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OneDrive\ป้าเจี๊ยบ\04042016\"/>
    </mc:Choice>
  </mc:AlternateContent>
  <bookViews>
    <workbookView xWindow="-15" yWindow="-15" windowWidth="7035" windowHeight="9150" tabRatio="933" firstSheet="1" activeTab="5"/>
  </bookViews>
  <sheets>
    <sheet name="Y" sheetId="94" state="hidden" r:id="rId1"/>
    <sheet name="MENU" sheetId="62" r:id="rId2"/>
    <sheet name="พื้นฐาน" sheetId="57" r:id="rId3"/>
    <sheet name="ปฐมวัย" sheetId="65" r:id="rId4"/>
    <sheet name="เห็นชอบ" sheetId="102" r:id="rId5"/>
    <sheet name="ส_2" sheetId="110" r:id="rId6"/>
    <sheet name="ค_2" sheetId="109" r:id="rId7"/>
    <sheet name="ป_2" sheetId="108" r:id="rId8"/>
    <sheet name="ผผ" sheetId="81" r:id="rId9"/>
    <sheet name="ตต4" sheetId="101" r:id="rId10"/>
    <sheet name="ตต3" sheetId="100" r:id="rId11"/>
    <sheet name="ตต2" sheetId="99" r:id="rId12"/>
    <sheet name="ตต1" sheetId="98" r:id="rId13"/>
    <sheet name="สส" sheetId="76" r:id="rId14"/>
    <sheet name="คค" sheetId="96" r:id="rId15"/>
    <sheet name="ปป" sheetId="95" r:id="rId16"/>
    <sheet name="DD" sheetId="73" r:id="rId17"/>
    <sheet name="CC2" sheetId="72" r:id="rId18"/>
    <sheet name="CC1" sheetId="83" r:id="rId19"/>
    <sheet name="CC" sheetId="70" r:id="rId20"/>
    <sheet name="BB7" sheetId="89" r:id="rId21"/>
    <sheet name="BB6" sheetId="88" r:id="rId22"/>
    <sheet name="BB5" sheetId="87" r:id="rId23"/>
    <sheet name="BB4" sheetId="86" r:id="rId24"/>
    <sheet name="BB3" sheetId="85" r:id="rId25"/>
    <sheet name="BB2" sheetId="84" r:id="rId26"/>
    <sheet name="BB1" sheetId="69" r:id="rId27"/>
    <sheet name="BB" sheetId="68" r:id="rId28"/>
    <sheet name="AA2" sheetId="67" r:id="rId29"/>
    <sheet name="AA1" sheetId="66" r:id="rId30"/>
    <sheet name="A" sheetId="60" r:id="rId31"/>
    <sheet name="New" sheetId="107" r:id="rId32"/>
    <sheet name="A1" sheetId="35" r:id="rId33"/>
    <sheet name="A2" sheetId="53" r:id="rId34"/>
    <sheet name="B" sheetId="56" r:id="rId35"/>
    <sheet name="B1" sheetId="16" r:id="rId36"/>
    <sheet name="B2" sheetId="46" r:id="rId37"/>
    <sheet name="B3" sheetId="45" r:id="rId38"/>
    <sheet name="B4" sheetId="44" r:id="rId39"/>
    <sheet name="B5" sheetId="43" r:id="rId40"/>
    <sheet name="B6" sheetId="42" r:id="rId41"/>
    <sheet name="B7" sheetId="41" r:id="rId42"/>
    <sheet name="C" sheetId="40" r:id="rId43"/>
    <sheet name="C1" sheetId="18" r:id="rId44"/>
    <sheet name="C2" sheetId="55" r:id="rId45"/>
    <sheet name="D" sheetId="47" r:id="rId46"/>
    <sheet name="ป" sheetId="27" r:id="rId47"/>
    <sheet name="ค" sheetId="28" r:id="rId48"/>
    <sheet name="ส" sheetId="29" r:id="rId49"/>
    <sheet name="ต1" sheetId="30" r:id="rId50"/>
    <sheet name="ต2" sheetId="105" r:id="rId51"/>
    <sheet name="ต3" sheetId="106" r:id="rId52"/>
    <sheet name="ต4" sheetId="33" r:id="rId53"/>
    <sheet name="ผ" sheetId="59" r:id="rId54"/>
    <sheet name="X" sheetId="63" state="hidden" r:id="rId55"/>
  </sheets>
  <definedNames>
    <definedName name="_xlnm.Print_Area" localSheetId="32">'A1'!$A$8:$AI$25</definedName>
    <definedName name="_xlnm.Print_Area" localSheetId="29">'AA1'!$A$8:$AE$25</definedName>
    <definedName name="_xlnm.Print_Area" localSheetId="47">ค!$A$1:$D$31</definedName>
    <definedName name="_xlnm.Print_Area" localSheetId="6">ค_2!$A$1:$D$28</definedName>
    <definedName name="_xlnm.Print_Area" localSheetId="14">คค!$A$1:$D$31</definedName>
    <definedName name="_xlnm.Print_Area" localSheetId="49">ต1!$A$1:$L$736</definedName>
    <definedName name="_xlnm.Print_Area" localSheetId="50">ต2!$A$1:$E$329</definedName>
    <definedName name="_xlnm.Print_Area" localSheetId="51">ต3!$A$1:$K$961</definedName>
    <definedName name="_xlnm.Print_Area" localSheetId="52">ต4!$A$1:$D$303</definedName>
    <definedName name="_xlnm.Print_Area" localSheetId="12">ตต1!$A$1:$L$916</definedName>
    <definedName name="_xlnm.Print_Area" localSheetId="11">ตต2!$A$1:$F$296</definedName>
    <definedName name="_xlnm.Print_Area" localSheetId="10">ตต3!$A$1:$L$725</definedName>
    <definedName name="_xlnm.Print_Area" localSheetId="9">ตต4!$A$1:$D$235</definedName>
    <definedName name="_xlnm.Print_Area" localSheetId="46">ป!$A$1:$C$25</definedName>
    <definedName name="_xlnm.Print_Area" localSheetId="7">ป_2!$A$1:$C$25</definedName>
    <definedName name="_xlnm.Print_Area" localSheetId="15">ปป!$A$1:$C$25</definedName>
    <definedName name="_xlnm.Print_Area" localSheetId="53">ผ!$A$1:$D$32</definedName>
    <definedName name="_xlnm.Print_Area" localSheetId="8">ผผ!$A$1:$D$32</definedName>
    <definedName name="_xlnm.Print_Area" localSheetId="48">ส!$A$1:$F$33</definedName>
    <definedName name="_xlnm.Print_Area" localSheetId="5">ส_2!$A$1:$F$27</definedName>
    <definedName name="_xlnm.Print_Area" localSheetId="13">สส!$A$1:$F$33</definedName>
    <definedName name="_xlnm.Print_Area" localSheetId="4">เห็นชอบ!$A$1:$L$31</definedName>
    <definedName name="ฤศ15">'A1'!$B$11</definedName>
  </definedNames>
  <calcPr calcId="152511"/>
</workbook>
</file>

<file path=xl/calcChain.xml><?xml version="1.0" encoding="utf-8"?>
<calcChain xmlns="http://schemas.openxmlformats.org/spreadsheetml/2006/main">
  <c r="E13" i="110" l="1"/>
  <c r="A13" i="109" l="1"/>
  <c r="AC16" i="60" l="1"/>
  <c r="AC17" i="60"/>
  <c r="AC18" i="60"/>
  <c r="AC19" i="60"/>
  <c r="AC20" i="60"/>
  <c r="AC21" i="60"/>
  <c r="AC22" i="60"/>
  <c r="AC23" i="60"/>
  <c r="AC24" i="60"/>
  <c r="AC25" i="60"/>
  <c r="AC26" i="60"/>
  <c r="AC15" i="60"/>
  <c r="AC12" i="60"/>
  <c r="A679" i="106"/>
  <c r="A678" i="106"/>
  <c r="A547" i="106"/>
  <c r="A548" i="106"/>
  <c r="A516" i="100" l="1"/>
  <c r="A517" i="100"/>
  <c r="T707" i="100"/>
  <c r="AA342" i="100"/>
  <c r="D345" i="100"/>
  <c r="P345" i="100"/>
  <c r="E345" i="100" s="1"/>
  <c r="Q345" i="100"/>
  <c r="F345" i="100" s="1"/>
  <c r="R345" i="100"/>
  <c r="G345" i="100" s="1"/>
  <c r="S345" i="100"/>
  <c r="H345" i="100" s="1"/>
  <c r="T345" i="100"/>
  <c r="I345" i="100" s="1"/>
  <c r="U345" i="100"/>
  <c r="J345" i="100" s="1"/>
  <c r="V345" i="100"/>
  <c r="K345" i="100" s="1"/>
  <c r="W345" i="100"/>
  <c r="L345" i="100" s="1"/>
  <c r="AA346" i="100"/>
  <c r="D350" i="100"/>
  <c r="P350" i="100"/>
  <c r="E350" i="100" s="1"/>
  <c r="Q350" i="100"/>
  <c r="F350" i="100" s="1"/>
  <c r="R350" i="100"/>
  <c r="G350" i="100" s="1"/>
  <c r="S350" i="100"/>
  <c r="H350" i="100" s="1"/>
  <c r="T350" i="100"/>
  <c r="I350" i="100" s="1"/>
  <c r="U350" i="100"/>
  <c r="J350" i="100" s="1"/>
  <c r="V350" i="100"/>
  <c r="K350" i="100" s="1"/>
  <c r="W350" i="100"/>
  <c r="L350" i="100" s="1"/>
  <c r="AA351" i="100"/>
  <c r="D352" i="100"/>
  <c r="P352" i="100"/>
  <c r="E352" i="100" s="1"/>
  <c r="Q352" i="100"/>
  <c r="F352" i="100" s="1"/>
  <c r="R352" i="100"/>
  <c r="G352" i="100" s="1"/>
  <c r="S352" i="100"/>
  <c r="H352" i="100" s="1"/>
  <c r="T352" i="100"/>
  <c r="I352" i="100" s="1"/>
  <c r="U352" i="100"/>
  <c r="J352" i="100" s="1"/>
  <c r="V352" i="100"/>
  <c r="K352" i="100" s="1"/>
  <c r="W352" i="100"/>
  <c r="L352" i="100" s="1"/>
  <c r="AA353" i="100"/>
  <c r="D354" i="100"/>
  <c r="P354" i="100"/>
  <c r="E354" i="100" s="1"/>
  <c r="Q354" i="100"/>
  <c r="F354" i="100" s="1"/>
  <c r="R354" i="100"/>
  <c r="G354" i="100" s="1"/>
  <c r="S354" i="100"/>
  <c r="H354" i="100" s="1"/>
  <c r="T354" i="100"/>
  <c r="I354" i="100" s="1"/>
  <c r="U354" i="100"/>
  <c r="J354" i="100" s="1"/>
  <c r="V354" i="100"/>
  <c r="K354" i="100" s="1"/>
  <c r="W354" i="100"/>
  <c r="L354" i="100" s="1"/>
  <c r="AA355" i="100"/>
  <c r="D358" i="100"/>
  <c r="P358" i="100"/>
  <c r="E358" i="100" s="1"/>
  <c r="Q358" i="100"/>
  <c r="F358" i="100" s="1"/>
  <c r="R358" i="100"/>
  <c r="G358" i="100" s="1"/>
  <c r="S358" i="100"/>
  <c r="H358" i="100" s="1"/>
  <c r="T358" i="100"/>
  <c r="I358" i="100" s="1"/>
  <c r="U358" i="100"/>
  <c r="J358" i="100" s="1"/>
  <c r="V358" i="100"/>
  <c r="K358" i="100" s="1"/>
  <c r="W358" i="100"/>
  <c r="L358" i="100" s="1"/>
  <c r="A253" i="100" l="1"/>
  <c r="A254" i="100"/>
  <c r="A255" i="100"/>
  <c r="A256" i="100"/>
  <c r="A257" i="100"/>
  <c r="P268" i="100"/>
  <c r="E268" i="100" s="1"/>
  <c r="Q268" i="100"/>
  <c r="F268" i="100" s="1"/>
  <c r="R268" i="100"/>
  <c r="G268" i="100" s="1"/>
  <c r="S268" i="100"/>
  <c r="H268" i="100" s="1"/>
  <c r="T268" i="100"/>
  <c r="U268" i="100"/>
  <c r="V268" i="100"/>
  <c r="W268" i="100"/>
  <c r="AA268" i="100"/>
  <c r="P269" i="100"/>
  <c r="E269" i="100" s="1"/>
  <c r="Q269" i="100"/>
  <c r="F269" i="100" s="1"/>
  <c r="R269" i="100"/>
  <c r="G269" i="100" s="1"/>
  <c r="S269" i="100"/>
  <c r="H269" i="100" s="1"/>
  <c r="T269" i="100"/>
  <c r="U269" i="100"/>
  <c r="V269" i="100"/>
  <c r="W269" i="100"/>
  <c r="AA269" i="100"/>
  <c r="P270" i="100"/>
  <c r="E270" i="100" s="1"/>
  <c r="Q270" i="100"/>
  <c r="F270" i="100" s="1"/>
  <c r="R270" i="100"/>
  <c r="G270" i="100" s="1"/>
  <c r="S270" i="100"/>
  <c r="H270" i="100" s="1"/>
  <c r="T270" i="100"/>
  <c r="U270" i="100"/>
  <c r="V270" i="100"/>
  <c r="W270" i="100"/>
  <c r="AA270" i="100"/>
  <c r="AA271" i="100"/>
  <c r="P272" i="100"/>
  <c r="E272" i="100" s="1"/>
  <c r="Q272" i="100"/>
  <c r="F272" i="100" s="1"/>
  <c r="R272" i="100"/>
  <c r="G272" i="100" s="1"/>
  <c r="S272" i="100"/>
  <c r="H272" i="100" s="1"/>
  <c r="T272" i="100"/>
  <c r="U272" i="100"/>
  <c r="V272" i="100"/>
  <c r="W272" i="100"/>
  <c r="P273" i="100"/>
  <c r="Q273" i="100"/>
  <c r="R273" i="100"/>
  <c r="S273" i="100"/>
  <c r="T273" i="100"/>
  <c r="U273" i="100"/>
  <c r="V273" i="100"/>
  <c r="W273" i="100"/>
  <c r="A275" i="100"/>
  <c r="A276" i="100"/>
  <c r="B735" i="30"/>
  <c r="B736" i="30"/>
  <c r="B734" i="30"/>
  <c r="I538" i="30"/>
  <c r="B183" i="30"/>
  <c r="B182" i="30"/>
  <c r="B181" i="30"/>
  <c r="G176" i="30"/>
  <c r="B176" i="30"/>
  <c r="G175" i="30"/>
  <c r="G180" i="30"/>
  <c r="G179" i="30"/>
  <c r="B180" i="30"/>
  <c r="B179" i="30"/>
  <c r="B175" i="30"/>
  <c r="B17" i="30"/>
  <c r="A18" i="30"/>
  <c r="A17" i="30"/>
  <c r="A16" i="30"/>
  <c r="A14" i="30"/>
  <c r="A15" i="30"/>
  <c r="B18" i="30"/>
  <c r="B16" i="30"/>
  <c r="B15" i="30"/>
  <c r="B14" i="30"/>
  <c r="G195" i="98"/>
  <c r="B191" i="98"/>
  <c r="B190" i="98"/>
  <c r="B189" i="98"/>
  <c r="B161" i="30"/>
  <c r="C23" i="109" l="1"/>
  <c r="C22" i="109"/>
  <c r="A12" i="109"/>
  <c r="B24" i="108"/>
  <c r="B23" i="108"/>
  <c r="B22" i="108"/>
  <c r="B16" i="108"/>
  <c r="B15" i="108"/>
  <c r="A17" i="105" l="1"/>
  <c r="T329" i="105" l="1"/>
  <c r="S329" i="105"/>
  <c r="T328" i="105"/>
  <c r="S328" i="105"/>
  <c r="T327" i="105"/>
  <c r="S327" i="105"/>
  <c r="T326" i="105"/>
  <c r="S326" i="105"/>
  <c r="T325" i="105"/>
  <c r="S325" i="105"/>
  <c r="T324" i="105"/>
  <c r="S324" i="105"/>
  <c r="T323" i="105"/>
  <c r="S323" i="105"/>
  <c r="T322" i="105"/>
  <c r="S322" i="105"/>
  <c r="T321" i="105"/>
  <c r="S321" i="105"/>
  <c r="T320" i="105"/>
  <c r="S320" i="105"/>
  <c r="T319" i="105"/>
  <c r="S319" i="105"/>
  <c r="T318" i="105"/>
  <c r="S318" i="105"/>
  <c r="T317" i="105"/>
  <c r="S317" i="105"/>
  <c r="T316" i="105"/>
  <c r="S316" i="105"/>
  <c r="T315" i="105"/>
  <c r="S315" i="105"/>
  <c r="T314" i="105"/>
  <c r="S314" i="105"/>
  <c r="T313" i="105"/>
  <c r="S313" i="105"/>
  <c r="T312" i="105"/>
  <c r="S312" i="105"/>
  <c r="T311" i="105"/>
  <c r="S311" i="105"/>
  <c r="T310" i="105"/>
  <c r="S310" i="105"/>
  <c r="T309" i="105"/>
  <c r="S309" i="105"/>
  <c r="T308" i="105"/>
  <c r="S308" i="105"/>
  <c r="T307" i="105"/>
  <c r="S307" i="105"/>
  <c r="T306" i="105"/>
  <c r="S306" i="105"/>
  <c r="M327" i="105"/>
  <c r="L327" i="105"/>
  <c r="K327" i="105"/>
  <c r="J327" i="105"/>
  <c r="I327" i="105"/>
  <c r="H327" i="105"/>
  <c r="M324" i="105"/>
  <c r="L324" i="105"/>
  <c r="K324" i="105"/>
  <c r="J324" i="105"/>
  <c r="I324" i="105"/>
  <c r="H324" i="105"/>
  <c r="M321" i="105"/>
  <c r="L321" i="105"/>
  <c r="K321" i="105"/>
  <c r="J321" i="105"/>
  <c r="I321" i="105"/>
  <c r="H321" i="105"/>
  <c r="M318" i="105"/>
  <c r="L318" i="105"/>
  <c r="K318" i="105"/>
  <c r="J318" i="105"/>
  <c r="I318" i="105"/>
  <c r="H318" i="105"/>
  <c r="M315" i="105"/>
  <c r="L315" i="105"/>
  <c r="K315" i="105"/>
  <c r="J315" i="105"/>
  <c r="I315" i="105"/>
  <c r="H315" i="105"/>
  <c r="M312" i="105"/>
  <c r="L312" i="105"/>
  <c r="K312" i="105"/>
  <c r="J312" i="105"/>
  <c r="I312" i="105"/>
  <c r="H312" i="105"/>
  <c r="M309" i="105"/>
  <c r="L309" i="105"/>
  <c r="K309" i="105"/>
  <c r="J309" i="105"/>
  <c r="I309" i="105"/>
  <c r="H309" i="105"/>
  <c r="M306" i="105"/>
  <c r="L306" i="105"/>
  <c r="K306" i="105"/>
  <c r="J306" i="105"/>
  <c r="I306" i="105"/>
  <c r="H306" i="105"/>
  <c r="D329" i="105"/>
  <c r="C329" i="105"/>
  <c r="B329" i="105"/>
  <c r="B232" i="106" s="1"/>
  <c r="A329" i="105"/>
  <c r="D328" i="105"/>
  <c r="C328" i="105"/>
  <c r="B328" i="105"/>
  <c r="B231" i="106" s="1"/>
  <c r="A328" i="105"/>
  <c r="D327" i="105"/>
  <c r="C327" i="105"/>
  <c r="B327" i="105"/>
  <c r="B230" i="106" s="1"/>
  <c r="A327" i="105"/>
  <c r="D326" i="105"/>
  <c r="C326" i="105"/>
  <c r="B326" i="105"/>
  <c r="B229" i="106" s="1"/>
  <c r="A326" i="105"/>
  <c r="D325" i="105"/>
  <c r="C325" i="105"/>
  <c r="B325" i="105"/>
  <c r="B228" i="106" s="1"/>
  <c r="A325" i="105"/>
  <c r="D324" i="105"/>
  <c r="C324" i="105"/>
  <c r="B324" i="105"/>
  <c r="A324" i="105"/>
  <c r="D323" i="105"/>
  <c r="C323" i="105"/>
  <c r="B323" i="105"/>
  <c r="B226" i="106" s="1"/>
  <c r="A323" i="105"/>
  <c r="D322" i="105"/>
  <c r="C322" i="105"/>
  <c r="B322" i="105"/>
  <c r="B225" i="106" s="1"/>
  <c r="A322" i="105"/>
  <c r="D321" i="105"/>
  <c r="C321" i="105"/>
  <c r="B321" i="105"/>
  <c r="B224" i="106" s="1"/>
  <c r="A321" i="105"/>
  <c r="D320" i="105"/>
  <c r="C320" i="105"/>
  <c r="B320" i="105"/>
  <c r="B223" i="106" s="1"/>
  <c r="A320" i="105"/>
  <c r="D319" i="105"/>
  <c r="C319" i="105"/>
  <c r="B319" i="105"/>
  <c r="B222" i="106" s="1"/>
  <c r="A319" i="105"/>
  <c r="D318" i="105"/>
  <c r="C318" i="105"/>
  <c r="B318" i="105"/>
  <c r="B221" i="106" s="1"/>
  <c r="A318" i="105"/>
  <c r="D317" i="105"/>
  <c r="C317" i="105"/>
  <c r="B317" i="105"/>
  <c r="B220" i="106" s="1"/>
  <c r="A317" i="105"/>
  <c r="D316" i="105"/>
  <c r="C316" i="105"/>
  <c r="B316" i="105"/>
  <c r="B219" i="106" s="1"/>
  <c r="A316" i="105"/>
  <c r="D315" i="105"/>
  <c r="C315" i="105"/>
  <c r="B315" i="105"/>
  <c r="B218" i="106" s="1"/>
  <c r="A315" i="105"/>
  <c r="D314" i="105"/>
  <c r="C314" i="105"/>
  <c r="B314" i="105"/>
  <c r="B217" i="106" s="1"/>
  <c r="A314" i="105"/>
  <c r="D313" i="105"/>
  <c r="C313" i="105"/>
  <c r="B313" i="105"/>
  <c r="B216" i="106" s="1"/>
  <c r="A313" i="105"/>
  <c r="D312" i="105"/>
  <c r="C312" i="105"/>
  <c r="B312" i="105"/>
  <c r="B215" i="106" s="1"/>
  <c r="A312" i="105"/>
  <c r="D311" i="105"/>
  <c r="C311" i="105"/>
  <c r="B311" i="105"/>
  <c r="B214" i="106" s="1"/>
  <c r="A311" i="105"/>
  <c r="D310" i="105"/>
  <c r="C310" i="105"/>
  <c r="B310" i="105"/>
  <c r="B213" i="106" s="1"/>
  <c r="A310" i="105"/>
  <c r="D309" i="105"/>
  <c r="C309" i="105"/>
  <c r="B309" i="105"/>
  <c r="B212" i="106" s="1"/>
  <c r="A309" i="105"/>
  <c r="D308" i="105"/>
  <c r="C308" i="105"/>
  <c r="B308" i="105"/>
  <c r="A308" i="105"/>
  <c r="D307" i="105"/>
  <c r="C307" i="105"/>
  <c r="B307" i="105"/>
  <c r="B210" i="106" s="1"/>
  <c r="A307" i="105"/>
  <c r="D306" i="105"/>
  <c r="C306" i="105"/>
  <c r="B306" i="105"/>
  <c r="B209" i="106" s="1"/>
  <c r="A306" i="105"/>
  <c r="A301" i="105"/>
  <c r="T296" i="105"/>
  <c r="S296" i="105"/>
  <c r="T295" i="105"/>
  <c r="S295" i="105"/>
  <c r="T294" i="105"/>
  <c r="S294" i="105"/>
  <c r="T293" i="105"/>
  <c r="S293" i="105"/>
  <c r="T292" i="105"/>
  <c r="S292" i="105"/>
  <c r="T291" i="105"/>
  <c r="S291" i="105"/>
  <c r="T290" i="105"/>
  <c r="S290" i="105"/>
  <c r="T289" i="105"/>
  <c r="S289" i="105"/>
  <c r="T288" i="105"/>
  <c r="S288" i="105"/>
  <c r="T287" i="105"/>
  <c r="S287" i="105"/>
  <c r="T286" i="105"/>
  <c r="S286" i="105"/>
  <c r="T285" i="105"/>
  <c r="S285" i="105"/>
  <c r="T284" i="105"/>
  <c r="S284" i="105"/>
  <c r="T283" i="105"/>
  <c r="S283" i="105"/>
  <c r="T282" i="105"/>
  <c r="S282" i="105"/>
  <c r="T281" i="105"/>
  <c r="S281" i="105"/>
  <c r="T280" i="105"/>
  <c r="S280" i="105"/>
  <c r="T279" i="105"/>
  <c r="S279" i="105"/>
  <c r="T278" i="105"/>
  <c r="S278" i="105"/>
  <c r="T277" i="105"/>
  <c r="S277" i="105"/>
  <c r="T276" i="105"/>
  <c r="S276" i="105"/>
  <c r="T275" i="105"/>
  <c r="S275" i="105"/>
  <c r="T274" i="105"/>
  <c r="S274" i="105"/>
  <c r="T273" i="105"/>
  <c r="S273" i="105"/>
  <c r="M294" i="105"/>
  <c r="L294" i="105"/>
  <c r="K294" i="105"/>
  <c r="J294" i="105"/>
  <c r="I294" i="105"/>
  <c r="H294" i="105"/>
  <c r="M291" i="105"/>
  <c r="L291" i="105"/>
  <c r="K291" i="105"/>
  <c r="J291" i="105"/>
  <c r="I291" i="105"/>
  <c r="H291" i="105"/>
  <c r="M288" i="105"/>
  <c r="L288" i="105"/>
  <c r="K288" i="105"/>
  <c r="J288" i="105"/>
  <c r="I288" i="105"/>
  <c r="H288" i="105"/>
  <c r="M285" i="105"/>
  <c r="L285" i="105"/>
  <c r="K285" i="105"/>
  <c r="J285" i="105"/>
  <c r="I285" i="105"/>
  <c r="H285" i="105"/>
  <c r="M282" i="105"/>
  <c r="L282" i="105"/>
  <c r="K282" i="105"/>
  <c r="J282" i="105"/>
  <c r="I282" i="105"/>
  <c r="H282" i="105"/>
  <c r="M279" i="105"/>
  <c r="L279" i="105"/>
  <c r="K279" i="105"/>
  <c r="J279" i="105"/>
  <c r="I279" i="105"/>
  <c r="H279" i="105"/>
  <c r="M276" i="105"/>
  <c r="L276" i="105"/>
  <c r="K276" i="105"/>
  <c r="J276" i="105"/>
  <c r="I276" i="105"/>
  <c r="H276" i="105"/>
  <c r="M273" i="105"/>
  <c r="L273" i="105"/>
  <c r="K273" i="105"/>
  <c r="J273" i="105"/>
  <c r="I273" i="105"/>
  <c r="H273" i="105"/>
  <c r="D296" i="105"/>
  <c r="C199" i="106" s="1"/>
  <c r="C296" i="105"/>
  <c r="B296" i="105"/>
  <c r="A296" i="105"/>
  <c r="D295" i="105"/>
  <c r="C295" i="105"/>
  <c r="B295" i="105"/>
  <c r="A295" i="105"/>
  <c r="D294" i="105"/>
  <c r="C294" i="105"/>
  <c r="B294" i="105"/>
  <c r="A294" i="105"/>
  <c r="D293" i="105"/>
  <c r="C196" i="106" s="1"/>
  <c r="C293" i="105"/>
  <c r="B293" i="105"/>
  <c r="A293" i="105"/>
  <c r="D292" i="105"/>
  <c r="C195" i="106" s="1"/>
  <c r="C292" i="105"/>
  <c r="B292" i="105"/>
  <c r="A292" i="105"/>
  <c r="D291" i="105"/>
  <c r="C291" i="105"/>
  <c r="B291" i="105"/>
  <c r="A291" i="105"/>
  <c r="D290" i="105"/>
  <c r="C290" i="105"/>
  <c r="B290" i="105"/>
  <c r="A290" i="105"/>
  <c r="D289" i="105"/>
  <c r="C192" i="106" s="1"/>
  <c r="C289" i="105"/>
  <c r="B289" i="105"/>
  <c r="A289" i="105"/>
  <c r="D288" i="105"/>
  <c r="C191" i="106" s="1"/>
  <c r="C288" i="105"/>
  <c r="B288" i="105"/>
  <c r="A288" i="105"/>
  <c r="D287" i="105"/>
  <c r="C287" i="105"/>
  <c r="B287" i="105"/>
  <c r="A287" i="105"/>
  <c r="D286" i="105"/>
  <c r="C286" i="105"/>
  <c r="B286" i="105"/>
  <c r="A286" i="105"/>
  <c r="D285" i="105"/>
  <c r="C188" i="106" s="1"/>
  <c r="C285" i="105"/>
  <c r="B285" i="105"/>
  <c r="A285" i="105"/>
  <c r="D284" i="105"/>
  <c r="C187" i="106" s="1"/>
  <c r="C284" i="105"/>
  <c r="B284" i="105"/>
  <c r="A284" i="105"/>
  <c r="D283" i="105"/>
  <c r="C283" i="105"/>
  <c r="B283" i="105"/>
  <c r="A283" i="105"/>
  <c r="D282" i="105"/>
  <c r="C282" i="105"/>
  <c r="B282" i="105"/>
  <c r="A282" i="105"/>
  <c r="D281" i="105"/>
  <c r="C184" i="106" s="1"/>
  <c r="C281" i="105"/>
  <c r="B281" i="105"/>
  <c r="A281" i="105"/>
  <c r="D280" i="105"/>
  <c r="C183" i="106" s="1"/>
  <c r="C280" i="105"/>
  <c r="B280" i="105"/>
  <c r="A280" i="105"/>
  <c r="D279" i="105"/>
  <c r="C279" i="105"/>
  <c r="B279" i="105"/>
  <c r="A279" i="105"/>
  <c r="D278" i="105"/>
  <c r="C278" i="105"/>
  <c r="B278" i="105"/>
  <c r="A278" i="105"/>
  <c r="D277" i="105"/>
  <c r="C180" i="106" s="1"/>
  <c r="C277" i="105"/>
  <c r="B277" i="105"/>
  <c r="A277" i="105"/>
  <c r="D276" i="105"/>
  <c r="C179" i="106" s="1"/>
  <c r="C276" i="105"/>
  <c r="B276" i="105"/>
  <c r="A276" i="105"/>
  <c r="D275" i="105"/>
  <c r="C275" i="105"/>
  <c r="B275" i="105"/>
  <c r="A275" i="105"/>
  <c r="D274" i="105"/>
  <c r="C274" i="105"/>
  <c r="B274" i="105"/>
  <c r="A274" i="105"/>
  <c r="D273" i="105"/>
  <c r="C176" i="106" s="1"/>
  <c r="C273" i="105"/>
  <c r="B273" i="105"/>
  <c r="A273" i="105"/>
  <c r="A268" i="105"/>
  <c r="A171" i="106" s="1"/>
  <c r="T263" i="105"/>
  <c r="S263" i="105"/>
  <c r="T262" i="105"/>
  <c r="S262" i="105"/>
  <c r="T261" i="105"/>
  <c r="S261" i="105"/>
  <c r="T260" i="105"/>
  <c r="S260" i="105"/>
  <c r="T259" i="105"/>
  <c r="S259" i="105"/>
  <c r="T258" i="105"/>
  <c r="S258" i="105"/>
  <c r="T257" i="105"/>
  <c r="S257" i="105"/>
  <c r="T256" i="105"/>
  <c r="S256" i="105"/>
  <c r="T255" i="105"/>
  <c r="S255" i="105"/>
  <c r="T254" i="105"/>
  <c r="S254" i="105"/>
  <c r="T253" i="105"/>
  <c r="S253" i="105"/>
  <c r="T252" i="105"/>
  <c r="S252" i="105"/>
  <c r="T251" i="105"/>
  <c r="S251" i="105"/>
  <c r="T250" i="105"/>
  <c r="S250" i="105"/>
  <c r="T249" i="105"/>
  <c r="S249" i="105"/>
  <c r="T248" i="105"/>
  <c r="S248" i="105"/>
  <c r="T247" i="105"/>
  <c r="S247" i="105"/>
  <c r="T246" i="105"/>
  <c r="S246" i="105"/>
  <c r="T245" i="105"/>
  <c r="S245" i="105"/>
  <c r="T244" i="105"/>
  <c r="S244" i="105"/>
  <c r="T243" i="105"/>
  <c r="S243" i="105"/>
  <c r="T242" i="105"/>
  <c r="S242" i="105"/>
  <c r="T241" i="105"/>
  <c r="S241" i="105"/>
  <c r="T240" i="105"/>
  <c r="S240" i="105"/>
  <c r="M261" i="105"/>
  <c r="L261" i="105"/>
  <c r="K261" i="105"/>
  <c r="J261" i="105"/>
  <c r="I261" i="105"/>
  <c r="H261" i="105"/>
  <c r="M258" i="105"/>
  <c r="L258" i="105"/>
  <c r="K258" i="105"/>
  <c r="J258" i="105"/>
  <c r="I258" i="105"/>
  <c r="H258" i="105"/>
  <c r="M255" i="105"/>
  <c r="L255" i="105"/>
  <c r="K255" i="105"/>
  <c r="J255" i="105"/>
  <c r="I255" i="105"/>
  <c r="H255" i="105"/>
  <c r="M252" i="105"/>
  <c r="L252" i="105"/>
  <c r="K252" i="105"/>
  <c r="J252" i="105"/>
  <c r="I252" i="105"/>
  <c r="H252" i="105"/>
  <c r="M249" i="105"/>
  <c r="L249" i="105"/>
  <c r="K249" i="105"/>
  <c r="J249" i="105"/>
  <c r="I249" i="105"/>
  <c r="H249" i="105"/>
  <c r="M246" i="105"/>
  <c r="L246" i="105"/>
  <c r="K246" i="105"/>
  <c r="J246" i="105"/>
  <c r="I246" i="105"/>
  <c r="H246" i="105"/>
  <c r="M243" i="105"/>
  <c r="L243" i="105"/>
  <c r="K243" i="105"/>
  <c r="J243" i="105"/>
  <c r="I243" i="105"/>
  <c r="H243" i="105"/>
  <c r="M240" i="105"/>
  <c r="L240" i="105"/>
  <c r="K240" i="105"/>
  <c r="J240" i="105"/>
  <c r="I240" i="105"/>
  <c r="H240" i="105"/>
  <c r="D263" i="105"/>
  <c r="C166" i="106" s="1"/>
  <c r="C263" i="105"/>
  <c r="B263" i="105"/>
  <c r="A263" i="105"/>
  <c r="D262" i="105"/>
  <c r="C165" i="106" s="1"/>
  <c r="C262" i="105"/>
  <c r="B262" i="105"/>
  <c r="A262" i="105"/>
  <c r="D261" i="105"/>
  <c r="C164" i="106" s="1"/>
  <c r="C261" i="105"/>
  <c r="B261" i="105"/>
  <c r="A261" i="105"/>
  <c r="A164" i="106" s="1"/>
  <c r="D260" i="105"/>
  <c r="C163" i="106" s="1"/>
  <c r="C260" i="105"/>
  <c r="B260" i="105"/>
  <c r="A260" i="105"/>
  <c r="D259" i="105"/>
  <c r="C162" i="106" s="1"/>
  <c r="C259" i="105"/>
  <c r="B259" i="105"/>
  <c r="A259" i="105"/>
  <c r="A162" i="106" s="1"/>
  <c r="D258" i="105"/>
  <c r="C161" i="106" s="1"/>
  <c r="C258" i="105"/>
  <c r="B258" i="105"/>
  <c r="A258" i="105"/>
  <c r="A161" i="106" s="1"/>
  <c r="D257" i="105"/>
  <c r="C160" i="106" s="1"/>
  <c r="C257" i="105"/>
  <c r="B257" i="105"/>
  <c r="A257" i="105"/>
  <c r="D256" i="105"/>
  <c r="C159" i="106" s="1"/>
  <c r="C256" i="105"/>
  <c r="B256" i="105"/>
  <c r="A256" i="105"/>
  <c r="A159" i="106" s="1"/>
  <c r="D255" i="105"/>
  <c r="C158" i="106" s="1"/>
  <c r="C255" i="105"/>
  <c r="B255" i="105"/>
  <c r="A255" i="105"/>
  <c r="D254" i="105"/>
  <c r="C157" i="106" s="1"/>
  <c r="C254" i="105"/>
  <c r="B254" i="105"/>
  <c r="A254" i="105"/>
  <c r="D253" i="105"/>
  <c r="C156" i="106" s="1"/>
  <c r="C253" i="105"/>
  <c r="B253" i="105"/>
  <c r="A253" i="105"/>
  <c r="A156" i="106" s="1"/>
  <c r="D252" i="105"/>
  <c r="C155" i="106" s="1"/>
  <c r="C252" i="105"/>
  <c r="B252" i="105"/>
  <c r="A252" i="105"/>
  <c r="D251" i="105"/>
  <c r="C154" i="106" s="1"/>
  <c r="C251" i="105"/>
  <c r="B251" i="105"/>
  <c r="A251" i="105"/>
  <c r="A154" i="106" s="1"/>
  <c r="D250" i="105"/>
  <c r="C153" i="106" s="1"/>
  <c r="C250" i="105"/>
  <c r="B250" i="105"/>
  <c r="A250" i="105"/>
  <c r="A153" i="106" s="1"/>
  <c r="D249" i="105"/>
  <c r="C152" i="106" s="1"/>
  <c r="C249" i="105"/>
  <c r="B249" i="105"/>
  <c r="A249" i="105"/>
  <c r="D248" i="105"/>
  <c r="C151" i="106" s="1"/>
  <c r="C248" i="105"/>
  <c r="B248" i="105"/>
  <c r="A248" i="105"/>
  <c r="A151" i="106" s="1"/>
  <c r="D247" i="105"/>
  <c r="C150" i="106" s="1"/>
  <c r="C247" i="105"/>
  <c r="B247" i="105"/>
  <c r="A247" i="105"/>
  <c r="D246" i="105"/>
  <c r="C149" i="106" s="1"/>
  <c r="C246" i="105"/>
  <c r="B246" i="105"/>
  <c r="A246" i="105"/>
  <c r="D245" i="105"/>
  <c r="C148" i="106" s="1"/>
  <c r="C245" i="105"/>
  <c r="B245" i="105"/>
  <c r="A245" i="105"/>
  <c r="A148" i="106" s="1"/>
  <c r="D244" i="105"/>
  <c r="C147" i="106" s="1"/>
  <c r="C244" i="105"/>
  <c r="B244" i="105"/>
  <c r="A244" i="105"/>
  <c r="D243" i="105"/>
  <c r="C243" i="105"/>
  <c r="B243" i="105"/>
  <c r="A243" i="105"/>
  <c r="A146" i="106" s="1"/>
  <c r="D242" i="105"/>
  <c r="C145" i="106" s="1"/>
  <c r="C242" i="105"/>
  <c r="B242" i="105"/>
  <c r="A242" i="105"/>
  <c r="A145" i="106" s="1"/>
  <c r="D241" i="105"/>
  <c r="C144" i="106" s="1"/>
  <c r="C241" i="105"/>
  <c r="B241" i="105"/>
  <c r="A241" i="105"/>
  <c r="D240" i="105"/>
  <c r="C143" i="106" s="1"/>
  <c r="C240" i="105"/>
  <c r="B240" i="105"/>
  <c r="A240" i="105"/>
  <c r="A143" i="106" s="1"/>
  <c r="A235" i="105"/>
  <c r="A138" i="106" s="1"/>
  <c r="T230" i="105"/>
  <c r="S230" i="105"/>
  <c r="T229" i="105"/>
  <c r="S229" i="105"/>
  <c r="T228" i="105"/>
  <c r="S228" i="105"/>
  <c r="T227" i="105"/>
  <c r="S227" i="105"/>
  <c r="T226" i="105"/>
  <c r="S226" i="105"/>
  <c r="T225" i="105"/>
  <c r="S225" i="105"/>
  <c r="T224" i="105"/>
  <c r="S224" i="105"/>
  <c r="T223" i="105"/>
  <c r="S223" i="105"/>
  <c r="T222" i="105"/>
  <c r="S222" i="105"/>
  <c r="T221" i="105"/>
  <c r="S221" i="105"/>
  <c r="T220" i="105"/>
  <c r="S220" i="105"/>
  <c r="T219" i="105"/>
  <c r="S219" i="105"/>
  <c r="T218" i="105"/>
  <c r="S218" i="105"/>
  <c r="T217" i="105"/>
  <c r="S217" i="105"/>
  <c r="T216" i="105"/>
  <c r="S216" i="105"/>
  <c r="T215" i="105"/>
  <c r="S215" i="105"/>
  <c r="T214" i="105"/>
  <c r="S214" i="105"/>
  <c r="T213" i="105"/>
  <c r="S213" i="105"/>
  <c r="T212" i="105"/>
  <c r="S212" i="105"/>
  <c r="T211" i="105"/>
  <c r="S211" i="105"/>
  <c r="T210" i="105"/>
  <c r="S210" i="105"/>
  <c r="T209" i="105"/>
  <c r="S209" i="105"/>
  <c r="T208" i="105"/>
  <c r="S208" i="105"/>
  <c r="T207" i="105"/>
  <c r="S207" i="105"/>
  <c r="M228" i="105"/>
  <c r="L228" i="105"/>
  <c r="K228" i="105"/>
  <c r="J228" i="105"/>
  <c r="I228" i="105"/>
  <c r="H228" i="105"/>
  <c r="M225" i="105"/>
  <c r="L225" i="105"/>
  <c r="K225" i="105"/>
  <c r="J225" i="105"/>
  <c r="I225" i="105"/>
  <c r="H225" i="105"/>
  <c r="M222" i="105"/>
  <c r="L222" i="105"/>
  <c r="K222" i="105"/>
  <c r="J222" i="105"/>
  <c r="I222" i="105"/>
  <c r="H222" i="105"/>
  <c r="M219" i="105"/>
  <c r="L219" i="105"/>
  <c r="K219" i="105"/>
  <c r="J219" i="105"/>
  <c r="I219" i="105"/>
  <c r="H219" i="105"/>
  <c r="M216" i="105"/>
  <c r="L216" i="105"/>
  <c r="K216" i="105"/>
  <c r="J216" i="105"/>
  <c r="I216" i="105"/>
  <c r="H216" i="105"/>
  <c r="M213" i="105"/>
  <c r="L213" i="105"/>
  <c r="K213" i="105"/>
  <c r="J213" i="105"/>
  <c r="I213" i="105"/>
  <c r="H213" i="105"/>
  <c r="M210" i="105"/>
  <c r="L210" i="105"/>
  <c r="K210" i="105"/>
  <c r="J210" i="105"/>
  <c r="I210" i="105"/>
  <c r="H210" i="105"/>
  <c r="M207" i="105"/>
  <c r="L207" i="105"/>
  <c r="K207" i="105"/>
  <c r="J207" i="105"/>
  <c r="I207" i="105"/>
  <c r="H207" i="105"/>
  <c r="D230" i="105"/>
  <c r="C230" i="105"/>
  <c r="B230" i="105"/>
  <c r="A230" i="105"/>
  <c r="A133" i="106" s="1"/>
  <c r="D229" i="105"/>
  <c r="C229" i="105"/>
  <c r="B229" i="105"/>
  <c r="A229" i="105"/>
  <c r="A132" i="106" s="1"/>
  <c r="D228" i="105"/>
  <c r="C228" i="105"/>
  <c r="B228" i="105"/>
  <c r="B131" i="106" s="1"/>
  <c r="A228" i="105"/>
  <c r="A131" i="106" s="1"/>
  <c r="D227" i="105"/>
  <c r="C227" i="105"/>
  <c r="B227" i="105"/>
  <c r="A227" i="105"/>
  <c r="A130" i="106" s="1"/>
  <c r="D226" i="105"/>
  <c r="C226" i="105"/>
  <c r="B226" i="105"/>
  <c r="B129" i="106" s="1"/>
  <c r="A226" i="105"/>
  <c r="A129" i="106" s="1"/>
  <c r="D225" i="105"/>
  <c r="C225" i="105"/>
  <c r="B225" i="105"/>
  <c r="B128" i="106" s="1"/>
  <c r="A225" i="105"/>
  <c r="A128" i="106" s="1"/>
  <c r="D224" i="105"/>
  <c r="C224" i="105"/>
  <c r="B224" i="105"/>
  <c r="A224" i="105"/>
  <c r="A127" i="106" s="1"/>
  <c r="D223" i="105"/>
  <c r="C223" i="105"/>
  <c r="B223" i="105"/>
  <c r="B126" i="106" s="1"/>
  <c r="A223" i="105"/>
  <c r="A126" i="106" s="1"/>
  <c r="D222" i="105"/>
  <c r="C222" i="105"/>
  <c r="B222" i="105"/>
  <c r="A222" i="105"/>
  <c r="A125" i="106" s="1"/>
  <c r="D221" i="105"/>
  <c r="C221" i="105"/>
  <c r="B221" i="105"/>
  <c r="A221" i="105"/>
  <c r="A124" i="106" s="1"/>
  <c r="D220" i="105"/>
  <c r="C220" i="105"/>
  <c r="B220" i="105"/>
  <c r="B123" i="106" s="1"/>
  <c r="A220" i="105"/>
  <c r="A123" i="106" s="1"/>
  <c r="D219" i="105"/>
  <c r="C219" i="105"/>
  <c r="B219" i="105"/>
  <c r="A219" i="105"/>
  <c r="A122" i="106" s="1"/>
  <c r="D218" i="105"/>
  <c r="C218" i="105"/>
  <c r="B218" i="105"/>
  <c r="B121" i="106" s="1"/>
  <c r="A218" i="105"/>
  <c r="A121" i="106" s="1"/>
  <c r="D217" i="105"/>
  <c r="C217" i="105"/>
  <c r="B217" i="105"/>
  <c r="B120" i="106" s="1"/>
  <c r="A217" i="105"/>
  <c r="A120" i="106" s="1"/>
  <c r="D216" i="105"/>
  <c r="C216" i="105"/>
  <c r="B216" i="105"/>
  <c r="A216" i="105"/>
  <c r="A119" i="106" s="1"/>
  <c r="D215" i="105"/>
  <c r="C215" i="105"/>
  <c r="B215" i="105"/>
  <c r="B118" i="106" s="1"/>
  <c r="A215" i="105"/>
  <c r="A118" i="106" s="1"/>
  <c r="D214" i="105"/>
  <c r="C214" i="105"/>
  <c r="B214" i="105"/>
  <c r="A214" i="105"/>
  <c r="A117" i="106" s="1"/>
  <c r="D213" i="105"/>
  <c r="C213" i="105"/>
  <c r="B213" i="105"/>
  <c r="A213" i="105"/>
  <c r="A116" i="106" s="1"/>
  <c r="D212" i="105"/>
  <c r="C212" i="105"/>
  <c r="B212" i="105"/>
  <c r="B115" i="106" s="1"/>
  <c r="A212" i="105"/>
  <c r="A115" i="106" s="1"/>
  <c r="D211" i="105"/>
  <c r="C211" i="105"/>
  <c r="B211" i="105"/>
  <c r="A211" i="105"/>
  <c r="A114" i="106" s="1"/>
  <c r="D210" i="105"/>
  <c r="C210" i="105"/>
  <c r="B210" i="105"/>
  <c r="B113" i="106" s="1"/>
  <c r="A210" i="105"/>
  <c r="A113" i="106" s="1"/>
  <c r="D209" i="105"/>
  <c r="C209" i="105"/>
  <c r="B209" i="105"/>
  <c r="B112" i="106" s="1"/>
  <c r="A209" i="105"/>
  <c r="A112" i="106" s="1"/>
  <c r="D208" i="105"/>
  <c r="C208" i="105"/>
  <c r="B208" i="105"/>
  <c r="A208" i="105"/>
  <c r="A111" i="106" s="1"/>
  <c r="D207" i="105"/>
  <c r="C207" i="105"/>
  <c r="B207" i="105"/>
  <c r="B110" i="106" s="1"/>
  <c r="A207" i="105"/>
  <c r="A110" i="106" s="1"/>
  <c r="A202" i="105"/>
  <c r="T197" i="105"/>
  <c r="S197" i="105"/>
  <c r="T196" i="105"/>
  <c r="S196" i="105"/>
  <c r="T195" i="105"/>
  <c r="S195" i="105"/>
  <c r="T194" i="105"/>
  <c r="S194" i="105"/>
  <c r="T193" i="105"/>
  <c r="S193" i="105"/>
  <c r="T192" i="105"/>
  <c r="S192" i="105"/>
  <c r="T191" i="105"/>
  <c r="S191" i="105"/>
  <c r="T190" i="105"/>
  <c r="S190" i="105"/>
  <c r="T189" i="105"/>
  <c r="S189" i="105"/>
  <c r="T188" i="105"/>
  <c r="S188" i="105"/>
  <c r="T187" i="105"/>
  <c r="S187" i="105"/>
  <c r="T186" i="105"/>
  <c r="S186" i="105"/>
  <c r="T185" i="105"/>
  <c r="S185" i="105"/>
  <c r="T184" i="105"/>
  <c r="S184" i="105"/>
  <c r="T183" i="105"/>
  <c r="S183" i="105"/>
  <c r="T182" i="105"/>
  <c r="S182" i="105"/>
  <c r="T181" i="105"/>
  <c r="S181" i="105"/>
  <c r="T180" i="105"/>
  <c r="S180" i="105"/>
  <c r="T179" i="105"/>
  <c r="S179" i="105"/>
  <c r="T178" i="105"/>
  <c r="S178" i="105"/>
  <c r="T177" i="105"/>
  <c r="S177" i="105"/>
  <c r="T176" i="105"/>
  <c r="S176" i="105"/>
  <c r="T175" i="105"/>
  <c r="S175" i="105"/>
  <c r="T174" i="105"/>
  <c r="S174" i="105"/>
  <c r="M195" i="105"/>
  <c r="L195" i="105"/>
  <c r="K195" i="105"/>
  <c r="J195" i="105"/>
  <c r="I195" i="105"/>
  <c r="H195" i="105"/>
  <c r="M192" i="105"/>
  <c r="L192" i="105"/>
  <c r="K192" i="105"/>
  <c r="J192" i="105"/>
  <c r="I192" i="105"/>
  <c r="H192" i="105"/>
  <c r="M189" i="105"/>
  <c r="L189" i="105"/>
  <c r="K189" i="105"/>
  <c r="J189" i="105"/>
  <c r="I189" i="105"/>
  <c r="H189" i="105"/>
  <c r="M186" i="105"/>
  <c r="L186" i="105"/>
  <c r="K186" i="105"/>
  <c r="J186" i="105"/>
  <c r="I186" i="105"/>
  <c r="H186" i="105"/>
  <c r="M183" i="105"/>
  <c r="L183" i="105"/>
  <c r="K183" i="105"/>
  <c r="J183" i="105"/>
  <c r="I183" i="105"/>
  <c r="H183" i="105"/>
  <c r="M180" i="105"/>
  <c r="L180" i="105"/>
  <c r="K180" i="105"/>
  <c r="J180" i="105"/>
  <c r="I180" i="105"/>
  <c r="H180" i="105"/>
  <c r="M177" i="105"/>
  <c r="L177" i="105"/>
  <c r="K177" i="105"/>
  <c r="J177" i="105"/>
  <c r="I177" i="105"/>
  <c r="H177" i="105"/>
  <c r="M174" i="105"/>
  <c r="L174" i="105"/>
  <c r="K174" i="105"/>
  <c r="J174" i="105"/>
  <c r="I174" i="105"/>
  <c r="H174" i="105"/>
  <c r="D197" i="105"/>
  <c r="C197" i="105"/>
  <c r="B197" i="105"/>
  <c r="B100" i="106" s="1"/>
  <c r="A197" i="105"/>
  <c r="D196" i="105"/>
  <c r="C196" i="105"/>
  <c r="B196" i="105"/>
  <c r="B99" i="106" s="1"/>
  <c r="A196" i="105"/>
  <c r="D195" i="105"/>
  <c r="C195" i="105"/>
  <c r="B195" i="105"/>
  <c r="B98" i="106" s="1"/>
  <c r="A195" i="105"/>
  <c r="D194" i="105"/>
  <c r="C194" i="105"/>
  <c r="B194" i="105"/>
  <c r="B97" i="106" s="1"/>
  <c r="A194" i="105"/>
  <c r="D193" i="105"/>
  <c r="C193" i="105"/>
  <c r="B193" i="105"/>
  <c r="B96" i="106" s="1"/>
  <c r="A193" i="105"/>
  <c r="D192" i="105"/>
  <c r="C192" i="105"/>
  <c r="B192" i="105"/>
  <c r="B95" i="106" s="1"/>
  <c r="A192" i="105"/>
  <c r="D191" i="105"/>
  <c r="C191" i="105"/>
  <c r="B191" i="105"/>
  <c r="B94" i="106" s="1"/>
  <c r="A191" i="105"/>
  <c r="D190" i="105"/>
  <c r="C190" i="105"/>
  <c r="B190" i="105"/>
  <c r="B93" i="106" s="1"/>
  <c r="A190" i="105"/>
  <c r="D189" i="105"/>
  <c r="C189" i="105"/>
  <c r="B189" i="105"/>
  <c r="B92" i="106" s="1"/>
  <c r="A189" i="105"/>
  <c r="D188" i="105"/>
  <c r="C188" i="105"/>
  <c r="B188" i="105"/>
  <c r="B91" i="106" s="1"/>
  <c r="A188" i="105"/>
  <c r="D187" i="105"/>
  <c r="C187" i="105"/>
  <c r="B187" i="105"/>
  <c r="B90" i="106" s="1"/>
  <c r="A187" i="105"/>
  <c r="D186" i="105"/>
  <c r="C186" i="105"/>
  <c r="B186" i="105"/>
  <c r="B89" i="106" s="1"/>
  <c r="A186" i="105"/>
  <c r="D185" i="105"/>
  <c r="C185" i="105"/>
  <c r="B185" i="105"/>
  <c r="B88" i="106" s="1"/>
  <c r="A185" i="105"/>
  <c r="D184" i="105"/>
  <c r="C184" i="105"/>
  <c r="B184" i="105"/>
  <c r="B87" i="106" s="1"/>
  <c r="A184" i="105"/>
  <c r="D183" i="105"/>
  <c r="C183" i="105"/>
  <c r="B183" i="105"/>
  <c r="B86" i="106" s="1"/>
  <c r="A183" i="105"/>
  <c r="D182" i="105"/>
  <c r="C182" i="105"/>
  <c r="B182" i="105"/>
  <c r="B85" i="106" s="1"/>
  <c r="A182" i="105"/>
  <c r="D181" i="105"/>
  <c r="C181" i="105"/>
  <c r="B181" i="105"/>
  <c r="B84" i="106" s="1"/>
  <c r="A181" i="105"/>
  <c r="D180" i="105"/>
  <c r="C180" i="105"/>
  <c r="B180" i="105"/>
  <c r="B83" i="106" s="1"/>
  <c r="A180" i="105"/>
  <c r="D179" i="105"/>
  <c r="C179" i="105"/>
  <c r="B179" i="105"/>
  <c r="B82" i="106" s="1"/>
  <c r="A179" i="105"/>
  <c r="D178" i="105"/>
  <c r="C178" i="105"/>
  <c r="B178" i="105"/>
  <c r="B81" i="106" s="1"/>
  <c r="A178" i="105"/>
  <c r="D177" i="105"/>
  <c r="C177" i="105"/>
  <c r="B177" i="105"/>
  <c r="B80" i="106" s="1"/>
  <c r="A177" i="105"/>
  <c r="D176" i="105"/>
  <c r="C176" i="105"/>
  <c r="B176" i="105"/>
  <c r="B79" i="106" s="1"/>
  <c r="A176" i="105"/>
  <c r="D175" i="105"/>
  <c r="C175" i="105"/>
  <c r="B175" i="105"/>
  <c r="B78" i="106" s="1"/>
  <c r="A175" i="105"/>
  <c r="D174" i="105"/>
  <c r="C174" i="105"/>
  <c r="B174" i="105"/>
  <c r="B77" i="106" s="1"/>
  <c r="A174" i="105"/>
  <c r="A169" i="105"/>
  <c r="T164" i="105"/>
  <c r="S164" i="105"/>
  <c r="T163" i="105"/>
  <c r="S163" i="105"/>
  <c r="T162" i="105"/>
  <c r="S162" i="105"/>
  <c r="T161" i="105"/>
  <c r="S161" i="105"/>
  <c r="T160" i="105"/>
  <c r="S160" i="105"/>
  <c r="T159" i="105"/>
  <c r="S159" i="105"/>
  <c r="T158" i="105"/>
  <c r="S158" i="105"/>
  <c r="T157" i="105"/>
  <c r="S157" i="105"/>
  <c r="T156" i="105"/>
  <c r="S156" i="105"/>
  <c r="T155" i="105"/>
  <c r="S155" i="105"/>
  <c r="T154" i="105"/>
  <c r="S154" i="105"/>
  <c r="T153" i="105"/>
  <c r="S153" i="105"/>
  <c r="T152" i="105"/>
  <c r="S152" i="105"/>
  <c r="T151" i="105"/>
  <c r="S151" i="105"/>
  <c r="T150" i="105"/>
  <c r="S150" i="105"/>
  <c r="T149" i="105"/>
  <c r="S149" i="105"/>
  <c r="T148" i="105"/>
  <c r="S148" i="105"/>
  <c r="T147" i="105"/>
  <c r="S147" i="105"/>
  <c r="T146" i="105"/>
  <c r="S146" i="105"/>
  <c r="T145" i="105"/>
  <c r="S145" i="105"/>
  <c r="T144" i="105"/>
  <c r="S144" i="105"/>
  <c r="T143" i="105"/>
  <c r="S143" i="105"/>
  <c r="T142" i="105"/>
  <c r="S142" i="105"/>
  <c r="T141" i="105"/>
  <c r="S141" i="105"/>
  <c r="M162" i="105"/>
  <c r="L162" i="105"/>
  <c r="K162" i="105"/>
  <c r="J162" i="105"/>
  <c r="I162" i="105"/>
  <c r="H162" i="105"/>
  <c r="M159" i="105"/>
  <c r="L159" i="105"/>
  <c r="K159" i="105"/>
  <c r="J159" i="105"/>
  <c r="I159" i="105"/>
  <c r="H159" i="105"/>
  <c r="M156" i="105"/>
  <c r="L156" i="105"/>
  <c r="K156" i="105"/>
  <c r="J156" i="105"/>
  <c r="I156" i="105"/>
  <c r="H156" i="105"/>
  <c r="M153" i="105"/>
  <c r="L153" i="105"/>
  <c r="K153" i="105"/>
  <c r="J153" i="105"/>
  <c r="I153" i="105"/>
  <c r="H153" i="105"/>
  <c r="M150" i="105"/>
  <c r="L150" i="105"/>
  <c r="K150" i="105"/>
  <c r="J150" i="105"/>
  <c r="I150" i="105"/>
  <c r="H150" i="105"/>
  <c r="M147" i="105"/>
  <c r="L147" i="105"/>
  <c r="K147" i="105"/>
  <c r="J147" i="105"/>
  <c r="I147" i="105"/>
  <c r="H147" i="105"/>
  <c r="M144" i="105"/>
  <c r="L144" i="105"/>
  <c r="K144" i="105"/>
  <c r="J144" i="105"/>
  <c r="I144" i="105"/>
  <c r="H144" i="105"/>
  <c r="M141" i="105"/>
  <c r="L141" i="105"/>
  <c r="K141" i="105"/>
  <c r="J141" i="105"/>
  <c r="I141" i="105"/>
  <c r="H141" i="105"/>
  <c r="D164" i="105"/>
  <c r="C164" i="105"/>
  <c r="B164" i="105"/>
  <c r="A164" i="105"/>
  <c r="D163" i="105"/>
  <c r="C163" i="105"/>
  <c r="B163" i="105"/>
  <c r="A163" i="105"/>
  <c r="D162" i="105"/>
  <c r="C65" i="106" s="1"/>
  <c r="C162" i="105"/>
  <c r="B162" i="105"/>
  <c r="A162" i="105"/>
  <c r="D161" i="105"/>
  <c r="C64" i="106" s="1"/>
  <c r="C161" i="105"/>
  <c r="B161" i="105"/>
  <c r="A161" i="105"/>
  <c r="D160" i="105"/>
  <c r="C160" i="105"/>
  <c r="B160" i="105"/>
  <c r="A160" i="105"/>
  <c r="D159" i="105"/>
  <c r="C159" i="105"/>
  <c r="B159" i="105"/>
  <c r="A159" i="105"/>
  <c r="D158" i="105"/>
  <c r="C61" i="106" s="1"/>
  <c r="C158" i="105"/>
  <c r="B158" i="105"/>
  <c r="A158" i="105"/>
  <c r="D157" i="105"/>
  <c r="C60" i="106" s="1"/>
  <c r="C157" i="105"/>
  <c r="B157" i="105"/>
  <c r="A157" i="105"/>
  <c r="D156" i="105"/>
  <c r="C156" i="105"/>
  <c r="B156" i="105"/>
  <c r="A156" i="105"/>
  <c r="D155" i="105"/>
  <c r="C155" i="105"/>
  <c r="B155" i="105"/>
  <c r="A155" i="105"/>
  <c r="D154" i="105"/>
  <c r="C57" i="106" s="1"/>
  <c r="C154" i="105"/>
  <c r="B154" i="105"/>
  <c r="A154" i="105"/>
  <c r="D153" i="105"/>
  <c r="C56" i="106" s="1"/>
  <c r="C153" i="105"/>
  <c r="B153" i="105"/>
  <c r="A153" i="105"/>
  <c r="D152" i="105"/>
  <c r="C152" i="105"/>
  <c r="B152" i="105"/>
  <c r="A152" i="105"/>
  <c r="D151" i="105"/>
  <c r="C151" i="105"/>
  <c r="B151" i="105"/>
  <c r="A151" i="105"/>
  <c r="D150" i="105"/>
  <c r="C53" i="106" s="1"/>
  <c r="C150" i="105"/>
  <c r="B150" i="105"/>
  <c r="A150" i="105"/>
  <c r="D149" i="105"/>
  <c r="C52" i="106" s="1"/>
  <c r="C149" i="105"/>
  <c r="B149" i="105"/>
  <c r="A149" i="105"/>
  <c r="D148" i="105"/>
  <c r="C148" i="105"/>
  <c r="B148" i="105"/>
  <c r="A148" i="105"/>
  <c r="D147" i="105"/>
  <c r="C147" i="105"/>
  <c r="B147" i="105"/>
  <c r="A147" i="105"/>
  <c r="D146" i="105"/>
  <c r="C49" i="106" s="1"/>
  <c r="C146" i="105"/>
  <c r="B146" i="105"/>
  <c r="A146" i="105"/>
  <c r="D145" i="105"/>
  <c r="C48" i="106" s="1"/>
  <c r="C145" i="105"/>
  <c r="B145" i="105"/>
  <c r="A145" i="105"/>
  <c r="D144" i="105"/>
  <c r="C144" i="105"/>
  <c r="B144" i="105"/>
  <c r="A144" i="105"/>
  <c r="D143" i="105"/>
  <c r="C143" i="105"/>
  <c r="B143" i="105"/>
  <c r="A143" i="105"/>
  <c r="D142" i="105"/>
  <c r="C45" i="106" s="1"/>
  <c r="C142" i="105"/>
  <c r="B142" i="105"/>
  <c r="A142" i="105"/>
  <c r="D141" i="105"/>
  <c r="C44" i="106" s="1"/>
  <c r="C141" i="105"/>
  <c r="B141" i="105"/>
  <c r="A141" i="105"/>
  <c r="A136" i="105"/>
  <c r="T132" i="105"/>
  <c r="S132" i="105"/>
  <c r="T131" i="105"/>
  <c r="S131" i="105"/>
  <c r="T130" i="105"/>
  <c r="S130" i="105"/>
  <c r="T129" i="105"/>
  <c r="S129" i="105"/>
  <c r="T128" i="105"/>
  <c r="S128" i="105"/>
  <c r="T127" i="105"/>
  <c r="S127" i="105"/>
  <c r="T126" i="105"/>
  <c r="S126" i="105"/>
  <c r="T125" i="105"/>
  <c r="S125" i="105"/>
  <c r="T124" i="105"/>
  <c r="S124" i="105"/>
  <c r="T123" i="105"/>
  <c r="S123" i="105"/>
  <c r="T122" i="105"/>
  <c r="S122" i="105"/>
  <c r="T121" i="105"/>
  <c r="S121" i="105"/>
  <c r="T120" i="105"/>
  <c r="S120" i="105"/>
  <c r="T119" i="105"/>
  <c r="S119" i="105"/>
  <c r="T118" i="105"/>
  <c r="S118" i="105"/>
  <c r="T117" i="105"/>
  <c r="S117" i="105"/>
  <c r="T116" i="105"/>
  <c r="S116" i="105"/>
  <c r="T115" i="105"/>
  <c r="S115" i="105"/>
  <c r="T114" i="105"/>
  <c r="S114" i="105"/>
  <c r="T113" i="105"/>
  <c r="S113" i="105"/>
  <c r="T112" i="105"/>
  <c r="S112" i="105"/>
  <c r="T111" i="105"/>
  <c r="S111" i="105"/>
  <c r="T110" i="105"/>
  <c r="S110" i="105"/>
  <c r="T109" i="105"/>
  <c r="S109" i="105"/>
  <c r="M130" i="105"/>
  <c r="L130" i="105"/>
  <c r="K130" i="105"/>
  <c r="J130" i="105"/>
  <c r="I130" i="105"/>
  <c r="H130" i="105"/>
  <c r="M127" i="105"/>
  <c r="L127" i="105"/>
  <c r="K127" i="105"/>
  <c r="J127" i="105"/>
  <c r="I127" i="105"/>
  <c r="H127" i="105"/>
  <c r="M124" i="105"/>
  <c r="L124" i="105"/>
  <c r="K124" i="105"/>
  <c r="J124" i="105"/>
  <c r="I124" i="105"/>
  <c r="H124" i="105"/>
  <c r="M121" i="105"/>
  <c r="L121" i="105"/>
  <c r="K121" i="105"/>
  <c r="J121" i="105"/>
  <c r="I121" i="105"/>
  <c r="H121" i="105"/>
  <c r="M118" i="105"/>
  <c r="L118" i="105"/>
  <c r="K118" i="105"/>
  <c r="J118" i="105"/>
  <c r="I118" i="105"/>
  <c r="H118" i="105"/>
  <c r="M115" i="105"/>
  <c r="L115" i="105"/>
  <c r="K115" i="105"/>
  <c r="J115" i="105"/>
  <c r="I115" i="105"/>
  <c r="H115" i="105"/>
  <c r="M112" i="105"/>
  <c r="L112" i="105"/>
  <c r="K112" i="105"/>
  <c r="J112" i="105"/>
  <c r="I112" i="105"/>
  <c r="H112" i="105"/>
  <c r="M109" i="105"/>
  <c r="L109" i="105"/>
  <c r="K109" i="105"/>
  <c r="J109" i="105"/>
  <c r="I109" i="105"/>
  <c r="H109" i="105"/>
  <c r="D132" i="105"/>
  <c r="C35" i="106" s="1"/>
  <c r="C132" i="105"/>
  <c r="B132" i="105"/>
  <c r="A132" i="105"/>
  <c r="D131" i="105"/>
  <c r="C34" i="106" s="1"/>
  <c r="C131" i="105"/>
  <c r="B131" i="105"/>
  <c r="A131" i="105"/>
  <c r="A34" i="106" s="1"/>
  <c r="D130" i="105"/>
  <c r="C33" i="106" s="1"/>
  <c r="C130" i="105"/>
  <c r="B130" i="105"/>
  <c r="A130" i="105"/>
  <c r="D129" i="105"/>
  <c r="C32" i="106" s="1"/>
  <c r="C129" i="105"/>
  <c r="B129" i="105"/>
  <c r="A129" i="105"/>
  <c r="A32" i="106" s="1"/>
  <c r="D128" i="105"/>
  <c r="C31" i="106" s="1"/>
  <c r="C128" i="105"/>
  <c r="B128" i="105"/>
  <c r="A128" i="105"/>
  <c r="A31" i="106" s="1"/>
  <c r="D127" i="105"/>
  <c r="C30" i="106" s="1"/>
  <c r="C127" i="105"/>
  <c r="B127" i="105"/>
  <c r="A127" i="105"/>
  <c r="D126" i="105"/>
  <c r="C29" i="106" s="1"/>
  <c r="C126" i="105"/>
  <c r="B126" i="105"/>
  <c r="A126" i="105"/>
  <c r="A29" i="106" s="1"/>
  <c r="D125" i="105"/>
  <c r="C28" i="106" s="1"/>
  <c r="C125" i="105"/>
  <c r="B125" i="105"/>
  <c r="A125" i="105"/>
  <c r="D124" i="105"/>
  <c r="C124" i="105"/>
  <c r="B124" i="105"/>
  <c r="A124" i="105"/>
  <c r="A27" i="106" s="1"/>
  <c r="D123" i="105"/>
  <c r="C26" i="106" s="1"/>
  <c r="C123" i="105"/>
  <c r="B123" i="105"/>
  <c r="A123" i="105"/>
  <c r="A26" i="106" s="1"/>
  <c r="D122" i="105"/>
  <c r="C25" i="106" s="1"/>
  <c r="C122" i="105"/>
  <c r="B122" i="105"/>
  <c r="A122" i="105"/>
  <c r="D121" i="105"/>
  <c r="C24" i="106" s="1"/>
  <c r="C121" i="105"/>
  <c r="B121" i="105"/>
  <c r="A121" i="105"/>
  <c r="A24" i="106" s="1"/>
  <c r="D120" i="105"/>
  <c r="C23" i="106" s="1"/>
  <c r="C120" i="105"/>
  <c r="B120" i="105"/>
  <c r="A120" i="105"/>
  <c r="D119" i="105"/>
  <c r="C22" i="106" s="1"/>
  <c r="C119" i="105"/>
  <c r="B119" i="105"/>
  <c r="A119" i="105"/>
  <c r="A22" i="106" s="1"/>
  <c r="D118" i="105"/>
  <c r="C21" i="106" s="1"/>
  <c r="C118" i="105"/>
  <c r="B118" i="105"/>
  <c r="A118" i="105"/>
  <c r="D117" i="105"/>
  <c r="C20" i="106" s="1"/>
  <c r="C117" i="105"/>
  <c r="B117" i="105"/>
  <c r="A117" i="105"/>
  <c r="A20" i="106" s="1"/>
  <c r="D116" i="105"/>
  <c r="C19" i="106" s="1"/>
  <c r="C116" i="105"/>
  <c r="B116" i="105"/>
  <c r="A116" i="105"/>
  <c r="D115" i="105"/>
  <c r="C18" i="106" s="1"/>
  <c r="C115" i="105"/>
  <c r="B115" i="105"/>
  <c r="A115" i="105"/>
  <c r="D114" i="105"/>
  <c r="C17" i="106" s="1"/>
  <c r="C114" i="105"/>
  <c r="B114" i="105"/>
  <c r="A114" i="105"/>
  <c r="A17" i="106" s="1"/>
  <c r="D113" i="105"/>
  <c r="C16" i="106" s="1"/>
  <c r="C113" i="105"/>
  <c r="B113" i="105"/>
  <c r="A113" i="105"/>
  <c r="D112" i="105"/>
  <c r="C15" i="106" s="1"/>
  <c r="C112" i="105"/>
  <c r="B112" i="105"/>
  <c r="A112" i="105"/>
  <c r="A15" i="106" s="1"/>
  <c r="D111" i="105"/>
  <c r="C14" i="106" s="1"/>
  <c r="C111" i="105"/>
  <c r="B111" i="105"/>
  <c r="A111" i="105"/>
  <c r="D110" i="105"/>
  <c r="C13" i="106" s="1"/>
  <c r="C110" i="105"/>
  <c r="B110" i="105"/>
  <c r="A110" i="105"/>
  <c r="A13" i="106" s="1"/>
  <c r="D109" i="105"/>
  <c r="C12" i="106" s="1"/>
  <c r="C109" i="105"/>
  <c r="B109" i="105"/>
  <c r="A109" i="105"/>
  <c r="A104" i="105"/>
  <c r="A7" i="106" s="1"/>
  <c r="I105" i="105"/>
  <c r="H105" i="105"/>
  <c r="I104" i="105"/>
  <c r="H104" i="105"/>
  <c r="I103" i="105"/>
  <c r="H103" i="105"/>
  <c r="I102" i="105"/>
  <c r="H102" i="105"/>
  <c r="I101" i="105"/>
  <c r="H101" i="105"/>
  <c r="A88" i="105"/>
  <c r="A87" i="105"/>
  <c r="A86" i="105"/>
  <c r="A85" i="105"/>
  <c r="A84" i="105"/>
  <c r="A83" i="105"/>
  <c r="A82" i="105"/>
  <c r="A53" i="105"/>
  <c r="A52" i="105"/>
  <c r="A51" i="105"/>
  <c r="A50" i="105"/>
  <c r="A49" i="105"/>
  <c r="A48" i="105"/>
  <c r="A47" i="105"/>
  <c r="A46" i="105"/>
  <c r="A45" i="105"/>
  <c r="A44" i="105"/>
  <c r="A65" i="105"/>
  <c r="A64" i="105"/>
  <c r="A63" i="105"/>
  <c r="A62" i="105"/>
  <c r="A61" i="105"/>
  <c r="A60" i="105"/>
  <c r="A41" i="105"/>
  <c r="A40" i="105"/>
  <c r="A39" i="105"/>
  <c r="A38" i="105"/>
  <c r="A54" i="105"/>
  <c r="A32" i="105"/>
  <c r="A31" i="105"/>
  <c r="A30" i="105"/>
  <c r="A42" i="105"/>
  <c r="A27" i="105"/>
  <c r="A26" i="105"/>
  <c r="A25" i="105"/>
  <c r="A28" i="105"/>
  <c r="A22" i="105"/>
  <c r="A21" i="105"/>
  <c r="A20" i="105"/>
  <c r="A19" i="105"/>
  <c r="A16" i="105"/>
  <c r="A15" i="105"/>
  <c r="A12" i="105"/>
  <c r="A11" i="105"/>
  <c r="A10" i="105"/>
  <c r="A9" i="105"/>
  <c r="A8" i="105"/>
  <c r="A7" i="105"/>
  <c r="C833" i="106"/>
  <c r="C830" i="106"/>
  <c r="C828" i="106"/>
  <c r="C817" i="106"/>
  <c r="C814" i="106"/>
  <c r="C811" i="106"/>
  <c r="C807" i="106"/>
  <c r="C804" i="106"/>
  <c r="C800" i="106"/>
  <c r="A675" i="106"/>
  <c r="A674" i="106"/>
  <c r="A673" i="106"/>
  <c r="A656" i="106"/>
  <c r="A655" i="106"/>
  <c r="A654" i="106"/>
  <c r="A653" i="106"/>
  <c r="A652" i="106"/>
  <c r="A630" i="106"/>
  <c r="A629" i="106"/>
  <c r="A628" i="106"/>
  <c r="A627" i="106"/>
  <c r="A626" i="106"/>
  <c r="A604" i="106"/>
  <c r="A603" i="106"/>
  <c r="A602" i="106"/>
  <c r="A601" i="106"/>
  <c r="A600" i="106"/>
  <c r="A573" i="106"/>
  <c r="A572" i="106"/>
  <c r="A571" i="106"/>
  <c r="A570" i="106"/>
  <c r="A569" i="106"/>
  <c r="A546" i="106"/>
  <c r="A545" i="106"/>
  <c r="A544" i="106"/>
  <c r="A517" i="106"/>
  <c r="A516" i="106"/>
  <c r="A515" i="106"/>
  <c r="A514" i="106"/>
  <c r="A513" i="106"/>
  <c r="A491" i="106"/>
  <c r="A490" i="106"/>
  <c r="A489" i="106"/>
  <c r="A488" i="106"/>
  <c r="A487" i="106"/>
  <c r="A454" i="106"/>
  <c r="A453" i="106"/>
  <c r="A452" i="106"/>
  <c r="A451" i="106"/>
  <c r="A450" i="106"/>
  <c r="C446" i="106"/>
  <c r="C444" i="106"/>
  <c r="C442" i="106"/>
  <c r="C429" i="106"/>
  <c r="C426" i="106"/>
  <c r="C423" i="106"/>
  <c r="C419" i="106"/>
  <c r="C416" i="106"/>
  <c r="C413" i="106"/>
  <c r="A399" i="106"/>
  <c r="A398" i="106"/>
  <c r="A397" i="106"/>
  <c r="A396" i="106"/>
  <c r="A395" i="106"/>
  <c r="A374" i="106"/>
  <c r="A373" i="106"/>
  <c r="A372" i="106"/>
  <c r="A371" i="106"/>
  <c r="A370" i="106"/>
  <c r="A348" i="106"/>
  <c r="A347" i="106"/>
  <c r="A346" i="106"/>
  <c r="A345" i="106"/>
  <c r="A344" i="106"/>
  <c r="A320" i="106"/>
  <c r="A319" i="106"/>
  <c r="A318" i="106"/>
  <c r="A317" i="106"/>
  <c r="A316" i="106"/>
  <c r="A322" i="106"/>
  <c r="A321" i="106"/>
  <c r="A291" i="106"/>
  <c r="A290" i="106"/>
  <c r="A289" i="106"/>
  <c r="A288" i="106"/>
  <c r="A287" i="106"/>
  <c r="A265" i="106"/>
  <c r="A264" i="106"/>
  <c r="A263" i="106"/>
  <c r="A262" i="106"/>
  <c r="A261" i="106"/>
  <c r="F232" i="106"/>
  <c r="F231" i="106"/>
  <c r="F230" i="106"/>
  <c r="F229" i="106"/>
  <c r="F228" i="106"/>
  <c r="F227" i="106"/>
  <c r="F226" i="106"/>
  <c r="F225" i="106"/>
  <c r="F224" i="106"/>
  <c r="F223" i="106"/>
  <c r="F222" i="106"/>
  <c r="F221" i="106"/>
  <c r="F220" i="106"/>
  <c r="F219" i="106"/>
  <c r="F218" i="106"/>
  <c r="F217" i="106"/>
  <c r="F216" i="106"/>
  <c r="F215" i="106"/>
  <c r="F214" i="106"/>
  <c r="F213" i="106"/>
  <c r="F212" i="106"/>
  <c r="F211" i="106"/>
  <c r="F210" i="106"/>
  <c r="F209" i="106"/>
  <c r="F199" i="106"/>
  <c r="F198" i="106"/>
  <c r="F197" i="106"/>
  <c r="F196" i="106"/>
  <c r="F195" i="106"/>
  <c r="F194" i="106"/>
  <c r="F193" i="106"/>
  <c r="F192" i="106"/>
  <c r="F191" i="106"/>
  <c r="F190" i="106"/>
  <c r="F189" i="106"/>
  <c r="F188" i="106"/>
  <c r="F187" i="106"/>
  <c r="F186" i="106"/>
  <c r="F185" i="106"/>
  <c r="F184" i="106"/>
  <c r="F183" i="106"/>
  <c r="F182" i="106"/>
  <c r="F181" i="106"/>
  <c r="F180" i="106"/>
  <c r="F179" i="106"/>
  <c r="F178" i="106"/>
  <c r="F177" i="106"/>
  <c r="F176" i="106"/>
  <c r="F166" i="106"/>
  <c r="F165" i="106"/>
  <c r="F164" i="106"/>
  <c r="F163" i="106"/>
  <c r="F162" i="106"/>
  <c r="F161" i="106"/>
  <c r="F160" i="106"/>
  <c r="F159" i="106"/>
  <c r="F158" i="106"/>
  <c r="F157" i="106"/>
  <c r="F156" i="106"/>
  <c r="F155" i="106"/>
  <c r="F154" i="106"/>
  <c r="F153" i="106"/>
  <c r="F152" i="106"/>
  <c r="F151" i="106"/>
  <c r="F150" i="106"/>
  <c r="F149" i="106"/>
  <c r="F148" i="106"/>
  <c r="F147" i="106"/>
  <c r="F146" i="106"/>
  <c r="F145" i="106"/>
  <c r="F144" i="106"/>
  <c r="F143" i="106"/>
  <c r="F133" i="106"/>
  <c r="F132" i="106"/>
  <c r="F131" i="106"/>
  <c r="F130" i="106"/>
  <c r="F129" i="106"/>
  <c r="F128" i="106"/>
  <c r="F127" i="106"/>
  <c r="F126" i="106"/>
  <c r="F125" i="106"/>
  <c r="F124" i="106"/>
  <c r="F123" i="106"/>
  <c r="F122" i="106"/>
  <c r="F121" i="106"/>
  <c r="F120" i="106"/>
  <c r="F119" i="106"/>
  <c r="F118" i="106"/>
  <c r="F117" i="106"/>
  <c r="F116" i="106"/>
  <c r="F115" i="106"/>
  <c r="F114" i="106"/>
  <c r="F113" i="106"/>
  <c r="F112" i="106"/>
  <c r="F111" i="106"/>
  <c r="F110" i="106"/>
  <c r="F100" i="106"/>
  <c r="F99" i="106"/>
  <c r="F98" i="106"/>
  <c r="F97" i="106"/>
  <c r="F96" i="106"/>
  <c r="F95" i="106"/>
  <c r="F94" i="106"/>
  <c r="F93" i="106"/>
  <c r="F92" i="106"/>
  <c r="F91" i="106"/>
  <c r="F90" i="106"/>
  <c r="F89" i="106"/>
  <c r="F88" i="106"/>
  <c r="F87" i="106"/>
  <c r="F86" i="106"/>
  <c r="F85" i="106"/>
  <c r="F84" i="106"/>
  <c r="F83" i="106"/>
  <c r="F82" i="106"/>
  <c r="F81" i="106"/>
  <c r="F80" i="106"/>
  <c r="F79" i="106"/>
  <c r="F78" i="106"/>
  <c r="F77" i="106"/>
  <c r="F67" i="106"/>
  <c r="F66" i="106"/>
  <c r="F65" i="106"/>
  <c r="F64" i="106"/>
  <c r="F63" i="106"/>
  <c r="F62" i="106"/>
  <c r="F61" i="106"/>
  <c r="F60" i="106"/>
  <c r="F59" i="106"/>
  <c r="F58" i="106"/>
  <c r="F57" i="106"/>
  <c r="F56" i="106"/>
  <c r="F55" i="106"/>
  <c r="F54" i="106"/>
  <c r="F53" i="106"/>
  <c r="F52" i="106"/>
  <c r="F51" i="106"/>
  <c r="F50" i="106"/>
  <c r="F49" i="106"/>
  <c r="F48" i="106"/>
  <c r="F47" i="106"/>
  <c r="F46" i="106"/>
  <c r="F45" i="106"/>
  <c r="F44" i="106"/>
  <c r="F35" i="106"/>
  <c r="F34" i="106"/>
  <c r="F33" i="106"/>
  <c r="F32" i="106"/>
  <c r="F31" i="106"/>
  <c r="F30" i="106"/>
  <c r="F29" i="106"/>
  <c r="F28" i="106"/>
  <c r="F27" i="106"/>
  <c r="F26" i="106"/>
  <c r="F25" i="106"/>
  <c r="F24" i="106"/>
  <c r="F23" i="106"/>
  <c r="F22" i="106"/>
  <c r="F21" i="106"/>
  <c r="F20" i="106"/>
  <c r="F19" i="106"/>
  <c r="F18" i="106"/>
  <c r="F17" i="106"/>
  <c r="F16" i="106"/>
  <c r="F15" i="106"/>
  <c r="F14" i="106"/>
  <c r="F13" i="106"/>
  <c r="F12" i="106"/>
  <c r="J232" i="106"/>
  <c r="J229" i="106"/>
  <c r="J226" i="106"/>
  <c r="J223" i="106"/>
  <c r="J220" i="106"/>
  <c r="J217" i="106"/>
  <c r="J214" i="106"/>
  <c r="J211" i="106"/>
  <c r="C232" i="106"/>
  <c r="A232" i="106"/>
  <c r="C231" i="106"/>
  <c r="A231" i="106"/>
  <c r="C230" i="106"/>
  <c r="A230" i="106"/>
  <c r="C229" i="106"/>
  <c r="A229" i="106"/>
  <c r="C228" i="106"/>
  <c r="A228" i="106"/>
  <c r="C227" i="106"/>
  <c r="B227" i="106"/>
  <c r="A227" i="106"/>
  <c r="C226" i="106"/>
  <c r="A226" i="106"/>
  <c r="C225" i="106"/>
  <c r="A225" i="106"/>
  <c r="C224" i="106"/>
  <c r="A224" i="106"/>
  <c r="C223" i="106"/>
  <c r="A223" i="106"/>
  <c r="C222" i="106"/>
  <c r="A222" i="106"/>
  <c r="C221" i="106"/>
  <c r="A221" i="106"/>
  <c r="C220" i="106"/>
  <c r="A220" i="106"/>
  <c r="C219" i="106"/>
  <c r="A219" i="106"/>
  <c r="C218" i="106"/>
  <c r="A218" i="106"/>
  <c r="C217" i="106"/>
  <c r="A217" i="106"/>
  <c r="C216" i="106"/>
  <c r="A216" i="106"/>
  <c r="C215" i="106"/>
  <c r="A215" i="106"/>
  <c r="C214" i="106"/>
  <c r="A214" i="106"/>
  <c r="C213" i="106"/>
  <c r="A213" i="106"/>
  <c r="C212" i="106"/>
  <c r="A212" i="106"/>
  <c r="C211" i="106"/>
  <c r="B211" i="106"/>
  <c r="A211" i="106"/>
  <c r="C210" i="106"/>
  <c r="A210" i="106"/>
  <c r="C209" i="106"/>
  <c r="A209" i="106"/>
  <c r="A204" i="106"/>
  <c r="J199" i="106"/>
  <c r="J196" i="106"/>
  <c r="J193" i="106"/>
  <c r="J190" i="106"/>
  <c r="J187" i="106"/>
  <c r="J184" i="106"/>
  <c r="J181" i="106"/>
  <c r="J178" i="106"/>
  <c r="B199" i="106"/>
  <c r="A199" i="106"/>
  <c r="C198" i="106"/>
  <c r="B198" i="106"/>
  <c r="A198" i="106"/>
  <c r="C197" i="106"/>
  <c r="B197" i="106"/>
  <c r="A197" i="106"/>
  <c r="B196" i="106"/>
  <c r="A196" i="106"/>
  <c r="B195" i="106"/>
  <c r="A195" i="106"/>
  <c r="C194" i="106"/>
  <c r="B194" i="106"/>
  <c r="A194" i="106"/>
  <c r="C193" i="106"/>
  <c r="B193" i="106"/>
  <c r="A193" i="106"/>
  <c r="B192" i="106"/>
  <c r="A192" i="106"/>
  <c r="B191" i="106"/>
  <c r="A191" i="106"/>
  <c r="C190" i="106"/>
  <c r="B190" i="106"/>
  <c r="A190" i="106"/>
  <c r="C189" i="106"/>
  <c r="B189" i="106"/>
  <c r="A189" i="106"/>
  <c r="B188" i="106"/>
  <c r="A188" i="106"/>
  <c r="B187" i="106"/>
  <c r="A187" i="106"/>
  <c r="C186" i="106"/>
  <c r="B186" i="106"/>
  <c r="A186" i="106"/>
  <c r="C185" i="106"/>
  <c r="B185" i="106"/>
  <c r="A185" i="106"/>
  <c r="B184" i="106"/>
  <c r="A184" i="106"/>
  <c r="B183" i="106"/>
  <c r="A183" i="106"/>
  <c r="C182" i="106"/>
  <c r="B182" i="106"/>
  <c r="A182" i="106"/>
  <c r="C181" i="106"/>
  <c r="B181" i="106"/>
  <c r="A181" i="106"/>
  <c r="B180" i="106"/>
  <c r="A180" i="106"/>
  <c r="B179" i="106"/>
  <c r="A179" i="106"/>
  <c r="C178" i="106"/>
  <c r="B178" i="106"/>
  <c r="A178" i="106"/>
  <c r="C177" i="106"/>
  <c r="B177" i="106"/>
  <c r="A177" i="106"/>
  <c r="B176" i="106"/>
  <c r="A176" i="106"/>
  <c r="J166" i="106"/>
  <c r="J163" i="106"/>
  <c r="J160" i="106"/>
  <c r="J157" i="106"/>
  <c r="J154" i="106"/>
  <c r="J151" i="106"/>
  <c r="J148" i="106"/>
  <c r="J145" i="106"/>
  <c r="B166" i="106"/>
  <c r="A166" i="106"/>
  <c r="B165" i="106"/>
  <c r="A165" i="106"/>
  <c r="B164" i="106"/>
  <c r="B163" i="106"/>
  <c r="A163" i="106"/>
  <c r="B162" i="106"/>
  <c r="B161" i="106"/>
  <c r="B160" i="106"/>
  <c r="A160" i="106"/>
  <c r="B159" i="106"/>
  <c r="B158" i="106"/>
  <c r="A158" i="106"/>
  <c r="B157" i="106"/>
  <c r="A157" i="106"/>
  <c r="B156" i="106"/>
  <c r="B155" i="106"/>
  <c r="A155" i="106"/>
  <c r="B154" i="106"/>
  <c r="B153" i="106"/>
  <c r="B152" i="106"/>
  <c r="A152" i="106"/>
  <c r="B151" i="106"/>
  <c r="B150" i="106"/>
  <c r="A150" i="106"/>
  <c r="B149" i="106"/>
  <c r="A149" i="106"/>
  <c r="B148" i="106"/>
  <c r="B147" i="106"/>
  <c r="A147" i="106"/>
  <c r="C146" i="106"/>
  <c r="B146" i="106"/>
  <c r="B145" i="106"/>
  <c r="B144" i="106"/>
  <c r="A144" i="106"/>
  <c r="B143" i="106"/>
  <c r="J133" i="106"/>
  <c r="J130" i="106"/>
  <c r="J127" i="106"/>
  <c r="J124" i="106"/>
  <c r="J121" i="106"/>
  <c r="J118" i="106"/>
  <c r="J115" i="106"/>
  <c r="J112" i="106"/>
  <c r="C133" i="106"/>
  <c r="B133" i="106"/>
  <c r="C132" i="106"/>
  <c r="B132" i="106"/>
  <c r="C131" i="106"/>
  <c r="C130" i="106"/>
  <c r="B130" i="106"/>
  <c r="C129" i="106"/>
  <c r="C128" i="106"/>
  <c r="C127" i="106"/>
  <c r="B127" i="106"/>
  <c r="C126" i="106"/>
  <c r="C125" i="106"/>
  <c r="B125" i="106"/>
  <c r="C124" i="106"/>
  <c r="B124" i="106"/>
  <c r="C123" i="106"/>
  <c r="C122" i="106"/>
  <c r="B122" i="106"/>
  <c r="C121" i="106"/>
  <c r="C120" i="106"/>
  <c r="C119" i="106"/>
  <c r="B119" i="106"/>
  <c r="C118" i="106"/>
  <c r="C117" i="106"/>
  <c r="B117" i="106"/>
  <c r="C116" i="106"/>
  <c r="B116" i="106"/>
  <c r="C115" i="106"/>
  <c r="C114" i="106"/>
  <c r="B114" i="106"/>
  <c r="C113" i="106"/>
  <c r="C112" i="106"/>
  <c r="C111" i="106"/>
  <c r="B111" i="106"/>
  <c r="C110" i="106"/>
  <c r="A105" i="106"/>
  <c r="J100" i="106"/>
  <c r="J97" i="106"/>
  <c r="J94" i="106"/>
  <c r="J91" i="106"/>
  <c r="J88" i="106"/>
  <c r="J85" i="106"/>
  <c r="J82" i="106"/>
  <c r="J79" i="106"/>
  <c r="C100" i="106"/>
  <c r="A100" i="106"/>
  <c r="C99" i="106"/>
  <c r="A99" i="106"/>
  <c r="C98" i="106"/>
  <c r="A98" i="106"/>
  <c r="C97" i="106"/>
  <c r="A97" i="106"/>
  <c r="C96" i="106"/>
  <c r="A96" i="106"/>
  <c r="C95" i="106"/>
  <c r="A95" i="106"/>
  <c r="C94" i="106"/>
  <c r="A94" i="106"/>
  <c r="C93" i="106"/>
  <c r="A93" i="106"/>
  <c r="C92" i="106"/>
  <c r="A92" i="106"/>
  <c r="C91" i="106"/>
  <c r="A91" i="106"/>
  <c r="C90" i="106"/>
  <c r="A90" i="106"/>
  <c r="C89" i="106"/>
  <c r="A89" i="106"/>
  <c r="C88" i="106"/>
  <c r="A88" i="106"/>
  <c r="C87" i="106"/>
  <c r="A87" i="106"/>
  <c r="C86" i="106"/>
  <c r="A86" i="106"/>
  <c r="C85" i="106"/>
  <c r="A85" i="106"/>
  <c r="C84" i="106"/>
  <c r="A84" i="106"/>
  <c r="C83" i="106"/>
  <c r="A83" i="106"/>
  <c r="C82" i="106"/>
  <c r="A82" i="106"/>
  <c r="C81" i="106"/>
  <c r="A81" i="106"/>
  <c r="C80" i="106"/>
  <c r="A80" i="106"/>
  <c r="C79" i="106"/>
  <c r="A79" i="106"/>
  <c r="C78" i="106"/>
  <c r="A78" i="106"/>
  <c r="C77" i="106"/>
  <c r="A77" i="106"/>
  <c r="A72" i="106"/>
  <c r="J67" i="106"/>
  <c r="J64" i="106"/>
  <c r="J61" i="106"/>
  <c r="J58" i="106"/>
  <c r="J55" i="106"/>
  <c r="J52" i="106"/>
  <c r="J49" i="106"/>
  <c r="J46" i="106"/>
  <c r="C67" i="106"/>
  <c r="B67" i="106"/>
  <c r="A67" i="106"/>
  <c r="C66" i="106"/>
  <c r="B66" i="106"/>
  <c r="A66" i="106"/>
  <c r="B65" i="106"/>
  <c r="A65" i="106"/>
  <c r="B64" i="106"/>
  <c r="A64" i="106"/>
  <c r="C63" i="106"/>
  <c r="B63" i="106"/>
  <c r="A63" i="106"/>
  <c r="C62" i="106"/>
  <c r="B62" i="106"/>
  <c r="A62" i="106"/>
  <c r="B61" i="106"/>
  <c r="A61" i="106"/>
  <c r="B60" i="106"/>
  <c r="A60" i="106"/>
  <c r="C59" i="106"/>
  <c r="B59" i="106"/>
  <c r="A59" i="106"/>
  <c r="C58" i="106"/>
  <c r="B58" i="106"/>
  <c r="A58" i="106"/>
  <c r="B57" i="106"/>
  <c r="A57" i="106"/>
  <c r="B56" i="106"/>
  <c r="A56" i="106"/>
  <c r="C55" i="106"/>
  <c r="B55" i="106"/>
  <c r="A55" i="106"/>
  <c r="C54" i="106"/>
  <c r="B54" i="106"/>
  <c r="A54" i="106"/>
  <c r="B53" i="106"/>
  <c r="A53" i="106"/>
  <c r="B52" i="106"/>
  <c r="A52" i="106"/>
  <c r="C51" i="106"/>
  <c r="B51" i="106"/>
  <c r="A51" i="106"/>
  <c r="C50" i="106"/>
  <c r="B50" i="106"/>
  <c r="A50" i="106"/>
  <c r="B49" i="106"/>
  <c r="A49" i="106"/>
  <c r="B48" i="106"/>
  <c r="A48" i="106"/>
  <c r="C47" i="106"/>
  <c r="B47" i="106"/>
  <c r="A47" i="106"/>
  <c r="C46" i="106"/>
  <c r="B46" i="106"/>
  <c r="A46" i="106"/>
  <c r="B45" i="106"/>
  <c r="A45" i="106"/>
  <c r="B44" i="106"/>
  <c r="A44" i="106"/>
  <c r="A39" i="106"/>
  <c r="J35" i="106"/>
  <c r="J32" i="106"/>
  <c r="J29" i="106"/>
  <c r="J26" i="106"/>
  <c r="J23" i="106"/>
  <c r="J20" i="106"/>
  <c r="J17" i="106"/>
  <c r="J14" i="106"/>
  <c r="B35" i="106"/>
  <c r="A35" i="106"/>
  <c r="B34" i="106"/>
  <c r="B33" i="106"/>
  <c r="A33" i="106"/>
  <c r="B32" i="106"/>
  <c r="B31" i="106"/>
  <c r="B30" i="106"/>
  <c r="A30" i="106"/>
  <c r="B29" i="106"/>
  <c r="B28" i="106"/>
  <c r="A28" i="106"/>
  <c r="C27" i="106"/>
  <c r="B27" i="106"/>
  <c r="B26" i="106"/>
  <c r="B25" i="106"/>
  <c r="A25" i="106"/>
  <c r="B24" i="106"/>
  <c r="B23" i="106"/>
  <c r="A23" i="106"/>
  <c r="B22" i="106"/>
  <c r="B21" i="106"/>
  <c r="A21" i="106"/>
  <c r="B20" i="106"/>
  <c r="B19" i="106"/>
  <c r="A19" i="106"/>
  <c r="B18" i="106"/>
  <c r="A18" i="106"/>
  <c r="B17" i="106"/>
  <c r="B16" i="106"/>
  <c r="A16" i="106"/>
  <c r="B15" i="106"/>
  <c r="B14" i="106"/>
  <c r="A14" i="106"/>
  <c r="B13" i="106"/>
  <c r="B12" i="106"/>
  <c r="A12" i="106"/>
  <c r="V942" i="106" l="1"/>
  <c r="U942" i="106"/>
  <c r="T942" i="106"/>
  <c r="S942" i="106"/>
  <c r="H942" i="106" s="1"/>
  <c r="Q942" i="106"/>
  <c r="O942" i="106"/>
  <c r="V941" i="106"/>
  <c r="U941" i="106"/>
  <c r="T941" i="106"/>
  <c r="S941" i="106"/>
  <c r="H941" i="106" s="1"/>
  <c r="Q941" i="106"/>
  <c r="O941" i="106"/>
  <c r="V939" i="106"/>
  <c r="U939" i="106"/>
  <c r="T939" i="106"/>
  <c r="S939" i="106"/>
  <c r="H939" i="106" s="1"/>
  <c r="V937" i="106"/>
  <c r="U937" i="106"/>
  <c r="T937" i="106"/>
  <c r="S937" i="106"/>
  <c r="H937" i="106" s="1"/>
  <c r="V927" i="106"/>
  <c r="U927" i="106"/>
  <c r="T927" i="106"/>
  <c r="S927" i="106"/>
  <c r="H927" i="106" s="1"/>
  <c r="Q927" i="106"/>
  <c r="O927" i="106"/>
  <c r="V925" i="106"/>
  <c r="U925" i="106"/>
  <c r="T925" i="106"/>
  <c r="S925" i="106"/>
  <c r="H925" i="106" s="1"/>
  <c r="Q925" i="106"/>
  <c r="O925" i="106"/>
  <c r="V923" i="106"/>
  <c r="U923" i="106"/>
  <c r="T923" i="106"/>
  <c r="S923" i="106"/>
  <c r="H923" i="106" s="1"/>
  <c r="V921" i="106"/>
  <c r="U921" i="106"/>
  <c r="T921" i="106"/>
  <c r="S921" i="106"/>
  <c r="H921" i="106" s="1"/>
  <c r="V919" i="106"/>
  <c r="U919" i="106"/>
  <c r="T919" i="106"/>
  <c r="S919" i="106"/>
  <c r="H919" i="106" s="1"/>
  <c r="Q919" i="106"/>
  <c r="O919" i="106"/>
  <c r="V917" i="106"/>
  <c r="U917" i="106"/>
  <c r="T917" i="106"/>
  <c r="S917" i="106"/>
  <c r="H917" i="106" s="1"/>
  <c r="Q917" i="106"/>
  <c r="O917" i="106"/>
  <c r="V914" i="106"/>
  <c r="U914" i="106"/>
  <c r="T914" i="106"/>
  <c r="S914" i="106"/>
  <c r="H914" i="106" s="1"/>
  <c r="V912" i="106"/>
  <c r="U912" i="106"/>
  <c r="T912" i="106"/>
  <c r="S912" i="106"/>
  <c r="H912" i="106" s="1"/>
  <c r="V910" i="106"/>
  <c r="U910" i="106"/>
  <c r="T910" i="106"/>
  <c r="S910" i="106"/>
  <c r="H910" i="106" s="1"/>
  <c r="Q910" i="106"/>
  <c r="O910" i="106"/>
  <c r="V909" i="106"/>
  <c r="U909" i="106"/>
  <c r="T909" i="106"/>
  <c r="S909" i="106"/>
  <c r="H909" i="106" s="1"/>
  <c r="Q909" i="106"/>
  <c r="O909" i="106"/>
  <c r="V899" i="106"/>
  <c r="U899" i="106"/>
  <c r="T899" i="106"/>
  <c r="S899" i="106"/>
  <c r="H899" i="106" s="1"/>
  <c r="Q899" i="106"/>
  <c r="O899" i="106"/>
  <c r="V897" i="106"/>
  <c r="U897" i="106"/>
  <c r="T897" i="106"/>
  <c r="S897" i="106"/>
  <c r="H897" i="106" s="1"/>
  <c r="Q897" i="106"/>
  <c r="O897" i="106"/>
  <c r="V895" i="106"/>
  <c r="U895" i="106"/>
  <c r="T895" i="106"/>
  <c r="S895" i="106"/>
  <c r="H895" i="106" s="1"/>
  <c r="Q895" i="106"/>
  <c r="O895" i="106"/>
  <c r="V893" i="106"/>
  <c r="U893" i="106"/>
  <c r="T893" i="106"/>
  <c r="S893" i="106"/>
  <c r="H893" i="106" s="1"/>
  <c r="Q893" i="106"/>
  <c r="O893" i="106"/>
  <c r="V892" i="106"/>
  <c r="U892" i="106"/>
  <c r="T892" i="106"/>
  <c r="S892" i="106"/>
  <c r="H892" i="106" s="1"/>
  <c r="V889" i="106"/>
  <c r="U889" i="106"/>
  <c r="T889" i="106"/>
  <c r="S889" i="106"/>
  <c r="H889" i="106" s="1"/>
  <c r="Q889" i="106"/>
  <c r="O889" i="106"/>
  <c r="V887" i="106"/>
  <c r="U887" i="106"/>
  <c r="T887" i="106"/>
  <c r="S887" i="106"/>
  <c r="H887" i="106" s="1"/>
  <c r="Q887" i="106"/>
  <c r="O887" i="106"/>
  <c r="V886" i="106"/>
  <c r="U886" i="106"/>
  <c r="T886" i="106"/>
  <c r="S886" i="106"/>
  <c r="H886" i="106" s="1"/>
  <c r="Q886" i="106"/>
  <c r="O886" i="106"/>
  <c r="V883" i="106"/>
  <c r="U883" i="106"/>
  <c r="T883" i="106"/>
  <c r="S883" i="106"/>
  <c r="H883" i="106" s="1"/>
  <c r="V880" i="106"/>
  <c r="U880" i="106"/>
  <c r="T880" i="106"/>
  <c r="S880" i="106"/>
  <c r="H880" i="106" s="1"/>
  <c r="Q880" i="106"/>
  <c r="O880" i="106"/>
  <c r="V879" i="106"/>
  <c r="U879" i="106"/>
  <c r="T879" i="106"/>
  <c r="S879" i="106"/>
  <c r="H879" i="106" s="1"/>
  <c r="Q879" i="106"/>
  <c r="O879" i="106"/>
  <c r="V878" i="106"/>
  <c r="U878" i="106"/>
  <c r="T878" i="106"/>
  <c r="S878" i="106"/>
  <c r="H878" i="106" s="1"/>
  <c r="Q878" i="106"/>
  <c r="O878" i="106"/>
  <c r="V877" i="106"/>
  <c r="U877" i="106"/>
  <c r="T877" i="106"/>
  <c r="S877" i="106"/>
  <c r="H877" i="106" s="1"/>
  <c r="Q877" i="106"/>
  <c r="O877" i="106"/>
  <c r="V867" i="106"/>
  <c r="U867" i="106"/>
  <c r="T867" i="106"/>
  <c r="S867" i="106"/>
  <c r="H867" i="106" s="1"/>
  <c r="Q867" i="106"/>
  <c r="O867" i="106"/>
  <c r="V865" i="106"/>
  <c r="U865" i="106"/>
  <c r="T865" i="106"/>
  <c r="S865" i="106"/>
  <c r="H865" i="106" s="1"/>
  <c r="Q865" i="106"/>
  <c r="O865" i="106"/>
  <c r="V864" i="106"/>
  <c r="U864" i="106"/>
  <c r="T864" i="106"/>
  <c r="S864" i="106"/>
  <c r="H864" i="106" s="1"/>
  <c r="V861" i="106"/>
  <c r="U861" i="106"/>
  <c r="T861" i="106"/>
  <c r="S861" i="106"/>
  <c r="H861" i="106" s="1"/>
  <c r="Q861" i="106"/>
  <c r="O861" i="106"/>
  <c r="V860" i="106"/>
  <c r="U860" i="106"/>
  <c r="T860" i="106"/>
  <c r="S860" i="106"/>
  <c r="H860" i="106" s="1"/>
  <c r="Q860" i="106"/>
  <c r="O860" i="106"/>
  <c r="V858" i="106"/>
  <c r="U858" i="106"/>
  <c r="T858" i="106"/>
  <c r="S858" i="106"/>
  <c r="H858" i="106" s="1"/>
  <c r="Q858" i="106"/>
  <c r="O858" i="106"/>
  <c r="V857" i="106"/>
  <c r="U857" i="106"/>
  <c r="T857" i="106"/>
  <c r="S857" i="106"/>
  <c r="H857" i="106" s="1"/>
  <c r="V854" i="106"/>
  <c r="U854" i="106"/>
  <c r="T854" i="106"/>
  <c r="S854" i="106"/>
  <c r="H854" i="106" s="1"/>
  <c r="Q854" i="106"/>
  <c r="O854" i="106"/>
  <c r="V852" i="106"/>
  <c r="U852" i="106"/>
  <c r="T852" i="106"/>
  <c r="S852" i="106"/>
  <c r="H852" i="106" s="1"/>
  <c r="Q852" i="106"/>
  <c r="O852" i="106"/>
  <c r="V851" i="106"/>
  <c r="U851" i="106"/>
  <c r="T851" i="106"/>
  <c r="S851" i="106"/>
  <c r="H851" i="106" s="1"/>
  <c r="Q851" i="106"/>
  <c r="O851" i="106"/>
  <c r="V850" i="106"/>
  <c r="U850" i="106"/>
  <c r="T850" i="106"/>
  <c r="S850" i="106"/>
  <c r="H850" i="106" s="1"/>
  <c r="Q850" i="106"/>
  <c r="O850" i="106"/>
  <c r="V848" i="106"/>
  <c r="U848" i="106"/>
  <c r="T848" i="106"/>
  <c r="S848" i="106"/>
  <c r="H848" i="106" s="1"/>
  <c r="Q848" i="106"/>
  <c r="O848" i="106"/>
  <c r="V846" i="106"/>
  <c r="U846" i="106"/>
  <c r="T846" i="106"/>
  <c r="S846" i="106"/>
  <c r="H846" i="106" s="1"/>
  <c r="Q846" i="106"/>
  <c r="O846" i="106"/>
  <c r="V845" i="106"/>
  <c r="U845" i="106"/>
  <c r="T845" i="106"/>
  <c r="S845" i="106"/>
  <c r="H845" i="106" s="1"/>
  <c r="V833" i="106"/>
  <c r="K833" i="106" s="1"/>
  <c r="U833" i="106"/>
  <c r="J833" i="106" s="1"/>
  <c r="T833" i="106"/>
  <c r="I833" i="106" s="1"/>
  <c r="S833" i="106"/>
  <c r="H833" i="106" s="1"/>
  <c r="Q833" i="106"/>
  <c r="F833" i="106" s="1"/>
  <c r="O833" i="106"/>
  <c r="D833" i="106" s="1"/>
  <c r="V830" i="106"/>
  <c r="K830" i="106" s="1"/>
  <c r="U830" i="106"/>
  <c r="J830" i="106" s="1"/>
  <c r="T830" i="106"/>
  <c r="I830" i="106" s="1"/>
  <c r="S830" i="106"/>
  <c r="H830" i="106" s="1"/>
  <c r="Q830" i="106"/>
  <c r="F830" i="106" s="1"/>
  <c r="O830" i="106"/>
  <c r="D830" i="106" s="1"/>
  <c r="V828" i="106"/>
  <c r="K828" i="106" s="1"/>
  <c r="U828" i="106"/>
  <c r="J828" i="106" s="1"/>
  <c r="T828" i="106"/>
  <c r="I828" i="106" s="1"/>
  <c r="S828" i="106"/>
  <c r="H828" i="106" s="1"/>
  <c r="Q828" i="106"/>
  <c r="F828" i="106" s="1"/>
  <c r="O828" i="106"/>
  <c r="D828" i="106" s="1"/>
  <c r="V817" i="106"/>
  <c r="K817" i="106" s="1"/>
  <c r="U817" i="106"/>
  <c r="J817" i="106" s="1"/>
  <c r="T817" i="106"/>
  <c r="I817" i="106" s="1"/>
  <c r="S817" i="106"/>
  <c r="H817" i="106" s="1"/>
  <c r="Q817" i="106"/>
  <c r="F817" i="106" s="1"/>
  <c r="O817" i="106"/>
  <c r="D817" i="106" s="1"/>
  <c r="V814" i="106"/>
  <c r="K814" i="106" s="1"/>
  <c r="U814" i="106"/>
  <c r="J814" i="106" s="1"/>
  <c r="T814" i="106"/>
  <c r="I814" i="106" s="1"/>
  <c r="S814" i="106"/>
  <c r="H814" i="106" s="1"/>
  <c r="Q814" i="106"/>
  <c r="F814" i="106" s="1"/>
  <c r="O814" i="106"/>
  <c r="D814" i="106" s="1"/>
  <c r="V811" i="106"/>
  <c r="K811" i="106" s="1"/>
  <c r="U811" i="106"/>
  <c r="J811" i="106" s="1"/>
  <c r="T811" i="106"/>
  <c r="I811" i="106" s="1"/>
  <c r="S811" i="106"/>
  <c r="H811" i="106" s="1"/>
  <c r="Q811" i="106"/>
  <c r="F811" i="106" s="1"/>
  <c r="O811" i="106"/>
  <c r="D811" i="106" s="1"/>
  <c r="V807" i="106"/>
  <c r="K807" i="106" s="1"/>
  <c r="U807" i="106"/>
  <c r="J807" i="106" s="1"/>
  <c r="T807" i="106"/>
  <c r="I807" i="106" s="1"/>
  <c r="S807" i="106"/>
  <c r="H807" i="106" s="1"/>
  <c r="Q807" i="106"/>
  <c r="F807" i="106" s="1"/>
  <c r="O807" i="106"/>
  <c r="D807" i="106" s="1"/>
  <c r="V804" i="106"/>
  <c r="K804" i="106" s="1"/>
  <c r="U804" i="106"/>
  <c r="J804" i="106" s="1"/>
  <c r="T804" i="106"/>
  <c r="I804" i="106" s="1"/>
  <c r="S804" i="106"/>
  <c r="H804" i="106" s="1"/>
  <c r="Q804" i="106"/>
  <c r="F804" i="106" s="1"/>
  <c r="O804" i="106"/>
  <c r="D804" i="106" s="1"/>
  <c r="V800" i="106"/>
  <c r="K800" i="106" s="1"/>
  <c r="U800" i="106"/>
  <c r="J800" i="106" s="1"/>
  <c r="T800" i="106"/>
  <c r="I800" i="106" s="1"/>
  <c r="S800" i="106"/>
  <c r="H800" i="106" s="1"/>
  <c r="Q800" i="106"/>
  <c r="F800" i="106" s="1"/>
  <c r="O800" i="106"/>
  <c r="D800" i="106" s="1"/>
  <c r="V796" i="106"/>
  <c r="K796" i="106" s="1"/>
  <c r="U796" i="106"/>
  <c r="J796" i="106" s="1"/>
  <c r="T796" i="106"/>
  <c r="I796" i="106" s="1"/>
  <c r="S796" i="106"/>
  <c r="H796" i="106" s="1"/>
  <c r="V794" i="106"/>
  <c r="U794" i="106"/>
  <c r="T794" i="106"/>
  <c r="S794" i="106"/>
  <c r="H794" i="106" s="1"/>
  <c r="V784" i="106"/>
  <c r="U784" i="106"/>
  <c r="T784" i="106"/>
  <c r="S784" i="106"/>
  <c r="H784" i="106" s="1"/>
  <c r="Q784" i="106"/>
  <c r="O784" i="106"/>
  <c r="V782" i="106"/>
  <c r="U782" i="106"/>
  <c r="T782" i="106"/>
  <c r="S782" i="106"/>
  <c r="H782" i="106" s="1"/>
  <c r="Q782" i="106"/>
  <c r="O782" i="106"/>
  <c r="V781" i="106"/>
  <c r="U781" i="106"/>
  <c r="T781" i="106"/>
  <c r="S781" i="106"/>
  <c r="H781" i="106" s="1"/>
  <c r="Q781" i="106"/>
  <c r="O781" i="106"/>
  <c r="V779" i="106"/>
  <c r="U779" i="106"/>
  <c r="T779" i="106"/>
  <c r="S779" i="106"/>
  <c r="H779" i="106" s="1"/>
  <c r="Q779" i="106"/>
  <c r="O779" i="106"/>
  <c r="V778" i="106"/>
  <c r="U778" i="106"/>
  <c r="T778" i="106"/>
  <c r="S778" i="106"/>
  <c r="H778" i="106" s="1"/>
  <c r="V775" i="106"/>
  <c r="U775" i="106"/>
  <c r="T775" i="106"/>
  <c r="S775" i="106"/>
  <c r="H775" i="106" s="1"/>
  <c r="Q775" i="106"/>
  <c r="O775" i="106"/>
  <c r="V773" i="106"/>
  <c r="U773" i="106"/>
  <c r="T773" i="106"/>
  <c r="S773" i="106"/>
  <c r="H773" i="106" s="1"/>
  <c r="Q773" i="106"/>
  <c r="O773" i="106"/>
  <c r="V771" i="106"/>
  <c r="U771" i="106"/>
  <c r="T771" i="106"/>
  <c r="S771" i="106"/>
  <c r="H771" i="106" s="1"/>
  <c r="Q771" i="106"/>
  <c r="O771" i="106"/>
  <c r="V769" i="106"/>
  <c r="U769" i="106"/>
  <c r="T769" i="106"/>
  <c r="S769" i="106"/>
  <c r="H769" i="106" s="1"/>
  <c r="Q769" i="106"/>
  <c r="O769" i="106"/>
  <c r="V767" i="106"/>
  <c r="U767" i="106"/>
  <c r="T767" i="106"/>
  <c r="S767" i="106"/>
  <c r="H767" i="106" s="1"/>
  <c r="V765" i="106"/>
  <c r="U765" i="106"/>
  <c r="T765" i="106"/>
  <c r="S765" i="106"/>
  <c r="H765" i="106" s="1"/>
  <c r="Q765" i="106"/>
  <c r="O765" i="106"/>
  <c r="V755" i="106"/>
  <c r="U755" i="106"/>
  <c r="T755" i="106"/>
  <c r="S755" i="106"/>
  <c r="H755" i="106" s="1"/>
  <c r="Q755" i="106"/>
  <c r="O755" i="106"/>
  <c r="V753" i="106"/>
  <c r="U753" i="106"/>
  <c r="T753" i="106"/>
  <c r="S753" i="106"/>
  <c r="H753" i="106" s="1"/>
  <c r="Q753" i="106"/>
  <c r="O753" i="106"/>
  <c r="V751" i="106"/>
  <c r="U751" i="106"/>
  <c r="T751" i="106"/>
  <c r="S751" i="106"/>
  <c r="H751" i="106" s="1"/>
  <c r="Q751" i="106"/>
  <c r="O751" i="106"/>
  <c r="V748" i="106"/>
  <c r="U748" i="106"/>
  <c r="T748" i="106"/>
  <c r="S748" i="106"/>
  <c r="H748" i="106" s="1"/>
  <c r="V745" i="106"/>
  <c r="U745" i="106"/>
  <c r="T745" i="106"/>
  <c r="S745" i="106"/>
  <c r="H745" i="106" s="1"/>
  <c r="Q745" i="106"/>
  <c r="O745" i="106"/>
  <c r="V743" i="106"/>
  <c r="U743" i="106"/>
  <c r="T743" i="106"/>
  <c r="S743" i="106"/>
  <c r="H743" i="106" s="1"/>
  <c r="Q743" i="106"/>
  <c r="O743" i="106"/>
  <c r="V741" i="106"/>
  <c r="U741" i="106"/>
  <c r="T741" i="106"/>
  <c r="S741" i="106"/>
  <c r="H741" i="106" s="1"/>
  <c r="Q741" i="106"/>
  <c r="O741" i="106"/>
  <c r="V738" i="106"/>
  <c r="U738" i="106"/>
  <c r="T738" i="106"/>
  <c r="S738" i="106"/>
  <c r="H738" i="106" s="1"/>
  <c r="Q738" i="106"/>
  <c r="O738" i="106"/>
  <c r="V735" i="106"/>
  <c r="U735" i="106"/>
  <c r="T735" i="106"/>
  <c r="S735" i="106"/>
  <c r="H735" i="106" s="1"/>
  <c r="V732" i="106"/>
  <c r="U732" i="106"/>
  <c r="T732" i="106"/>
  <c r="S732" i="106"/>
  <c r="H732" i="106" s="1"/>
  <c r="Q732" i="106"/>
  <c r="O732" i="106"/>
  <c r="V722" i="106"/>
  <c r="U722" i="106"/>
  <c r="T722" i="106"/>
  <c r="S722" i="106"/>
  <c r="H722" i="106" s="1"/>
  <c r="Q722" i="106"/>
  <c r="O722" i="106"/>
  <c r="V721" i="106"/>
  <c r="U721" i="106"/>
  <c r="T721" i="106"/>
  <c r="S721" i="106"/>
  <c r="H721" i="106" s="1"/>
  <c r="Q721" i="106"/>
  <c r="O721" i="106"/>
  <c r="V719" i="106"/>
  <c r="U719" i="106"/>
  <c r="T719" i="106"/>
  <c r="S719" i="106"/>
  <c r="H719" i="106" s="1"/>
  <c r="Q719" i="106"/>
  <c r="O719" i="106"/>
  <c r="V717" i="106"/>
  <c r="U717" i="106"/>
  <c r="T717" i="106"/>
  <c r="S717" i="106"/>
  <c r="H717" i="106" s="1"/>
  <c r="V715" i="106"/>
  <c r="U715" i="106"/>
  <c r="T715" i="106"/>
  <c r="S715" i="106"/>
  <c r="H715" i="106" s="1"/>
  <c r="Q715" i="106"/>
  <c r="O715" i="106"/>
  <c r="V712" i="106"/>
  <c r="U712" i="106"/>
  <c r="T712" i="106"/>
  <c r="S712" i="106"/>
  <c r="H712" i="106" s="1"/>
  <c r="Q712" i="106"/>
  <c r="O712" i="106"/>
  <c r="V711" i="106"/>
  <c r="U711" i="106"/>
  <c r="T711" i="106"/>
  <c r="S711" i="106"/>
  <c r="H711" i="106" s="1"/>
  <c r="Q711" i="106"/>
  <c r="O711" i="106"/>
  <c r="V709" i="106"/>
  <c r="U709" i="106"/>
  <c r="T709" i="106"/>
  <c r="S709" i="106"/>
  <c r="H709" i="106" s="1"/>
  <c r="Q709" i="106"/>
  <c r="O709" i="106"/>
  <c r="V705" i="106"/>
  <c r="U705" i="106"/>
  <c r="T705" i="106"/>
  <c r="S705" i="106"/>
  <c r="H705" i="106" s="1"/>
  <c r="Q705" i="106"/>
  <c r="O705" i="106"/>
  <c r="V703" i="106"/>
  <c r="U703" i="106"/>
  <c r="T703" i="106"/>
  <c r="S703" i="106"/>
  <c r="H703" i="106" s="1"/>
  <c r="Q703" i="106"/>
  <c r="O703" i="106"/>
  <c r="V701" i="106"/>
  <c r="U701" i="106"/>
  <c r="T701" i="106"/>
  <c r="S701" i="106"/>
  <c r="H701" i="106" s="1"/>
  <c r="V700" i="106"/>
  <c r="U700" i="106"/>
  <c r="T700" i="106"/>
  <c r="S700" i="106"/>
  <c r="H700" i="106" s="1"/>
  <c r="V670" i="106"/>
  <c r="U670" i="106"/>
  <c r="T670" i="106"/>
  <c r="S670" i="106"/>
  <c r="R670" i="106"/>
  <c r="Q670" i="106"/>
  <c r="P670" i="106"/>
  <c r="O670" i="106"/>
  <c r="V669" i="106"/>
  <c r="U669" i="106"/>
  <c r="T669" i="106"/>
  <c r="S669" i="106"/>
  <c r="R669" i="106"/>
  <c r="Q669" i="106"/>
  <c r="P669" i="106"/>
  <c r="O669" i="106"/>
  <c r="V668" i="106"/>
  <c r="U668" i="106"/>
  <c r="T668" i="106"/>
  <c r="S668" i="106"/>
  <c r="R668" i="106"/>
  <c r="Q668" i="106"/>
  <c r="P668" i="106"/>
  <c r="O668" i="106"/>
  <c r="S649" i="106"/>
  <c r="R649" i="106"/>
  <c r="Q649" i="106"/>
  <c r="P649" i="106"/>
  <c r="O649" i="106"/>
  <c r="V648" i="106"/>
  <c r="U648" i="106"/>
  <c r="T648" i="106"/>
  <c r="S648" i="106"/>
  <c r="R648" i="106"/>
  <c r="Q648" i="106"/>
  <c r="P648" i="106"/>
  <c r="O648" i="106"/>
  <c r="V645" i="106"/>
  <c r="U645" i="106"/>
  <c r="T645" i="106"/>
  <c r="S645" i="106"/>
  <c r="R645" i="106"/>
  <c r="Q645" i="106"/>
  <c r="P645" i="106"/>
  <c r="O645" i="106"/>
  <c r="V624" i="106"/>
  <c r="U624" i="106"/>
  <c r="T624" i="106"/>
  <c r="S624" i="106"/>
  <c r="R624" i="106"/>
  <c r="Q624" i="106"/>
  <c r="P624" i="106"/>
  <c r="O624" i="106"/>
  <c r="V623" i="106"/>
  <c r="U623" i="106"/>
  <c r="T623" i="106"/>
  <c r="S623" i="106"/>
  <c r="R623" i="106"/>
  <c r="Q623" i="106"/>
  <c r="P623" i="106"/>
  <c r="O623" i="106"/>
  <c r="V620" i="106"/>
  <c r="U620" i="106"/>
  <c r="T620" i="106"/>
  <c r="S620" i="106"/>
  <c r="R620" i="106"/>
  <c r="Q620" i="106"/>
  <c r="P620" i="106"/>
  <c r="O620" i="106"/>
  <c r="S597" i="106"/>
  <c r="R597" i="106"/>
  <c r="Q597" i="106"/>
  <c r="P597" i="106"/>
  <c r="O597" i="106"/>
  <c r="V596" i="106"/>
  <c r="U596" i="106"/>
  <c r="T596" i="106"/>
  <c r="S596" i="106"/>
  <c r="R596" i="106"/>
  <c r="Q596" i="106"/>
  <c r="P596" i="106"/>
  <c r="O596" i="106"/>
  <c r="V594" i="106"/>
  <c r="U594" i="106"/>
  <c r="T594" i="106"/>
  <c r="S594" i="106"/>
  <c r="R594" i="106"/>
  <c r="Q594" i="106"/>
  <c r="P594" i="106"/>
  <c r="O594" i="106"/>
  <c r="V591" i="106"/>
  <c r="U591" i="106"/>
  <c r="T591" i="106"/>
  <c r="S591" i="106"/>
  <c r="R591" i="106"/>
  <c r="Q591" i="106"/>
  <c r="P591" i="106"/>
  <c r="O591" i="106"/>
  <c r="V589" i="106"/>
  <c r="U589" i="106"/>
  <c r="T589" i="106"/>
  <c r="S589" i="106"/>
  <c r="R589" i="106"/>
  <c r="Q589" i="106"/>
  <c r="P589" i="106"/>
  <c r="O589" i="106"/>
  <c r="V587" i="106"/>
  <c r="U587" i="106"/>
  <c r="T587" i="106"/>
  <c r="S587" i="106"/>
  <c r="R587" i="106"/>
  <c r="Q587" i="106"/>
  <c r="P587" i="106"/>
  <c r="O587" i="106"/>
  <c r="V584" i="106"/>
  <c r="U584" i="106"/>
  <c r="T584" i="106"/>
  <c r="S584" i="106"/>
  <c r="R584" i="106"/>
  <c r="Q584" i="106"/>
  <c r="P584" i="106"/>
  <c r="O584" i="106"/>
  <c r="S567" i="106"/>
  <c r="R567" i="106"/>
  <c r="Q567" i="106"/>
  <c r="P567" i="106"/>
  <c r="O567" i="106"/>
  <c r="V566" i="106"/>
  <c r="U566" i="106"/>
  <c r="T566" i="106"/>
  <c r="S566" i="106"/>
  <c r="R566" i="106"/>
  <c r="Q566" i="106"/>
  <c r="P566" i="106"/>
  <c r="O566" i="106"/>
  <c r="V563" i="106"/>
  <c r="U563" i="106"/>
  <c r="T563" i="106"/>
  <c r="S563" i="106"/>
  <c r="R563" i="106"/>
  <c r="Q563" i="106"/>
  <c r="P563" i="106"/>
  <c r="O563" i="106"/>
  <c r="V561" i="106"/>
  <c r="U561" i="106"/>
  <c r="T561" i="106"/>
  <c r="S561" i="106"/>
  <c r="R561" i="106"/>
  <c r="Q561" i="106"/>
  <c r="P561" i="106"/>
  <c r="O561" i="106"/>
  <c r="S542" i="106"/>
  <c r="R542" i="106"/>
  <c r="Q542" i="106"/>
  <c r="P542" i="106"/>
  <c r="O542" i="106"/>
  <c r="V541" i="106"/>
  <c r="U541" i="106"/>
  <c r="T541" i="106"/>
  <c r="S541" i="106"/>
  <c r="R541" i="106"/>
  <c r="Q541" i="106"/>
  <c r="P541" i="106"/>
  <c r="O541" i="106"/>
  <c r="V539" i="106"/>
  <c r="U539" i="106"/>
  <c r="T539" i="106"/>
  <c r="S539" i="106"/>
  <c r="R539" i="106"/>
  <c r="Q539" i="106"/>
  <c r="P539" i="106"/>
  <c r="O539" i="106"/>
  <c r="V537" i="106"/>
  <c r="U537" i="106"/>
  <c r="T537" i="106"/>
  <c r="S537" i="106"/>
  <c r="R537" i="106"/>
  <c r="Q537" i="106"/>
  <c r="P537" i="106"/>
  <c r="O537" i="106"/>
  <c r="V535" i="106"/>
  <c r="U535" i="106"/>
  <c r="T535" i="106"/>
  <c r="S535" i="106"/>
  <c r="R535" i="106"/>
  <c r="Q535" i="106"/>
  <c r="P535" i="106"/>
  <c r="O535" i="106"/>
  <c r="V532" i="106"/>
  <c r="U532" i="106"/>
  <c r="T532" i="106"/>
  <c r="S532" i="106"/>
  <c r="R532" i="106"/>
  <c r="Q532" i="106"/>
  <c r="P532" i="106"/>
  <c r="O532" i="106"/>
  <c r="V529" i="106"/>
  <c r="U529" i="106"/>
  <c r="T529" i="106"/>
  <c r="S529" i="106"/>
  <c r="R529" i="106"/>
  <c r="Q529" i="106"/>
  <c r="P529" i="106"/>
  <c r="O529" i="106"/>
  <c r="S510" i="106"/>
  <c r="R510" i="106"/>
  <c r="Q510" i="106"/>
  <c r="P510" i="106"/>
  <c r="O510" i="106"/>
  <c r="V509" i="106"/>
  <c r="U509" i="106"/>
  <c r="T509" i="106"/>
  <c r="S509" i="106"/>
  <c r="R509" i="106"/>
  <c r="Q509" i="106"/>
  <c r="P509" i="106"/>
  <c r="O509" i="106"/>
  <c r="V507" i="106"/>
  <c r="U507" i="106"/>
  <c r="T507" i="106"/>
  <c r="S507" i="106"/>
  <c r="R507" i="106"/>
  <c r="Q507" i="106"/>
  <c r="P507" i="106"/>
  <c r="O507" i="106"/>
  <c r="V504" i="106"/>
  <c r="U504" i="106"/>
  <c r="T504" i="106"/>
  <c r="S504" i="106"/>
  <c r="R504" i="106"/>
  <c r="Q504" i="106"/>
  <c r="P504" i="106"/>
  <c r="O504" i="106"/>
  <c r="S485" i="106"/>
  <c r="R485" i="106"/>
  <c r="Q485" i="106"/>
  <c r="P485" i="106"/>
  <c r="O485" i="106"/>
  <c r="V484" i="106"/>
  <c r="U484" i="106"/>
  <c r="J484" i="106" s="1"/>
  <c r="F484" i="106" s="1"/>
  <c r="T484" i="106"/>
  <c r="S484" i="106"/>
  <c r="R484" i="106"/>
  <c r="Q484" i="106"/>
  <c r="P484" i="106"/>
  <c r="O484" i="106"/>
  <c r="V482" i="106"/>
  <c r="U482" i="106"/>
  <c r="J482" i="106" s="1"/>
  <c r="E482" i="106" s="1"/>
  <c r="T482" i="106"/>
  <c r="S482" i="106"/>
  <c r="R482" i="106"/>
  <c r="Q482" i="106"/>
  <c r="P482" i="106"/>
  <c r="O482" i="106"/>
  <c r="V480" i="106"/>
  <c r="U480" i="106"/>
  <c r="J480" i="106" s="1"/>
  <c r="H480" i="106" s="1"/>
  <c r="T480" i="106"/>
  <c r="S480" i="106"/>
  <c r="R480" i="106"/>
  <c r="Q480" i="106"/>
  <c r="P480" i="106"/>
  <c r="O480" i="106"/>
  <c r="V478" i="106"/>
  <c r="U478" i="106"/>
  <c r="J478" i="106" s="1"/>
  <c r="F478" i="106" s="1"/>
  <c r="T478" i="106"/>
  <c r="S478" i="106"/>
  <c r="R478" i="106"/>
  <c r="Q478" i="106"/>
  <c r="P478" i="106"/>
  <c r="O478" i="106"/>
  <c r="V476" i="106"/>
  <c r="U476" i="106"/>
  <c r="J476" i="106" s="1"/>
  <c r="F476" i="106" s="1"/>
  <c r="T476" i="106"/>
  <c r="S476" i="106"/>
  <c r="R476" i="106"/>
  <c r="Q476" i="106"/>
  <c r="P476" i="106"/>
  <c r="O476" i="106"/>
  <c r="V473" i="106"/>
  <c r="U473" i="106"/>
  <c r="T473" i="106"/>
  <c r="S473" i="106"/>
  <c r="R473" i="106"/>
  <c r="Q473" i="106"/>
  <c r="P473" i="106"/>
  <c r="O473" i="106"/>
  <c r="S447" i="106"/>
  <c r="R447" i="106"/>
  <c r="Q447" i="106"/>
  <c r="J447" i="106" s="1"/>
  <c r="P447" i="106"/>
  <c r="O447" i="106"/>
  <c r="V446" i="106"/>
  <c r="K446" i="106" s="1"/>
  <c r="U446" i="106"/>
  <c r="J446" i="106" s="1"/>
  <c r="T446" i="106"/>
  <c r="I446" i="106" s="1"/>
  <c r="S446" i="106"/>
  <c r="H446" i="106" s="1"/>
  <c r="R446" i="106"/>
  <c r="G446" i="106" s="1"/>
  <c r="Q446" i="106"/>
  <c r="F446" i="106" s="1"/>
  <c r="P446" i="106"/>
  <c r="E446" i="106" s="1"/>
  <c r="O446" i="106"/>
  <c r="D446" i="106" s="1"/>
  <c r="V444" i="106"/>
  <c r="K444" i="106" s="1"/>
  <c r="U444" i="106"/>
  <c r="J444" i="106" s="1"/>
  <c r="T444" i="106"/>
  <c r="I444" i="106" s="1"/>
  <c r="S444" i="106"/>
  <c r="H444" i="106" s="1"/>
  <c r="R444" i="106"/>
  <c r="G444" i="106" s="1"/>
  <c r="Q444" i="106"/>
  <c r="F444" i="106" s="1"/>
  <c r="P444" i="106"/>
  <c r="E444" i="106" s="1"/>
  <c r="O444" i="106"/>
  <c r="D444" i="106" s="1"/>
  <c r="V442" i="106"/>
  <c r="K442" i="106" s="1"/>
  <c r="U442" i="106"/>
  <c r="J442" i="106" s="1"/>
  <c r="T442" i="106"/>
  <c r="I442" i="106" s="1"/>
  <c r="S442" i="106"/>
  <c r="H442" i="106" s="1"/>
  <c r="R442" i="106"/>
  <c r="G442" i="106" s="1"/>
  <c r="Q442" i="106"/>
  <c r="F442" i="106" s="1"/>
  <c r="P442" i="106"/>
  <c r="E442" i="106" s="1"/>
  <c r="O442" i="106"/>
  <c r="D442" i="106" s="1"/>
  <c r="V429" i="106"/>
  <c r="K429" i="106" s="1"/>
  <c r="U429" i="106"/>
  <c r="J429" i="106" s="1"/>
  <c r="T429" i="106"/>
  <c r="I429" i="106" s="1"/>
  <c r="S429" i="106"/>
  <c r="H429" i="106" s="1"/>
  <c r="R429" i="106"/>
  <c r="G429" i="106" s="1"/>
  <c r="Q429" i="106"/>
  <c r="F429" i="106" s="1"/>
  <c r="P429" i="106"/>
  <c r="E429" i="106" s="1"/>
  <c r="O429" i="106"/>
  <c r="D429" i="106" s="1"/>
  <c r="V426" i="106"/>
  <c r="K426" i="106" s="1"/>
  <c r="U426" i="106"/>
  <c r="J426" i="106" s="1"/>
  <c r="T426" i="106"/>
  <c r="I426" i="106" s="1"/>
  <c r="S426" i="106"/>
  <c r="H426" i="106" s="1"/>
  <c r="R426" i="106"/>
  <c r="G426" i="106" s="1"/>
  <c r="Q426" i="106"/>
  <c r="F426" i="106" s="1"/>
  <c r="P426" i="106"/>
  <c r="E426" i="106" s="1"/>
  <c r="O426" i="106"/>
  <c r="D426" i="106" s="1"/>
  <c r="V423" i="106"/>
  <c r="K423" i="106" s="1"/>
  <c r="U423" i="106"/>
  <c r="J423" i="106" s="1"/>
  <c r="T423" i="106"/>
  <c r="I423" i="106" s="1"/>
  <c r="S423" i="106"/>
  <c r="H423" i="106" s="1"/>
  <c r="R423" i="106"/>
  <c r="G423" i="106" s="1"/>
  <c r="Q423" i="106"/>
  <c r="F423" i="106" s="1"/>
  <c r="P423" i="106"/>
  <c r="E423" i="106" s="1"/>
  <c r="O423" i="106"/>
  <c r="D423" i="106" s="1"/>
  <c r="V419" i="106"/>
  <c r="K419" i="106" s="1"/>
  <c r="U419" i="106"/>
  <c r="J419" i="106" s="1"/>
  <c r="T419" i="106"/>
  <c r="I419" i="106" s="1"/>
  <c r="S419" i="106"/>
  <c r="H419" i="106" s="1"/>
  <c r="R419" i="106"/>
  <c r="G419" i="106" s="1"/>
  <c r="Q419" i="106"/>
  <c r="F419" i="106" s="1"/>
  <c r="P419" i="106"/>
  <c r="E419" i="106" s="1"/>
  <c r="O419" i="106"/>
  <c r="D419" i="106" s="1"/>
  <c r="V416" i="106"/>
  <c r="K416" i="106" s="1"/>
  <c r="U416" i="106"/>
  <c r="J416" i="106" s="1"/>
  <c r="T416" i="106"/>
  <c r="I416" i="106" s="1"/>
  <c r="S416" i="106"/>
  <c r="H416" i="106" s="1"/>
  <c r="R416" i="106"/>
  <c r="G416" i="106" s="1"/>
  <c r="Q416" i="106"/>
  <c r="F416" i="106" s="1"/>
  <c r="P416" i="106"/>
  <c r="E416" i="106" s="1"/>
  <c r="O416" i="106"/>
  <c r="D416" i="106" s="1"/>
  <c r="V413" i="106"/>
  <c r="K413" i="106" s="1"/>
  <c r="U413" i="106"/>
  <c r="J413" i="106" s="1"/>
  <c r="T413" i="106"/>
  <c r="I413" i="106" s="1"/>
  <c r="S413" i="106"/>
  <c r="H413" i="106" s="1"/>
  <c r="R413" i="106"/>
  <c r="G413" i="106" s="1"/>
  <c r="Q413" i="106"/>
  <c r="F413" i="106" s="1"/>
  <c r="P413" i="106"/>
  <c r="E413" i="106" s="1"/>
  <c r="O413" i="106"/>
  <c r="D413" i="106" s="1"/>
  <c r="V392" i="106"/>
  <c r="U392" i="106"/>
  <c r="T392" i="106"/>
  <c r="S392" i="106"/>
  <c r="R392" i="106"/>
  <c r="Q392" i="106"/>
  <c r="P392" i="106"/>
  <c r="O392" i="106"/>
  <c r="V391" i="106"/>
  <c r="U391" i="106"/>
  <c r="T391" i="106"/>
  <c r="S391" i="106"/>
  <c r="R391" i="106"/>
  <c r="G391" i="106" s="1"/>
  <c r="Q391" i="106"/>
  <c r="F391" i="106" s="1"/>
  <c r="P391" i="106"/>
  <c r="E391" i="106" s="1"/>
  <c r="O391" i="106"/>
  <c r="D391" i="106" s="1"/>
  <c r="V389" i="106"/>
  <c r="U389" i="106"/>
  <c r="T389" i="106"/>
  <c r="S389" i="106"/>
  <c r="R389" i="106"/>
  <c r="G389" i="106" s="1"/>
  <c r="Q389" i="106"/>
  <c r="F389" i="106" s="1"/>
  <c r="P389" i="106"/>
  <c r="E389" i="106" s="1"/>
  <c r="O389" i="106"/>
  <c r="D389" i="106" s="1"/>
  <c r="V388" i="106"/>
  <c r="U388" i="106"/>
  <c r="T388" i="106"/>
  <c r="S388" i="106"/>
  <c r="R388" i="106"/>
  <c r="G388" i="106" s="1"/>
  <c r="Q388" i="106"/>
  <c r="F388" i="106" s="1"/>
  <c r="P388" i="106"/>
  <c r="E388" i="106" s="1"/>
  <c r="O388" i="106"/>
  <c r="D388" i="106" s="1"/>
  <c r="V386" i="106"/>
  <c r="U386" i="106"/>
  <c r="T386" i="106"/>
  <c r="S386" i="106"/>
  <c r="R386" i="106"/>
  <c r="G386" i="106" s="1"/>
  <c r="Q386" i="106"/>
  <c r="F386" i="106" s="1"/>
  <c r="P386" i="106"/>
  <c r="E386" i="106" s="1"/>
  <c r="O386" i="106"/>
  <c r="D386" i="106" s="1"/>
  <c r="V367" i="106"/>
  <c r="U367" i="106"/>
  <c r="T367" i="106"/>
  <c r="S367" i="106"/>
  <c r="R367" i="106"/>
  <c r="Q367" i="106"/>
  <c r="P367" i="106"/>
  <c r="O367" i="106"/>
  <c r="V366" i="106"/>
  <c r="U366" i="106"/>
  <c r="T366" i="106"/>
  <c r="S366" i="106"/>
  <c r="R366" i="106"/>
  <c r="Q366" i="106"/>
  <c r="P366" i="106"/>
  <c r="O366" i="106"/>
  <c r="V364" i="106"/>
  <c r="U364" i="106"/>
  <c r="T364" i="106"/>
  <c r="S364" i="106"/>
  <c r="R364" i="106"/>
  <c r="G364" i="106" s="1"/>
  <c r="Q364" i="106"/>
  <c r="F364" i="106" s="1"/>
  <c r="P364" i="106"/>
  <c r="E364" i="106" s="1"/>
  <c r="O364" i="106"/>
  <c r="D364" i="106" s="1"/>
  <c r="V362" i="106"/>
  <c r="U362" i="106"/>
  <c r="T362" i="106"/>
  <c r="S362" i="106"/>
  <c r="R362" i="106"/>
  <c r="G362" i="106" s="1"/>
  <c r="Q362" i="106"/>
  <c r="F362" i="106" s="1"/>
  <c r="P362" i="106"/>
  <c r="E362" i="106" s="1"/>
  <c r="O362" i="106"/>
  <c r="D362" i="106" s="1"/>
  <c r="V360" i="106"/>
  <c r="U360" i="106"/>
  <c r="T360" i="106"/>
  <c r="S360" i="106"/>
  <c r="R360" i="106"/>
  <c r="Q360" i="106"/>
  <c r="P360" i="106"/>
  <c r="O360" i="106"/>
  <c r="V342" i="106"/>
  <c r="U342" i="106"/>
  <c r="T342" i="106"/>
  <c r="S342" i="106"/>
  <c r="R342" i="106"/>
  <c r="Q342" i="106"/>
  <c r="P342" i="106"/>
  <c r="O342" i="106"/>
  <c r="V341" i="106"/>
  <c r="U341" i="106"/>
  <c r="T341" i="106"/>
  <c r="S341" i="106"/>
  <c r="R341" i="106"/>
  <c r="G341" i="106" s="1"/>
  <c r="Q341" i="106"/>
  <c r="F341" i="106" s="1"/>
  <c r="P341" i="106"/>
  <c r="E341" i="106" s="1"/>
  <c r="O341" i="106"/>
  <c r="D341" i="106" s="1"/>
  <c r="V339" i="106"/>
  <c r="U339" i="106"/>
  <c r="T339" i="106"/>
  <c r="S339" i="106"/>
  <c r="R339" i="106"/>
  <c r="G339" i="106" s="1"/>
  <c r="Q339" i="106"/>
  <c r="F339" i="106" s="1"/>
  <c r="P339" i="106"/>
  <c r="E339" i="106" s="1"/>
  <c r="O339" i="106"/>
  <c r="D339" i="106" s="1"/>
  <c r="V337" i="106"/>
  <c r="U337" i="106"/>
  <c r="T337" i="106"/>
  <c r="S337" i="106"/>
  <c r="R337" i="106"/>
  <c r="G337" i="106" s="1"/>
  <c r="Q337" i="106"/>
  <c r="F337" i="106" s="1"/>
  <c r="P337" i="106"/>
  <c r="E337" i="106" s="1"/>
  <c r="O337" i="106"/>
  <c r="D337" i="106" s="1"/>
  <c r="V335" i="106"/>
  <c r="U335" i="106"/>
  <c r="T335" i="106"/>
  <c r="S335" i="106"/>
  <c r="R335" i="106"/>
  <c r="G335" i="106" s="1"/>
  <c r="Q335" i="106"/>
  <c r="F335" i="106" s="1"/>
  <c r="P335" i="106"/>
  <c r="E335" i="106" s="1"/>
  <c r="O335" i="106"/>
  <c r="D335" i="106" s="1"/>
  <c r="V313" i="106"/>
  <c r="U313" i="106"/>
  <c r="T313" i="106"/>
  <c r="S313" i="106"/>
  <c r="R313" i="106"/>
  <c r="Q313" i="106"/>
  <c r="P313" i="106"/>
  <c r="O313" i="106"/>
  <c r="V312" i="106"/>
  <c r="U312" i="106"/>
  <c r="T312" i="106"/>
  <c r="S312" i="106"/>
  <c r="R312" i="106"/>
  <c r="G312" i="106" s="1"/>
  <c r="Q312" i="106"/>
  <c r="F312" i="106" s="1"/>
  <c r="P312" i="106"/>
  <c r="E312" i="106" s="1"/>
  <c r="O312" i="106"/>
  <c r="D312" i="106" s="1"/>
  <c r="V310" i="106"/>
  <c r="U310" i="106"/>
  <c r="T310" i="106"/>
  <c r="S310" i="106"/>
  <c r="R310" i="106"/>
  <c r="G310" i="106" s="1"/>
  <c r="Q310" i="106"/>
  <c r="F310" i="106" s="1"/>
  <c r="P310" i="106"/>
  <c r="E310" i="106" s="1"/>
  <c r="O310" i="106"/>
  <c r="D310" i="106" s="1"/>
  <c r="V307" i="106"/>
  <c r="U307" i="106"/>
  <c r="T307" i="106"/>
  <c r="S307" i="106"/>
  <c r="R307" i="106"/>
  <c r="G307" i="106" s="1"/>
  <c r="Q307" i="106"/>
  <c r="F307" i="106" s="1"/>
  <c r="P307" i="106"/>
  <c r="E307" i="106" s="1"/>
  <c r="O307" i="106"/>
  <c r="D307" i="106" s="1"/>
  <c r="V304" i="106"/>
  <c r="U304" i="106"/>
  <c r="T304" i="106"/>
  <c r="S304" i="106"/>
  <c r="R304" i="106"/>
  <c r="G304" i="106" s="1"/>
  <c r="Q304" i="106"/>
  <c r="F304" i="106" s="1"/>
  <c r="P304" i="106"/>
  <c r="E304" i="106" s="1"/>
  <c r="O304" i="106"/>
  <c r="D304" i="106" s="1"/>
  <c r="V284" i="106"/>
  <c r="U284" i="106"/>
  <c r="T284" i="106"/>
  <c r="S284" i="106"/>
  <c r="R284" i="106"/>
  <c r="Q284" i="106"/>
  <c r="P284" i="106"/>
  <c r="O284" i="106"/>
  <c r="V283" i="106"/>
  <c r="U283" i="106"/>
  <c r="T283" i="106"/>
  <c r="S283" i="106"/>
  <c r="R283" i="106"/>
  <c r="G283" i="106" s="1"/>
  <c r="Q283" i="106"/>
  <c r="F283" i="106" s="1"/>
  <c r="P283" i="106"/>
  <c r="E283" i="106" s="1"/>
  <c r="O283" i="106"/>
  <c r="D283" i="106" s="1"/>
  <c r="V281" i="106"/>
  <c r="U281" i="106"/>
  <c r="T281" i="106"/>
  <c r="S281" i="106"/>
  <c r="R281" i="106"/>
  <c r="G281" i="106" s="1"/>
  <c r="Q281" i="106"/>
  <c r="F281" i="106" s="1"/>
  <c r="P281" i="106"/>
  <c r="E281" i="106" s="1"/>
  <c r="O281" i="106"/>
  <c r="D281" i="106" s="1"/>
  <c r="V279" i="106"/>
  <c r="U279" i="106"/>
  <c r="T279" i="106"/>
  <c r="S279" i="106"/>
  <c r="R279" i="106"/>
  <c r="G279" i="106" s="1"/>
  <c r="Q279" i="106"/>
  <c r="F279" i="106" s="1"/>
  <c r="P279" i="106"/>
  <c r="E279" i="106" s="1"/>
  <c r="O279" i="106"/>
  <c r="D279" i="106" s="1"/>
  <c r="V277" i="106"/>
  <c r="U277" i="106"/>
  <c r="T277" i="106"/>
  <c r="S277" i="106"/>
  <c r="R277" i="106"/>
  <c r="G277" i="106" s="1"/>
  <c r="Q277" i="106"/>
  <c r="F277" i="106" s="1"/>
  <c r="P277" i="106"/>
  <c r="E277" i="106" s="1"/>
  <c r="O277" i="106"/>
  <c r="D277" i="106" s="1"/>
  <c r="V258" i="106"/>
  <c r="U258" i="106"/>
  <c r="T258" i="106"/>
  <c r="S258" i="106"/>
  <c r="R258" i="106"/>
  <c r="Q258" i="106"/>
  <c r="P258" i="106"/>
  <c r="O258" i="106"/>
  <c r="V257" i="106"/>
  <c r="U257" i="106"/>
  <c r="T257" i="106"/>
  <c r="S257" i="106"/>
  <c r="R257" i="106"/>
  <c r="G257" i="106" s="1"/>
  <c r="Q257" i="106"/>
  <c r="F257" i="106" s="1"/>
  <c r="P257" i="106"/>
  <c r="E257" i="106" s="1"/>
  <c r="O257" i="106"/>
  <c r="D257" i="106" s="1"/>
  <c r="V254" i="106"/>
  <c r="U254" i="106"/>
  <c r="T254" i="106"/>
  <c r="S254" i="106"/>
  <c r="R254" i="106"/>
  <c r="G254" i="106" s="1"/>
  <c r="Q254" i="106"/>
  <c r="F254" i="106" s="1"/>
  <c r="P254" i="106"/>
  <c r="E254" i="106" s="1"/>
  <c r="O254" i="106"/>
  <c r="D254" i="106" s="1"/>
  <c r="V253" i="106"/>
  <c r="U253" i="106"/>
  <c r="T253" i="106"/>
  <c r="S253" i="106"/>
  <c r="R253" i="106"/>
  <c r="G253" i="106" s="1"/>
  <c r="Q253" i="106"/>
  <c r="F253" i="106" s="1"/>
  <c r="P253" i="106"/>
  <c r="E253" i="106" s="1"/>
  <c r="O253" i="106"/>
  <c r="D253" i="106" s="1"/>
  <c r="V251" i="106"/>
  <c r="U251" i="106"/>
  <c r="T251" i="106"/>
  <c r="S251" i="106"/>
  <c r="R251" i="106"/>
  <c r="G251" i="106" s="1"/>
  <c r="Q251" i="106"/>
  <c r="F251" i="106" s="1"/>
  <c r="P251" i="106"/>
  <c r="E251" i="106" s="1"/>
  <c r="O251" i="106"/>
  <c r="D251" i="106" s="1"/>
  <c r="V247" i="106"/>
  <c r="U247" i="106"/>
  <c r="T247" i="106"/>
  <c r="S247" i="106"/>
  <c r="R247" i="106"/>
  <c r="G247" i="106" s="1"/>
  <c r="Q247" i="106"/>
  <c r="F247" i="106" s="1"/>
  <c r="P247" i="106"/>
  <c r="E247" i="106" s="1"/>
  <c r="O247" i="106"/>
  <c r="D247" i="106" s="1"/>
  <c r="V245" i="106"/>
  <c r="U245" i="106"/>
  <c r="T245" i="106"/>
  <c r="S245" i="106"/>
  <c r="R245" i="106"/>
  <c r="G245" i="106" s="1"/>
  <c r="Q245" i="106"/>
  <c r="F245" i="106" s="1"/>
  <c r="P245" i="106"/>
  <c r="E245" i="106" s="1"/>
  <c r="O245" i="106"/>
  <c r="D245" i="106" s="1"/>
  <c r="Z329" i="105"/>
  <c r="V329" i="105"/>
  <c r="AA328" i="105"/>
  <c r="Z328" i="105"/>
  <c r="V328" i="105"/>
  <c r="AR327" i="105"/>
  <c r="AN327" i="105"/>
  <c r="AJ327" i="105"/>
  <c r="AF327" i="105"/>
  <c r="AA327" i="105"/>
  <c r="W327" i="105"/>
  <c r="AA329" i="105"/>
  <c r="W328" i="105"/>
  <c r="P327" i="105"/>
  <c r="AQ327" i="105"/>
  <c r="E327" i="105"/>
  <c r="J230" i="106" s="1"/>
  <c r="Z326" i="105"/>
  <c r="W326" i="105"/>
  <c r="V326" i="105"/>
  <c r="AA325" i="105"/>
  <c r="Z325" i="105"/>
  <c r="V325" i="105"/>
  <c r="AR324" i="105"/>
  <c r="AN324" i="105"/>
  <c r="AJ324" i="105"/>
  <c r="AF324" i="105"/>
  <c r="AA324" i="105"/>
  <c r="AA326" i="105"/>
  <c r="N324" i="105"/>
  <c r="R324" i="105" s="1"/>
  <c r="P324" i="105"/>
  <c r="AQ324" i="105"/>
  <c r="E324" i="105"/>
  <c r="J227" i="106" s="1"/>
  <c r="AA323" i="105"/>
  <c r="Z323" i="105"/>
  <c r="W323" i="105"/>
  <c r="V323" i="105"/>
  <c r="AA322" i="105"/>
  <c r="Z322" i="105"/>
  <c r="V322" i="105"/>
  <c r="AR321" i="105"/>
  <c r="AQ321" i="105"/>
  <c r="AN321" i="105"/>
  <c r="AM321" i="105"/>
  <c r="AJ321" i="105"/>
  <c r="AI321" i="105"/>
  <c r="AF321" i="105"/>
  <c r="AE321" i="105"/>
  <c r="AA321" i="105"/>
  <c r="W321" i="105"/>
  <c r="W322" i="105"/>
  <c r="N321" i="105"/>
  <c r="O321" i="105" s="1"/>
  <c r="P321" i="105"/>
  <c r="AP321" i="105"/>
  <c r="E321" i="105"/>
  <c r="J224" i="106" s="1"/>
  <c r="AA320" i="105"/>
  <c r="Z320" i="105"/>
  <c r="W320" i="105"/>
  <c r="V320" i="105"/>
  <c r="AA319" i="105"/>
  <c r="Z319" i="105"/>
  <c r="V319" i="105"/>
  <c r="AR318" i="105"/>
  <c r="AQ318" i="105"/>
  <c r="AN318" i="105"/>
  <c r="AM318" i="105"/>
  <c r="AJ318" i="105"/>
  <c r="AI318" i="105"/>
  <c r="AF318" i="105"/>
  <c r="AE318" i="105"/>
  <c r="AA318" i="105"/>
  <c r="W319" i="105"/>
  <c r="N318" i="105"/>
  <c r="R318" i="105" s="1"/>
  <c r="AP318" i="105"/>
  <c r="E318" i="105"/>
  <c r="J221" i="106" s="1"/>
  <c r="Z317" i="105"/>
  <c r="V317" i="105"/>
  <c r="Z316" i="105"/>
  <c r="W316" i="105"/>
  <c r="V316" i="105"/>
  <c r="E316" i="105"/>
  <c r="J219" i="106" s="1"/>
  <c r="AS315" i="105"/>
  <c r="AO315" i="105"/>
  <c r="AN315" i="105"/>
  <c r="AK315" i="105"/>
  <c r="AG315" i="105"/>
  <c r="AF315" i="105"/>
  <c r="W315" i="105"/>
  <c r="AA317" i="105"/>
  <c r="W317" i="105"/>
  <c r="P315" i="105"/>
  <c r="E315" i="105"/>
  <c r="J218" i="106" s="1"/>
  <c r="Z314" i="105"/>
  <c r="V314" i="105"/>
  <c r="Z313" i="105"/>
  <c r="W313" i="105"/>
  <c r="V313" i="105"/>
  <c r="E313" i="105"/>
  <c r="J216" i="106" s="1"/>
  <c r="AS312" i="105"/>
  <c r="AK312" i="105"/>
  <c r="W314" i="105"/>
  <c r="P312" i="105"/>
  <c r="AO312" i="105"/>
  <c r="Z311" i="105"/>
  <c r="V311" i="105"/>
  <c r="Z310" i="105"/>
  <c r="V310" i="105"/>
  <c r="AJ309" i="105"/>
  <c r="W311" i="105"/>
  <c r="P309" i="105"/>
  <c r="Z308" i="105"/>
  <c r="V308" i="105"/>
  <c r="Z307" i="105"/>
  <c r="W307" i="105"/>
  <c r="V307" i="105"/>
  <c r="W308" i="105"/>
  <c r="P306" i="105"/>
  <c r="Z296" i="105"/>
  <c r="V296" i="105"/>
  <c r="AA295" i="105"/>
  <c r="Z295" i="105"/>
  <c r="V295" i="105"/>
  <c r="AR294" i="105"/>
  <c r="AN294" i="105"/>
  <c r="AJ294" i="105"/>
  <c r="AF294" i="105"/>
  <c r="AA294" i="105"/>
  <c r="W294" i="105"/>
  <c r="AA296" i="105"/>
  <c r="W295" i="105"/>
  <c r="AQ294" i="105"/>
  <c r="E294" i="105"/>
  <c r="J197" i="106" s="1"/>
  <c r="Z293" i="105"/>
  <c r="V293" i="105"/>
  <c r="AA292" i="105"/>
  <c r="Z292" i="105"/>
  <c r="V292" i="105"/>
  <c r="AR291" i="105"/>
  <c r="AN291" i="105"/>
  <c r="AJ291" i="105"/>
  <c r="AF291" i="105"/>
  <c r="AA291" i="105"/>
  <c r="AA293" i="105"/>
  <c r="W292" i="105"/>
  <c r="P291" i="105"/>
  <c r="AQ291" i="105"/>
  <c r="E291" i="105"/>
  <c r="J194" i="106" s="1"/>
  <c r="Z290" i="105"/>
  <c r="V290" i="105"/>
  <c r="AA289" i="105"/>
  <c r="Z289" i="105"/>
  <c r="V289" i="105"/>
  <c r="AR288" i="105"/>
  <c r="AN288" i="105"/>
  <c r="AJ288" i="105"/>
  <c r="AF288" i="105"/>
  <c r="AA288" i="105"/>
  <c r="W288" i="105"/>
  <c r="AA290" i="105"/>
  <c r="W289" i="105"/>
  <c r="P288" i="105"/>
  <c r="AQ288" i="105"/>
  <c r="E288" i="105"/>
  <c r="J191" i="106" s="1"/>
  <c r="Z287" i="105"/>
  <c r="V287" i="105"/>
  <c r="AA286" i="105"/>
  <c r="Z286" i="105"/>
  <c r="V286" i="105"/>
  <c r="AR285" i="105"/>
  <c r="AN285" i="105"/>
  <c r="AJ285" i="105"/>
  <c r="AF285" i="105"/>
  <c r="AA285" i="105"/>
  <c r="AA287" i="105"/>
  <c r="W286" i="105"/>
  <c r="AQ285" i="105"/>
  <c r="E285" i="105"/>
  <c r="J188" i="106" s="1"/>
  <c r="Z284" i="105"/>
  <c r="V284" i="105"/>
  <c r="AA283" i="105"/>
  <c r="Z283" i="105"/>
  <c r="V283" i="105"/>
  <c r="AR282" i="105"/>
  <c r="AN282" i="105"/>
  <c r="AJ282" i="105"/>
  <c r="AF282" i="105"/>
  <c r="AA282" i="105"/>
  <c r="W282" i="105"/>
  <c r="AA284" i="105"/>
  <c r="W283" i="105"/>
  <c r="P282" i="105"/>
  <c r="AQ282" i="105"/>
  <c r="E282" i="105"/>
  <c r="J185" i="106" s="1"/>
  <c r="Z281" i="105"/>
  <c r="W281" i="105"/>
  <c r="V281" i="105"/>
  <c r="Z280" i="105"/>
  <c r="V280" i="105"/>
  <c r="AO279" i="105"/>
  <c r="AN279" i="105"/>
  <c r="AK279" i="105"/>
  <c r="AG279" i="105"/>
  <c r="AF279" i="105"/>
  <c r="W279" i="105"/>
  <c r="AA281" i="105"/>
  <c r="W280" i="105"/>
  <c r="P279" i="105"/>
  <c r="E279" i="105"/>
  <c r="J182" i="106" s="1"/>
  <c r="AA278" i="105"/>
  <c r="Z278" i="105"/>
  <c r="V278" i="105"/>
  <c r="AA277" i="105"/>
  <c r="Z277" i="105"/>
  <c r="V277" i="105"/>
  <c r="AR276" i="105"/>
  <c r="AQ276" i="105"/>
  <c r="AP276" i="105"/>
  <c r="AN276" i="105"/>
  <c r="AM276" i="105"/>
  <c r="AL276" i="105"/>
  <c r="AJ276" i="105"/>
  <c r="AI276" i="105"/>
  <c r="AH276" i="105"/>
  <c r="AF276" i="105"/>
  <c r="AE276" i="105"/>
  <c r="AD276" i="105"/>
  <c r="AA276" i="105"/>
  <c r="Y276" i="105" s="1"/>
  <c r="Z276" i="105" s="1"/>
  <c r="W277" i="105"/>
  <c r="N276" i="105"/>
  <c r="P276" i="105"/>
  <c r="E277" i="105"/>
  <c r="J180" i="106" s="1"/>
  <c r="E276" i="105"/>
  <c r="J179" i="106" s="1"/>
  <c r="AA275" i="105"/>
  <c r="Z275" i="105"/>
  <c r="V275" i="105"/>
  <c r="Z274" i="105"/>
  <c r="V274" i="105"/>
  <c r="AR273" i="105"/>
  <c r="AQ273" i="105"/>
  <c r="AP273" i="105"/>
  <c r="AN273" i="105"/>
  <c r="AM273" i="105"/>
  <c r="AL273" i="105"/>
  <c r="AJ273" i="105"/>
  <c r="AI273" i="105"/>
  <c r="AH273" i="105"/>
  <c r="AF273" i="105"/>
  <c r="AE273" i="105"/>
  <c r="AD273" i="105"/>
  <c r="AA273" i="105"/>
  <c r="Y273" i="105" s="1"/>
  <c r="Z273" i="105" s="1"/>
  <c r="AA274" i="105"/>
  <c r="W274" i="105"/>
  <c r="N273" i="105"/>
  <c r="P273" i="105"/>
  <c r="E274" i="105"/>
  <c r="J177" i="106" s="1"/>
  <c r="E273" i="105"/>
  <c r="J176" i="106" s="1"/>
  <c r="AA263" i="105"/>
  <c r="Z263" i="105"/>
  <c r="V263" i="105"/>
  <c r="AA262" i="105"/>
  <c r="Z262" i="105"/>
  <c r="V262" i="105"/>
  <c r="AR261" i="105"/>
  <c r="AQ261" i="105"/>
  <c r="AN261" i="105"/>
  <c r="AM261" i="105"/>
  <c r="AJ261" i="105"/>
  <c r="AI261" i="105"/>
  <c r="AF261" i="105"/>
  <c r="AE261" i="105"/>
  <c r="AA261" i="105"/>
  <c r="W262" i="105"/>
  <c r="N261" i="105"/>
  <c r="R261" i="105" s="1"/>
  <c r="AP261" i="105"/>
  <c r="E261" i="105"/>
  <c r="J164" i="106" s="1"/>
  <c r="AA260" i="105"/>
  <c r="Z260" i="105"/>
  <c r="W260" i="105"/>
  <c r="V260" i="105"/>
  <c r="AA259" i="105"/>
  <c r="Z259" i="105"/>
  <c r="V259" i="105"/>
  <c r="AR258" i="105"/>
  <c r="AQ258" i="105"/>
  <c r="AN258" i="105"/>
  <c r="AM258" i="105"/>
  <c r="AJ258" i="105"/>
  <c r="AI258" i="105"/>
  <c r="AF258" i="105"/>
  <c r="AE258" i="105"/>
  <c r="AA258" i="105"/>
  <c r="W259" i="105"/>
  <c r="N258" i="105"/>
  <c r="AP258" i="105"/>
  <c r="E258" i="105"/>
  <c r="J161" i="106" s="1"/>
  <c r="AA257" i="105"/>
  <c r="Z257" i="105"/>
  <c r="V257" i="105"/>
  <c r="Z256" i="105"/>
  <c r="V256" i="105"/>
  <c r="AR255" i="105"/>
  <c r="AN255" i="105"/>
  <c r="AJ255" i="105"/>
  <c r="AF255" i="105"/>
  <c r="AA255" i="105"/>
  <c r="AA256" i="105"/>
  <c r="AQ255" i="105"/>
  <c r="E255" i="105"/>
  <c r="J158" i="106" s="1"/>
  <c r="Z254" i="105"/>
  <c r="V254" i="105"/>
  <c r="AA253" i="105"/>
  <c r="Z253" i="105"/>
  <c r="V253" i="105"/>
  <c r="AN252" i="105"/>
  <c r="AJ252" i="105"/>
  <c r="AA252" i="105"/>
  <c r="W252" i="105"/>
  <c r="AA254" i="105"/>
  <c r="W253" i="105"/>
  <c r="P252" i="105"/>
  <c r="AF252" i="105"/>
  <c r="AQ252" i="105"/>
  <c r="Z251" i="105"/>
  <c r="V251" i="105"/>
  <c r="AA250" i="105"/>
  <c r="Z250" i="105"/>
  <c r="V250" i="105"/>
  <c r="AF249" i="105"/>
  <c r="AA249" i="105"/>
  <c r="AA251" i="105"/>
  <c r="Z248" i="105"/>
  <c r="V248" i="105"/>
  <c r="AA247" i="105"/>
  <c r="Z247" i="105"/>
  <c r="V247" i="105"/>
  <c r="AN246" i="105"/>
  <c r="AJ246" i="105"/>
  <c r="AA246" i="105"/>
  <c r="W246" i="105"/>
  <c r="AA248" i="105"/>
  <c r="W247" i="105"/>
  <c r="P246" i="105"/>
  <c r="AF246" i="105"/>
  <c r="AQ246" i="105"/>
  <c r="Z245" i="105"/>
  <c r="V245" i="105"/>
  <c r="AA244" i="105"/>
  <c r="Z244" i="105"/>
  <c r="V244" i="105"/>
  <c r="AF243" i="105"/>
  <c r="AA243" i="105"/>
  <c r="AA245" i="105"/>
  <c r="Z242" i="105"/>
  <c r="V242" i="105"/>
  <c r="Z241" i="105"/>
  <c r="W241" i="105"/>
  <c r="V241" i="105"/>
  <c r="AS240" i="105"/>
  <c r="AK240" i="105"/>
  <c r="W242" i="105"/>
  <c r="P240" i="105"/>
  <c r="AO240" i="105"/>
  <c r="AA230" i="105"/>
  <c r="Z230" i="105"/>
  <c r="V230" i="105"/>
  <c r="AA229" i="105"/>
  <c r="Z229" i="105"/>
  <c r="V229" i="105"/>
  <c r="AR228" i="105"/>
  <c r="AQ228" i="105"/>
  <c r="AN228" i="105"/>
  <c r="AM228" i="105"/>
  <c r="AJ228" i="105"/>
  <c r="AI228" i="105"/>
  <c r="AF228" i="105"/>
  <c r="AE228" i="105"/>
  <c r="AA228" i="105"/>
  <c r="W228" i="105"/>
  <c r="W229" i="105"/>
  <c r="N228" i="105"/>
  <c r="R228" i="105" s="1"/>
  <c r="AP228" i="105"/>
  <c r="E228" i="105"/>
  <c r="J131" i="106" s="1"/>
  <c r="AA227" i="105"/>
  <c r="Z227" i="105"/>
  <c r="V227" i="105"/>
  <c r="AA226" i="105"/>
  <c r="Z226" i="105"/>
  <c r="V226" i="105"/>
  <c r="AR225" i="105"/>
  <c r="AQ225" i="105"/>
  <c r="AN225" i="105"/>
  <c r="AM225" i="105"/>
  <c r="AJ225" i="105"/>
  <c r="AI225" i="105"/>
  <c r="AF225" i="105"/>
  <c r="AE225" i="105"/>
  <c r="AA225" i="105"/>
  <c r="W225" i="105"/>
  <c r="W226" i="105"/>
  <c r="N225" i="105"/>
  <c r="R225" i="105" s="1"/>
  <c r="AP225" i="105"/>
  <c r="E225" i="105"/>
  <c r="J128" i="106" s="1"/>
  <c r="AA224" i="105"/>
  <c r="Z224" i="105"/>
  <c r="V224" i="105"/>
  <c r="AA223" i="105"/>
  <c r="Z223" i="105"/>
  <c r="V223" i="105"/>
  <c r="AR222" i="105"/>
  <c r="AQ222" i="105"/>
  <c r="AN222" i="105"/>
  <c r="AM222" i="105"/>
  <c r="AJ222" i="105"/>
  <c r="AI222" i="105"/>
  <c r="AF222" i="105"/>
  <c r="AE222" i="105"/>
  <c r="AA222" i="105"/>
  <c r="W222" i="105"/>
  <c r="W223" i="105"/>
  <c r="N222" i="105"/>
  <c r="R222" i="105" s="1"/>
  <c r="AP222" i="105"/>
  <c r="E222" i="105"/>
  <c r="J125" i="106" s="1"/>
  <c r="AA221" i="105"/>
  <c r="Z221" i="105"/>
  <c r="V221" i="105"/>
  <c r="AA220" i="105"/>
  <c r="Z220" i="105"/>
  <c r="V220" i="105"/>
  <c r="AR219" i="105"/>
  <c r="AQ219" i="105"/>
  <c r="AN219" i="105"/>
  <c r="AM219" i="105"/>
  <c r="AJ219" i="105"/>
  <c r="AI219" i="105"/>
  <c r="AF219" i="105"/>
  <c r="AE219" i="105"/>
  <c r="AA219" i="105"/>
  <c r="W219" i="105"/>
  <c r="W220" i="105"/>
  <c r="N219" i="105"/>
  <c r="R219" i="105" s="1"/>
  <c r="AP219" i="105"/>
  <c r="E219" i="105"/>
  <c r="J122" i="106" s="1"/>
  <c r="AA218" i="105"/>
  <c r="Z218" i="105"/>
  <c r="V218" i="105"/>
  <c r="AA217" i="105"/>
  <c r="Z217" i="105"/>
  <c r="V217" i="105"/>
  <c r="AN216" i="105"/>
  <c r="AA216" i="105"/>
  <c r="W216" i="105"/>
  <c r="W217" i="105"/>
  <c r="N216" i="105"/>
  <c r="AJ216" i="105"/>
  <c r="AQ216" i="105"/>
  <c r="AA215" i="105"/>
  <c r="Z215" i="105"/>
  <c r="V215" i="105"/>
  <c r="AA214" i="105"/>
  <c r="Z214" i="105"/>
  <c r="V214" i="105"/>
  <c r="AN213" i="105"/>
  <c r="AA213" i="105"/>
  <c r="W213" i="105"/>
  <c r="W214" i="105"/>
  <c r="N213" i="105"/>
  <c r="AJ213" i="105"/>
  <c r="AQ213" i="105"/>
  <c r="AA212" i="105"/>
  <c r="Z212" i="105"/>
  <c r="V212" i="105"/>
  <c r="AA211" i="105"/>
  <c r="Z211" i="105"/>
  <c r="V211" i="105"/>
  <c r="AN210" i="105"/>
  <c r="AA210" i="105"/>
  <c r="W210" i="105"/>
  <c r="W211" i="105"/>
  <c r="N210" i="105"/>
  <c r="AJ210" i="105"/>
  <c r="AQ210" i="105"/>
  <c r="AA209" i="105"/>
  <c r="Z209" i="105"/>
  <c r="V209" i="105"/>
  <c r="AA208" i="105"/>
  <c r="Z208" i="105"/>
  <c r="V208" i="105"/>
  <c r="AN207" i="105"/>
  <c r="AA207" i="105"/>
  <c r="W207" i="105"/>
  <c r="W208" i="105"/>
  <c r="N207" i="105"/>
  <c r="AJ207" i="105"/>
  <c r="AQ207" i="105"/>
  <c r="Z197" i="105"/>
  <c r="V197" i="105"/>
  <c r="Z196" i="105"/>
  <c r="W196" i="105"/>
  <c r="V196" i="105"/>
  <c r="E196" i="105"/>
  <c r="J99" i="106" s="1"/>
  <c r="AS195" i="105"/>
  <c r="AO195" i="105"/>
  <c r="AK195" i="105"/>
  <c r="W197" i="105"/>
  <c r="P195" i="105"/>
  <c r="E195" i="105"/>
  <c r="J98" i="106" s="1"/>
  <c r="Z194" i="105"/>
  <c r="V194" i="105"/>
  <c r="Z193" i="105"/>
  <c r="V193" i="105"/>
  <c r="AR192" i="105"/>
  <c r="AJ192" i="105"/>
  <c r="AA192" i="105"/>
  <c r="AA194" i="105"/>
  <c r="P192" i="105"/>
  <c r="Z191" i="105"/>
  <c r="W191" i="105"/>
  <c r="V191" i="105"/>
  <c r="AA190" i="105"/>
  <c r="Z190" i="105"/>
  <c r="V190" i="105"/>
  <c r="AO189" i="105"/>
  <c r="AG189" i="105"/>
  <c r="AA189" i="105"/>
  <c r="Y189" i="105" s="1"/>
  <c r="Z189" i="105" s="1"/>
  <c r="AA191" i="105"/>
  <c r="W189" i="105"/>
  <c r="P189" i="105"/>
  <c r="E189" i="105"/>
  <c r="J92" i="106" s="1"/>
  <c r="Z188" i="105"/>
  <c r="V188" i="105"/>
  <c r="AA187" i="105"/>
  <c r="Z187" i="105"/>
  <c r="V187" i="105"/>
  <c r="AR186" i="105"/>
  <c r="AN186" i="105"/>
  <c r="AJ186" i="105"/>
  <c r="AF186" i="105"/>
  <c r="AA186" i="105"/>
  <c r="W186" i="105"/>
  <c r="AA188" i="105"/>
  <c r="W187" i="105"/>
  <c r="P186" i="105"/>
  <c r="AQ186" i="105"/>
  <c r="E186" i="105"/>
  <c r="J89" i="106" s="1"/>
  <c r="Z185" i="105"/>
  <c r="V185" i="105"/>
  <c r="AA184" i="105"/>
  <c r="Z184" i="105"/>
  <c r="V184" i="105"/>
  <c r="AR183" i="105"/>
  <c r="AN183" i="105"/>
  <c r="AJ183" i="105"/>
  <c r="AF183" i="105"/>
  <c r="AA183" i="105"/>
  <c r="AA185" i="105"/>
  <c r="AQ183" i="105"/>
  <c r="E183" i="105"/>
  <c r="J86" i="106" s="1"/>
  <c r="Z182" i="105"/>
  <c r="V182" i="105"/>
  <c r="AA181" i="105"/>
  <c r="Z181" i="105"/>
  <c r="V181" i="105"/>
  <c r="AR180" i="105"/>
  <c r="AN180" i="105"/>
  <c r="AJ180" i="105"/>
  <c r="AF180" i="105"/>
  <c r="AA180" i="105"/>
  <c r="W180" i="105"/>
  <c r="AA182" i="105"/>
  <c r="W181" i="105"/>
  <c r="P180" i="105"/>
  <c r="AQ180" i="105"/>
  <c r="E180" i="105"/>
  <c r="J83" i="106" s="1"/>
  <c r="Z179" i="105"/>
  <c r="V179" i="105"/>
  <c r="AA178" i="105"/>
  <c r="Z178" i="105"/>
  <c r="V178" i="105"/>
  <c r="AF177" i="105"/>
  <c r="AA177" i="105"/>
  <c r="AA179" i="105"/>
  <c r="Z176" i="105"/>
  <c r="V176" i="105"/>
  <c r="AA175" i="105"/>
  <c r="Z175" i="105"/>
  <c r="V175" i="105"/>
  <c r="AN174" i="105"/>
  <c r="AA174" i="105"/>
  <c r="W174" i="105"/>
  <c r="AA176" i="105"/>
  <c r="W175" i="105"/>
  <c r="AR174" i="105"/>
  <c r="AQ174" i="105"/>
  <c r="Z164" i="105"/>
  <c r="V164" i="105"/>
  <c r="Z163" i="105"/>
  <c r="W163" i="105"/>
  <c r="V163" i="105"/>
  <c r="E163" i="105"/>
  <c r="J66" i="106" s="1"/>
  <c r="AS162" i="105"/>
  <c r="AO162" i="105"/>
  <c r="AL162" i="105"/>
  <c r="AK162" i="105"/>
  <c r="AG162" i="105"/>
  <c r="AD162" i="105"/>
  <c r="W164" i="105"/>
  <c r="P162" i="105"/>
  <c r="Z161" i="105"/>
  <c r="V161" i="105"/>
  <c r="Z160" i="105"/>
  <c r="W160" i="105"/>
  <c r="V160" i="105"/>
  <c r="AP159" i="105"/>
  <c r="AH159" i="105"/>
  <c r="W161" i="105"/>
  <c r="P159" i="105"/>
  <c r="Z158" i="105"/>
  <c r="V158" i="105"/>
  <c r="Z157" i="105"/>
  <c r="W157" i="105"/>
  <c r="V157" i="105"/>
  <c r="E157" i="105"/>
  <c r="J60" i="106" s="1"/>
  <c r="AS156" i="105"/>
  <c r="AG156" i="105"/>
  <c r="W158" i="105"/>
  <c r="P156" i="105"/>
  <c r="Z155" i="105"/>
  <c r="V155" i="105"/>
  <c r="Z154" i="105"/>
  <c r="W154" i="105"/>
  <c r="V154" i="105"/>
  <c r="AG153" i="105"/>
  <c r="W155" i="105"/>
  <c r="P153" i="105"/>
  <c r="Z152" i="105"/>
  <c r="V152" i="105"/>
  <c r="Z151" i="105"/>
  <c r="W151" i="105"/>
  <c r="V151" i="105"/>
  <c r="W152" i="105"/>
  <c r="P150" i="105"/>
  <c r="Z149" i="105"/>
  <c r="V149" i="105"/>
  <c r="Z148" i="105"/>
  <c r="W148" i="105"/>
  <c r="V148" i="105"/>
  <c r="AS147" i="105"/>
  <c r="AO147" i="105"/>
  <c r="W149" i="105"/>
  <c r="P147" i="105"/>
  <c r="AG147" i="105"/>
  <c r="Z146" i="105"/>
  <c r="V146" i="105"/>
  <c r="Z145" i="105"/>
  <c r="W145" i="105"/>
  <c r="V145" i="105"/>
  <c r="AS144" i="105"/>
  <c r="AO144" i="105"/>
  <c r="AG144" i="105"/>
  <c r="W146" i="105"/>
  <c r="P144" i="105"/>
  <c r="AA143" i="105"/>
  <c r="Z143" i="105"/>
  <c r="V143" i="105"/>
  <c r="AA142" i="105"/>
  <c r="Z142" i="105"/>
  <c r="V142" i="105"/>
  <c r="AD141" i="105"/>
  <c r="AA141" i="105"/>
  <c r="Y141" i="105" s="1"/>
  <c r="Z141" i="105" s="1"/>
  <c r="W142" i="105"/>
  <c r="N141" i="105"/>
  <c r="Q141" i="105" s="1"/>
  <c r="P141" i="105"/>
  <c r="AR141" i="105"/>
  <c r="AP141" i="105"/>
  <c r="G133" i="105"/>
  <c r="A133" i="105" s="1"/>
  <c r="AA132" i="105"/>
  <c r="Z132" i="105"/>
  <c r="V132" i="105"/>
  <c r="AA131" i="105"/>
  <c r="Z131" i="105"/>
  <c r="V131" i="105"/>
  <c r="AD130" i="105"/>
  <c r="AA130" i="105"/>
  <c r="Y130" i="105" s="1"/>
  <c r="Z130" i="105" s="1"/>
  <c r="W131" i="105"/>
  <c r="N130" i="105"/>
  <c r="Q130" i="105" s="1"/>
  <c r="P130" i="105"/>
  <c r="AR130" i="105"/>
  <c r="AP130" i="105"/>
  <c r="AA129" i="105"/>
  <c r="Z129" i="105"/>
  <c r="V129" i="105"/>
  <c r="AA128" i="105"/>
  <c r="Z128" i="105"/>
  <c r="V128" i="105"/>
  <c r="AD127" i="105"/>
  <c r="AA127" i="105"/>
  <c r="Y127" i="105" s="1"/>
  <c r="W128" i="105"/>
  <c r="N127" i="105"/>
  <c r="Q127" i="105" s="1"/>
  <c r="P127" i="105"/>
  <c r="AR127" i="105"/>
  <c r="AP127" i="105"/>
  <c r="AA126" i="105"/>
  <c r="Z126" i="105"/>
  <c r="V126" i="105"/>
  <c r="AA125" i="105"/>
  <c r="Z125" i="105"/>
  <c r="V125" i="105"/>
  <c r="AD124" i="105"/>
  <c r="AA124" i="105"/>
  <c r="Y124" i="105" s="1"/>
  <c r="Z124" i="105" s="1"/>
  <c r="W125" i="105"/>
  <c r="N124" i="105"/>
  <c r="Q124" i="105" s="1"/>
  <c r="P124" i="105"/>
  <c r="AR124" i="105"/>
  <c r="AP124" i="105"/>
  <c r="AA123" i="105"/>
  <c r="Z123" i="105"/>
  <c r="V123" i="105"/>
  <c r="AA122" i="105"/>
  <c r="Z122" i="105"/>
  <c r="V122" i="105"/>
  <c r="AD121" i="105"/>
  <c r="AA121" i="105"/>
  <c r="Y121" i="105" s="1"/>
  <c r="Z121" i="105" s="1"/>
  <c r="W122" i="105"/>
  <c r="N121" i="105"/>
  <c r="Q121" i="105" s="1"/>
  <c r="P121" i="105"/>
  <c r="AR121" i="105"/>
  <c r="AP121" i="105"/>
  <c r="AA120" i="105"/>
  <c r="Z120" i="105"/>
  <c r="V120" i="105"/>
  <c r="AA119" i="105"/>
  <c r="Z119" i="105"/>
  <c r="V119" i="105"/>
  <c r="AD118" i="105"/>
  <c r="AA118" i="105"/>
  <c r="Y118" i="105" s="1"/>
  <c r="Z118" i="105" s="1"/>
  <c r="W119" i="105"/>
  <c r="N118" i="105"/>
  <c r="Q118" i="105" s="1"/>
  <c r="P118" i="105"/>
  <c r="AR118" i="105"/>
  <c r="AP118" i="105"/>
  <c r="AA117" i="105"/>
  <c r="Z117" i="105"/>
  <c r="V117" i="105"/>
  <c r="AA116" i="105"/>
  <c r="Z116" i="105"/>
  <c r="V116" i="105"/>
  <c r="AD115" i="105"/>
  <c r="AA115" i="105"/>
  <c r="Y115" i="105" s="1"/>
  <c r="Z115" i="105" s="1"/>
  <c r="W116" i="105"/>
  <c r="N115" i="105"/>
  <c r="Q115" i="105" s="1"/>
  <c r="P115" i="105"/>
  <c r="AR115" i="105"/>
  <c r="AP115" i="105"/>
  <c r="AA114" i="105"/>
  <c r="Z114" i="105"/>
  <c r="V114" i="105"/>
  <c r="AA113" i="105"/>
  <c r="Z113" i="105"/>
  <c r="V113" i="105"/>
  <c r="AD112" i="105"/>
  <c r="AA112" i="105"/>
  <c r="Y112" i="105" s="1"/>
  <c r="Z112" i="105" s="1"/>
  <c r="W113" i="105"/>
  <c r="N112" i="105"/>
  <c r="Q112" i="105" s="1"/>
  <c r="P112" i="105"/>
  <c r="AR112" i="105"/>
  <c r="AP112" i="105"/>
  <c r="AA111" i="105"/>
  <c r="Z111" i="105"/>
  <c r="V111" i="105"/>
  <c r="AA110" i="105"/>
  <c r="Z110" i="105"/>
  <c r="V110" i="105"/>
  <c r="AD109" i="105"/>
  <c r="AA109" i="105"/>
  <c r="W110" i="105"/>
  <c r="N109" i="105"/>
  <c r="Q109" i="105" s="1"/>
  <c r="P109" i="105"/>
  <c r="AQ109" i="105"/>
  <c r="AP109" i="105"/>
  <c r="G67" i="105"/>
  <c r="A67" i="105" s="1"/>
  <c r="G478" i="106" l="1"/>
  <c r="G476" i="106"/>
  <c r="H478" i="106"/>
  <c r="H476" i="106"/>
  <c r="E478" i="106"/>
  <c r="E476" i="106"/>
  <c r="E480" i="106"/>
  <c r="G482" i="106"/>
  <c r="G480" i="106"/>
  <c r="H482" i="106"/>
  <c r="D482" i="106"/>
  <c r="F482" i="106"/>
  <c r="F480" i="106"/>
  <c r="D484" i="106"/>
  <c r="H484" i="106"/>
  <c r="G484" i="106"/>
  <c r="K447" i="106"/>
  <c r="H405" i="106" s="1"/>
  <c r="E484" i="106"/>
  <c r="D480" i="106"/>
  <c r="O222" i="105"/>
  <c r="AB128" i="105"/>
  <c r="R321" i="105"/>
  <c r="O225" i="105"/>
  <c r="O318" i="105"/>
  <c r="O228" i="105"/>
  <c r="O261" i="105"/>
  <c r="AB129" i="105"/>
  <c r="O219" i="105"/>
  <c r="O324" i="105"/>
  <c r="D476" i="106"/>
  <c r="D478" i="106"/>
  <c r="BG109" i="105"/>
  <c r="BG110" i="105" s="1"/>
  <c r="BG111" i="105" s="1"/>
  <c r="BF109" i="105"/>
  <c r="BF110" i="105" s="1"/>
  <c r="BF111" i="105" s="1"/>
  <c r="BF112" i="105" s="1"/>
  <c r="BF113" i="105" s="1"/>
  <c r="BF114" i="105" s="1"/>
  <c r="BF115" i="105" s="1"/>
  <c r="BF116" i="105" s="1"/>
  <c r="BF117" i="105" s="1"/>
  <c r="BF118" i="105" s="1"/>
  <c r="BF119" i="105" s="1"/>
  <c r="BF120" i="105" s="1"/>
  <c r="BF121" i="105" s="1"/>
  <c r="BF122" i="105" s="1"/>
  <c r="BF123" i="105" s="1"/>
  <c r="BF124" i="105" s="1"/>
  <c r="BF125" i="105" s="1"/>
  <c r="BF126" i="105" s="1"/>
  <c r="BF127" i="105" s="1"/>
  <c r="BF128" i="105" s="1"/>
  <c r="BF129" i="105" s="1"/>
  <c r="BF130" i="105" s="1"/>
  <c r="BF131" i="105" s="1"/>
  <c r="BF132" i="105" s="1"/>
  <c r="BF133" i="105" s="1"/>
  <c r="BF134" i="105" s="1"/>
  <c r="BF135" i="105" s="1"/>
  <c r="BF136" i="105" s="1"/>
  <c r="BF137" i="105" s="1"/>
  <c r="BF138" i="105" s="1"/>
  <c r="BF139" i="105" s="1"/>
  <c r="BF140" i="105" s="1"/>
  <c r="BF141" i="105" s="1"/>
  <c r="BF142" i="105" s="1"/>
  <c r="BF143" i="105" s="1"/>
  <c r="AM109" i="105"/>
  <c r="R112" i="105"/>
  <c r="E113" i="105" s="1"/>
  <c r="J16" i="106" s="1"/>
  <c r="AE112" i="105"/>
  <c r="AI112" i="105"/>
  <c r="AM112" i="105"/>
  <c r="AQ112" i="105"/>
  <c r="R115" i="105"/>
  <c r="E116" i="105" s="1"/>
  <c r="J19" i="106" s="1"/>
  <c r="AE115" i="105"/>
  <c r="AI115" i="105"/>
  <c r="AM115" i="105"/>
  <c r="AQ115" i="105"/>
  <c r="R118" i="105"/>
  <c r="E119" i="105" s="1"/>
  <c r="J22" i="106" s="1"/>
  <c r="AE118" i="105"/>
  <c r="AI118" i="105"/>
  <c r="AM118" i="105"/>
  <c r="AQ118" i="105"/>
  <c r="R121" i="105"/>
  <c r="E122" i="105" s="1"/>
  <c r="J25" i="106" s="1"/>
  <c r="AE121" i="105"/>
  <c r="AI121" i="105"/>
  <c r="AM121" i="105"/>
  <c r="AQ121" i="105"/>
  <c r="R124" i="105"/>
  <c r="E125" i="105" s="1"/>
  <c r="J28" i="106" s="1"/>
  <c r="AE124" i="105"/>
  <c r="AI124" i="105"/>
  <c r="AM124" i="105"/>
  <c r="AQ124" i="105"/>
  <c r="R127" i="105"/>
  <c r="E128" i="105" s="1"/>
  <c r="J31" i="106" s="1"/>
  <c r="AE127" i="105"/>
  <c r="AI127" i="105"/>
  <c r="AM127" i="105"/>
  <c r="AQ127" i="105"/>
  <c r="R130" i="105"/>
  <c r="E131" i="105" s="1"/>
  <c r="J34" i="106" s="1"/>
  <c r="AE130" i="105"/>
  <c r="AI130" i="105"/>
  <c r="AM130" i="105"/>
  <c r="AQ130" i="105"/>
  <c r="R141" i="105"/>
  <c r="E142" i="105" s="1"/>
  <c r="J45" i="106" s="1"/>
  <c r="AE141" i="105"/>
  <c r="AI141" i="105"/>
  <c r="AM141" i="105"/>
  <c r="AQ141" i="105"/>
  <c r="AP150" i="105"/>
  <c r="AL150" i="105"/>
  <c r="AH150" i="105"/>
  <c r="AD150" i="105"/>
  <c r="AR150" i="105"/>
  <c r="AN150" i="105"/>
  <c r="AJ150" i="105"/>
  <c r="AF150" i="105"/>
  <c r="E150" i="105"/>
  <c r="J53" i="106" s="1"/>
  <c r="AQ150" i="105"/>
  <c r="AM150" i="105"/>
  <c r="AI150" i="105"/>
  <c r="AE150" i="105"/>
  <c r="N150" i="105"/>
  <c r="Q150" i="105" s="1"/>
  <c r="AA151" i="105"/>
  <c r="AA150" i="105"/>
  <c r="AA152" i="105"/>
  <c r="AK150" i="105"/>
  <c r="W184" i="105"/>
  <c r="W183" i="105"/>
  <c r="W194" i="105"/>
  <c r="W192" i="105"/>
  <c r="W193" i="105"/>
  <c r="G100" i="105"/>
  <c r="A100" i="105" s="1"/>
  <c r="AE109" i="105"/>
  <c r="AI109" i="105"/>
  <c r="O216" i="105"/>
  <c r="E216" i="105" s="1"/>
  <c r="J119" i="106" s="1"/>
  <c r="O213" i="105"/>
  <c r="E213" i="105" s="1"/>
  <c r="J116" i="106" s="1"/>
  <c r="O210" i="105"/>
  <c r="E210" i="105" s="1"/>
  <c r="J113" i="106" s="1"/>
  <c r="O207" i="105"/>
  <c r="E207" i="105" s="1"/>
  <c r="J110" i="106" s="1"/>
  <c r="O109" i="105"/>
  <c r="E109" i="105" s="1"/>
  <c r="J12" i="106" s="1"/>
  <c r="W109" i="105"/>
  <c r="AF109" i="105"/>
  <c r="AJ109" i="105"/>
  <c r="AN109" i="105"/>
  <c r="AR109" i="105"/>
  <c r="W111" i="105"/>
  <c r="O112" i="105"/>
  <c r="E112" i="105" s="1"/>
  <c r="J15" i="106" s="1"/>
  <c r="W112" i="105"/>
  <c r="AF112" i="105"/>
  <c r="AJ112" i="105"/>
  <c r="AN112" i="105"/>
  <c r="W114" i="105"/>
  <c r="O115" i="105"/>
  <c r="E115" i="105" s="1"/>
  <c r="J18" i="106" s="1"/>
  <c r="W115" i="105"/>
  <c r="AF115" i="105"/>
  <c r="AJ115" i="105"/>
  <c r="AN115" i="105"/>
  <c r="W117" i="105"/>
  <c r="O118" i="105"/>
  <c r="E118" i="105" s="1"/>
  <c r="J21" i="106" s="1"/>
  <c r="W118" i="105"/>
  <c r="AF118" i="105"/>
  <c r="AJ118" i="105"/>
  <c r="AN118" i="105"/>
  <c r="W120" i="105"/>
  <c r="O121" i="105"/>
  <c r="E121" i="105" s="1"/>
  <c r="J24" i="106" s="1"/>
  <c r="W121" i="105"/>
  <c r="AF121" i="105"/>
  <c r="AV121" i="105" s="1"/>
  <c r="AV122" i="105" s="1"/>
  <c r="AV123" i="105" s="1"/>
  <c r="AJ121" i="105"/>
  <c r="AN121" i="105"/>
  <c r="W123" i="105"/>
  <c r="O124" i="105"/>
  <c r="E124" i="105" s="1"/>
  <c r="J27" i="106" s="1"/>
  <c r="W124" i="105"/>
  <c r="AF124" i="105"/>
  <c r="AJ124" i="105"/>
  <c r="AN124" i="105"/>
  <c r="W126" i="105"/>
  <c r="O127" i="105"/>
  <c r="E127" i="105" s="1"/>
  <c r="J30" i="106" s="1"/>
  <c r="W127" i="105"/>
  <c r="AF127" i="105"/>
  <c r="AJ127" i="105"/>
  <c r="AN127" i="105"/>
  <c r="W129" i="105"/>
  <c r="O130" i="105"/>
  <c r="E130" i="105" s="1"/>
  <c r="J33" i="106" s="1"/>
  <c r="W130" i="105"/>
  <c r="AF130" i="105"/>
  <c r="AJ130" i="105"/>
  <c r="AN130" i="105"/>
  <c r="W132" i="105"/>
  <c r="O141" i="105"/>
  <c r="E141" i="105" s="1"/>
  <c r="J44" i="106" s="1"/>
  <c r="W141" i="105"/>
  <c r="AF141" i="105"/>
  <c r="AV141" i="105" s="1"/>
  <c r="AV142" i="105" s="1"/>
  <c r="AV143" i="105" s="1"/>
  <c r="AJ141" i="105"/>
  <c r="AN141" i="105"/>
  <c r="W143" i="105"/>
  <c r="AO150" i="105"/>
  <c r="AP153" i="105"/>
  <c r="AL153" i="105"/>
  <c r="AH153" i="105"/>
  <c r="AD153" i="105"/>
  <c r="AR153" i="105"/>
  <c r="AN153" i="105"/>
  <c r="AJ153" i="105"/>
  <c r="AF153" i="105"/>
  <c r="E153" i="105"/>
  <c r="J56" i="106" s="1"/>
  <c r="AQ153" i="105"/>
  <c r="AM153" i="105"/>
  <c r="AI153" i="105"/>
  <c r="AE153" i="105"/>
  <c r="N153" i="105"/>
  <c r="Q153" i="105" s="1"/>
  <c r="AA154" i="105"/>
  <c r="AA153" i="105"/>
  <c r="AA155" i="105"/>
  <c r="AK153" i="105"/>
  <c r="W178" i="105"/>
  <c r="W177" i="105"/>
  <c r="W185" i="105"/>
  <c r="U186" i="105"/>
  <c r="V186" i="105" s="1"/>
  <c r="G298" i="105"/>
  <c r="A298" i="105" s="1"/>
  <c r="G265" i="105"/>
  <c r="A265" i="105" s="1"/>
  <c r="G232" i="105"/>
  <c r="A232" i="105" s="1"/>
  <c r="AB109" i="105"/>
  <c r="AB110" i="105" s="1"/>
  <c r="AB111" i="105" s="1"/>
  <c r="AB112" i="105" s="1"/>
  <c r="AB113" i="105" s="1"/>
  <c r="AB114" i="105" s="1"/>
  <c r="AB115" i="105" s="1"/>
  <c r="AB116" i="105" s="1"/>
  <c r="AB117" i="105" s="1"/>
  <c r="AB118" i="105" s="1"/>
  <c r="AB119" i="105" s="1"/>
  <c r="AB120" i="105" s="1"/>
  <c r="AB121" i="105" s="1"/>
  <c r="AB122" i="105" s="1"/>
  <c r="AB123" i="105" s="1"/>
  <c r="AB124" i="105" s="1"/>
  <c r="AB125" i="105" s="1"/>
  <c r="AB126" i="105" s="1"/>
  <c r="AG109" i="105"/>
  <c r="AK109" i="105"/>
  <c r="AO109" i="105"/>
  <c r="AS109" i="105"/>
  <c r="AG112" i="105"/>
  <c r="AK112" i="105"/>
  <c r="AO112" i="105"/>
  <c r="AS112" i="105"/>
  <c r="AG115" i="105"/>
  <c r="AK115" i="105"/>
  <c r="AO115" i="105"/>
  <c r="AS115" i="105"/>
  <c r="AG118" i="105"/>
  <c r="AK118" i="105"/>
  <c r="AO118" i="105"/>
  <c r="AS118" i="105"/>
  <c r="AG121" i="105"/>
  <c r="AK121" i="105"/>
  <c r="AO121" i="105"/>
  <c r="AS121" i="105"/>
  <c r="AG124" i="105"/>
  <c r="AW124" i="105" s="1"/>
  <c r="AW125" i="105" s="1"/>
  <c r="AW126" i="105" s="1"/>
  <c r="AK124" i="105"/>
  <c r="AO124" i="105"/>
  <c r="AS124" i="105"/>
  <c r="AB127" i="105"/>
  <c r="AG127" i="105"/>
  <c r="AK127" i="105"/>
  <c r="AO127" i="105"/>
  <c r="AS127" i="105"/>
  <c r="AB130" i="105"/>
  <c r="AB131" i="105" s="1"/>
  <c r="AB132" i="105" s="1"/>
  <c r="AB133" i="105" s="1"/>
  <c r="AB134" i="105" s="1"/>
  <c r="AB135" i="105" s="1"/>
  <c r="AB136" i="105" s="1"/>
  <c r="AB137" i="105" s="1"/>
  <c r="AB138" i="105" s="1"/>
  <c r="AB139" i="105" s="1"/>
  <c r="AB140" i="105" s="1"/>
  <c r="AB141" i="105" s="1"/>
  <c r="AB142" i="105" s="1"/>
  <c r="AB143" i="105" s="1"/>
  <c r="AG130" i="105"/>
  <c r="AK130" i="105"/>
  <c r="AO130" i="105"/>
  <c r="AS130" i="105"/>
  <c r="AG141" i="105"/>
  <c r="AK141" i="105"/>
  <c r="AO141" i="105"/>
  <c r="AS141" i="105"/>
  <c r="AP144" i="105"/>
  <c r="AL144" i="105"/>
  <c r="AH144" i="105"/>
  <c r="AD144" i="105"/>
  <c r="AR144" i="105"/>
  <c r="AN144" i="105"/>
  <c r="AJ144" i="105"/>
  <c r="AF144" i="105"/>
  <c r="AV144" i="105" s="1"/>
  <c r="AV145" i="105" s="1"/>
  <c r="AV146" i="105" s="1"/>
  <c r="AQ144" i="105"/>
  <c r="AM144" i="105"/>
  <c r="AI144" i="105"/>
  <c r="AE144" i="105"/>
  <c r="N144" i="105"/>
  <c r="Q144" i="105" s="1"/>
  <c r="AA145" i="105"/>
  <c r="AA144" i="105"/>
  <c r="AA146" i="105"/>
  <c r="AK144" i="105"/>
  <c r="AS150" i="105"/>
  <c r="E151" i="105"/>
  <c r="J54" i="106" s="1"/>
  <c r="AO153" i="105"/>
  <c r="AR156" i="105"/>
  <c r="AN156" i="105"/>
  <c r="AQ156" i="105"/>
  <c r="AM156" i="105"/>
  <c r="AL156" i="105"/>
  <c r="AH156" i="105"/>
  <c r="AD156" i="105"/>
  <c r="AP156" i="105"/>
  <c r="AJ156" i="105"/>
  <c r="AF156" i="105"/>
  <c r="E156" i="105"/>
  <c r="J59" i="106" s="1"/>
  <c r="AO156" i="105"/>
  <c r="AI156" i="105"/>
  <c r="AE156" i="105"/>
  <c r="N156" i="105"/>
  <c r="AA157" i="105"/>
  <c r="AA158" i="105"/>
  <c r="AA156" i="105"/>
  <c r="AK156" i="105"/>
  <c r="P177" i="105"/>
  <c r="AJ177" i="105"/>
  <c r="AR177" i="105"/>
  <c r="AN177" i="105"/>
  <c r="U189" i="105"/>
  <c r="V189" i="105" s="1"/>
  <c r="R109" i="105"/>
  <c r="E110" i="105" s="1"/>
  <c r="J13" i="106" s="1"/>
  <c r="Y109" i="105"/>
  <c r="Z109" i="105" s="1"/>
  <c r="AH109" i="105"/>
  <c r="AL109" i="105"/>
  <c r="AH112" i="105"/>
  <c r="AL112" i="105"/>
  <c r="AH115" i="105"/>
  <c r="AL115" i="105"/>
  <c r="AH118" i="105"/>
  <c r="AL118" i="105"/>
  <c r="AH121" i="105"/>
  <c r="AL121" i="105"/>
  <c r="AH124" i="105"/>
  <c r="AL124" i="105"/>
  <c r="AH127" i="105"/>
  <c r="AL127" i="105"/>
  <c r="AH130" i="105"/>
  <c r="AL130" i="105"/>
  <c r="AH141" i="105"/>
  <c r="AL141" i="105"/>
  <c r="AP147" i="105"/>
  <c r="AL147" i="105"/>
  <c r="AH147" i="105"/>
  <c r="AD147" i="105"/>
  <c r="AR147" i="105"/>
  <c r="AN147" i="105"/>
  <c r="AJ147" i="105"/>
  <c r="AF147" i="105"/>
  <c r="AQ147" i="105"/>
  <c r="AM147" i="105"/>
  <c r="AI147" i="105"/>
  <c r="AE147" i="105"/>
  <c r="N147" i="105"/>
  <c r="Q147" i="105" s="1"/>
  <c r="AA148" i="105"/>
  <c r="AA147" i="105"/>
  <c r="AA149" i="105"/>
  <c r="AK147" i="105"/>
  <c r="AG150" i="105"/>
  <c r="AS153" i="105"/>
  <c r="E154" i="105"/>
  <c r="J57" i="106" s="1"/>
  <c r="AR159" i="105"/>
  <c r="AN159" i="105"/>
  <c r="AJ159" i="105"/>
  <c r="AF159" i="105"/>
  <c r="E159" i="105"/>
  <c r="J62" i="106" s="1"/>
  <c r="AQ159" i="105"/>
  <c r="AM159" i="105"/>
  <c r="AI159" i="105"/>
  <c r="AE159" i="105"/>
  <c r="N159" i="105"/>
  <c r="Q159" i="105" s="1"/>
  <c r="E160" i="105"/>
  <c r="J63" i="106" s="1"/>
  <c r="AS159" i="105"/>
  <c r="AK159" i="105"/>
  <c r="AO159" i="105"/>
  <c r="AG159" i="105"/>
  <c r="AL159" i="105"/>
  <c r="AD159" i="105"/>
  <c r="U174" i="105"/>
  <c r="W179" i="105"/>
  <c r="U180" i="105"/>
  <c r="V180" i="105" s="1"/>
  <c r="AA163" i="105"/>
  <c r="AA162" i="105"/>
  <c r="AA164" i="105"/>
  <c r="AF174" i="105"/>
  <c r="W176" i="105"/>
  <c r="W182" i="105"/>
  <c r="W188" i="105"/>
  <c r="AQ192" i="105"/>
  <c r="AM192" i="105"/>
  <c r="AI192" i="105"/>
  <c r="AE192" i="105"/>
  <c r="N192" i="105"/>
  <c r="Q192" i="105" s="1"/>
  <c r="AP192" i="105"/>
  <c r="AL192" i="105"/>
  <c r="AH192" i="105"/>
  <c r="AD192" i="105"/>
  <c r="AO192" i="105"/>
  <c r="AG192" i="105"/>
  <c r="E192" i="105"/>
  <c r="J95" i="106" s="1"/>
  <c r="AN192" i="105"/>
  <c r="AF192" i="105"/>
  <c r="E193" i="105"/>
  <c r="J96" i="106" s="1"/>
  <c r="AS192" i="105"/>
  <c r="AK192" i="105"/>
  <c r="Y192" i="105"/>
  <c r="Z192" i="105" s="1"/>
  <c r="W144" i="105"/>
  <c r="W147" i="105"/>
  <c r="W150" i="105"/>
  <c r="W153" i="105"/>
  <c r="W156" i="105"/>
  <c r="G166" i="105"/>
  <c r="A166" i="105" s="1"/>
  <c r="P174" i="105"/>
  <c r="AJ174" i="105"/>
  <c r="Y177" i="105"/>
  <c r="Z177" i="105" s="1"/>
  <c r="Y183" i="105"/>
  <c r="Z183" i="105" s="1"/>
  <c r="AA160" i="105"/>
  <c r="AA159" i="105"/>
  <c r="AA161" i="105"/>
  <c r="AR162" i="105"/>
  <c r="AN162" i="105"/>
  <c r="AJ162" i="105"/>
  <c r="AF162" i="105"/>
  <c r="E162" i="105"/>
  <c r="J65" i="106" s="1"/>
  <c r="AQ162" i="105"/>
  <c r="AM162" i="105"/>
  <c r="AI162" i="105"/>
  <c r="AE162" i="105"/>
  <c r="N162" i="105"/>
  <c r="AH162" i="105"/>
  <c r="AP162" i="105"/>
  <c r="Y174" i="105"/>
  <c r="Z174" i="105" s="1"/>
  <c r="AQ177" i="105"/>
  <c r="Y180" i="105"/>
  <c r="Z180" i="105" s="1"/>
  <c r="P183" i="105"/>
  <c r="Y186" i="105"/>
  <c r="Z186" i="105" s="1"/>
  <c r="AA196" i="105"/>
  <c r="AA195" i="105"/>
  <c r="AA197" i="105"/>
  <c r="U207" i="105"/>
  <c r="U210" i="105"/>
  <c r="U213" i="105"/>
  <c r="U216" i="105"/>
  <c r="V216" i="105" s="1"/>
  <c r="U219" i="105"/>
  <c r="V219" i="105" s="1"/>
  <c r="U222" i="105"/>
  <c r="V222" i="105" s="1"/>
  <c r="U225" i="105"/>
  <c r="V225" i="105" s="1"/>
  <c r="U228" i="105"/>
  <c r="V228" i="105" s="1"/>
  <c r="Y261" i="105"/>
  <c r="Z261" i="105" s="1"/>
  <c r="AG174" i="105"/>
  <c r="AK174" i="105"/>
  <c r="AO174" i="105"/>
  <c r="AS174" i="105"/>
  <c r="AG177" i="105"/>
  <c r="AK177" i="105"/>
  <c r="AO177" i="105"/>
  <c r="AS177" i="105"/>
  <c r="AG180" i="105"/>
  <c r="AK180" i="105"/>
  <c r="AO180" i="105"/>
  <c r="AS180" i="105"/>
  <c r="E181" i="105"/>
  <c r="J84" i="106" s="1"/>
  <c r="AG183" i="105"/>
  <c r="AK183" i="105"/>
  <c r="AO183" i="105"/>
  <c r="AS183" i="105"/>
  <c r="E184" i="105"/>
  <c r="J87" i="106" s="1"/>
  <c r="AG186" i="105"/>
  <c r="AK186" i="105"/>
  <c r="AO186" i="105"/>
  <c r="AS186" i="105"/>
  <c r="E187" i="105"/>
  <c r="J90" i="106" s="1"/>
  <c r="AQ189" i="105"/>
  <c r="AM189" i="105"/>
  <c r="AI189" i="105"/>
  <c r="AE189" i="105"/>
  <c r="N189" i="105"/>
  <c r="Q189" i="105" s="1"/>
  <c r="AP189" i="105"/>
  <c r="AL189" i="105"/>
  <c r="AH189" i="105"/>
  <c r="AD189" i="105"/>
  <c r="AJ189" i="105"/>
  <c r="AR189" i="105"/>
  <c r="G199" i="105"/>
  <c r="A199" i="105" s="1"/>
  <c r="Y207" i="105"/>
  <c r="Z207" i="105" s="1"/>
  <c r="AR207" i="105"/>
  <c r="Y210" i="105"/>
  <c r="Z210" i="105" s="1"/>
  <c r="AR210" i="105"/>
  <c r="Y213" i="105"/>
  <c r="Z213" i="105" s="1"/>
  <c r="AR213" i="105"/>
  <c r="Y216" i="105"/>
  <c r="AR216" i="105"/>
  <c r="Y219" i="105"/>
  <c r="Z219" i="105" s="1"/>
  <c r="Y222" i="105"/>
  <c r="Z222" i="105" s="1"/>
  <c r="Y225" i="105"/>
  <c r="Z225" i="105" s="1"/>
  <c r="Y228" i="105"/>
  <c r="Z228" i="105" s="1"/>
  <c r="AA242" i="105"/>
  <c r="AA240" i="105"/>
  <c r="AA241" i="105"/>
  <c r="W244" i="105"/>
  <c r="W243" i="105"/>
  <c r="W250" i="105"/>
  <c r="W249" i="105"/>
  <c r="W256" i="105"/>
  <c r="W257" i="105"/>
  <c r="W255" i="105"/>
  <c r="AD174" i="105"/>
  <c r="AH174" i="105"/>
  <c r="AL174" i="105"/>
  <c r="AP174" i="105"/>
  <c r="AD177" i="105"/>
  <c r="AH177" i="105"/>
  <c r="AL177" i="105"/>
  <c r="AP177" i="105"/>
  <c r="AD180" i="105"/>
  <c r="AH180" i="105"/>
  <c r="AL180" i="105"/>
  <c r="AP180" i="105"/>
  <c r="AD183" i="105"/>
  <c r="AH183" i="105"/>
  <c r="AL183" i="105"/>
  <c r="AP183" i="105"/>
  <c r="AD186" i="105"/>
  <c r="AH186" i="105"/>
  <c r="AL186" i="105"/>
  <c r="AP186" i="105"/>
  <c r="AK189" i="105"/>
  <c r="AS189" i="105"/>
  <c r="E190" i="105"/>
  <c r="J93" i="106" s="1"/>
  <c r="W190" i="105"/>
  <c r="AP207" i="105"/>
  <c r="AF207" i="105"/>
  <c r="W209" i="105"/>
  <c r="AP210" i="105"/>
  <c r="AF210" i="105"/>
  <c r="W212" i="105"/>
  <c r="AP213" i="105"/>
  <c r="AF213" i="105"/>
  <c r="W215" i="105"/>
  <c r="AP216" i="105"/>
  <c r="P216" i="105"/>
  <c r="R216" i="105" s="1"/>
  <c r="E217" i="105" s="1"/>
  <c r="J120" i="106" s="1"/>
  <c r="AF216" i="105"/>
  <c r="W218" i="105"/>
  <c r="P219" i="105"/>
  <c r="W221" i="105"/>
  <c r="W224" i="105"/>
  <c r="P225" i="105"/>
  <c r="W227" i="105"/>
  <c r="P228" i="105"/>
  <c r="W230" i="105"/>
  <c r="P243" i="105"/>
  <c r="AR243" i="105"/>
  <c r="AN243" i="105"/>
  <c r="AJ243" i="105"/>
  <c r="U246" i="105"/>
  <c r="AR249" i="105"/>
  <c r="AN249" i="105"/>
  <c r="AJ249" i="105"/>
  <c r="U252" i="105"/>
  <c r="W159" i="105"/>
  <c r="W162" i="105"/>
  <c r="N174" i="105"/>
  <c r="AE174" i="105"/>
  <c r="AI174" i="105"/>
  <c r="AM174" i="105"/>
  <c r="N177" i="105"/>
  <c r="AE177" i="105"/>
  <c r="AI177" i="105"/>
  <c r="AM177" i="105"/>
  <c r="N180" i="105"/>
  <c r="AE180" i="105"/>
  <c r="AI180" i="105"/>
  <c r="AM180" i="105"/>
  <c r="N183" i="105"/>
  <c r="Q183" i="105" s="1"/>
  <c r="AE183" i="105"/>
  <c r="AI183" i="105"/>
  <c r="AM183" i="105"/>
  <c r="N186" i="105"/>
  <c r="AE186" i="105"/>
  <c r="AI186" i="105"/>
  <c r="AM186" i="105"/>
  <c r="AF189" i="105"/>
  <c r="AN189" i="105"/>
  <c r="AA193" i="105"/>
  <c r="AR195" i="105"/>
  <c r="AN195" i="105"/>
  <c r="AJ195" i="105"/>
  <c r="AF195" i="105"/>
  <c r="AQ195" i="105"/>
  <c r="AM195" i="105"/>
  <c r="AI195" i="105"/>
  <c r="AE195" i="105"/>
  <c r="N195" i="105"/>
  <c r="Q195" i="105" s="1"/>
  <c r="AP195" i="105"/>
  <c r="AL195" i="105"/>
  <c r="AH195" i="105"/>
  <c r="AD195" i="105"/>
  <c r="AG195" i="105"/>
  <c r="P207" i="105"/>
  <c r="P210" i="105"/>
  <c r="P213" i="105"/>
  <c r="P222" i="105"/>
  <c r="W245" i="105"/>
  <c r="W251" i="105"/>
  <c r="R258" i="105"/>
  <c r="O258" i="105"/>
  <c r="AG207" i="105"/>
  <c r="AK207" i="105"/>
  <c r="BA207" i="105" s="1"/>
  <c r="BA208" i="105" s="1"/>
  <c r="BA209" i="105" s="1"/>
  <c r="AO207" i="105"/>
  <c r="AS207" i="105"/>
  <c r="AG210" i="105"/>
  <c r="AK210" i="105"/>
  <c r="AO210" i="105"/>
  <c r="AS210" i="105"/>
  <c r="AG213" i="105"/>
  <c r="AK213" i="105"/>
  <c r="AO213" i="105"/>
  <c r="AS213" i="105"/>
  <c r="AG216" i="105"/>
  <c r="AK216" i="105"/>
  <c r="AO216" i="105"/>
  <c r="AS216" i="105"/>
  <c r="AG219" i="105"/>
  <c r="AK219" i="105"/>
  <c r="AO219" i="105"/>
  <c r="AS219" i="105"/>
  <c r="E220" i="105"/>
  <c r="J123" i="106" s="1"/>
  <c r="AG222" i="105"/>
  <c r="AK222" i="105"/>
  <c r="AO222" i="105"/>
  <c r="AS222" i="105"/>
  <c r="E223" i="105"/>
  <c r="J126" i="106" s="1"/>
  <c r="AG225" i="105"/>
  <c r="AK225" i="105"/>
  <c r="AO225" i="105"/>
  <c r="AS225" i="105"/>
  <c r="E226" i="105"/>
  <c r="J129" i="106" s="1"/>
  <c r="AG228" i="105"/>
  <c r="AK228" i="105"/>
  <c r="AO228" i="105"/>
  <c r="AS228" i="105"/>
  <c r="E229" i="105"/>
  <c r="J132" i="106" s="1"/>
  <c r="W240" i="105"/>
  <c r="AF240" i="105"/>
  <c r="AN240" i="105"/>
  <c r="AQ243" i="105"/>
  <c r="Y246" i="105"/>
  <c r="Z246" i="105" s="1"/>
  <c r="AR246" i="105"/>
  <c r="AQ249" i="105"/>
  <c r="P249" i="105"/>
  <c r="Y252" i="105"/>
  <c r="Z252" i="105" s="1"/>
  <c r="AR252" i="105"/>
  <c r="P255" i="105"/>
  <c r="Q207" i="105"/>
  <c r="R207" i="105" s="1"/>
  <c r="E208" i="105" s="1"/>
  <c r="J111" i="106" s="1"/>
  <c r="AD207" i="105"/>
  <c r="AH207" i="105"/>
  <c r="AL207" i="105"/>
  <c r="Q210" i="105"/>
  <c r="R210" i="105" s="1"/>
  <c r="E211" i="105" s="1"/>
  <c r="J114" i="106" s="1"/>
  <c r="AD210" i="105"/>
  <c r="AH210" i="105"/>
  <c r="AL210" i="105"/>
  <c r="Q213" i="105"/>
  <c r="R213" i="105" s="1"/>
  <c r="E214" i="105" s="1"/>
  <c r="J117" i="106" s="1"/>
  <c r="AD213" i="105"/>
  <c r="AH213" i="105"/>
  <c r="AL213" i="105"/>
  <c r="Q216" i="105"/>
  <c r="AD216" i="105"/>
  <c r="AH216" i="105"/>
  <c r="AL216" i="105"/>
  <c r="Q219" i="105"/>
  <c r="AD219" i="105"/>
  <c r="AH219" i="105"/>
  <c r="AL219" i="105"/>
  <c r="Q222" i="105"/>
  <c r="AD222" i="105"/>
  <c r="AH222" i="105"/>
  <c r="AL222" i="105"/>
  <c r="Q225" i="105"/>
  <c r="AD225" i="105"/>
  <c r="AH225" i="105"/>
  <c r="AL225" i="105"/>
  <c r="Q228" i="105"/>
  <c r="AD228" i="105"/>
  <c r="AH228" i="105"/>
  <c r="AL228" i="105"/>
  <c r="AG240" i="105"/>
  <c r="W248" i="105"/>
  <c r="W254" i="105"/>
  <c r="W195" i="105"/>
  <c r="AE207" i="105"/>
  <c r="AI207" i="105"/>
  <c r="AM207" i="105"/>
  <c r="BC207" i="105" s="1"/>
  <c r="BC208" i="105" s="1"/>
  <c r="BC209" i="105" s="1"/>
  <c r="AE210" i="105"/>
  <c r="AI210" i="105"/>
  <c r="AM210" i="105"/>
  <c r="AE213" i="105"/>
  <c r="AI213" i="105"/>
  <c r="AM213" i="105"/>
  <c r="AE216" i="105"/>
  <c r="AI216" i="105"/>
  <c r="AM216" i="105"/>
  <c r="AQ240" i="105"/>
  <c r="AM240" i="105"/>
  <c r="AI240" i="105"/>
  <c r="AE240" i="105"/>
  <c r="N240" i="105"/>
  <c r="Q240" i="105" s="1"/>
  <c r="AP240" i="105"/>
  <c r="AL240" i="105"/>
  <c r="AH240" i="105"/>
  <c r="AD240" i="105"/>
  <c r="AJ240" i="105"/>
  <c r="AR240" i="105"/>
  <c r="Y243" i="105"/>
  <c r="Z243" i="105" s="1"/>
  <c r="Y249" i="105"/>
  <c r="Z249" i="105" s="1"/>
  <c r="Y255" i="105"/>
  <c r="Z255" i="105" s="1"/>
  <c r="Y258" i="105"/>
  <c r="Z258" i="105" s="1"/>
  <c r="U279" i="105"/>
  <c r="V279" i="105" s="1"/>
  <c r="AG243" i="105"/>
  <c r="AK243" i="105"/>
  <c r="AO243" i="105"/>
  <c r="BE243" i="105" s="1"/>
  <c r="BE244" i="105" s="1"/>
  <c r="BE245" i="105" s="1"/>
  <c r="AS243" i="105"/>
  <c r="AG246" i="105"/>
  <c r="AK246" i="105"/>
  <c r="AO246" i="105"/>
  <c r="AS246" i="105"/>
  <c r="AG249" i="105"/>
  <c r="AK249" i="105"/>
  <c r="AO249" i="105"/>
  <c r="AS249" i="105"/>
  <c r="AG252" i="105"/>
  <c r="AK252" i="105"/>
  <c r="AO252" i="105"/>
  <c r="AS252" i="105"/>
  <c r="AG255" i="105"/>
  <c r="AK255" i="105"/>
  <c r="AO255" i="105"/>
  <c r="AS255" i="105"/>
  <c r="E256" i="105"/>
  <c r="J159" i="106" s="1"/>
  <c r="W263" i="105"/>
  <c r="Q273" i="105"/>
  <c r="O273" i="105"/>
  <c r="Q276" i="105"/>
  <c r="O276" i="105"/>
  <c r="Y282" i="105"/>
  <c r="Z282" i="105" s="1"/>
  <c r="Y294" i="105"/>
  <c r="Z294" i="105" s="1"/>
  <c r="AD243" i="105"/>
  <c r="AH243" i="105"/>
  <c r="AL243" i="105"/>
  <c r="AP243" i="105"/>
  <c r="AD246" i="105"/>
  <c r="AH246" i="105"/>
  <c r="AL246" i="105"/>
  <c r="AP246" i="105"/>
  <c r="AD249" i="105"/>
  <c r="AH249" i="105"/>
  <c r="AL249" i="105"/>
  <c r="AP249" i="105"/>
  <c r="AD252" i="105"/>
  <c r="AH252" i="105"/>
  <c r="AL252" i="105"/>
  <c r="AP252" i="105"/>
  <c r="AD255" i="105"/>
  <c r="AH255" i="105"/>
  <c r="AL255" i="105"/>
  <c r="AP255" i="105"/>
  <c r="W258" i="105"/>
  <c r="P261" i="105"/>
  <c r="R273" i="105"/>
  <c r="R276" i="105"/>
  <c r="N243" i="105"/>
  <c r="Q243" i="105" s="1"/>
  <c r="AE243" i="105"/>
  <c r="AI243" i="105"/>
  <c r="AM243" i="105"/>
  <c r="N246" i="105"/>
  <c r="Q246" i="105" s="1"/>
  <c r="AE246" i="105"/>
  <c r="AI246" i="105"/>
  <c r="AM246" i="105"/>
  <c r="N249" i="105"/>
  <c r="AE249" i="105"/>
  <c r="AI249" i="105"/>
  <c r="AM249" i="105"/>
  <c r="N252" i="105"/>
  <c r="AE252" i="105"/>
  <c r="AI252" i="105"/>
  <c r="AM252" i="105"/>
  <c r="N255" i="105"/>
  <c r="Q255" i="105" s="1"/>
  <c r="AE255" i="105"/>
  <c r="AI255" i="105"/>
  <c r="AM255" i="105"/>
  <c r="P258" i="105"/>
  <c r="W261" i="105"/>
  <c r="Y288" i="105"/>
  <c r="Z288" i="105" s="1"/>
  <c r="AG258" i="105"/>
  <c r="AK258" i="105"/>
  <c r="AO258" i="105"/>
  <c r="AS258" i="105"/>
  <c r="E259" i="105"/>
  <c r="J162" i="106" s="1"/>
  <c r="AG261" i="105"/>
  <c r="AK261" i="105"/>
  <c r="AO261" i="105"/>
  <c r="AS261" i="105"/>
  <c r="E262" i="105"/>
  <c r="J165" i="106" s="1"/>
  <c r="W273" i="105"/>
  <c r="W275" i="105"/>
  <c r="W276" i="105"/>
  <c r="W278" i="105"/>
  <c r="W284" i="105"/>
  <c r="P285" i="105"/>
  <c r="W285" i="105"/>
  <c r="W290" i="105"/>
  <c r="W291" i="105"/>
  <c r="W296" i="105"/>
  <c r="AA307" i="105"/>
  <c r="AA306" i="105"/>
  <c r="AA308" i="105"/>
  <c r="AA314" i="105"/>
  <c r="AA312" i="105"/>
  <c r="AA313" i="105"/>
  <c r="Q258" i="105"/>
  <c r="AD258" i="105"/>
  <c r="AH258" i="105"/>
  <c r="AL258" i="105"/>
  <c r="Q261" i="105"/>
  <c r="AD261" i="105"/>
  <c r="AH261" i="105"/>
  <c r="AL261" i="105"/>
  <c r="AG273" i="105"/>
  <c r="AK273" i="105"/>
  <c r="AO273" i="105"/>
  <c r="AS273" i="105"/>
  <c r="AG276" i="105"/>
  <c r="AK276" i="105"/>
  <c r="AO276" i="105"/>
  <c r="AS276" i="105"/>
  <c r="AQ279" i="105"/>
  <c r="AM279" i="105"/>
  <c r="AI279" i="105"/>
  <c r="AE279" i="105"/>
  <c r="N279" i="105"/>
  <c r="Q279" i="105" s="1"/>
  <c r="AP279" i="105"/>
  <c r="AL279" i="105"/>
  <c r="AH279" i="105"/>
  <c r="AD279" i="105"/>
  <c r="E280" i="105"/>
  <c r="J183" i="106" s="1"/>
  <c r="AS279" i="105"/>
  <c r="AA279" i="105"/>
  <c r="AJ279" i="105"/>
  <c r="AR279" i="105"/>
  <c r="Y285" i="105"/>
  <c r="Z285" i="105" s="1"/>
  <c r="Y291" i="105"/>
  <c r="Z291" i="105" s="1"/>
  <c r="P294" i="105"/>
  <c r="AR306" i="105"/>
  <c r="AN306" i="105"/>
  <c r="AJ306" i="105"/>
  <c r="AF306" i="105"/>
  <c r="E306" i="105"/>
  <c r="J209" i="106" s="1"/>
  <c r="AQ306" i="105"/>
  <c r="AM306" i="105"/>
  <c r="AI306" i="105"/>
  <c r="AE306" i="105"/>
  <c r="N306" i="105"/>
  <c r="Q306" i="105" s="1"/>
  <c r="AP306" i="105"/>
  <c r="AL306" i="105"/>
  <c r="AH306" i="105"/>
  <c r="AD306" i="105"/>
  <c r="AG306" i="105"/>
  <c r="E307" i="105"/>
  <c r="J210" i="106" s="1"/>
  <c r="AS306" i="105"/>
  <c r="AO306" i="105"/>
  <c r="AK306" i="105"/>
  <c r="AA280" i="105"/>
  <c r="U282" i="105"/>
  <c r="V282" i="105" s="1"/>
  <c r="W287" i="105"/>
  <c r="U288" i="105"/>
  <c r="V288" i="105" s="1"/>
  <c r="W293" i="105"/>
  <c r="U294" i="105"/>
  <c r="V294" i="105" s="1"/>
  <c r="AG282" i="105"/>
  <c r="AK282" i="105"/>
  <c r="AO282" i="105"/>
  <c r="AS282" i="105"/>
  <c r="E283" i="105"/>
  <c r="J186" i="106" s="1"/>
  <c r="AG285" i="105"/>
  <c r="AK285" i="105"/>
  <c r="AO285" i="105"/>
  <c r="AS285" i="105"/>
  <c r="E286" i="105"/>
  <c r="J189" i="106" s="1"/>
  <c r="AG288" i="105"/>
  <c r="AK288" i="105"/>
  <c r="AO288" i="105"/>
  <c r="AS288" i="105"/>
  <c r="E289" i="105"/>
  <c r="J192" i="106" s="1"/>
  <c r="AG291" i="105"/>
  <c r="AK291" i="105"/>
  <c r="AO291" i="105"/>
  <c r="AS291" i="105"/>
  <c r="E292" i="105"/>
  <c r="J195" i="106" s="1"/>
  <c r="AG294" i="105"/>
  <c r="AK294" i="105"/>
  <c r="AO294" i="105"/>
  <c r="AS294" i="105"/>
  <c r="E295" i="105"/>
  <c r="J198" i="106" s="1"/>
  <c r="AQ309" i="105"/>
  <c r="AM309" i="105"/>
  <c r="AI309" i="105"/>
  <c r="AE309" i="105"/>
  <c r="AP309" i="105"/>
  <c r="AL309" i="105"/>
  <c r="AH309" i="105"/>
  <c r="AO309" i="105"/>
  <c r="AG309" i="105"/>
  <c r="E309" i="105"/>
  <c r="J212" i="106" s="1"/>
  <c r="AN309" i="105"/>
  <c r="AF309" i="105"/>
  <c r="N309" i="105"/>
  <c r="Q309" i="105" s="1"/>
  <c r="E310" i="105"/>
  <c r="J213" i="106" s="1"/>
  <c r="AS309" i="105"/>
  <c r="AK309" i="105"/>
  <c r="AD309" i="105"/>
  <c r="AA311" i="105"/>
  <c r="AA310" i="105"/>
  <c r="AA309" i="105"/>
  <c r="AR309" i="105"/>
  <c r="U315" i="105"/>
  <c r="V315" i="105" s="1"/>
  <c r="Y327" i="105"/>
  <c r="Z327" i="105" s="1"/>
  <c r="AD282" i="105"/>
  <c r="AH282" i="105"/>
  <c r="AL282" i="105"/>
  <c r="AP282" i="105"/>
  <c r="AD285" i="105"/>
  <c r="AH285" i="105"/>
  <c r="AL285" i="105"/>
  <c r="AP285" i="105"/>
  <c r="AD288" i="105"/>
  <c r="AH288" i="105"/>
  <c r="AL288" i="105"/>
  <c r="AP288" i="105"/>
  <c r="AD291" i="105"/>
  <c r="AH291" i="105"/>
  <c r="AL291" i="105"/>
  <c r="AP291" i="105"/>
  <c r="AD294" i="105"/>
  <c r="AH294" i="105"/>
  <c r="AL294" i="105"/>
  <c r="AP294" i="105"/>
  <c r="U321" i="105"/>
  <c r="V321" i="105" s="1"/>
  <c r="N282" i="105"/>
  <c r="AE282" i="105"/>
  <c r="AI282" i="105"/>
  <c r="AM282" i="105"/>
  <c r="N285" i="105"/>
  <c r="Q285" i="105" s="1"/>
  <c r="AE285" i="105"/>
  <c r="AI285" i="105"/>
  <c r="AM285" i="105"/>
  <c r="N288" i="105"/>
  <c r="Q288" i="105" s="1"/>
  <c r="AE288" i="105"/>
  <c r="AI288" i="105"/>
  <c r="AM288" i="105"/>
  <c r="N291" i="105"/>
  <c r="Q291" i="105" s="1"/>
  <c r="AE291" i="105"/>
  <c r="AI291" i="105"/>
  <c r="AM291" i="105"/>
  <c r="N294" i="105"/>
  <c r="AE294" i="105"/>
  <c r="AI294" i="105"/>
  <c r="AM294" i="105"/>
  <c r="W310" i="105"/>
  <c r="W312" i="105"/>
  <c r="AF312" i="105"/>
  <c r="AN312" i="105"/>
  <c r="AA316" i="105"/>
  <c r="E312" i="105"/>
  <c r="J215" i="106" s="1"/>
  <c r="AG312" i="105"/>
  <c r="AQ315" i="105"/>
  <c r="AM315" i="105"/>
  <c r="AI315" i="105"/>
  <c r="AE315" i="105"/>
  <c r="N315" i="105"/>
  <c r="Q315" i="105" s="1"/>
  <c r="AP315" i="105"/>
  <c r="AL315" i="105"/>
  <c r="AH315" i="105"/>
  <c r="AD315" i="105"/>
  <c r="AA315" i="105"/>
  <c r="AJ315" i="105"/>
  <c r="AR315" i="105"/>
  <c r="W325" i="105"/>
  <c r="W324" i="105"/>
  <c r="W306" i="105"/>
  <c r="W309" i="105"/>
  <c r="AQ312" i="105"/>
  <c r="AM312" i="105"/>
  <c r="AI312" i="105"/>
  <c r="AE312" i="105"/>
  <c r="N312" i="105"/>
  <c r="Q312" i="105" s="1"/>
  <c r="AP312" i="105"/>
  <c r="AL312" i="105"/>
  <c r="AH312" i="105"/>
  <c r="AD312" i="105"/>
  <c r="AJ312" i="105"/>
  <c r="AR312" i="105"/>
  <c r="Y318" i="105"/>
  <c r="Z318" i="105" s="1"/>
  <c r="U327" i="105"/>
  <c r="V327" i="105" s="1"/>
  <c r="P318" i="105"/>
  <c r="W318" i="105"/>
  <c r="W329" i="105"/>
  <c r="Y321" i="105"/>
  <c r="Z321" i="105" s="1"/>
  <c r="Y324" i="105"/>
  <c r="Z324" i="105" s="1"/>
  <c r="AG318" i="105"/>
  <c r="AK318" i="105"/>
  <c r="AO318" i="105"/>
  <c r="AS318" i="105"/>
  <c r="E319" i="105"/>
  <c r="J222" i="106" s="1"/>
  <c r="AG321" i="105"/>
  <c r="AK321" i="105"/>
  <c r="AO321" i="105"/>
  <c r="AS321" i="105"/>
  <c r="E322" i="105"/>
  <c r="J225" i="106" s="1"/>
  <c r="AG324" i="105"/>
  <c r="AK324" i="105"/>
  <c r="AO324" i="105"/>
  <c r="AS324" i="105"/>
  <c r="E325" i="105"/>
  <c r="J228" i="106" s="1"/>
  <c r="AG327" i="105"/>
  <c r="AK327" i="105"/>
  <c r="AO327" i="105"/>
  <c r="AS327" i="105"/>
  <c r="E328" i="105"/>
  <c r="J231" i="106" s="1"/>
  <c r="Q318" i="105"/>
  <c r="AD318" i="105"/>
  <c r="AH318" i="105"/>
  <c r="AL318" i="105"/>
  <c r="Q321" i="105"/>
  <c r="AD321" i="105"/>
  <c r="AH321" i="105"/>
  <c r="AL321" i="105"/>
  <c r="Q324" i="105"/>
  <c r="AD324" i="105"/>
  <c r="AH324" i="105"/>
  <c r="AL324" i="105"/>
  <c r="AP324" i="105"/>
  <c r="AD327" i="105"/>
  <c r="AH327" i="105"/>
  <c r="AL327" i="105"/>
  <c r="AP327" i="105"/>
  <c r="AE324" i="105"/>
  <c r="AI324" i="105"/>
  <c r="AM324" i="105"/>
  <c r="N327" i="105"/>
  <c r="AE327" i="105"/>
  <c r="AI327" i="105"/>
  <c r="AM327" i="105"/>
  <c r="X111" i="105" l="1"/>
  <c r="BG112" i="105"/>
  <c r="BG113" i="105" s="1"/>
  <c r="BG114" i="105" s="1"/>
  <c r="BG115" i="105" s="1"/>
  <c r="BG116" i="105" s="1"/>
  <c r="BG117" i="105" s="1"/>
  <c r="BG118" i="105" s="1"/>
  <c r="BG119" i="105" s="1"/>
  <c r="BG120" i="105" s="1"/>
  <c r="BG121" i="105" s="1"/>
  <c r="BG122" i="105" s="1"/>
  <c r="BG123" i="105" s="1"/>
  <c r="AV147" i="105"/>
  <c r="AV148" i="105" s="1"/>
  <c r="AV149" i="105" s="1"/>
  <c r="AV150" i="105" s="1"/>
  <c r="AV151" i="105" s="1"/>
  <c r="AV152" i="105" s="1"/>
  <c r="AV153" i="105" s="1"/>
  <c r="AV154" i="105" s="1"/>
  <c r="AV155" i="105" s="1"/>
  <c r="AV156" i="105" s="1"/>
  <c r="AV157" i="105" s="1"/>
  <c r="AV158" i="105" s="1"/>
  <c r="AV159" i="105" s="1"/>
  <c r="AV160" i="105" s="1"/>
  <c r="AV161" i="105" s="1"/>
  <c r="AV162" i="105" s="1"/>
  <c r="AV163" i="105" s="1"/>
  <c r="AV164" i="105" s="1"/>
  <c r="AV165" i="105" s="1"/>
  <c r="AV166" i="105" s="1"/>
  <c r="AV167" i="105" s="1"/>
  <c r="AV168" i="105" s="1"/>
  <c r="AV169" i="105" s="1"/>
  <c r="AV170" i="105" s="1"/>
  <c r="AV171" i="105" s="1"/>
  <c r="AV172" i="105" s="1"/>
  <c r="AV173" i="105" s="1"/>
  <c r="AV174" i="105" s="1"/>
  <c r="AV175" i="105" s="1"/>
  <c r="AV176" i="105" s="1"/>
  <c r="AV177" i="105" s="1"/>
  <c r="AV178" i="105" s="1"/>
  <c r="AV179" i="105" s="1"/>
  <c r="AV180" i="105" s="1"/>
  <c r="AV181" i="105" s="1"/>
  <c r="AV182" i="105" s="1"/>
  <c r="AV183" i="105" s="1"/>
  <c r="AV184" i="105" s="1"/>
  <c r="AV185" i="105" s="1"/>
  <c r="AV186" i="105" s="1"/>
  <c r="AV187" i="105" s="1"/>
  <c r="AV188" i="105" s="1"/>
  <c r="AV189" i="105" s="1"/>
  <c r="AV190" i="105" s="1"/>
  <c r="AV191" i="105" s="1"/>
  <c r="AV192" i="105" s="1"/>
  <c r="AV193" i="105" s="1"/>
  <c r="AV194" i="105" s="1"/>
  <c r="AV195" i="105" s="1"/>
  <c r="AV196" i="105" s="1"/>
  <c r="AV197" i="105" s="1"/>
  <c r="AV198" i="105" s="1"/>
  <c r="AV199" i="105" s="1"/>
  <c r="AV200" i="105" s="1"/>
  <c r="AV201" i="105" s="1"/>
  <c r="AV202" i="105" s="1"/>
  <c r="AV203" i="105" s="1"/>
  <c r="AV204" i="105" s="1"/>
  <c r="AV205" i="105" s="1"/>
  <c r="AV206" i="105" s="1"/>
  <c r="AV207" i="105" s="1"/>
  <c r="AV208" i="105" s="1"/>
  <c r="AV209" i="105" s="1"/>
  <c r="AV210" i="105" s="1"/>
  <c r="AV211" i="105" s="1"/>
  <c r="AV212" i="105" s="1"/>
  <c r="BC174" i="105"/>
  <c r="BC175" i="105" s="1"/>
  <c r="BC176" i="105" s="1"/>
  <c r="AY147" i="105"/>
  <c r="AY148" i="105" s="1"/>
  <c r="AY149" i="105" s="1"/>
  <c r="BA243" i="105"/>
  <c r="BA244" i="105" s="1"/>
  <c r="BA245" i="105" s="1"/>
  <c r="BA246" i="105" s="1"/>
  <c r="BA247" i="105" s="1"/>
  <c r="BA248" i="105" s="1"/>
  <c r="BA249" i="105" s="1"/>
  <c r="BA250" i="105" s="1"/>
  <c r="BA251" i="105" s="1"/>
  <c r="BA252" i="105" s="1"/>
  <c r="BA253" i="105" s="1"/>
  <c r="BA254" i="105" s="1"/>
  <c r="BA255" i="105" s="1"/>
  <c r="BA256" i="105" s="1"/>
  <c r="BA257" i="105" s="1"/>
  <c r="BA258" i="105" s="1"/>
  <c r="BA259" i="105" s="1"/>
  <c r="BA260" i="105" s="1"/>
  <c r="BA261" i="105" s="1"/>
  <c r="BA262" i="105" s="1"/>
  <c r="BA263" i="105" s="1"/>
  <c r="BA264" i="105" s="1"/>
  <c r="BA265" i="105" s="1"/>
  <c r="BA266" i="105" s="1"/>
  <c r="BA267" i="105" s="1"/>
  <c r="BA268" i="105" s="1"/>
  <c r="BA269" i="105" s="1"/>
  <c r="BA270" i="105" s="1"/>
  <c r="BA271" i="105" s="1"/>
  <c r="BA272" i="105" s="1"/>
  <c r="BA273" i="105" s="1"/>
  <c r="BA274" i="105" s="1"/>
  <c r="BA275" i="105" s="1"/>
  <c r="BA276" i="105" s="1"/>
  <c r="BA277" i="105" s="1"/>
  <c r="BA278" i="105" s="1"/>
  <c r="BA279" i="105" s="1"/>
  <c r="BA280" i="105" s="1"/>
  <c r="BA281" i="105" s="1"/>
  <c r="BA282" i="105" s="1"/>
  <c r="BA283" i="105" s="1"/>
  <c r="BA284" i="105" s="1"/>
  <c r="BA285" i="105" s="1"/>
  <c r="BA286" i="105" s="1"/>
  <c r="BA287" i="105" s="1"/>
  <c r="BA288" i="105" s="1"/>
  <c r="BA289" i="105" s="1"/>
  <c r="BA290" i="105" s="1"/>
  <c r="BA291" i="105" s="1"/>
  <c r="BA292" i="105" s="1"/>
  <c r="BA293" i="105" s="1"/>
  <c r="BA294" i="105" s="1"/>
  <c r="BA295" i="105" s="1"/>
  <c r="BA296" i="105" s="1"/>
  <c r="BA297" i="105" s="1"/>
  <c r="BA298" i="105" s="1"/>
  <c r="BA299" i="105" s="1"/>
  <c r="BA300" i="105" s="1"/>
  <c r="BA301" i="105" s="1"/>
  <c r="BA302" i="105" s="1"/>
  <c r="BA303" i="105" s="1"/>
  <c r="BA304" i="105" s="1"/>
  <c r="BA305" i="105" s="1"/>
  <c r="BA306" i="105" s="1"/>
  <c r="BA307" i="105" s="1"/>
  <c r="BA308" i="105" s="1"/>
  <c r="BA309" i="105" s="1"/>
  <c r="BA310" i="105" s="1"/>
  <c r="BA311" i="105" s="1"/>
  <c r="BA312" i="105" s="1"/>
  <c r="BA313" i="105" s="1"/>
  <c r="BA314" i="105" s="1"/>
  <c r="BA315" i="105" s="1"/>
  <c r="BA316" i="105" s="1"/>
  <c r="BA317" i="105" s="1"/>
  <c r="BA318" i="105" s="1"/>
  <c r="BA319" i="105" s="1"/>
  <c r="BA320" i="105" s="1"/>
  <c r="BA321" i="105" s="1"/>
  <c r="BA322" i="105" s="1"/>
  <c r="BA323" i="105" s="1"/>
  <c r="BA324" i="105" s="1"/>
  <c r="BA325" i="105" s="1"/>
  <c r="BA326" i="105" s="1"/>
  <c r="BA327" i="105" s="1"/>
  <c r="BA328" i="105" s="1"/>
  <c r="BA329" i="105" s="1"/>
  <c r="AZ240" i="105"/>
  <c r="AZ241" i="105" s="1"/>
  <c r="AZ242" i="105" s="1"/>
  <c r="AB216" i="105"/>
  <c r="AY177" i="105"/>
  <c r="AY178" i="105" s="1"/>
  <c r="AY179" i="105" s="1"/>
  <c r="AY180" i="105" s="1"/>
  <c r="AY181" i="105" s="1"/>
  <c r="AY182" i="105" s="1"/>
  <c r="AY183" i="105" s="1"/>
  <c r="AY184" i="105" s="1"/>
  <c r="AY185" i="105" s="1"/>
  <c r="AY186" i="105" s="1"/>
  <c r="AY187" i="105" s="1"/>
  <c r="AY188" i="105" s="1"/>
  <c r="AY189" i="105" s="1"/>
  <c r="AY190" i="105" s="1"/>
  <c r="AY191" i="105" s="1"/>
  <c r="AY192" i="105" s="1"/>
  <c r="AY193" i="105" s="1"/>
  <c r="AY194" i="105" s="1"/>
  <c r="AY195" i="105" s="1"/>
  <c r="AY196" i="105" s="1"/>
  <c r="AY197" i="105" s="1"/>
  <c r="AY198" i="105" s="1"/>
  <c r="AY199" i="105" s="1"/>
  <c r="AY200" i="105" s="1"/>
  <c r="AY201" i="105" s="1"/>
  <c r="AY202" i="105" s="1"/>
  <c r="AY203" i="105" s="1"/>
  <c r="AY204" i="105" s="1"/>
  <c r="AY205" i="105" s="1"/>
  <c r="AY206" i="105" s="1"/>
  <c r="AY207" i="105" s="1"/>
  <c r="AY208" i="105" s="1"/>
  <c r="AY209" i="105" s="1"/>
  <c r="AY210" i="105" s="1"/>
  <c r="AY211" i="105" s="1"/>
  <c r="AY212" i="105" s="1"/>
  <c r="AX177" i="105"/>
  <c r="AX178" i="105" s="1"/>
  <c r="AX179" i="105" s="1"/>
  <c r="AX180" i="105" s="1"/>
  <c r="AX181" i="105" s="1"/>
  <c r="AX182" i="105" s="1"/>
  <c r="AX183" i="105" s="1"/>
  <c r="AX184" i="105" s="1"/>
  <c r="AX185" i="105" s="1"/>
  <c r="AX186" i="105" s="1"/>
  <c r="AX187" i="105" s="1"/>
  <c r="AX188" i="105" s="1"/>
  <c r="AX189" i="105" s="1"/>
  <c r="AX190" i="105" s="1"/>
  <c r="AX191" i="105" s="1"/>
  <c r="AX192" i="105" s="1"/>
  <c r="AX193" i="105" s="1"/>
  <c r="AX194" i="105" s="1"/>
  <c r="AX195" i="105" s="1"/>
  <c r="AX196" i="105" s="1"/>
  <c r="AX197" i="105" s="1"/>
  <c r="AX198" i="105" s="1"/>
  <c r="AX199" i="105" s="1"/>
  <c r="AX200" i="105" s="1"/>
  <c r="AX201" i="105" s="1"/>
  <c r="AX202" i="105" s="1"/>
  <c r="AX203" i="105" s="1"/>
  <c r="AX204" i="105" s="1"/>
  <c r="AX205" i="105" s="1"/>
  <c r="AX206" i="105" s="1"/>
  <c r="AX207" i="105" s="1"/>
  <c r="AX208" i="105" s="1"/>
  <c r="AX209" i="105" s="1"/>
  <c r="AX210" i="105" s="1"/>
  <c r="AX211" i="105" s="1"/>
  <c r="AX212" i="105" s="1"/>
  <c r="BG174" i="105"/>
  <c r="BG175" i="105" s="1"/>
  <c r="BG176" i="105" s="1"/>
  <c r="AU144" i="105"/>
  <c r="AU145" i="105" s="1"/>
  <c r="AU146" i="105" s="1"/>
  <c r="BC180" i="105"/>
  <c r="BC181" i="105" s="1"/>
  <c r="BC182" i="105" s="1"/>
  <c r="BA177" i="105"/>
  <c r="BA178" i="105" s="1"/>
  <c r="BA179" i="105" s="1"/>
  <c r="BA180" i="105" s="1"/>
  <c r="BA181" i="105" s="1"/>
  <c r="BA182" i="105" s="1"/>
  <c r="BA183" i="105" s="1"/>
  <c r="BA184" i="105" s="1"/>
  <c r="BA185" i="105" s="1"/>
  <c r="BA186" i="105" s="1"/>
  <c r="BA187" i="105" s="1"/>
  <c r="BA188" i="105" s="1"/>
  <c r="BA189" i="105" s="1"/>
  <c r="BA190" i="105" s="1"/>
  <c r="BA191" i="105" s="1"/>
  <c r="BA192" i="105" s="1"/>
  <c r="BA193" i="105" s="1"/>
  <c r="BA194" i="105" s="1"/>
  <c r="BA195" i="105" s="1"/>
  <c r="BA196" i="105" s="1"/>
  <c r="BA197" i="105" s="1"/>
  <c r="BA198" i="105" s="1"/>
  <c r="BA199" i="105" s="1"/>
  <c r="BA200" i="105" s="1"/>
  <c r="BA201" i="105" s="1"/>
  <c r="BA202" i="105" s="1"/>
  <c r="BA203" i="105" s="1"/>
  <c r="BA204" i="105" s="1"/>
  <c r="BA205" i="105" s="1"/>
  <c r="BA206" i="105" s="1"/>
  <c r="AX124" i="105"/>
  <c r="AX125" i="105" s="1"/>
  <c r="AX126" i="105" s="1"/>
  <c r="AX118" i="105"/>
  <c r="AX119" i="105" s="1"/>
  <c r="AX120" i="105" s="1"/>
  <c r="AY144" i="105"/>
  <c r="AY145" i="105" s="1"/>
  <c r="AY146" i="105" s="1"/>
  <c r="BC183" i="105"/>
  <c r="BC184" i="105" s="1"/>
  <c r="BC185" i="105" s="1"/>
  <c r="BC186" i="105" s="1"/>
  <c r="BC187" i="105" s="1"/>
  <c r="BC188" i="105" s="1"/>
  <c r="BC189" i="105" s="1"/>
  <c r="BC190" i="105" s="1"/>
  <c r="BC191" i="105" s="1"/>
  <c r="BC192" i="105" s="1"/>
  <c r="BC193" i="105" s="1"/>
  <c r="BC194" i="105" s="1"/>
  <c r="BC195" i="105" s="1"/>
  <c r="BC196" i="105" s="1"/>
  <c r="BC197" i="105" s="1"/>
  <c r="BC198" i="105" s="1"/>
  <c r="BC199" i="105" s="1"/>
  <c r="BC200" i="105" s="1"/>
  <c r="BC201" i="105" s="1"/>
  <c r="BC202" i="105" s="1"/>
  <c r="BC203" i="105" s="1"/>
  <c r="BC204" i="105" s="1"/>
  <c r="BC205" i="105" s="1"/>
  <c r="BC206" i="105" s="1"/>
  <c r="BC177" i="105"/>
  <c r="BC178" i="105" s="1"/>
  <c r="BC179" i="105" s="1"/>
  <c r="BB210" i="105"/>
  <c r="BB211" i="105" s="1"/>
  <c r="BB212" i="105" s="1"/>
  <c r="BB213" i="105" s="1"/>
  <c r="BB214" i="105" s="1"/>
  <c r="BB215" i="105" s="1"/>
  <c r="BB216" i="105" s="1"/>
  <c r="BB217" i="105" s="1"/>
  <c r="BB218" i="105" s="1"/>
  <c r="BB219" i="105" s="1"/>
  <c r="BB220" i="105" s="1"/>
  <c r="BB221" i="105" s="1"/>
  <c r="BB222" i="105" s="1"/>
  <c r="BB223" i="105" s="1"/>
  <c r="BB224" i="105" s="1"/>
  <c r="BB225" i="105" s="1"/>
  <c r="BB226" i="105" s="1"/>
  <c r="BB227" i="105" s="1"/>
  <c r="BB228" i="105" s="1"/>
  <c r="BB229" i="105" s="1"/>
  <c r="BB230" i="105" s="1"/>
  <c r="BB231" i="105" s="1"/>
  <c r="BB232" i="105" s="1"/>
  <c r="BB233" i="105" s="1"/>
  <c r="BB234" i="105" s="1"/>
  <c r="BB235" i="105" s="1"/>
  <c r="BB236" i="105" s="1"/>
  <c r="BB237" i="105" s="1"/>
  <c r="BB238" i="105" s="1"/>
  <c r="BB239" i="105" s="1"/>
  <c r="BB240" i="105" s="1"/>
  <c r="BB241" i="105" s="1"/>
  <c r="BB242" i="105" s="1"/>
  <c r="BB207" i="105"/>
  <c r="BB208" i="105" s="1"/>
  <c r="BB209" i="105" s="1"/>
  <c r="AU147" i="105"/>
  <c r="AU148" i="105" s="1"/>
  <c r="AU149" i="105" s="1"/>
  <c r="AU150" i="105" s="1"/>
  <c r="AU151" i="105" s="1"/>
  <c r="AU152" i="105" s="1"/>
  <c r="AU153" i="105" s="1"/>
  <c r="AU154" i="105" s="1"/>
  <c r="AU155" i="105" s="1"/>
  <c r="AU156" i="105" s="1"/>
  <c r="AU157" i="105" s="1"/>
  <c r="AU158" i="105" s="1"/>
  <c r="AU159" i="105" s="1"/>
  <c r="AU160" i="105" s="1"/>
  <c r="AU161" i="105" s="1"/>
  <c r="AU162" i="105" s="1"/>
  <c r="AU163" i="105" s="1"/>
  <c r="AU164" i="105" s="1"/>
  <c r="AU165" i="105" s="1"/>
  <c r="AU166" i="105" s="1"/>
  <c r="AU167" i="105" s="1"/>
  <c r="AU168" i="105" s="1"/>
  <c r="AU169" i="105" s="1"/>
  <c r="AU170" i="105" s="1"/>
  <c r="AU171" i="105" s="1"/>
  <c r="AU172" i="105" s="1"/>
  <c r="AU173" i="105" s="1"/>
  <c r="AU174" i="105" s="1"/>
  <c r="AU175" i="105" s="1"/>
  <c r="AU176" i="105" s="1"/>
  <c r="AU177" i="105" s="1"/>
  <c r="AU178" i="105" s="1"/>
  <c r="AU179" i="105" s="1"/>
  <c r="AU180" i="105" s="1"/>
  <c r="AU181" i="105" s="1"/>
  <c r="AU182" i="105" s="1"/>
  <c r="AU183" i="105" s="1"/>
  <c r="AU184" i="105" s="1"/>
  <c r="AU185" i="105" s="1"/>
  <c r="AU186" i="105" s="1"/>
  <c r="AU187" i="105" s="1"/>
  <c r="AU188" i="105" s="1"/>
  <c r="AU189" i="105" s="1"/>
  <c r="AU190" i="105" s="1"/>
  <c r="AU191" i="105" s="1"/>
  <c r="AU192" i="105" s="1"/>
  <c r="AU193" i="105" s="1"/>
  <c r="AU194" i="105" s="1"/>
  <c r="AU195" i="105" s="1"/>
  <c r="AU196" i="105" s="1"/>
  <c r="AU197" i="105" s="1"/>
  <c r="AU198" i="105" s="1"/>
  <c r="AU199" i="105" s="1"/>
  <c r="AU200" i="105" s="1"/>
  <c r="AU201" i="105" s="1"/>
  <c r="AU202" i="105" s="1"/>
  <c r="AU203" i="105" s="1"/>
  <c r="AU204" i="105" s="1"/>
  <c r="AU205" i="105" s="1"/>
  <c r="AU206" i="105" s="1"/>
  <c r="AU207" i="105" s="1"/>
  <c r="AU208" i="105" s="1"/>
  <c r="AU209" i="105" s="1"/>
  <c r="AU210" i="105" s="1"/>
  <c r="AU211" i="105" s="1"/>
  <c r="AU212" i="105" s="1"/>
  <c r="BC243" i="105"/>
  <c r="BC244" i="105" s="1"/>
  <c r="BC245" i="105" s="1"/>
  <c r="BC246" i="105" s="1"/>
  <c r="BC247" i="105" s="1"/>
  <c r="BC248" i="105" s="1"/>
  <c r="BC249" i="105" s="1"/>
  <c r="BC250" i="105" s="1"/>
  <c r="BC251" i="105" s="1"/>
  <c r="BC252" i="105" s="1"/>
  <c r="BC253" i="105" s="1"/>
  <c r="BC254" i="105" s="1"/>
  <c r="BC255" i="105" s="1"/>
  <c r="BC256" i="105" s="1"/>
  <c r="BC257" i="105" s="1"/>
  <c r="BC258" i="105" s="1"/>
  <c r="BC259" i="105" s="1"/>
  <c r="BC260" i="105" s="1"/>
  <c r="BC261" i="105" s="1"/>
  <c r="BC262" i="105" s="1"/>
  <c r="BC263" i="105" s="1"/>
  <c r="BC264" i="105" s="1"/>
  <c r="BC265" i="105" s="1"/>
  <c r="BC266" i="105" s="1"/>
  <c r="BC267" i="105" s="1"/>
  <c r="BC268" i="105" s="1"/>
  <c r="BC269" i="105" s="1"/>
  <c r="BC270" i="105" s="1"/>
  <c r="BC271" i="105" s="1"/>
  <c r="BC272" i="105" s="1"/>
  <c r="BC273" i="105" s="1"/>
  <c r="BC274" i="105" s="1"/>
  <c r="BC275" i="105" s="1"/>
  <c r="BC276" i="105" s="1"/>
  <c r="BC277" i="105" s="1"/>
  <c r="BC278" i="105" s="1"/>
  <c r="BC279" i="105" s="1"/>
  <c r="BC280" i="105" s="1"/>
  <c r="BC281" i="105" s="1"/>
  <c r="BC282" i="105" s="1"/>
  <c r="BC283" i="105" s="1"/>
  <c r="BC284" i="105" s="1"/>
  <c r="BC285" i="105" s="1"/>
  <c r="BC286" i="105" s="1"/>
  <c r="BC287" i="105" s="1"/>
  <c r="BC288" i="105" s="1"/>
  <c r="BC289" i="105" s="1"/>
  <c r="BC290" i="105" s="1"/>
  <c r="BC291" i="105" s="1"/>
  <c r="BC292" i="105" s="1"/>
  <c r="BC293" i="105" s="1"/>
  <c r="BC294" i="105" s="1"/>
  <c r="BC295" i="105" s="1"/>
  <c r="BC296" i="105" s="1"/>
  <c r="BC297" i="105" s="1"/>
  <c r="BC298" i="105" s="1"/>
  <c r="BC299" i="105" s="1"/>
  <c r="BC300" i="105" s="1"/>
  <c r="BC301" i="105" s="1"/>
  <c r="BC302" i="105" s="1"/>
  <c r="BC303" i="105" s="1"/>
  <c r="BC304" i="105" s="1"/>
  <c r="BC305" i="105" s="1"/>
  <c r="BC306" i="105" s="1"/>
  <c r="BC307" i="105" s="1"/>
  <c r="BC308" i="105" s="1"/>
  <c r="BC309" i="105" s="1"/>
  <c r="BC310" i="105" s="1"/>
  <c r="BC311" i="105" s="1"/>
  <c r="BC312" i="105" s="1"/>
  <c r="BC313" i="105" s="1"/>
  <c r="BC314" i="105" s="1"/>
  <c r="BC315" i="105" s="1"/>
  <c r="BC316" i="105" s="1"/>
  <c r="BC317" i="105" s="1"/>
  <c r="BC318" i="105" s="1"/>
  <c r="BC319" i="105" s="1"/>
  <c r="BC320" i="105" s="1"/>
  <c r="BC321" i="105" s="1"/>
  <c r="BC322" i="105" s="1"/>
  <c r="BC323" i="105" s="1"/>
  <c r="BC324" i="105" s="1"/>
  <c r="BC325" i="105" s="1"/>
  <c r="BC326" i="105" s="1"/>
  <c r="BC327" i="105" s="1"/>
  <c r="BC328" i="105" s="1"/>
  <c r="BC329" i="105" s="1"/>
  <c r="BF246" i="105"/>
  <c r="BF247" i="105" s="1"/>
  <c r="BF248" i="105" s="1"/>
  <c r="BF249" i="105" s="1"/>
  <c r="BF250" i="105" s="1"/>
  <c r="BF251" i="105" s="1"/>
  <c r="BF252" i="105" s="1"/>
  <c r="BF253" i="105" s="1"/>
  <c r="BF254" i="105" s="1"/>
  <c r="BF255" i="105" s="1"/>
  <c r="BF256" i="105" s="1"/>
  <c r="BF257" i="105" s="1"/>
  <c r="BF258" i="105" s="1"/>
  <c r="BF259" i="105" s="1"/>
  <c r="BF260" i="105" s="1"/>
  <c r="BF261" i="105" s="1"/>
  <c r="BF262" i="105" s="1"/>
  <c r="BF263" i="105" s="1"/>
  <c r="BF264" i="105" s="1"/>
  <c r="BF265" i="105" s="1"/>
  <c r="BF266" i="105" s="1"/>
  <c r="BF267" i="105" s="1"/>
  <c r="BF268" i="105" s="1"/>
  <c r="BF269" i="105" s="1"/>
  <c r="BF270" i="105" s="1"/>
  <c r="BF271" i="105" s="1"/>
  <c r="BF272" i="105" s="1"/>
  <c r="BF273" i="105" s="1"/>
  <c r="BF274" i="105" s="1"/>
  <c r="BF275" i="105" s="1"/>
  <c r="BF276" i="105" s="1"/>
  <c r="BF277" i="105" s="1"/>
  <c r="BF278" i="105" s="1"/>
  <c r="BF279" i="105" s="1"/>
  <c r="BF280" i="105" s="1"/>
  <c r="BF281" i="105" s="1"/>
  <c r="BF282" i="105" s="1"/>
  <c r="BF283" i="105" s="1"/>
  <c r="BF284" i="105" s="1"/>
  <c r="BF285" i="105" s="1"/>
  <c r="BF286" i="105" s="1"/>
  <c r="BF287" i="105" s="1"/>
  <c r="BF288" i="105" s="1"/>
  <c r="BF289" i="105" s="1"/>
  <c r="BF290" i="105" s="1"/>
  <c r="BF291" i="105" s="1"/>
  <c r="BF292" i="105" s="1"/>
  <c r="BF293" i="105" s="1"/>
  <c r="BF294" i="105" s="1"/>
  <c r="BF295" i="105" s="1"/>
  <c r="BF296" i="105" s="1"/>
  <c r="BF297" i="105" s="1"/>
  <c r="BF298" i="105" s="1"/>
  <c r="BF299" i="105" s="1"/>
  <c r="BF300" i="105" s="1"/>
  <c r="BF301" i="105" s="1"/>
  <c r="BF302" i="105" s="1"/>
  <c r="BF303" i="105" s="1"/>
  <c r="BF304" i="105" s="1"/>
  <c r="BF305" i="105" s="1"/>
  <c r="BF306" i="105" s="1"/>
  <c r="BF307" i="105" s="1"/>
  <c r="BF308" i="105" s="1"/>
  <c r="BF309" i="105" s="1"/>
  <c r="BF310" i="105" s="1"/>
  <c r="BF311" i="105" s="1"/>
  <c r="BF312" i="105" s="1"/>
  <c r="BF313" i="105" s="1"/>
  <c r="BF314" i="105" s="1"/>
  <c r="BF315" i="105" s="1"/>
  <c r="BF316" i="105" s="1"/>
  <c r="BF317" i="105" s="1"/>
  <c r="BF318" i="105" s="1"/>
  <c r="BF319" i="105" s="1"/>
  <c r="BF320" i="105" s="1"/>
  <c r="BF321" i="105" s="1"/>
  <c r="BF322" i="105" s="1"/>
  <c r="BF323" i="105" s="1"/>
  <c r="BF324" i="105" s="1"/>
  <c r="BF325" i="105" s="1"/>
  <c r="BF326" i="105" s="1"/>
  <c r="BF327" i="105" s="1"/>
  <c r="BF328" i="105" s="1"/>
  <c r="BF329" i="105" s="1"/>
  <c r="AU249" i="105"/>
  <c r="AU250" i="105" s="1"/>
  <c r="AU251" i="105" s="1"/>
  <c r="AX252" i="105"/>
  <c r="AX253" i="105" s="1"/>
  <c r="AX254" i="105" s="1"/>
  <c r="AX255" i="105" s="1"/>
  <c r="AX256" i="105" s="1"/>
  <c r="AX257" i="105" s="1"/>
  <c r="AX258" i="105" s="1"/>
  <c r="AX259" i="105" s="1"/>
  <c r="AX260" i="105" s="1"/>
  <c r="AX261" i="105" s="1"/>
  <c r="AX262" i="105" s="1"/>
  <c r="AX263" i="105" s="1"/>
  <c r="AX264" i="105" s="1"/>
  <c r="AX265" i="105" s="1"/>
  <c r="AX266" i="105" s="1"/>
  <c r="AX267" i="105" s="1"/>
  <c r="AX268" i="105" s="1"/>
  <c r="AX269" i="105" s="1"/>
  <c r="AX270" i="105" s="1"/>
  <c r="AX271" i="105" s="1"/>
  <c r="AX272" i="105" s="1"/>
  <c r="AX273" i="105" s="1"/>
  <c r="AX274" i="105" s="1"/>
  <c r="AX275" i="105" s="1"/>
  <c r="AX276" i="105" s="1"/>
  <c r="AX277" i="105" s="1"/>
  <c r="AX278" i="105" s="1"/>
  <c r="AX279" i="105" s="1"/>
  <c r="AX280" i="105" s="1"/>
  <c r="AX281" i="105" s="1"/>
  <c r="AX282" i="105" s="1"/>
  <c r="AX283" i="105" s="1"/>
  <c r="AX284" i="105" s="1"/>
  <c r="AX285" i="105" s="1"/>
  <c r="AX286" i="105" s="1"/>
  <c r="AX287" i="105" s="1"/>
  <c r="AX288" i="105" s="1"/>
  <c r="AX289" i="105" s="1"/>
  <c r="AX290" i="105" s="1"/>
  <c r="AX291" i="105" s="1"/>
  <c r="AX292" i="105" s="1"/>
  <c r="AX293" i="105" s="1"/>
  <c r="AX294" i="105" s="1"/>
  <c r="AX295" i="105" s="1"/>
  <c r="AX296" i="105" s="1"/>
  <c r="AX297" i="105" s="1"/>
  <c r="AX298" i="105" s="1"/>
  <c r="AX299" i="105" s="1"/>
  <c r="AX300" i="105" s="1"/>
  <c r="AX301" i="105" s="1"/>
  <c r="AX302" i="105" s="1"/>
  <c r="AX303" i="105" s="1"/>
  <c r="AX304" i="105" s="1"/>
  <c r="AX305" i="105" s="1"/>
  <c r="AX306" i="105" s="1"/>
  <c r="AX307" i="105" s="1"/>
  <c r="AX308" i="105" s="1"/>
  <c r="AX309" i="105" s="1"/>
  <c r="AX310" i="105" s="1"/>
  <c r="AX311" i="105" s="1"/>
  <c r="AX312" i="105" s="1"/>
  <c r="AX313" i="105" s="1"/>
  <c r="AX314" i="105" s="1"/>
  <c r="AX315" i="105" s="1"/>
  <c r="AX316" i="105" s="1"/>
  <c r="AX317" i="105" s="1"/>
  <c r="AX318" i="105" s="1"/>
  <c r="AX319" i="105" s="1"/>
  <c r="AX320" i="105" s="1"/>
  <c r="AX321" i="105" s="1"/>
  <c r="AX322" i="105" s="1"/>
  <c r="AX323" i="105" s="1"/>
  <c r="AX324" i="105" s="1"/>
  <c r="AX325" i="105" s="1"/>
  <c r="AX326" i="105" s="1"/>
  <c r="AX327" i="105" s="1"/>
  <c r="AX328" i="105" s="1"/>
  <c r="AX329" i="105" s="1"/>
  <c r="BB243" i="105"/>
  <c r="BB244" i="105" s="1"/>
  <c r="BB245" i="105" s="1"/>
  <c r="AU213" i="105"/>
  <c r="AU214" i="105" s="1"/>
  <c r="AU215" i="105" s="1"/>
  <c r="X254" i="105"/>
  <c r="AX112" i="105"/>
  <c r="AX113" i="105" s="1"/>
  <c r="AX114" i="105" s="1"/>
  <c r="X143" i="105"/>
  <c r="X123" i="105"/>
  <c r="X117" i="105"/>
  <c r="X253" i="105"/>
  <c r="AU252" i="105"/>
  <c r="AU253" i="105" s="1"/>
  <c r="AU254" i="105" s="1"/>
  <c r="AU255" i="105" s="1"/>
  <c r="AU256" i="105" s="1"/>
  <c r="AU257" i="105" s="1"/>
  <c r="AU258" i="105" s="1"/>
  <c r="AU259" i="105" s="1"/>
  <c r="AU260" i="105" s="1"/>
  <c r="AU261" i="105" s="1"/>
  <c r="AU262" i="105" s="1"/>
  <c r="AU263" i="105" s="1"/>
  <c r="AU264" i="105" s="1"/>
  <c r="AU265" i="105" s="1"/>
  <c r="AU266" i="105" s="1"/>
  <c r="AU267" i="105" s="1"/>
  <c r="AU268" i="105" s="1"/>
  <c r="AU269" i="105" s="1"/>
  <c r="AU270" i="105" s="1"/>
  <c r="AU271" i="105" s="1"/>
  <c r="AU272" i="105" s="1"/>
  <c r="AU273" i="105" s="1"/>
  <c r="AU274" i="105" s="1"/>
  <c r="AU275" i="105" s="1"/>
  <c r="AU276" i="105" s="1"/>
  <c r="AU277" i="105" s="1"/>
  <c r="AU278" i="105" s="1"/>
  <c r="AU279" i="105" s="1"/>
  <c r="AU280" i="105" s="1"/>
  <c r="AU281" i="105" s="1"/>
  <c r="AU282" i="105" s="1"/>
  <c r="AU283" i="105" s="1"/>
  <c r="AU284" i="105" s="1"/>
  <c r="AU285" i="105" s="1"/>
  <c r="AU286" i="105" s="1"/>
  <c r="AU287" i="105" s="1"/>
  <c r="AU288" i="105" s="1"/>
  <c r="AU289" i="105" s="1"/>
  <c r="AU290" i="105" s="1"/>
  <c r="AU291" i="105" s="1"/>
  <c r="AU292" i="105" s="1"/>
  <c r="AU293" i="105" s="1"/>
  <c r="AU294" i="105" s="1"/>
  <c r="AU295" i="105" s="1"/>
  <c r="AU296" i="105" s="1"/>
  <c r="AU297" i="105" s="1"/>
  <c r="AU298" i="105" s="1"/>
  <c r="AU299" i="105" s="1"/>
  <c r="AU300" i="105" s="1"/>
  <c r="AU301" i="105" s="1"/>
  <c r="AU302" i="105" s="1"/>
  <c r="AU303" i="105" s="1"/>
  <c r="AU304" i="105" s="1"/>
  <c r="AU305" i="105" s="1"/>
  <c r="AU306" i="105" s="1"/>
  <c r="AU307" i="105" s="1"/>
  <c r="AU308" i="105" s="1"/>
  <c r="AU309" i="105" s="1"/>
  <c r="AU310" i="105" s="1"/>
  <c r="AU311" i="105" s="1"/>
  <c r="AU312" i="105" s="1"/>
  <c r="AU313" i="105" s="1"/>
  <c r="AU314" i="105" s="1"/>
  <c r="AU315" i="105" s="1"/>
  <c r="AU316" i="105" s="1"/>
  <c r="AU317" i="105" s="1"/>
  <c r="AU318" i="105" s="1"/>
  <c r="AU319" i="105" s="1"/>
  <c r="AU320" i="105" s="1"/>
  <c r="AU321" i="105" s="1"/>
  <c r="AU322" i="105" s="1"/>
  <c r="AU323" i="105" s="1"/>
  <c r="AU324" i="105" s="1"/>
  <c r="AU325" i="105" s="1"/>
  <c r="AU326" i="105" s="1"/>
  <c r="AU327" i="105" s="1"/>
  <c r="AU328" i="105" s="1"/>
  <c r="AU329" i="105" s="1"/>
  <c r="AZ216" i="105"/>
  <c r="AZ217" i="105" s="1"/>
  <c r="AZ218" i="105" s="1"/>
  <c r="AZ219" i="105" s="1"/>
  <c r="AZ220" i="105" s="1"/>
  <c r="AZ221" i="105" s="1"/>
  <c r="AZ222" i="105" s="1"/>
  <c r="AZ223" i="105" s="1"/>
  <c r="AZ224" i="105" s="1"/>
  <c r="AZ225" i="105" s="1"/>
  <c r="AZ226" i="105" s="1"/>
  <c r="AZ227" i="105" s="1"/>
  <c r="AZ228" i="105" s="1"/>
  <c r="AZ229" i="105" s="1"/>
  <c r="AZ230" i="105" s="1"/>
  <c r="AZ231" i="105" s="1"/>
  <c r="AZ232" i="105" s="1"/>
  <c r="AZ233" i="105" s="1"/>
  <c r="AZ234" i="105" s="1"/>
  <c r="AZ235" i="105" s="1"/>
  <c r="AZ236" i="105" s="1"/>
  <c r="AZ237" i="105" s="1"/>
  <c r="AZ238" i="105" s="1"/>
  <c r="AZ239" i="105" s="1"/>
  <c r="X174" i="105"/>
  <c r="BD174" i="105"/>
  <c r="BD175" i="105" s="1"/>
  <c r="BD176" i="105" s="1"/>
  <c r="BD177" i="105" s="1"/>
  <c r="BD178" i="105" s="1"/>
  <c r="BD179" i="105" s="1"/>
  <c r="BD180" i="105" s="1"/>
  <c r="BD181" i="105" s="1"/>
  <c r="BD182" i="105" s="1"/>
  <c r="BD183" i="105" s="1"/>
  <c r="BD184" i="105" s="1"/>
  <c r="BD185" i="105" s="1"/>
  <c r="BD186" i="105" s="1"/>
  <c r="BD187" i="105" s="1"/>
  <c r="BD188" i="105" s="1"/>
  <c r="BD189" i="105" s="1"/>
  <c r="BD190" i="105" s="1"/>
  <c r="BD191" i="105" s="1"/>
  <c r="BD192" i="105" s="1"/>
  <c r="BD193" i="105" s="1"/>
  <c r="BD194" i="105" s="1"/>
  <c r="BD195" i="105" s="1"/>
  <c r="BD196" i="105" s="1"/>
  <c r="BD197" i="105" s="1"/>
  <c r="BD198" i="105" s="1"/>
  <c r="BD199" i="105" s="1"/>
  <c r="BD200" i="105" s="1"/>
  <c r="BD201" i="105" s="1"/>
  <c r="BD202" i="105" s="1"/>
  <c r="BD203" i="105" s="1"/>
  <c r="BD204" i="105" s="1"/>
  <c r="BD205" i="105" s="1"/>
  <c r="BD206" i="105" s="1"/>
  <c r="AV124" i="105"/>
  <c r="AV125" i="105" s="1"/>
  <c r="AV126" i="105" s="1"/>
  <c r="AV127" i="105" s="1"/>
  <c r="AV128" i="105" s="1"/>
  <c r="AV129" i="105" s="1"/>
  <c r="AV130" i="105" s="1"/>
  <c r="AV131" i="105" s="1"/>
  <c r="AV132" i="105" s="1"/>
  <c r="AV133" i="105" s="1"/>
  <c r="AV134" i="105" s="1"/>
  <c r="AV135" i="105" s="1"/>
  <c r="AV136" i="105" s="1"/>
  <c r="AV137" i="105" s="1"/>
  <c r="AV138" i="105" s="1"/>
  <c r="AV139" i="105" s="1"/>
  <c r="AV140" i="105" s="1"/>
  <c r="AV118" i="105"/>
  <c r="AV119" i="105" s="1"/>
  <c r="AV120" i="105" s="1"/>
  <c r="AX213" i="105"/>
  <c r="AX214" i="105" s="1"/>
  <c r="AX215" i="105" s="1"/>
  <c r="AX216" i="105" s="1"/>
  <c r="AX217" i="105" s="1"/>
  <c r="AX218" i="105" s="1"/>
  <c r="AX219" i="105" s="1"/>
  <c r="AX220" i="105" s="1"/>
  <c r="AX221" i="105" s="1"/>
  <c r="AX222" i="105" s="1"/>
  <c r="AX223" i="105" s="1"/>
  <c r="AX224" i="105" s="1"/>
  <c r="AX225" i="105" s="1"/>
  <c r="AX226" i="105" s="1"/>
  <c r="AX227" i="105" s="1"/>
  <c r="AX228" i="105" s="1"/>
  <c r="AX229" i="105" s="1"/>
  <c r="AX230" i="105" s="1"/>
  <c r="AX231" i="105" s="1"/>
  <c r="AX232" i="105" s="1"/>
  <c r="AX233" i="105" s="1"/>
  <c r="AX234" i="105" s="1"/>
  <c r="AX235" i="105" s="1"/>
  <c r="AX236" i="105" s="1"/>
  <c r="AX237" i="105" s="1"/>
  <c r="AX238" i="105" s="1"/>
  <c r="AX239" i="105" s="1"/>
  <c r="AX240" i="105" s="1"/>
  <c r="AX241" i="105" s="1"/>
  <c r="AX242" i="105" s="1"/>
  <c r="AX243" i="105" s="1"/>
  <c r="AX244" i="105" s="1"/>
  <c r="AX245" i="105" s="1"/>
  <c r="AX246" i="105" s="1"/>
  <c r="AX247" i="105" s="1"/>
  <c r="AX248" i="105" s="1"/>
  <c r="AX249" i="105" s="1"/>
  <c r="AX250" i="105" s="1"/>
  <c r="AX251" i="105" s="1"/>
  <c r="BG177" i="105"/>
  <c r="BG178" i="105" s="1"/>
  <c r="BG179" i="105" s="1"/>
  <c r="BG180" i="105" s="1"/>
  <c r="BG181" i="105" s="1"/>
  <c r="BG182" i="105" s="1"/>
  <c r="BG183" i="105" s="1"/>
  <c r="BG184" i="105" s="1"/>
  <c r="BG185" i="105" s="1"/>
  <c r="BG186" i="105" s="1"/>
  <c r="BG187" i="105" s="1"/>
  <c r="BG188" i="105" s="1"/>
  <c r="BG189" i="105" s="1"/>
  <c r="BG190" i="105" s="1"/>
  <c r="BG191" i="105" s="1"/>
  <c r="BG192" i="105" s="1"/>
  <c r="BG193" i="105" s="1"/>
  <c r="BG194" i="105" s="1"/>
  <c r="BG195" i="105" s="1"/>
  <c r="BG196" i="105" s="1"/>
  <c r="BG197" i="105" s="1"/>
  <c r="BG198" i="105" s="1"/>
  <c r="BG199" i="105" s="1"/>
  <c r="BG200" i="105" s="1"/>
  <c r="BG201" i="105" s="1"/>
  <c r="BG202" i="105" s="1"/>
  <c r="BG203" i="105" s="1"/>
  <c r="BG204" i="105" s="1"/>
  <c r="BG205" i="105" s="1"/>
  <c r="BG206" i="105" s="1"/>
  <c r="BG207" i="105" s="1"/>
  <c r="BG208" i="105" s="1"/>
  <c r="BG209" i="105" s="1"/>
  <c r="BG210" i="105" s="1"/>
  <c r="BG211" i="105" s="1"/>
  <c r="BG212" i="105" s="1"/>
  <c r="BG213" i="105" s="1"/>
  <c r="BG214" i="105" s="1"/>
  <c r="BG215" i="105" s="1"/>
  <c r="AX147" i="105"/>
  <c r="AX148" i="105" s="1"/>
  <c r="AX149" i="105" s="1"/>
  <c r="AX150" i="105" s="1"/>
  <c r="AX151" i="105" s="1"/>
  <c r="AX152" i="105" s="1"/>
  <c r="AX153" i="105" s="1"/>
  <c r="AX154" i="105" s="1"/>
  <c r="AX155" i="105" s="1"/>
  <c r="AX156" i="105" s="1"/>
  <c r="AX157" i="105" s="1"/>
  <c r="AX158" i="105" s="1"/>
  <c r="AX159" i="105" s="1"/>
  <c r="AX160" i="105" s="1"/>
  <c r="AX161" i="105" s="1"/>
  <c r="AX162" i="105" s="1"/>
  <c r="AX163" i="105" s="1"/>
  <c r="AX164" i="105" s="1"/>
  <c r="AX165" i="105" s="1"/>
  <c r="AX166" i="105" s="1"/>
  <c r="AX167" i="105" s="1"/>
  <c r="AX168" i="105" s="1"/>
  <c r="AX169" i="105" s="1"/>
  <c r="AX170" i="105" s="1"/>
  <c r="AX171" i="105" s="1"/>
  <c r="AX172" i="105" s="1"/>
  <c r="AX173" i="105" s="1"/>
  <c r="AX174" i="105" s="1"/>
  <c r="AX175" i="105" s="1"/>
  <c r="AX176" i="105" s="1"/>
  <c r="AX141" i="105"/>
  <c r="AX142" i="105" s="1"/>
  <c r="AX143" i="105" s="1"/>
  <c r="AX127" i="105"/>
  <c r="AX128" i="105" s="1"/>
  <c r="AX129" i="105" s="1"/>
  <c r="AX130" i="105" s="1"/>
  <c r="AX131" i="105" s="1"/>
  <c r="AX132" i="105" s="1"/>
  <c r="AX133" i="105" s="1"/>
  <c r="AX134" i="105" s="1"/>
  <c r="AX135" i="105" s="1"/>
  <c r="AX136" i="105" s="1"/>
  <c r="AX137" i="105" s="1"/>
  <c r="AX138" i="105" s="1"/>
  <c r="AX139" i="105" s="1"/>
  <c r="AX140" i="105" s="1"/>
  <c r="AX121" i="105"/>
  <c r="AX122" i="105" s="1"/>
  <c r="AX123" i="105" s="1"/>
  <c r="AX115" i="105"/>
  <c r="AX116" i="105" s="1"/>
  <c r="AX117" i="105" s="1"/>
  <c r="X208" i="105"/>
  <c r="X207" i="105"/>
  <c r="AY252" i="105"/>
  <c r="AY253" i="105" s="1"/>
  <c r="AY254" i="105" s="1"/>
  <c r="AY255" i="105" s="1"/>
  <c r="AY256" i="105" s="1"/>
  <c r="AY257" i="105" s="1"/>
  <c r="AY258" i="105" s="1"/>
  <c r="AY259" i="105" s="1"/>
  <c r="AY260" i="105" s="1"/>
  <c r="AY261" i="105" s="1"/>
  <c r="AY262" i="105" s="1"/>
  <c r="AY263" i="105" s="1"/>
  <c r="AY264" i="105" s="1"/>
  <c r="AY265" i="105" s="1"/>
  <c r="AY266" i="105" s="1"/>
  <c r="AY267" i="105" s="1"/>
  <c r="AY268" i="105" s="1"/>
  <c r="AY269" i="105" s="1"/>
  <c r="AY270" i="105" s="1"/>
  <c r="AY271" i="105" s="1"/>
  <c r="AY272" i="105" s="1"/>
  <c r="AY273" i="105" s="1"/>
  <c r="AY274" i="105" s="1"/>
  <c r="AY275" i="105" s="1"/>
  <c r="AY276" i="105" s="1"/>
  <c r="AY277" i="105" s="1"/>
  <c r="AY278" i="105" s="1"/>
  <c r="AY279" i="105" s="1"/>
  <c r="AY280" i="105" s="1"/>
  <c r="AY281" i="105" s="1"/>
  <c r="AY282" i="105" s="1"/>
  <c r="AY283" i="105" s="1"/>
  <c r="AY284" i="105" s="1"/>
  <c r="AY285" i="105" s="1"/>
  <c r="AY286" i="105" s="1"/>
  <c r="AY287" i="105" s="1"/>
  <c r="AY288" i="105" s="1"/>
  <c r="AY289" i="105" s="1"/>
  <c r="AY290" i="105" s="1"/>
  <c r="AY291" i="105" s="1"/>
  <c r="AY292" i="105" s="1"/>
  <c r="AY293" i="105" s="1"/>
  <c r="AY294" i="105" s="1"/>
  <c r="AY295" i="105" s="1"/>
  <c r="AY296" i="105" s="1"/>
  <c r="AY297" i="105" s="1"/>
  <c r="AY298" i="105" s="1"/>
  <c r="AY299" i="105" s="1"/>
  <c r="AY300" i="105" s="1"/>
  <c r="AY301" i="105" s="1"/>
  <c r="AY302" i="105" s="1"/>
  <c r="AY303" i="105" s="1"/>
  <c r="AY304" i="105" s="1"/>
  <c r="AY305" i="105" s="1"/>
  <c r="AY306" i="105" s="1"/>
  <c r="AY307" i="105" s="1"/>
  <c r="AY308" i="105" s="1"/>
  <c r="AY309" i="105" s="1"/>
  <c r="AY310" i="105" s="1"/>
  <c r="AY311" i="105" s="1"/>
  <c r="AY312" i="105" s="1"/>
  <c r="AY313" i="105" s="1"/>
  <c r="AY314" i="105" s="1"/>
  <c r="AY315" i="105" s="1"/>
  <c r="AY316" i="105" s="1"/>
  <c r="AY317" i="105" s="1"/>
  <c r="AY318" i="105" s="1"/>
  <c r="AY319" i="105" s="1"/>
  <c r="AY320" i="105" s="1"/>
  <c r="AY321" i="105" s="1"/>
  <c r="AY322" i="105" s="1"/>
  <c r="AY323" i="105" s="1"/>
  <c r="AY324" i="105" s="1"/>
  <c r="AY325" i="105" s="1"/>
  <c r="AY326" i="105" s="1"/>
  <c r="AY327" i="105" s="1"/>
  <c r="AY328" i="105" s="1"/>
  <c r="AY329" i="105" s="1"/>
  <c r="BI246" i="105"/>
  <c r="BI247" i="105" s="1"/>
  <c r="BI248" i="105" s="1"/>
  <c r="BE174" i="105"/>
  <c r="BE175" i="105" s="1"/>
  <c r="BE176" i="105" s="1"/>
  <c r="BE177" i="105" s="1"/>
  <c r="BE178" i="105" s="1"/>
  <c r="BE179" i="105" s="1"/>
  <c r="BE180" i="105" s="1"/>
  <c r="BE181" i="105" s="1"/>
  <c r="BE182" i="105" s="1"/>
  <c r="BE183" i="105" s="1"/>
  <c r="BE184" i="105" s="1"/>
  <c r="BE185" i="105" s="1"/>
  <c r="BE186" i="105" s="1"/>
  <c r="BE187" i="105" s="1"/>
  <c r="BE188" i="105" s="1"/>
  <c r="BE189" i="105" s="1"/>
  <c r="BE190" i="105" s="1"/>
  <c r="BE191" i="105" s="1"/>
  <c r="BE192" i="105" s="1"/>
  <c r="BE193" i="105" s="1"/>
  <c r="BE194" i="105" s="1"/>
  <c r="BE195" i="105" s="1"/>
  <c r="BE196" i="105" s="1"/>
  <c r="BE197" i="105" s="1"/>
  <c r="BE198" i="105" s="1"/>
  <c r="BE199" i="105" s="1"/>
  <c r="BE200" i="105" s="1"/>
  <c r="BE201" i="105" s="1"/>
  <c r="BE202" i="105" s="1"/>
  <c r="BE203" i="105" s="1"/>
  <c r="BE204" i="105" s="1"/>
  <c r="BE205" i="105" s="1"/>
  <c r="BE206" i="105" s="1"/>
  <c r="BE207" i="105" s="1"/>
  <c r="BE208" i="105" s="1"/>
  <c r="BE209" i="105" s="1"/>
  <c r="BE210" i="105" s="1"/>
  <c r="BE211" i="105" s="1"/>
  <c r="BE212" i="105" s="1"/>
  <c r="BE213" i="105" s="1"/>
  <c r="BE214" i="105" s="1"/>
  <c r="BE215" i="105" s="1"/>
  <c r="BE216" i="105" s="1"/>
  <c r="BE217" i="105" s="1"/>
  <c r="BE218" i="105" s="1"/>
  <c r="BE219" i="105" s="1"/>
  <c r="BE220" i="105" s="1"/>
  <c r="BE221" i="105" s="1"/>
  <c r="BE222" i="105" s="1"/>
  <c r="BE223" i="105" s="1"/>
  <c r="BE224" i="105" s="1"/>
  <c r="BE225" i="105" s="1"/>
  <c r="BE226" i="105" s="1"/>
  <c r="BE227" i="105" s="1"/>
  <c r="BE228" i="105" s="1"/>
  <c r="BE229" i="105" s="1"/>
  <c r="BE230" i="105" s="1"/>
  <c r="BE231" i="105" s="1"/>
  <c r="BE232" i="105" s="1"/>
  <c r="BE233" i="105" s="1"/>
  <c r="BE234" i="105" s="1"/>
  <c r="BE235" i="105" s="1"/>
  <c r="BE236" i="105" s="1"/>
  <c r="BE237" i="105" s="1"/>
  <c r="BE238" i="105" s="1"/>
  <c r="BE239" i="105" s="1"/>
  <c r="AW144" i="105"/>
  <c r="AW145" i="105" s="1"/>
  <c r="AW146" i="105" s="1"/>
  <c r="AZ124" i="105"/>
  <c r="AZ125" i="105" s="1"/>
  <c r="AZ126" i="105" s="1"/>
  <c r="AZ112" i="105"/>
  <c r="AZ113" i="105" s="1"/>
  <c r="AZ114" i="105" s="1"/>
  <c r="BG127" i="105"/>
  <c r="BG128" i="105" s="1"/>
  <c r="BG129" i="105" s="1"/>
  <c r="BG130" i="105" s="1"/>
  <c r="BG131" i="105" s="1"/>
  <c r="BG132" i="105" s="1"/>
  <c r="BG133" i="105" s="1"/>
  <c r="BG134" i="105" s="1"/>
  <c r="BG135" i="105" s="1"/>
  <c r="BG136" i="105" s="1"/>
  <c r="BG137" i="105" s="1"/>
  <c r="BG138" i="105" s="1"/>
  <c r="BG139" i="105" s="1"/>
  <c r="BG140" i="105" s="1"/>
  <c r="BG141" i="105" s="1"/>
  <c r="BG142" i="105" s="1"/>
  <c r="BG143" i="105" s="1"/>
  <c r="BG144" i="105" s="1"/>
  <c r="BG145" i="105" s="1"/>
  <c r="BG146" i="105" s="1"/>
  <c r="BG147" i="105" s="1"/>
  <c r="BG148" i="105" s="1"/>
  <c r="BG149" i="105" s="1"/>
  <c r="BG150" i="105" s="1"/>
  <c r="BG151" i="105" s="1"/>
  <c r="BG152" i="105" s="1"/>
  <c r="BG153" i="105" s="1"/>
  <c r="BG154" i="105" s="1"/>
  <c r="BG155" i="105" s="1"/>
  <c r="BG156" i="105" s="1"/>
  <c r="BG157" i="105" s="1"/>
  <c r="BG158" i="105" s="1"/>
  <c r="BG159" i="105" s="1"/>
  <c r="BG160" i="105" s="1"/>
  <c r="BG161" i="105" s="1"/>
  <c r="BG162" i="105" s="1"/>
  <c r="BG163" i="105" s="1"/>
  <c r="BG164" i="105" s="1"/>
  <c r="BG165" i="105" s="1"/>
  <c r="BG166" i="105" s="1"/>
  <c r="BG167" i="105" s="1"/>
  <c r="BG168" i="105" s="1"/>
  <c r="BG169" i="105" s="1"/>
  <c r="BG170" i="105" s="1"/>
  <c r="BG171" i="105" s="1"/>
  <c r="BG172" i="105" s="1"/>
  <c r="BG173" i="105" s="1"/>
  <c r="U291" i="105"/>
  <c r="V291" i="105" s="1"/>
  <c r="BB246" i="105"/>
  <c r="BB247" i="105" s="1"/>
  <c r="BB248" i="105" s="1"/>
  <c r="BB249" i="105" s="1"/>
  <c r="BB250" i="105" s="1"/>
  <c r="BB251" i="105" s="1"/>
  <c r="BB252" i="105" s="1"/>
  <c r="BB253" i="105" s="1"/>
  <c r="BB254" i="105" s="1"/>
  <c r="BB255" i="105" s="1"/>
  <c r="BB256" i="105" s="1"/>
  <c r="BB257" i="105" s="1"/>
  <c r="BB258" i="105" s="1"/>
  <c r="BB259" i="105" s="1"/>
  <c r="BB260" i="105" s="1"/>
  <c r="BB261" i="105" s="1"/>
  <c r="BB262" i="105" s="1"/>
  <c r="BB263" i="105" s="1"/>
  <c r="BB264" i="105" s="1"/>
  <c r="BB265" i="105" s="1"/>
  <c r="BB266" i="105" s="1"/>
  <c r="BB267" i="105" s="1"/>
  <c r="BB268" i="105" s="1"/>
  <c r="BB269" i="105" s="1"/>
  <c r="BB270" i="105" s="1"/>
  <c r="BB271" i="105" s="1"/>
  <c r="BB272" i="105" s="1"/>
  <c r="BB273" i="105" s="1"/>
  <c r="BB274" i="105" s="1"/>
  <c r="BB275" i="105" s="1"/>
  <c r="BB276" i="105" s="1"/>
  <c r="BB277" i="105" s="1"/>
  <c r="BB278" i="105" s="1"/>
  <c r="BB279" i="105" s="1"/>
  <c r="BB280" i="105" s="1"/>
  <c r="BB281" i="105" s="1"/>
  <c r="BB282" i="105" s="1"/>
  <c r="BB283" i="105" s="1"/>
  <c r="BB284" i="105" s="1"/>
  <c r="BB285" i="105" s="1"/>
  <c r="BB286" i="105" s="1"/>
  <c r="BB287" i="105" s="1"/>
  <c r="BB288" i="105" s="1"/>
  <c r="BB289" i="105" s="1"/>
  <c r="BB290" i="105" s="1"/>
  <c r="BB291" i="105" s="1"/>
  <c r="BB292" i="105" s="1"/>
  <c r="BB293" i="105" s="1"/>
  <c r="BB294" i="105" s="1"/>
  <c r="BB295" i="105" s="1"/>
  <c r="BB296" i="105" s="1"/>
  <c r="BB297" i="105" s="1"/>
  <c r="BB298" i="105" s="1"/>
  <c r="BB299" i="105" s="1"/>
  <c r="BB300" i="105" s="1"/>
  <c r="BB301" i="105" s="1"/>
  <c r="BB302" i="105" s="1"/>
  <c r="BB303" i="105" s="1"/>
  <c r="BB304" i="105" s="1"/>
  <c r="BB305" i="105" s="1"/>
  <c r="BB306" i="105" s="1"/>
  <c r="BB307" i="105" s="1"/>
  <c r="BB308" i="105" s="1"/>
  <c r="BB309" i="105" s="1"/>
  <c r="BB310" i="105" s="1"/>
  <c r="BB311" i="105" s="1"/>
  <c r="BB312" i="105" s="1"/>
  <c r="BB313" i="105" s="1"/>
  <c r="BB314" i="105" s="1"/>
  <c r="BB315" i="105" s="1"/>
  <c r="BB316" i="105" s="1"/>
  <c r="BB317" i="105" s="1"/>
  <c r="BB318" i="105" s="1"/>
  <c r="BB319" i="105" s="1"/>
  <c r="BB320" i="105" s="1"/>
  <c r="BB321" i="105" s="1"/>
  <c r="BB322" i="105" s="1"/>
  <c r="BB323" i="105" s="1"/>
  <c r="BB324" i="105" s="1"/>
  <c r="BB325" i="105" s="1"/>
  <c r="BB326" i="105" s="1"/>
  <c r="BB327" i="105" s="1"/>
  <c r="BB328" i="105" s="1"/>
  <c r="BB329" i="105" s="1"/>
  <c r="BE246" i="105"/>
  <c r="BE247" i="105" s="1"/>
  <c r="BE248" i="105" s="1"/>
  <c r="AU216" i="105"/>
  <c r="AU217" i="105" s="1"/>
  <c r="AU218" i="105" s="1"/>
  <c r="AU219" i="105" s="1"/>
  <c r="AU220" i="105" s="1"/>
  <c r="AU221" i="105" s="1"/>
  <c r="AU222" i="105" s="1"/>
  <c r="AU223" i="105" s="1"/>
  <c r="AU224" i="105" s="1"/>
  <c r="AU225" i="105" s="1"/>
  <c r="AU226" i="105" s="1"/>
  <c r="AU227" i="105" s="1"/>
  <c r="AU228" i="105" s="1"/>
  <c r="AU229" i="105" s="1"/>
  <c r="AU230" i="105" s="1"/>
  <c r="AU231" i="105" s="1"/>
  <c r="AU232" i="105" s="1"/>
  <c r="AU233" i="105" s="1"/>
  <c r="AU234" i="105" s="1"/>
  <c r="AU235" i="105" s="1"/>
  <c r="AU236" i="105" s="1"/>
  <c r="AU237" i="105" s="1"/>
  <c r="AU238" i="105" s="1"/>
  <c r="AU239" i="105" s="1"/>
  <c r="AU240" i="105" s="1"/>
  <c r="AU241" i="105" s="1"/>
  <c r="AU242" i="105" s="1"/>
  <c r="AU243" i="105" s="1"/>
  <c r="AU244" i="105" s="1"/>
  <c r="AU245" i="105" s="1"/>
  <c r="AU246" i="105" s="1"/>
  <c r="AU247" i="105" s="1"/>
  <c r="AU248" i="105" s="1"/>
  <c r="BC210" i="105"/>
  <c r="BC211" i="105" s="1"/>
  <c r="BC212" i="105" s="1"/>
  <c r="BC213" i="105" s="1"/>
  <c r="BC214" i="105" s="1"/>
  <c r="BC215" i="105" s="1"/>
  <c r="X248" i="105"/>
  <c r="U240" i="105"/>
  <c r="X240" i="105"/>
  <c r="X252" i="105"/>
  <c r="AZ249" i="105"/>
  <c r="AZ250" i="105" s="1"/>
  <c r="AZ251" i="105" s="1"/>
  <c r="AB217" i="105"/>
  <c r="X214" i="105"/>
  <c r="U249" i="105"/>
  <c r="X249" i="105"/>
  <c r="U243" i="105"/>
  <c r="X243" i="105"/>
  <c r="X242" i="105"/>
  <c r="X210" i="105"/>
  <c r="BD207" i="105"/>
  <c r="BD208" i="105" s="1"/>
  <c r="BD209" i="105" s="1"/>
  <c r="O162" i="105"/>
  <c r="R162" i="105"/>
  <c r="Q162" i="105"/>
  <c r="U147" i="105"/>
  <c r="X147" i="105"/>
  <c r="X175" i="105"/>
  <c r="Y162" i="105"/>
  <c r="Z162" i="105" s="1"/>
  <c r="O159" i="105"/>
  <c r="R159" i="105"/>
  <c r="AX109" i="105"/>
  <c r="AX110" i="105" s="1"/>
  <c r="AX111" i="105" s="1"/>
  <c r="AX106" i="105"/>
  <c r="Y144" i="105"/>
  <c r="Z144" i="105" s="1"/>
  <c r="AB144" i="105"/>
  <c r="BF144" i="105"/>
  <c r="BF145" i="105" s="1"/>
  <c r="BF146" i="105" s="1"/>
  <c r="AW141" i="105"/>
  <c r="AW142" i="105" s="1"/>
  <c r="AW143" i="105" s="1"/>
  <c r="AW109" i="105"/>
  <c r="AW110" i="105" s="1"/>
  <c r="AW111" i="105" s="1"/>
  <c r="AW112" i="105" s="1"/>
  <c r="AW113" i="105" s="1"/>
  <c r="AW114" i="105" s="1"/>
  <c r="AW106" i="105"/>
  <c r="X178" i="105"/>
  <c r="X132" i="105"/>
  <c r="X133" i="105" s="1"/>
  <c r="X134" i="105" s="1"/>
  <c r="X135" i="105" s="1"/>
  <c r="X136" i="105" s="1"/>
  <c r="X137" i="105" s="1"/>
  <c r="X138" i="105" s="1"/>
  <c r="X139" i="105" s="1"/>
  <c r="X140" i="105" s="1"/>
  <c r="U130" i="105"/>
  <c r="X130" i="105"/>
  <c r="AZ127" i="105"/>
  <c r="AZ128" i="105" s="1"/>
  <c r="AZ129" i="105" s="1"/>
  <c r="X126" i="105"/>
  <c r="U124" i="105"/>
  <c r="X124" i="105"/>
  <c r="X120" i="105"/>
  <c r="U118" i="105"/>
  <c r="X118" i="105"/>
  <c r="AZ115" i="105"/>
  <c r="AZ116" i="105" s="1"/>
  <c r="AZ117" i="105" s="1"/>
  <c r="X114" i="105"/>
  <c r="U112" i="105"/>
  <c r="X112" i="105"/>
  <c r="BD106" i="105"/>
  <c r="BD109" i="105"/>
  <c r="BD110" i="105" s="1"/>
  <c r="BD111" i="105" s="1"/>
  <c r="BD112" i="105" s="1"/>
  <c r="BD113" i="105" s="1"/>
  <c r="BD114" i="105" s="1"/>
  <c r="BD115" i="105" s="1"/>
  <c r="BD116" i="105" s="1"/>
  <c r="BD117" i="105" s="1"/>
  <c r="BD118" i="105" s="1"/>
  <c r="BD119" i="105" s="1"/>
  <c r="BD120" i="105" s="1"/>
  <c r="BD121" i="105" s="1"/>
  <c r="BD122" i="105" s="1"/>
  <c r="BD123" i="105" s="1"/>
  <c r="BD124" i="105" s="1"/>
  <c r="BD125" i="105" s="1"/>
  <c r="BD126" i="105" s="1"/>
  <c r="BD127" i="105" s="1"/>
  <c r="BD128" i="105" s="1"/>
  <c r="BD129" i="105" s="1"/>
  <c r="BD130" i="105" s="1"/>
  <c r="BD131" i="105" s="1"/>
  <c r="BD132" i="105" s="1"/>
  <c r="BD133" i="105" s="1"/>
  <c r="BD134" i="105" s="1"/>
  <c r="BD135" i="105" s="1"/>
  <c r="BD136" i="105" s="1"/>
  <c r="BD137" i="105" s="1"/>
  <c r="BD138" i="105" s="1"/>
  <c r="BD139" i="105" s="1"/>
  <c r="BD140" i="105" s="1"/>
  <c r="BD141" i="105" s="1"/>
  <c r="BD142" i="105" s="1"/>
  <c r="BD143" i="105" s="1"/>
  <c r="BD144" i="105" s="1"/>
  <c r="BD145" i="105" s="1"/>
  <c r="BD146" i="105" s="1"/>
  <c r="BD147" i="105" s="1"/>
  <c r="BD148" i="105" s="1"/>
  <c r="BD149" i="105" s="1"/>
  <c r="BD150" i="105" s="1"/>
  <c r="BD151" i="105" s="1"/>
  <c r="BD152" i="105" s="1"/>
  <c r="BD153" i="105" s="1"/>
  <c r="BD154" i="105" s="1"/>
  <c r="BD155" i="105" s="1"/>
  <c r="BD156" i="105" s="1"/>
  <c r="BD157" i="105" s="1"/>
  <c r="BD158" i="105" s="1"/>
  <c r="BD159" i="105" s="1"/>
  <c r="BD160" i="105" s="1"/>
  <c r="BD161" i="105" s="1"/>
  <c r="BD162" i="105" s="1"/>
  <c r="BD163" i="105" s="1"/>
  <c r="BD164" i="105" s="1"/>
  <c r="BD165" i="105" s="1"/>
  <c r="BD166" i="105" s="1"/>
  <c r="BD167" i="105" s="1"/>
  <c r="BD168" i="105" s="1"/>
  <c r="BD169" i="105" s="1"/>
  <c r="BD170" i="105" s="1"/>
  <c r="BD171" i="105" s="1"/>
  <c r="BD172" i="105" s="1"/>
  <c r="BD173" i="105" s="1"/>
  <c r="U109" i="105"/>
  <c r="V109" i="105" s="1"/>
  <c r="X106" i="105"/>
  <c r="X109" i="105"/>
  <c r="AU109" i="105"/>
  <c r="AU110" i="105" s="1"/>
  <c r="AU111" i="105" s="1"/>
  <c r="AU106" i="105"/>
  <c r="U192" i="105"/>
  <c r="V192" i="105" s="1"/>
  <c r="AY124" i="105"/>
  <c r="AY125" i="105" s="1"/>
  <c r="AY126" i="105" s="1"/>
  <c r="AY112" i="105"/>
  <c r="AY113" i="105" s="1"/>
  <c r="AY114" i="105" s="1"/>
  <c r="X110" i="105"/>
  <c r="R327" i="105"/>
  <c r="O327" i="105"/>
  <c r="Q327" i="105"/>
  <c r="U318" i="105"/>
  <c r="V318" i="105" s="1"/>
  <c r="R312" i="105"/>
  <c r="O312" i="105"/>
  <c r="U324" i="105"/>
  <c r="V324" i="105" s="1"/>
  <c r="Y315" i="105"/>
  <c r="Z315" i="105" s="1"/>
  <c r="R294" i="105"/>
  <c r="O294" i="105"/>
  <c r="R291" i="105"/>
  <c r="O291" i="105"/>
  <c r="R288" i="105"/>
  <c r="O288" i="105"/>
  <c r="R285" i="105"/>
  <c r="O285" i="105"/>
  <c r="R282" i="105"/>
  <c r="O282" i="105"/>
  <c r="Q294" i="105"/>
  <c r="Q282" i="105"/>
  <c r="Y309" i="105"/>
  <c r="Z309" i="105" s="1"/>
  <c r="O309" i="105"/>
  <c r="R309" i="105"/>
  <c r="O306" i="105"/>
  <c r="R306" i="105"/>
  <c r="Y312" i="105"/>
  <c r="Z312" i="105" s="1"/>
  <c r="Y306" i="105"/>
  <c r="Z306" i="105" s="1"/>
  <c r="U276" i="105"/>
  <c r="V276" i="105" s="1"/>
  <c r="U261" i="105"/>
  <c r="V261" i="105" s="1"/>
  <c r="R255" i="105"/>
  <c r="O255" i="105"/>
  <c r="O252" i="105"/>
  <c r="E252" i="105" s="1"/>
  <c r="J155" i="106" s="1"/>
  <c r="R249" i="105"/>
  <c r="E250" i="105" s="1"/>
  <c r="J153" i="106" s="1"/>
  <c r="O249" i="105"/>
  <c r="E249" i="105" s="1"/>
  <c r="J152" i="106" s="1"/>
  <c r="R246" i="105"/>
  <c r="E247" i="105" s="1"/>
  <c r="J150" i="106" s="1"/>
  <c r="O246" i="105"/>
  <c r="E246" i="105" s="1"/>
  <c r="J149" i="106" s="1"/>
  <c r="R243" i="105"/>
  <c r="E244" i="105" s="1"/>
  <c r="J147" i="106" s="1"/>
  <c r="O243" i="105"/>
  <c r="E243" i="105" s="1"/>
  <c r="J146" i="106" s="1"/>
  <c r="Q252" i="105"/>
  <c r="R252" i="105" s="1"/>
  <c r="E253" i="105" s="1"/>
  <c r="J156" i="106" s="1"/>
  <c r="R240" i="105"/>
  <c r="E241" i="105" s="1"/>
  <c r="J144" i="106" s="1"/>
  <c r="O240" i="105"/>
  <c r="E240" i="105" s="1"/>
  <c r="J143" i="106" s="1"/>
  <c r="X251" i="105"/>
  <c r="R186" i="105"/>
  <c r="O186" i="105"/>
  <c r="R183" i="105"/>
  <c r="O183" i="105"/>
  <c r="R180" i="105"/>
  <c r="O180" i="105"/>
  <c r="R177" i="105"/>
  <c r="E178" i="105" s="1"/>
  <c r="J81" i="106" s="1"/>
  <c r="O177" i="105"/>
  <c r="E177" i="105" s="1"/>
  <c r="J80" i="106" s="1"/>
  <c r="O174" i="105"/>
  <c r="E174" i="105" s="1"/>
  <c r="J77" i="106" s="1"/>
  <c r="X215" i="105"/>
  <c r="X216" i="105" s="1"/>
  <c r="X217" i="105" s="1"/>
  <c r="X211" i="105"/>
  <c r="Q180" i="105"/>
  <c r="X250" i="105"/>
  <c r="X244" i="105"/>
  <c r="BG216" i="105"/>
  <c r="BG217" i="105" s="1"/>
  <c r="BG218" i="105" s="1"/>
  <c r="BG219" i="105" s="1"/>
  <c r="BG220" i="105" s="1"/>
  <c r="BG221" i="105" s="1"/>
  <c r="BG222" i="105" s="1"/>
  <c r="BG223" i="105" s="1"/>
  <c r="BG224" i="105" s="1"/>
  <c r="BG225" i="105" s="1"/>
  <c r="BG226" i="105" s="1"/>
  <c r="BG227" i="105" s="1"/>
  <c r="BG228" i="105" s="1"/>
  <c r="BG229" i="105" s="1"/>
  <c r="BG230" i="105" s="1"/>
  <c r="BG231" i="105" s="1"/>
  <c r="BG232" i="105" s="1"/>
  <c r="BG233" i="105" s="1"/>
  <c r="BG234" i="105" s="1"/>
  <c r="BG235" i="105" s="1"/>
  <c r="BG236" i="105" s="1"/>
  <c r="BG237" i="105" s="1"/>
  <c r="BG238" i="105" s="1"/>
  <c r="BG239" i="105" s="1"/>
  <c r="BG240" i="105" s="1"/>
  <c r="BG241" i="105" s="1"/>
  <c r="BG242" i="105" s="1"/>
  <c r="BG243" i="105" s="1"/>
  <c r="BG244" i="105" s="1"/>
  <c r="BG245" i="105" s="1"/>
  <c r="BG246" i="105" s="1"/>
  <c r="BG247" i="105" s="1"/>
  <c r="BG248" i="105" s="1"/>
  <c r="BG249" i="105" s="1"/>
  <c r="BG250" i="105" s="1"/>
  <c r="BG251" i="105" s="1"/>
  <c r="BG252" i="105" s="1"/>
  <c r="BG253" i="105" s="1"/>
  <c r="BG254" i="105" s="1"/>
  <c r="BG255" i="105" s="1"/>
  <c r="BG256" i="105" s="1"/>
  <c r="BG257" i="105" s="1"/>
  <c r="BG258" i="105" s="1"/>
  <c r="BG259" i="105" s="1"/>
  <c r="BG260" i="105" s="1"/>
  <c r="BG261" i="105" s="1"/>
  <c r="BG262" i="105" s="1"/>
  <c r="BG263" i="105" s="1"/>
  <c r="BG264" i="105" s="1"/>
  <c r="BG265" i="105" s="1"/>
  <c r="BG266" i="105" s="1"/>
  <c r="BG267" i="105" s="1"/>
  <c r="BG268" i="105" s="1"/>
  <c r="BG269" i="105" s="1"/>
  <c r="BG270" i="105" s="1"/>
  <c r="BG271" i="105" s="1"/>
  <c r="BG272" i="105" s="1"/>
  <c r="BG273" i="105" s="1"/>
  <c r="BG274" i="105" s="1"/>
  <c r="BG275" i="105" s="1"/>
  <c r="BG276" i="105" s="1"/>
  <c r="BG277" i="105" s="1"/>
  <c r="BG278" i="105" s="1"/>
  <c r="BG279" i="105" s="1"/>
  <c r="BG280" i="105" s="1"/>
  <c r="BG281" i="105" s="1"/>
  <c r="BG282" i="105" s="1"/>
  <c r="BG283" i="105" s="1"/>
  <c r="BG284" i="105" s="1"/>
  <c r="BG285" i="105" s="1"/>
  <c r="BG286" i="105" s="1"/>
  <c r="BG287" i="105" s="1"/>
  <c r="BG288" i="105" s="1"/>
  <c r="BG289" i="105" s="1"/>
  <c r="BG290" i="105" s="1"/>
  <c r="BG291" i="105" s="1"/>
  <c r="BG292" i="105" s="1"/>
  <c r="BG293" i="105" s="1"/>
  <c r="BG294" i="105" s="1"/>
  <c r="BG295" i="105" s="1"/>
  <c r="BG296" i="105" s="1"/>
  <c r="BG297" i="105" s="1"/>
  <c r="BG298" i="105" s="1"/>
  <c r="BG299" i="105" s="1"/>
  <c r="BG300" i="105" s="1"/>
  <c r="BG301" i="105" s="1"/>
  <c r="BG302" i="105" s="1"/>
  <c r="BG303" i="105" s="1"/>
  <c r="BG304" i="105" s="1"/>
  <c r="BG305" i="105" s="1"/>
  <c r="BG306" i="105" s="1"/>
  <c r="BG307" i="105" s="1"/>
  <c r="BG308" i="105" s="1"/>
  <c r="BG309" i="105" s="1"/>
  <c r="BG310" i="105" s="1"/>
  <c r="BG311" i="105" s="1"/>
  <c r="BG312" i="105" s="1"/>
  <c r="BG313" i="105" s="1"/>
  <c r="BG314" i="105" s="1"/>
  <c r="BG315" i="105" s="1"/>
  <c r="BG316" i="105" s="1"/>
  <c r="BG317" i="105" s="1"/>
  <c r="BG318" i="105" s="1"/>
  <c r="BG319" i="105" s="1"/>
  <c r="BG320" i="105" s="1"/>
  <c r="BG321" i="105" s="1"/>
  <c r="BG322" i="105" s="1"/>
  <c r="BG323" i="105" s="1"/>
  <c r="BG324" i="105" s="1"/>
  <c r="BG325" i="105" s="1"/>
  <c r="BG326" i="105" s="1"/>
  <c r="BG327" i="105" s="1"/>
  <c r="BG328" i="105" s="1"/>
  <c r="BG329" i="105" s="1"/>
  <c r="U156" i="105"/>
  <c r="V156" i="105" s="1"/>
  <c r="U144" i="105"/>
  <c r="X144" i="105"/>
  <c r="X176" i="105"/>
  <c r="Y147" i="105"/>
  <c r="Z147" i="105" s="1"/>
  <c r="BF147" i="105"/>
  <c r="BF148" i="105" s="1"/>
  <c r="BF149" i="105" s="1"/>
  <c r="BB130" i="105"/>
  <c r="BB131" i="105" s="1"/>
  <c r="BB132" i="105" s="1"/>
  <c r="BB133" i="105" s="1"/>
  <c r="BB134" i="105" s="1"/>
  <c r="BB135" i="105" s="1"/>
  <c r="BB136" i="105" s="1"/>
  <c r="BB137" i="105" s="1"/>
  <c r="BB138" i="105" s="1"/>
  <c r="BB139" i="105" s="1"/>
  <c r="BB140" i="105" s="1"/>
  <c r="AB145" i="105"/>
  <c r="AB146" i="105" s="1"/>
  <c r="AB147" i="105" s="1"/>
  <c r="AB148" i="105" s="1"/>
  <c r="AB149" i="105" s="1"/>
  <c r="AB150" i="105" s="1"/>
  <c r="AB151" i="105" s="1"/>
  <c r="AB152" i="105" s="1"/>
  <c r="AB153" i="105" s="1"/>
  <c r="AB154" i="105" s="1"/>
  <c r="AB155" i="105" s="1"/>
  <c r="AB156" i="105" s="1"/>
  <c r="AB157" i="105" s="1"/>
  <c r="AB158" i="105" s="1"/>
  <c r="AB159" i="105" s="1"/>
  <c r="AB160" i="105" s="1"/>
  <c r="AB161" i="105" s="1"/>
  <c r="AB162" i="105" s="1"/>
  <c r="AB163" i="105" s="1"/>
  <c r="AB164" i="105" s="1"/>
  <c r="AB165" i="105" s="1"/>
  <c r="AB166" i="105" s="1"/>
  <c r="AB167" i="105" s="1"/>
  <c r="AB168" i="105" s="1"/>
  <c r="AB169" i="105" s="1"/>
  <c r="AB170" i="105" s="1"/>
  <c r="AB171" i="105" s="1"/>
  <c r="AB172" i="105" s="1"/>
  <c r="AB173" i="105" s="1"/>
  <c r="AB174" i="105" s="1"/>
  <c r="AB175" i="105" s="1"/>
  <c r="AB176" i="105" s="1"/>
  <c r="AB177" i="105" s="1"/>
  <c r="AB178" i="105" s="1"/>
  <c r="AB179" i="105" s="1"/>
  <c r="AB180" i="105" s="1"/>
  <c r="AB181" i="105" s="1"/>
  <c r="AB182" i="105" s="1"/>
  <c r="AB183" i="105" s="1"/>
  <c r="AB184" i="105" s="1"/>
  <c r="AB185" i="105" s="1"/>
  <c r="AB186" i="105" s="1"/>
  <c r="AB187" i="105" s="1"/>
  <c r="AB188" i="105" s="1"/>
  <c r="AB189" i="105" s="1"/>
  <c r="AB190" i="105" s="1"/>
  <c r="AB191" i="105" s="1"/>
  <c r="AB192" i="105" s="1"/>
  <c r="AB193" i="105" s="1"/>
  <c r="AB194" i="105" s="1"/>
  <c r="AB195" i="105" s="1"/>
  <c r="AB196" i="105" s="1"/>
  <c r="AB197" i="105" s="1"/>
  <c r="AB198" i="105" s="1"/>
  <c r="AB199" i="105" s="1"/>
  <c r="AB200" i="105" s="1"/>
  <c r="AB201" i="105" s="1"/>
  <c r="AB202" i="105" s="1"/>
  <c r="AB203" i="105" s="1"/>
  <c r="AB204" i="105" s="1"/>
  <c r="AB205" i="105" s="1"/>
  <c r="AB206" i="105" s="1"/>
  <c r="AB207" i="105" s="1"/>
  <c r="AB208" i="105" s="1"/>
  <c r="AB209" i="105" s="1"/>
  <c r="AB210" i="105" s="1"/>
  <c r="AB211" i="105" s="1"/>
  <c r="AB212" i="105" s="1"/>
  <c r="AB213" i="105" s="1"/>
  <c r="AB214" i="105" s="1"/>
  <c r="AB215" i="105" s="1"/>
  <c r="AW118" i="105"/>
  <c r="AW119" i="105" s="1"/>
  <c r="AW120" i="105" s="1"/>
  <c r="AW121" i="105" s="1"/>
  <c r="AW122" i="105" s="1"/>
  <c r="AW123" i="105" s="1"/>
  <c r="BI109" i="105"/>
  <c r="BI110" i="105" s="1"/>
  <c r="BI111" i="105" s="1"/>
  <c r="BI112" i="105" s="1"/>
  <c r="BI113" i="105" s="1"/>
  <c r="BI114" i="105" s="1"/>
  <c r="BI115" i="105" s="1"/>
  <c r="BI116" i="105" s="1"/>
  <c r="BI117" i="105" s="1"/>
  <c r="BI118" i="105" s="1"/>
  <c r="BI119" i="105" s="1"/>
  <c r="BI120" i="105" s="1"/>
  <c r="BI121" i="105" s="1"/>
  <c r="BI122" i="105" s="1"/>
  <c r="BI123" i="105" s="1"/>
  <c r="BI124" i="105" s="1"/>
  <c r="BI125" i="105" s="1"/>
  <c r="BI126" i="105" s="1"/>
  <c r="BI127" i="105" s="1"/>
  <c r="BI128" i="105" s="1"/>
  <c r="BI129" i="105" s="1"/>
  <c r="BI130" i="105" s="1"/>
  <c r="BI131" i="105" s="1"/>
  <c r="BI132" i="105" s="1"/>
  <c r="BI133" i="105" s="1"/>
  <c r="BI134" i="105" s="1"/>
  <c r="BI135" i="105" s="1"/>
  <c r="BI136" i="105" s="1"/>
  <c r="BI137" i="105" s="1"/>
  <c r="BI138" i="105" s="1"/>
  <c r="BI139" i="105" s="1"/>
  <c r="BI140" i="105" s="1"/>
  <c r="BI141" i="105" s="1"/>
  <c r="BI142" i="105" s="1"/>
  <c r="BI143" i="105" s="1"/>
  <c r="BI106" i="105"/>
  <c r="Y153" i="105"/>
  <c r="Z153" i="105" s="1"/>
  <c r="AZ106" i="105"/>
  <c r="AZ109" i="105"/>
  <c r="AZ110" i="105" s="1"/>
  <c r="AZ111" i="105" s="1"/>
  <c r="O150" i="105"/>
  <c r="R150" i="105"/>
  <c r="X145" i="105"/>
  <c r="AU112" i="105"/>
  <c r="AU113" i="105" s="1"/>
  <c r="AU114" i="105" s="1"/>
  <c r="AU115" i="105" s="1"/>
  <c r="AU116" i="105" s="1"/>
  <c r="AU117" i="105" s="1"/>
  <c r="X146" i="105"/>
  <c r="X142" i="105"/>
  <c r="X125" i="105"/>
  <c r="X131" i="105"/>
  <c r="U309" i="105"/>
  <c r="V309" i="105" s="1"/>
  <c r="Y279" i="105"/>
  <c r="Z279" i="105" s="1"/>
  <c r="U285" i="105"/>
  <c r="V285" i="105" s="1"/>
  <c r="U258" i="105"/>
  <c r="V258" i="105" s="1"/>
  <c r="Q249" i="105"/>
  <c r="BI249" i="105"/>
  <c r="BI250" i="105" s="1"/>
  <c r="BI251" i="105" s="1"/>
  <c r="BI252" i="105" s="1"/>
  <c r="BI253" i="105" s="1"/>
  <c r="BI254" i="105" s="1"/>
  <c r="BI255" i="105" s="1"/>
  <c r="BI256" i="105" s="1"/>
  <c r="BI257" i="105" s="1"/>
  <c r="BI258" i="105" s="1"/>
  <c r="BI259" i="105" s="1"/>
  <c r="BI260" i="105" s="1"/>
  <c r="BI261" i="105" s="1"/>
  <c r="BI262" i="105" s="1"/>
  <c r="BI263" i="105" s="1"/>
  <c r="BI264" i="105" s="1"/>
  <c r="BI265" i="105" s="1"/>
  <c r="BI266" i="105" s="1"/>
  <c r="BI267" i="105" s="1"/>
  <c r="BI268" i="105" s="1"/>
  <c r="BI269" i="105" s="1"/>
  <c r="BI270" i="105" s="1"/>
  <c r="BI271" i="105" s="1"/>
  <c r="BI272" i="105" s="1"/>
  <c r="BI273" i="105" s="1"/>
  <c r="BI274" i="105" s="1"/>
  <c r="BI275" i="105" s="1"/>
  <c r="BI276" i="105" s="1"/>
  <c r="BI277" i="105" s="1"/>
  <c r="BI278" i="105" s="1"/>
  <c r="BI279" i="105" s="1"/>
  <c r="BI280" i="105" s="1"/>
  <c r="BI281" i="105" s="1"/>
  <c r="BI282" i="105" s="1"/>
  <c r="BI283" i="105" s="1"/>
  <c r="BI284" i="105" s="1"/>
  <c r="BI285" i="105" s="1"/>
  <c r="BI286" i="105" s="1"/>
  <c r="BI287" i="105" s="1"/>
  <c r="BI288" i="105" s="1"/>
  <c r="BI289" i="105" s="1"/>
  <c r="BI290" i="105" s="1"/>
  <c r="BI291" i="105" s="1"/>
  <c r="BI292" i="105" s="1"/>
  <c r="BI293" i="105" s="1"/>
  <c r="BI294" i="105" s="1"/>
  <c r="BI295" i="105" s="1"/>
  <c r="BI296" i="105" s="1"/>
  <c r="BI297" i="105" s="1"/>
  <c r="BI298" i="105" s="1"/>
  <c r="BI299" i="105" s="1"/>
  <c r="BI300" i="105" s="1"/>
  <c r="BI301" i="105" s="1"/>
  <c r="BI302" i="105" s="1"/>
  <c r="BI303" i="105" s="1"/>
  <c r="BI304" i="105" s="1"/>
  <c r="BI305" i="105" s="1"/>
  <c r="BI306" i="105" s="1"/>
  <c r="BI307" i="105" s="1"/>
  <c r="BI308" i="105" s="1"/>
  <c r="BI309" i="105" s="1"/>
  <c r="BI310" i="105" s="1"/>
  <c r="BI311" i="105" s="1"/>
  <c r="BI312" i="105" s="1"/>
  <c r="BI313" i="105" s="1"/>
  <c r="BI314" i="105" s="1"/>
  <c r="BI315" i="105" s="1"/>
  <c r="BI316" i="105" s="1"/>
  <c r="BI317" i="105" s="1"/>
  <c r="BI318" i="105" s="1"/>
  <c r="BI319" i="105" s="1"/>
  <c r="BI320" i="105" s="1"/>
  <c r="BI321" i="105" s="1"/>
  <c r="BI322" i="105" s="1"/>
  <c r="BI323" i="105" s="1"/>
  <c r="BI324" i="105" s="1"/>
  <c r="BI325" i="105" s="1"/>
  <c r="BI326" i="105" s="1"/>
  <c r="BI327" i="105" s="1"/>
  <c r="BI328" i="105" s="1"/>
  <c r="BI329" i="105" s="1"/>
  <c r="AZ252" i="105"/>
  <c r="AZ253" i="105" s="1"/>
  <c r="AZ254" i="105" s="1"/>
  <c r="AZ255" i="105" s="1"/>
  <c r="AZ256" i="105" s="1"/>
  <c r="AZ257" i="105" s="1"/>
  <c r="AZ258" i="105" s="1"/>
  <c r="AZ259" i="105" s="1"/>
  <c r="AZ260" i="105" s="1"/>
  <c r="AZ261" i="105" s="1"/>
  <c r="AZ262" i="105" s="1"/>
  <c r="AZ263" i="105" s="1"/>
  <c r="AZ264" i="105" s="1"/>
  <c r="AZ265" i="105" s="1"/>
  <c r="AZ266" i="105" s="1"/>
  <c r="AZ267" i="105" s="1"/>
  <c r="AZ268" i="105" s="1"/>
  <c r="AZ269" i="105" s="1"/>
  <c r="AZ270" i="105" s="1"/>
  <c r="AZ271" i="105" s="1"/>
  <c r="AZ272" i="105" s="1"/>
  <c r="AZ273" i="105" s="1"/>
  <c r="AZ274" i="105" s="1"/>
  <c r="AZ275" i="105" s="1"/>
  <c r="AZ276" i="105" s="1"/>
  <c r="AZ277" i="105" s="1"/>
  <c r="AZ278" i="105" s="1"/>
  <c r="AZ279" i="105" s="1"/>
  <c r="AZ280" i="105" s="1"/>
  <c r="AZ281" i="105" s="1"/>
  <c r="AZ282" i="105" s="1"/>
  <c r="AZ283" i="105" s="1"/>
  <c r="AZ284" i="105" s="1"/>
  <c r="AZ285" i="105" s="1"/>
  <c r="AZ286" i="105" s="1"/>
  <c r="AZ287" i="105" s="1"/>
  <c r="AZ288" i="105" s="1"/>
  <c r="AZ289" i="105" s="1"/>
  <c r="AZ290" i="105" s="1"/>
  <c r="AZ291" i="105" s="1"/>
  <c r="AZ292" i="105" s="1"/>
  <c r="AZ293" i="105" s="1"/>
  <c r="AZ294" i="105" s="1"/>
  <c r="AZ295" i="105" s="1"/>
  <c r="AZ296" i="105" s="1"/>
  <c r="AZ297" i="105" s="1"/>
  <c r="AZ298" i="105" s="1"/>
  <c r="AZ299" i="105" s="1"/>
  <c r="AZ300" i="105" s="1"/>
  <c r="AZ301" i="105" s="1"/>
  <c r="AZ302" i="105" s="1"/>
  <c r="AZ303" i="105" s="1"/>
  <c r="AZ304" i="105" s="1"/>
  <c r="AZ305" i="105" s="1"/>
  <c r="AZ306" i="105" s="1"/>
  <c r="AZ307" i="105" s="1"/>
  <c r="AZ308" i="105" s="1"/>
  <c r="AZ309" i="105" s="1"/>
  <c r="AZ310" i="105" s="1"/>
  <c r="AZ311" i="105" s="1"/>
  <c r="AZ312" i="105" s="1"/>
  <c r="AZ313" i="105" s="1"/>
  <c r="AZ314" i="105" s="1"/>
  <c r="AZ315" i="105" s="1"/>
  <c r="AZ316" i="105" s="1"/>
  <c r="AZ317" i="105" s="1"/>
  <c r="AZ318" i="105" s="1"/>
  <c r="AZ319" i="105" s="1"/>
  <c r="AZ320" i="105" s="1"/>
  <c r="AZ321" i="105" s="1"/>
  <c r="AZ322" i="105" s="1"/>
  <c r="AZ323" i="105" s="1"/>
  <c r="AZ324" i="105" s="1"/>
  <c r="AZ325" i="105" s="1"/>
  <c r="AZ326" i="105" s="1"/>
  <c r="AZ327" i="105" s="1"/>
  <c r="AZ328" i="105" s="1"/>
  <c r="AZ329" i="105" s="1"/>
  <c r="BC216" i="105"/>
  <c r="BC217" i="105" s="1"/>
  <c r="BC218" i="105" s="1"/>
  <c r="BC219" i="105" s="1"/>
  <c r="BC220" i="105" s="1"/>
  <c r="BC221" i="105" s="1"/>
  <c r="BC222" i="105" s="1"/>
  <c r="BC223" i="105" s="1"/>
  <c r="BC224" i="105" s="1"/>
  <c r="BC225" i="105" s="1"/>
  <c r="BC226" i="105" s="1"/>
  <c r="BC227" i="105" s="1"/>
  <c r="BC228" i="105" s="1"/>
  <c r="BC229" i="105" s="1"/>
  <c r="BC230" i="105" s="1"/>
  <c r="BC231" i="105" s="1"/>
  <c r="BC232" i="105" s="1"/>
  <c r="BC233" i="105" s="1"/>
  <c r="BC234" i="105" s="1"/>
  <c r="BC235" i="105" s="1"/>
  <c r="BC236" i="105" s="1"/>
  <c r="BC237" i="105" s="1"/>
  <c r="BC238" i="105" s="1"/>
  <c r="BC239" i="105" s="1"/>
  <c r="BC240" i="105" s="1"/>
  <c r="BC241" i="105" s="1"/>
  <c r="BC242" i="105" s="1"/>
  <c r="AY213" i="105"/>
  <c r="AY214" i="105" s="1"/>
  <c r="AY215" i="105" s="1"/>
  <c r="U195" i="105"/>
  <c r="V195" i="105" s="1"/>
  <c r="X247" i="105"/>
  <c r="BI216" i="105"/>
  <c r="BI217" i="105" s="1"/>
  <c r="BI218" i="105" s="1"/>
  <c r="BI219" i="105" s="1"/>
  <c r="BI220" i="105" s="1"/>
  <c r="BI221" i="105" s="1"/>
  <c r="BI222" i="105" s="1"/>
  <c r="BI223" i="105" s="1"/>
  <c r="BI224" i="105" s="1"/>
  <c r="BI225" i="105" s="1"/>
  <c r="BI226" i="105" s="1"/>
  <c r="BI227" i="105" s="1"/>
  <c r="BI228" i="105" s="1"/>
  <c r="BI229" i="105" s="1"/>
  <c r="BI230" i="105" s="1"/>
  <c r="BI231" i="105" s="1"/>
  <c r="BI232" i="105" s="1"/>
  <c r="BI233" i="105" s="1"/>
  <c r="BI234" i="105" s="1"/>
  <c r="BI235" i="105" s="1"/>
  <c r="BI236" i="105" s="1"/>
  <c r="BI237" i="105" s="1"/>
  <c r="BI238" i="105" s="1"/>
  <c r="BI239" i="105" s="1"/>
  <c r="BI240" i="105" s="1"/>
  <c r="BI241" i="105" s="1"/>
  <c r="BI242" i="105" s="1"/>
  <c r="BI243" i="105" s="1"/>
  <c r="BI244" i="105" s="1"/>
  <c r="BI245" i="105" s="1"/>
  <c r="AW213" i="105"/>
  <c r="AW214" i="105" s="1"/>
  <c r="AW215" i="105" s="1"/>
  <c r="AW216" i="105" s="1"/>
  <c r="AW217" i="105" s="1"/>
  <c r="AW218" i="105" s="1"/>
  <c r="AW219" i="105" s="1"/>
  <c r="AW220" i="105" s="1"/>
  <c r="AW221" i="105" s="1"/>
  <c r="AW222" i="105" s="1"/>
  <c r="AW223" i="105" s="1"/>
  <c r="AW224" i="105" s="1"/>
  <c r="AW225" i="105" s="1"/>
  <c r="AW226" i="105" s="1"/>
  <c r="AW227" i="105" s="1"/>
  <c r="AW228" i="105" s="1"/>
  <c r="AW229" i="105" s="1"/>
  <c r="AW230" i="105" s="1"/>
  <c r="AW231" i="105" s="1"/>
  <c r="AW232" i="105" s="1"/>
  <c r="AW233" i="105" s="1"/>
  <c r="AW234" i="105" s="1"/>
  <c r="AW235" i="105" s="1"/>
  <c r="AW236" i="105" s="1"/>
  <c r="AW237" i="105" s="1"/>
  <c r="AW238" i="105" s="1"/>
  <c r="AW239" i="105" s="1"/>
  <c r="AW240" i="105" s="1"/>
  <c r="AW241" i="105" s="1"/>
  <c r="AW242" i="105" s="1"/>
  <c r="AW243" i="105" s="1"/>
  <c r="AW244" i="105" s="1"/>
  <c r="AW245" i="105" s="1"/>
  <c r="AW246" i="105" s="1"/>
  <c r="AW247" i="105" s="1"/>
  <c r="AW248" i="105" s="1"/>
  <c r="AW249" i="105" s="1"/>
  <c r="AW250" i="105" s="1"/>
  <c r="AW251" i="105" s="1"/>
  <c r="AW252" i="105" s="1"/>
  <c r="AW253" i="105" s="1"/>
  <c r="AW254" i="105" s="1"/>
  <c r="AW255" i="105" s="1"/>
  <c r="AW256" i="105" s="1"/>
  <c r="AW257" i="105" s="1"/>
  <c r="AW258" i="105" s="1"/>
  <c r="AW259" i="105" s="1"/>
  <c r="AW260" i="105" s="1"/>
  <c r="AW261" i="105" s="1"/>
  <c r="AW262" i="105" s="1"/>
  <c r="AW263" i="105" s="1"/>
  <c r="AW264" i="105" s="1"/>
  <c r="AW265" i="105" s="1"/>
  <c r="AW266" i="105" s="1"/>
  <c r="AW267" i="105" s="1"/>
  <c r="AW268" i="105" s="1"/>
  <c r="AW269" i="105" s="1"/>
  <c r="AW270" i="105" s="1"/>
  <c r="AW271" i="105" s="1"/>
  <c r="AW272" i="105" s="1"/>
  <c r="AW273" i="105" s="1"/>
  <c r="AW274" i="105" s="1"/>
  <c r="AW275" i="105" s="1"/>
  <c r="AW276" i="105" s="1"/>
  <c r="AW277" i="105" s="1"/>
  <c r="AW278" i="105" s="1"/>
  <c r="AW279" i="105" s="1"/>
  <c r="AW280" i="105" s="1"/>
  <c r="AW281" i="105" s="1"/>
  <c r="AW282" i="105" s="1"/>
  <c r="AW283" i="105" s="1"/>
  <c r="AW284" i="105" s="1"/>
  <c r="AW285" i="105" s="1"/>
  <c r="AW286" i="105" s="1"/>
  <c r="AW287" i="105" s="1"/>
  <c r="AW288" i="105" s="1"/>
  <c r="AW289" i="105" s="1"/>
  <c r="AW290" i="105" s="1"/>
  <c r="AW291" i="105" s="1"/>
  <c r="AW292" i="105" s="1"/>
  <c r="AW293" i="105" s="1"/>
  <c r="AW294" i="105" s="1"/>
  <c r="AW295" i="105" s="1"/>
  <c r="AW296" i="105" s="1"/>
  <c r="AW297" i="105" s="1"/>
  <c r="AW298" i="105" s="1"/>
  <c r="AW299" i="105" s="1"/>
  <c r="AW300" i="105" s="1"/>
  <c r="AW301" i="105" s="1"/>
  <c r="AW302" i="105" s="1"/>
  <c r="AW303" i="105" s="1"/>
  <c r="AW304" i="105" s="1"/>
  <c r="AW305" i="105" s="1"/>
  <c r="AW306" i="105" s="1"/>
  <c r="AW307" i="105" s="1"/>
  <c r="AW308" i="105" s="1"/>
  <c r="AW309" i="105" s="1"/>
  <c r="AW310" i="105" s="1"/>
  <c r="AW311" i="105" s="1"/>
  <c r="AW312" i="105" s="1"/>
  <c r="AW313" i="105" s="1"/>
  <c r="AW314" i="105" s="1"/>
  <c r="AW315" i="105" s="1"/>
  <c r="AW316" i="105" s="1"/>
  <c r="AW317" i="105" s="1"/>
  <c r="AW318" i="105" s="1"/>
  <c r="AW319" i="105" s="1"/>
  <c r="AW320" i="105" s="1"/>
  <c r="AW321" i="105" s="1"/>
  <c r="AW322" i="105" s="1"/>
  <c r="AW323" i="105" s="1"/>
  <c r="AW324" i="105" s="1"/>
  <c r="AW325" i="105" s="1"/>
  <c r="AW326" i="105" s="1"/>
  <c r="AW327" i="105" s="1"/>
  <c r="AW328" i="105" s="1"/>
  <c r="AW329" i="105" s="1"/>
  <c r="BA210" i="105"/>
  <c r="BA211" i="105" s="1"/>
  <c r="BA212" i="105" s="1"/>
  <c r="BA213" i="105" s="1"/>
  <c r="BA214" i="105" s="1"/>
  <c r="BA215" i="105" s="1"/>
  <c r="BA216" i="105" s="1"/>
  <c r="BA217" i="105" s="1"/>
  <c r="BA218" i="105" s="1"/>
  <c r="BA219" i="105" s="1"/>
  <c r="BA220" i="105" s="1"/>
  <c r="BA221" i="105" s="1"/>
  <c r="BA222" i="105" s="1"/>
  <c r="BA223" i="105" s="1"/>
  <c r="BA224" i="105" s="1"/>
  <c r="BA225" i="105" s="1"/>
  <c r="BA226" i="105" s="1"/>
  <c r="BA227" i="105" s="1"/>
  <c r="BA228" i="105" s="1"/>
  <c r="BA229" i="105" s="1"/>
  <c r="BA230" i="105" s="1"/>
  <c r="BA231" i="105" s="1"/>
  <c r="BA232" i="105" s="1"/>
  <c r="BA233" i="105" s="1"/>
  <c r="BA234" i="105" s="1"/>
  <c r="BA235" i="105" s="1"/>
  <c r="BA236" i="105" s="1"/>
  <c r="BA237" i="105" s="1"/>
  <c r="BA238" i="105" s="1"/>
  <c r="BA239" i="105" s="1"/>
  <c r="X245" i="105"/>
  <c r="R195" i="105"/>
  <c r="O195" i="105"/>
  <c r="U162" i="105"/>
  <c r="V162" i="105" s="1"/>
  <c r="BH249" i="105"/>
  <c r="BH250" i="105" s="1"/>
  <c r="BH251" i="105" s="1"/>
  <c r="BH252" i="105" s="1"/>
  <c r="BH253" i="105" s="1"/>
  <c r="BH254" i="105" s="1"/>
  <c r="BH255" i="105" s="1"/>
  <c r="BH256" i="105" s="1"/>
  <c r="BH257" i="105" s="1"/>
  <c r="BH258" i="105" s="1"/>
  <c r="BH259" i="105" s="1"/>
  <c r="BH260" i="105" s="1"/>
  <c r="BH261" i="105" s="1"/>
  <c r="BH262" i="105" s="1"/>
  <c r="BH263" i="105" s="1"/>
  <c r="BH264" i="105" s="1"/>
  <c r="BH265" i="105" s="1"/>
  <c r="BH266" i="105" s="1"/>
  <c r="BH267" i="105" s="1"/>
  <c r="BH268" i="105" s="1"/>
  <c r="BH269" i="105" s="1"/>
  <c r="BH270" i="105" s="1"/>
  <c r="BH271" i="105" s="1"/>
  <c r="BH272" i="105" s="1"/>
  <c r="BH273" i="105" s="1"/>
  <c r="BH274" i="105" s="1"/>
  <c r="BH275" i="105" s="1"/>
  <c r="BH276" i="105" s="1"/>
  <c r="BH277" i="105" s="1"/>
  <c r="BH278" i="105" s="1"/>
  <c r="BH279" i="105" s="1"/>
  <c r="BH280" i="105" s="1"/>
  <c r="BH281" i="105" s="1"/>
  <c r="BH282" i="105" s="1"/>
  <c r="BH283" i="105" s="1"/>
  <c r="BH284" i="105" s="1"/>
  <c r="BH285" i="105" s="1"/>
  <c r="BH286" i="105" s="1"/>
  <c r="BH287" i="105" s="1"/>
  <c r="BH288" i="105" s="1"/>
  <c r="BH289" i="105" s="1"/>
  <c r="BH290" i="105" s="1"/>
  <c r="BH291" i="105" s="1"/>
  <c r="BH292" i="105" s="1"/>
  <c r="BH293" i="105" s="1"/>
  <c r="BH294" i="105" s="1"/>
  <c r="BH295" i="105" s="1"/>
  <c r="BH296" i="105" s="1"/>
  <c r="BH297" i="105" s="1"/>
  <c r="BH298" i="105" s="1"/>
  <c r="BH299" i="105" s="1"/>
  <c r="BH300" i="105" s="1"/>
  <c r="BH301" i="105" s="1"/>
  <c r="BH302" i="105" s="1"/>
  <c r="BH303" i="105" s="1"/>
  <c r="BH304" i="105" s="1"/>
  <c r="BH305" i="105" s="1"/>
  <c r="BH306" i="105" s="1"/>
  <c r="BH307" i="105" s="1"/>
  <c r="BH308" i="105" s="1"/>
  <c r="BH309" i="105" s="1"/>
  <c r="BH310" i="105" s="1"/>
  <c r="BH311" i="105" s="1"/>
  <c r="BH312" i="105" s="1"/>
  <c r="BH313" i="105" s="1"/>
  <c r="BH314" i="105" s="1"/>
  <c r="BH315" i="105" s="1"/>
  <c r="BH316" i="105" s="1"/>
  <c r="BH317" i="105" s="1"/>
  <c r="BH318" i="105" s="1"/>
  <c r="BH319" i="105" s="1"/>
  <c r="BH320" i="105" s="1"/>
  <c r="BH321" i="105" s="1"/>
  <c r="BH322" i="105" s="1"/>
  <c r="BH323" i="105" s="1"/>
  <c r="BH324" i="105" s="1"/>
  <c r="BH325" i="105" s="1"/>
  <c r="BH326" i="105" s="1"/>
  <c r="BH327" i="105" s="1"/>
  <c r="BH328" i="105" s="1"/>
  <c r="BH329" i="105" s="1"/>
  <c r="AZ243" i="105"/>
  <c r="AZ244" i="105" s="1"/>
  <c r="AZ245" i="105" s="1"/>
  <c r="AZ246" i="105" s="1"/>
  <c r="AZ247" i="105" s="1"/>
  <c r="AZ248" i="105" s="1"/>
  <c r="X241" i="105"/>
  <c r="X212" i="105"/>
  <c r="Q177" i="105"/>
  <c r="R189" i="105"/>
  <c r="O189" i="105"/>
  <c r="AW177" i="105"/>
  <c r="AW178" i="105" s="1"/>
  <c r="AW179" i="105" s="1"/>
  <c r="AW180" i="105" s="1"/>
  <c r="AW181" i="105" s="1"/>
  <c r="AW182" i="105" s="1"/>
  <c r="AW183" i="105" s="1"/>
  <c r="AW184" i="105" s="1"/>
  <c r="AW185" i="105" s="1"/>
  <c r="AW186" i="105" s="1"/>
  <c r="AW187" i="105" s="1"/>
  <c r="AW188" i="105" s="1"/>
  <c r="AW189" i="105" s="1"/>
  <c r="AW190" i="105" s="1"/>
  <c r="AW191" i="105" s="1"/>
  <c r="AW192" i="105" s="1"/>
  <c r="AW193" i="105" s="1"/>
  <c r="AW194" i="105" s="1"/>
  <c r="AW195" i="105" s="1"/>
  <c r="AW196" i="105" s="1"/>
  <c r="AW197" i="105" s="1"/>
  <c r="AW198" i="105" s="1"/>
  <c r="AW199" i="105" s="1"/>
  <c r="AW200" i="105" s="1"/>
  <c r="AW201" i="105" s="1"/>
  <c r="AW202" i="105" s="1"/>
  <c r="AW203" i="105" s="1"/>
  <c r="AW204" i="105" s="1"/>
  <c r="AW205" i="105" s="1"/>
  <c r="AW206" i="105" s="1"/>
  <c r="AW207" i="105" s="1"/>
  <c r="AW208" i="105" s="1"/>
  <c r="AW209" i="105" s="1"/>
  <c r="AW210" i="105" s="1"/>
  <c r="AW211" i="105" s="1"/>
  <c r="AW212" i="105" s="1"/>
  <c r="U153" i="105"/>
  <c r="V153" i="105" s="1"/>
  <c r="R192" i="105"/>
  <c r="O192" i="105"/>
  <c r="AZ177" i="105"/>
  <c r="AZ178" i="105" s="1"/>
  <c r="AZ179" i="105" s="1"/>
  <c r="AZ180" i="105" s="1"/>
  <c r="AZ181" i="105" s="1"/>
  <c r="AZ182" i="105" s="1"/>
  <c r="AZ183" i="105" s="1"/>
  <c r="AZ184" i="105" s="1"/>
  <c r="AZ185" i="105" s="1"/>
  <c r="AZ186" i="105" s="1"/>
  <c r="AZ187" i="105" s="1"/>
  <c r="AZ188" i="105" s="1"/>
  <c r="AZ189" i="105" s="1"/>
  <c r="AZ190" i="105" s="1"/>
  <c r="AZ191" i="105" s="1"/>
  <c r="AZ192" i="105" s="1"/>
  <c r="AZ193" i="105" s="1"/>
  <c r="AZ194" i="105" s="1"/>
  <c r="AZ195" i="105" s="1"/>
  <c r="AZ196" i="105" s="1"/>
  <c r="AZ197" i="105" s="1"/>
  <c r="AZ198" i="105" s="1"/>
  <c r="AZ199" i="105" s="1"/>
  <c r="AZ200" i="105" s="1"/>
  <c r="AZ201" i="105" s="1"/>
  <c r="AZ202" i="105" s="1"/>
  <c r="AZ203" i="105" s="1"/>
  <c r="AZ204" i="105" s="1"/>
  <c r="AZ205" i="105" s="1"/>
  <c r="AZ206" i="105" s="1"/>
  <c r="AZ207" i="105" s="1"/>
  <c r="AZ208" i="105" s="1"/>
  <c r="AZ209" i="105" s="1"/>
  <c r="AZ210" i="105" s="1"/>
  <c r="AZ211" i="105" s="1"/>
  <c r="AZ212" i="105" s="1"/>
  <c r="AZ213" i="105" s="1"/>
  <c r="AZ214" i="105" s="1"/>
  <c r="AZ215" i="105" s="1"/>
  <c r="O156" i="105"/>
  <c r="R156" i="105"/>
  <c r="Q156" i="105"/>
  <c r="O144" i="105"/>
  <c r="E144" i="105" s="1"/>
  <c r="J47" i="106" s="1"/>
  <c r="R144" i="105"/>
  <c r="E145" i="105" s="1"/>
  <c r="J48" i="106" s="1"/>
  <c r="AX144" i="105"/>
  <c r="AX145" i="105" s="1"/>
  <c r="AX146" i="105" s="1"/>
  <c r="AW127" i="105"/>
  <c r="AW128" i="105" s="1"/>
  <c r="AW129" i="105" s="1"/>
  <c r="AW130" i="105" s="1"/>
  <c r="AW131" i="105" s="1"/>
  <c r="AW132" i="105" s="1"/>
  <c r="AW133" i="105" s="1"/>
  <c r="AW134" i="105" s="1"/>
  <c r="AW135" i="105" s="1"/>
  <c r="AW136" i="105" s="1"/>
  <c r="AW137" i="105" s="1"/>
  <c r="AW138" i="105" s="1"/>
  <c r="AW139" i="105" s="1"/>
  <c r="AW140" i="105" s="1"/>
  <c r="AW115" i="105"/>
  <c r="AW116" i="105" s="1"/>
  <c r="AW117" i="105" s="1"/>
  <c r="BE109" i="105"/>
  <c r="BE110" i="105" s="1"/>
  <c r="BE111" i="105" s="1"/>
  <c r="BE112" i="105" s="1"/>
  <c r="BE113" i="105" s="1"/>
  <c r="BE114" i="105" s="1"/>
  <c r="BE115" i="105" s="1"/>
  <c r="BE116" i="105" s="1"/>
  <c r="BE117" i="105" s="1"/>
  <c r="BE118" i="105" s="1"/>
  <c r="BE119" i="105" s="1"/>
  <c r="BE120" i="105" s="1"/>
  <c r="BE121" i="105" s="1"/>
  <c r="BE122" i="105" s="1"/>
  <c r="BE123" i="105" s="1"/>
  <c r="BE124" i="105" s="1"/>
  <c r="BE125" i="105" s="1"/>
  <c r="BE126" i="105" s="1"/>
  <c r="BE127" i="105" s="1"/>
  <c r="BE128" i="105" s="1"/>
  <c r="BE129" i="105" s="1"/>
  <c r="BE130" i="105" s="1"/>
  <c r="BE131" i="105" s="1"/>
  <c r="BE132" i="105" s="1"/>
  <c r="BE133" i="105" s="1"/>
  <c r="BE134" i="105" s="1"/>
  <c r="BE135" i="105" s="1"/>
  <c r="BE136" i="105" s="1"/>
  <c r="BE137" i="105" s="1"/>
  <c r="BE138" i="105" s="1"/>
  <c r="BE139" i="105" s="1"/>
  <c r="BE140" i="105" s="1"/>
  <c r="BE141" i="105" s="1"/>
  <c r="BE142" i="105" s="1"/>
  <c r="BE143" i="105" s="1"/>
  <c r="BE144" i="105" s="1"/>
  <c r="BE145" i="105" s="1"/>
  <c r="BE146" i="105" s="1"/>
  <c r="BE147" i="105" s="1"/>
  <c r="BE148" i="105" s="1"/>
  <c r="BE149" i="105" s="1"/>
  <c r="BE150" i="105" s="1"/>
  <c r="BE151" i="105" s="1"/>
  <c r="BE152" i="105" s="1"/>
  <c r="BE153" i="105" s="1"/>
  <c r="BE154" i="105" s="1"/>
  <c r="BE155" i="105" s="1"/>
  <c r="BE156" i="105" s="1"/>
  <c r="BE157" i="105" s="1"/>
  <c r="BE158" i="105" s="1"/>
  <c r="BE159" i="105" s="1"/>
  <c r="BE160" i="105" s="1"/>
  <c r="BE161" i="105" s="1"/>
  <c r="BE162" i="105" s="1"/>
  <c r="BE163" i="105" s="1"/>
  <c r="BE164" i="105" s="1"/>
  <c r="BE165" i="105" s="1"/>
  <c r="BE166" i="105" s="1"/>
  <c r="BE167" i="105" s="1"/>
  <c r="BE168" i="105" s="1"/>
  <c r="BE169" i="105" s="1"/>
  <c r="BE170" i="105" s="1"/>
  <c r="BE171" i="105" s="1"/>
  <c r="BE172" i="105" s="1"/>
  <c r="BE173" i="105" s="1"/>
  <c r="BE106" i="105"/>
  <c r="U141" i="105"/>
  <c r="X141" i="105"/>
  <c r="AZ130" i="105"/>
  <c r="AZ131" i="105" s="1"/>
  <c r="AZ132" i="105" s="1"/>
  <c r="AZ133" i="105" s="1"/>
  <c r="AZ134" i="105" s="1"/>
  <c r="AZ135" i="105" s="1"/>
  <c r="AZ136" i="105" s="1"/>
  <c r="AZ137" i="105" s="1"/>
  <c r="AZ138" i="105" s="1"/>
  <c r="AZ139" i="105" s="1"/>
  <c r="AZ140" i="105" s="1"/>
  <c r="AZ141" i="105" s="1"/>
  <c r="AZ142" i="105" s="1"/>
  <c r="AZ143" i="105" s="1"/>
  <c r="AZ144" i="105" s="1"/>
  <c r="AZ145" i="105" s="1"/>
  <c r="AZ146" i="105" s="1"/>
  <c r="AZ147" i="105" s="1"/>
  <c r="AZ148" i="105" s="1"/>
  <c r="AZ149" i="105" s="1"/>
  <c r="AZ150" i="105" s="1"/>
  <c r="AZ151" i="105" s="1"/>
  <c r="AZ152" i="105" s="1"/>
  <c r="AZ153" i="105" s="1"/>
  <c r="AZ154" i="105" s="1"/>
  <c r="AZ155" i="105" s="1"/>
  <c r="AZ156" i="105" s="1"/>
  <c r="AZ157" i="105" s="1"/>
  <c r="AZ158" i="105" s="1"/>
  <c r="AZ159" i="105" s="1"/>
  <c r="AZ160" i="105" s="1"/>
  <c r="AZ161" i="105" s="1"/>
  <c r="AZ162" i="105" s="1"/>
  <c r="AZ163" i="105" s="1"/>
  <c r="AZ164" i="105" s="1"/>
  <c r="AZ165" i="105" s="1"/>
  <c r="AZ166" i="105" s="1"/>
  <c r="AZ167" i="105" s="1"/>
  <c r="AZ168" i="105" s="1"/>
  <c r="AZ169" i="105" s="1"/>
  <c r="AZ170" i="105" s="1"/>
  <c r="AZ171" i="105" s="1"/>
  <c r="AZ172" i="105" s="1"/>
  <c r="AZ173" i="105" s="1"/>
  <c r="AZ174" i="105" s="1"/>
  <c r="AZ175" i="105" s="1"/>
  <c r="AZ176" i="105" s="1"/>
  <c r="U127" i="105"/>
  <c r="V127" i="105" s="1"/>
  <c r="X127" i="105"/>
  <c r="X128" i="105" s="1"/>
  <c r="X129" i="105" s="1"/>
  <c r="U121" i="105"/>
  <c r="X121" i="105"/>
  <c r="AZ118" i="105"/>
  <c r="AZ119" i="105" s="1"/>
  <c r="AZ120" i="105" s="1"/>
  <c r="AZ121" i="105" s="1"/>
  <c r="AZ122" i="105" s="1"/>
  <c r="AZ123" i="105" s="1"/>
  <c r="U115" i="105"/>
  <c r="V115" i="105" s="1"/>
  <c r="X115" i="105"/>
  <c r="AV106" i="105"/>
  <c r="AV109" i="105"/>
  <c r="AV110" i="105" s="1"/>
  <c r="AV111" i="105" s="1"/>
  <c r="AB106" i="105"/>
  <c r="BI144" i="105"/>
  <c r="BI145" i="105" s="1"/>
  <c r="BI146" i="105" s="1"/>
  <c r="BI147" i="105" s="1"/>
  <c r="BI148" i="105" s="1"/>
  <c r="BI149" i="105" s="1"/>
  <c r="BI150" i="105" s="1"/>
  <c r="BI151" i="105" s="1"/>
  <c r="BI152" i="105" s="1"/>
  <c r="BI153" i="105" s="1"/>
  <c r="BI154" i="105" s="1"/>
  <c r="BI155" i="105" s="1"/>
  <c r="BI156" i="105" s="1"/>
  <c r="BI157" i="105" s="1"/>
  <c r="BI158" i="105" s="1"/>
  <c r="BI159" i="105" s="1"/>
  <c r="BI160" i="105" s="1"/>
  <c r="BI161" i="105" s="1"/>
  <c r="BI162" i="105" s="1"/>
  <c r="BI163" i="105" s="1"/>
  <c r="BI164" i="105" s="1"/>
  <c r="BI165" i="105" s="1"/>
  <c r="BI166" i="105" s="1"/>
  <c r="BI167" i="105" s="1"/>
  <c r="BI168" i="105" s="1"/>
  <c r="BI169" i="105" s="1"/>
  <c r="BI170" i="105" s="1"/>
  <c r="BI171" i="105" s="1"/>
  <c r="BI172" i="105" s="1"/>
  <c r="BI173" i="105" s="1"/>
  <c r="BI174" i="105" s="1"/>
  <c r="BI175" i="105" s="1"/>
  <c r="BI176" i="105" s="1"/>
  <c r="BI177" i="105" s="1"/>
  <c r="BI178" i="105" s="1"/>
  <c r="BI179" i="105" s="1"/>
  <c r="BI180" i="105" s="1"/>
  <c r="BI181" i="105" s="1"/>
  <c r="BI182" i="105" s="1"/>
  <c r="BI183" i="105" s="1"/>
  <c r="BI184" i="105" s="1"/>
  <c r="BI185" i="105" s="1"/>
  <c r="BI186" i="105" s="1"/>
  <c r="BI187" i="105" s="1"/>
  <c r="BI188" i="105" s="1"/>
  <c r="BI189" i="105" s="1"/>
  <c r="BI190" i="105" s="1"/>
  <c r="BI191" i="105" s="1"/>
  <c r="BI192" i="105" s="1"/>
  <c r="BI193" i="105" s="1"/>
  <c r="BI194" i="105" s="1"/>
  <c r="BI195" i="105" s="1"/>
  <c r="BI196" i="105" s="1"/>
  <c r="BI197" i="105" s="1"/>
  <c r="BI198" i="105" s="1"/>
  <c r="BI199" i="105" s="1"/>
  <c r="BI200" i="105" s="1"/>
  <c r="BI201" i="105" s="1"/>
  <c r="BI202" i="105" s="1"/>
  <c r="BI203" i="105" s="1"/>
  <c r="BI204" i="105" s="1"/>
  <c r="BI205" i="105" s="1"/>
  <c r="BI206" i="105" s="1"/>
  <c r="BI207" i="105" s="1"/>
  <c r="BI208" i="105" s="1"/>
  <c r="BI209" i="105" s="1"/>
  <c r="BI210" i="105" s="1"/>
  <c r="BI211" i="105" s="1"/>
  <c r="BI212" i="105" s="1"/>
  <c r="BI213" i="105" s="1"/>
  <c r="BI214" i="105" s="1"/>
  <c r="BI215" i="105" s="1"/>
  <c r="AU141" i="105"/>
  <c r="AU142" i="105" s="1"/>
  <c r="AU143" i="105" s="1"/>
  <c r="AY130" i="105"/>
  <c r="AY131" i="105" s="1"/>
  <c r="AY132" i="105" s="1"/>
  <c r="AY133" i="105" s="1"/>
  <c r="AY134" i="105" s="1"/>
  <c r="AY135" i="105" s="1"/>
  <c r="AY136" i="105" s="1"/>
  <c r="AY137" i="105" s="1"/>
  <c r="AY138" i="105" s="1"/>
  <c r="AY139" i="105" s="1"/>
  <c r="AY140" i="105" s="1"/>
  <c r="AY141" i="105" s="1"/>
  <c r="AY142" i="105" s="1"/>
  <c r="AY143" i="105" s="1"/>
  <c r="BG124" i="105"/>
  <c r="BG125" i="105" s="1"/>
  <c r="BG126" i="105" s="1"/>
  <c r="AU121" i="105"/>
  <c r="AU122" i="105" s="1"/>
  <c r="AU123" i="105" s="1"/>
  <c r="AU124" i="105" s="1"/>
  <c r="AU125" i="105" s="1"/>
  <c r="AU126" i="105" s="1"/>
  <c r="AU127" i="105" s="1"/>
  <c r="AU128" i="105" s="1"/>
  <c r="AU129" i="105" s="1"/>
  <c r="AY118" i="105"/>
  <c r="AY119" i="105" s="1"/>
  <c r="AY120" i="105" s="1"/>
  <c r="AY121" i="105" s="1"/>
  <c r="AY122" i="105" s="1"/>
  <c r="AY123" i="105" s="1"/>
  <c r="BF106" i="105"/>
  <c r="AW147" i="105"/>
  <c r="AW148" i="105" s="1"/>
  <c r="AW149" i="105" s="1"/>
  <c r="AW150" i="105" s="1"/>
  <c r="AW151" i="105" s="1"/>
  <c r="AW152" i="105" s="1"/>
  <c r="AW153" i="105" s="1"/>
  <c r="AW154" i="105" s="1"/>
  <c r="AW155" i="105" s="1"/>
  <c r="AW156" i="105" s="1"/>
  <c r="AW157" i="105" s="1"/>
  <c r="AW158" i="105" s="1"/>
  <c r="AW159" i="105" s="1"/>
  <c r="AW160" i="105" s="1"/>
  <c r="AW161" i="105" s="1"/>
  <c r="AW162" i="105" s="1"/>
  <c r="AW163" i="105" s="1"/>
  <c r="AW164" i="105" s="1"/>
  <c r="AW165" i="105" s="1"/>
  <c r="AW166" i="105" s="1"/>
  <c r="AW167" i="105" s="1"/>
  <c r="AW168" i="105" s="1"/>
  <c r="AW169" i="105" s="1"/>
  <c r="AW170" i="105" s="1"/>
  <c r="AW171" i="105" s="1"/>
  <c r="AW172" i="105" s="1"/>
  <c r="AW173" i="105" s="1"/>
  <c r="AW174" i="105" s="1"/>
  <c r="AW175" i="105" s="1"/>
  <c r="AW176" i="105" s="1"/>
  <c r="Z127" i="105"/>
  <c r="X122" i="105"/>
  <c r="X149" i="105"/>
  <c r="X150" i="105" s="1"/>
  <c r="X151" i="105" s="1"/>
  <c r="X152" i="105" s="1"/>
  <c r="X153" i="105" s="1"/>
  <c r="X154" i="105" s="1"/>
  <c r="X155" i="105" s="1"/>
  <c r="X156" i="105" s="1"/>
  <c r="X157" i="105" s="1"/>
  <c r="X158" i="105" s="1"/>
  <c r="X159" i="105" s="1"/>
  <c r="X160" i="105" s="1"/>
  <c r="X161" i="105" s="1"/>
  <c r="X162" i="105" s="1"/>
  <c r="X163" i="105" s="1"/>
  <c r="X164" i="105" s="1"/>
  <c r="X165" i="105" s="1"/>
  <c r="X166" i="105" s="1"/>
  <c r="X167" i="105" s="1"/>
  <c r="X168" i="105" s="1"/>
  <c r="X169" i="105" s="1"/>
  <c r="X170" i="105" s="1"/>
  <c r="X171" i="105" s="1"/>
  <c r="X172" i="105" s="1"/>
  <c r="X173" i="105" s="1"/>
  <c r="X119" i="105"/>
  <c r="BG106" i="105"/>
  <c r="U306" i="105"/>
  <c r="V306" i="105" s="1"/>
  <c r="R315" i="105"/>
  <c r="O315" i="105"/>
  <c r="U312" i="105"/>
  <c r="V312" i="105" s="1"/>
  <c r="R279" i="105"/>
  <c r="O279" i="105"/>
  <c r="U273" i="105"/>
  <c r="V273" i="105" s="1"/>
  <c r="BE249" i="105"/>
  <c r="BE250" i="105" s="1"/>
  <c r="BE251" i="105" s="1"/>
  <c r="BE252" i="105" s="1"/>
  <c r="BE253" i="105" s="1"/>
  <c r="BE254" i="105" s="1"/>
  <c r="BE255" i="105" s="1"/>
  <c r="BE256" i="105" s="1"/>
  <c r="BE257" i="105" s="1"/>
  <c r="BE258" i="105" s="1"/>
  <c r="BE259" i="105" s="1"/>
  <c r="BE260" i="105" s="1"/>
  <c r="BE261" i="105" s="1"/>
  <c r="BE262" i="105" s="1"/>
  <c r="BE263" i="105" s="1"/>
  <c r="BE264" i="105" s="1"/>
  <c r="BE265" i="105" s="1"/>
  <c r="BE266" i="105" s="1"/>
  <c r="BE267" i="105" s="1"/>
  <c r="BE268" i="105" s="1"/>
  <c r="BE269" i="105" s="1"/>
  <c r="BE270" i="105" s="1"/>
  <c r="BE271" i="105" s="1"/>
  <c r="BE272" i="105" s="1"/>
  <c r="BE273" i="105" s="1"/>
  <c r="BE274" i="105" s="1"/>
  <c r="BE275" i="105" s="1"/>
  <c r="BE276" i="105" s="1"/>
  <c r="BE277" i="105" s="1"/>
  <c r="BE278" i="105" s="1"/>
  <c r="BE279" i="105" s="1"/>
  <c r="BE280" i="105" s="1"/>
  <c r="BE281" i="105" s="1"/>
  <c r="BE282" i="105" s="1"/>
  <c r="BE283" i="105" s="1"/>
  <c r="BE284" i="105" s="1"/>
  <c r="BE285" i="105" s="1"/>
  <c r="BE286" i="105" s="1"/>
  <c r="BE287" i="105" s="1"/>
  <c r="BE288" i="105" s="1"/>
  <c r="BE289" i="105" s="1"/>
  <c r="BE290" i="105" s="1"/>
  <c r="BE291" i="105" s="1"/>
  <c r="BE292" i="105" s="1"/>
  <c r="BE293" i="105" s="1"/>
  <c r="BE294" i="105" s="1"/>
  <c r="BE295" i="105" s="1"/>
  <c r="BE296" i="105" s="1"/>
  <c r="BE297" i="105" s="1"/>
  <c r="BE298" i="105" s="1"/>
  <c r="BE299" i="105" s="1"/>
  <c r="BE300" i="105" s="1"/>
  <c r="BE301" i="105" s="1"/>
  <c r="BE302" i="105" s="1"/>
  <c r="BE303" i="105" s="1"/>
  <c r="BE304" i="105" s="1"/>
  <c r="BE305" i="105" s="1"/>
  <c r="BE306" i="105" s="1"/>
  <c r="BE307" i="105" s="1"/>
  <c r="BE308" i="105" s="1"/>
  <c r="BE309" i="105" s="1"/>
  <c r="BE310" i="105" s="1"/>
  <c r="BE311" i="105" s="1"/>
  <c r="BE312" i="105" s="1"/>
  <c r="BE313" i="105" s="1"/>
  <c r="BE314" i="105" s="1"/>
  <c r="BE315" i="105" s="1"/>
  <c r="BE316" i="105" s="1"/>
  <c r="BE317" i="105" s="1"/>
  <c r="BE318" i="105" s="1"/>
  <c r="BE319" i="105" s="1"/>
  <c r="BE320" i="105" s="1"/>
  <c r="BE321" i="105" s="1"/>
  <c r="BE322" i="105" s="1"/>
  <c r="BE323" i="105" s="1"/>
  <c r="BE324" i="105" s="1"/>
  <c r="BE325" i="105" s="1"/>
  <c r="BE326" i="105" s="1"/>
  <c r="BE327" i="105" s="1"/>
  <c r="BE328" i="105" s="1"/>
  <c r="BE329" i="105" s="1"/>
  <c r="AY216" i="105"/>
  <c r="AY217" i="105" s="1"/>
  <c r="AY218" i="105" s="1"/>
  <c r="AY219" i="105" s="1"/>
  <c r="AY220" i="105" s="1"/>
  <c r="AY221" i="105" s="1"/>
  <c r="AY222" i="105" s="1"/>
  <c r="AY223" i="105" s="1"/>
  <c r="AY224" i="105" s="1"/>
  <c r="AY225" i="105" s="1"/>
  <c r="AY226" i="105" s="1"/>
  <c r="AY227" i="105" s="1"/>
  <c r="AY228" i="105" s="1"/>
  <c r="AY229" i="105" s="1"/>
  <c r="AY230" i="105" s="1"/>
  <c r="AY231" i="105" s="1"/>
  <c r="AY232" i="105" s="1"/>
  <c r="AY233" i="105" s="1"/>
  <c r="AY234" i="105" s="1"/>
  <c r="AY235" i="105" s="1"/>
  <c r="AY236" i="105" s="1"/>
  <c r="AY237" i="105" s="1"/>
  <c r="AY238" i="105" s="1"/>
  <c r="AY239" i="105" s="1"/>
  <c r="AY240" i="105" s="1"/>
  <c r="AY241" i="105" s="1"/>
  <c r="AY242" i="105" s="1"/>
  <c r="AY243" i="105" s="1"/>
  <c r="AY244" i="105" s="1"/>
  <c r="AY245" i="105" s="1"/>
  <c r="AY246" i="105" s="1"/>
  <c r="AY247" i="105" s="1"/>
  <c r="AY248" i="105" s="1"/>
  <c r="AY249" i="105" s="1"/>
  <c r="AY250" i="105" s="1"/>
  <c r="AY251" i="105" s="1"/>
  <c r="BA240" i="105"/>
  <c r="BA241" i="105" s="1"/>
  <c r="BA242" i="105" s="1"/>
  <c r="U159" i="105"/>
  <c r="V159" i="105" s="1"/>
  <c r="X246" i="105"/>
  <c r="BD243" i="105"/>
  <c r="BD244" i="105" s="1"/>
  <c r="BD245" i="105" s="1"/>
  <c r="BD246" i="105" s="1"/>
  <c r="BD247" i="105" s="1"/>
  <c r="BD248" i="105" s="1"/>
  <c r="BD249" i="105" s="1"/>
  <c r="BD250" i="105" s="1"/>
  <c r="BD251" i="105" s="1"/>
  <c r="BD252" i="105" s="1"/>
  <c r="BD253" i="105" s="1"/>
  <c r="BD254" i="105" s="1"/>
  <c r="BD255" i="105" s="1"/>
  <c r="BD256" i="105" s="1"/>
  <c r="BD257" i="105" s="1"/>
  <c r="BD258" i="105" s="1"/>
  <c r="BD259" i="105" s="1"/>
  <c r="BD260" i="105" s="1"/>
  <c r="BD261" i="105" s="1"/>
  <c r="BD262" i="105" s="1"/>
  <c r="BD263" i="105" s="1"/>
  <c r="BD264" i="105" s="1"/>
  <c r="BD265" i="105" s="1"/>
  <c r="BD266" i="105" s="1"/>
  <c r="BD267" i="105" s="1"/>
  <c r="BD268" i="105" s="1"/>
  <c r="BD269" i="105" s="1"/>
  <c r="BD270" i="105" s="1"/>
  <c r="BD271" i="105" s="1"/>
  <c r="BD272" i="105" s="1"/>
  <c r="BD273" i="105" s="1"/>
  <c r="BD274" i="105" s="1"/>
  <c r="BD275" i="105" s="1"/>
  <c r="BD276" i="105" s="1"/>
  <c r="BD277" i="105" s="1"/>
  <c r="BD278" i="105" s="1"/>
  <c r="BD279" i="105" s="1"/>
  <c r="BD280" i="105" s="1"/>
  <c r="BD281" i="105" s="1"/>
  <c r="BD282" i="105" s="1"/>
  <c r="BD283" i="105" s="1"/>
  <c r="BD284" i="105" s="1"/>
  <c r="BD285" i="105" s="1"/>
  <c r="BD286" i="105" s="1"/>
  <c r="BD287" i="105" s="1"/>
  <c r="BD288" i="105" s="1"/>
  <c r="BD289" i="105" s="1"/>
  <c r="BD290" i="105" s="1"/>
  <c r="BD291" i="105" s="1"/>
  <c r="BD292" i="105" s="1"/>
  <c r="BD293" i="105" s="1"/>
  <c r="BD294" i="105" s="1"/>
  <c r="BD295" i="105" s="1"/>
  <c r="BD296" i="105" s="1"/>
  <c r="BD297" i="105" s="1"/>
  <c r="BD298" i="105" s="1"/>
  <c r="BD299" i="105" s="1"/>
  <c r="BD300" i="105" s="1"/>
  <c r="BD301" i="105" s="1"/>
  <c r="BD302" i="105" s="1"/>
  <c r="BD303" i="105" s="1"/>
  <c r="BD304" i="105" s="1"/>
  <c r="BD305" i="105" s="1"/>
  <c r="BD306" i="105" s="1"/>
  <c r="BD307" i="105" s="1"/>
  <c r="BD308" i="105" s="1"/>
  <c r="BD309" i="105" s="1"/>
  <c r="BD310" i="105" s="1"/>
  <c r="BD311" i="105" s="1"/>
  <c r="BD312" i="105" s="1"/>
  <c r="BD313" i="105" s="1"/>
  <c r="BD314" i="105" s="1"/>
  <c r="BD315" i="105" s="1"/>
  <c r="BD316" i="105" s="1"/>
  <c r="BD317" i="105" s="1"/>
  <c r="BD318" i="105" s="1"/>
  <c r="BD319" i="105" s="1"/>
  <c r="BD320" i="105" s="1"/>
  <c r="BD321" i="105" s="1"/>
  <c r="BD322" i="105" s="1"/>
  <c r="BD323" i="105" s="1"/>
  <c r="BD324" i="105" s="1"/>
  <c r="BD325" i="105" s="1"/>
  <c r="BD326" i="105" s="1"/>
  <c r="BD327" i="105" s="1"/>
  <c r="BD328" i="105" s="1"/>
  <c r="BD329" i="105" s="1"/>
  <c r="BE240" i="105"/>
  <c r="BE241" i="105" s="1"/>
  <c r="BE242" i="105" s="1"/>
  <c r="X218" i="105"/>
  <c r="X219" i="105" s="1"/>
  <c r="X220" i="105" s="1"/>
  <c r="X221" i="105" s="1"/>
  <c r="X222" i="105" s="1"/>
  <c r="X223" i="105" s="1"/>
  <c r="X224" i="105" s="1"/>
  <c r="X225" i="105" s="1"/>
  <c r="X226" i="105" s="1"/>
  <c r="X227" i="105" s="1"/>
  <c r="X228" i="105" s="1"/>
  <c r="X229" i="105" s="1"/>
  <c r="X230" i="105" s="1"/>
  <c r="X231" i="105" s="1"/>
  <c r="X232" i="105" s="1"/>
  <c r="X233" i="105" s="1"/>
  <c r="X234" i="105" s="1"/>
  <c r="X235" i="105" s="1"/>
  <c r="X236" i="105" s="1"/>
  <c r="X237" i="105" s="1"/>
  <c r="X238" i="105" s="1"/>
  <c r="X239" i="105" s="1"/>
  <c r="AV213" i="105"/>
  <c r="AV214" i="105" s="1"/>
  <c r="AV215" i="105" s="1"/>
  <c r="AV216" i="105" s="1"/>
  <c r="AV217" i="105" s="1"/>
  <c r="AV218" i="105" s="1"/>
  <c r="AV219" i="105" s="1"/>
  <c r="AV220" i="105" s="1"/>
  <c r="AV221" i="105" s="1"/>
  <c r="AV222" i="105" s="1"/>
  <c r="AV223" i="105" s="1"/>
  <c r="AV224" i="105" s="1"/>
  <c r="AV225" i="105" s="1"/>
  <c r="AV226" i="105" s="1"/>
  <c r="AV227" i="105" s="1"/>
  <c r="AV228" i="105" s="1"/>
  <c r="AV229" i="105" s="1"/>
  <c r="AV230" i="105" s="1"/>
  <c r="AV231" i="105" s="1"/>
  <c r="AV232" i="105" s="1"/>
  <c r="AV233" i="105" s="1"/>
  <c r="AV234" i="105" s="1"/>
  <c r="AV235" i="105" s="1"/>
  <c r="AV236" i="105" s="1"/>
  <c r="AV237" i="105" s="1"/>
  <c r="AV238" i="105" s="1"/>
  <c r="AV239" i="105" s="1"/>
  <c r="AV240" i="105" s="1"/>
  <c r="AV241" i="105" s="1"/>
  <c r="AV242" i="105" s="1"/>
  <c r="AV243" i="105" s="1"/>
  <c r="AV244" i="105" s="1"/>
  <c r="AV245" i="105" s="1"/>
  <c r="AV246" i="105" s="1"/>
  <c r="AV247" i="105" s="1"/>
  <c r="AV248" i="105" s="1"/>
  <c r="AV249" i="105" s="1"/>
  <c r="AV250" i="105" s="1"/>
  <c r="AV251" i="105" s="1"/>
  <c r="AV252" i="105" s="1"/>
  <c r="AV253" i="105" s="1"/>
  <c r="AV254" i="105" s="1"/>
  <c r="AV255" i="105" s="1"/>
  <c r="AV256" i="105" s="1"/>
  <c r="AV257" i="105" s="1"/>
  <c r="AV258" i="105" s="1"/>
  <c r="AV259" i="105" s="1"/>
  <c r="AV260" i="105" s="1"/>
  <c r="AV261" i="105" s="1"/>
  <c r="AV262" i="105" s="1"/>
  <c r="AV263" i="105" s="1"/>
  <c r="AV264" i="105" s="1"/>
  <c r="AV265" i="105" s="1"/>
  <c r="AV266" i="105" s="1"/>
  <c r="AV267" i="105" s="1"/>
  <c r="AV268" i="105" s="1"/>
  <c r="AV269" i="105" s="1"/>
  <c r="AV270" i="105" s="1"/>
  <c r="AV271" i="105" s="1"/>
  <c r="AV272" i="105" s="1"/>
  <c r="AV273" i="105" s="1"/>
  <c r="AV274" i="105" s="1"/>
  <c r="AV275" i="105" s="1"/>
  <c r="AV276" i="105" s="1"/>
  <c r="AV277" i="105" s="1"/>
  <c r="AV278" i="105" s="1"/>
  <c r="AV279" i="105" s="1"/>
  <c r="AV280" i="105" s="1"/>
  <c r="AV281" i="105" s="1"/>
  <c r="AV282" i="105" s="1"/>
  <c r="AV283" i="105" s="1"/>
  <c r="AV284" i="105" s="1"/>
  <c r="AV285" i="105" s="1"/>
  <c r="AV286" i="105" s="1"/>
  <c r="AV287" i="105" s="1"/>
  <c r="AV288" i="105" s="1"/>
  <c r="AV289" i="105" s="1"/>
  <c r="AV290" i="105" s="1"/>
  <c r="AV291" i="105" s="1"/>
  <c r="AV292" i="105" s="1"/>
  <c r="AV293" i="105" s="1"/>
  <c r="AV294" i="105" s="1"/>
  <c r="AV295" i="105" s="1"/>
  <c r="AV296" i="105" s="1"/>
  <c r="AV297" i="105" s="1"/>
  <c r="AV298" i="105" s="1"/>
  <c r="AV299" i="105" s="1"/>
  <c r="AV300" i="105" s="1"/>
  <c r="AV301" i="105" s="1"/>
  <c r="AV302" i="105" s="1"/>
  <c r="AV303" i="105" s="1"/>
  <c r="AV304" i="105" s="1"/>
  <c r="AV305" i="105" s="1"/>
  <c r="AV306" i="105" s="1"/>
  <c r="AV307" i="105" s="1"/>
  <c r="AV308" i="105" s="1"/>
  <c r="AV309" i="105" s="1"/>
  <c r="AV310" i="105" s="1"/>
  <c r="AV311" i="105" s="1"/>
  <c r="AV312" i="105" s="1"/>
  <c r="AV313" i="105" s="1"/>
  <c r="AV314" i="105" s="1"/>
  <c r="AV315" i="105" s="1"/>
  <c r="AV316" i="105" s="1"/>
  <c r="AV317" i="105" s="1"/>
  <c r="AV318" i="105" s="1"/>
  <c r="AV319" i="105" s="1"/>
  <c r="AV320" i="105" s="1"/>
  <c r="AV321" i="105" s="1"/>
  <c r="AV322" i="105" s="1"/>
  <c r="AV323" i="105" s="1"/>
  <c r="AV324" i="105" s="1"/>
  <c r="AV325" i="105" s="1"/>
  <c r="AV326" i="105" s="1"/>
  <c r="AV327" i="105" s="1"/>
  <c r="AV328" i="105" s="1"/>
  <c r="AV329" i="105" s="1"/>
  <c r="X209" i="105"/>
  <c r="Q186" i="105"/>
  <c r="Q174" i="105"/>
  <c r="R174" i="105" s="1"/>
  <c r="E175" i="105" s="1"/>
  <c r="J78" i="106" s="1"/>
  <c r="U255" i="105"/>
  <c r="V255" i="105" s="1"/>
  <c r="X255" i="105"/>
  <c r="X256" i="105" s="1"/>
  <c r="X257" i="105" s="1"/>
  <c r="X258" i="105" s="1"/>
  <c r="X259" i="105" s="1"/>
  <c r="X260" i="105" s="1"/>
  <c r="X261" i="105" s="1"/>
  <c r="X262" i="105" s="1"/>
  <c r="X263" i="105" s="1"/>
  <c r="X264" i="105" s="1"/>
  <c r="X265" i="105" s="1"/>
  <c r="X266" i="105" s="1"/>
  <c r="X267" i="105" s="1"/>
  <c r="X268" i="105" s="1"/>
  <c r="X269" i="105" s="1"/>
  <c r="X270" i="105" s="1"/>
  <c r="X271" i="105" s="1"/>
  <c r="X272" i="105" s="1"/>
  <c r="X273" i="105" s="1"/>
  <c r="X274" i="105" s="1"/>
  <c r="X275" i="105" s="1"/>
  <c r="X276" i="105" s="1"/>
  <c r="X277" i="105" s="1"/>
  <c r="X278" i="105" s="1"/>
  <c r="X279" i="105" s="1"/>
  <c r="X280" i="105" s="1"/>
  <c r="X281" i="105" s="1"/>
  <c r="X282" i="105" s="1"/>
  <c r="X283" i="105" s="1"/>
  <c r="X284" i="105" s="1"/>
  <c r="X285" i="105" s="1"/>
  <c r="X286" i="105" s="1"/>
  <c r="X287" i="105" s="1"/>
  <c r="X288" i="105" s="1"/>
  <c r="X289" i="105" s="1"/>
  <c r="X290" i="105" s="1"/>
  <c r="X291" i="105" s="1"/>
  <c r="X292" i="105" s="1"/>
  <c r="X293" i="105" s="1"/>
  <c r="X294" i="105" s="1"/>
  <c r="X295" i="105" s="1"/>
  <c r="X296" i="105" s="1"/>
  <c r="X297" i="105" s="1"/>
  <c r="X298" i="105" s="1"/>
  <c r="X299" i="105" s="1"/>
  <c r="X300" i="105" s="1"/>
  <c r="X301" i="105" s="1"/>
  <c r="X302" i="105" s="1"/>
  <c r="X303" i="105" s="1"/>
  <c r="X304" i="105" s="1"/>
  <c r="X305" i="105" s="1"/>
  <c r="X306" i="105" s="1"/>
  <c r="X307" i="105" s="1"/>
  <c r="X308" i="105" s="1"/>
  <c r="X309" i="105" s="1"/>
  <c r="X310" i="105" s="1"/>
  <c r="X311" i="105" s="1"/>
  <c r="X312" i="105" s="1"/>
  <c r="X313" i="105" s="1"/>
  <c r="X314" i="105" s="1"/>
  <c r="X315" i="105" s="1"/>
  <c r="X316" i="105" s="1"/>
  <c r="X317" i="105" s="1"/>
  <c r="X318" i="105" s="1"/>
  <c r="X319" i="105" s="1"/>
  <c r="X320" i="105" s="1"/>
  <c r="X321" i="105" s="1"/>
  <c r="X322" i="105" s="1"/>
  <c r="X323" i="105" s="1"/>
  <c r="X324" i="105" s="1"/>
  <c r="X325" i="105" s="1"/>
  <c r="X326" i="105" s="1"/>
  <c r="X327" i="105" s="1"/>
  <c r="X328" i="105" s="1"/>
  <c r="X329" i="105" s="1"/>
  <c r="Y240" i="105"/>
  <c r="Z240" i="105" s="1"/>
  <c r="X213" i="105"/>
  <c r="BD210" i="105"/>
  <c r="BD211" i="105" s="1"/>
  <c r="BD212" i="105" s="1"/>
  <c r="BD213" i="105" s="1"/>
  <c r="BD214" i="105" s="1"/>
  <c r="BD215" i="105" s="1"/>
  <c r="BD216" i="105" s="1"/>
  <c r="BD217" i="105" s="1"/>
  <c r="BD218" i="105" s="1"/>
  <c r="BD219" i="105" s="1"/>
  <c r="BD220" i="105" s="1"/>
  <c r="BD221" i="105" s="1"/>
  <c r="BD222" i="105" s="1"/>
  <c r="BD223" i="105" s="1"/>
  <c r="BD224" i="105" s="1"/>
  <c r="BD225" i="105" s="1"/>
  <c r="BD226" i="105" s="1"/>
  <c r="BD227" i="105" s="1"/>
  <c r="BD228" i="105" s="1"/>
  <c r="BD229" i="105" s="1"/>
  <c r="BD230" i="105" s="1"/>
  <c r="BD231" i="105" s="1"/>
  <c r="BD232" i="105" s="1"/>
  <c r="BD233" i="105" s="1"/>
  <c r="BD234" i="105" s="1"/>
  <c r="BD235" i="105" s="1"/>
  <c r="BD236" i="105" s="1"/>
  <c r="BD237" i="105" s="1"/>
  <c r="BD238" i="105" s="1"/>
  <c r="BD239" i="105" s="1"/>
  <c r="BD240" i="105" s="1"/>
  <c r="BD241" i="105" s="1"/>
  <c r="BD242" i="105" s="1"/>
  <c r="Y195" i="105"/>
  <c r="Z195" i="105" s="1"/>
  <c r="Y159" i="105"/>
  <c r="Z159" i="105" s="1"/>
  <c r="U150" i="105"/>
  <c r="V150" i="105" s="1"/>
  <c r="X179" i="105"/>
  <c r="X180" i="105" s="1"/>
  <c r="X181" i="105" s="1"/>
  <c r="X182" i="105" s="1"/>
  <c r="X183" i="105" s="1"/>
  <c r="X184" i="105" s="1"/>
  <c r="X185" i="105" s="1"/>
  <c r="X186" i="105" s="1"/>
  <c r="X187" i="105" s="1"/>
  <c r="X188" i="105" s="1"/>
  <c r="X189" i="105" s="1"/>
  <c r="X190" i="105" s="1"/>
  <c r="X191" i="105" s="1"/>
  <c r="X192" i="105" s="1"/>
  <c r="X193" i="105" s="1"/>
  <c r="X194" i="105" s="1"/>
  <c r="X195" i="105" s="1"/>
  <c r="X196" i="105" s="1"/>
  <c r="X197" i="105" s="1"/>
  <c r="X198" i="105" s="1"/>
  <c r="X199" i="105" s="1"/>
  <c r="X200" i="105" s="1"/>
  <c r="X201" i="105" s="1"/>
  <c r="X202" i="105" s="1"/>
  <c r="X203" i="105" s="1"/>
  <c r="X204" i="105" s="1"/>
  <c r="X205" i="105" s="1"/>
  <c r="X206" i="105" s="1"/>
  <c r="O147" i="105"/>
  <c r="E147" i="105" s="1"/>
  <c r="J50" i="106" s="1"/>
  <c r="R147" i="105"/>
  <c r="E148" i="105" s="1"/>
  <c r="J51" i="106" s="1"/>
  <c r="BB141" i="105"/>
  <c r="BB142" i="105" s="1"/>
  <c r="BB143" i="105" s="1"/>
  <c r="BB144" i="105" s="1"/>
  <c r="BB145" i="105" s="1"/>
  <c r="BB146" i="105" s="1"/>
  <c r="BB147" i="105" s="1"/>
  <c r="BB148" i="105" s="1"/>
  <c r="BB149" i="105" s="1"/>
  <c r="BB150" i="105" s="1"/>
  <c r="BB151" i="105" s="1"/>
  <c r="BB152" i="105" s="1"/>
  <c r="BB153" i="105" s="1"/>
  <c r="BB154" i="105" s="1"/>
  <c r="BB155" i="105" s="1"/>
  <c r="BB156" i="105" s="1"/>
  <c r="BB157" i="105" s="1"/>
  <c r="BB158" i="105" s="1"/>
  <c r="BB159" i="105" s="1"/>
  <c r="BB160" i="105" s="1"/>
  <c r="BB161" i="105" s="1"/>
  <c r="BB162" i="105" s="1"/>
  <c r="BB163" i="105" s="1"/>
  <c r="BB164" i="105" s="1"/>
  <c r="BB165" i="105" s="1"/>
  <c r="BB166" i="105" s="1"/>
  <c r="BB167" i="105" s="1"/>
  <c r="BB168" i="105" s="1"/>
  <c r="BB169" i="105" s="1"/>
  <c r="BB170" i="105" s="1"/>
  <c r="BB171" i="105" s="1"/>
  <c r="BB172" i="105" s="1"/>
  <c r="BB173" i="105" s="1"/>
  <c r="BB174" i="105" s="1"/>
  <c r="BB175" i="105" s="1"/>
  <c r="BB176" i="105" s="1"/>
  <c r="BB177" i="105" s="1"/>
  <c r="BB178" i="105" s="1"/>
  <c r="BB179" i="105" s="1"/>
  <c r="BB180" i="105" s="1"/>
  <c r="BB181" i="105" s="1"/>
  <c r="BB182" i="105" s="1"/>
  <c r="BB183" i="105" s="1"/>
  <c r="BB184" i="105" s="1"/>
  <c r="BB185" i="105" s="1"/>
  <c r="BB186" i="105" s="1"/>
  <c r="BB187" i="105" s="1"/>
  <c r="BB188" i="105" s="1"/>
  <c r="BB189" i="105" s="1"/>
  <c r="BB190" i="105" s="1"/>
  <c r="BB191" i="105" s="1"/>
  <c r="BB192" i="105" s="1"/>
  <c r="BB193" i="105" s="1"/>
  <c r="BB194" i="105" s="1"/>
  <c r="BB195" i="105" s="1"/>
  <c r="BB196" i="105" s="1"/>
  <c r="BB197" i="105" s="1"/>
  <c r="BB198" i="105" s="1"/>
  <c r="BB199" i="105" s="1"/>
  <c r="BB200" i="105" s="1"/>
  <c r="BB201" i="105" s="1"/>
  <c r="BB202" i="105" s="1"/>
  <c r="BB203" i="105" s="1"/>
  <c r="BB204" i="105" s="1"/>
  <c r="BB205" i="105" s="1"/>
  <c r="BB206" i="105" s="1"/>
  <c r="BB109" i="105"/>
  <c r="BB110" i="105" s="1"/>
  <c r="BB111" i="105" s="1"/>
  <c r="BB112" i="105" s="1"/>
  <c r="BB113" i="105" s="1"/>
  <c r="BB114" i="105" s="1"/>
  <c r="BB115" i="105" s="1"/>
  <c r="BB116" i="105" s="1"/>
  <c r="BB117" i="105" s="1"/>
  <c r="BB118" i="105" s="1"/>
  <c r="BB119" i="105" s="1"/>
  <c r="BB120" i="105" s="1"/>
  <c r="BB121" i="105" s="1"/>
  <c r="BB122" i="105" s="1"/>
  <c r="BB123" i="105" s="1"/>
  <c r="BB124" i="105" s="1"/>
  <c r="BB125" i="105" s="1"/>
  <c r="BB126" i="105" s="1"/>
  <c r="BB127" i="105" s="1"/>
  <c r="BB128" i="105" s="1"/>
  <c r="BB129" i="105" s="1"/>
  <c r="BB106" i="105"/>
  <c r="Y156" i="105"/>
  <c r="Z156" i="105" s="1"/>
  <c r="BA109" i="105"/>
  <c r="BA110" i="105" s="1"/>
  <c r="BA111" i="105" s="1"/>
  <c r="BA112" i="105" s="1"/>
  <c r="BA113" i="105" s="1"/>
  <c r="BA114" i="105" s="1"/>
  <c r="BA115" i="105" s="1"/>
  <c r="BA116" i="105" s="1"/>
  <c r="BA117" i="105" s="1"/>
  <c r="BA118" i="105" s="1"/>
  <c r="BA119" i="105" s="1"/>
  <c r="BA120" i="105" s="1"/>
  <c r="BA121" i="105" s="1"/>
  <c r="BA122" i="105" s="1"/>
  <c r="BA123" i="105" s="1"/>
  <c r="BA124" i="105" s="1"/>
  <c r="BA125" i="105" s="1"/>
  <c r="BA126" i="105" s="1"/>
  <c r="BA127" i="105" s="1"/>
  <c r="BA128" i="105" s="1"/>
  <c r="BA129" i="105" s="1"/>
  <c r="BA130" i="105" s="1"/>
  <c r="BA131" i="105" s="1"/>
  <c r="BA132" i="105" s="1"/>
  <c r="BA133" i="105" s="1"/>
  <c r="BA134" i="105" s="1"/>
  <c r="BA135" i="105" s="1"/>
  <c r="BA136" i="105" s="1"/>
  <c r="BA137" i="105" s="1"/>
  <c r="BA138" i="105" s="1"/>
  <c r="BA139" i="105" s="1"/>
  <c r="BA140" i="105" s="1"/>
  <c r="BA141" i="105" s="1"/>
  <c r="BA142" i="105" s="1"/>
  <c r="BA143" i="105" s="1"/>
  <c r="BA144" i="105" s="1"/>
  <c r="BA145" i="105" s="1"/>
  <c r="BA146" i="105" s="1"/>
  <c r="BA147" i="105" s="1"/>
  <c r="BA148" i="105" s="1"/>
  <c r="BA149" i="105" s="1"/>
  <c r="BA150" i="105" s="1"/>
  <c r="BA151" i="105" s="1"/>
  <c r="BA152" i="105" s="1"/>
  <c r="BA153" i="105" s="1"/>
  <c r="BA154" i="105" s="1"/>
  <c r="BA155" i="105" s="1"/>
  <c r="BA156" i="105" s="1"/>
  <c r="BA157" i="105" s="1"/>
  <c r="BA158" i="105" s="1"/>
  <c r="BA159" i="105" s="1"/>
  <c r="BA160" i="105" s="1"/>
  <c r="BA161" i="105" s="1"/>
  <c r="BA162" i="105" s="1"/>
  <c r="BA163" i="105" s="1"/>
  <c r="BA164" i="105" s="1"/>
  <c r="BA165" i="105" s="1"/>
  <c r="BA166" i="105" s="1"/>
  <c r="BA167" i="105" s="1"/>
  <c r="BA168" i="105" s="1"/>
  <c r="BA169" i="105" s="1"/>
  <c r="BA170" i="105" s="1"/>
  <c r="BA171" i="105" s="1"/>
  <c r="BA172" i="105" s="1"/>
  <c r="BA173" i="105" s="1"/>
  <c r="BA174" i="105" s="1"/>
  <c r="BA175" i="105" s="1"/>
  <c r="BA176" i="105" s="1"/>
  <c r="BA106" i="105"/>
  <c r="U177" i="105"/>
  <c r="X177" i="105"/>
  <c r="O153" i="105"/>
  <c r="R153" i="105"/>
  <c r="X148" i="105"/>
  <c r="AV112" i="105"/>
  <c r="AV113" i="105" s="1"/>
  <c r="AV114" i="105" s="1"/>
  <c r="AV115" i="105" s="1"/>
  <c r="AV116" i="105" s="1"/>
  <c r="AV117" i="105" s="1"/>
  <c r="BH106" i="105"/>
  <c r="BH109" i="105"/>
  <c r="BH110" i="105" s="1"/>
  <c r="BH111" i="105" s="1"/>
  <c r="BH112" i="105" s="1"/>
  <c r="BH113" i="105" s="1"/>
  <c r="BH114" i="105" s="1"/>
  <c r="BH115" i="105" s="1"/>
  <c r="BH116" i="105" s="1"/>
  <c r="BH117" i="105" s="1"/>
  <c r="BH118" i="105" s="1"/>
  <c r="BH119" i="105" s="1"/>
  <c r="BH120" i="105" s="1"/>
  <c r="BH121" i="105" s="1"/>
  <c r="BH122" i="105" s="1"/>
  <c r="BH123" i="105" s="1"/>
  <c r="BH124" i="105" s="1"/>
  <c r="BH125" i="105" s="1"/>
  <c r="BH126" i="105" s="1"/>
  <c r="BH127" i="105" s="1"/>
  <c r="BH128" i="105" s="1"/>
  <c r="BH129" i="105" s="1"/>
  <c r="BH130" i="105" s="1"/>
  <c r="BH131" i="105" s="1"/>
  <c r="BH132" i="105" s="1"/>
  <c r="BH133" i="105" s="1"/>
  <c r="BH134" i="105" s="1"/>
  <c r="BH135" i="105" s="1"/>
  <c r="BH136" i="105" s="1"/>
  <c r="BH137" i="105" s="1"/>
  <c r="BH138" i="105" s="1"/>
  <c r="BH139" i="105" s="1"/>
  <c r="BH140" i="105" s="1"/>
  <c r="BH141" i="105" s="1"/>
  <c r="BH142" i="105" s="1"/>
  <c r="BH143" i="105" s="1"/>
  <c r="BH144" i="105" s="1"/>
  <c r="BH145" i="105" s="1"/>
  <c r="BH146" i="105" s="1"/>
  <c r="BH147" i="105" s="1"/>
  <c r="BH148" i="105" s="1"/>
  <c r="BH149" i="105" s="1"/>
  <c r="BH150" i="105" s="1"/>
  <c r="BH151" i="105" s="1"/>
  <c r="BH152" i="105" s="1"/>
  <c r="BH153" i="105" s="1"/>
  <c r="BH154" i="105" s="1"/>
  <c r="BH155" i="105" s="1"/>
  <c r="BH156" i="105" s="1"/>
  <c r="BH157" i="105" s="1"/>
  <c r="BH158" i="105" s="1"/>
  <c r="BH159" i="105" s="1"/>
  <c r="BH160" i="105" s="1"/>
  <c r="BH161" i="105" s="1"/>
  <c r="BH162" i="105" s="1"/>
  <c r="BH163" i="105" s="1"/>
  <c r="BH164" i="105" s="1"/>
  <c r="BH165" i="105" s="1"/>
  <c r="BH166" i="105" s="1"/>
  <c r="BH167" i="105" s="1"/>
  <c r="BH168" i="105" s="1"/>
  <c r="BH169" i="105" s="1"/>
  <c r="BH170" i="105" s="1"/>
  <c r="BH171" i="105" s="1"/>
  <c r="BH172" i="105" s="1"/>
  <c r="BH173" i="105" s="1"/>
  <c r="BH174" i="105" s="1"/>
  <c r="BH175" i="105" s="1"/>
  <c r="BH176" i="105" s="1"/>
  <c r="BH177" i="105" s="1"/>
  <c r="BH178" i="105" s="1"/>
  <c r="BH179" i="105" s="1"/>
  <c r="BH180" i="105" s="1"/>
  <c r="BH181" i="105" s="1"/>
  <c r="BH182" i="105" s="1"/>
  <c r="BH183" i="105" s="1"/>
  <c r="BH184" i="105" s="1"/>
  <c r="BH185" i="105" s="1"/>
  <c r="BH186" i="105" s="1"/>
  <c r="BH187" i="105" s="1"/>
  <c r="BH188" i="105" s="1"/>
  <c r="BH189" i="105" s="1"/>
  <c r="BH190" i="105" s="1"/>
  <c r="BH191" i="105" s="1"/>
  <c r="BH192" i="105" s="1"/>
  <c r="BH193" i="105" s="1"/>
  <c r="BH194" i="105" s="1"/>
  <c r="BH195" i="105" s="1"/>
  <c r="BH196" i="105" s="1"/>
  <c r="BH197" i="105" s="1"/>
  <c r="BH198" i="105" s="1"/>
  <c r="BH199" i="105" s="1"/>
  <c r="BH200" i="105" s="1"/>
  <c r="BH201" i="105" s="1"/>
  <c r="BH202" i="105" s="1"/>
  <c r="BH203" i="105" s="1"/>
  <c r="BH204" i="105" s="1"/>
  <c r="BH205" i="105" s="1"/>
  <c r="BH206" i="105" s="1"/>
  <c r="BH207" i="105" s="1"/>
  <c r="BH208" i="105" s="1"/>
  <c r="BH209" i="105" s="1"/>
  <c r="BH210" i="105" s="1"/>
  <c r="BH211" i="105" s="1"/>
  <c r="BH212" i="105" s="1"/>
  <c r="BH213" i="105" s="1"/>
  <c r="BH214" i="105" s="1"/>
  <c r="BH215" i="105" s="1"/>
  <c r="BH216" i="105" s="1"/>
  <c r="BH217" i="105" s="1"/>
  <c r="BH218" i="105" s="1"/>
  <c r="BH219" i="105" s="1"/>
  <c r="BH220" i="105" s="1"/>
  <c r="BH221" i="105" s="1"/>
  <c r="BH222" i="105" s="1"/>
  <c r="BH223" i="105" s="1"/>
  <c r="BH224" i="105" s="1"/>
  <c r="BH225" i="105" s="1"/>
  <c r="BH226" i="105" s="1"/>
  <c r="BH227" i="105" s="1"/>
  <c r="BH228" i="105" s="1"/>
  <c r="BH229" i="105" s="1"/>
  <c r="BH230" i="105" s="1"/>
  <c r="BH231" i="105" s="1"/>
  <c r="BH232" i="105" s="1"/>
  <c r="BH233" i="105" s="1"/>
  <c r="BH234" i="105" s="1"/>
  <c r="BH235" i="105" s="1"/>
  <c r="BH236" i="105" s="1"/>
  <c r="BH237" i="105" s="1"/>
  <c r="BH238" i="105" s="1"/>
  <c r="BH239" i="105" s="1"/>
  <c r="BH240" i="105" s="1"/>
  <c r="BH241" i="105" s="1"/>
  <c r="BH242" i="105" s="1"/>
  <c r="BH243" i="105" s="1"/>
  <c r="BH244" i="105" s="1"/>
  <c r="BH245" i="105" s="1"/>
  <c r="BH246" i="105" s="1"/>
  <c r="BH247" i="105" s="1"/>
  <c r="BH248" i="105" s="1"/>
  <c r="AB218" i="105"/>
  <c r="AB219" i="105" s="1"/>
  <c r="AB220" i="105" s="1"/>
  <c r="AB221" i="105" s="1"/>
  <c r="AB222" i="105" s="1"/>
  <c r="AB223" i="105" s="1"/>
  <c r="AB224" i="105" s="1"/>
  <c r="AB225" i="105" s="1"/>
  <c r="AB226" i="105" s="1"/>
  <c r="AB227" i="105" s="1"/>
  <c r="AB228" i="105" s="1"/>
  <c r="AB229" i="105" s="1"/>
  <c r="AB230" i="105" s="1"/>
  <c r="AB231" i="105" s="1"/>
  <c r="AB232" i="105" s="1"/>
  <c r="AB233" i="105" s="1"/>
  <c r="AB234" i="105" s="1"/>
  <c r="AB235" i="105" s="1"/>
  <c r="AB236" i="105" s="1"/>
  <c r="AB237" i="105" s="1"/>
  <c r="AB238" i="105" s="1"/>
  <c r="AB239" i="105" s="1"/>
  <c r="AB240" i="105" s="1"/>
  <c r="AB241" i="105" s="1"/>
  <c r="AB242" i="105" s="1"/>
  <c r="AB243" i="105" s="1"/>
  <c r="AB244" i="105" s="1"/>
  <c r="AB245" i="105" s="1"/>
  <c r="AB246" i="105" s="1"/>
  <c r="AB247" i="105" s="1"/>
  <c r="AB248" i="105" s="1"/>
  <c r="AB249" i="105" s="1"/>
  <c r="AB250" i="105" s="1"/>
  <c r="AB251" i="105" s="1"/>
  <c r="AB252" i="105" s="1"/>
  <c r="AB253" i="105" s="1"/>
  <c r="AB254" i="105" s="1"/>
  <c r="AB255" i="105" s="1"/>
  <c r="AB256" i="105" s="1"/>
  <c r="AB257" i="105" s="1"/>
  <c r="AB258" i="105" s="1"/>
  <c r="AB259" i="105" s="1"/>
  <c r="AB260" i="105" s="1"/>
  <c r="AB261" i="105" s="1"/>
  <c r="AB262" i="105" s="1"/>
  <c r="AB263" i="105" s="1"/>
  <c r="AB264" i="105" s="1"/>
  <c r="AB265" i="105" s="1"/>
  <c r="AB266" i="105" s="1"/>
  <c r="AB267" i="105" s="1"/>
  <c r="AB268" i="105" s="1"/>
  <c r="AB269" i="105" s="1"/>
  <c r="AB270" i="105" s="1"/>
  <c r="AB271" i="105" s="1"/>
  <c r="AB272" i="105" s="1"/>
  <c r="AB273" i="105" s="1"/>
  <c r="AB274" i="105" s="1"/>
  <c r="AB275" i="105" s="1"/>
  <c r="AB276" i="105" s="1"/>
  <c r="AB277" i="105" s="1"/>
  <c r="AB278" i="105" s="1"/>
  <c r="AB279" i="105" s="1"/>
  <c r="AB280" i="105" s="1"/>
  <c r="AB281" i="105" s="1"/>
  <c r="AB282" i="105" s="1"/>
  <c r="AB283" i="105" s="1"/>
  <c r="AB284" i="105" s="1"/>
  <c r="AB285" i="105" s="1"/>
  <c r="AB286" i="105" s="1"/>
  <c r="AB287" i="105" s="1"/>
  <c r="AB288" i="105" s="1"/>
  <c r="AB289" i="105" s="1"/>
  <c r="AB290" i="105" s="1"/>
  <c r="AB291" i="105" s="1"/>
  <c r="AB292" i="105" s="1"/>
  <c r="AB293" i="105" s="1"/>
  <c r="AB294" i="105" s="1"/>
  <c r="AB295" i="105" s="1"/>
  <c r="AB296" i="105" s="1"/>
  <c r="AB297" i="105" s="1"/>
  <c r="AB298" i="105" s="1"/>
  <c r="AB299" i="105" s="1"/>
  <c r="AB300" i="105" s="1"/>
  <c r="AB301" i="105" s="1"/>
  <c r="AB302" i="105" s="1"/>
  <c r="AB303" i="105" s="1"/>
  <c r="AB304" i="105" s="1"/>
  <c r="AB305" i="105" s="1"/>
  <c r="AB306" i="105" s="1"/>
  <c r="AB307" i="105" s="1"/>
  <c r="AB308" i="105" s="1"/>
  <c r="AB309" i="105" s="1"/>
  <c r="AB310" i="105" s="1"/>
  <c r="AB311" i="105" s="1"/>
  <c r="AB312" i="105" s="1"/>
  <c r="AB313" i="105" s="1"/>
  <c r="AB314" i="105" s="1"/>
  <c r="AB315" i="105" s="1"/>
  <c r="AB316" i="105" s="1"/>
  <c r="AB317" i="105" s="1"/>
  <c r="AB318" i="105" s="1"/>
  <c r="AB319" i="105" s="1"/>
  <c r="AB320" i="105" s="1"/>
  <c r="AB321" i="105" s="1"/>
  <c r="AB322" i="105" s="1"/>
  <c r="AB323" i="105" s="1"/>
  <c r="AB324" i="105" s="1"/>
  <c r="AB325" i="105" s="1"/>
  <c r="AB326" i="105" s="1"/>
  <c r="AB327" i="105" s="1"/>
  <c r="AB328" i="105" s="1"/>
  <c r="AB329" i="105" s="1"/>
  <c r="AY109" i="105"/>
  <c r="AY110" i="105" s="1"/>
  <c r="AY111" i="105" s="1"/>
  <c r="AY106" i="105"/>
  <c r="U183" i="105"/>
  <c r="V183" i="105" s="1"/>
  <c r="Y150" i="105"/>
  <c r="Z150" i="105" s="1"/>
  <c r="AY150" i="105"/>
  <c r="AY151" i="105" s="1"/>
  <c r="AY152" i="105" s="1"/>
  <c r="AY153" i="105" s="1"/>
  <c r="AY154" i="105" s="1"/>
  <c r="AY155" i="105" s="1"/>
  <c r="AY156" i="105" s="1"/>
  <c r="AY157" i="105" s="1"/>
  <c r="AY158" i="105" s="1"/>
  <c r="AY159" i="105" s="1"/>
  <c r="AY160" i="105" s="1"/>
  <c r="AY161" i="105" s="1"/>
  <c r="AY162" i="105" s="1"/>
  <c r="AY163" i="105" s="1"/>
  <c r="AY164" i="105" s="1"/>
  <c r="AY165" i="105" s="1"/>
  <c r="AY166" i="105" s="1"/>
  <c r="AY167" i="105" s="1"/>
  <c r="AY168" i="105" s="1"/>
  <c r="AY169" i="105" s="1"/>
  <c r="AY170" i="105" s="1"/>
  <c r="AY171" i="105" s="1"/>
  <c r="AY172" i="105" s="1"/>
  <c r="AY173" i="105" s="1"/>
  <c r="AY174" i="105" s="1"/>
  <c r="AY175" i="105" s="1"/>
  <c r="AY176" i="105" s="1"/>
  <c r="BF150" i="105"/>
  <c r="BF151" i="105" s="1"/>
  <c r="BF152" i="105" s="1"/>
  <c r="BF153" i="105" s="1"/>
  <c r="BF154" i="105" s="1"/>
  <c r="BF155" i="105" s="1"/>
  <c r="BF156" i="105" s="1"/>
  <c r="BF157" i="105" s="1"/>
  <c r="BF158" i="105" s="1"/>
  <c r="BF159" i="105" s="1"/>
  <c r="BF160" i="105" s="1"/>
  <c r="BF161" i="105" s="1"/>
  <c r="BF162" i="105" s="1"/>
  <c r="BF163" i="105" s="1"/>
  <c r="BF164" i="105" s="1"/>
  <c r="BF165" i="105" s="1"/>
  <c r="BF166" i="105" s="1"/>
  <c r="BF167" i="105" s="1"/>
  <c r="BF168" i="105" s="1"/>
  <c r="BF169" i="105" s="1"/>
  <c r="BF170" i="105" s="1"/>
  <c r="BF171" i="105" s="1"/>
  <c r="BF172" i="105" s="1"/>
  <c r="BF173" i="105" s="1"/>
  <c r="BF174" i="105" s="1"/>
  <c r="BF175" i="105" s="1"/>
  <c r="BF176" i="105" s="1"/>
  <c r="BF177" i="105" s="1"/>
  <c r="BF178" i="105" s="1"/>
  <c r="BF179" i="105" s="1"/>
  <c r="BF180" i="105" s="1"/>
  <c r="BF181" i="105" s="1"/>
  <c r="BF182" i="105" s="1"/>
  <c r="BF183" i="105" s="1"/>
  <c r="BF184" i="105" s="1"/>
  <c r="BF185" i="105" s="1"/>
  <c r="BF186" i="105" s="1"/>
  <c r="BF187" i="105" s="1"/>
  <c r="BF188" i="105" s="1"/>
  <c r="BF189" i="105" s="1"/>
  <c r="BF190" i="105" s="1"/>
  <c r="BF191" i="105" s="1"/>
  <c r="BF192" i="105" s="1"/>
  <c r="BF193" i="105" s="1"/>
  <c r="BF194" i="105" s="1"/>
  <c r="BF195" i="105" s="1"/>
  <c r="BF196" i="105" s="1"/>
  <c r="BF197" i="105" s="1"/>
  <c r="BF198" i="105" s="1"/>
  <c r="BF199" i="105" s="1"/>
  <c r="BF200" i="105" s="1"/>
  <c r="BF201" i="105" s="1"/>
  <c r="BF202" i="105" s="1"/>
  <c r="BF203" i="105" s="1"/>
  <c r="BF204" i="105" s="1"/>
  <c r="BF205" i="105" s="1"/>
  <c r="BF206" i="105" s="1"/>
  <c r="BF207" i="105" s="1"/>
  <c r="BF208" i="105" s="1"/>
  <c r="BF209" i="105" s="1"/>
  <c r="BF210" i="105" s="1"/>
  <c r="BF211" i="105" s="1"/>
  <c r="BF212" i="105" s="1"/>
  <c r="BF213" i="105" s="1"/>
  <c r="BF214" i="105" s="1"/>
  <c r="BF215" i="105" s="1"/>
  <c r="BF216" i="105" s="1"/>
  <c r="BF217" i="105" s="1"/>
  <c r="BF218" i="105" s="1"/>
  <c r="BF219" i="105" s="1"/>
  <c r="BF220" i="105" s="1"/>
  <c r="BF221" i="105" s="1"/>
  <c r="BF222" i="105" s="1"/>
  <c r="BF223" i="105" s="1"/>
  <c r="BF224" i="105" s="1"/>
  <c r="BF225" i="105" s="1"/>
  <c r="BF226" i="105" s="1"/>
  <c r="BF227" i="105" s="1"/>
  <c r="BF228" i="105" s="1"/>
  <c r="BF229" i="105" s="1"/>
  <c r="BF230" i="105" s="1"/>
  <c r="BF231" i="105" s="1"/>
  <c r="BF232" i="105" s="1"/>
  <c r="BF233" i="105" s="1"/>
  <c r="BF234" i="105" s="1"/>
  <c r="BF235" i="105" s="1"/>
  <c r="BF236" i="105" s="1"/>
  <c r="BF237" i="105" s="1"/>
  <c r="BF238" i="105" s="1"/>
  <c r="BF239" i="105" s="1"/>
  <c r="BF240" i="105" s="1"/>
  <c r="BF241" i="105" s="1"/>
  <c r="BF242" i="105" s="1"/>
  <c r="BF243" i="105" s="1"/>
  <c r="BF244" i="105" s="1"/>
  <c r="BF245" i="105" s="1"/>
  <c r="AU130" i="105"/>
  <c r="AU131" i="105" s="1"/>
  <c r="AU132" i="105" s="1"/>
  <c r="AU133" i="105" s="1"/>
  <c r="AU134" i="105" s="1"/>
  <c r="AU135" i="105" s="1"/>
  <c r="AU136" i="105" s="1"/>
  <c r="AU137" i="105" s="1"/>
  <c r="AU138" i="105" s="1"/>
  <c r="AU139" i="105" s="1"/>
  <c r="AU140" i="105" s="1"/>
  <c r="AY127" i="105"/>
  <c r="AY128" i="105" s="1"/>
  <c r="AY129" i="105" s="1"/>
  <c r="AU118" i="105"/>
  <c r="AU119" i="105" s="1"/>
  <c r="AU120" i="105" s="1"/>
  <c r="AY115" i="105"/>
  <c r="AY116" i="105" s="1"/>
  <c r="AY117" i="105" s="1"/>
  <c r="BC109" i="105"/>
  <c r="BC110" i="105" s="1"/>
  <c r="BC111" i="105" s="1"/>
  <c r="BC112" i="105" s="1"/>
  <c r="BC113" i="105" s="1"/>
  <c r="BC114" i="105" s="1"/>
  <c r="BC115" i="105" s="1"/>
  <c r="BC116" i="105" s="1"/>
  <c r="BC117" i="105" s="1"/>
  <c r="BC118" i="105" s="1"/>
  <c r="BC119" i="105" s="1"/>
  <c r="BC120" i="105" s="1"/>
  <c r="BC121" i="105" s="1"/>
  <c r="BC122" i="105" s="1"/>
  <c r="BC123" i="105" s="1"/>
  <c r="BC124" i="105" s="1"/>
  <c r="BC125" i="105" s="1"/>
  <c r="BC126" i="105" s="1"/>
  <c r="BC127" i="105" s="1"/>
  <c r="BC128" i="105" s="1"/>
  <c r="BC129" i="105" s="1"/>
  <c r="BC130" i="105" s="1"/>
  <c r="BC131" i="105" s="1"/>
  <c r="BC132" i="105" s="1"/>
  <c r="BC133" i="105" s="1"/>
  <c r="BC134" i="105" s="1"/>
  <c r="BC135" i="105" s="1"/>
  <c r="BC136" i="105" s="1"/>
  <c r="BC137" i="105" s="1"/>
  <c r="BC138" i="105" s="1"/>
  <c r="BC139" i="105" s="1"/>
  <c r="BC140" i="105" s="1"/>
  <c r="BC141" i="105" s="1"/>
  <c r="BC142" i="105" s="1"/>
  <c r="BC143" i="105" s="1"/>
  <c r="BC144" i="105" s="1"/>
  <c r="BC145" i="105" s="1"/>
  <c r="BC146" i="105" s="1"/>
  <c r="BC147" i="105" s="1"/>
  <c r="BC148" i="105" s="1"/>
  <c r="BC149" i="105" s="1"/>
  <c r="BC150" i="105" s="1"/>
  <c r="BC151" i="105" s="1"/>
  <c r="BC152" i="105" s="1"/>
  <c r="BC153" i="105" s="1"/>
  <c r="BC154" i="105" s="1"/>
  <c r="BC155" i="105" s="1"/>
  <c r="BC156" i="105" s="1"/>
  <c r="BC157" i="105" s="1"/>
  <c r="BC158" i="105" s="1"/>
  <c r="BC159" i="105" s="1"/>
  <c r="BC160" i="105" s="1"/>
  <c r="BC161" i="105" s="1"/>
  <c r="BC162" i="105" s="1"/>
  <c r="BC163" i="105" s="1"/>
  <c r="BC164" i="105" s="1"/>
  <c r="BC165" i="105" s="1"/>
  <c r="BC166" i="105" s="1"/>
  <c r="BC167" i="105" s="1"/>
  <c r="BC168" i="105" s="1"/>
  <c r="BC169" i="105" s="1"/>
  <c r="BC170" i="105" s="1"/>
  <c r="BC171" i="105" s="1"/>
  <c r="BC172" i="105" s="1"/>
  <c r="BC173" i="105" s="1"/>
  <c r="BC106" i="105"/>
  <c r="X116" i="105"/>
  <c r="X113" i="105"/>
  <c r="V121" i="105" l="1"/>
  <c r="V207" i="105"/>
  <c r="V174" i="105"/>
  <c r="V112" i="105"/>
  <c r="V118" i="105"/>
  <c r="V124" i="105"/>
  <c r="V130" i="105"/>
  <c r="V213" i="105"/>
  <c r="V240" i="105"/>
  <c r="V144" i="105"/>
  <c r="V249" i="105"/>
  <c r="V141" i="105"/>
  <c r="V252" i="105"/>
  <c r="V147" i="105"/>
  <c r="V246" i="105"/>
  <c r="V177" i="105"/>
  <c r="Z216" i="105"/>
  <c r="V210" i="105"/>
  <c r="V243" i="105"/>
  <c r="B245" i="30" l="1"/>
  <c r="B239" i="30"/>
  <c r="B238" i="30"/>
  <c r="B237" i="30"/>
  <c r="B236" i="30"/>
  <c r="B229" i="30"/>
  <c r="B171" i="30"/>
  <c r="G167" i="30"/>
  <c r="B162" i="30"/>
  <c r="B134" i="30" l="1"/>
  <c r="B53" i="30"/>
  <c r="B52" i="30"/>
  <c r="GA23" i="35" l="1"/>
  <c r="BL11" i="60"/>
  <c r="D13" i="60"/>
  <c r="C28" i="96"/>
  <c r="C26" i="96"/>
  <c r="C23" i="96"/>
  <c r="C22" i="96"/>
  <c r="A12" i="96"/>
  <c r="C28" i="28"/>
  <c r="C26" i="28"/>
  <c r="C23" i="28"/>
  <c r="A12" i="28"/>
  <c r="C22" i="28"/>
  <c r="Z9" i="60"/>
  <c r="A220" i="98"/>
  <c r="A228" i="98"/>
  <c r="A227" i="98"/>
  <c r="A226" i="98"/>
  <c r="A225" i="98"/>
  <c r="A224" i="98"/>
  <c r="A223" i="98"/>
  <c r="A222" i="98"/>
  <c r="A221" i="98"/>
  <c r="A217" i="98"/>
  <c r="A216" i="98"/>
  <c r="A215" i="98"/>
  <c r="A214" i="98"/>
  <c r="A213" i="98"/>
  <c r="A212" i="98"/>
  <c r="A211" i="98"/>
  <c r="A210" i="98"/>
  <c r="A243" i="98"/>
  <c r="A256" i="98"/>
  <c r="K262" i="98"/>
  <c r="H262" i="98"/>
  <c r="F262" i="98"/>
  <c r="E262" i="98"/>
  <c r="A262" i="98"/>
  <c r="K261" i="98"/>
  <c r="H261" i="98"/>
  <c r="F261" i="98"/>
  <c r="E261" i="98"/>
  <c r="A261" i="98"/>
  <c r="K260" i="98"/>
  <c r="H260" i="98"/>
  <c r="F260" i="98"/>
  <c r="E260" i="98"/>
  <c r="A260" i="98"/>
  <c r="K259" i="98"/>
  <c r="H259" i="98"/>
  <c r="F259" i="98"/>
  <c r="E259" i="98"/>
  <c r="A259" i="98"/>
  <c r="K258" i="98"/>
  <c r="H258" i="98"/>
  <c r="F258" i="98"/>
  <c r="E258" i="98"/>
  <c r="A258" i="98"/>
  <c r="K257" i="98"/>
  <c r="H257" i="98"/>
  <c r="F257" i="98"/>
  <c r="E257" i="98"/>
  <c r="A257" i="98"/>
  <c r="K256" i="98"/>
  <c r="H256" i="98"/>
  <c r="F256" i="98"/>
  <c r="E256" i="98"/>
  <c r="K255" i="98"/>
  <c r="H255" i="98"/>
  <c r="F255" i="98"/>
  <c r="E255" i="98"/>
  <c r="A255" i="98"/>
  <c r="K254" i="98"/>
  <c r="H254" i="98"/>
  <c r="F254" i="98"/>
  <c r="E254" i="98"/>
  <c r="A254" i="98"/>
  <c r="K253" i="98"/>
  <c r="H253" i="98"/>
  <c r="F253" i="98"/>
  <c r="E253" i="98"/>
  <c r="A253" i="98"/>
  <c r="K252" i="98"/>
  <c r="H252" i="98"/>
  <c r="F252" i="98"/>
  <c r="E252" i="98"/>
  <c r="A252" i="98"/>
  <c r="K251" i="98"/>
  <c r="H251" i="98"/>
  <c r="F251" i="98"/>
  <c r="E251" i="98"/>
  <c r="A251" i="98"/>
  <c r="K250" i="98"/>
  <c r="H250" i="98"/>
  <c r="F250" i="98"/>
  <c r="E250" i="98"/>
  <c r="A250" i="98"/>
  <c r="K249" i="98"/>
  <c r="H249" i="98"/>
  <c r="F249" i="98"/>
  <c r="E249" i="98"/>
  <c r="A249" i="98"/>
  <c r="K248" i="98"/>
  <c r="H248" i="98"/>
  <c r="F248" i="98"/>
  <c r="E248" i="98"/>
  <c r="A248" i="98"/>
  <c r="K247" i="98"/>
  <c r="H247" i="98"/>
  <c r="F247" i="98"/>
  <c r="E247" i="98"/>
  <c r="A247" i="98"/>
  <c r="K246" i="98"/>
  <c r="H246" i="98"/>
  <c r="F246" i="98"/>
  <c r="E246" i="98"/>
  <c r="A246" i="98"/>
  <c r="K245" i="98"/>
  <c r="H245" i="98"/>
  <c r="F245" i="98"/>
  <c r="E245" i="98"/>
  <c r="A245" i="98"/>
  <c r="K244" i="98"/>
  <c r="H244" i="98"/>
  <c r="F244" i="98"/>
  <c r="E244" i="98"/>
  <c r="A244" i="98"/>
  <c r="K243" i="98"/>
  <c r="H243" i="98"/>
  <c r="F243" i="98"/>
  <c r="E243" i="98"/>
  <c r="A219" i="98"/>
  <c r="A218" i="98"/>
  <c r="K228" i="98"/>
  <c r="H228" i="98"/>
  <c r="F228" i="98"/>
  <c r="E228" i="98"/>
  <c r="K227" i="98"/>
  <c r="H227" i="98"/>
  <c r="F227" i="98"/>
  <c r="E227" i="98"/>
  <c r="K226" i="98"/>
  <c r="H226" i="98"/>
  <c r="F226" i="98"/>
  <c r="E226" i="98"/>
  <c r="K225" i="98"/>
  <c r="H225" i="98"/>
  <c r="F225" i="98"/>
  <c r="E225" i="98"/>
  <c r="K224" i="98"/>
  <c r="H224" i="98"/>
  <c r="F224" i="98"/>
  <c r="E224" i="98"/>
  <c r="K223" i="98"/>
  <c r="H223" i="98"/>
  <c r="F223" i="98"/>
  <c r="E223" i="98"/>
  <c r="K222" i="98"/>
  <c r="H222" i="98"/>
  <c r="F222" i="98"/>
  <c r="E222" i="98"/>
  <c r="K221" i="98"/>
  <c r="H221" i="98"/>
  <c r="F221" i="98"/>
  <c r="E221" i="98"/>
  <c r="K220" i="98"/>
  <c r="H220" i="98"/>
  <c r="F220" i="98"/>
  <c r="E220" i="98"/>
  <c r="K219" i="98"/>
  <c r="H219" i="98"/>
  <c r="F219" i="98"/>
  <c r="E219" i="98"/>
  <c r="K218" i="98"/>
  <c r="H218" i="98"/>
  <c r="F218" i="98"/>
  <c r="E218" i="98"/>
  <c r="K217" i="98"/>
  <c r="H217" i="98"/>
  <c r="F217" i="98"/>
  <c r="E217" i="98"/>
  <c r="K216" i="98"/>
  <c r="H216" i="98"/>
  <c r="F216" i="98"/>
  <c r="E216" i="98"/>
  <c r="K215" i="98"/>
  <c r="H215" i="98"/>
  <c r="F215" i="98"/>
  <c r="E215" i="98"/>
  <c r="K214" i="98"/>
  <c r="H214" i="98"/>
  <c r="F214" i="98"/>
  <c r="E214" i="98"/>
  <c r="K213" i="98"/>
  <c r="H213" i="98"/>
  <c r="F213" i="98"/>
  <c r="E213" i="98"/>
  <c r="K212" i="98"/>
  <c r="H212" i="98"/>
  <c r="F212" i="98"/>
  <c r="E212" i="98"/>
  <c r="K211" i="98"/>
  <c r="H211" i="98"/>
  <c r="F211" i="98"/>
  <c r="E211" i="98"/>
  <c r="A209" i="98"/>
  <c r="G196" i="98"/>
  <c r="CB38" i="94"/>
  <c r="CB37" i="94"/>
  <c r="CB36" i="94"/>
  <c r="CB35" i="94"/>
  <c r="CB34" i="94"/>
  <c r="CB33" i="94"/>
  <c r="CB32" i="94"/>
  <c r="CB31" i="94"/>
  <c r="CB30" i="94"/>
  <c r="CB29" i="94"/>
  <c r="CB28" i="94"/>
  <c r="CB27" i="94"/>
  <c r="CB26" i="94"/>
  <c r="CB25" i="94"/>
  <c r="CB24" i="94"/>
  <c r="CB23" i="94"/>
  <c r="CB22" i="94"/>
  <c r="CB21" i="94"/>
  <c r="CB20" i="94"/>
  <c r="CB19" i="94"/>
  <c r="CB18" i="94"/>
  <c r="CB17" i="94"/>
  <c r="CB16" i="94"/>
  <c r="CB15" i="94"/>
  <c r="CB14" i="94"/>
  <c r="CB13" i="94"/>
  <c r="CB12" i="94"/>
  <c r="CB11" i="94"/>
  <c r="C23" i="18"/>
  <c r="C24" i="18"/>
  <c r="BH24" i="18" s="1"/>
  <c r="U24" i="18"/>
  <c r="FN24" i="63" s="1"/>
  <c r="C15" i="83"/>
  <c r="H15" i="83" s="1"/>
  <c r="FA15" i="94" s="1"/>
  <c r="U15" i="83"/>
  <c r="V15" i="83" s="1"/>
  <c r="CZ11" i="63"/>
  <c r="DM11" i="63"/>
  <c r="DZ11" i="63"/>
  <c r="CZ36" i="63"/>
  <c r="DM36" i="63"/>
  <c r="CZ11" i="94"/>
  <c r="A108" i="99"/>
  <c r="G100" i="99" s="1"/>
  <c r="DM11" i="94"/>
  <c r="A141" i="99"/>
  <c r="DZ11" i="94"/>
  <c r="A174" i="99" s="1"/>
  <c r="CM36" i="94"/>
  <c r="A207" i="99"/>
  <c r="CZ36" i="94"/>
  <c r="A240" i="99" s="1"/>
  <c r="G232" i="99" s="1"/>
  <c r="DM36" i="94"/>
  <c r="A273" i="99"/>
  <c r="G265" i="99" s="1"/>
  <c r="DO35" i="94"/>
  <c r="A204" i="100"/>
  <c r="DB35" i="94"/>
  <c r="A171" i="100" s="1"/>
  <c r="CO35" i="94"/>
  <c r="A138" i="100"/>
  <c r="EA35" i="94"/>
  <c r="A105" i="100" s="1"/>
  <c r="DN35" i="94"/>
  <c r="A72" i="100"/>
  <c r="DA35" i="94"/>
  <c r="A39" i="100" s="1"/>
  <c r="CN35" i="94"/>
  <c r="A7" i="100"/>
  <c r="A268" i="99"/>
  <c r="CJ47" i="94"/>
  <c r="CL16" i="94"/>
  <c r="A26" i="99"/>
  <c r="CL15" i="94"/>
  <c r="A25" i="99" s="1"/>
  <c r="CL14" i="94"/>
  <c r="A24" i="99"/>
  <c r="CL13" i="94"/>
  <c r="A23" i="99" s="1"/>
  <c r="CL12" i="94"/>
  <c r="A22" i="99"/>
  <c r="CJ26" i="94"/>
  <c r="A33" i="99" s="1"/>
  <c r="CJ25" i="94"/>
  <c r="A32" i="99"/>
  <c r="CJ24" i="94"/>
  <c r="A31" i="99" s="1"/>
  <c r="CJ23" i="94"/>
  <c r="A30" i="99"/>
  <c r="CJ22" i="94"/>
  <c r="A29" i="99" s="1"/>
  <c r="AA14" i="60"/>
  <c r="AJ14" i="60"/>
  <c r="AB14" i="60"/>
  <c r="X28" i="53"/>
  <c r="CI28" i="63" s="1"/>
  <c r="AL15" i="60"/>
  <c r="AM15" i="60"/>
  <c r="C11" i="35" s="1"/>
  <c r="AL16" i="60"/>
  <c r="AM16" i="60"/>
  <c r="C12" i="35" s="1"/>
  <c r="AL17" i="60"/>
  <c r="AM17" i="60"/>
  <c r="C13" i="35" s="1"/>
  <c r="F13" i="63" s="1"/>
  <c r="AL18" i="60"/>
  <c r="AN18" i="60"/>
  <c r="D14" i="35" s="1"/>
  <c r="AR14" i="35" s="1"/>
  <c r="AU14" i="63" s="1"/>
  <c r="AM18" i="60"/>
  <c r="AL19" i="60"/>
  <c r="AN19" i="60" s="1"/>
  <c r="D15" i="35" s="1"/>
  <c r="CA15" i="35" s="1"/>
  <c r="X33" i="63" s="1"/>
  <c r="AM19" i="60"/>
  <c r="AL20" i="60"/>
  <c r="B16" i="35" s="1"/>
  <c r="E16" i="63" s="1"/>
  <c r="AM20" i="60"/>
  <c r="C16" i="35" s="1"/>
  <c r="F16" i="63" s="1"/>
  <c r="AL21" i="60"/>
  <c r="AM21" i="60"/>
  <c r="C17" i="35" s="1"/>
  <c r="F17" i="63" s="1"/>
  <c r="AL22" i="60"/>
  <c r="B18" i="35" s="1"/>
  <c r="E18" i="63" s="1"/>
  <c r="AM22" i="60"/>
  <c r="C18" i="35" s="1"/>
  <c r="F18" i="63" s="1"/>
  <c r="AL23" i="60"/>
  <c r="AM23" i="60"/>
  <c r="C19" i="35" s="1"/>
  <c r="F19" i="63" s="1"/>
  <c r="AL24" i="60"/>
  <c r="AM24" i="60"/>
  <c r="AL25" i="60"/>
  <c r="B21" i="35" s="1"/>
  <c r="E21" i="63" s="1"/>
  <c r="AM25" i="60"/>
  <c r="C21" i="35" s="1"/>
  <c r="F21" i="63" s="1"/>
  <c r="AL26" i="60"/>
  <c r="AM26" i="60"/>
  <c r="AN23" i="35"/>
  <c r="D13" i="18"/>
  <c r="AO23" i="35"/>
  <c r="E13" i="18"/>
  <c r="AP23" i="35"/>
  <c r="F13" i="18"/>
  <c r="AQ23" i="35"/>
  <c r="G13" i="18"/>
  <c r="AN24" i="35"/>
  <c r="D14" i="18"/>
  <c r="AO24" i="35"/>
  <c r="E14" i="18"/>
  <c r="AP24" i="35"/>
  <c r="F14" i="18"/>
  <c r="AQ24" i="35"/>
  <c r="G14" i="18"/>
  <c r="AS23" i="35"/>
  <c r="Q13" i="18"/>
  <c r="AT23" i="35"/>
  <c r="R13" i="18"/>
  <c r="AU23" i="35"/>
  <c r="S13" i="18"/>
  <c r="AV23" i="35"/>
  <c r="T13" i="18"/>
  <c r="AS24" i="35"/>
  <c r="Q14" i="18"/>
  <c r="AT24" i="35"/>
  <c r="R14" i="18"/>
  <c r="AU24" i="35"/>
  <c r="S14" i="18"/>
  <c r="AV24" i="35"/>
  <c r="T14" i="18"/>
  <c r="AZ23" i="35"/>
  <c r="AF13" i="18"/>
  <c r="BA23" i="35"/>
  <c r="AG13" i="18"/>
  <c r="AZ24" i="35"/>
  <c r="AF14" i="18"/>
  <c r="BA24" i="35"/>
  <c r="AG14" i="18"/>
  <c r="BC23" i="35"/>
  <c r="AQ13" i="18"/>
  <c r="BD23" i="35"/>
  <c r="AR13" i="18"/>
  <c r="GK13" i="63" s="1"/>
  <c r="BE23" i="35"/>
  <c r="AS13" i="18"/>
  <c r="BF23" i="35"/>
  <c r="AT13" i="18" s="1"/>
  <c r="BC24" i="35"/>
  <c r="AQ14" i="18" s="1"/>
  <c r="BD24" i="35"/>
  <c r="AR14" i="18" s="1"/>
  <c r="GK14" i="63" s="1"/>
  <c r="BE24" i="35"/>
  <c r="AS14" i="18" s="1"/>
  <c r="GL14" i="63" s="1"/>
  <c r="BF24" i="35"/>
  <c r="AT14" i="18"/>
  <c r="GM14" i="63"/>
  <c r="BH23" i="35"/>
  <c r="D15" i="18"/>
  <c r="BI23" i="35"/>
  <c r="E15" i="18" s="1"/>
  <c r="EX15" i="63" s="1"/>
  <c r="BJ23" i="35"/>
  <c r="F15" i="18" s="1"/>
  <c r="EY15" i="63" s="1"/>
  <c r="BK23" i="35"/>
  <c r="G15" i="18"/>
  <c r="BH24" i="35"/>
  <c r="D16" i="18" s="1"/>
  <c r="BI24" i="35"/>
  <c r="E16" i="18" s="1"/>
  <c r="EX16" i="63" s="1"/>
  <c r="BJ24" i="35"/>
  <c r="F16" i="18"/>
  <c r="BK24" i="35"/>
  <c r="G16" i="18"/>
  <c r="EZ16" i="63" s="1"/>
  <c r="BM23" i="35"/>
  <c r="Q15" i="18"/>
  <c r="BN23" i="35"/>
  <c r="R15" i="18" s="1"/>
  <c r="BO23" i="35"/>
  <c r="S15" i="18" s="1"/>
  <c r="BP23" i="35"/>
  <c r="T15" i="18" s="1"/>
  <c r="FM15" i="63" s="1"/>
  <c r="BM24" i="35"/>
  <c r="Q16" i="18" s="1"/>
  <c r="BN24" i="35"/>
  <c r="R16" i="18" s="1"/>
  <c r="BO24" i="35"/>
  <c r="S16" i="18" s="1"/>
  <c r="FL16" i="63" s="1"/>
  <c r="BP24" i="35"/>
  <c r="T16" i="18" s="1"/>
  <c r="BR23" i="35"/>
  <c r="AD15" i="18" s="1"/>
  <c r="BS23" i="35"/>
  <c r="AE15" i="18" s="1"/>
  <c r="BT23" i="35"/>
  <c r="AF15" i="18"/>
  <c r="FY15" i="63" s="1"/>
  <c r="BU23" i="35"/>
  <c r="AG15" i="18" s="1"/>
  <c r="BR24" i="35"/>
  <c r="AD16" i="18" s="1"/>
  <c r="BS24" i="35"/>
  <c r="AE16" i="18"/>
  <c r="FX16" i="63" s="1"/>
  <c r="BT24" i="35"/>
  <c r="AF16" i="18" s="1"/>
  <c r="BU24" i="35"/>
  <c r="AG16" i="18" s="1"/>
  <c r="BW23" i="35"/>
  <c r="AQ15" i="18"/>
  <c r="BX23" i="35"/>
  <c r="AR15" i="18" s="1"/>
  <c r="GK15" i="63"/>
  <c r="BY23" i="35"/>
  <c r="AS15" i="18"/>
  <c r="BZ23" i="35"/>
  <c r="AT15" i="18"/>
  <c r="BW24" i="35"/>
  <c r="AQ16" i="18"/>
  <c r="BX24" i="35"/>
  <c r="AR16" i="18"/>
  <c r="GK16" i="63" s="1"/>
  <c r="BY24" i="35"/>
  <c r="AS16" i="18" s="1"/>
  <c r="BZ24" i="35"/>
  <c r="AT16" i="18"/>
  <c r="GM16" i="63" s="1"/>
  <c r="CB23" i="35"/>
  <c r="D17" i="18"/>
  <c r="EW17" i="63"/>
  <c r="CC23" i="35"/>
  <c r="E17" i="18"/>
  <c r="CD23" i="35"/>
  <c r="F17" i="18" s="1"/>
  <c r="CE23" i="35"/>
  <c r="G17" i="18"/>
  <c r="EZ17" i="63"/>
  <c r="CB24" i="35"/>
  <c r="D18" i="18"/>
  <c r="CC24" i="35"/>
  <c r="E18" i="18" s="1"/>
  <c r="EX18" i="63" s="1"/>
  <c r="CD24" i="35"/>
  <c r="F18" i="18"/>
  <c r="EY18" i="63"/>
  <c r="CE24" i="35"/>
  <c r="G18" i="18" s="1"/>
  <c r="CG23" i="35"/>
  <c r="Q17" i="18" s="1"/>
  <c r="FJ17" i="63" s="1"/>
  <c r="CH23" i="35"/>
  <c r="R17" i="18" s="1"/>
  <c r="CI23" i="35"/>
  <c r="S17" i="18"/>
  <c r="FL17" i="63" s="1"/>
  <c r="CJ23" i="35"/>
  <c r="T17" i="18" s="1"/>
  <c r="CG24" i="35"/>
  <c r="Q18" i="18" s="1"/>
  <c r="CH24" i="35"/>
  <c r="R18" i="18"/>
  <c r="CI24" i="35"/>
  <c r="S18" i="18" s="1"/>
  <c r="CJ24" i="35"/>
  <c r="T18" i="18" s="1"/>
  <c r="FM18" i="63" s="1"/>
  <c r="CL23" i="35"/>
  <c r="AD17" i="18"/>
  <c r="FW17" i="63" s="1"/>
  <c r="CM23" i="35"/>
  <c r="AE17" i="18"/>
  <c r="CN23" i="35"/>
  <c r="AF17" i="18"/>
  <c r="FY17" i="63" s="1"/>
  <c r="CO23" i="35"/>
  <c r="AG17" i="18"/>
  <c r="FZ17" i="63" s="1"/>
  <c r="CL24" i="35"/>
  <c r="AD18" i="18" s="1"/>
  <c r="CM24" i="35"/>
  <c r="AE18" i="18" s="1"/>
  <c r="FX18" i="63" s="1"/>
  <c r="CN24" i="35"/>
  <c r="AF18" i="18" s="1"/>
  <c r="FY18" i="63" s="1"/>
  <c r="CO24" i="35"/>
  <c r="AG18" i="18" s="1"/>
  <c r="CQ23" i="35"/>
  <c r="AQ17" i="18" s="1"/>
  <c r="GJ17" i="63" s="1"/>
  <c r="CR23" i="35"/>
  <c r="AR17" i="18" s="1"/>
  <c r="GK17" i="63"/>
  <c r="CS23" i="35"/>
  <c r="AS17" i="18" s="1"/>
  <c r="CT23" i="35"/>
  <c r="AT17" i="18"/>
  <c r="GM17" i="63" s="1"/>
  <c r="CQ24" i="35"/>
  <c r="AQ18" i="18"/>
  <c r="GJ18" i="63"/>
  <c r="CR24" i="35"/>
  <c r="AR18" i="18" s="1"/>
  <c r="CS24" i="35"/>
  <c r="AS18" i="18" s="1"/>
  <c r="GL18" i="63" s="1"/>
  <c r="CT24" i="35"/>
  <c r="AT18" i="18"/>
  <c r="GM18" i="63" s="1"/>
  <c r="CV23" i="35"/>
  <c r="Q19" i="18" s="1"/>
  <c r="CW23" i="35"/>
  <c r="R19" i="18"/>
  <c r="FK19" i="63" s="1"/>
  <c r="CX23" i="35"/>
  <c r="S19" i="18" s="1"/>
  <c r="FL19" i="63" s="1"/>
  <c r="CY23" i="35"/>
  <c r="T19" i="18"/>
  <c r="CV24" i="35"/>
  <c r="Q20" i="18" s="1"/>
  <c r="FJ20" i="63"/>
  <c r="CW24" i="35"/>
  <c r="R20" i="18"/>
  <c r="FK20" i="63" s="1"/>
  <c r="CX24" i="35"/>
  <c r="S20" i="18"/>
  <c r="FL20" i="63" s="1"/>
  <c r="CY24" i="35"/>
  <c r="T20" i="18" s="1"/>
  <c r="FM20" i="63"/>
  <c r="DA23" i="35"/>
  <c r="AD19" i="18"/>
  <c r="FW19" i="63" s="1"/>
  <c r="DB23" i="35"/>
  <c r="AE19" i="18" s="1"/>
  <c r="FX19" i="63" s="1"/>
  <c r="DC23" i="35"/>
  <c r="AF19" i="18"/>
  <c r="FY19" i="63" s="1"/>
  <c r="DD23" i="35"/>
  <c r="AG19" i="18" s="1"/>
  <c r="FZ19" i="63" s="1"/>
  <c r="DA24" i="35"/>
  <c r="AD20" i="18"/>
  <c r="DB24" i="35"/>
  <c r="AE20" i="18" s="1"/>
  <c r="FX20" i="63" s="1"/>
  <c r="DC24" i="35"/>
  <c r="AF20" i="18" s="1"/>
  <c r="DD24" i="35"/>
  <c r="AG20" i="18" s="1"/>
  <c r="HH59" i="63"/>
  <c r="HH58" i="63"/>
  <c r="HH57" i="63"/>
  <c r="HH56" i="63"/>
  <c r="HH55" i="63"/>
  <c r="HH54" i="63"/>
  <c r="HH53" i="63"/>
  <c r="HH48" i="63"/>
  <c r="HH46" i="63"/>
  <c r="HH44" i="63"/>
  <c r="HH42" i="63"/>
  <c r="HH40" i="63"/>
  <c r="HH38" i="63"/>
  <c r="FQ32" i="63"/>
  <c r="FD32" i="63"/>
  <c r="FQ31" i="63"/>
  <c r="FD31" i="63"/>
  <c r="FQ30" i="63"/>
  <c r="FD30" i="63"/>
  <c r="HQ29" i="63"/>
  <c r="HD29" i="63"/>
  <c r="GQ29" i="63"/>
  <c r="GD29" i="63"/>
  <c r="FQ29" i="63"/>
  <c r="FD29" i="63"/>
  <c r="GD28" i="63"/>
  <c r="FQ28" i="63"/>
  <c r="FD28" i="63"/>
  <c r="HQ27" i="63"/>
  <c r="HD27" i="63"/>
  <c r="GQ27" i="63"/>
  <c r="GD27" i="63"/>
  <c r="FQ27" i="63"/>
  <c r="FD27" i="63"/>
  <c r="GD26" i="63"/>
  <c r="FQ26" i="63"/>
  <c r="FD26" i="63"/>
  <c r="HQ25" i="63"/>
  <c r="HD25" i="63"/>
  <c r="GQ25" i="63"/>
  <c r="GD25" i="63"/>
  <c r="FQ25" i="63"/>
  <c r="FD25" i="63"/>
  <c r="GD50" i="63"/>
  <c r="EV51" i="63"/>
  <c r="FQ50" i="63"/>
  <c r="FD50" i="63"/>
  <c r="HQ23" i="63"/>
  <c r="EV23" i="63"/>
  <c r="EV24" i="63"/>
  <c r="HD23" i="63"/>
  <c r="GQ23" i="63"/>
  <c r="GD23" i="63"/>
  <c r="FQ23" i="63"/>
  <c r="FD23" i="63"/>
  <c r="GQ21" i="63"/>
  <c r="GD21" i="63"/>
  <c r="FQ21" i="63"/>
  <c r="FD21" i="63"/>
  <c r="GQ19" i="63"/>
  <c r="FD19" i="63"/>
  <c r="GD19" i="63"/>
  <c r="FQ19" i="63"/>
  <c r="GQ17" i="63"/>
  <c r="GD17" i="63"/>
  <c r="FQ17" i="63"/>
  <c r="FD17" i="63"/>
  <c r="GQ15" i="63"/>
  <c r="GD15" i="63"/>
  <c r="FQ15" i="63"/>
  <c r="FD15" i="63"/>
  <c r="GQ13" i="63"/>
  <c r="GD13" i="63"/>
  <c r="FQ13" i="63"/>
  <c r="FD13" i="63"/>
  <c r="HQ11" i="63"/>
  <c r="HD11" i="63"/>
  <c r="GQ11" i="63"/>
  <c r="GD11" i="63"/>
  <c r="FQ11" i="63"/>
  <c r="FD11" i="63"/>
  <c r="FZ50" i="63"/>
  <c r="FZ51" i="63"/>
  <c r="FY50" i="63"/>
  <c r="FY51" i="63"/>
  <c r="FX50" i="63"/>
  <c r="FX51" i="63"/>
  <c r="FW50" i="63"/>
  <c r="FW51" i="63"/>
  <c r="FM50" i="63"/>
  <c r="FM51" i="63"/>
  <c r="FL50" i="63"/>
  <c r="FL51" i="63"/>
  <c r="FK50" i="63"/>
  <c r="FK51" i="63"/>
  <c r="FJ50" i="63"/>
  <c r="FJ51" i="63"/>
  <c r="EZ50" i="63"/>
  <c r="EZ51" i="63"/>
  <c r="EY50" i="63"/>
  <c r="EY51" i="63"/>
  <c r="EX50" i="63"/>
  <c r="EX51" i="63"/>
  <c r="EW50" i="63"/>
  <c r="EW51" i="63"/>
  <c r="HM23" i="63"/>
  <c r="HM24" i="63"/>
  <c r="HL23" i="63"/>
  <c r="HL24" i="63"/>
  <c r="HK23" i="63"/>
  <c r="HK24" i="63"/>
  <c r="HJ23" i="63"/>
  <c r="HJ24" i="63"/>
  <c r="HA24" i="63"/>
  <c r="GZ23" i="63"/>
  <c r="GZ24" i="63"/>
  <c r="GY23" i="63"/>
  <c r="GY24" i="63"/>
  <c r="GX23" i="63"/>
  <c r="GX24" i="63"/>
  <c r="GW23" i="63"/>
  <c r="GW24" i="63"/>
  <c r="GM23" i="63"/>
  <c r="GM24" i="63"/>
  <c r="GL23" i="63"/>
  <c r="GL24" i="63"/>
  <c r="GK23" i="63"/>
  <c r="GK24" i="63"/>
  <c r="GJ23" i="63"/>
  <c r="GJ24" i="63"/>
  <c r="FZ23" i="63"/>
  <c r="FZ24" i="63"/>
  <c r="FY23" i="63"/>
  <c r="FY24" i="63"/>
  <c r="FX23" i="63"/>
  <c r="FX24" i="63"/>
  <c r="FW23" i="63"/>
  <c r="FW24" i="63"/>
  <c r="FM23" i="63"/>
  <c r="FM24" i="63"/>
  <c r="FL23" i="63"/>
  <c r="FL24" i="63"/>
  <c r="FK23" i="63"/>
  <c r="FK24" i="63"/>
  <c r="FJ23" i="63"/>
  <c r="FJ24" i="63"/>
  <c r="EZ23" i="63"/>
  <c r="EZ24" i="63"/>
  <c r="EY23" i="63"/>
  <c r="EY24" i="63"/>
  <c r="EX23" i="63"/>
  <c r="EX24" i="63"/>
  <c r="EW23" i="63"/>
  <c r="EW24" i="63"/>
  <c r="GM21" i="63"/>
  <c r="GM22" i="63"/>
  <c r="GL21" i="63"/>
  <c r="GL22" i="63"/>
  <c r="GK21" i="63"/>
  <c r="GK22" i="63"/>
  <c r="GJ21" i="63"/>
  <c r="GJ22" i="63"/>
  <c r="FZ21" i="63"/>
  <c r="FZ22" i="63"/>
  <c r="FY21" i="63"/>
  <c r="FY22" i="63"/>
  <c r="FX21" i="63"/>
  <c r="FX22" i="63"/>
  <c r="FW21" i="63"/>
  <c r="FW22" i="63"/>
  <c r="FM21" i="63"/>
  <c r="FM22" i="63"/>
  <c r="FL21" i="63"/>
  <c r="FL22" i="63"/>
  <c r="FK21" i="63"/>
  <c r="FK22" i="63"/>
  <c r="FJ21" i="63"/>
  <c r="FJ22" i="63"/>
  <c r="EZ21" i="63"/>
  <c r="EZ22" i="63"/>
  <c r="EY21" i="63"/>
  <c r="EY22" i="63"/>
  <c r="EX21" i="63"/>
  <c r="EX22" i="63"/>
  <c r="EW21" i="63"/>
  <c r="EW22" i="63"/>
  <c r="FZ20" i="63"/>
  <c r="FY20" i="63"/>
  <c r="FW20" i="63"/>
  <c r="FM19" i="63"/>
  <c r="FJ19" i="63"/>
  <c r="GL17" i="63"/>
  <c r="GK18" i="63"/>
  <c r="FZ18" i="63"/>
  <c r="FX17" i="63"/>
  <c r="FW18" i="63"/>
  <c r="FM17" i="63"/>
  <c r="FL18" i="63"/>
  <c r="FK17" i="63"/>
  <c r="FK18" i="63"/>
  <c r="FJ18" i="63"/>
  <c r="EZ18" i="63"/>
  <c r="EY17" i="63"/>
  <c r="EX17" i="63"/>
  <c r="EW18" i="63"/>
  <c r="GM15" i="63"/>
  <c r="GL15" i="63"/>
  <c r="GL16" i="63"/>
  <c r="GJ15" i="63"/>
  <c r="GJ16" i="63"/>
  <c r="FZ15" i="63"/>
  <c r="FZ16" i="63"/>
  <c r="FY16" i="63"/>
  <c r="FX15" i="63"/>
  <c r="FW15" i="63"/>
  <c r="FW16" i="63"/>
  <c r="FM16" i="63"/>
  <c r="FL15" i="63"/>
  <c r="FK15" i="63"/>
  <c r="FK16" i="63"/>
  <c r="FJ15" i="63"/>
  <c r="FJ16" i="63"/>
  <c r="EZ15" i="63"/>
  <c r="EY16" i="63"/>
  <c r="EW15" i="63"/>
  <c r="EW16" i="63"/>
  <c r="GM13" i="63"/>
  <c r="GL13" i="63"/>
  <c r="GJ13" i="63"/>
  <c r="GJ14" i="63"/>
  <c r="FZ13" i="63"/>
  <c r="FZ14" i="63"/>
  <c r="FY13" i="63"/>
  <c r="FY14" i="63"/>
  <c r="FM13" i="63"/>
  <c r="FM14" i="63"/>
  <c r="FL13" i="63"/>
  <c r="FL14" i="63"/>
  <c r="FK13" i="63"/>
  <c r="FK14" i="63"/>
  <c r="FJ13" i="63"/>
  <c r="FJ14" i="63"/>
  <c r="EZ13" i="63"/>
  <c r="EZ14" i="63"/>
  <c r="EY13" i="63"/>
  <c r="EY14" i="63"/>
  <c r="EX13" i="63"/>
  <c r="EX14" i="63"/>
  <c r="EW13" i="63"/>
  <c r="EW14" i="63"/>
  <c r="HM11" i="63"/>
  <c r="HM12" i="63"/>
  <c r="HL11" i="63"/>
  <c r="HL12" i="63"/>
  <c r="HK11" i="63"/>
  <c r="HK12" i="63"/>
  <c r="HJ11" i="63"/>
  <c r="HJ12" i="63"/>
  <c r="GZ11" i="63"/>
  <c r="GZ12" i="63"/>
  <c r="GY11" i="63"/>
  <c r="GY12" i="63"/>
  <c r="GX11" i="63"/>
  <c r="GX12" i="63"/>
  <c r="GW11" i="63"/>
  <c r="GW12" i="63"/>
  <c r="GM11" i="63"/>
  <c r="GM12" i="63"/>
  <c r="GL11" i="63"/>
  <c r="GL12" i="63"/>
  <c r="GK11" i="63"/>
  <c r="GK12" i="63"/>
  <c r="GJ11" i="63"/>
  <c r="GJ12" i="63"/>
  <c r="FZ11" i="63"/>
  <c r="FZ12" i="63"/>
  <c r="FY11" i="63"/>
  <c r="FY12" i="63"/>
  <c r="FX11" i="63"/>
  <c r="FX12" i="63"/>
  <c r="FW11" i="63"/>
  <c r="FW12" i="63"/>
  <c r="FM11" i="63"/>
  <c r="FM12" i="63"/>
  <c r="FL11" i="63"/>
  <c r="FL12" i="63"/>
  <c r="FK11" i="63"/>
  <c r="FK12" i="63"/>
  <c r="FJ11" i="63"/>
  <c r="FJ12" i="63"/>
  <c r="EZ11" i="63"/>
  <c r="EZ12" i="63"/>
  <c r="EY11" i="63"/>
  <c r="EY12" i="63"/>
  <c r="EX11" i="63"/>
  <c r="EX12" i="63"/>
  <c r="EW11" i="63"/>
  <c r="EW12" i="63"/>
  <c r="ER50" i="63"/>
  <c r="C150" i="33"/>
  <c r="ER49" i="63"/>
  <c r="C149" i="33"/>
  <c r="ER48" i="63"/>
  <c r="C148" i="33"/>
  <c r="ER47" i="63"/>
  <c r="C147" i="33"/>
  <c r="ER46" i="63"/>
  <c r="C146" i="33"/>
  <c r="ER45" i="63"/>
  <c r="C145" i="33"/>
  <c r="ER44" i="63"/>
  <c r="C144" i="33"/>
  <c r="ER43" i="63"/>
  <c r="C143" i="33"/>
  <c r="ER42" i="63"/>
  <c r="C142" i="33"/>
  <c r="ER41" i="63"/>
  <c r="C141" i="33"/>
  <c r="ER40" i="63"/>
  <c r="C140" i="33"/>
  <c r="ER39" i="63"/>
  <c r="C139" i="33" s="1"/>
  <c r="C132" i="33"/>
  <c r="ER36" i="63"/>
  <c r="C131" i="33" s="1"/>
  <c r="ER35" i="63"/>
  <c r="C130" i="33"/>
  <c r="ER34" i="63"/>
  <c r="C129" i="33" s="1"/>
  <c r="ER33" i="63"/>
  <c r="C128" i="33"/>
  <c r="ER32" i="63"/>
  <c r="C127" i="33" s="1"/>
  <c r="ER31" i="63"/>
  <c r="C126" i="33"/>
  <c r="ER30" i="63"/>
  <c r="C125" i="33" s="1"/>
  <c r="ER29" i="63"/>
  <c r="C124" i="33"/>
  <c r="ER28" i="63"/>
  <c r="C123" i="33" s="1"/>
  <c r="ER27" i="63"/>
  <c r="C122" i="33"/>
  <c r="ER26" i="63"/>
  <c r="C121" i="33" s="1"/>
  <c r="ER25" i="63"/>
  <c r="C120" i="33"/>
  <c r="C118" i="33"/>
  <c r="EQ36" i="63"/>
  <c r="C117" i="33"/>
  <c r="EQ35" i="63"/>
  <c r="C116" i="33"/>
  <c r="EQ34" i="63"/>
  <c r="C115" i="33"/>
  <c r="EQ33" i="63"/>
  <c r="C114" i="33"/>
  <c r="EQ32" i="63"/>
  <c r="C113" i="33"/>
  <c r="EQ31" i="63"/>
  <c r="C112" i="33"/>
  <c r="EQ30" i="63"/>
  <c r="C111" i="33"/>
  <c r="EQ29" i="63"/>
  <c r="C110" i="33"/>
  <c r="EQ28" i="63"/>
  <c r="C109" i="33"/>
  <c r="EQ27" i="63"/>
  <c r="C108" i="33"/>
  <c r="EQ26" i="63"/>
  <c r="C107" i="33"/>
  <c r="EQ25" i="63"/>
  <c r="C106" i="33"/>
  <c r="ER22" i="63"/>
  <c r="C100" i="33"/>
  <c r="ER21" i="63"/>
  <c r="C99" i="33"/>
  <c r="ER20" i="63"/>
  <c r="C98" i="33"/>
  <c r="ER19" i="63"/>
  <c r="C97" i="33"/>
  <c r="ER18" i="63"/>
  <c r="C96" i="33"/>
  <c r="ER17" i="63"/>
  <c r="C95" i="33"/>
  <c r="ER16" i="63"/>
  <c r="C94" i="33"/>
  <c r="ER15" i="63"/>
  <c r="C93" i="33"/>
  <c r="ER14" i="63"/>
  <c r="C92" i="33"/>
  <c r="ER13" i="63"/>
  <c r="C91" i="33"/>
  <c r="ER12" i="63"/>
  <c r="C90" i="33"/>
  <c r="ER11" i="63"/>
  <c r="C89" i="33"/>
  <c r="EQ22" i="63"/>
  <c r="C86" i="33"/>
  <c r="EQ21" i="63"/>
  <c r="C85" i="33"/>
  <c r="EQ20" i="63"/>
  <c r="C84" i="33"/>
  <c r="EQ19" i="63"/>
  <c r="C83" i="33"/>
  <c r="EQ18" i="63"/>
  <c r="C82" i="33"/>
  <c r="EQ17" i="63"/>
  <c r="C81" i="33"/>
  <c r="EQ16" i="63"/>
  <c r="C80" i="33"/>
  <c r="EQ15" i="63"/>
  <c r="C79" i="33"/>
  <c r="EQ14" i="63"/>
  <c r="C78" i="33"/>
  <c r="EQ13" i="63"/>
  <c r="C77" i="33"/>
  <c r="EQ12" i="63"/>
  <c r="C76" i="33"/>
  <c r="EQ11" i="63"/>
  <c r="C75" i="33"/>
  <c r="C87" i="33"/>
  <c r="ES22" i="63"/>
  <c r="B285" i="33"/>
  <c r="ES21" i="63"/>
  <c r="B284" i="33" s="1"/>
  <c r="ES20" i="63"/>
  <c r="B283" i="33"/>
  <c r="ES19" i="63"/>
  <c r="B282" i="33" s="1"/>
  <c r="ES18" i="63"/>
  <c r="B281" i="33"/>
  <c r="ES17" i="63"/>
  <c r="B280" i="33" s="1"/>
  <c r="ES16" i="63"/>
  <c r="B279" i="33"/>
  <c r="ES15" i="63"/>
  <c r="B278" i="33" s="1"/>
  <c r="ES14" i="63"/>
  <c r="B277" i="33"/>
  <c r="ES13" i="63"/>
  <c r="B276" i="33" s="1"/>
  <c r="ES12" i="63"/>
  <c r="B275" i="33"/>
  <c r="ES11" i="63"/>
  <c r="B274" i="33" s="1"/>
  <c r="EP59" i="63"/>
  <c r="B259" i="33"/>
  <c r="EP58" i="63"/>
  <c r="EP57" i="63"/>
  <c r="B257" i="33"/>
  <c r="EP56" i="63"/>
  <c r="EP55" i="63"/>
  <c r="EP54" i="63"/>
  <c r="B254" i="33"/>
  <c r="EP52" i="63"/>
  <c r="EP51" i="63"/>
  <c r="B251" i="33"/>
  <c r="EP50" i="63"/>
  <c r="EP49" i="63"/>
  <c r="EP48" i="63"/>
  <c r="EP47" i="63"/>
  <c r="B247" i="33"/>
  <c r="EO52" i="63"/>
  <c r="B245" i="33"/>
  <c r="EO51" i="63"/>
  <c r="EO50" i="63"/>
  <c r="B243" i="33" s="1"/>
  <c r="EO49" i="63"/>
  <c r="EO48" i="63"/>
  <c r="B241" i="33"/>
  <c r="EO47" i="63"/>
  <c r="B240" i="33"/>
  <c r="EP45" i="63"/>
  <c r="EP44" i="63"/>
  <c r="B233" i="33" s="1"/>
  <c r="EP43" i="63"/>
  <c r="EP42" i="63"/>
  <c r="B231" i="33"/>
  <c r="EP41" i="63"/>
  <c r="EP40" i="63"/>
  <c r="B229" i="33"/>
  <c r="EP39" i="63"/>
  <c r="B228" i="33" s="1"/>
  <c r="EP38" i="63"/>
  <c r="EP37" i="63"/>
  <c r="B226" i="33"/>
  <c r="EP36" i="63"/>
  <c r="EP35" i="63"/>
  <c r="B224" i="33"/>
  <c r="EP34" i="63"/>
  <c r="B223" i="33" s="1"/>
  <c r="EP33" i="63"/>
  <c r="EP32" i="63"/>
  <c r="B221" i="33"/>
  <c r="EP31" i="63"/>
  <c r="EP30" i="63"/>
  <c r="B219" i="33"/>
  <c r="EP29" i="63"/>
  <c r="EP28" i="63"/>
  <c r="B217" i="33"/>
  <c r="EP27" i="63"/>
  <c r="B216" i="33"/>
  <c r="EP26" i="63"/>
  <c r="EP25" i="63"/>
  <c r="B214" i="33"/>
  <c r="EP24" i="63"/>
  <c r="EP23" i="63"/>
  <c r="B212" i="33"/>
  <c r="EP22" i="63"/>
  <c r="B211" i="33"/>
  <c r="EP21" i="63"/>
  <c r="EP20" i="63"/>
  <c r="B209" i="33"/>
  <c r="EP19" i="63"/>
  <c r="EP18" i="63"/>
  <c r="B207" i="33"/>
  <c r="EP17" i="63"/>
  <c r="EP16" i="63"/>
  <c r="B205" i="33" s="1"/>
  <c r="EP15" i="63"/>
  <c r="B201" i="33"/>
  <c r="EP14" i="63"/>
  <c r="EP13" i="63"/>
  <c r="EP12" i="63"/>
  <c r="EP11" i="63"/>
  <c r="B197" i="33"/>
  <c r="EP10" i="63"/>
  <c r="B196" i="33"/>
  <c r="EO45" i="63"/>
  <c r="EO44" i="63"/>
  <c r="EO43" i="63"/>
  <c r="EO42" i="63"/>
  <c r="B191" i="33"/>
  <c r="EO41" i="63"/>
  <c r="EO40" i="63"/>
  <c r="B189" i="33"/>
  <c r="EO39" i="63"/>
  <c r="EO38" i="63"/>
  <c r="EO37" i="63"/>
  <c r="B186" i="33"/>
  <c r="EO36" i="63"/>
  <c r="EO35" i="63"/>
  <c r="EO34" i="63"/>
  <c r="B183" i="33"/>
  <c r="EO33" i="63"/>
  <c r="EO32" i="63"/>
  <c r="EO31" i="63"/>
  <c r="EO30" i="63"/>
  <c r="EO29" i="63"/>
  <c r="EO28" i="63"/>
  <c r="B177" i="33"/>
  <c r="EO27" i="63"/>
  <c r="B176" i="33"/>
  <c r="EO26" i="63"/>
  <c r="EO25" i="63"/>
  <c r="EO24" i="63"/>
  <c r="EO23" i="63"/>
  <c r="EO22" i="63"/>
  <c r="B171" i="33"/>
  <c r="EO21" i="63"/>
  <c r="EO20" i="63"/>
  <c r="EO19" i="63"/>
  <c r="EO18" i="63"/>
  <c r="B162" i="33"/>
  <c r="EO17" i="63"/>
  <c r="EO16" i="63"/>
  <c r="B160" i="33"/>
  <c r="EO15" i="63"/>
  <c r="EO14" i="63"/>
  <c r="EO13" i="63"/>
  <c r="B157" i="33"/>
  <c r="EO12" i="63"/>
  <c r="EO11" i="63"/>
  <c r="EO10" i="63"/>
  <c r="B154" i="33"/>
  <c r="EN59" i="63"/>
  <c r="EN58" i="63"/>
  <c r="EN57" i="63"/>
  <c r="EN56" i="63"/>
  <c r="EN55" i="63"/>
  <c r="EN52" i="63"/>
  <c r="EN51" i="63"/>
  <c r="EN50" i="63"/>
  <c r="EN49" i="63"/>
  <c r="EN48" i="63"/>
  <c r="EM52" i="63"/>
  <c r="EM51" i="63"/>
  <c r="EM50" i="63"/>
  <c r="EM49" i="63"/>
  <c r="EM48" i="63"/>
  <c r="EN45" i="63"/>
  <c r="EN44" i="63"/>
  <c r="EN43" i="63"/>
  <c r="EN42" i="63"/>
  <c r="EN41" i="63"/>
  <c r="EN39" i="63"/>
  <c r="EN38" i="63"/>
  <c r="EN37" i="63"/>
  <c r="EN36" i="63"/>
  <c r="EN35" i="63"/>
  <c r="EN33" i="63"/>
  <c r="EN32" i="63"/>
  <c r="EN31" i="63"/>
  <c r="EN30" i="63"/>
  <c r="EN29" i="63"/>
  <c r="EN27" i="63"/>
  <c r="EN26" i="63"/>
  <c r="EN25" i="63"/>
  <c r="EN24" i="63"/>
  <c r="EN23" i="63"/>
  <c r="EN21" i="63"/>
  <c r="EN20" i="63"/>
  <c r="EN19" i="63"/>
  <c r="EN18" i="63"/>
  <c r="EN17" i="63"/>
  <c r="EN15" i="63"/>
  <c r="EN14" i="63"/>
  <c r="EN13" i="63"/>
  <c r="EN12" i="63"/>
  <c r="EN11" i="63"/>
  <c r="EM45" i="63"/>
  <c r="EM44" i="63"/>
  <c r="EM43" i="63"/>
  <c r="EM42" i="63"/>
  <c r="EM41" i="63"/>
  <c r="EM39" i="63"/>
  <c r="EM38" i="63"/>
  <c r="EM37" i="63"/>
  <c r="EM36" i="63"/>
  <c r="EM35" i="63"/>
  <c r="EM33" i="63"/>
  <c r="EM32" i="63"/>
  <c r="EM31" i="63"/>
  <c r="EM30" i="63"/>
  <c r="EM29" i="63"/>
  <c r="EM27" i="63"/>
  <c r="EM26" i="63"/>
  <c r="EM25" i="63"/>
  <c r="EM24" i="63"/>
  <c r="EM23" i="63"/>
  <c r="EM21" i="63"/>
  <c r="EM20" i="63"/>
  <c r="EM19" i="63"/>
  <c r="EM18" i="63"/>
  <c r="EM17" i="63"/>
  <c r="EM15" i="63"/>
  <c r="EM14" i="63"/>
  <c r="EM13" i="63"/>
  <c r="EM12" i="63"/>
  <c r="EM11" i="63"/>
  <c r="DW59" i="63"/>
  <c r="DP59" i="63"/>
  <c r="DN59" i="63"/>
  <c r="DQ57" i="63"/>
  <c r="DW58" i="63"/>
  <c r="DP58" i="63"/>
  <c r="DN58" i="63"/>
  <c r="DW57" i="63"/>
  <c r="DP57" i="63"/>
  <c r="DN57" i="63"/>
  <c r="DM57" i="63"/>
  <c r="DW56" i="63"/>
  <c r="DP56" i="63"/>
  <c r="DN56" i="63"/>
  <c r="DQ54" i="63"/>
  <c r="DW55" i="63"/>
  <c r="DP55" i="63"/>
  <c r="DN55" i="63"/>
  <c r="DW54" i="63"/>
  <c r="DP54" i="63"/>
  <c r="DN54" i="63"/>
  <c r="DM54" i="63"/>
  <c r="DW53" i="63"/>
  <c r="DP53" i="63"/>
  <c r="DN53" i="63"/>
  <c r="DQ51" i="63"/>
  <c r="DW52" i="63"/>
  <c r="DP52" i="63"/>
  <c r="DN52" i="63"/>
  <c r="DW51" i="63"/>
  <c r="DP51" i="63"/>
  <c r="DN51" i="63"/>
  <c r="DM51" i="63"/>
  <c r="DW50" i="63"/>
  <c r="DP50" i="63"/>
  <c r="DN50" i="63"/>
  <c r="DQ48" i="63"/>
  <c r="DW49" i="63"/>
  <c r="DP49" i="63"/>
  <c r="DN49" i="63"/>
  <c r="DW48" i="63"/>
  <c r="DP48" i="63"/>
  <c r="DN48" i="63"/>
  <c r="DM48" i="63"/>
  <c r="DW47" i="63"/>
  <c r="DP47" i="63"/>
  <c r="DN47" i="63"/>
  <c r="DQ45" i="63"/>
  <c r="DW46" i="63"/>
  <c r="DP46" i="63"/>
  <c r="DN46" i="63"/>
  <c r="DW45" i="63"/>
  <c r="DP45" i="63"/>
  <c r="DN45" i="63"/>
  <c r="DM45" i="63"/>
  <c r="DW44" i="63"/>
  <c r="DP44" i="63"/>
  <c r="DN44" i="63"/>
  <c r="DQ42" i="63"/>
  <c r="DW43" i="63"/>
  <c r="DP43" i="63"/>
  <c r="DN43" i="63"/>
  <c r="DW42" i="63"/>
  <c r="DP42" i="63"/>
  <c r="DN42" i="63"/>
  <c r="DM42" i="63"/>
  <c r="DW41" i="63"/>
  <c r="DP41" i="63"/>
  <c r="DN41" i="63"/>
  <c r="DQ39" i="63"/>
  <c r="DW40" i="63"/>
  <c r="DP40" i="63"/>
  <c r="DN40" i="63"/>
  <c r="DW39" i="63"/>
  <c r="DP39" i="63"/>
  <c r="DN39" i="63"/>
  <c r="DM39" i="63"/>
  <c r="DW38" i="63"/>
  <c r="DP38" i="63"/>
  <c r="DN38" i="63"/>
  <c r="DQ36" i="63"/>
  <c r="DW37" i="63"/>
  <c r="DP37" i="63"/>
  <c r="DN37" i="63"/>
  <c r="DW36" i="63"/>
  <c r="DP36" i="63"/>
  <c r="DN36" i="63"/>
  <c r="DO35" i="63"/>
  <c r="DJ59" i="63"/>
  <c r="DC59" i="63"/>
  <c r="DA59" i="63"/>
  <c r="DD57" i="63"/>
  <c r="DJ58" i="63"/>
  <c r="DC58" i="63"/>
  <c r="DA58" i="63"/>
  <c r="DJ57" i="63"/>
  <c r="DC57" i="63"/>
  <c r="DA57" i="63"/>
  <c r="CZ57" i="63"/>
  <c r="DJ56" i="63"/>
  <c r="DC56" i="63"/>
  <c r="DA56" i="63"/>
  <c r="DD54" i="63"/>
  <c r="DJ55" i="63"/>
  <c r="DC55" i="63"/>
  <c r="DA55" i="63"/>
  <c r="DJ54" i="63"/>
  <c r="DC54" i="63"/>
  <c r="DA54" i="63"/>
  <c r="CZ54" i="63"/>
  <c r="DJ53" i="63"/>
  <c r="DC53" i="63"/>
  <c r="DA53" i="63"/>
  <c r="DD51" i="63"/>
  <c r="DJ52" i="63"/>
  <c r="DC52" i="63"/>
  <c r="DA52" i="63"/>
  <c r="DJ51" i="63"/>
  <c r="DC51" i="63"/>
  <c r="DA51" i="63"/>
  <c r="CZ51" i="63"/>
  <c r="DJ50" i="63"/>
  <c r="DC50" i="63"/>
  <c r="DA50" i="63"/>
  <c r="DD48" i="63"/>
  <c r="DJ49" i="63"/>
  <c r="DC49" i="63"/>
  <c r="DA49" i="63"/>
  <c r="DJ48" i="63"/>
  <c r="DC48" i="63"/>
  <c r="DA48" i="63"/>
  <c r="CZ48" i="63"/>
  <c r="DJ47" i="63"/>
  <c r="DC47" i="63"/>
  <c r="DA47" i="63"/>
  <c r="DD45" i="63"/>
  <c r="DJ46" i="63"/>
  <c r="DC46" i="63"/>
  <c r="DA46" i="63"/>
  <c r="DJ45" i="63"/>
  <c r="DC45" i="63"/>
  <c r="DA45" i="63"/>
  <c r="CZ45" i="63"/>
  <c r="DJ44" i="63"/>
  <c r="DC44" i="63"/>
  <c r="DA44" i="63"/>
  <c r="DD42" i="63"/>
  <c r="DJ43" i="63"/>
  <c r="DC43" i="63"/>
  <c r="DA43" i="63"/>
  <c r="DJ42" i="63"/>
  <c r="DC42" i="63"/>
  <c r="DA42" i="63"/>
  <c r="CZ42" i="63"/>
  <c r="DJ41" i="63"/>
  <c r="DC41" i="63"/>
  <c r="DA41" i="63"/>
  <c r="DD39" i="63"/>
  <c r="DJ40" i="63"/>
  <c r="DC40" i="63"/>
  <c r="DA40" i="63"/>
  <c r="DJ39" i="63"/>
  <c r="DC39" i="63"/>
  <c r="DA39" i="63"/>
  <c r="CZ39" i="63"/>
  <c r="DJ38" i="63"/>
  <c r="DC38" i="63"/>
  <c r="DA38" i="63"/>
  <c r="DD36" i="63"/>
  <c r="DJ37" i="63"/>
  <c r="DC37" i="63"/>
  <c r="DA37" i="63"/>
  <c r="DJ36" i="63"/>
  <c r="DC36" i="63"/>
  <c r="DA36" i="63"/>
  <c r="DB35" i="63"/>
  <c r="CW59" i="63"/>
  <c r="CP59" i="63"/>
  <c r="CN59" i="63"/>
  <c r="CQ57" i="63"/>
  <c r="CW58" i="63"/>
  <c r="CP58" i="63"/>
  <c r="CN58" i="63"/>
  <c r="CW57" i="63"/>
  <c r="CP57" i="63"/>
  <c r="CN57" i="63"/>
  <c r="CM57" i="63"/>
  <c r="CW56" i="63"/>
  <c r="CP56" i="63"/>
  <c r="CN56" i="63"/>
  <c r="CQ54" i="63"/>
  <c r="CW55" i="63"/>
  <c r="CP55" i="63"/>
  <c r="CN55" i="63"/>
  <c r="CW54" i="63"/>
  <c r="CP54" i="63"/>
  <c r="CN54" i="63"/>
  <c r="CM54" i="63"/>
  <c r="CW53" i="63"/>
  <c r="CP53" i="63"/>
  <c r="CN53" i="63"/>
  <c r="CQ51" i="63"/>
  <c r="CW52" i="63"/>
  <c r="CP52" i="63"/>
  <c r="CN52" i="63"/>
  <c r="CW51" i="63"/>
  <c r="CP51" i="63"/>
  <c r="CN51" i="63"/>
  <c r="CM51" i="63"/>
  <c r="CW50" i="63"/>
  <c r="CP50" i="63"/>
  <c r="CN50" i="63"/>
  <c r="CQ48" i="63"/>
  <c r="CW49" i="63"/>
  <c r="CP49" i="63"/>
  <c r="CN49" i="63"/>
  <c r="CW48" i="63"/>
  <c r="CP48" i="63"/>
  <c r="CN48" i="63"/>
  <c r="CM48" i="63"/>
  <c r="CW47" i="63"/>
  <c r="CP47" i="63"/>
  <c r="CN47" i="63"/>
  <c r="CQ45" i="63"/>
  <c r="CV45" i="63"/>
  <c r="CU45" i="63"/>
  <c r="CT45" i="63"/>
  <c r="CR45" i="63"/>
  <c r="CS45" i="63"/>
  <c r="CW46" i="63"/>
  <c r="CP46" i="63"/>
  <c r="CN46" i="63"/>
  <c r="CW45" i="63"/>
  <c r="CP45" i="63"/>
  <c r="CN45" i="63"/>
  <c r="CM45" i="63"/>
  <c r="CW44" i="63"/>
  <c r="CP44" i="63"/>
  <c r="CN44" i="63"/>
  <c r="CQ42" i="63"/>
  <c r="CW43" i="63"/>
  <c r="CP43" i="63"/>
  <c r="CN43" i="63"/>
  <c r="CW42" i="63"/>
  <c r="CP42" i="63"/>
  <c r="CN42" i="63"/>
  <c r="CM42" i="63"/>
  <c r="CW41" i="63"/>
  <c r="CP41" i="63"/>
  <c r="CN41" i="63"/>
  <c r="CQ39" i="63"/>
  <c r="CW40" i="63"/>
  <c r="CP40" i="63"/>
  <c r="CN40" i="63"/>
  <c r="CW39" i="63"/>
  <c r="CP39" i="63"/>
  <c r="CN39" i="63"/>
  <c r="CM39" i="63"/>
  <c r="CW38" i="63"/>
  <c r="CP38" i="63"/>
  <c r="CN38" i="63"/>
  <c r="CQ36" i="63"/>
  <c r="CV36" i="63"/>
  <c r="CU36" i="63"/>
  <c r="CT36" i="63"/>
  <c r="CR36" i="63"/>
  <c r="CS36" i="63"/>
  <c r="CW37" i="63"/>
  <c r="CP37" i="63"/>
  <c r="CN37" i="63"/>
  <c r="CW36" i="63"/>
  <c r="CP36" i="63"/>
  <c r="CN36" i="63"/>
  <c r="CM36" i="63"/>
  <c r="CO35" i="63"/>
  <c r="EJ34" i="63"/>
  <c r="EC34" i="63"/>
  <c r="EA34" i="63"/>
  <c r="ED32" i="63"/>
  <c r="EJ33" i="63"/>
  <c r="EC33" i="63"/>
  <c r="EA33" i="63"/>
  <c r="EJ32" i="63"/>
  <c r="EC32" i="63"/>
  <c r="EA32" i="63"/>
  <c r="DZ32" i="63"/>
  <c r="EJ31" i="63"/>
  <c r="EC31" i="63"/>
  <c r="EA31" i="63"/>
  <c r="ED29" i="63"/>
  <c r="EJ30" i="63"/>
  <c r="EC30" i="63"/>
  <c r="EA30" i="63"/>
  <c r="EJ29" i="63"/>
  <c r="EC29" i="63"/>
  <c r="EA29" i="63"/>
  <c r="DZ29" i="63"/>
  <c r="EJ28" i="63"/>
  <c r="EC28" i="63"/>
  <c r="EA28" i="63"/>
  <c r="ED26" i="63"/>
  <c r="EJ27" i="63"/>
  <c r="EC27" i="63"/>
  <c r="EA27" i="63"/>
  <c r="EJ26" i="63"/>
  <c r="EC26" i="63"/>
  <c r="EA26" i="63"/>
  <c r="DZ26" i="63"/>
  <c r="EJ25" i="63"/>
  <c r="EC25" i="63"/>
  <c r="EA25" i="63"/>
  <c r="ED23" i="63"/>
  <c r="EJ24" i="63"/>
  <c r="EC24" i="63"/>
  <c r="EA24" i="63"/>
  <c r="EJ23" i="63"/>
  <c r="EC23" i="63"/>
  <c r="EA23" i="63"/>
  <c r="DZ23" i="63"/>
  <c r="EJ22" i="63"/>
  <c r="EC22" i="63"/>
  <c r="EA22" i="63"/>
  <c r="ED20" i="63"/>
  <c r="EI20" i="63"/>
  <c r="EH20" i="63"/>
  <c r="EE20" i="63"/>
  <c r="EF20" i="63"/>
  <c r="EG20" i="63"/>
  <c r="EJ21" i="63"/>
  <c r="EC21" i="63"/>
  <c r="EA21" i="63"/>
  <c r="EJ20" i="63"/>
  <c r="EC20" i="63"/>
  <c r="EA20" i="63"/>
  <c r="DZ20" i="63"/>
  <c r="EJ19" i="63"/>
  <c r="EC19" i="63"/>
  <c r="EA19" i="63"/>
  <c r="ED17" i="63"/>
  <c r="EJ18" i="63"/>
  <c r="EC18" i="63"/>
  <c r="EA18" i="63"/>
  <c r="EJ17" i="63"/>
  <c r="EC17" i="63"/>
  <c r="EA17" i="63"/>
  <c r="DZ17" i="63"/>
  <c r="EJ16" i="63"/>
  <c r="EC16" i="63"/>
  <c r="EA16" i="63"/>
  <c r="ED14" i="63"/>
  <c r="EJ15" i="63"/>
  <c r="EC15" i="63"/>
  <c r="EA15" i="63"/>
  <c r="EJ14" i="63"/>
  <c r="EC14" i="63"/>
  <c r="EA14" i="63"/>
  <c r="DZ14" i="63"/>
  <c r="EJ13" i="63"/>
  <c r="EC13" i="63"/>
  <c r="EA13" i="63"/>
  <c r="ED11" i="63"/>
  <c r="EJ12" i="63"/>
  <c r="EC12" i="63"/>
  <c r="EA12" i="63"/>
  <c r="EJ11" i="63"/>
  <c r="EC11" i="63"/>
  <c r="EA11" i="63"/>
  <c r="EA35" i="63"/>
  <c r="DW34" i="63"/>
  <c r="DP34" i="63"/>
  <c r="DN34" i="63"/>
  <c r="DQ32" i="63"/>
  <c r="DW33" i="63"/>
  <c r="DP33" i="63"/>
  <c r="DN33" i="63"/>
  <c r="DW32" i="63"/>
  <c r="DP32" i="63"/>
  <c r="DN32" i="63"/>
  <c r="DM32" i="63"/>
  <c r="DW31" i="63"/>
  <c r="DP31" i="63"/>
  <c r="DN31" i="63"/>
  <c r="DQ29" i="63"/>
  <c r="DW30" i="63"/>
  <c r="DP30" i="63"/>
  <c r="DN30" i="63"/>
  <c r="DW29" i="63"/>
  <c r="DP29" i="63"/>
  <c r="DN29" i="63"/>
  <c r="DM29" i="63"/>
  <c r="DW28" i="63"/>
  <c r="DP28" i="63"/>
  <c r="DN28" i="63"/>
  <c r="DQ26" i="63"/>
  <c r="DW27" i="63"/>
  <c r="DP27" i="63"/>
  <c r="DN27" i="63"/>
  <c r="DW26" i="63"/>
  <c r="DP26" i="63"/>
  <c r="DN26" i="63"/>
  <c r="DM26" i="63"/>
  <c r="DW25" i="63"/>
  <c r="DP25" i="63"/>
  <c r="DN25" i="63"/>
  <c r="DQ23" i="63"/>
  <c r="DW24" i="63"/>
  <c r="DP24" i="63"/>
  <c r="DN24" i="63"/>
  <c r="DW23" i="63"/>
  <c r="DP23" i="63"/>
  <c r="DN23" i="63"/>
  <c r="DM23" i="63"/>
  <c r="DW22" i="63"/>
  <c r="DP22" i="63"/>
  <c r="DN22" i="63"/>
  <c r="DQ20" i="63"/>
  <c r="DW21" i="63"/>
  <c r="DP21" i="63"/>
  <c r="DN21" i="63"/>
  <c r="DW20" i="63"/>
  <c r="DP20" i="63"/>
  <c r="DN20" i="63"/>
  <c r="DM20" i="63"/>
  <c r="DW19" i="63"/>
  <c r="DP19" i="63"/>
  <c r="DN19" i="63"/>
  <c r="DQ17" i="63"/>
  <c r="DW18" i="63"/>
  <c r="DP18" i="63"/>
  <c r="DN18" i="63"/>
  <c r="DW17" i="63"/>
  <c r="DP17" i="63"/>
  <c r="DN17" i="63"/>
  <c r="DM17" i="63"/>
  <c r="DW16" i="63"/>
  <c r="DP16" i="63"/>
  <c r="DN16" i="63"/>
  <c r="DQ14" i="63"/>
  <c r="DV14" i="63"/>
  <c r="DR14" i="63"/>
  <c r="DS14" i="63"/>
  <c r="DT14" i="63"/>
  <c r="DU14" i="63"/>
  <c r="DW15" i="63"/>
  <c r="DP15" i="63"/>
  <c r="DN15" i="63"/>
  <c r="DW14" i="63"/>
  <c r="DP14" i="63"/>
  <c r="DN14" i="63"/>
  <c r="DM14" i="63"/>
  <c r="DW13" i="63"/>
  <c r="DP13" i="63"/>
  <c r="DN13" i="63"/>
  <c r="DQ11" i="63"/>
  <c r="DW12" i="63"/>
  <c r="DP12" i="63"/>
  <c r="DN12" i="63"/>
  <c r="DW11" i="63"/>
  <c r="DP11" i="63"/>
  <c r="DN11" i="63"/>
  <c r="DN35" i="63"/>
  <c r="DJ34" i="63"/>
  <c r="DC34" i="63"/>
  <c r="DA34" i="63"/>
  <c r="DD32" i="63"/>
  <c r="DJ33" i="63"/>
  <c r="DC33" i="63"/>
  <c r="DA33" i="63"/>
  <c r="DJ32" i="63"/>
  <c r="DC32" i="63"/>
  <c r="DA32" i="63"/>
  <c r="CZ32" i="63"/>
  <c r="DJ31" i="63"/>
  <c r="DC31" i="63"/>
  <c r="DA31" i="63"/>
  <c r="DD29" i="63"/>
  <c r="DJ30" i="63"/>
  <c r="DC30" i="63"/>
  <c r="DA30" i="63"/>
  <c r="DJ29" i="63"/>
  <c r="DC29" i="63"/>
  <c r="DA29" i="63"/>
  <c r="CZ29" i="63"/>
  <c r="DJ28" i="63"/>
  <c r="DC28" i="63"/>
  <c r="DA28" i="63"/>
  <c r="DD26" i="63"/>
  <c r="DJ27" i="63"/>
  <c r="DC27" i="63"/>
  <c r="DA27" i="63"/>
  <c r="DJ26" i="63"/>
  <c r="DC26" i="63"/>
  <c r="DA26" i="63"/>
  <c r="CZ26" i="63"/>
  <c r="DJ25" i="63"/>
  <c r="DC25" i="63"/>
  <c r="DA25" i="63"/>
  <c r="DD23" i="63"/>
  <c r="DJ24" i="63"/>
  <c r="DC24" i="63"/>
  <c r="DA24" i="63"/>
  <c r="DJ23" i="63"/>
  <c r="DC23" i="63"/>
  <c r="DA23" i="63"/>
  <c r="CZ23" i="63"/>
  <c r="DJ22" i="63"/>
  <c r="DC22" i="63"/>
  <c r="DA22" i="63"/>
  <c r="DD20" i="63"/>
  <c r="DJ21" i="63"/>
  <c r="DC21" i="63"/>
  <c r="DA21" i="63"/>
  <c r="DJ20" i="63"/>
  <c r="DC20" i="63"/>
  <c r="DA20" i="63"/>
  <c r="CZ20" i="63"/>
  <c r="DJ19" i="63"/>
  <c r="DC19" i="63"/>
  <c r="DA19" i="63"/>
  <c r="DD17" i="63"/>
  <c r="DI17" i="63"/>
  <c r="DE17" i="63"/>
  <c r="DF17" i="63"/>
  <c r="DG17" i="63"/>
  <c r="DH17" i="63"/>
  <c r="DJ18" i="63"/>
  <c r="DC18" i="63"/>
  <c r="DA18" i="63"/>
  <c r="DJ17" i="63"/>
  <c r="DC17" i="63"/>
  <c r="DA17" i="63"/>
  <c r="CZ17" i="63"/>
  <c r="DJ16" i="63"/>
  <c r="DC16" i="63"/>
  <c r="DA16" i="63"/>
  <c r="DD14" i="63"/>
  <c r="DI14" i="63"/>
  <c r="DE14" i="63"/>
  <c r="DF14" i="63"/>
  <c r="DG14" i="63"/>
  <c r="DH14" i="63"/>
  <c r="DJ15" i="63"/>
  <c r="DC15" i="63"/>
  <c r="DA15" i="63"/>
  <c r="DJ14" i="63"/>
  <c r="DC14" i="63"/>
  <c r="DA14" i="63"/>
  <c r="CZ14" i="63"/>
  <c r="DJ13" i="63"/>
  <c r="DC13" i="63"/>
  <c r="DA13" i="63"/>
  <c r="DD11" i="63"/>
  <c r="DI11" i="63"/>
  <c r="DH11" i="63"/>
  <c r="DE11" i="63"/>
  <c r="DF11" i="63"/>
  <c r="DG11" i="63"/>
  <c r="DJ12" i="63"/>
  <c r="DC12" i="63"/>
  <c r="DA12" i="63"/>
  <c r="DJ11" i="63"/>
  <c r="DC11" i="63"/>
  <c r="DA11" i="63"/>
  <c r="DA35" i="63"/>
  <c r="CN35" i="63"/>
  <c r="CW34" i="63"/>
  <c r="CN34" i="63"/>
  <c r="CQ32" i="63"/>
  <c r="CW33" i="63"/>
  <c r="CN33" i="63"/>
  <c r="CW32" i="63"/>
  <c r="CP32" i="63"/>
  <c r="CN32" i="63"/>
  <c r="CM32" i="63"/>
  <c r="CW31" i="63"/>
  <c r="CN31" i="63"/>
  <c r="CQ29" i="63"/>
  <c r="CW30" i="63"/>
  <c r="CN30" i="63"/>
  <c r="CW29" i="63"/>
  <c r="CP29" i="63"/>
  <c r="CN29" i="63"/>
  <c r="CM29" i="63"/>
  <c r="CW28" i="63"/>
  <c r="CN28" i="63"/>
  <c r="CQ26" i="63"/>
  <c r="CW27" i="63"/>
  <c r="CN27" i="63"/>
  <c r="CW26" i="63"/>
  <c r="CP26" i="63"/>
  <c r="CN26" i="63"/>
  <c r="CM26" i="63"/>
  <c r="CW25" i="63"/>
  <c r="CN25" i="63"/>
  <c r="CQ23" i="63"/>
  <c r="CW24" i="63"/>
  <c r="CN24" i="63"/>
  <c r="CW23" i="63"/>
  <c r="CP23" i="63"/>
  <c r="CN23" i="63"/>
  <c r="CM23" i="63"/>
  <c r="CW22" i="63"/>
  <c r="CN22" i="63"/>
  <c r="CQ20" i="63"/>
  <c r="CV20" i="63"/>
  <c r="CR20" i="63"/>
  <c r="CS20" i="63"/>
  <c r="CT20" i="63"/>
  <c r="CU20" i="63"/>
  <c r="CW21" i="63"/>
  <c r="CN21" i="63"/>
  <c r="CW20" i="63"/>
  <c r="CP20" i="63"/>
  <c r="CN20" i="63"/>
  <c r="CM20" i="63"/>
  <c r="CW19" i="63"/>
  <c r="CN19" i="63"/>
  <c r="CQ17" i="63"/>
  <c r="CW18" i="63"/>
  <c r="CN18" i="63"/>
  <c r="CW17" i="63"/>
  <c r="CP17" i="63"/>
  <c r="CN17" i="63"/>
  <c r="CM17" i="63"/>
  <c r="CW16" i="63"/>
  <c r="CN16" i="63"/>
  <c r="CQ14" i="63"/>
  <c r="CW15" i="63"/>
  <c r="CN15" i="63"/>
  <c r="CW14" i="63"/>
  <c r="CP14" i="63"/>
  <c r="CN14" i="63"/>
  <c r="CM14" i="63"/>
  <c r="CW13" i="63"/>
  <c r="CN13" i="63"/>
  <c r="CQ11" i="63"/>
  <c r="CV11" i="63"/>
  <c r="CU11" i="63"/>
  <c r="CR11" i="63"/>
  <c r="CS11" i="63"/>
  <c r="CT11" i="63"/>
  <c r="CW12" i="63"/>
  <c r="CN12" i="63"/>
  <c r="CW11" i="63"/>
  <c r="CP11" i="63"/>
  <c r="CN11" i="63"/>
  <c r="CM11" i="63"/>
  <c r="CR14" i="63"/>
  <c r="CS14" i="63"/>
  <c r="CT14" i="63"/>
  <c r="CU14" i="63"/>
  <c r="CV14" i="63"/>
  <c r="CR17" i="63"/>
  <c r="CS17" i="63"/>
  <c r="CT17" i="63"/>
  <c r="CU17" i="63"/>
  <c r="CV17" i="63"/>
  <c r="CR23" i="63"/>
  <c r="CS23" i="63"/>
  <c r="CT23" i="63"/>
  <c r="CU23" i="63"/>
  <c r="CV23" i="63"/>
  <c r="CR26" i="63"/>
  <c r="CS26" i="63"/>
  <c r="CT26" i="63"/>
  <c r="CU26" i="63"/>
  <c r="CV26" i="63"/>
  <c r="CR29" i="63"/>
  <c r="CS29" i="63"/>
  <c r="CT29" i="63"/>
  <c r="CU29" i="63"/>
  <c r="CV29" i="63"/>
  <c r="CR32" i="63"/>
  <c r="CS32" i="63"/>
  <c r="CT32" i="63"/>
  <c r="CU32" i="63"/>
  <c r="CV32" i="63"/>
  <c r="DR11" i="63"/>
  <c r="DS11" i="63"/>
  <c r="DT11" i="63"/>
  <c r="DU11" i="63"/>
  <c r="DV11" i="63"/>
  <c r="EE11" i="63"/>
  <c r="EF11" i="63"/>
  <c r="EG11" i="63"/>
  <c r="EH11" i="63"/>
  <c r="EI11" i="63"/>
  <c r="EE14" i="63"/>
  <c r="EF14" i="63"/>
  <c r="EG14" i="63"/>
  <c r="EH14" i="63"/>
  <c r="EI14" i="63"/>
  <c r="EE17" i="63"/>
  <c r="EF17" i="63"/>
  <c r="EG17" i="63"/>
  <c r="EH17" i="63"/>
  <c r="EI17" i="63"/>
  <c r="CR39" i="63"/>
  <c r="CS39" i="63"/>
  <c r="CT39" i="63"/>
  <c r="CU39" i="63"/>
  <c r="CV39" i="63"/>
  <c r="CR42" i="63"/>
  <c r="CS42" i="63"/>
  <c r="CT42" i="63"/>
  <c r="CU42" i="63"/>
  <c r="CV42" i="63"/>
  <c r="CR48" i="63"/>
  <c r="CS48" i="63"/>
  <c r="CT48" i="63"/>
  <c r="CU48" i="63"/>
  <c r="CV48" i="63"/>
  <c r="DY59" i="63"/>
  <c r="DX59" i="63"/>
  <c r="DY58" i="63"/>
  <c r="DX58" i="63"/>
  <c r="DY57" i="63"/>
  <c r="DX57" i="63"/>
  <c r="DY56" i="63"/>
  <c r="DX56" i="63"/>
  <c r="DY55" i="63"/>
  <c r="DX55" i="63"/>
  <c r="DY54" i="63"/>
  <c r="DX54" i="63"/>
  <c r="DY53" i="63"/>
  <c r="DX53" i="63"/>
  <c r="DY52" i="63"/>
  <c r="DX52" i="63"/>
  <c r="DY51" i="63"/>
  <c r="DX51" i="63"/>
  <c r="DY50" i="63"/>
  <c r="DX50" i="63"/>
  <c r="DY49" i="63"/>
  <c r="DX49" i="63"/>
  <c r="DY48" i="63"/>
  <c r="DX48" i="63"/>
  <c r="DY47" i="63"/>
  <c r="DX47" i="63"/>
  <c r="DY46" i="63"/>
  <c r="DX46" i="63"/>
  <c r="DY45" i="63"/>
  <c r="DX45" i="63"/>
  <c r="DY44" i="63"/>
  <c r="DX44" i="63"/>
  <c r="DY43" i="63"/>
  <c r="DX43" i="63"/>
  <c r="DY42" i="63"/>
  <c r="DX42" i="63"/>
  <c r="DY41" i="63"/>
  <c r="DX41" i="63"/>
  <c r="DY40" i="63"/>
  <c r="DX40" i="63"/>
  <c r="DY39" i="63"/>
  <c r="DX39" i="63"/>
  <c r="DY38" i="63"/>
  <c r="DX38" i="63"/>
  <c r="DY37" i="63"/>
  <c r="DX37" i="63"/>
  <c r="DY36" i="63"/>
  <c r="DX36" i="63"/>
  <c r="DV57" i="63"/>
  <c r="DU57" i="63"/>
  <c r="DT57" i="63"/>
  <c r="DS57" i="63"/>
  <c r="DR57" i="63"/>
  <c r="DV54" i="63"/>
  <c r="DU54" i="63"/>
  <c r="DT54" i="63"/>
  <c r="DS54" i="63"/>
  <c r="DR54" i="63"/>
  <c r="DV51" i="63"/>
  <c r="DU51" i="63"/>
  <c r="DT51" i="63"/>
  <c r="DS51" i="63"/>
  <c r="DR51" i="63"/>
  <c r="DV48" i="63"/>
  <c r="DU48" i="63"/>
  <c r="DT48" i="63"/>
  <c r="DS48" i="63"/>
  <c r="DR48" i="63"/>
  <c r="DV45" i="63"/>
  <c r="DU45" i="63"/>
  <c r="DT45" i="63"/>
  <c r="DS45" i="63"/>
  <c r="DR45" i="63"/>
  <c r="DV42" i="63"/>
  <c r="DU42" i="63"/>
  <c r="DT42" i="63"/>
  <c r="DS42" i="63"/>
  <c r="DR42" i="63"/>
  <c r="DV39" i="63"/>
  <c r="DU39" i="63"/>
  <c r="DT39" i="63"/>
  <c r="DS39" i="63"/>
  <c r="DR39" i="63"/>
  <c r="DV36" i="63"/>
  <c r="DU36" i="63"/>
  <c r="DT36" i="63"/>
  <c r="DS36" i="63"/>
  <c r="DR36" i="63"/>
  <c r="DO59" i="63"/>
  <c r="DO58" i="63"/>
  <c r="DO57" i="63"/>
  <c r="DO56" i="63"/>
  <c r="DO55" i="63"/>
  <c r="DO54" i="63"/>
  <c r="DO53" i="63"/>
  <c r="DO52" i="63"/>
  <c r="DO51" i="63"/>
  <c r="DO50" i="63"/>
  <c r="DO49" i="63"/>
  <c r="DO48" i="63"/>
  <c r="DO47" i="63"/>
  <c r="DO46" i="63"/>
  <c r="DO45" i="63"/>
  <c r="DO44" i="63"/>
  <c r="DO43" i="63"/>
  <c r="DO42" i="63"/>
  <c r="DO41" i="63"/>
  <c r="DO40" i="63"/>
  <c r="DO39" i="63"/>
  <c r="DO38" i="63"/>
  <c r="DO37" i="63"/>
  <c r="DO36" i="63"/>
  <c r="DI57" i="63"/>
  <c r="DH57" i="63"/>
  <c r="DG57" i="63"/>
  <c r="DF57" i="63"/>
  <c r="DE57" i="63"/>
  <c r="DI54" i="63"/>
  <c r="DH54" i="63"/>
  <c r="DG54" i="63"/>
  <c r="DF54" i="63"/>
  <c r="DE54" i="63"/>
  <c r="DI51" i="63"/>
  <c r="DH51" i="63"/>
  <c r="DG51" i="63"/>
  <c r="DF51" i="63"/>
  <c r="DE51" i="63"/>
  <c r="DI48" i="63"/>
  <c r="DH48" i="63"/>
  <c r="DG48" i="63"/>
  <c r="DF48" i="63"/>
  <c r="DE48" i="63"/>
  <c r="DI45" i="63"/>
  <c r="DH45" i="63"/>
  <c r="DG45" i="63"/>
  <c r="DF45" i="63"/>
  <c r="DE45" i="63"/>
  <c r="DI42" i="63"/>
  <c r="DH42" i="63"/>
  <c r="DG42" i="63"/>
  <c r="DF42" i="63"/>
  <c r="DE42" i="63"/>
  <c r="DI39" i="63"/>
  <c r="DH39" i="63"/>
  <c r="DG39" i="63"/>
  <c r="DF39" i="63"/>
  <c r="DE39" i="63"/>
  <c r="DI36" i="63"/>
  <c r="DH36" i="63"/>
  <c r="DG36" i="63"/>
  <c r="DF36" i="63"/>
  <c r="DE36" i="63"/>
  <c r="DL59" i="63"/>
  <c r="DK59" i="63"/>
  <c r="DL58" i="63"/>
  <c r="DK58" i="63"/>
  <c r="DL57" i="63"/>
  <c r="DK57" i="63"/>
  <c r="DL56" i="63"/>
  <c r="DK56" i="63"/>
  <c r="DL55" i="63"/>
  <c r="DK55" i="63"/>
  <c r="DL54" i="63"/>
  <c r="DK54" i="63"/>
  <c r="DL53" i="63"/>
  <c r="DK53" i="63"/>
  <c r="DL52" i="63"/>
  <c r="DK52" i="63"/>
  <c r="DL51" i="63"/>
  <c r="DK51" i="63"/>
  <c r="DL50" i="63"/>
  <c r="DK50" i="63"/>
  <c r="DL49" i="63"/>
  <c r="DK49" i="63"/>
  <c r="DL48" i="63"/>
  <c r="DK48" i="63"/>
  <c r="DL47" i="63"/>
  <c r="DK47" i="63"/>
  <c r="DL46" i="63"/>
  <c r="DK46" i="63"/>
  <c r="DL45" i="63"/>
  <c r="DK45" i="63"/>
  <c r="DL44" i="63"/>
  <c r="DK44" i="63"/>
  <c r="DL43" i="63"/>
  <c r="DK43" i="63"/>
  <c r="DL42" i="63"/>
  <c r="DK42" i="63"/>
  <c r="DL41" i="63"/>
  <c r="DK41" i="63"/>
  <c r="DL40" i="63"/>
  <c r="DK40" i="63"/>
  <c r="DL39" i="63"/>
  <c r="DK39" i="63"/>
  <c r="DL38" i="63"/>
  <c r="DK38" i="63"/>
  <c r="DL37" i="63"/>
  <c r="DK37" i="63"/>
  <c r="DL36" i="63"/>
  <c r="DK36" i="63"/>
  <c r="DB59" i="63"/>
  <c r="DB58" i="63"/>
  <c r="DB57" i="63"/>
  <c r="DB56" i="63"/>
  <c r="DB55" i="63"/>
  <c r="DB54" i="63"/>
  <c r="DB53" i="63"/>
  <c r="DB52" i="63"/>
  <c r="DB51" i="63"/>
  <c r="DB50" i="63"/>
  <c r="DB49" i="63"/>
  <c r="DB48" i="63"/>
  <c r="DB47" i="63"/>
  <c r="DB46" i="63"/>
  <c r="DB45" i="63"/>
  <c r="DB44" i="63"/>
  <c r="DB43" i="63"/>
  <c r="DB42" i="63"/>
  <c r="DB41" i="63"/>
  <c r="DB40" i="63"/>
  <c r="DB39" i="63"/>
  <c r="DB38" i="63"/>
  <c r="DB37" i="63"/>
  <c r="DB36" i="63"/>
  <c r="CO59" i="63"/>
  <c r="CO58" i="63"/>
  <c r="CO57" i="63"/>
  <c r="CO56" i="63"/>
  <c r="CO55" i="63"/>
  <c r="CO54" i="63"/>
  <c r="CO53" i="63"/>
  <c r="CO52" i="63"/>
  <c r="CO51" i="63"/>
  <c r="CO50" i="63"/>
  <c r="CO49" i="63"/>
  <c r="CO48" i="63"/>
  <c r="CO47" i="63"/>
  <c r="CO46" i="63"/>
  <c r="CO45" i="63"/>
  <c r="CO44" i="63"/>
  <c r="CO43" i="63"/>
  <c r="CO42" i="63"/>
  <c r="CO41" i="63"/>
  <c r="CO40" i="63"/>
  <c r="CO39" i="63"/>
  <c r="CO38" i="63"/>
  <c r="CO37" i="63"/>
  <c r="CV57" i="63"/>
  <c r="CU57" i="63"/>
  <c r="CT57" i="63"/>
  <c r="CS57" i="63"/>
  <c r="CR57" i="63"/>
  <c r="CV54" i="63"/>
  <c r="CU54" i="63"/>
  <c r="CT54" i="63"/>
  <c r="CS54" i="63"/>
  <c r="CR54" i="63"/>
  <c r="CV51" i="63"/>
  <c r="CU51" i="63"/>
  <c r="CT51" i="63"/>
  <c r="CS51" i="63"/>
  <c r="CR51" i="63"/>
  <c r="CY59" i="63"/>
  <c r="CX59" i="63"/>
  <c r="CY58" i="63"/>
  <c r="CX58" i="63"/>
  <c r="CY57" i="63"/>
  <c r="CX57" i="63"/>
  <c r="CY56" i="63"/>
  <c r="CX56" i="63"/>
  <c r="CY55" i="63"/>
  <c r="CX55" i="63"/>
  <c r="CY54" i="63"/>
  <c r="CX54" i="63"/>
  <c r="CY53" i="63"/>
  <c r="CX53" i="63"/>
  <c r="CY52" i="63"/>
  <c r="CX52" i="63"/>
  <c r="CY51" i="63"/>
  <c r="CX51" i="63"/>
  <c r="CY50" i="63"/>
  <c r="CX50" i="63"/>
  <c r="CY49" i="63"/>
  <c r="CX49" i="63"/>
  <c r="CY48" i="63"/>
  <c r="CX48" i="63"/>
  <c r="CY47" i="63"/>
  <c r="CX47" i="63"/>
  <c r="CY46" i="63"/>
  <c r="CX46" i="63"/>
  <c r="CY45" i="63"/>
  <c r="CX45" i="63"/>
  <c r="CY44" i="63"/>
  <c r="CX44" i="63"/>
  <c r="CY43" i="63"/>
  <c r="CX43" i="63"/>
  <c r="CY42" i="63"/>
  <c r="CX42" i="63"/>
  <c r="CY41" i="63"/>
  <c r="CX41" i="63"/>
  <c r="CY40" i="63"/>
  <c r="CX40" i="63"/>
  <c r="CY39" i="63"/>
  <c r="CX39" i="63"/>
  <c r="CY38" i="63"/>
  <c r="CX38" i="63"/>
  <c r="CY37" i="63"/>
  <c r="CX37" i="63"/>
  <c r="CY36" i="63"/>
  <c r="CX36" i="63"/>
  <c r="CO36" i="63"/>
  <c r="EL34" i="63"/>
  <c r="EK34" i="63"/>
  <c r="EL33" i="63"/>
  <c r="EK33" i="63"/>
  <c r="EL32" i="63"/>
  <c r="EK32" i="63"/>
  <c r="EL31" i="63"/>
  <c r="EK31" i="63"/>
  <c r="EL30" i="63"/>
  <c r="EK30" i="63"/>
  <c r="EL29" i="63"/>
  <c r="EK29" i="63"/>
  <c r="EL28" i="63"/>
  <c r="EK28" i="63"/>
  <c r="EL27" i="63"/>
  <c r="EK27" i="63"/>
  <c r="EL26" i="63"/>
  <c r="EK26" i="63"/>
  <c r="EL25" i="63"/>
  <c r="EK25" i="63"/>
  <c r="EL24" i="63"/>
  <c r="EK24" i="63"/>
  <c r="EL23" i="63"/>
  <c r="EK23" i="63"/>
  <c r="EL22" i="63"/>
  <c r="EK22" i="63"/>
  <c r="EL21" i="63"/>
  <c r="EK21" i="63"/>
  <c r="EL20" i="63"/>
  <c r="EK20" i="63"/>
  <c r="EL19" i="63"/>
  <c r="EK19" i="63"/>
  <c r="EL18" i="63"/>
  <c r="EK18" i="63"/>
  <c r="EL17" i="63"/>
  <c r="EK17" i="63"/>
  <c r="EL16" i="63"/>
  <c r="EK16" i="63"/>
  <c r="EL15" i="63"/>
  <c r="EK15" i="63"/>
  <c r="EL14" i="63"/>
  <c r="EK14" i="63"/>
  <c r="EL13" i="63"/>
  <c r="EK13" i="63"/>
  <c r="EL12" i="63"/>
  <c r="EK12" i="63"/>
  <c r="EI32" i="63"/>
  <c r="EH32" i="63"/>
  <c r="EG32" i="63"/>
  <c r="EF32" i="63"/>
  <c r="EE32" i="63"/>
  <c r="EI29" i="63"/>
  <c r="EH29" i="63"/>
  <c r="EG29" i="63"/>
  <c r="EF29" i="63"/>
  <c r="EE29" i="63"/>
  <c r="EI26" i="63"/>
  <c r="EH26" i="63"/>
  <c r="EG26" i="63"/>
  <c r="EF26" i="63"/>
  <c r="EE26" i="63"/>
  <c r="EI23" i="63"/>
  <c r="EH23" i="63"/>
  <c r="EG23" i="63"/>
  <c r="EF23" i="63"/>
  <c r="EE23" i="63"/>
  <c r="EL11" i="63"/>
  <c r="EK11" i="63"/>
  <c r="EB34" i="63"/>
  <c r="EB33" i="63"/>
  <c r="EB32" i="63"/>
  <c r="EB31" i="63"/>
  <c r="EB30" i="63"/>
  <c r="EB29" i="63"/>
  <c r="EB28" i="63"/>
  <c r="EB27" i="63"/>
  <c r="EB26" i="63"/>
  <c r="EB25" i="63"/>
  <c r="EB24" i="63"/>
  <c r="EB23" i="63"/>
  <c r="EB22" i="63"/>
  <c r="EB21" i="63"/>
  <c r="EB20" i="63"/>
  <c r="EB19" i="63"/>
  <c r="EB18" i="63"/>
  <c r="EB17" i="63"/>
  <c r="EB16" i="63"/>
  <c r="EB15" i="63"/>
  <c r="EB14" i="63"/>
  <c r="EB13" i="63"/>
  <c r="EB12" i="63"/>
  <c r="EB11" i="63"/>
  <c r="DY34" i="63"/>
  <c r="DX34" i="63"/>
  <c r="DY33" i="63"/>
  <c r="DX33" i="63"/>
  <c r="DY32" i="63"/>
  <c r="DX32" i="63"/>
  <c r="DY31" i="63"/>
  <c r="DX31" i="63"/>
  <c r="DY30" i="63"/>
  <c r="DX30" i="63"/>
  <c r="DY29" i="63"/>
  <c r="DX29" i="63"/>
  <c r="DY28" i="63"/>
  <c r="DX28" i="63"/>
  <c r="DY27" i="63"/>
  <c r="DX27" i="63"/>
  <c r="DY26" i="63"/>
  <c r="DX26" i="63"/>
  <c r="DY25" i="63"/>
  <c r="DX25" i="63"/>
  <c r="DY24" i="63"/>
  <c r="DX24" i="63"/>
  <c r="DY23" i="63"/>
  <c r="DX23" i="63"/>
  <c r="DY22" i="63"/>
  <c r="DX22" i="63"/>
  <c r="DY21" i="63"/>
  <c r="DX21" i="63"/>
  <c r="DY20" i="63"/>
  <c r="DX20" i="63"/>
  <c r="DY19" i="63"/>
  <c r="DX19" i="63"/>
  <c r="DY18" i="63"/>
  <c r="DX18" i="63"/>
  <c r="DY17" i="63"/>
  <c r="DX17" i="63"/>
  <c r="DY16" i="63"/>
  <c r="DX16" i="63"/>
  <c r="DY15" i="63"/>
  <c r="DX15" i="63"/>
  <c r="DY14" i="63"/>
  <c r="DX14" i="63"/>
  <c r="DY13" i="63"/>
  <c r="DX13" i="63"/>
  <c r="DY12" i="63"/>
  <c r="DX12" i="63"/>
  <c r="DY11" i="63"/>
  <c r="DX11" i="63"/>
  <c r="DL34" i="63"/>
  <c r="DK34" i="63"/>
  <c r="DL33" i="63"/>
  <c r="DK33" i="63"/>
  <c r="DL32" i="63"/>
  <c r="DK32" i="63"/>
  <c r="DL31" i="63"/>
  <c r="DK31" i="63"/>
  <c r="DL30" i="63"/>
  <c r="DK30" i="63"/>
  <c r="DL29" i="63"/>
  <c r="DK29" i="63"/>
  <c r="DL28" i="63"/>
  <c r="DK28" i="63"/>
  <c r="DL27" i="63"/>
  <c r="DK27" i="63"/>
  <c r="DL26" i="63"/>
  <c r="DK26" i="63"/>
  <c r="DL25" i="63"/>
  <c r="DK25" i="63"/>
  <c r="DL24" i="63"/>
  <c r="DK24" i="63"/>
  <c r="DL23" i="63"/>
  <c r="DK23" i="63"/>
  <c r="DL22" i="63"/>
  <c r="DK22" i="63"/>
  <c r="DL21" i="63"/>
  <c r="DK21" i="63"/>
  <c r="DL20" i="63"/>
  <c r="DK20" i="63"/>
  <c r="DL19" i="63"/>
  <c r="DK19" i="63"/>
  <c r="DL18" i="63"/>
  <c r="DK18" i="63"/>
  <c r="DL17" i="63"/>
  <c r="DK17" i="63"/>
  <c r="DL16" i="63"/>
  <c r="DK16" i="63"/>
  <c r="DL15" i="63"/>
  <c r="DK15" i="63"/>
  <c r="DL14" i="63"/>
  <c r="DK14" i="63"/>
  <c r="DL13" i="63"/>
  <c r="DK13" i="63"/>
  <c r="DL12" i="63"/>
  <c r="DK12" i="63"/>
  <c r="DL11" i="63"/>
  <c r="DK11" i="63"/>
  <c r="DV32" i="63"/>
  <c r="DU32" i="63"/>
  <c r="DT32" i="63"/>
  <c r="DS32" i="63"/>
  <c r="DR32" i="63"/>
  <c r="DV29" i="63"/>
  <c r="DU29" i="63"/>
  <c r="DT29" i="63"/>
  <c r="DS29" i="63"/>
  <c r="DR29" i="63"/>
  <c r="DV26" i="63"/>
  <c r="DU26" i="63"/>
  <c r="DT26" i="63"/>
  <c r="DS26" i="63"/>
  <c r="DR26" i="63"/>
  <c r="DV23" i="63"/>
  <c r="DU23" i="63"/>
  <c r="DT23" i="63"/>
  <c r="DS23" i="63"/>
  <c r="DR23" i="63"/>
  <c r="DV20" i="63"/>
  <c r="DU20" i="63"/>
  <c r="DT20" i="63"/>
  <c r="DS20" i="63"/>
  <c r="DR20" i="63"/>
  <c r="DV17" i="63"/>
  <c r="DU17" i="63"/>
  <c r="DT17" i="63"/>
  <c r="DS17" i="63"/>
  <c r="DR17" i="63"/>
  <c r="DO34" i="63"/>
  <c r="DO33" i="63"/>
  <c r="DO32" i="63"/>
  <c r="DO31" i="63"/>
  <c r="DO30" i="63"/>
  <c r="DO29" i="63"/>
  <c r="DO28" i="63"/>
  <c r="DO27" i="63"/>
  <c r="DO26" i="63"/>
  <c r="DO25" i="63"/>
  <c r="DO24" i="63"/>
  <c r="DO23" i="63"/>
  <c r="DO22" i="63"/>
  <c r="DO21" i="63"/>
  <c r="DO20" i="63"/>
  <c r="DO19" i="63"/>
  <c r="DO18" i="63"/>
  <c r="DO17" i="63"/>
  <c r="DO16" i="63"/>
  <c r="DO15" i="63"/>
  <c r="DO14" i="63"/>
  <c r="DO13" i="63"/>
  <c r="DO12" i="63"/>
  <c r="DO11" i="63"/>
  <c r="DI32" i="63"/>
  <c r="DH32" i="63"/>
  <c r="DG32" i="63"/>
  <c r="DF32" i="63"/>
  <c r="DE32" i="63"/>
  <c r="DI29" i="63"/>
  <c r="DH29" i="63"/>
  <c r="DG29" i="63"/>
  <c r="DF29" i="63"/>
  <c r="DE29" i="63"/>
  <c r="DI26" i="63"/>
  <c r="DH26" i="63"/>
  <c r="DG26" i="63"/>
  <c r="DF26" i="63"/>
  <c r="DE26" i="63"/>
  <c r="DI23" i="63"/>
  <c r="DH23" i="63"/>
  <c r="DG23" i="63"/>
  <c r="DF23" i="63"/>
  <c r="DE23" i="63"/>
  <c r="DI20" i="63"/>
  <c r="DH20" i="63"/>
  <c r="DG20" i="63"/>
  <c r="DF20" i="63"/>
  <c r="DE20" i="63"/>
  <c r="DB34" i="63"/>
  <c r="DB33" i="63"/>
  <c r="DB32" i="63"/>
  <c r="DB31" i="63"/>
  <c r="DB30" i="63"/>
  <c r="DB29" i="63"/>
  <c r="DB28" i="63"/>
  <c r="DB27" i="63"/>
  <c r="DB26" i="63"/>
  <c r="DB25" i="63"/>
  <c r="DB24" i="63"/>
  <c r="DB23" i="63"/>
  <c r="DB22" i="63"/>
  <c r="DB21" i="63"/>
  <c r="DB20" i="63"/>
  <c r="DB19" i="63"/>
  <c r="DB18" i="63"/>
  <c r="DB17" i="63"/>
  <c r="DB16" i="63"/>
  <c r="DB15" i="63"/>
  <c r="DB14" i="63"/>
  <c r="DB13" i="63"/>
  <c r="DB12" i="63"/>
  <c r="DB11" i="63"/>
  <c r="CO34" i="63"/>
  <c r="CO33" i="63"/>
  <c r="CO32" i="63"/>
  <c r="CO31" i="63"/>
  <c r="CO30" i="63"/>
  <c r="CO29" i="63"/>
  <c r="CO28" i="63"/>
  <c r="CO27" i="63"/>
  <c r="CO26" i="63"/>
  <c r="CO25" i="63"/>
  <c r="CO24" i="63"/>
  <c r="CO23" i="63"/>
  <c r="CO22" i="63"/>
  <c r="CO21" i="63"/>
  <c r="CO20" i="63"/>
  <c r="CO19" i="63"/>
  <c r="CO18" i="63"/>
  <c r="CO17" i="63"/>
  <c r="CO16" i="63"/>
  <c r="CO15" i="63"/>
  <c r="CO14" i="63"/>
  <c r="CO13" i="63"/>
  <c r="CO12" i="63"/>
  <c r="CO11" i="63"/>
  <c r="CY34" i="63"/>
  <c r="CX34" i="63"/>
  <c r="CY33" i="63"/>
  <c r="CX33" i="63"/>
  <c r="CY32" i="63"/>
  <c r="CX32" i="63"/>
  <c r="CY31" i="63"/>
  <c r="CX31" i="63"/>
  <c r="CY30" i="63"/>
  <c r="CX30" i="63"/>
  <c r="CY29" i="63"/>
  <c r="CX29" i="63"/>
  <c r="CY28" i="63"/>
  <c r="CX28" i="63"/>
  <c r="CY27" i="63"/>
  <c r="CX27" i="63"/>
  <c r="CY26" i="63"/>
  <c r="CX26" i="63"/>
  <c r="CY25" i="63"/>
  <c r="CX25" i="63"/>
  <c r="CY24" i="63"/>
  <c r="CX24" i="63"/>
  <c r="CY23" i="63"/>
  <c r="CX23" i="63"/>
  <c r="CY22" i="63"/>
  <c r="CX22" i="63"/>
  <c r="CY21" i="63"/>
  <c r="CX21" i="63"/>
  <c r="CY20" i="63"/>
  <c r="CX20" i="63"/>
  <c r="CY19" i="63"/>
  <c r="CX19" i="63"/>
  <c r="CY18" i="63"/>
  <c r="CX18" i="63"/>
  <c r="CY17" i="63"/>
  <c r="CX17" i="63"/>
  <c r="CY16" i="63"/>
  <c r="CX16" i="63"/>
  <c r="CY15" i="63"/>
  <c r="CX15" i="63"/>
  <c r="CY14" i="63"/>
  <c r="CX14" i="63"/>
  <c r="CY13" i="63"/>
  <c r="CX13" i="63"/>
  <c r="CY12" i="63"/>
  <c r="CX12" i="63"/>
  <c r="CY11" i="63"/>
  <c r="CX11" i="63"/>
  <c r="CM8" i="63"/>
  <c r="CL47" i="63"/>
  <c r="CL46" i="63"/>
  <c r="CL45" i="63"/>
  <c r="CK45" i="63"/>
  <c r="CL44" i="63"/>
  <c r="CK44" i="63"/>
  <c r="CL43" i="63"/>
  <c r="CK43" i="63"/>
  <c r="CL42" i="63"/>
  <c r="CK42" i="63"/>
  <c r="CL41" i="63"/>
  <c r="CK41" i="63"/>
  <c r="CJ50" i="63"/>
  <c r="CJ49" i="63"/>
  <c r="CJ48" i="63"/>
  <c r="CJ47" i="63"/>
  <c r="CJ46" i="63"/>
  <c r="CJ45" i="63"/>
  <c r="CJ44" i="63"/>
  <c r="CJ43" i="63"/>
  <c r="CJ42" i="63"/>
  <c r="CJ41" i="63"/>
  <c r="CL30" i="63"/>
  <c r="CL29" i="63"/>
  <c r="CL28" i="63"/>
  <c r="CL27" i="63"/>
  <c r="CL26" i="63"/>
  <c r="CL25" i="63"/>
  <c r="CL24" i="63"/>
  <c r="CL23" i="63"/>
  <c r="CL22" i="63"/>
  <c r="CL21" i="63"/>
  <c r="CK29" i="63"/>
  <c r="CK28" i="63"/>
  <c r="CK27" i="63"/>
  <c r="CK26" i="63"/>
  <c r="CK25" i="63"/>
  <c r="CK24" i="63"/>
  <c r="CK23" i="63"/>
  <c r="CK22" i="63"/>
  <c r="CK21" i="63"/>
  <c r="CJ30" i="63"/>
  <c r="CJ29" i="63"/>
  <c r="CJ28" i="63"/>
  <c r="CJ27" i="63"/>
  <c r="CJ26" i="63"/>
  <c r="CJ25" i="63"/>
  <c r="CJ24" i="63"/>
  <c r="CJ23" i="63"/>
  <c r="CJ22" i="63"/>
  <c r="CJ21" i="63"/>
  <c r="CL18" i="63"/>
  <c r="CL17" i="63"/>
  <c r="CL16" i="63"/>
  <c r="CL15" i="63"/>
  <c r="CL14" i="63"/>
  <c r="CL13" i="63"/>
  <c r="CL12" i="63"/>
  <c r="CL11" i="63"/>
  <c r="CK15" i="63"/>
  <c r="CK14" i="63"/>
  <c r="CK13" i="63"/>
  <c r="CK12" i="63"/>
  <c r="CK11" i="63"/>
  <c r="CK47" i="63"/>
  <c r="CK46" i="63"/>
  <c r="CJ16" i="63"/>
  <c r="CJ15" i="63"/>
  <c r="CJ14" i="63"/>
  <c r="CJ13" i="63"/>
  <c r="CJ12" i="63"/>
  <c r="CJ11" i="63"/>
  <c r="Y11" i="94"/>
  <c r="Y12" i="94"/>
  <c r="Y14" i="94" s="1"/>
  <c r="Y13" i="94"/>
  <c r="AC14" i="60"/>
  <c r="O14" i="66"/>
  <c r="R14" i="94" s="1"/>
  <c r="P14" i="66"/>
  <c r="S14" i="94" s="1"/>
  <c r="M14" i="66"/>
  <c r="P14" i="94" s="1"/>
  <c r="B148" i="98" s="1"/>
  <c r="N14" i="66"/>
  <c r="Q14" i="94"/>
  <c r="K14" i="66"/>
  <c r="N14" i="94"/>
  <c r="B147" i="98" s="1"/>
  <c r="L14" i="66"/>
  <c r="O14" i="94" s="1"/>
  <c r="AJ14" i="66"/>
  <c r="AI14" i="66"/>
  <c r="AH14" i="66"/>
  <c r="AG14" i="66"/>
  <c r="AE14" i="66"/>
  <c r="AH14" i="94" s="1"/>
  <c r="AD14" i="66"/>
  <c r="AG14" i="94" s="1"/>
  <c r="AC14" i="66"/>
  <c r="AF14" i="94" s="1"/>
  <c r="AB14" i="66"/>
  <c r="AE14" i="94" s="1"/>
  <c r="AA14" i="66"/>
  <c r="AD14" i="94" s="1"/>
  <c r="Z14" i="66"/>
  <c r="AC14" i="94" s="1"/>
  <c r="Y14" i="66"/>
  <c r="AB14" i="94" s="1"/>
  <c r="X14" i="66"/>
  <c r="AA14" i="94" s="1"/>
  <c r="V14" i="66"/>
  <c r="U14" i="66"/>
  <c r="X14" i="94"/>
  <c r="T14" i="66"/>
  <c r="W14" i="94"/>
  <c r="S14" i="66"/>
  <c r="V14" i="94"/>
  <c r="R14" i="66"/>
  <c r="U14" i="94"/>
  <c r="Q14" i="66"/>
  <c r="T14" i="94"/>
  <c r="J14" i="66"/>
  <c r="M14" i="94"/>
  <c r="I14" i="66"/>
  <c r="L14" i="94" s="1"/>
  <c r="H14" i="66"/>
  <c r="K14" i="94"/>
  <c r="G14" i="66"/>
  <c r="J14" i="94" s="1"/>
  <c r="F14" i="66"/>
  <c r="I14" i="94" s="1"/>
  <c r="N12" i="94"/>
  <c r="O12" i="94"/>
  <c r="E14" i="66"/>
  <c r="H14" i="94" s="1"/>
  <c r="AL12" i="60"/>
  <c r="AM12" i="60"/>
  <c r="C12" i="66" s="1"/>
  <c r="F12" i="94" s="1"/>
  <c r="AO14" i="94"/>
  <c r="AO13" i="94"/>
  <c r="AO12" i="94"/>
  <c r="AN14" i="94"/>
  <c r="AN13" i="94"/>
  <c r="AN12" i="94"/>
  <c r="J593" i="98"/>
  <c r="E593" i="98"/>
  <c r="A593" i="98"/>
  <c r="J592" i="98"/>
  <c r="E592" i="98"/>
  <c r="A592" i="98"/>
  <c r="J591" i="98"/>
  <c r="E591" i="98"/>
  <c r="A591" i="98"/>
  <c r="J590" i="98"/>
  <c r="E590" i="98"/>
  <c r="A590" i="98"/>
  <c r="J589" i="98"/>
  <c r="E589" i="98"/>
  <c r="A589" i="98"/>
  <c r="J588" i="98"/>
  <c r="E588" i="98"/>
  <c r="A588" i="98"/>
  <c r="J587" i="98"/>
  <c r="E587" i="98"/>
  <c r="A587" i="98"/>
  <c r="J586" i="98"/>
  <c r="E586" i="98"/>
  <c r="A586" i="98"/>
  <c r="J585" i="98"/>
  <c r="E585" i="98"/>
  <c r="A585" i="98"/>
  <c r="J584" i="98"/>
  <c r="E584" i="98"/>
  <c r="A584" i="98"/>
  <c r="J583" i="98"/>
  <c r="E583" i="98"/>
  <c r="A583" i="98"/>
  <c r="J582" i="98"/>
  <c r="E582" i="98"/>
  <c r="A582" i="98"/>
  <c r="N577" i="98"/>
  <c r="A577" i="98" s="1"/>
  <c r="J576" i="98"/>
  <c r="E576" i="98"/>
  <c r="A576" i="98"/>
  <c r="J575" i="98"/>
  <c r="E575" i="98"/>
  <c r="A575" i="98"/>
  <c r="J574" i="98"/>
  <c r="E574" i="98"/>
  <c r="A574" i="98"/>
  <c r="J573" i="98"/>
  <c r="E573" i="98"/>
  <c r="A573" i="98"/>
  <c r="J572" i="98"/>
  <c r="E572" i="98"/>
  <c r="A572" i="98"/>
  <c r="J571" i="98"/>
  <c r="E571" i="98"/>
  <c r="A571" i="98"/>
  <c r="J570" i="98"/>
  <c r="E570" i="98"/>
  <c r="A570" i="98"/>
  <c r="J569" i="98"/>
  <c r="E569" i="98"/>
  <c r="A569" i="98"/>
  <c r="J568" i="98"/>
  <c r="E568" i="98"/>
  <c r="A568" i="98"/>
  <c r="J567" i="98"/>
  <c r="E567" i="98"/>
  <c r="A567" i="98"/>
  <c r="J566" i="98"/>
  <c r="E566" i="98"/>
  <c r="A566" i="98"/>
  <c r="J565" i="98"/>
  <c r="E565" i="98"/>
  <c r="A565" i="98"/>
  <c r="J564" i="98"/>
  <c r="E564" i="98"/>
  <c r="A564" i="98"/>
  <c r="J563" i="98"/>
  <c r="E563" i="98"/>
  <c r="A563" i="98"/>
  <c r="J562" i="98"/>
  <c r="E562" i="98"/>
  <c r="A562" i="98"/>
  <c r="J561" i="98"/>
  <c r="E561" i="98"/>
  <c r="A561" i="98"/>
  <c r="J560" i="98"/>
  <c r="E560" i="98"/>
  <c r="A560" i="98"/>
  <c r="J559" i="98"/>
  <c r="E559" i="98"/>
  <c r="A559" i="98"/>
  <c r="J558" i="98"/>
  <c r="E558" i="98"/>
  <c r="A558" i="98"/>
  <c r="J557" i="98"/>
  <c r="E557" i="98"/>
  <c r="A557" i="98"/>
  <c r="J556" i="98"/>
  <c r="E556" i="98"/>
  <c r="A556" i="98"/>
  <c r="J555" i="98"/>
  <c r="E555" i="98"/>
  <c r="A555" i="98"/>
  <c r="J554" i="98"/>
  <c r="E554" i="98"/>
  <c r="A554" i="98"/>
  <c r="J553" i="98"/>
  <c r="E553" i="98"/>
  <c r="A553" i="98"/>
  <c r="J552" i="98"/>
  <c r="E552" i="98"/>
  <c r="A552" i="98"/>
  <c r="J551" i="98"/>
  <c r="E551" i="98"/>
  <c r="A551" i="98"/>
  <c r="J550" i="98"/>
  <c r="E550" i="98"/>
  <c r="A550" i="98"/>
  <c r="J549" i="98"/>
  <c r="E549" i="98"/>
  <c r="A549" i="98"/>
  <c r="J548" i="98"/>
  <c r="E548" i="98"/>
  <c r="A548" i="98"/>
  <c r="N543" i="98"/>
  <c r="A543" i="98"/>
  <c r="J542" i="98"/>
  <c r="D542" i="98"/>
  <c r="A542" i="98"/>
  <c r="J533" i="98"/>
  <c r="D533" i="98"/>
  <c r="A533" i="98"/>
  <c r="J532" i="98"/>
  <c r="D532" i="98"/>
  <c r="A532" i="98"/>
  <c r="J531" i="98"/>
  <c r="D531" i="98"/>
  <c r="A531" i="98"/>
  <c r="J530" i="98"/>
  <c r="D530" i="98"/>
  <c r="A530" i="98"/>
  <c r="J529" i="98"/>
  <c r="D529" i="98"/>
  <c r="A529" i="98"/>
  <c r="J528" i="98"/>
  <c r="D528" i="98"/>
  <c r="A528" i="98"/>
  <c r="J527" i="98"/>
  <c r="D527" i="98"/>
  <c r="A527" i="98"/>
  <c r="J526" i="98"/>
  <c r="D526" i="98"/>
  <c r="A526" i="98"/>
  <c r="J525" i="98"/>
  <c r="D525" i="98"/>
  <c r="A525" i="98"/>
  <c r="J524" i="98"/>
  <c r="D524" i="98"/>
  <c r="A524" i="98"/>
  <c r="J523" i="98"/>
  <c r="D523" i="98"/>
  <c r="A523" i="98"/>
  <c r="J522" i="98"/>
  <c r="D522" i="98"/>
  <c r="A522" i="98"/>
  <c r="J521" i="98"/>
  <c r="D521" i="98"/>
  <c r="A521" i="98"/>
  <c r="J520" i="98"/>
  <c r="D520" i="98"/>
  <c r="A520" i="98"/>
  <c r="J519" i="98"/>
  <c r="D519" i="98"/>
  <c r="A519" i="98"/>
  <c r="J518" i="98"/>
  <c r="D518" i="98"/>
  <c r="A518" i="98"/>
  <c r="J517" i="98"/>
  <c r="D517" i="98"/>
  <c r="A517" i="98"/>
  <c r="J516" i="98"/>
  <c r="D516" i="98"/>
  <c r="A516" i="98"/>
  <c r="J515" i="98"/>
  <c r="D515" i="98"/>
  <c r="A515" i="98"/>
  <c r="J514" i="98"/>
  <c r="D514" i="98"/>
  <c r="A514" i="98"/>
  <c r="N509" i="98"/>
  <c r="A509" i="98" s="1"/>
  <c r="J507" i="98"/>
  <c r="D507" i="98"/>
  <c r="A507" i="98"/>
  <c r="J506" i="98"/>
  <c r="D506" i="98"/>
  <c r="A506" i="98"/>
  <c r="J505" i="98"/>
  <c r="D505" i="98"/>
  <c r="A505" i="98"/>
  <c r="J504" i="98"/>
  <c r="D504" i="98"/>
  <c r="A504" i="98"/>
  <c r="J503" i="98"/>
  <c r="D503" i="98"/>
  <c r="A503" i="98"/>
  <c r="J502" i="98"/>
  <c r="D502" i="98"/>
  <c r="A502" i="98"/>
  <c r="J501" i="98"/>
  <c r="D501" i="98"/>
  <c r="A501" i="98"/>
  <c r="J500" i="98"/>
  <c r="D500" i="98"/>
  <c r="A500" i="98"/>
  <c r="J499" i="98"/>
  <c r="D499" i="98"/>
  <c r="A499" i="98"/>
  <c r="J498" i="98"/>
  <c r="D498" i="98"/>
  <c r="A498" i="98"/>
  <c r="J497" i="98"/>
  <c r="D497" i="98"/>
  <c r="A497" i="98"/>
  <c r="J496" i="98"/>
  <c r="D496" i="98"/>
  <c r="A496" i="98"/>
  <c r="I492" i="98"/>
  <c r="A492" i="98"/>
  <c r="I491" i="98"/>
  <c r="A491" i="98"/>
  <c r="I490" i="98"/>
  <c r="A490" i="98"/>
  <c r="I489" i="98"/>
  <c r="A489" i="98"/>
  <c r="I488" i="98"/>
  <c r="A488" i="98"/>
  <c r="I487" i="98"/>
  <c r="A487" i="98"/>
  <c r="I486" i="98"/>
  <c r="A486" i="98"/>
  <c r="I485" i="98"/>
  <c r="A485" i="98"/>
  <c r="I484" i="98"/>
  <c r="A484" i="98"/>
  <c r="I483" i="98"/>
  <c r="A483" i="98"/>
  <c r="I482" i="98"/>
  <c r="A482" i="98"/>
  <c r="I481" i="98"/>
  <c r="A481" i="98"/>
  <c r="N475" i="98"/>
  <c r="A475" i="98" s="1"/>
  <c r="K470" i="98"/>
  <c r="E470" i="98"/>
  <c r="A470" i="98"/>
  <c r="K469" i="98"/>
  <c r="E469" i="98"/>
  <c r="A469" i="98"/>
  <c r="K468" i="98"/>
  <c r="E468" i="98"/>
  <c r="A468" i="98"/>
  <c r="K467" i="98"/>
  <c r="E467" i="98"/>
  <c r="A467" i="98"/>
  <c r="K466" i="98"/>
  <c r="E466" i="98"/>
  <c r="A466" i="98"/>
  <c r="K465" i="98"/>
  <c r="E465" i="98"/>
  <c r="A465" i="98"/>
  <c r="K464" i="98"/>
  <c r="E464" i="98"/>
  <c r="A464" i="98"/>
  <c r="K463" i="98"/>
  <c r="E463" i="98"/>
  <c r="A463" i="98"/>
  <c r="K462" i="98"/>
  <c r="E462" i="98"/>
  <c r="A462" i="98"/>
  <c r="K461" i="98"/>
  <c r="E461" i="98"/>
  <c r="A461" i="98"/>
  <c r="K460" i="98"/>
  <c r="E460" i="98"/>
  <c r="A460" i="98"/>
  <c r="K459" i="98"/>
  <c r="E459" i="98"/>
  <c r="A459" i="98"/>
  <c r="K458" i="98"/>
  <c r="E458" i="98"/>
  <c r="A458" i="98"/>
  <c r="K457" i="98"/>
  <c r="E457" i="98"/>
  <c r="A457" i="98"/>
  <c r="K456" i="98"/>
  <c r="E456" i="98"/>
  <c r="A456" i="98"/>
  <c r="K455" i="98"/>
  <c r="E455" i="98"/>
  <c r="A455" i="98"/>
  <c r="K454" i="98"/>
  <c r="E454" i="98"/>
  <c r="A454" i="98"/>
  <c r="K453" i="98"/>
  <c r="E453" i="98"/>
  <c r="A453" i="98"/>
  <c r="K452" i="98"/>
  <c r="E452" i="98"/>
  <c r="A452" i="98"/>
  <c r="K451" i="98"/>
  <c r="E451" i="98"/>
  <c r="A451" i="98"/>
  <c r="K450" i="98"/>
  <c r="E450" i="98"/>
  <c r="A450" i="98"/>
  <c r="K449" i="98"/>
  <c r="E449" i="98"/>
  <c r="A449" i="98"/>
  <c r="K448" i="98"/>
  <c r="E448" i="98"/>
  <c r="A448" i="98"/>
  <c r="K447" i="98"/>
  <c r="E447" i="98"/>
  <c r="A447" i="98"/>
  <c r="N441" i="98"/>
  <c r="A441" i="98" s="1"/>
  <c r="K439" i="98"/>
  <c r="E439" i="98"/>
  <c r="A439" i="98"/>
  <c r="K438" i="98"/>
  <c r="E438" i="98"/>
  <c r="A438" i="98"/>
  <c r="K437" i="98"/>
  <c r="E437" i="98"/>
  <c r="A437" i="98"/>
  <c r="K436" i="98"/>
  <c r="E436" i="98"/>
  <c r="A436" i="98"/>
  <c r="K435" i="98"/>
  <c r="E435" i="98"/>
  <c r="A435" i="98"/>
  <c r="K434" i="98"/>
  <c r="E434" i="98"/>
  <c r="A434" i="98"/>
  <c r="K433" i="98"/>
  <c r="E433" i="98"/>
  <c r="A433" i="98"/>
  <c r="K432" i="98"/>
  <c r="E432" i="98"/>
  <c r="A432" i="98"/>
  <c r="K431" i="98"/>
  <c r="E431" i="98"/>
  <c r="A431" i="98"/>
  <c r="K430" i="98"/>
  <c r="E430" i="98"/>
  <c r="A430" i="98"/>
  <c r="K429" i="98"/>
  <c r="E429" i="98"/>
  <c r="A429" i="98"/>
  <c r="K428" i="98"/>
  <c r="E428" i="98"/>
  <c r="A428" i="98"/>
  <c r="K422" i="98"/>
  <c r="E422" i="98"/>
  <c r="A422" i="98"/>
  <c r="K421" i="98"/>
  <c r="E421" i="98"/>
  <c r="A421" i="98"/>
  <c r="K420" i="98"/>
  <c r="E420" i="98"/>
  <c r="A420" i="98"/>
  <c r="K419" i="98"/>
  <c r="E419" i="98"/>
  <c r="A419" i="98"/>
  <c r="K418" i="98"/>
  <c r="E418" i="98"/>
  <c r="A418" i="98"/>
  <c r="K417" i="98"/>
  <c r="E417" i="98"/>
  <c r="A417" i="98"/>
  <c r="K416" i="98"/>
  <c r="E416" i="98"/>
  <c r="A416" i="98"/>
  <c r="K415" i="98"/>
  <c r="E415" i="98"/>
  <c r="A415" i="98"/>
  <c r="K414" i="98"/>
  <c r="E414" i="98"/>
  <c r="A414" i="98"/>
  <c r="K413" i="98"/>
  <c r="E413" i="98"/>
  <c r="A413" i="98"/>
  <c r="N407" i="98"/>
  <c r="A407" i="98" s="1"/>
  <c r="AC27" i="60"/>
  <c r="H78" i="98"/>
  <c r="AE18" i="60"/>
  <c r="H82" i="98"/>
  <c r="H84" i="98"/>
  <c r="AD25" i="60"/>
  <c r="AE25" i="60" s="1"/>
  <c r="J87" i="98" s="1"/>
  <c r="H88" i="98"/>
  <c r="B398" i="98"/>
  <c r="H397" i="98"/>
  <c r="H396" i="98"/>
  <c r="H395" i="98"/>
  <c r="I394" i="98"/>
  <c r="H392" i="98"/>
  <c r="B392" i="98"/>
  <c r="H391" i="98"/>
  <c r="B391" i="98"/>
  <c r="H390" i="98"/>
  <c r="B390" i="98"/>
  <c r="H389" i="98"/>
  <c r="B389" i="98"/>
  <c r="H388" i="98"/>
  <c r="H387" i="98"/>
  <c r="H386" i="98"/>
  <c r="B382" i="98"/>
  <c r="G381" i="98"/>
  <c r="B380" i="98"/>
  <c r="B379" i="98"/>
  <c r="N373" i="98"/>
  <c r="F12" i="76" s="1"/>
  <c r="A373" i="98"/>
  <c r="K372" i="98"/>
  <c r="J372" i="98"/>
  <c r="I372" i="98"/>
  <c r="H372" i="98"/>
  <c r="G372" i="98"/>
  <c r="F372" i="98"/>
  <c r="E372" i="98"/>
  <c r="D372" i="98"/>
  <c r="C372" i="98"/>
  <c r="B372" i="98"/>
  <c r="K371" i="98"/>
  <c r="J371" i="98"/>
  <c r="I371" i="98"/>
  <c r="H371" i="98"/>
  <c r="G371" i="98"/>
  <c r="F371" i="98"/>
  <c r="E371" i="98"/>
  <c r="D371" i="98"/>
  <c r="C371" i="98"/>
  <c r="B371" i="98"/>
  <c r="K370" i="98"/>
  <c r="J370" i="98"/>
  <c r="I370" i="98"/>
  <c r="H370" i="98"/>
  <c r="G370" i="98"/>
  <c r="F370" i="98"/>
  <c r="E370" i="98"/>
  <c r="D370" i="98"/>
  <c r="C370" i="98"/>
  <c r="B370" i="98"/>
  <c r="K368" i="98"/>
  <c r="J368" i="98"/>
  <c r="I368" i="98"/>
  <c r="H368" i="98"/>
  <c r="G368" i="98"/>
  <c r="F368" i="98"/>
  <c r="E368" i="98"/>
  <c r="D368" i="98"/>
  <c r="C368" i="98"/>
  <c r="B368" i="98"/>
  <c r="K367" i="98"/>
  <c r="J367" i="98"/>
  <c r="I367" i="98"/>
  <c r="H367" i="98"/>
  <c r="G367" i="98"/>
  <c r="F367" i="98"/>
  <c r="E367" i="98"/>
  <c r="D367" i="98"/>
  <c r="C367" i="98"/>
  <c r="B367" i="98"/>
  <c r="K366" i="98"/>
  <c r="J366" i="98"/>
  <c r="I366" i="98"/>
  <c r="H366" i="98"/>
  <c r="G366" i="98"/>
  <c r="F366" i="98"/>
  <c r="E366" i="98"/>
  <c r="D366" i="98"/>
  <c r="C366" i="98"/>
  <c r="B366" i="98"/>
  <c r="K364" i="98"/>
  <c r="J364" i="98"/>
  <c r="I364" i="98"/>
  <c r="H364" i="98"/>
  <c r="G364" i="98"/>
  <c r="F364" i="98"/>
  <c r="E364" i="98"/>
  <c r="D364" i="98"/>
  <c r="C364" i="98"/>
  <c r="B364" i="98"/>
  <c r="K363" i="98"/>
  <c r="J363" i="98"/>
  <c r="I363" i="98"/>
  <c r="H363" i="98"/>
  <c r="G363" i="98"/>
  <c r="F363" i="98"/>
  <c r="E363" i="98"/>
  <c r="D363" i="98"/>
  <c r="C363" i="98"/>
  <c r="B363" i="98"/>
  <c r="K362" i="98"/>
  <c r="J362" i="98"/>
  <c r="I362" i="98"/>
  <c r="H362" i="98"/>
  <c r="G362" i="98"/>
  <c r="F362" i="98"/>
  <c r="E362" i="98"/>
  <c r="D362" i="98"/>
  <c r="C362" i="98"/>
  <c r="B362" i="98"/>
  <c r="J361" i="98"/>
  <c r="I361" i="98"/>
  <c r="H361" i="98"/>
  <c r="G361" i="98"/>
  <c r="F361" i="98"/>
  <c r="E361" i="98"/>
  <c r="D361" i="98"/>
  <c r="C361" i="98"/>
  <c r="B361" i="98"/>
  <c r="J360" i="98"/>
  <c r="I360" i="98"/>
  <c r="H360" i="98"/>
  <c r="G360" i="98"/>
  <c r="F360" i="98"/>
  <c r="E360" i="98"/>
  <c r="D360" i="98"/>
  <c r="C360" i="98"/>
  <c r="B360" i="98"/>
  <c r="K359" i="98"/>
  <c r="J359" i="98"/>
  <c r="I359" i="98"/>
  <c r="H359" i="98"/>
  <c r="G359" i="98"/>
  <c r="F359" i="98"/>
  <c r="E359" i="98"/>
  <c r="D359" i="98"/>
  <c r="C359" i="98"/>
  <c r="B359" i="98"/>
  <c r="I351" i="98"/>
  <c r="G351" i="98"/>
  <c r="E351" i="98"/>
  <c r="C351" i="98"/>
  <c r="I350" i="98"/>
  <c r="G350" i="98"/>
  <c r="E350" i="98"/>
  <c r="C350" i="98"/>
  <c r="I349" i="98"/>
  <c r="G349" i="98"/>
  <c r="E349" i="98"/>
  <c r="C349" i="98"/>
  <c r="N339" i="98"/>
  <c r="F11" i="76"/>
  <c r="A327" i="98"/>
  <c r="A326" i="98"/>
  <c r="L325" i="98"/>
  <c r="G325" i="98"/>
  <c r="F325" i="98"/>
  <c r="A325" i="98"/>
  <c r="L324" i="98"/>
  <c r="G324" i="98"/>
  <c r="F324" i="98"/>
  <c r="A324" i="98"/>
  <c r="L323" i="98"/>
  <c r="G323" i="98"/>
  <c r="F323" i="98"/>
  <c r="A323" i="98"/>
  <c r="L322" i="98"/>
  <c r="G322" i="98"/>
  <c r="F322" i="98"/>
  <c r="A322" i="98"/>
  <c r="L321" i="98"/>
  <c r="G321" i="98"/>
  <c r="F321" i="98"/>
  <c r="A321" i="98"/>
  <c r="L320" i="98"/>
  <c r="G320" i="98"/>
  <c r="F320" i="98"/>
  <c r="A320" i="98"/>
  <c r="L319" i="98"/>
  <c r="G319" i="98"/>
  <c r="F319" i="98"/>
  <c r="A319" i="98"/>
  <c r="L318" i="98"/>
  <c r="G318" i="98"/>
  <c r="F318" i="98"/>
  <c r="A318" i="98"/>
  <c r="L317" i="98"/>
  <c r="G317" i="98"/>
  <c r="F317" i="98"/>
  <c r="A317" i="98"/>
  <c r="L316" i="98"/>
  <c r="G316" i="98"/>
  <c r="F316" i="98"/>
  <c r="A316" i="98"/>
  <c r="L315" i="98"/>
  <c r="G315" i="98"/>
  <c r="F315" i="98"/>
  <c r="A315" i="98"/>
  <c r="L314" i="98"/>
  <c r="G314" i="98"/>
  <c r="F314" i="98"/>
  <c r="A314" i="98"/>
  <c r="L313" i="98"/>
  <c r="G313" i="98"/>
  <c r="F313" i="98"/>
  <c r="A313" i="98"/>
  <c r="L312" i="98"/>
  <c r="G312" i="98"/>
  <c r="F312" i="98"/>
  <c r="A312" i="98"/>
  <c r="L311" i="98"/>
  <c r="G311" i="98"/>
  <c r="F311" i="98"/>
  <c r="A311" i="98"/>
  <c r="N305" i="98"/>
  <c r="A305" i="98"/>
  <c r="G301" i="98"/>
  <c r="A300" i="98"/>
  <c r="B299" i="98"/>
  <c r="A298" i="98"/>
  <c r="B297" i="98"/>
  <c r="A295" i="98"/>
  <c r="B294" i="98"/>
  <c r="E292" i="98"/>
  <c r="A291" i="98"/>
  <c r="B290" i="98"/>
  <c r="K279" i="98"/>
  <c r="BZ18" i="60"/>
  <c r="K277" i="98"/>
  <c r="CB18" i="60"/>
  <c r="K284" i="98"/>
  <c r="G284" i="98"/>
  <c r="A284" i="98"/>
  <c r="K283" i="98"/>
  <c r="G283" i="98"/>
  <c r="E283" i="98"/>
  <c r="A283" i="98"/>
  <c r="K282" i="98"/>
  <c r="G282" i="98"/>
  <c r="E282" i="98"/>
  <c r="A282" i="98"/>
  <c r="K281" i="98"/>
  <c r="G281" i="98"/>
  <c r="E281" i="98"/>
  <c r="A281" i="98"/>
  <c r="K280" i="98"/>
  <c r="G280" i="98"/>
  <c r="E280" i="98"/>
  <c r="A280" i="98"/>
  <c r="G279" i="98"/>
  <c r="E279" i="98"/>
  <c r="A279" i="98"/>
  <c r="K278" i="98"/>
  <c r="G278" i="98"/>
  <c r="E278" i="98"/>
  <c r="A278" i="98"/>
  <c r="G277" i="98"/>
  <c r="E277" i="98"/>
  <c r="A277" i="98"/>
  <c r="N271" i="98"/>
  <c r="A271" i="98"/>
  <c r="K263" i="98"/>
  <c r="H263" i="98"/>
  <c r="F263" i="98"/>
  <c r="E263" i="98"/>
  <c r="A263" i="98"/>
  <c r="N237" i="98"/>
  <c r="A237" i="98" s="1"/>
  <c r="K210" i="98"/>
  <c r="H210" i="98"/>
  <c r="F210" i="98"/>
  <c r="E210" i="98"/>
  <c r="K209" i="98"/>
  <c r="H209" i="98"/>
  <c r="F209" i="98"/>
  <c r="E209" i="98"/>
  <c r="N203" i="98"/>
  <c r="G193" i="98"/>
  <c r="BM15" i="60"/>
  <c r="BN15" i="60"/>
  <c r="BL14" i="60"/>
  <c r="BL15" i="60" s="1"/>
  <c r="BJ15" i="60"/>
  <c r="BK15" i="60"/>
  <c r="BH11" i="60"/>
  <c r="BH12" i="60"/>
  <c r="L178" i="98" s="1"/>
  <c r="BH14" i="60"/>
  <c r="L180" i="98" s="1"/>
  <c r="BH18" i="60"/>
  <c r="L184" i="98" s="1"/>
  <c r="BH19" i="60"/>
  <c r="BG21" i="60"/>
  <c r="K187" i="98" s="1"/>
  <c r="BE11" i="60"/>
  <c r="BE12" i="60"/>
  <c r="I150" i="30" s="1"/>
  <c r="I178" i="98"/>
  <c r="BE14" i="60"/>
  <c r="BE18" i="60"/>
  <c r="I184" i="98" s="1"/>
  <c r="BE19" i="60"/>
  <c r="I185" i="98" s="1"/>
  <c r="BD21" i="60"/>
  <c r="BB11" i="60"/>
  <c r="F177" i="98" s="1"/>
  <c r="BB12" i="60"/>
  <c r="BB13" i="60"/>
  <c r="F179" i="98" s="1"/>
  <c r="BB14" i="60"/>
  <c r="BB15" i="60"/>
  <c r="F181" i="98" s="1"/>
  <c r="BB18" i="60"/>
  <c r="F184" i="98" s="1"/>
  <c r="BB19" i="60"/>
  <c r="F185" i="98" s="1"/>
  <c r="BA21" i="60"/>
  <c r="AY21" i="60"/>
  <c r="D187" i="98" s="1"/>
  <c r="AX21" i="60"/>
  <c r="C187" i="98" s="1"/>
  <c r="A187" i="98"/>
  <c r="BG20" i="60"/>
  <c r="BD20" i="60"/>
  <c r="H186" i="98"/>
  <c r="BA20" i="60"/>
  <c r="AY20" i="60"/>
  <c r="D186" i="98"/>
  <c r="AX20" i="60"/>
  <c r="A186" i="98"/>
  <c r="K185" i="98"/>
  <c r="J185" i="98"/>
  <c r="H185" i="98"/>
  <c r="G185" i="98"/>
  <c r="E185" i="98"/>
  <c r="D185" i="98"/>
  <c r="C185" i="98"/>
  <c r="A185" i="98"/>
  <c r="K184" i="98"/>
  <c r="J184" i="98"/>
  <c r="H184" i="98"/>
  <c r="G184" i="98"/>
  <c r="E184" i="98"/>
  <c r="D184" i="98"/>
  <c r="C184" i="98"/>
  <c r="A184" i="98"/>
  <c r="K183" i="98"/>
  <c r="J183" i="98"/>
  <c r="H183" i="98"/>
  <c r="G183" i="98"/>
  <c r="E183" i="98"/>
  <c r="D183" i="98"/>
  <c r="C183" i="98"/>
  <c r="A183" i="98"/>
  <c r="K182" i="98"/>
  <c r="J182" i="98"/>
  <c r="H182" i="98"/>
  <c r="G182" i="98"/>
  <c r="E182" i="98"/>
  <c r="D182" i="98"/>
  <c r="C182" i="98"/>
  <c r="A182" i="98"/>
  <c r="K181" i="98"/>
  <c r="J181" i="98"/>
  <c r="H181" i="98"/>
  <c r="G181" i="98"/>
  <c r="E181" i="98"/>
  <c r="D181" i="98"/>
  <c r="C181" i="98"/>
  <c r="A181" i="98"/>
  <c r="K180" i="98"/>
  <c r="J180" i="98"/>
  <c r="I180" i="98"/>
  <c r="H180" i="98"/>
  <c r="G180" i="98"/>
  <c r="E180" i="98"/>
  <c r="D180" i="98"/>
  <c r="C180" i="98"/>
  <c r="A180" i="98"/>
  <c r="L179" i="98"/>
  <c r="K179" i="98"/>
  <c r="J179" i="98"/>
  <c r="I179" i="98"/>
  <c r="H179" i="98"/>
  <c r="G179" i="98"/>
  <c r="E179" i="98"/>
  <c r="D179" i="98"/>
  <c r="C179" i="98"/>
  <c r="A179" i="98"/>
  <c r="K178" i="98"/>
  <c r="J178" i="98"/>
  <c r="H178" i="98"/>
  <c r="G178" i="98"/>
  <c r="E178" i="98"/>
  <c r="D178" i="98"/>
  <c r="C178" i="98"/>
  <c r="A178" i="98"/>
  <c r="K177" i="98"/>
  <c r="J177" i="98"/>
  <c r="I177" i="98"/>
  <c r="H177" i="98"/>
  <c r="G177" i="98"/>
  <c r="E177" i="98"/>
  <c r="D177" i="98"/>
  <c r="C177" i="98"/>
  <c r="A177" i="98"/>
  <c r="AI25" i="35"/>
  <c r="AL25" i="63" s="1"/>
  <c r="AG25" i="35"/>
  <c r="AJ25" i="63" s="1"/>
  <c r="N169" i="98"/>
  <c r="A169" i="98" s="1"/>
  <c r="U25" i="35"/>
  <c r="X25" i="63" s="1"/>
  <c r="T25" i="35"/>
  <c r="W25" i="63" s="1"/>
  <c r="S25" i="35"/>
  <c r="V25" i="63" s="1"/>
  <c r="BQ40" i="63"/>
  <c r="BQ37" i="63"/>
  <c r="BQ34" i="63"/>
  <c r="R25" i="35"/>
  <c r="U25" i="63"/>
  <c r="Q25" i="35"/>
  <c r="T25" i="63"/>
  <c r="P25" i="35"/>
  <c r="S25" i="63"/>
  <c r="O25" i="35"/>
  <c r="R25" i="63"/>
  <c r="M25" i="35"/>
  <c r="P25" i="63" s="1"/>
  <c r="N25" i="35"/>
  <c r="Q25" i="63" s="1"/>
  <c r="K25" i="35"/>
  <c r="N25" i="63" s="1"/>
  <c r="L25" i="35"/>
  <c r="O25" i="63"/>
  <c r="J25" i="35"/>
  <c r="M25" i="63"/>
  <c r="I25" i="35"/>
  <c r="L25" i="63"/>
  <c r="H25" i="35"/>
  <c r="K25" i="63"/>
  <c r="F25" i="35"/>
  <c r="I25" i="63"/>
  <c r="E25" i="35"/>
  <c r="H25" i="63"/>
  <c r="G165" i="30"/>
  <c r="BF21" i="60"/>
  <c r="J187" i="98" s="1"/>
  <c r="BC21" i="60"/>
  <c r="G187" i="98" s="1"/>
  <c r="AZ21" i="60"/>
  <c r="BF20" i="60"/>
  <c r="J186" i="98" s="1"/>
  <c r="BC20" i="60"/>
  <c r="G186" i="98"/>
  <c r="AZ20" i="60"/>
  <c r="N730" i="30"/>
  <c r="E14" i="29" s="1"/>
  <c r="N696" i="30"/>
  <c r="A696" i="30" s="1"/>
  <c r="N662" i="30"/>
  <c r="A662" i="30" s="1"/>
  <c r="N628" i="30"/>
  <c r="A628" i="30" s="1"/>
  <c r="N594" i="30"/>
  <c r="A594" i="30" s="1"/>
  <c r="N560" i="30"/>
  <c r="E13" i="29" s="1"/>
  <c r="N526" i="30"/>
  <c r="A526" i="30" s="1"/>
  <c r="M12" i="67"/>
  <c r="CC44" i="94" s="1"/>
  <c r="I777" i="98" s="1"/>
  <c r="N781" i="98"/>
  <c r="A781" i="98"/>
  <c r="H32" i="53"/>
  <c r="N747" i="98"/>
  <c r="A747" i="98" s="1"/>
  <c r="N713" i="98"/>
  <c r="A713" i="98" s="1"/>
  <c r="C27" i="67"/>
  <c r="BW27" i="94" s="1"/>
  <c r="I689" i="98" s="1"/>
  <c r="N143" i="30"/>
  <c r="A143" i="30" s="1"/>
  <c r="AV13" i="60"/>
  <c r="K125" i="98"/>
  <c r="L125" i="98" s="1"/>
  <c r="AV14" i="60"/>
  <c r="K126" i="98" s="1"/>
  <c r="L126" i="98"/>
  <c r="AV15" i="60"/>
  <c r="K127" i="98"/>
  <c r="L127" i="98" s="1"/>
  <c r="AV16" i="60"/>
  <c r="K128" i="98" s="1"/>
  <c r="L128" i="98"/>
  <c r="AV17" i="60"/>
  <c r="K129" i="98"/>
  <c r="L129" i="98" s="1"/>
  <c r="J123" i="98"/>
  <c r="J124" i="98"/>
  <c r="J125" i="98"/>
  <c r="J126" i="98"/>
  <c r="J127" i="98"/>
  <c r="J128" i="98"/>
  <c r="J129" i="98"/>
  <c r="J130" i="98"/>
  <c r="J131" i="98"/>
  <c r="I123" i="98"/>
  <c r="I124" i="98"/>
  <c r="I125" i="98"/>
  <c r="I126" i="98"/>
  <c r="I127" i="98"/>
  <c r="I128" i="98"/>
  <c r="I129" i="98"/>
  <c r="I130" i="98"/>
  <c r="I131" i="98"/>
  <c r="A131" i="98"/>
  <c r="A130" i="98"/>
  <c r="A129" i="98"/>
  <c r="A128" i="98"/>
  <c r="A127" i="98"/>
  <c r="A126" i="98"/>
  <c r="A125" i="98"/>
  <c r="A124" i="98"/>
  <c r="A123" i="98"/>
  <c r="AR15" i="60"/>
  <c r="K111" i="98"/>
  <c r="AR16" i="60"/>
  <c r="AR17" i="60"/>
  <c r="K113" i="98"/>
  <c r="J107" i="98"/>
  <c r="J108" i="98"/>
  <c r="J109" i="98"/>
  <c r="J110" i="98"/>
  <c r="J111" i="98"/>
  <c r="J112" i="98"/>
  <c r="J113" i="98"/>
  <c r="J114" i="98"/>
  <c r="J115" i="98"/>
  <c r="J116" i="98"/>
  <c r="I107" i="98"/>
  <c r="I108" i="98"/>
  <c r="I109" i="98"/>
  <c r="I110" i="98"/>
  <c r="I111" i="98"/>
  <c r="I112" i="98"/>
  <c r="I113" i="98"/>
  <c r="I114" i="98"/>
  <c r="I115" i="98"/>
  <c r="I116" i="98"/>
  <c r="A116" i="98"/>
  <c r="A115" i="98"/>
  <c r="A114" i="98"/>
  <c r="A113" i="98"/>
  <c r="A112" i="98"/>
  <c r="A111" i="98"/>
  <c r="A110" i="98"/>
  <c r="A109" i="98"/>
  <c r="A108" i="98"/>
  <c r="A107" i="98"/>
  <c r="AE15" i="60"/>
  <c r="J77" i="98" s="1"/>
  <c r="AE16" i="60"/>
  <c r="AE17" i="60"/>
  <c r="J79" i="98" s="1"/>
  <c r="AE19" i="60"/>
  <c r="J81" i="98" s="1"/>
  <c r="AE20" i="60"/>
  <c r="J82" i="98" s="1"/>
  <c r="AE22" i="60"/>
  <c r="AE23" i="60"/>
  <c r="J85" i="98" s="1"/>
  <c r="AB27" i="60"/>
  <c r="G85" i="30" s="1"/>
  <c r="AB28" i="60"/>
  <c r="G90" i="98" s="1"/>
  <c r="AA27" i="60"/>
  <c r="F89" i="98" s="1"/>
  <c r="AA28" i="60"/>
  <c r="F90" i="98" s="1"/>
  <c r="G88" i="98"/>
  <c r="F88" i="98"/>
  <c r="G87" i="98"/>
  <c r="F87" i="98"/>
  <c r="G86" i="98"/>
  <c r="F86" i="98"/>
  <c r="G85" i="98"/>
  <c r="F85" i="98"/>
  <c r="I84" i="98"/>
  <c r="G84" i="98"/>
  <c r="F84" i="98"/>
  <c r="G83" i="98"/>
  <c r="F83" i="98"/>
  <c r="I82" i="98"/>
  <c r="G82" i="98"/>
  <c r="F82" i="98"/>
  <c r="H81" i="98"/>
  <c r="G81" i="98"/>
  <c r="F81" i="98"/>
  <c r="I80" i="98"/>
  <c r="G80" i="98"/>
  <c r="F80" i="98"/>
  <c r="G79" i="98"/>
  <c r="F79" i="98"/>
  <c r="I78" i="98"/>
  <c r="G78" i="98"/>
  <c r="F78" i="98"/>
  <c r="G77" i="98"/>
  <c r="F77" i="98"/>
  <c r="AC11" i="60"/>
  <c r="H72" i="30" s="1"/>
  <c r="H76" i="98"/>
  <c r="G76" i="98"/>
  <c r="F76" i="98"/>
  <c r="G75" i="98"/>
  <c r="F75" i="98"/>
  <c r="G74" i="98"/>
  <c r="F74" i="98"/>
  <c r="G73" i="98"/>
  <c r="F73" i="98"/>
  <c r="N67" i="98"/>
  <c r="A67" i="98"/>
  <c r="H62" i="98"/>
  <c r="H58" i="98"/>
  <c r="H56" i="98"/>
  <c r="B54" i="98"/>
  <c r="A51" i="98"/>
  <c r="A48" i="98"/>
  <c r="A47" i="98"/>
  <c r="A46" i="98"/>
  <c r="A45" i="98"/>
  <c r="A44" i="98"/>
  <c r="A43" i="98"/>
  <c r="A42" i="98"/>
  <c r="A41" i="98"/>
  <c r="A40" i="98"/>
  <c r="A39" i="98"/>
  <c r="A34" i="98"/>
  <c r="A33" i="98"/>
  <c r="A32" i="98"/>
  <c r="A31" i="98"/>
  <c r="A30" i="98"/>
  <c r="A29" i="98"/>
  <c r="A28" i="98"/>
  <c r="A27" i="98"/>
  <c r="A26" i="98"/>
  <c r="A25" i="98"/>
  <c r="A24" i="98"/>
  <c r="A23" i="98"/>
  <c r="A22" i="98"/>
  <c r="A21" i="98"/>
  <c r="A20" i="98"/>
  <c r="A19" i="98"/>
  <c r="A18" i="98"/>
  <c r="A16" i="98"/>
  <c r="A15" i="98"/>
  <c r="A14" i="98"/>
  <c r="A12" i="98"/>
  <c r="A11" i="98"/>
  <c r="A10" i="98"/>
  <c r="A9" i="98"/>
  <c r="A8" i="98"/>
  <c r="A7" i="98"/>
  <c r="X28" i="67"/>
  <c r="CH29" i="94"/>
  <c r="N679" i="98"/>
  <c r="A679" i="98" s="1"/>
  <c r="M20" i="67"/>
  <c r="CC52" i="94"/>
  <c r="I803" i="98" s="1"/>
  <c r="M19" i="67"/>
  <c r="CC51" i="94" s="1"/>
  <c r="I801" i="98"/>
  <c r="M16" i="67"/>
  <c r="CC48" i="94"/>
  <c r="I795" i="98" s="1"/>
  <c r="M15" i="67"/>
  <c r="CC47" i="94" s="1"/>
  <c r="I794" i="98"/>
  <c r="M11" i="67"/>
  <c r="CC43" i="94"/>
  <c r="I775" i="98" s="1"/>
  <c r="H38" i="53"/>
  <c r="H37" i="53"/>
  <c r="H36" i="53"/>
  <c r="CC36" i="63" s="1"/>
  <c r="H35" i="53"/>
  <c r="H34" i="53"/>
  <c r="H33" i="53"/>
  <c r="CC33" i="63"/>
  <c r="H31" i="53"/>
  <c r="H30" i="53"/>
  <c r="H29" i="53"/>
  <c r="H28" i="53"/>
  <c r="H27" i="53"/>
  <c r="H26" i="53"/>
  <c r="H25" i="53"/>
  <c r="H24" i="53"/>
  <c r="H23" i="53"/>
  <c r="H22" i="53"/>
  <c r="H21" i="53"/>
  <c r="H20" i="53"/>
  <c r="H19" i="53"/>
  <c r="H18" i="53"/>
  <c r="H17" i="53"/>
  <c r="H16" i="53"/>
  <c r="H15" i="53"/>
  <c r="H14" i="53"/>
  <c r="H13" i="53"/>
  <c r="H12" i="53"/>
  <c r="H11" i="53"/>
  <c r="C26" i="67"/>
  <c r="BW26" i="94"/>
  <c r="I688" i="98" s="1"/>
  <c r="C25" i="67"/>
  <c r="BW25" i="94" s="1"/>
  <c r="I687" i="98" s="1"/>
  <c r="C24" i="67"/>
  <c r="BW24" i="94"/>
  <c r="I678" i="98" s="1"/>
  <c r="C23" i="67"/>
  <c r="BW23" i="94" s="1"/>
  <c r="I676" i="98" s="1"/>
  <c r="C22" i="67"/>
  <c r="BW22" i="94"/>
  <c r="I672" i="98" s="1"/>
  <c r="C21" i="67"/>
  <c r="BW21" i="94" s="1"/>
  <c r="I671" i="98" s="1"/>
  <c r="C20" i="67"/>
  <c r="BW20" i="94"/>
  <c r="I670" i="98" s="1"/>
  <c r="C19" i="67"/>
  <c r="BW19" i="94" s="1"/>
  <c r="I669" i="98" s="1"/>
  <c r="C18" i="67"/>
  <c r="BW18" i="94"/>
  <c r="I665" i="98" s="1"/>
  <c r="C17" i="67"/>
  <c r="BW17" i="94" s="1"/>
  <c r="I664" i="98" s="1"/>
  <c r="C16" i="67"/>
  <c r="BW16" i="94"/>
  <c r="I663" i="98" s="1"/>
  <c r="C15" i="67"/>
  <c r="BW15" i="94" s="1"/>
  <c r="I662" i="98" s="1"/>
  <c r="C14" i="67"/>
  <c r="BW14" i="94"/>
  <c r="I659" i="98" s="1"/>
  <c r="C13" i="67"/>
  <c r="BW13" i="94" s="1"/>
  <c r="I657" i="98" s="1"/>
  <c r="C12" i="67"/>
  <c r="BW12" i="94"/>
  <c r="I656" i="98" s="1"/>
  <c r="C11" i="67"/>
  <c r="BW11" i="94" s="1"/>
  <c r="I655" i="98" s="1"/>
  <c r="S21" i="67"/>
  <c r="T21" i="67"/>
  <c r="BY51" i="94" s="1"/>
  <c r="K799" i="98" s="1"/>
  <c r="R21" i="67"/>
  <c r="BW51" i="94"/>
  <c r="I799" i="98" s="1"/>
  <c r="S20" i="67"/>
  <c r="T20" i="67" s="1"/>
  <c r="BY50" i="94" s="1"/>
  <c r="K791" i="98" s="1"/>
  <c r="R20" i="67"/>
  <c r="BW50" i="94" s="1"/>
  <c r="I791" i="98"/>
  <c r="S19" i="67"/>
  <c r="T19" i="67"/>
  <c r="BY49" i="94" s="1"/>
  <c r="K773" i="98" s="1"/>
  <c r="R19" i="67"/>
  <c r="BW49" i="94"/>
  <c r="I773" i="98" s="1"/>
  <c r="S18" i="67"/>
  <c r="T18" i="67" s="1"/>
  <c r="BY48" i="94" s="1"/>
  <c r="K758" i="98" s="1"/>
  <c r="R18" i="67"/>
  <c r="BW48" i="94" s="1"/>
  <c r="I758" i="98"/>
  <c r="S17" i="67"/>
  <c r="T17" i="67"/>
  <c r="BY47" i="94" s="1"/>
  <c r="K738" i="98"/>
  <c r="R17" i="67"/>
  <c r="BW47" i="94"/>
  <c r="I738" i="98" s="1"/>
  <c r="S16" i="67"/>
  <c r="T16" i="67" s="1"/>
  <c r="BY46" i="94"/>
  <c r="K722" i="98" s="1"/>
  <c r="R16" i="67"/>
  <c r="BW46" i="94" s="1"/>
  <c r="I722" i="98" s="1"/>
  <c r="S15" i="67"/>
  <c r="T15" i="67"/>
  <c r="BY45" i="94" s="1"/>
  <c r="K692" i="98"/>
  <c r="R15" i="67"/>
  <c r="BW45" i="94"/>
  <c r="I692" i="98" s="1"/>
  <c r="S14" i="67"/>
  <c r="T14" i="67" s="1"/>
  <c r="BY44" i="94"/>
  <c r="K674" i="98" s="1"/>
  <c r="R14" i="67"/>
  <c r="BW44" i="94" s="1"/>
  <c r="I674" i="98" s="1"/>
  <c r="S13" i="67"/>
  <c r="T13" i="67"/>
  <c r="BY43" i="94" s="1"/>
  <c r="K667" i="98" s="1"/>
  <c r="R13" i="67"/>
  <c r="BW43" i="94"/>
  <c r="I667" i="98" s="1"/>
  <c r="S12" i="67"/>
  <c r="T12" i="67" s="1"/>
  <c r="BY42" i="94" s="1"/>
  <c r="K661" i="98" s="1"/>
  <c r="R12" i="67"/>
  <c r="BW42" i="94" s="1"/>
  <c r="I661" i="98"/>
  <c r="S11" i="67"/>
  <c r="T11" i="67"/>
  <c r="BY41" i="94" s="1"/>
  <c r="K654" i="98" s="1"/>
  <c r="R11" i="67"/>
  <c r="BW41" i="94"/>
  <c r="I654" i="98" s="1"/>
  <c r="AA295" i="100"/>
  <c r="BV51" i="94"/>
  <c r="P642" i="98"/>
  <c r="H642" i="98" s="1"/>
  <c r="BV50" i="94"/>
  <c r="P638" i="98"/>
  <c r="BV49" i="94"/>
  <c r="P634" i="98"/>
  <c r="J634" i="98" s="1"/>
  <c r="BV48" i="94"/>
  <c r="P631" i="98"/>
  <c r="BV47" i="94"/>
  <c r="P629" i="98"/>
  <c r="H629" i="98" s="1"/>
  <c r="BV46" i="94"/>
  <c r="P628" i="98"/>
  <c r="BV45" i="94"/>
  <c r="P626" i="98"/>
  <c r="L626" i="98" s="1"/>
  <c r="BV44" i="94"/>
  <c r="P623" i="98"/>
  <c r="BV43" i="94"/>
  <c r="P622" i="98"/>
  <c r="H622" i="98" s="1"/>
  <c r="BV42" i="94"/>
  <c r="P621" i="98"/>
  <c r="BV41" i="94"/>
  <c r="P620" i="98"/>
  <c r="I620" i="98" s="1"/>
  <c r="D27" i="67"/>
  <c r="E27" i="67"/>
  <c r="BY27" i="94" s="1"/>
  <c r="K689" i="98" s="1"/>
  <c r="D26" i="67"/>
  <c r="E26" i="67"/>
  <c r="BY26" i="94" s="1"/>
  <c r="K688" i="98" s="1"/>
  <c r="D25" i="67"/>
  <c r="E25" i="67"/>
  <c r="BY25" i="94" s="1"/>
  <c r="K687" i="98"/>
  <c r="D24" i="67"/>
  <c r="E24" i="67"/>
  <c r="BY24" i="94" s="1"/>
  <c r="K678" i="98"/>
  <c r="D23" i="67"/>
  <c r="E23" i="67"/>
  <c r="BY23" i="94" s="1"/>
  <c r="K676" i="98" s="1"/>
  <c r="D22" i="67"/>
  <c r="E22" i="67"/>
  <c r="BY22" i="94" s="1"/>
  <c r="K672" i="98" s="1"/>
  <c r="D21" i="67"/>
  <c r="E21" i="67"/>
  <c r="BY21" i="94" s="1"/>
  <c r="K671" i="98"/>
  <c r="D20" i="67"/>
  <c r="E20" i="67"/>
  <c r="BY20" i="94" s="1"/>
  <c r="K670" i="98"/>
  <c r="D19" i="67"/>
  <c r="E19" i="67"/>
  <c r="BY19" i="94" s="1"/>
  <c r="K669" i="98" s="1"/>
  <c r="D18" i="67"/>
  <c r="E18" i="67"/>
  <c r="BY18" i="94" s="1"/>
  <c r="K665" i="98" s="1"/>
  <c r="D17" i="67"/>
  <c r="E17" i="67"/>
  <c r="BY17" i="94" s="1"/>
  <c r="K664" i="98"/>
  <c r="D16" i="67"/>
  <c r="E16" i="67"/>
  <c r="BY16" i="94" s="1"/>
  <c r="K663" i="98"/>
  <c r="D15" i="67"/>
  <c r="E15" i="67"/>
  <c r="BY15" i="94" s="1"/>
  <c r="K662" i="98" s="1"/>
  <c r="D14" i="67"/>
  <c r="E14" i="67"/>
  <c r="BY14" i="94" s="1"/>
  <c r="K659" i="98" s="1"/>
  <c r="D13" i="67"/>
  <c r="E13" i="67"/>
  <c r="BY13" i="94" s="1"/>
  <c r="K657" i="98"/>
  <c r="D12" i="67"/>
  <c r="E12" i="67"/>
  <c r="BY12" i="94" s="1"/>
  <c r="K656" i="98"/>
  <c r="D11" i="67"/>
  <c r="E11" i="67"/>
  <c r="BY11" i="94" s="1"/>
  <c r="K655" i="98" s="1"/>
  <c r="I38" i="67"/>
  <c r="CD38" i="94"/>
  <c r="I37" i="67"/>
  <c r="CD37" i="94"/>
  <c r="I36" i="67"/>
  <c r="CD36" i="94"/>
  <c r="I35" i="67"/>
  <c r="CD35" i="94"/>
  <c r="I34" i="67"/>
  <c r="CD34" i="94"/>
  <c r="I33" i="67"/>
  <c r="CD33" i="94"/>
  <c r="I32" i="67"/>
  <c r="CD32" i="94"/>
  <c r="I31" i="67"/>
  <c r="CD31" i="94"/>
  <c r="I30" i="67"/>
  <c r="CD30" i="94"/>
  <c r="I29" i="67"/>
  <c r="CD29" i="94"/>
  <c r="I28" i="67"/>
  <c r="CD28" i="94"/>
  <c r="I27" i="67"/>
  <c r="CD27" i="94"/>
  <c r="I26" i="67"/>
  <c r="CD26" i="94"/>
  <c r="I25" i="67"/>
  <c r="CD25" i="94"/>
  <c r="I24" i="67"/>
  <c r="CD24" i="94"/>
  <c r="I23" i="67"/>
  <c r="CD23" i="94"/>
  <c r="I22" i="67"/>
  <c r="CD22" i="94"/>
  <c r="I21" i="67"/>
  <c r="CD21" i="94"/>
  <c r="I20" i="67"/>
  <c r="CD20" i="94"/>
  <c r="I19" i="67"/>
  <c r="CD19" i="94"/>
  <c r="I18" i="67"/>
  <c r="CD18" i="94"/>
  <c r="I17" i="67"/>
  <c r="CD17" i="94"/>
  <c r="I16" i="67"/>
  <c r="CD16" i="94"/>
  <c r="I15" i="67"/>
  <c r="CD15" i="94"/>
  <c r="I14" i="67"/>
  <c r="CD14" i="94"/>
  <c r="I13" i="67"/>
  <c r="CD13" i="94"/>
  <c r="I12" i="67"/>
  <c r="CD12" i="94"/>
  <c r="I11" i="67"/>
  <c r="CD11" i="94"/>
  <c r="N20" i="67"/>
  <c r="O20" i="67"/>
  <c r="CE52" i="94" s="1"/>
  <c r="K803" i="98" s="1"/>
  <c r="N19" i="67"/>
  <c r="O19" i="67"/>
  <c r="CE51" i="94" s="1"/>
  <c r="K801" i="98" s="1"/>
  <c r="N16" i="67"/>
  <c r="O16" i="67"/>
  <c r="CE48" i="94" s="1"/>
  <c r="K795" i="98"/>
  <c r="N15" i="67"/>
  <c r="O15" i="67"/>
  <c r="CE47" i="94" s="1"/>
  <c r="K794" i="98" s="1"/>
  <c r="N12" i="67"/>
  <c r="O12" i="67"/>
  <c r="CE44" i="94" s="1"/>
  <c r="K777" i="98" s="1"/>
  <c r="N11" i="67"/>
  <c r="O11" i="67"/>
  <c r="CE43" i="94" s="1"/>
  <c r="K775" i="98" s="1"/>
  <c r="AA542" i="100"/>
  <c r="AA540" i="100"/>
  <c r="AA510" i="100"/>
  <c r="AA507" i="100"/>
  <c r="AA487" i="100"/>
  <c r="AA485" i="100"/>
  <c r="AA463" i="100"/>
  <c r="AA461" i="100"/>
  <c r="AA458" i="100"/>
  <c r="AA456" i="100"/>
  <c r="AA452" i="100"/>
  <c r="AA453" i="100"/>
  <c r="AA434" i="100"/>
  <c r="AA432" i="100"/>
  <c r="AA430" i="100"/>
  <c r="AA428" i="100"/>
  <c r="AA426" i="100"/>
  <c r="AA409" i="100"/>
  <c r="AA406" i="100"/>
  <c r="AA404" i="100"/>
  <c r="AA402" i="100"/>
  <c r="AA399" i="100"/>
  <c r="AA397" i="100"/>
  <c r="AA395" i="100"/>
  <c r="AA377" i="100"/>
  <c r="AA375" i="100"/>
  <c r="AA373" i="100"/>
  <c r="AA362" i="100"/>
  <c r="AA359" i="100"/>
  <c r="AA321" i="100"/>
  <c r="AA319" i="100"/>
  <c r="AA318" i="100"/>
  <c r="AA316" i="100"/>
  <c r="AA314" i="100"/>
  <c r="AA294" i="100"/>
  <c r="AA292" i="100"/>
  <c r="AA290" i="100"/>
  <c r="AA249" i="100"/>
  <c r="AA248" i="100"/>
  <c r="AA247" i="100"/>
  <c r="AA245" i="100"/>
  <c r="M20" i="53"/>
  <c r="CC57" i="63"/>
  <c r="M19" i="53"/>
  <c r="CC56" i="63" s="1"/>
  <c r="M16" i="53"/>
  <c r="CC53" i="63"/>
  <c r="M15" i="53"/>
  <c r="CC52" i="63" s="1"/>
  <c r="M12" i="53"/>
  <c r="CC49" i="63"/>
  <c r="M11" i="53"/>
  <c r="CC48" i="63" s="1"/>
  <c r="H43" i="53"/>
  <c r="CC43" i="63"/>
  <c r="H42" i="53"/>
  <c r="CC42" i="63" s="1"/>
  <c r="H41" i="53"/>
  <c r="CC41" i="63"/>
  <c r="H40" i="53"/>
  <c r="CC40" i="63" s="1"/>
  <c r="H39" i="53"/>
  <c r="CC39" i="63"/>
  <c r="CC38" i="63"/>
  <c r="CC37" i="63"/>
  <c r="CC35" i="63"/>
  <c r="CC34" i="63"/>
  <c r="CC32" i="63"/>
  <c r="CC31" i="63"/>
  <c r="CC30" i="63"/>
  <c r="CC29" i="63"/>
  <c r="R20" i="53"/>
  <c r="BW50" i="63" s="1"/>
  <c r="T20" i="53"/>
  <c r="BY50" i="63"/>
  <c r="I648" i="30" s="1"/>
  <c r="CC28" i="63"/>
  <c r="CC27" i="63"/>
  <c r="CC26" i="63"/>
  <c r="CC25" i="63"/>
  <c r="CC24" i="63"/>
  <c r="CC23" i="63"/>
  <c r="CC22" i="63"/>
  <c r="CC21" i="63"/>
  <c r="CC20" i="63"/>
  <c r="R18" i="53"/>
  <c r="BW48" i="63" s="1"/>
  <c r="T18" i="53"/>
  <c r="BY48" i="63"/>
  <c r="I615" i="30" s="1"/>
  <c r="CC19" i="63"/>
  <c r="CC18" i="63"/>
  <c r="CC17" i="63"/>
  <c r="CC16" i="63"/>
  <c r="CC15" i="63"/>
  <c r="CC14" i="63"/>
  <c r="CC13" i="63"/>
  <c r="CC12" i="63"/>
  <c r="CC11" i="63"/>
  <c r="N20" i="53"/>
  <c r="O20" i="53" s="1"/>
  <c r="CE57" i="63" s="1"/>
  <c r="I729" i="30" s="1"/>
  <c r="N19" i="53"/>
  <c r="O19" i="53" s="1"/>
  <c r="CE56" i="63" s="1"/>
  <c r="I728" i="30" s="1"/>
  <c r="N16" i="53"/>
  <c r="O16" i="53" s="1"/>
  <c r="CE53" i="63" s="1"/>
  <c r="I721" i="30" s="1"/>
  <c r="N15" i="53"/>
  <c r="O15" i="53" s="1"/>
  <c r="CE52" i="63" s="1"/>
  <c r="I719" i="30" s="1"/>
  <c r="N12" i="53"/>
  <c r="O12" i="53" s="1"/>
  <c r="CE49" i="63" s="1"/>
  <c r="I713" i="30" s="1"/>
  <c r="N11" i="53"/>
  <c r="O11" i="53" s="1"/>
  <c r="CE48" i="63" s="1"/>
  <c r="I710" i="30" s="1"/>
  <c r="I43" i="53"/>
  <c r="J43" i="53" s="1"/>
  <c r="CE43" i="63" s="1"/>
  <c r="I693" i="30" s="1"/>
  <c r="I42" i="53"/>
  <c r="J42" i="53" s="1"/>
  <c r="CE42" i="63" s="1"/>
  <c r="I691" i="30" s="1"/>
  <c r="I41" i="53"/>
  <c r="J41" i="53" s="1"/>
  <c r="CE41" i="63" s="1"/>
  <c r="I689" i="30" s="1"/>
  <c r="I40" i="53"/>
  <c r="J40" i="53" s="1"/>
  <c r="CE40" i="63" s="1"/>
  <c r="I687" i="30" s="1"/>
  <c r="I39" i="53"/>
  <c r="J39" i="53" s="1"/>
  <c r="CE39" i="63" s="1"/>
  <c r="I685" i="30" s="1"/>
  <c r="I38" i="53"/>
  <c r="J38" i="53" s="1"/>
  <c r="CE38" i="63" s="1"/>
  <c r="I682" i="30" s="1"/>
  <c r="I37" i="53"/>
  <c r="J37" i="53" s="1"/>
  <c r="CE37" i="63" s="1"/>
  <c r="I679" i="30" s="1"/>
  <c r="I36" i="53"/>
  <c r="J36" i="53" s="1"/>
  <c r="CE36" i="63" s="1"/>
  <c r="I677" i="30" s="1"/>
  <c r="I35" i="53"/>
  <c r="J35" i="53" s="1"/>
  <c r="CE35" i="63" s="1"/>
  <c r="I675" i="30" s="1"/>
  <c r="I34" i="53"/>
  <c r="J34" i="53" s="1"/>
  <c r="CE34" i="63" s="1"/>
  <c r="I659" i="30" s="1"/>
  <c r="I33" i="53"/>
  <c r="J33" i="53" s="1"/>
  <c r="CE33" i="63" s="1"/>
  <c r="I657" i="30" s="1"/>
  <c r="I32" i="53"/>
  <c r="J32" i="53" s="1"/>
  <c r="CE32" i="63" s="1"/>
  <c r="I655" i="30" s="1"/>
  <c r="I31" i="53"/>
  <c r="J31" i="53" s="1"/>
  <c r="CE31" i="63" s="1"/>
  <c r="I653" i="30" s="1"/>
  <c r="I30" i="53"/>
  <c r="J30" i="53" s="1"/>
  <c r="CE30" i="63" s="1"/>
  <c r="I651" i="30" s="1"/>
  <c r="I29" i="53"/>
  <c r="J29" i="53" s="1"/>
  <c r="CE29" i="63" s="1"/>
  <c r="I649" i="30" s="1"/>
  <c r="I28" i="53"/>
  <c r="J28" i="53" s="1"/>
  <c r="CE28" i="63" s="1"/>
  <c r="I646" i="30" s="1"/>
  <c r="I27" i="53"/>
  <c r="J27" i="53" s="1"/>
  <c r="CE27" i="63" s="1"/>
  <c r="I644" i="30" s="1"/>
  <c r="I26" i="53"/>
  <c r="J26" i="53" s="1"/>
  <c r="CE26" i="63" s="1"/>
  <c r="I641" i="30" s="1"/>
  <c r="I25" i="53"/>
  <c r="J25" i="53" s="1"/>
  <c r="CE25" i="63" s="1"/>
  <c r="I637" i="30" s="1"/>
  <c r="I24" i="53"/>
  <c r="J24" i="53" s="1"/>
  <c r="CE24" i="63" s="1"/>
  <c r="I626" i="30" s="1"/>
  <c r="I23" i="53"/>
  <c r="J23" i="53" s="1"/>
  <c r="CE23" i="63" s="1"/>
  <c r="I624" i="30" s="1"/>
  <c r="I22" i="53"/>
  <c r="J22" i="53" s="1"/>
  <c r="CE22" i="63" s="1"/>
  <c r="I622" i="30" s="1"/>
  <c r="I21" i="53"/>
  <c r="J21" i="53" s="1"/>
  <c r="CE21" i="63" s="1"/>
  <c r="I620" i="30" s="1"/>
  <c r="I20" i="53"/>
  <c r="J20" i="53" s="1"/>
  <c r="CE20" i="63" s="1"/>
  <c r="I617" i="30" s="1"/>
  <c r="I19" i="53"/>
  <c r="J19" i="53" s="1"/>
  <c r="CE19" i="63" s="1"/>
  <c r="I613" i="30" s="1"/>
  <c r="I18" i="53"/>
  <c r="J18" i="53" s="1"/>
  <c r="CE18" i="63" s="1"/>
  <c r="I611" i="30" s="1"/>
  <c r="I17" i="53"/>
  <c r="J17" i="53" s="1"/>
  <c r="CE17" i="63" s="1"/>
  <c r="I609" i="30" s="1"/>
  <c r="I16" i="53"/>
  <c r="J16" i="53" s="1"/>
  <c r="CE16" i="63" s="1"/>
  <c r="I607" i="30" s="1"/>
  <c r="I15" i="53"/>
  <c r="J15" i="53" s="1"/>
  <c r="CE15" i="63" s="1"/>
  <c r="I605" i="30" s="1"/>
  <c r="I14" i="53"/>
  <c r="J14" i="53" s="1"/>
  <c r="CE14" i="63" s="1"/>
  <c r="I603" i="30" s="1"/>
  <c r="I13" i="53"/>
  <c r="J13" i="53" s="1"/>
  <c r="CE13" i="63" s="1"/>
  <c r="I592" i="30" s="1"/>
  <c r="I12" i="53"/>
  <c r="J12" i="53" s="1"/>
  <c r="CE12" i="63" s="1"/>
  <c r="I590" i="30" s="1"/>
  <c r="I11" i="53"/>
  <c r="J11" i="53" s="1"/>
  <c r="CE11" i="63" s="1"/>
  <c r="I588" i="30" s="1"/>
  <c r="D36" i="53"/>
  <c r="E36" i="53" s="1"/>
  <c r="BY36" i="63" s="1"/>
  <c r="I582" i="30" s="1"/>
  <c r="D35" i="53"/>
  <c r="E35" i="53" s="1"/>
  <c r="BY35" i="63" s="1"/>
  <c r="I580" i="30" s="1"/>
  <c r="D34" i="53"/>
  <c r="E34" i="53" s="1"/>
  <c r="D33" i="53"/>
  <c r="E33" i="53"/>
  <c r="BY33" i="63" s="1"/>
  <c r="I577" i="30" s="1"/>
  <c r="D32" i="53"/>
  <c r="E32" i="53"/>
  <c r="BY32" i="63" s="1"/>
  <c r="I574" i="30"/>
  <c r="D31" i="53"/>
  <c r="D30" i="53"/>
  <c r="E30" i="53" s="1"/>
  <c r="BY30" i="63" s="1"/>
  <c r="I571" i="30" s="1"/>
  <c r="D29" i="53"/>
  <c r="E29" i="53" s="1"/>
  <c r="BY29" i="63" s="1"/>
  <c r="I569" i="30" s="1"/>
  <c r="D28" i="53"/>
  <c r="E28" i="53" s="1"/>
  <c r="BY28" i="63" s="1"/>
  <c r="I558" i="30" s="1"/>
  <c r="D27" i="53"/>
  <c r="E27" i="53"/>
  <c r="BY27" i="63" s="1"/>
  <c r="I557" i="30" s="1"/>
  <c r="D26" i="53"/>
  <c r="E26" i="53"/>
  <c r="BY26" i="63" s="1"/>
  <c r="I555" i="30"/>
  <c r="D25" i="53"/>
  <c r="E25" i="53" s="1"/>
  <c r="BY25" i="63" s="1"/>
  <c r="I554" i="30" s="1"/>
  <c r="D24" i="53"/>
  <c r="E24" i="53" s="1"/>
  <c r="BY24" i="63" s="1"/>
  <c r="I550" i="30" s="1"/>
  <c r="D23" i="53"/>
  <c r="E23" i="53" s="1"/>
  <c r="BY23" i="63" s="1"/>
  <c r="I549" i="30" s="1"/>
  <c r="D22" i="53"/>
  <c r="E22" i="53" s="1"/>
  <c r="D21" i="53"/>
  <c r="E21" i="53"/>
  <c r="BY21" i="63" s="1"/>
  <c r="I545" i="30" s="1"/>
  <c r="D20" i="53"/>
  <c r="E20" i="53"/>
  <c r="BY20" i="63" s="1"/>
  <c r="I541" i="30"/>
  <c r="D19" i="53"/>
  <c r="D18" i="53"/>
  <c r="E18" i="53" s="1"/>
  <c r="BY18" i="63" s="1"/>
  <c r="I539" i="30" s="1"/>
  <c r="D17" i="53"/>
  <c r="E17" i="53" s="1"/>
  <c r="BY17" i="63" s="1"/>
  <c r="D16" i="53"/>
  <c r="E16" i="53" s="1"/>
  <c r="D15" i="53"/>
  <c r="E15" i="53"/>
  <c r="BY15" i="63" s="1"/>
  <c r="I534" i="30" s="1"/>
  <c r="D14" i="53"/>
  <c r="E14" i="53"/>
  <c r="BY14" i="63" s="1"/>
  <c r="I525" i="30"/>
  <c r="D13" i="53"/>
  <c r="E13" i="53" s="1"/>
  <c r="BY13" i="63" s="1"/>
  <c r="I523" i="30" s="1"/>
  <c r="D12" i="53"/>
  <c r="E12" i="53" s="1"/>
  <c r="BY12" i="63" s="1"/>
  <c r="I520" i="30" s="1"/>
  <c r="D11" i="53"/>
  <c r="E11" i="53" s="1"/>
  <c r="BY11" i="63" s="1"/>
  <c r="I518" i="30" s="1"/>
  <c r="C11" i="53"/>
  <c r="BW11" i="63" s="1"/>
  <c r="C36" i="53"/>
  <c r="BW36" i="63"/>
  <c r="C35" i="53"/>
  <c r="BW35" i="63" s="1"/>
  <c r="BY34" i="63"/>
  <c r="I579" i="30" s="1"/>
  <c r="C34" i="53"/>
  <c r="BW34" i="63" s="1"/>
  <c r="C33" i="53"/>
  <c r="BW33" i="63"/>
  <c r="C32" i="53"/>
  <c r="BW32" i="63" s="1"/>
  <c r="E31" i="53"/>
  <c r="BY31" i="63"/>
  <c r="I573" i="30" s="1"/>
  <c r="C31" i="53"/>
  <c r="BW31" i="63" s="1"/>
  <c r="C30" i="53"/>
  <c r="BW30" i="63"/>
  <c r="C29" i="53"/>
  <c r="BW29" i="63" s="1"/>
  <c r="C28" i="53"/>
  <c r="BW28" i="63" s="1"/>
  <c r="C27" i="53"/>
  <c r="BW27" i="63"/>
  <c r="C26" i="53"/>
  <c r="BW26" i="63" s="1"/>
  <c r="C25" i="53"/>
  <c r="BW25" i="63" s="1"/>
  <c r="C24" i="53"/>
  <c r="BW24" i="63"/>
  <c r="C23" i="53"/>
  <c r="BW23" i="63" s="1"/>
  <c r="BY22" i="63"/>
  <c r="I547" i="30" s="1"/>
  <c r="C22" i="53"/>
  <c r="BW22" i="63" s="1"/>
  <c r="C21" i="53"/>
  <c r="BW21" i="63"/>
  <c r="C20" i="53"/>
  <c r="BW20" i="63" s="1"/>
  <c r="E19" i="53"/>
  <c r="BY19" i="63"/>
  <c r="I540" i="30" s="1"/>
  <c r="C19" i="53"/>
  <c r="BW19" i="63" s="1"/>
  <c r="C18" i="53"/>
  <c r="BW18" i="63"/>
  <c r="C17" i="53"/>
  <c r="BW17" i="63" s="1"/>
  <c r="BY16" i="63"/>
  <c r="I536" i="30" s="1"/>
  <c r="C16" i="53"/>
  <c r="BW16" i="63" s="1"/>
  <c r="C15" i="53"/>
  <c r="BW15" i="63"/>
  <c r="C14" i="53"/>
  <c r="BW14" i="63" s="1"/>
  <c r="C13" i="53"/>
  <c r="BW13" i="63" s="1"/>
  <c r="C12" i="53"/>
  <c r="BW12" i="63"/>
  <c r="T25" i="53"/>
  <c r="BY55" i="63" s="1"/>
  <c r="I726" i="30"/>
  <c r="R25" i="53"/>
  <c r="BW55" i="63"/>
  <c r="T24" i="53"/>
  <c r="BY54" i="63" s="1"/>
  <c r="I717" i="30"/>
  <c r="R24" i="53"/>
  <c r="BW54" i="63"/>
  <c r="T23" i="53"/>
  <c r="BY53" i="63" s="1"/>
  <c r="I706" i="30"/>
  <c r="R23" i="53"/>
  <c r="BW53" i="63"/>
  <c r="T22" i="53"/>
  <c r="BY52" i="63" s="1"/>
  <c r="I681" i="30"/>
  <c r="R22" i="53"/>
  <c r="BW52" i="63"/>
  <c r="T21" i="53"/>
  <c r="BY51" i="63" s="1"/>
  <c r="I671" i="30"/>
  <c r="R21" i="53"/>
  <c r="BW51" i="63"/>
  <c r="T19" i="53"/>
  <c r="BY49" i="63" s="1"/>
  <c r="I639" i="30"/>
  <c r="R19" i="53"/>
  <c r="BW49" i="63"/>
  <c r="T17" i="53"/>
  <c r="BY47" i="63" s="1"/>
  <c r="I586" i="30"/>
  <c r="R17" i="53"/>
  <c r="BW47" i="63"/>
  <c r="T16" i="53"/>
  <c r="BY46" i="63" s="1"/>
  <c r="I576" i="30"/>
  <c r="R16" i="53"/>
  <c r="BW46" i="63"/>
  <c r="T15" i="53"/>
  <c r="BY45" i="63" s="1"/>
  <c r="I568" i="30"/>
  <c r="R15" i="53"/>
  <c r="BW45" i="63"/>
  <c r="T14" i="53"/>
  <c r="BY44" i="63" s="1"/>
  <c r="I552" i="30"/>
  <c r="R14" i="53"/>
  <c r="BW44" i="63"/>
  <c r="T13" i="53"/>
  <c r="BY43" i="63" s="1"/>
  <c r="I543" i="30"/>
  <c r="R13" i="53"/>
  <c r="BW43" i="63"/>
  <c r="T12" i="53"/>
  <c r="BY42" i="63" s="1"/>
  <c r="R12" i="53"/>
  <c r="BW42" i="63"/>
  <c r="T11" i="53"/>
  <c r="BY41" i="63" s="1"/>
  <c r="K517" i="30"/>
  <c r="R11" i="53"/>
  <c r="BW41" i="63"/>
  <c r="BV55" i="63"/>
  <c r="P508" i="30" s="1"/>
  <c r="H508" i="30" s="1"/>
  <c r="BV54" i="63"/>
  <c r="P504" i="30" s="1"/>
  <c r="H504" i="30" s="1"/>
  <c r="BV53" i="63"/>
  <c r="P501" i="30" s="1"/>
  <c r="K501" i="30" s="1"/>
  <c r="BV52" i="63"/>
  <c r="P490" i="30" s="1"/>
  <c r="I490" i="30" s="1"/>
  <c r="BV51" i="63"/>
  <c r="P488" i="30" s="1"/>
  <c r="H488" i="30" s="1"/>
  <c r="BV50" i="63"/>
  <c r="P486" i="30" s="1"/>
  <c r="H486" i="30" s="1"/>
  <c r="BV49" i="63"/>
  <c r="P484" i="30" s="1"/>
  <c r="L484" i="30" s="1"/>
  <c r="BV48" i="63"/>
  <c r="P481" i="30" s="1"/>
  <c r="K481" i="30" s="1"/>
  <c r="BV47" i="63"/>
  <c r="P479" i="30" s="1"/>
  <c r="J479" i="30" s="1"/>
  <c r="BV46" i="63"/>
  <c r="P476" i="30" s="1"/>
  <c r="K476" i="30" s="1"/>
  <c r="BV45" i="63"/>
  <c r="P474" i="30" s="1"/>
  <c r="H474" i="30" s="1"/>
  <c r="BV44" i="63"/>
  <c r="P473" i="30" s="1"/>
  <c r="I473" i="30" s="1"/>
  <c r="BV43" i="63"/>
  <c r="P471" i="30" s="1"/>
  <c r="L471" i="30" s="1"/>
  <c r="BV42" i="63"/>
  <c r="P469" i="30" s="1"/>
  <c r="K469" i="30" s="1"/>
  <c r="BV41" i="63"/>
  <c r="P467" i="30" s="1"/>
  <c r="K467" i="30" s="1"/>
  <c r="E15" i="29"/>
  <c r="N1" i="30"/>
  <c r="N34" i="30"/>
  <c r="N66" i="30"/>
  <c r="N97" i="30"/>
  <c r="A97" i="30" s="1"/>
  <c r="N131" i="30"/>
  <c r="A131" i="30" s="1"/>
  <c r="N169" i="30"/>
  <c r="N188" i="30"/>
  <c r="A188" i="30" s="1"/>
  <c r="N222" i="30"/>
  <c r="E10" i="29" s="1"/>
  <c r="N254" i="30"/>
  <c r="A254" i="30" s="1"/>
  <c r="N288" i="30"/>
  <c r="A288" i="30" s="1"/>
  <c r="N322" i="30"/>
  <c r="N356" i="30"/>
  <c r="A356" i="30" s="1"/>
  <c r="N390" i="30"/>
  <c r="A390" i="30" s="1"/>
  <c r="N424" i="30"/>
  <c r="A424" i="30" s="1"/>
  <c r="N458" i="30"/>
  <c r="N492" i="30"/>
  <c r="EM16" i="63"/>
  <c r="EM22" i="63"/>
  <c r="X11" i="53"/>
  <c r="CI11" i="63"/>
  <c r="X12" i="53"/>
  <c r="CI12" i="63"/>
  <c r="X13" i="53"/>
  <c r="CI13" i="63"/>
  <c r="X14" i="53"/>
  <c r="CI14" i="63"/>
  <c r="X15" i="53"/>
  <c r="CI15" i="63"/>
  <c r="X16" i="53"/>
  <c r="CI16" i="63"/>
  <c r="X21" i="53"/>
  <c r="CI21" i="63"/>
  <c r="X22" i="53"/>
  <c r="CI22" i="63"/>
  <c r="W23" i="53"/>
  <c r="CK30" i="63"/>
  <c r="N815" i="98"/>
  <c r="F15" i="76" s="1"/>
  <c r="N849" i="98"/>
  <c r="F16" i="76"/>
  <c r="N883" i="98"/>
  <c r="A883" i="98" s="1"/>
  <c r="N1" i="98"/>
  <c r="N35" i="98"/>
  <c r="F9" i="76"/>
  <c r="N101" i="98"/>
  <c r="N135" i="98"/>
  <c r="N611" i="98"/>
  <c r="F13" i="76"/>
  <c r="N645" i="98"/>
  <c r="F14" i="76" s="1"/>
  <c r="B9" i="27"/>
  <c r="B10" i="27"/>
  <c r="B22" i="27"/>
  <c r="B23" i="27"/>
  <c r="B24" i="27"/>
  <c r="EJ11" i="18"/>
  <c r="EK11" i="18"/>
  <c r="EL11" i="18"/>
  <c r="EM11" i="18"/>
  <c r="ES11" i="18"/>
  <c r="HL38" i="63" s="1"/>
  <c r="ET11" i="18"/>
  <c r="HM38" i="63"/>
  <c r="EH13" i="18"/>
  <c r="EI13" i="18"/>
  <c r="EJ13" i="18"/>
  <c r="EK13" i="18"/>
  <c r="EL13" i="18"/>
  <c r="EM13" i="18"/>
  <c r="EH15" i="18"/>
  <c r="EI15" i="18"/>
  <c r="EJ15" i="18"/>
  <c r="EK15" i="18"/>
  <c r="EL15" i="18"/>
  <c r="EM15" i="18"/>
  <c r="EH17" i="18"/>
  <c r="EI17" i="18"/>
  <c r="EJ17" i="18"/>
  <c r="EK17" i="18"/>
  <c r="EL17" i="18"/>
  <c r="EM17" i="18"/>
  <c r="EH19" i="18"/>
  <c r="EI19" i="18"/>
  <c r="EJ19" i="18"/>
  <c r="EK19" i="18"/>
  <c r="EL19" i="18"/>
  <c r="EM19" i="18"/>
  <c r="EH21" i="18"/>
  <c r="EI21" i="18"/>
  <c r="EJ21" i="18"/>
  <c r="EK21" i="18"/>
  <c r="EL21" i="18"/>
  <c r="EM21" i="18"/>
  <c r="EM23" i="18"/>
  <c r="EO23" i="18"/>
  <c r="HH50" i="63" s="1"/>
  <c r="ES23" i="18"/>
  <c r="HL50" i="63"/>
  <c r="EJ25" i="18"/>
  <c r="EK25" i="18"/>
  <c r="EL25" i="18"/>
  <c r="EM25" i="18"/>
  <c r="EO25" i="18"/>
  <c r="HH52" i="63" s="1"/>
  <c r="EG26" i="18"/>
  <c r="EH26" i="18"/>
  <c r="EI26" i="18"/>
  <c r="EJ26" i="18"/>
  <c r="EK26" i="18"/>
  <c r="EL26" i="18"/>
  <c r="EM26" i="18"/>
  <c r="EJ27" i="18"/>
  <c r="EK27" i="18"/>
  <c r="EL27" i="18"/>
  <c r="EM27" i="18"/>
  <c r="EG28" i="18"/>
  <c r="EH28" i="18"/>
  <c r="EI28" i="18"/>
  <c r="EJ28" i="18"/>
  <c r="EK28" i="18"/>
  <c r="EL28" i="18"/>
  <c r="EM28" i="18"/>
  <c r="EJ29" i="18"/>
  <c r="EK29" i="18"/>
  <c r="EL29" i="18"/>
  <c r="EM29" i="18"/>
  <c r="EF30" i="18"/>
  <c r="EG30" i="18"/>
  <c r="EH30" i="18"/>
  <c r="EI30" i="18"/>
  <c r="EJ30" i="18"/>
  <c r="EK30" i="18"/>
  <c r="EL30" i="18"/>
  <c r="EM30" i="18"/>
  <c r="ES30" i="18"/>
  <c r="ET30" i="18"/>
  <c r="HM57" i="63" s="1"/>
  <c r="EF31" i="18"/>
  <c r="EG31" i="18"/>
  <c r="EH31" i="18"/>
  <c r="EI31" i="18"/>
  <c r="EJ31" i="18"/>
  <c r="EK31" i="18"/>
  <c r="EL31" i="18"/>
  <c r="EM31" i="18"/>
  <c r="ES31" i="18"/>
  <c r="ET31" i="18"/>
  <c r="HM58" i="63" s="1"/>
  <c r="EF32" i="18"/>
  <c r="EG32" i="18"/>
  <c r="EH32" i="18"/>
  <c r="EI32" i="18"/>
  <c r="EJ32" i="18"/>
  <c r="EK32" i="18"/>
  <c r="EL32" i="18"/>
  <c r="EM32" i="18"/>
  <c r="ES32" i="18"/>
  <c r="ET32" i="18"/>
  <c r="HM59" i="63" s="1"/>
  <c r="N41" i="18"/>
  <c r="M41" i="18"/>
  <c r="AA41" i="18"/>
  <c r="W41" i="18" s="1"/>
  <c r="AN41" i="18"/>
  <c r="AM41" i="18"/>
  <c r="BA41" i="18"/>
  <c r="AW41" i="18" s="1"/>
  <c r="BN41" i="18"/>
  <c r="BM41" i="18"/>
  <c r="CA41" i="18"/>
  <c r="CN41" i="18"/>
  <c r="DA41" i="18"/>
  <c r="DN41" i="18"/>
  <c r="N43" i="18"/>
  <c r="L43" i="18" s="1"/>
  <c r="AA43" i="18"/>
  <c r="Z43" i="18"/>
  <c r="AN43" i="18"/>
  <c r="AL43" i="18" s="1"/>
  <c r="BA43" i="18"/>
  <c r="AZ43" i="18"/>
  <c r="BN43" i="18"/>
  <c r="CA43" i="18"/>
  <c r="CN43" i="18"/>
  <c r="DA43" i="18"/>
  <c r="DN43" i="18"/>
  <c r="N45" i="18"/>
  <c r="M45" i="18" s="1"/>
  <c r="AA45" i="18"/>
  <c r="Z45" i="18" s="1"/>
  <c r="AN45" i="18"/>
  <c r="AM45" i="18"/>
  <c r="BA45" i="18"/>
  <c r="AW45" i="18" s="1"/>
  <c r="BN45" i="18"/>
  <c r="CA45" i="18"/>
  <c r="CN45" i="18"/>
  <c r="DA45" i="18"/>
  <c r="DN45" i="18"/>
  <c r="N47" i="18"/>
  <c r="I47" i="18"/>
  <c r="AA47" i="18"/>
  <c r="Y47" i="18"/>
  <c r="AN47" i="18"/>
  <c r="AM47" i="18"/>
  <c r="BA47" i="18"/>
  <c r="AY47" i="18"/>
  <c r="BN47" i="18"/>
  <c r="CA47" i="18"/>
  <c r="CN47" i="18"/>
  <c r="DA47" i="18"/>
  <c r="DN47" i="18"/>
  <c r="N49" i="18"/>
  <c r="AA49" i="18"/>
  <c r="Z49" i="18"/>
  <c r="AN49" i="18"/>
  <c r="AI49" i="18"/>
  <c r="BA49" i="18"/>
  <c r="BN49" i="18"/>
  <c r="CA49" i="18"/>
  <c r="CN49" i="18"/>
  <c r="DA49" i="18"/>
  <c r="DN49" i="18"/>
  <c r="N51" i="18"/>
  <c r="L51" i="18"/>
  <c r="AA51" i="18"/>
  <c r="X51" i="18"/>
  <c r="AN51" i="18"/>
  <c r="AM51" i="18"/>
  <c r="BA51" i="18"/>
  <c r="AY51" i="18" s="1"/>
  <c r="BN51" i="18"/>
  <c r="CA51" i="18"/>
  <c r="CN51" i="18"/>
  <c r="DA51" i="18"/>
  <c r="DN51" i="18"/>
  <c r="N53" i="18"/>
  <c r="L53" i="18" s="1"/>
  <c r="AA53" i="18"/>
  <c r="Z53" i="18" s="1"/>
  <c r="AN53" i="18"/>
  <c r="AL53" i="18"/>
  <c r="BA53" i="18"/>
  <c r="AZ53" i="18" s="1"/>
  <c r="BN53" i="18"/>
  <c r="BL53" i="18"/>
  <c r="CA53" i="18"/>
  <c r="CN53" i="18"/>
  <c r="DA53" i="18"/>
  <c r="DN53" i="18"/>
  <c r="N55" i="18"/>
  <c r="AA55" i="18"/>
  <c r="AN55" i="18"/>
  <c r="BA55" i="18"/>
  <c r="BN55" i="18"/>
  <c r="CA55" i="18"/>
  <c r="CN55" i="18"/>
  <c r="DA55" i="18"/>
  <c r="DN55" i="18"/>
  <c r="N56" i="18"/>
  <c r="AA56" i="18"/>
  <c r="AN56" i="18"/>
  <c r="BA56" i="18"/>
  <c r="BN56" i="18"/>
  <c r="CA56" i="18"/>
  <c r="CN56" i="18"/>
  <c r="DA56" i="18"/>
  <c r="DN56" i="18"/>
  <c r="N57" i="18"/>
  <c r="AA57" i="18"/>
  <c r="AN57" i="18"/>
  <c r="BA57" i="18"/>
  <c r="BN57" i="18"/>
  <c r="CA57" i="18"/>
  <c r="CN57" i="18"/>
  <c r="DA57" i="18"/>
  <c r="DN57" i="18"/>
  <c r="N58" i="18"/>
  <c r="AA58" i="18"/>
  <c r="AN58" i="18"/>
  <c r="BA58" i="18"/>
  <c r="BN58" i="18"/>
  <c r="CA58" i="18"/>
  <c r="CN58" i="18"/>
  <c r="DA58" i="18"/>
  <c r="DN58" i="18"/>
  <c r="N59" i="18"/>
  <c r="AA59" i="18"/>
  <c r="AN59" i="18"/>
  <c r="BA59" i="18"/>
  <c r="BN59" i="18"/>
  <c r="CA59" i="18"/>
  <c r="CN59" i="18"/>
  <c r="DA59" i="18"/>
  <c r="DN59" i="18"/>
  <c r="N60" i="18"/>
  <c r="AA60" i="18"/>
  <c r="AN60" i="18"/>
  <c r="BA60" i="18"/>
  <c r="BN60" i="18"/>
  <c r="CA60" i="18"/>
  <c r="CN60" i="18"/>
  <c r="DA60" i="18"/>
  <c r="DN60" i="18"/>
  <c r="N61" i="18"/>
  <c r="AA61" i="18"/>
  <c r="AN61" i="18"/>
  <c r="BA61" i="18"/>
  <c r="BN61" i="18"/>
  <c r="CA61" i="18"/>
  <c r="CN61" i="18"/>
  <c r="DA61" i="18"/>
  <c r="DN61" i="18"/>
  <c r="N62" i="18"/>
  <c r="AA62" i="18"/>
  <c r="AN62" i="18"/>
  <c r="BA62" i="18"/>
  <c r="BN62" i="18"/>
  <c r="CA62" i="18"/>
  <c r="CN62" i="18"/>
  <c r="DA62" i="18"/>
  <c r="DN62" i="18"/>
  <c r="D3" i="41"/>
  <c r="E3" i="41"/>
  <c r="F3" i="41"/>
  <c r="I3" i="41"/>
  <c r="J3" i="41"/>
  <c r="D4" i="41"/>
  <c r="E4" i="41"/>
  <c r="F4" i="41"/>
  <c r="I4" i="41"/>
  <c r="J4" i="41"/>
  <c r="D5" i="41"/>
  <c r="E5" i="41"/>
  <c r="F5" i="41"/>
  <c r="I5" i="41"/>
  <c r="J5" i="41"/>
  <c r="D6" i="41"/>
  <c r="E6" i="41"/>
  <c r="F6" i="41"/>
  <c r="I6" i="41"/>
  <c r="J6" i="41"/>
  <c r="D7" i="41"/>
  <c r="E7" i="41"/>
  <c r="F7" i="41"/>
  <c r="I7" i="41"/>
  <c r="J7" i="41"/>
  <c r="A8" i="41"/>
  <c r="D3" i="42"/>
  <c r="E3" i="42"/>
  <c r="F3" i="42"/>
  <c r="I3" i="42"/>
  <c r="J3" i="42"/>
  <c r="D4" i="42"/>
  <c r="E4" i="42"/>
  <c r="F4" i="42"/>
  <c r="I4" i="42"/>
  <c r="J4" i="42"/>
  <c r="D5" i="42"/>
  <c r="E5" i="42"/>
  <c r="F5" i="42"/>
  <c r="I5" i="42"/>
  <c r="J5" i="42"/>
  <c r="D6" i="42"/>
  <c r="E6" i="42"/>
  <c r="F6" i="42"/>
  <c r="I6" i="42"/>
  <c r="J6" i="42"/>
  <c r="D7" i="42"/>
  <c r="E7" i="42"/>
  <c r="F7" i="42"/>
  <c r="I7" i="42"/>
  <c r="J7" i="42"/>
  <c r="A8" i="42"/>
  <c r="D3" i="43"/>
  <c r="E3" i="43"/>
  <c r="F3" i="43"/>
  <c r="I3" i="43"/>
  <c r="J3" i="43"/>
  <c r="D4" i="43"/>
  <c r="E4" i="43"/>
  <c r="F4" i="43"/>
  <c r="I4" i="43"/>
  <c r="J4" i="43"/>
  <c r="D5" i="43"/>
  <c r="E5" i="43"/>
  <c r="F5" i="43"/>
  <c r="I5" i="43"/>
  <c r="J5" i="43"/>
  <c r="D6" i="43"/>
  <c r="E6" i="43"/>
  <c r="F6" i="43"/>
  <c r="I6" i="43"/>
  <c r="J6" i="43"/>
  <c r="D7" i="43"/>
  <c r="E7" i="43"/>
  <c r="F7" i="43"/>
  <c r="I7" i="43"/>
  <c r="J7" i="43"/>
  <c r="A8" i="43"/>
  <c r="D3" i="44"/>
  <c r="E3" i="44"/>
  <c r="F3" i="44"/>
  <c r="I3" i="44"/>
  <c r="J3" i="44"/>
  <c r="D4" i="44"/>
  <c r="E4" i="44"/>
  <c r="F4" i="44"/>
  <c r="I4" i="44"/>
  <c r="J4" i="44"/>
  <c r="D5" i="44"/>
  <c r="E5" i="44"/>
  <c r="F5" i="44"/>
  <c r="I5" i="44"/>
  <c r="J5" i="44"/>
  <c r="D6" i="44"/>
  <c r="E6" i="44"/>
  <c r="F6" i="44"/>
  <c r="I6" i="44"/>
  <c r="J6" i="44"/>
  <c r="D7" i="44"/>
  <c r="E7" i="44"/>
  <c r="F7" i="44"/>
  <c r="I7" i="44"/>
  <c r="J7" i="44"/>
  <c r="A8" i="44"/>
  <c r="D3" i="45"/>
  <c r="E3" i="45"/>
  <c r="F3" i="45"/>
  <c r="I3" i="45"/>
  <c r="J3" i="45"/>
  <c r="D4" i="45"/>
  <c r="E4" i="45"/>
  <c r="F4" i="45"/>
  <c r="I4" i="45"/>
  <c r="J4" i="45"/>
  <c r="D5" i="45"/>
  <c r="E5" i="45"/>
  <c r="F5" i="45"/>
  <c r="I5" i="45"/>
  <c r="J5" i="45"/>
  <c r="D6" i="45"/>
  <c r="E6" i="45"/>
  <c r="F6" i="45"/>
  <c r="I6" i="45"/>
  <c r="J6" i="45"/>
  <c r="D7" i="45"/>
  <c r="E7" i="45"/>
  <c r="F7" i="45"/>
  <c r="I7" i="45"/>
  <c r="J7" i="45"/>
  <c r="A8" i="45"/>
  <c r="D3" i="46"/>
  <c r="E3" i="46"/>
  <c r="F3" i="46"/>
  <c r="I3" i="46"/>
  <c r="J3" i="46"/>
  <c r="D4" i="46"/>
  <c r="E4" i="46"/>
  <c r="F4" i="46"/>
  <c r="I4" i="46"/>
  <c r="J4" i="46"/>
  <c r="D5" i="46"/>
  <c r="E5" i="46"/>
  <c r="F5" i="46"/>
  <c r="I5" i="46"/>
  <c r="J5" i="46"/>
  <c r="D6" i="46"/>
  <c r="E6" i="46"/>
  <c r="F6" i="46"/>
  <c r="I6" i="46"/>
  <c r="J6" i="46"/>
  <c r="D7" i="46"/>
  <c r="E7" i="46"/>
  <c r="F7" i="46"/>
  <c r="I7" i="46"/>
  <c r="J7" i="46"/>
  <c r="A8" i="46"/>
  <c r="A8" i="16"/>
  <c r="U35" i="16"/>
  <c r="J1" i="57"/>
  <c r="D8" i="67" s="1"/>
  <c r="U10" i="53"/>
  <c r="X17" i="53"/>
  <c r="X18" i="53"/>
  <c r="X19" i="53"/>
  <c r="X20" i="53"/>
  <c r="CI20" i="63" s="1"/>
  <c r="B11" i="35"/>
  <c r="E11" i="63" s="1"/>
  <c r="B12" i="35"/>
  <c r="B13" i="35"/>
  <c r="B14" i="35"/>
  <c r="E14" i="63" s="1"/>
  <c r="C14" i="35"/>
  <c r="F14" i="63" s="1"/>
  <c r="B15" i="35"/>
  <c r="C15" i="35"/>
  <c r="B17" i="35"/>
  <c r="C20" i="35"/>
  <c r="F20" i="63" s="1"/>
  <c r="C22" i="35"/>
  <c r="F22" i="63" s="1"/>
  <c r="B19" i="35"/>
  <c r="E19" i="63" s="1"/>
  <c r="B20" i="35"/>
  <c r="E23" i="35"/>
  <c r="F23" i="35"/>
  <c r="I23" i="63" s="1"/>
  <c r="G23" i="35"/>
  <c r="H23" i="35"/>
  <c r="I23" i="35"/>
  <c r="J23" i="35"/>
  <c r="M23" i="63" s="1"/>
  <c r="K23" i="35"/>
  <c r="L23" i="35"/>
  <c r="M23" i="35"/>
  <c r="N23" i="35"/>
  <c r="Q23" i="63" s="1"/>
  <c r="O23" i="35"/>
  <c r="P23" i="35"/>
  <c r="Q23" i="35"/>
  <c r="R23" i="35"/>
  <c r="U23" i="63" s="1"/>
  <c r="S23" i="35"/>
  <c r="T23" i="35"/>
  <c r="U23" i="35"/>
  <c r="V23" i="35"/>
  <c r="Y23" i="63" s="1"/>
  <c r="W23" i="35"/>
  <c r="X23" i="35"/>
  <c r="Y23" i="35"/>
  <c r="Z23" i="35"/>
  <c r="AC23" i="63" s="1"/>
  <c r="AA23" i="35"/>
  <c r="AB23" i="35"/>
  <c r="AC23" i="35"/>
  <c r="AD23" i="35"/>
  <c r="AG23" i="63" s="1"/>
  <c r="AE23" i="35"/>
  <c r="AF23" i="35"/>
  <c r="AG23" i="35"/>
  <c r="AH23" i="35"/>
  <c r="AK23" i="63" s="1"/>
  <c r="AI23" i="35"/>
  <c r="AJ23" i="35"/>
  <c r="AK23" i="35"/>
  <c r="AL23" i="35"/>
  <c r="AO23" i="63" s="1"/>
  <c r="AM23" i="35"/>
  <c r="AX23" i="35"/>
  <c r="AD13" i="18"/>
  <c r="FW13" i="63"/>
  <c r="AY23" i="35"/>
  <c r="AE13" i="18" s="1"/>
  <c r="FX13" i="63" s="1"/>
  <c r="GB23" i="35"/>
  <c r="BR41" i="63" s="1"/>
  <c r="E24" i="35"/>
  <c r="F24" i="35"/>
  <c r="G24" i="35"/>
  <c r="H24" i="35"/>
  <c r="K24" i="63" s="1"/>
  <c r="I24" i="35"/>
  <c r="J24" i="35"/>
  <c r="K24" i="35"/>
  <c r="L24" i="35"/>
  <c r="O24" i="63" s="1"/>
  <c r="M24" i="35"/>
  <c r="N24" i="35"/>
  <c r="O24" i="35"/>
  <c r="P24" i="35"/>
  <c r="S24" i="63" s="1"/>
  <c r="Q24" i="35"/>
  <c r="R24" i="35"/>
  <c r="S24" i="35"/>
  <c r="T24" i="35"/>
  <c r="W24" i="63" s="1"/>
  <c r="U24" i="35"/>
  <c r="V24" i="35"/>
  <c r="W24" i="35"/>
  <c r="X24" i="35"/>
  <c r="AA24" i="63" s="1"/>
  <c r="Y24" i="35"/>
  <c r="Z24" i="35"/>
  <c r="AA24" i="35"/>
  <c r="AB24" i="35"/>
  <c r="AE24" i="63" s="1"/>
  <c r="AC24" i="35"/>
  <c r="AD24" i="35"/>
  <c r="AE24" i="35"/>
  <c r="AF24" i="35"/>
  <c r="AI24" i="63" s="1"/>
  <c r="AG24" i="35"/>
  <c r="AH24" i="35"/>
  <c r="AI24" i="35"/>
  <c r="AJ24" i="35"/>
  <c r="AM24" i="63" s="1"/>
  <c r="AK24" i="35"/>
  <c r="AL24" i="35"/>
  <c r="AM24" i="35"/>
  <c r="AX24" i="35"/>
  <c r="AD14" i="18" s="1"/>
  <c r="FW14" i="63" s="1"/>
  <c r="AY24" i="35"/>
  <c r="AE14" i="18"/>
  <c r="FX14" i="63" s="1"/>
  <c r="GA24" i="35"/>
  <c r="GB24" i="35"/>
  <c r="G25" i="35"/>
  <c r="J25" i="63" s="1"/>
  <c r="V25" i="35"/>
  <c r="Y25" i="63"/>
  <c r="W25" i="35"/>
  <c r="Z25" i="63" s="1"/>
  <c r="X25" i="35"/>
  <c r="Y25" i="35"/>
  <c r="Z25" i="35"/>
  <c r="AC25" i="63" s="1"/>
  <c r="AA25" i="35"/>
  <c r="AB25" i="35"/>
  <c r="AC25" i="35"/>
  <c r="AD25" i="35"/>
  <c r="AG25" i="63" s="1"/>
  <c r="AE25" i="35"/>
  <c r="AF25" i="35"/>
  <c r="AH25" i="35"/>
  <c r="AJ25" i="35"/>
  <c r="AM25" i="63" s="1"/>
  <c r="AK25" i="35"/>
  <c r="AL25" i="35"/>
  <c r="AM25" i="35"/>
  <c r="AN25" i="35"/>
  <c r="AQ25" i="63" s="1"/>
  <c r="AO25" i="35"/>
  <c r="AP25" i="35"/>
  <c r="AQ25" i="35"/>
  <c r="AS25" i="35"/>
  <c r="AV25" i="63" s="1"/>
  <c r="AT25" i="35"/>
  <c r="AU25" i="35"/>
  <c r="AV25" i="35"/>
  <c r="AX25" i="35"/>
  <c r="BA25" i="63" s="1"/>
  <c r="AY25" i="35"/>
  <c r="AZ25" i="35"/>
  <c r="BA25" i="35"/>
  <c r="BC25" i="35"/>
  <c r="BF25" i="63" s="1"/>
  <c r="BD25" i="35"/>
  <c r="BE25" i="35"/>
  <c r="BF25" i="35"/>
  <c r="BH25" i="35"/>
  <c r="E43" i="63" s="1"/>
  <c r="BI25" i="35"/>
  <c r="BJ25" i="35"/>
  <c r="BK25" i="35"/>
  <c r="BM25" i="35"/>
  <c r="J43" i="63" s="1"/>
  <c r="BN25" i="35"/>
  <c r="BO25" i="35"/>
  <c r="BP25" i="35"/>
  <c r="BR25" i="35"/>
  <c r="O43" i="63" s="1"/>
  <c r="BS25" i="35"/>
  <c r="BT25" i="35"/>
  <c r="BU25" i="35"/>
  <c r="BW25" i="35"/>
  <c r="T43" i="63" s="1"/>
  <c r="BX25" i="35"/>
  <c r="BY25" i="35"/>
  <c r="BZ25" i="35"/>
  <c r="CB25" i="35"/>
  <c r="Y43" i="63" s="1"/>
  <c r="CC25" i="35"/>
  <c r="CD25" i="35"/>
  <c r="CE25" i="35"/>
  <c r="CG25" i="35"/>
  <c r="AD43" i="63" s="1"/>
  <c r="CH25" i="35"/>
  <c r="CI25" i="35"/>
  <c r="CJ25" i="35"/>
  <c r="CL25" i="35"/>
  <c r="AI43" i="63" s="1"/>
  <c r="CM25" i="35"/>
  <c r="CN25" i="35"/>
  <c r="CO25" i="35"/>
  <c r="CQ25" i="35"/>
  <c r="AN43" i="63" s="1"/>
  <c r="CR25" i="35"/>
  <c r="CS25" i="35"/>
  <c r="CT25" i="35"/>
  <c r="CV25" i="35"/>
  <c r="AS43" i="63" s="1"/>
  <c r="CW25" i="35"/>
  <c r="CX25" i="35"/>
  <c r="CY25" i="35"/>
  <c r="DA25" i="35"/>
  <c r="AX43" i="63" s="1"/>
  <c r="DB25" i="35"/>
  <c r="DC25" i="35"/>
  <c r="DD25" i="35"/>
  <c r="GA25" i="35"/>
  <c r="BQ43" i="63" s="1"/>
  <c r="GB25" i="35"/>
  <c r="A7" i="30"/>
  <c r="A8" i="30"/>
  <c r="A9" i="30"/>
  <c r="A10" i="30"/>
  <c r="A11" i="30"/>
  <c r="A12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8" i="30"/>
  <c r="A39" i="30"/>
  <c r="A40" i="30"/>
  <c r="A41" i="30"/>
  <c r="A42" i="30"/>
  <c r="A43" i="30"/>
  <c r="A44" i="30"/>
  <c r="A45" i="30"/>
  <c r="A46" i="30"/>
  <c r="A47" i="30"/>
  <c r="A50" i="30"/>
  <c r="H55" i="30"/>
  <c r="H56" i="30"/>
  <c r="H57" i="30"/>
  <c r="H61" i="30"/>
  <c r="F72" i="30"/>
  <c r="G72" i="30"/>
  <c r="F73" i="30"/>
  <c r="G73" i="30"/>
  <c r="H73" i="30"/>
  <c r="I73" i="30"/>
  <c r="F74" i="30"/>
  <c r="G74" i="30"/>
  <c r="F75" i="30"/>
  <c r="G75" i="30"/>
  <c r="H75" i="30"/>
  <c r="F76" i="30"/>
  <c r="G76" i="30"/>
  <c r="H76" i="30"/>
  <c r="I76" i="30"/>
  <c r="F77" i="30"/>
  <c r="G77" i="30"/>
  <c r="H77" i="30"/>
  <c r="I77" i="30"/>
  <c r="F78" i="30"/>
  <c r="G78" i="30"/>
  <c r="H78" i="30"/>
  <c r="I78" i="30"/>
  <c r="F79" i="30"/>
  <c r="G79" i="30"/>
  <c r="H79" i="30"/>
  <c r="I79" i="30"/>
  <c r="F80" i="30"/>
  <c r="G80" i="30"/>
  <c r="H80" i="30"/>
  <c r="I80" i="30"/>
  <c r="J80" i="30"/>
  <c r="F81" i="30"/>
  <c r="G81" i="30"/>
  <c r="H81" i="30"/>
  <c r="I81" i="30"/>
  <c r="F82" i="30"/>
  <c r="G82" i="30"/>
  <c r="H82" i="30"/>
  <c r="I82" i="30"/>
  <c r="F83" i="30"/>
  <c r="G83" i="30"/>
  <c r="H83" i="30"/>
  <c r="I83" i="30"/>
  <c r="F84" i="30"/>
  <c r="G84" i="30"/>
  <c r="H84" i="30"/>
  <c r="I84" i="30"/>
  <c r="F86" i="30"/>
  <c r="A103" i="30"/>
  <c r="I103" i="30"/>
  <c r="J103" i="30"/>
  <c r="J104" i="30"/>
  <c r="J105" i="30"/>
  <c r="J106" i="30"/>
  <c r="J107" i="30"/>
  <c r="J108" i="30"/>
  <c r="J109" i="30"/>
  <c r="J110" i="30"/>
  <c r="J111" i="30"/>
  <c r="J112" i="30"/>
  <c r="A104" i="30"/>
  <c r="I104" i="30"/>
  <c r="A105" i="30"/>
  <c r="I105" i="30"/>
  <c r="A106" i="30"/>
  <c r="I106" i="30"/>
  <c r="A107" i="30"/>
  <c r="I107" i="30"/>
  <c r="K107" i="30"/>
  <c r="A108" i="30"/>
  <c r="I108" i="30"/>
  <c r="A109" i="30"/>
  <c r="I109" i="30"/>
  <c r="K109" i="30"/>
  <c r="A110" i="30"/>
  <c r="I110" i="30"/>
  <c r="A111" i="30"/>
  <c r="I111" i="30"/>
  <c r="A112" i="30"/>
  <c r="I112" i="30"/>
  <c r="A119" i="30"/>
  <c r="I119" i="30"/>
  <c r="J119" i="30"/>
  <c r="A120" i="30"/>
  <c r="I120" i="30"/>
  <c r="J120" i="30"/>
  <c r="J121" i="30"/>
  <c r="J122" i="30"/>
  <c r="J123" i="30"/>
  <c r="J124" i="30"/>
  <c r="J125" i="30"/>
  <c r="J126" i="30"/>
  <c r="J127" i="30"/>
  <c r="A121" i="30"/>
  <c r="I121" i="30"/>
  <c r="K121" i="30"/>
  <c r="L121" i="30" s="1"/>
  <c r="A122" i="30"/>
  <c r="I122" i="30"/>
  <c r="K122" i="30"/>
  <c r="L122" i="30" s="1"/>
  <c r="A123" i="30"/>
  <c r="I123" i="30"/>
  <c r="K123" i="30"/>
  <c r="L123" i="30" s="1"/>
  <c r="A124" i="30"/>
  <c r="I124" i="30"/>
  <c r="K124" i="30"/>
  <c r="L124" i="30" s="1"/>
  <c r="A125" i="30"/>
  <c r="I125" i="30"/>
  <c r="K125" i="30"/>
  <c r="L125" i="30" s="1"/>
  <c r="A126" i="30"/>
  <c r="I126" i="30"/>
  <c r="A127" i="30"/>
  <c r="I127" i="30"/>
  <c r="AJ27" i="60"/>
  <c r="AK28" i="60"/>
  <c r="A149" i="30"/>
  <c r="C149" i="30"/>
  <c r="D149" i="30"/>
  <c r="E149" i="30"/>
  <c r="F149" i="30"/>
  <c r="G149" i="30"/>
  <c r="H149" i="30"/>
  <c r="I149" i="30"/>
  <c r="J149" i="30"/>
  <c r="K149" i="30"/>
  <c r="A150" i="30"/>
  <c r="C150" i="30"/>
  <c r="D150" i="30"/>
  <c r="E150" i="30"/>
  <c r="F150" i="30"/>
  <c r="G150" i="30"/>
  <c r="H150" i="30"/>
  <c r="J150" i="30"/>
  <c r="K150" i="30"/>
  <c r="L150" i="30"/>
  <c r="A151" i="30"/>
  <c r="C151" i="30"/>
  <c r="D151" i="30"/>
  <c r="E151" i="30"/>
  <c r="G151" i="30"/>
  <c r="H151" i="30"/>
  <c r="I151" i="30"/>
  <c r="J151" i="30"/>
  <c r="K151" i="30"/>
  <c r="L151" i="30"/>
  <c r="A152" i="30"/>
  <c r="C152" i="30"/>
  <c r="D152" i="30"/>
  <c r="E152" i="30"/>
  <c r="F152" i="30"/>
  <c r="G152" i="30"/>
  <c r="H152" i="30"/>
  <c r="I152" i="30"/>
  <c r="J152" i="30"/>
  <c r="K152" i="30"/>
  <c r="L152" i="30"/>
  <c r="A153" i="30"/>
  <c r="C153" i="30"/>
  <c r="D153" i="30"/>
  <c r="E153" i="30"/>
  <c r="F153" i="30"/>
  <c r="G153" i="30"/>
  <c r="H153" i="30"/>
  <c r="J153" i="30"/>
  <c r="K153" i="30"/>
  <c r="A154" i="30"/>
  <c r="C154" i="30"/>
  <c r="D154" i="30"/>
  <c r="E154" i="30"/>
  <c r="G154" i="30"/>
  <c r="H154" i="30"/>
  <c r="J154" i="30"/>
  <c r="K154" i="30"/>
  <c r="A155" i="30"/>
  <c r="C155" i="30"/>
  <c r="D155" i="30"/>
  <c r="E155" i="30"/>
  <c r="G155" i="30"/>
  <c r="H155" i="30"/>
  <c r="J155" i="30"/>
  <c r="K155" i="30"/>
  <c r="A156" i="30"/>
  <c r="C156" i="30"/>
  <c r="D156" i="30"/>
  <c r="E156" i="30"/>
  <c r="F156" i="30"/>
  <c r="G156" i="30"/>
  <c r="H156" i="30"/>
  <c r="I156" i="30"/>
  <c r="J156" i="30"/>
  <c r="K156" i="30"/>
  <c r="A157" i="30"/>
  <c r="C157" i="30"/>
  <c r="D157" i="30"/>
  <c r="E157" i="30"/>
  <c r="F157" i="30"/>
  <c r="G157" i="30"/>
  <c r="H157" i="30"/>
  <c r="J157" i="30"/>
  <c r="K157" i="30"/>
  <c r="A158" i="30"/>
  <c r="D158" i="30"/>
  <c r="G158" i="30"/>
  <c r="H158" i="30"/>
  <c r="J158" i="30"/>
  <c r="A159" i="30"/>
  <c r="C159" i="30"/>
  <c r="D159" i="30"/>
  <c r="G159" i="30"/>
  <c r="J159" i="30"/>
  <c r="K159" i="30"/>
  <c r="B163" i="30"/>
  <c r="A172" i="30"/>
  <c r="E173" i="30"/>
  <c r="A177" i="30"/>
  <c r="I184" i="30"/>
  <c r="A194" i="30"/>
  <c r="F194" i="30"/>
  <c r="G194" i="30"/>
  <c r="L194" i="30"/>
  <c r="A195" i="30"/>
  <c r="F195" i="30"/>
  <c r="G195" i="30"/>
  <c r="L195" i="30"/>
  <c r="A196" i="30"/>
  <c r="F196" i="30"/>
  <c r="G196" i="30"/>
  <c r="L196" i="30"/>
  <c r="A197" i="30"/>
  <c r="F197" i="30"/>
  <c r="G197" i="30"/>
  <c r="L197" i="30"/>
  <c r="A198" i="30"/>
  <c r="F198" i="30"/>
  <c r="G198" i="30"/>
  <c r="L198" i="30"/>
  <c r="A199" i="30"/>
  <c r="F199" i="30"/>
  <c r="G199" i="30"/>
  <c r="L199" i="30"/>
  <c r="A200" i="30"/>
  <c r="F200" i="30"/>
  <c r="G200" i="30"/>
  <c r="L200" i="30"/>
  <c r="A201" i="30"/>
  <c r="F201" i="30"/>
  <c r="G201" i="30"/>
  <c r="L201" i="30"/>
  <c r="A202" i="30"/>
  <c r="F202" i="30"/>
  <c r="G202" i="30"/>
  <c r="L202" i="30"/>
  <c r="A203" i="30"/>
  <c r="F203" i="30"/>
  <c r="G203" i="30"/>
  <c r="L203" i="30"/>
  <c r="A204" i="30"/>
  <c r="F204" i="30"/>
  <c r="G204" i="30"/>
  <c r="L204" i="30"/>
  <c r="A205" i="30"/>
  <c r="F205" i="30"/>
  <c r="G205" i="30"/>
  <c r="L205" i="30"/>
  <c r="A206" i="30"/>
  <c r="F206" i="30"/>
  <c r="G206" i="30"/>
  <c r="L206" i="30"/>
  <c r="A207" i="30"/>
  <c r="F207" i="30"/>
  <c r="G207" i="30"/>
  <c r="L207" i="30"/>
  <c r="A208" i="30"/>
  <c r="F208" i="30"/>
  <c r="G208" i="30"/>
  <c r="L208" i="30"/>
  <c r="A209" i="30"/>
  <c r="A210" i="30"/>
  <c r="B226" i="30"/>
  <c r="B227" i="30"/>
  <c r="G228" i="30"/>
  <c r="H233" i="30"/>
  <c r="H234" i="30"/>
  <c r="H235" i="30"/>
  <c r="H236" i="30"/>
  <c r="H237" i="30"/>
  <c r="H238" i="30"/>
  <c r="H239" i="30"/>
  <c r="I241" i="30"/>
  <c r="H242" i="30"/>
  <c r="H243" i="30"/>
  <c r="H244" i="30"/>
  <c r="A260" i="30"/>
  <c r="E260" i="30"/>
  <c r="K260" i="30"/>
  <c r="A261" i="30"/>
  <c r="E261" i="30"/>
  <c r="K261" i="30"/>
  <c r="A262" i="30"/>
  <c r="E262" i="30"/>
  <c r="K262" i="30"/>
  <c r="A263" i="30"/>
  <c r="E263" i="30"/>
  <c r="K263" i="30"/>
  <c r="A264" i="30"/>
  <c r="E264" i="30"/>
  <c r="K264" i="30"/>
  <c r="A265" i="30"/>
  <c r="E265" i="30"/>
  <c r="K265" i="30"/>
  <c r="A266" i="30"/>
  <c r="E266" i="30"/>
  <c r="K266" i="30"/>
  <c r="A267" i="30"/>
  <c r="E267" i="30"/>
  <c r="K267" i="30"/>
  <c r="A268" i="30"/>
  <c r="E268" i="30"/>
  <c r="K268" i="30"/>
  <c r="A269" i="30"/>
  <c r="E269" i="30"/>
  <c r="K269" i="30"/>
  <c r="A275" i="30"/>
  <c r="E275" i="30"/>
  <c r="K275" i="30"/>
  <c r="A276" i="30"/>
  <c r="E276" i="30"/>
  <c r="K276" i="30"/>
  <c r="A277" i="30"/>
  <c r="E277" i="30"/>
  <c r="K277" i="30"/>
  <c r="A278" i="30"/>
  <c r="E278" i="30"/>
  <c r="K278" i="30"/>
  <c r="A279" i="30"/>
  <c r="E279" i="30"/>
  <c r="K279" i="30"/>
  <c r="A280" i="30"/>
  <c r="E280" i="30"/>
  <c r="K280" i="30"/>
  <c r="A281" i="30"/>
  <c r="E281" i="30"/>
  <c r="K281" i="30"/>
  <c r="A282" i="30"/>
  <c r="E282" i="30"/>
  <c r="K282" i="30"/>
  <c r="A283" i="30"/>
  <c r="E283" i="30"/>
  <c r="K283" i="30"/>
  <c r="A284" i="30"/>
  <c r="E284" i="30"/>
  <c r="K284" i="30"/>
  <c r="A285" i="30"/>
  <c r="E285" i="30"/>
  <c r="K285" i="30"/>
  <c r="A286" i="30"/>
  <c r="E286" i="30"/>
  <c r="K286" i="30"/>
  <c r="A294" i="30"/>
  <c r="E294" i="30"/>
  <c r="K294" i="30"/>
  <c r="A295" i="30"/>
  <c r="E295" i="30"/>
  <c r="K295" i="30"/>
  <c r="A296" i="30"/>
  <c r="E296" i="30"/>
  <c r="K296" i="30"/>
  <c r="A297" i="30"/>
  <c r="E297" i="30"/>
  <c r="K297" i="30"/>
  <c r="A298" i="30"/>
  <c r="E298" i="30"/>
  <c r="K298" i="30"/>
  <c r="A299" i="30"/>
  <c r="E299" i="30"/>
  <c r="K299" i="30"/>
  <c r="A300" i="30"/>
  <c r="E300" i="30"/>
  <c r="K300" i="30"/>
  <c r="A301" i="30"/>
  <c r="E301" i="30"/>
  <c r="K301" i="30"/>
  <c r="A302" i="30"/>
  <c r="E302" i="30"/>
  <c r="K302" i="30"/>
  <c r="A303" i="30"/>
  <c r="E303" i="30"/>
  <c r="K303" i="30"/>
  <c r="A304" i="30"/>
  <c r="E304" i="30"/>
  <c r="K304" i="30"/>
  <c r="A305" i="30"/>
  <c r="E305" i="30"/>
  <c r="K305" i="30"/>
  <c r="A306" i="30"/>
  <c r="E306" i="30"/>
  <c r="K306" i="30"/>
  <c r="A307" i="30"/>
  <c r="E307" i="30"/>
  <c r="K307" i="30"/>
  <c r="A308" i="30"/>
  <c r="E308" i="30"/>
  <c r="K308" i="30"/>
  <c r="A309" i="30"/>
  <c r="E309" i="30"/>
  <c r="K309" i="30"/>
  <c r="A310" i="30"/>
  <c r="E310" i="30"/>
  <c r="K310" i="30"/>
  <c r="A311" i="30"/>
  <c r="E311" i="30"/>
  <c r="K311" i="30"/>
  <c r="A312" i="30"/>
  <c r="E312" i="30"/>
  <c r="K312" i="30"/>
  <c r="A313" i="30"/>
  <c r="E313" i="30"/>
  <c r="K313" i="30"/>
  <c r="A314" i="30"/>
  <c r="E314" i="30"/>
  <c r="K314" i="30"/>
  <c r="A315" i="30"/>
  <c r="E315" i="30"/>
  <c r="K315" i="30"/>
  <c r="A316" i="30"/>
  <c r="E316" i="30"/>
  <c r="K316" i="30"/>
  <c r="A317" i="30"/>
  <c r="E317" i="30"/>
  <c r="K317" i="30"/>
  <c r="A328" i="30"/>
  <c r="I328" i="30"/>
  <c r="A329" i="30"/>
  <c r="I329" i="30"/>
  <c r="A330" i="30"/>
  <c r="I330" i="30"/>
  <c r="A331" i="30"/>
  <c r="I331" i="30"/>
  <c r="A332" i="30"/>
  <c r="I332" i="30"/>
  <c r="A333" i="30"/>
  <c r="I333" i="30"/>
  <c r="A334" i="30"/>
  <c r="I334" i="30"/>
  <c r="A335" i="30"/>
  <c r="I335" i="30"/>
  <c r="A336" i="30"/>
  <c r="I336" i="30"/>
  <c r="A337" i="30"/>
  <c r="I337" i="30"/>
  <c r="A338" i="30"/>
  <c r="I338" i="30"/>
  <c r="A339" i="30"/>
  <c r="I339" i="30"/>
  <c r="A343" i="30"/>
  <c r="D343" i="30"/>
  <c r="J343" i="30"/>
  <c r="A344" i="30"/>
  <c r="D344" i="30"/>
  <c r="J344" i="30"/>
  <c r="A345" i="30"/>
  <c r="D345" i="30"/>
  <c r="J345" i="30"/>
  <c r="A346" i="30"/>
  <c r="D346" i="30"/>
  <c r="J346" i="30"/>
  <c r="A347" i="30"/>
  <c r="D347" i="30"/>
  <c r="J347" i="30"/>
  <c r="A348" i="30"/>
  <c r="D348" i="30"/>
  <c r="J348" i="30"/>
  <c r="A349" i="30"/>
  <c r="D349" i="30"/>
  <c r="J349" i="30"/>
  <c r="A350" i="30"/>
  <c r="D350" i="30"/>
  <c r="J350" i="30"/>
  <c r="A351" i="30"/>
  <c r="D351" i="30"/>
  <c r="J351" i="30"/>
  <c r="A352" i="30"/>
  <c r="D352" i="30"/>
  <c r="J352" i="30"/>
  <c r="A353" i="30"/>
  <c r="D353" i="30"/>
  <c r="J353" i="30"/>
  <c r="A354" i="30"/>
  <c r="D354" i="30"/>
  <c r="J354" i="30"/>
  <c r="A361" i="30"/>
  <c r="D361" i="30"/>
  <c r="J361" i="30"/>
  <c r="A362" i="30"/>
  <c r="D362" i="30"/>
  <c r="J362" i="30"/>
  <c r="A363" i="30"/>
  <c r="D363" i="30"/>
  <c r="J363" i="30"/>
  <c r="A364" i="30"/>
  <c r="D364" i="30"/>
  <c r="J364" i="30"/>
  <c r="A365" i="30"/>
  <c r="D365" i="30"/>
  <c r="J365" i="30"/>
  <c r="A366" i="30"/>
  <c r="D366" i="30"/>
  <c r="J366" i="30"/>
  <c r="A367" i="30"/>
  <c r="D367" i="30"/>
  <c r="J367" i="30"/>
  <c r="A368" i="30"/>
  <c r="D368" i="30"/>
  <c r="J368" i="30"/>
  <c r="A369" i="30"/>
  <c r="D369" i="30"/>
  <c r="J369" i="30"/>
  <c r="A370" i="30"/>
  <c r="D370" i="30"/>
  <c r="J370" i="30"/>
  <c r="A371" i="30"/>
  <c r="D371" i="30"/>
  <c r="J371" i="30"/>
  <c r="A372" i="30"/>
  <c r="D372" i="30"/>
  <c r="J372" i="30"/>
  <c r="A373" i="30"/>
  <c r="D373" i="30"/>
  <c r="J373" i="30"/>
  <c r="A374" i="30"/>
  <c r="D374" i="30"/>
  <c r="J374" i="30"/>
  <c r="A375" i="30"/>
  <c r="D375" i="30"/>
  <c r="J375" i="30"/>
  <c r="A376" i="30"/>
  <c r="D376" i="30"/>
  <c r="J376" i="30"/>
  <c r="A377" i="30"/>
  <c r="D377" i="30"/>
  <c r="J377" i="30"/>
  <c r="A378" i="30"/>
  <c r="D378" i="30"/>
  <c r="J378" i="30"/>
  <c r="A379" i="30"/>
  <c r="D379" i="30"/>
  <c r="J379" i="30"/>
  <c r="A380" i="30"/>
  <c r="D380" i="30"/>
  <c r="J380" i="30"/>
  <c r="A389" i="30"/>
  <c r="D389" i="30"/>
  <c r="J389" i="30"/>
  <c r="A395" i="30"/>
  <c r="E395" i="30"/>
  <c r="J395" i="30"/>
  <c r="A396" i="30"/>
  <c r="E396" i="30"/>
  <c r="J396" i="30"/>
  <c r="A397" i="30"/>
  <c r="E397" i="30"/>
  <c r="J397" i="30"/>
  <c r="A398" i="30"/>
  <c r="E398" i="30"/>
  <c r="J398" i="30"/>
  <c r="A399" i="30"/>
  <c r="E399" i="30"/>
  <c r="J399" i="30"/>
  <c r="A400" i="30"/>
  <c r="E400" i="30"/>
  <c r="J400" i="30"/>
  <c r="A401" i="30"/>
  <c r="E401" i="30"/>
  <c r="J401" i="30"/>
  <c r="A402" i="30"/>
  <c r="E402" i="30"/>
  <c r="J402" i="30"/>
  <c r="A403" i="30"/>
  <c r="E403" i="30"/>
  <c r="J403" i="30"/>
  <c r="A404" i="30"/>
  <c r="E404" i="30"/>
  <c r="J404" i="30"/>
  <c r="A405" i="30"/>
  <c r="E405" i="30"/>
  <c r="J405" i="30"/>
  <c r="A406" i="30"/>
  <c r="E406" i="30"/>
  <c r="J406" i="30"/>
  <c r="A407" i="30"/>
  <c r="E407" i="30"/>
  <c r="J407" i="30"/>
  <c r="A408" i="30"/>
  <c r="E408" i="30"/>
  <c r="J408" i="30"/>
  <c r="A409" i="30"/>
  <c r="E409" i="30"/>
  <c r="J409" i="30"/>
  <c r="A410" i="30"/>
  <c r="E410" i="30"/>
  <c r="J410" i="30"/>
  <c r="A411" i="30"/>
  <c r="E411" i="30"/>
  <c r="J411" i="30"/>
  <c r="A412" i="30"/>
  <c r="E412" i="30"/>
  <c r="J412" i="30"/>
  <c r="A413" i="30"/>
  <c r="E413" i="30"/>
  <c r="J413" i="30"/>
  <c r="A414" i="30"/>
  <c r="E414" i="30"/>
  <c r="J414" i="30"/>
  <c r="A415" i="30"/>
  <c r="E415" i="30"/>
  <c r="J415" i="30"/>
  <c r="A416" i="30"/>
  <c r="E416" i="30"/>
  <c r="J416" i="30"/>
  <c r="A417" i="30"/>
  <c r="E417" i="30"/>
  <c r="J417" i="30"/>
  <c r="A418" i="30"/>
  <c r="E418" i="30"/>
  <c r="J418" i="30"/>
  <c r="A419" i="30"/>
  <c r="E419" i="30"/>
  <c r="J419" i="30"/>
  <c r="A420" i="30"/>
  <c r="E420" i="30"/>
  <c r="J420" i="30"/>
  <c r="A421" i="30"/>
  <c r="E421" i="30"/>
  <c r="J421" i="30"/>
  <c r="A422" i="30"/>
  <c r="E422" i="30"/>
  <c r="J422" i="30"/>
  <c r="A423" i="30"/>
  <c r="E423" i="30"/>
  <c r="J423" i="30"/>
  <c r="A429" i="30"/>
  <c r="E429" i="30"/>
  <c r="J429" i="30"/>
  <c r="A430" i="30"/>
  <c r="E430" i="30"/>
  <c r="J430" i="30"/>
  <c r="A431" i="30"/>
  <c r="E431" i="30"/>
  <c r="J431" i="30"/>
  <c r="A432" i="30"/>
  <c r="E432" i="30"/>
  <c r="J432" i="30"/>
  <c r="A433" i="30"/>
  <c r="E433" i="30"/>
  <c r="J433" i="30"/>
  <c r="A434" i="30"/>
  <c r="E434" i="30"/>
  <c r="J434" i="30"/>
  <c r="A435" i="30"/>
  <c r="E435" i="30"/>
  <c r="J435" i="30"/>
  <c r="A436" i="30"/>
  <c r="E436" i="30"/>
  <c r="J436" i="30"/>
  <c r="A437" i="30"/>
  <c r="E437" i="30"/>
  <c r="J437" i="30"/>
  <c r="A438" i="30"/>
  <c r="E438" i="30"/>
  <c r="J438" i="30"/>
  <c r="A439" i="30"/>
  <c r="E439" i="30"/>
  <c r="J439" i="30"/>
  <c r="A440" i="30"/>
  <c r="E440" i="30"/>
  <c r="J440" i="30"/>
  <c r="BV11" i="63"/>
  <c r="BV12" i="63"/>
  <c r="BV13" i="63"/>
  <c r="BV14" i="63"/>
  <c r="BV15" i="63"/>
  <c r="BV16" i="63"/>
  <c r="BV17" i="63"/>
  <c r="BV18" i="63"/>
  <c r="BV19" i="63"/>
  <c r="BV20" i="63"/>
  <c r="BV21" i="63"/>
  <c r="BV22" i="63"/>
  <c r="BV23" i="63"/>
  <c r="BV24" i="63"/>
  <c r="BV25" i="63"/>
  <c r="CH11" i="63"/>
  <c r="CH12" i="63"/>
  <c r="CH13" i="63"/>
  <c r="CH14" i="63"/>
  <c r="CH15" i="63"/>
  <c r="CH16" i="63"/>
  <c r="CH17" i="63"/>
  <c r="CH18" i="63"/>
  <c r="CH19" i="63"/>
  <c r="CH20" i="63"/>
  <c r="CH21" i="63"/>
  <c r="CH22" i="63"/>
  <c r="CH29" i="63"/>
  <c r="CF10" i="63"/>
  <c r="CF11" i="63"/>
  <c r="C734" i="30"/>
  <c r="CF12" i="63"/>
  <c r="C735" i="30" s="1"/>
  <c r="CF13" i="63"/>
  <c r="C736" i="30"/>
  <c r="CF14" i="63"/>
  <c r="CF15" i="63"/>
  <c r="CF16" i="63"/>
  <c r="CF17" i="63"/>
  <c r="CF18" i="63"/>
  <c r="CF19" i="63"/>
  <c r="CF20" i="63"/>
  <c r="CF21" i="63"/>
  <c r="CF22" i="63"/>
  <c r="CF23" i="63"/>
  <c r="CF24" i="63"/>
  <c r="CF25" i="63"/>
  <c r="CF26" i="63"/>
  <c r="CF27" i="63"/>
  <c r="CF28" i="63"/>
  <c r="CF29" i="63"/>
  <c r="CF30" i="63"/>
  <c r="CF31" i="63"/>
  <c r="CF32" i="63"/>
  <c r="CF33" i="63"/>
  <c r="CF34" i="63"/>
  <c r="CF35" i="63"/>
  <c r="CF36" i="63"/>
  <c r="CF37" i="63"/>
  <c r="CF38" i="63"/>
  <c r="CG31" i="63"/>
  <c r="CG32" i="63"/>
  <c r="CG33" i="63"/>
  <c r="CG34" i="63"/>
  <c r="CG35" i="63"/>
  <c r="CG36" i="63"/>
  <c r="CG37" i="63"/>
  <c r="CG38" i="63"/>
  <c r="CG39" i="63"/>
  <c r="CG40" i="63"/>
  <c r="CG41" i="63"/>
  <c r="CG42" i="63"/>
  <c r="CG43" i="63"/>
  <c r="CG44" i="63"/>
  <c r="CG45" i="63"/>
  <c r="CG46" i="63"/>
  <c r="CG47" i="63"/>
  <c r="CG48" i="63"/>
  <c r="CG49" i="63"/>
  <c r="CG50" i="63"/>
  <c r="CG51" i="63"/>
  <c r="CG52" i="63"/>
  <c r="CG53" i="63"/>
  <c r="CG54" i="63"/>
  <c r="CG55" i="63"/>
  <c r="CG56" i="63"/>
  <c r="CG57" i="63"/>
  <c r="CG58" i="63"/>
  <c r="CG59" i="63"/>
  <c r="CO1" i="63"/>
  <c r="DB1" i="63"/>
  <c r="DO1" i="63"/>
  <c r="EB1" i="63"/>
  <c r="BU2" i="63"/>
  <c r="BV2" i="63"/>
  <c r="BX2" i="63"/>
  <c r="BU3" i="63"/>
  <c r="BV3" i="63"/>
  <c r="BX3" i="63"/>
  <c r="BU4" i="63"/>
  <c r="BV4" i="63"/>
  <c r="BX4" i="63"/>
  <c r="BU5" i="63"/>
  <c r="BV5" i="63"/>
  <c r="BX5" i="63"/>
  <c r="BU6" i="63"/>
  <c r="BV6" i="63"/>
  <c r="BX6" i="63"/>
  <c r="CZ8" i="63"/>
  <c r="DM8" i="63"/>
  <c r="DZ8" i="63"/>
  <c r="BU9" i="63"/>
  <c r="CA9" i="63"/>
  <c r="BU10" i="63"/>
  <c r="BV10" i="63"/>
  <c r="BX10" i="63"/>
  <c r="CA10" i="63"/>
  <c r="CB10" i="63"/>
  <c r="CD10" i="63"/>
  <c r="EM10" i="63"/>
  <c r="EN10" i="63"/>
  <c r="D11" i="63"/>
  <c r="H11" i="63"/>
  <c r="I11" i="63"/>
  <c r="J11" i="63"/>
  <c r="K11" i="63"/>
  <c r="L11" i="63"/>
  <c r="M11" i="63"/>
  <c r="N11" i="63"/>
  <c r="O11" i="63"/>
  <c r="P11" i="63"/>
  <c r="Q11" i="63"/>
  <c r="R11" i="63"/>
  <c r="S11" i="63"/>
  <c r="T11" i="63"/>
  <c r="U11" i="63"/>
  <c r="V11" i="63"/>
  <c r="W11" i="63"/>
  <c r="X11" i="63"/>
  <c r="Y11" i="63"/>
  <c r="Z11" i="63"/>
  <c r="AA11" i="63"/>
  <c r="AB11" i="63"/>
  <c r="AC11" i="63"/>
  <c r="AD11" i="63"/>
  <c r="AE11" i="63"/>
  <c r="AF11" i="63"/>
  <c r="AG11" i="63"/>
  <c r="AH11" i="63"/>
  <c r="AI11" i="63"/>
  <c r="AJ11" i="63"/>
  <c r="AK11" i="63"/>
  <c r="AL11" i="63"/>
  <c r="AM11" i="63"/>
  <c r="AN11" i="63"/>
  <c r="AO11" i="63"/>
  <c r="AP11" i="63"/>
  <c r="AQ11" i="63"/>
  <c r="AR11" i="63"/>
  <c r="AS11" i="63"/>
  <c r="AT11" i="63"/>
  <c r="AV11" i="63"/>
  <c r="AW11" i="63"/>
  <c r="AX11" i="63"/>
  <c r="AY11" i="63"/>
  <c r="BA11" i="63"/>
  <c r="BB11" i="63"/>
  <c r="BC11" i="63"/>
  <c r="BD11" i="63"/>
  <c r="BF11" i="63"/>
  <c r="BG11" i="63"/>
  <c r="BH11" i="63"/>
  <c r="BI11" i="63"/>
  <c r="BU11" i="63"/>
  <c r="BX11" i="63"/>
  <c r="CA11" i="63"/>
  <c r="CB11" i="63"/>
  <c r="CD11" i="63"/>
  <c r="CG11" i="63"/>
  <c r="D12" i="63"/>
  <c r="E12" i="63"/>
  <c r="H12" i="63"/>
  <c r="I12" i="63"/>
  <c r="J12" i="63"/>
  <c r="K12" i="63"/>
  <c r="L12" i="63"/>
  <c r="M12" i="63"/>
  <c r="N12" i="63"/>
  <c r="O12" i="63"/>
  <c r="P12" i="63"/>
  <c r="Q12" i="63"/>
  <c r="R12" i="63"/>
  <c r="S12" i="63"/>
  <c r="T12" i="63"/>
  <c r="U12" i="63"/>
  <c r="V12" i="63"/>
  <c r="W12" i="63"/>
  <c r="X12" i="63"/>
  <c r="Y12" i="63"/>
  <c r="Z12" i="63"/>
  <c r="AA12" i="63"/>
  <c r="AB12" i="63"/>
  <c r="AC12" i="63"/>
  <c r="AD12" i="63"/>
  <c r="AE12" i="63"/>
  <c r="AF12" i="63"/>
  <c r="AG12" i="63"/>
  <c r="AH12" i="63"/>
  <c r="AI12" i="63"/>
  <c r="AJ12" i="63"/>
  <c r="AK12" i="63"/>
  <c r="AL12" i="63"/>
  <c r="AM12" i="63"/>
  <c r="AN12" i="63"/>
  <c r="AO12" i="63"/>
  <c r="AP12" i="63"/>
  <c r="AQ12" i="63"/>
  <c r="AR12" i="63"/>
  <c r="AS12" i="63"/>
  <c r="AT12" i="63"/>
  <c r="AV12" i="63"/>
  <c r="AW12" i="63"/>
  <c r="AX12" i="63"/>
  <c r="AY12" i="63"/>
  <c r="BA12" i="63"/>
  <c r="BB12" i="63"/>
  <c r="BC12" i="63"/>
  <c r="BD12" i="63"/>
  <c r="BF12" i="63"/>
  <c r="BG12" i="63"/>
  <c r="BH12" i="63"/>
  <c r="BI12" i="63"/>
  <c r="BL12" i="63"/>
  <c r="BM12" i="63"/>
  <c r="BN12" i="63"/>
  <c r="BO12" i="63"/>
  <c r="BP12" i="63"/>
  <c r="BQ12" i="63"/>
  <c r="BR12" i="63"/>
  <c r="BS12" i="63"/>
  <c r="BU12" i="63"/>
  <c r="BX12" i="63"/>
  <c r="CA12" i="63"/>
  <c r="CB12" i="63"/>
  <c r="CD12" i="63"/>
  <c r="CG12" i="63"/>
  <c r="FB12" i="63"/>
  <c r="FC12" i="63"/>
  <c r="FD12" i="63"/>
  <c r="FE12" i="63"/>
  <c r="FF12" i="63"/>
  <c r="FG12" i="63"/>
  <c r="FO12" i="63"/>
  <c r="FP12" i="63"/>
  <c r="FQ12" i="63"/>
  <c r="FR12" i="63"/>
  <c r="FS12" i="63"/>
  <c r="FT12" i="63"/>
  <c r="GB12" i="63"/>
  <c r="GC12" i="63"/>
  <c r="GD12" i="63"/>
  <c r="GE12" i="63"/>
  <c r="GF12" i="63"/>
  <c r="GG12" i="63"/>
  <c r="GO12" i="63"/>
  <c r="GP12" i="63"/>
  <c r="GQ12" i="63"/>
  <c r="GR12" i="63"/>
  <c r="GS12" i="63"/>
  <c r="GT12" i="63"/>
  <c r="HB12" i="63"/>
  <c r="HC12" i="63"/>
  <c r="HD12" i="63"/>
  <c r="HE12" i="63"/>
  <c r="HF12" i="63"/>
  <c r="HG12" i="63"/>
  <c r="HO12" i="63"/>
  <c r="HP12" i="63"/>
  <c r="HQ12" i="63"/>
  <c r="HR12" i="63"/>
  <c r="HS12" i="63"/>
  <c r="HT12" i="63"/>
  <c r="D13" i="63"/>
  <c r="E13" i="63"/>
  <c r="H13" i="63"/>
  <c r="I13" i="63"/>
  <c r="J13" i="63"/>
  <c r="K13" i="63"/>
  <c r="L13" i="63"/>
  <c r="M13" i="63"/>
  <c r="N13" i="63"/>
  <c r="O13" i="63"/>
  <c r="P13" i="63"/>
  <c r="Q13" i="63"/>
  <c r="R13" i="63"/>
  <c r="S13" i="63"/>
  <c r="T13" i="63"/>
  <c r="U13" i="63"/>
  <c r="V13" i="63"/>
  <c r="W13" i="63"/>
  <c r="X13" i="63"/>
  <c r="Y13" i="63"/>
  <c r="Z13" i="63"/>
  <c r="AA13" i="63"/>
  <c r="AB13" i="63"/>
  <c r="AC13" i="63"/>
  <c r="AD13" i="63"/>
  <c r="AE13" i="63"/>
  <c r="AF13" i="63"/>
  <c r="AG13" i="63"/>
  <c r="AH13" i="63"/>
  <c r="AI13" i="63"/>
  <c r="AJ13" i="63"/>
  <c r="AK13" i="63"/>
  <c r="AL13" i="63"/>
  <c r="AM13" i="63"/>
  <c r="AN13" i="63"/>
  <c r="AO13" i="63"/>
  <c r="AP13" i="63"/>
  <c r="AQ13" i="63"/>
  <c r="AR13" i="63"/>
  <c r="AS13" i="63"/>
  <c r="AT13" i="63"/>
  <c r="AV13" i="63"/>
  <c r="AW13" i="63"/>
  <c r="AX13" i="63"/>
  <c r="AY13" i="63"/>
  <c r="BA13" i="63"/>
  <c r="BB13" i="63"/>
  <c r="BC13" i="63"/>
  <c r="BD13" i="63"/>
  <c r="BF13" i="63"/>
  <c r="BG13" i="63"/>
  <c r="BH13" i="63"/>
  <c r="BI13" i="63"/>
  <c r="BU13" i="63"/>
  <c r="BX13" i="63"/>
  <c r="CA13" i="63"/>
  <c r="CB13" i="63"/>
  <c r="CD13" i="63"/>
  <c r="CG13" i="63"/>
  <c r="D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V14" i="63"/>
  <c r="W14" i="63"/>
  <c r="X14" i="63"/>
  <c r="Y14" i="63"/>
  <c r="Z14" i="63"/>
  <c r="AA14" i="63"/>
  <c r="AB14" i="63"/>
  <c r="AC14" i="63"/>
  <c r="AD14" i="63"/>
  <c r="AE14" i="63"/>
  <c r="AF14" i="63"/>
  <c r="AG14" i="63"/>
  <c r="AH14" i="63"/>
  <c r="AI14" i="63"/>
  <c r="AJ14" i="63"/>
  <c r="AK14" i="63"/>
  <c r="AL14" i="63"/>
  <c r="AM14" i="63"/>
  <c r="AN14" i="63"/>
  <c r="AO14" i="63"/>
  <c r="AP14" i="63"/>
  <c r="AQ14" i="63"/>
  <c r="AR14" i="63"/>
  <c r="AS14" i="63"/>
  <c r="AT14" i="63"/>
  <c r="AV14" i="63"/>
  <c r="AW14" i="63"/>
  <c r="AX14" i="63"/>
  <c r="AY14" i="63"/>
  <c r="BA14" i="63"/>
  <c r="BB14" i="63"/>
  <c r="BC14" i="63"/>
  <c r="BD14" i="63"/>
  <c r="BF14" i="63"/>
  <c r="BG14" i="63"/>
  <c r="BH14" i="63"/>
  <c r="BI14" i="63"/>
  <c r="BU14" i="63"/>
  <c r="BX14" i="63"/>
  <c r="CA14" i="63"/>
  <c r="CB14" i="63"/>
  <c r="CD14" i="63"/>
  <c r="CG14" i="63"/>
  <c r="FB14" i="63"/>
  <c r="FC14" i="63"/>
  <c r="FD14" i="63"/>
  <c r="FE14" i="63"/>
  <c r="FF14" i="63"/>
  <c r="FG14" i="63"/>
  <c r="FO14" i="63"/>
  <c r="FP14" i="63"/>
  <c r="FQ14" i="63"/>
  <c r="FR14" i="63"/>
  <c r="FS14" i="63"/>
  <c r="FT14" i="63"/>
  <c r="GB14" i="63"/>
  <c r="GC14" i="63"/>
  <c r="GD14" i="63"/>
  <c r="GE14" i="63"/>
  <c r="GF14" i="63"/>
  <c r="GG14" i="63"/>
  <c r="GO14" i="63"/>
  <c r="GP14" i="63"/>
  <c r="GQ14" i="63"/>
  <c r="GR14" i="63"/>
  <c r="GS14" i="63"/>
  <c r="GT14" i="63"/>
  <c r="D15" i="63"/>
  <c r="E15" i="63"/>
  <c r="F15" i="63"/>
  <c r="H15" i="63"/>
  <c r="I15" i="63"/>
  <c r="J15" i="63"/>
  <c r="K15" i="63"/>
  <c r="L15" i="63"/>
  <c r="M15" i="63"/>
  <c r="N15" i="63"/>
  <c r="O15" i="63"/>
  <c r="P15" i="63"/>
  <c r="Q15" i="63"/>
  <c r="R15" i="63"/>
  <c r="S15" i="63"/>
  <c r="T15" i="63"/>
  <c r="U15" i="63"/>
  <c r="V15" i="63"/>
  <c r="W15" i="63"/>
  <c r="X15" i="63"/>
  <c r="Y15" i="63"/>
  <c r="Z15" i="63"/>
  <c r="AA15" i="63"/>
  <c r="AB15" i="63"/>
  <c r="AC15" i="63"/>
  <c r="AD15" i="63"/>
  <c r="AE15" i="63"/>
  <c r="AF15" i="63"/>
  <c r="AG15" i="63"/>
  <c r="AH15" i="63"/>
  <c r="AI15" i="63"/>
  <c r="AJ15" i="63"/>
  <c r="AK15" i="63"/>
  <c r="AL15" i="63"/>
  <c r="AM15" i="63"/>
  <c r="AN15" i="63"/>
  <c r="AO15" i="63"/>
  <c r="AP15" i="63"/>
  <c r="AQ15" i="63"/>
  <c r="AR15" i="63"/>
  <c r="AS15" i="63"/>
  <c r="AT15" i="63"/>
  <c r="AV15" i="63"/>
  <c r="AW15" i="63"/>
  <c r="AX15" i="63"/>
  <c r="AY15" i="63"/>
  <c r="BA15" i="63"/>
  <c r="BB15" i="63"/>
  <c r="BC15" i="63"/>
  <c r="BD15" i="63"/>
  <c r="BF15" i="63"/>
  <c r="BG15" i="63"/>
  <c r="BH15" i="63"/>
  <c r="BI15" i="63"/>
  <c r="BU15" i="63"/>
  <c r="BX15" i="63"/>
  <c r="CA15" i="63"/>
  <c r="CB15" i="63"/>
  <c r="CD15" i="63"/>
  <c r="CG15" i="63"/>
  <c r="D16" i="63"/>
  <c r="H16" i="63"/>
  <c r="I16" i="63"/>
  <c r="J16" i="63"/>
  <c r="K16" i="63"/>
  <c r="L16" i="63"/>
  <c r="M16" i="63"/>
  <c r="N16" i="63"/>
  <c r="O16" i="63"/>
  <c r="P16" i="63"/>
  <c r="Q16" i="63"/>
  <c r="R16" i="63"/>
  <c r="S16" i="63"/>
  <c r="T16" i="63"/>
  <c r="U16" i="63"/>
  <c r="V16" i="63"/>
  <c r="W16" i="63"/>
  <c r="X16" i="63"/>
  <c r="Y16" i="63"/>
  <c r="Z16" i="63"/>
  <c r="AA16" i="63"/>
  <c r="AB16" i="63"/>
  <c r="AC16" i="63"/>
  <c r="AD16" i="63"/>
  <c r="AE16" i="63"/>
  <c r="AF16" i="63"/>
  <c r="AG16" i="63"/>
  <c r="AH16" i="63"/>
  <c r="AI16" i="63"/>
  <c r="AJ16" i="63"/>
  <c r="AK16" i="63"/>
  <c r="AL16" i="63"/>
  <c r="AM16" i="63"/>
  <c r="AN16" i="63"/>
  <c r="AO16" i="63"/>
  <c r="AP16" i="63"/>
  <c r="AQ16" i="63"/>
  <c r="AR16" i="63"/>
  <c r="AS16" i="63"/>
  <c r="AT16" i="63"/>
  <c r="AV16" i="63"/>
  <c r="AW16" i="63"/>
  <c r="AX16" i="63"/>
  <c r="AY16" i="63"/>
  <c r="BA16" i="63"/>
  <c r="BB16" i="63"/>
  <c r="BC16" i="63"/>
  <c r="BD16" i="63"/>
  <c r="BF16" i="63"/>
  <c r="BG16" i="63"/>
  <c r="BH16" i="63"/>
  <c r="BI16" i="63"/>
  <c r="BL16" i="63"/>
  <c r="BM16" i="63"/>
  <c r="BN16" i="63"/>
  <c r="BO16" i="63"/>
  <c r="BP16" i="63"/>
  <c r="BQ16" i="63"/>
  <c r="BR16" i="63"/>
  <c r="BS16" i="63"/>
  <c r="BU16" i="63"/>
  <c r="BX16" i="63"/>
  <c r="CA16" i="63"/>
  <c r="CB16" i="63"/>
  <c r="CD16" i="63"/>
  <c r="CG16" i="63"/>
  <c r="EN16" i="63"/>
  <c r="FB16" i="63"/>
  <c r="FC16" i="63"/>
  <c r="FD16" i="63"/>
  <c r="FE16" i="63"/>
  <c r="FF16" i="63"/>
  <c r="FG16" i="63"/>
  <c r="FO16" i="63"/>
  <c r="FP16" i="63"/>
  <c r="FQ16" i="63"/>
  <c r="FR16" i="63"/>
  <c r="FS16" i="63"/>
  <c r="FT16" i="63"/>
  <c r="GB16" i="63"/>
  <c r="GC16" i="63"/>
  <c r="GD16" i="63"/>
  <c r="GE16" i="63"/>
  <c r="GF16" i="63"/>
  <c r="GG16" i="63"/>
  <c r="GO16" i="63"/>
  <c r="GP16" i="63"/>
  <c r="GQ16" i="63"/>
  <c r="GR16" i="63"/>
  <c r="GS16" i="63"/>
  <c r="GT16" i="63"/>
  <c r="D17" i="63"/>
  <c r="H17" i="63"/>
  <c r="I17" i="63"/>
  <c r="J17" i="63"/>
  <c r="K17" i="63"/>
  <c r="L17" i="63"/>
  <c r="M17" i="63"/>
  <c r="N17" i="63"/>
  <c r="O17" i="63"/>
  <c r="P17" i="63"/>
  <c r="Q17" i="63"/>
  <c r="R17" i="63"/>
  <c r="S17" i="63"/>
  <c r="T17" i="63"/>
  <c r="U17" i="63"/>
  <c r="V17" i="63"/>
  <c r="W17" i="63"/>
  <c r="X17" i="63"/>
  <c r="Y17" i="63"/>
  <c r="Z17" i="63"/>
  <c r="AA17" i="63"/>
  <c r="AB17" i="63"/>
  <c r="AC17" i="63"/>
  <c r="AD17" i="63"/>
  <c r="AE17" i="63"/>
  <c r="AF17" i="63"/>
  <c r="AG17" i="63"/>
  <c r="AH17" i="63"/>
  <c r="AI17" i="63"/>
  <c r="AJ17" i="63"/>
  <c r="AK17" i="63"/>
  <c r="AL17" i="63"/>
  <c r="AM17" i="63"/>
  <c r="AN17" i="63"/>
  <c r="AO17" i="63"/>
  <c r="AP17" i="63"/>
  <c r="AQ17" i="63"/>
  <c r="AR17" i="63"/>
  <c r="AS17" i="63"/>
  <c r="AT17" i="63"/>
  <c r="AV17" i="63"/>
  <c r="AW17" i="63"/>
  <c r="AX17" i="63"/>
  <c r="AY17" i="63"/>
  <c r="BA17" i="63"/>
  <c r="BB17" i="63"/>
  <c r="BC17" i="63"/>
  <c r="BD17" i="63"/>
  <c r="BF17" i="63"/>
  <c r="BG17" i="63"/>
  <c r="BH17" i="63"/>
  <c r="BI17" i="63"/>
  <c r="BU17" i="63"/>
  <c r="BX17" i="63"/>
  <c r="CA17" i="63"/>
  <c r="CB17" i="63"/>
  <c r="CD17" i="63"/>
  <c r="CG17" i="63"/>
  <c r="CI17" i="63"/>
  <c r="D18" i="63"/>
  <c r="H18" i="63"/>
  <c r="I18" i="63"/>
  <c r="J18" i="63"/>
  <c r="K18" i="63"/>
  <c r="L18" i="63"/>
  <c r="M18" i="63"/>
  <c r="N18" i="63"/>
  <c r="O18" i="63"/>
  <c r="P18" i="63"/>
  <c r="Q18" i="63"/>
  <c r="R18" i="63"/>
  <c r="S18" i="63"/>
  <c r="T18" i="63"/>
  <c r="U18" i="63"/>
  <c r="V18" i="63"/>
  <c r="W18" i="63"/>
  <c r="X18" i="63"/>
  <c r="Y18" i="63"/>
  <c r="Z18" i="63"/>
  <c r="AA18" i="63"/>
  <c r="AB18" i="63"/>
  <c r="AC18" i="63"/>
  <c r="AD18" i="63"/>
  <c r="AE18" i="63"/>
  <c r="AF18" i="63"/>
  <c r="AG18" i="63"/>
  <c r="AH18" i="63"/>
  <c r="AI18" i="63"/>
  <c r="AJ18" i="63"/>
  <c r="AK18" i="63"/>
  <c r="AL18" i="63"/>
  <c r="AM18" i="63"/>
  <c r="AN18" i="63"/>
  <c r="AO18" i="63"/>
  <c r="AP18" i="63"/>
  <c r="AQ18" i="63"/>
  <c r="AR18" i="63"/>
  <c r="AS18" i="63"/>
  <c r="AT18" i="63"/>
  <c r="AV18" i="63"/>
  <c r="AW18" i="63"/>
  <c r="AX18" i="63"/>
  <c r="AY18" i="63"/>
  <c r="BA18" i="63"/>
  <c r="BB18" i="63"/>
  <c r="BC18" i="63"/>
  <c r="BD18" i="63"/>
  <c r="BF18" i="63"/>
  <c r="BG18" i="63"/>
  <c r="BH18" i="63"/>
  <c r="BI18" i="63"/>
  <c r="BU18" i="63"/>
  <c r="BX18" i="63"/>
  <c r="CA18" i="63"/>
  <c r="CB18" i="63"/>
  <c r="CD18" i="63"/>
  <c r="CG18" i="63"/>
  <c r="CI18" i="63"/>
  <c r="FB18" i="63"/>
  <c r="FC18" i="63"/>
  <c r="FD18" i="63"/>
  <c r="FE18" i="63"/>
  <c r="FF18" i="63"/>
  <c r="FG18" i="63"/>
  <c r="FO18" i="63"/>
  <c r="FP18" i="63"/>
  <c r="FQ18" i="63"/>
  <c r="FR18" i="63"/>
  <c r="FS18" i="63"/>
  <c r="FT18" i="63"/>
  <c r="GB18" i="63"/>
  <c r="GC18" i="63"/>
  <c r="GD18" i="63"/>
  <c r="GE18" i="63"/>
  <c r="GF18" i="63"/>
  <c r="GG18" i="63"/>
  <c r="GO18" i="63"/>
  <c r="GP18" i="63"/>
  <c r="GQ18" i="63"/>
  <c r="GR18" i="63"/>
  <c r="GS18" i="63"/>
  <c r="GT18" i="63"/>
  <c r="D19" i="63"/>
  <c r="H19" i="63"/>
  <c r="I19" i="63"/>
  <c r="J19" i="63"/>
  <c r="K19" i="63"/>
  <c r="L19" i="63"/>
  <c r="M19" i="63"/>
  <c r="N19" i="63"/>
  <c r="O19" i="63"/>
  <c r="P19" i="63"/>
  <c r="Q19" i="63"/>
  <c r="R19" i="63"/>
  <c r="S19" i="63"/>
  <c r="T19" i="63"/>
  <c r="U19" i="63"/>
  <c r="V19" i="63"/>
  <c r="W19" i="63"/>
  <c r="X19" i="63"/>
  <c r="Y19" i="63"/>
  <c r="Z19" i="63"/>
  <c r="AA19" i="63"/>
  <c r="AB19" i="63"/>
  <c r="AC19" i="63"/>
  <c r="AD19" i="63"/>
  <c r="AE19" i="63"/>
  <c r="AF19" i="63"/>
  <c r="AG19" i="63"/>
  <c r="AH19" i="63"/>
  <c r="AI19" i="63"/>
  <c r="AJ19" i="63"/>
  <c r="AK19" i="63"/>
  <c r="AL19" i="63"/>
  <c r="AM19" i="63"/>
  <c r="AN19" i="63"/>
  <c r="AO19" i="63"/>
  <c r="AP19" i="63"/>
  <c r="AQ19" i="63"/>
  <c r="AR19" i="63"/>
  <c r="AS19" i="63"/>
  <c r="AT19" i="63"/>
  <c r="AV19" i="63"/>
  <c r="AW19" i="63"/>
  <c r="AX19" i="63"/>
  <c r="AY19" i="63"/>
  <c r="BA19" i="63"/>
  <c r="BB19" i="63"/>
  <c r="BC19" i="63"/>
  <c r="BD19" i="63"/>
  <c r="BF19" i="63"/>
  <c r="BG19" i="63"/>
  <c r="BH19" i="63"/>
  <c r="BI19" i="63"/>
  <c r="BU19" i="63"/>
  <c r="BX19" i="63"/>
  <c r="CA19" i="63"/>
  <c r="CB19" i="63"/>
  <c r="CD19" i="63"/>
  <c r="CG19" i="63"/>
  <c r="CI19" i="63"/>
  <c r="EW19" i="63"/>
  <c r="EX19" i="63"/>
  <c r="EY19" i="63"/>
  <c r="EZ19" i="63"/>
  <c r="FA19" i="63"/>
  <c r="FB19" i="63"/>
  <c r="FC19" i="63"/>
  <c r="GJ19" i="63"/>
  <c r="GK19" i="63"/>
  <c r="GL19" i="63"/>
  <c r="GM19" i="63"/>
  <c r="GN19" i="63"/>
  <c r="GO19" i="63"/>
  <c r="GP19" i="63"/>
  <c r="D20" i="63"/>
  <c r="E20" i="63"/>
  <c r="H20" i="63"/>
  <c r="I20" i="63"/>
  <c r="J20" i="63"/>
  <c r="K20" i="63"/>
  <c r="L20" i="63"/>
  <c r="M20" i="63"/>
  <c r="N20" i="63"/>
  <c r="O20" i="63"/>
  <c r="P20" i="63"/>
  <c r="Q20" i="63"/>
  <c r="R20" i="63"/>
  <c r="S20" i="63"/>
  <c r="T20" i="63"/>
  <c r="U20" i="63"/>
  <c r="V20" i="63"/>
  <c r="W20" i="63"/>
  <c r="X20" i="63"/>
  <c r="Y20" i="63"/>
  <c r="Z20" i="63"/>
  <c r="AA20" i="63"/>
  <c r="AB20" i="63"/>
  <c r="AC20" i="63"/>
  <c r="AD20" i="63"/>
  <c r="AE20" i="63"/>
  <c r="AF20" i="63"/>
  <c r="AG20" i="63"/>
  <c r="AH20" i="63"/>
  <c r="AI20" i="63"/>
  <c r="AJ20" i="63"/>
  <c r="AK20" i="63"/>
  <c r="AL20" i="63"/>
  <c r="AM20" i="63"/>
  <c r="AN20" i="63"/>
  <c r="AO20" i="63"/>
  <c r="AP20" i="63"/>
  <c r="AQ20" i="63"/>
  <c r="AR20" i="63"/>
  <c r="AS20" i="63"/>
  <c r="AT20" i="63"/>
  <c r="AV20" i="63"/>
  <c r="AW20" i="63"/>
  <c r="AX20" i="63"/>
  <c r="AY20" i="63"/>
  <c r="BA20" i="63"/>
  <c r="BB20" i="63"/>
  <c r="BC20" i="63"/>
  <c r="BD20" i="63"/>
  <c r="BF20" i="63"/>
  <c r="BG20" i="63"/>
  <c r="BH20" i="63"/>
  <c r="BI20" i="63"/>
  <c r="BU20" i="63"/>
  <c r="BX20" i="63"/>
  <c r="CA20" i="63"/>
  <c r="CB20" i="63"/>
  <c r="CD20" i="63"/>
  <c r="CG20" i="63"/>
  <c r="EW20" i="63"/>
  <c r="EX20" i="63"/>
  <c r="EY20" i="63"/>
  <c r="EZ20" i="63"/>
  <c r="FA20" i="63"/>
  <c r="FB20" i="63"/>
  <c r="FC20" i="63"/>
  <c r="FD20" i="63"/>
  <c r="FE20" i="63"/>
  <c r="FF20" i="63"/>
  <c r="FG20" i="63"/>
  <c r="FO20" i="63"/>
  <c r="FP20" i="63"/>
  <c r="FQ20" i="63"/>
  <c r="FR20" i="63"/>
  <c r="FS20" i="63"/>
  <c r="FT20" i="63"/>
  <c r="GB20" i="63"/>
  <c r="GC20" i="63"/>
  <c r="GD20" i="63"/>
  <c r="GE20" i="63"/>
  <c r="GF20" i="63"/>
  <c r="GG20" i="63"/>
  <c r="GJ20" i="63"/>
  <c r="GK20" i="63"/>
  <c r="GL20" i="63"/>
  <c r="GM20" i="63"/>
  <c r="GN20" i="63"/>
  <c r="GO20" i="63"/>
  <c r="GP20" i="63"/>
  <c r="GQ20" i="63"/>
  <c r="GR20" i="63"/>
  <c r="GS20" i="63"/>
  <c r="GT20" i="63"/>
  <c r="D21" i="63"/>
  <c r="H21" i="63"/>
  <c r="I21" i="63"/>
  <c r="J21" i="63"/>
  <c r="K21" i="63"/>
  <c r="L21" i="63"/>
  <c r="M21" i="63"/>
  <c r="N21" i="63"/>
  <c r="O21" i="63"/>
  <c r="P21" i="63"/>
  <c r="Q21" i="63"/>
  <c r="R21" i="63"/>
  <c r="S21" i="63"/>
  <c r="T21" i="63"/>
  <c r="U21" i="63"/>
  <c r="V21" i="63"/>
  <c r="W21" i="63"/>
  <c r="X21" i="63"/>
  <c r="Y21" i="63"/>
  <c r="Z21" i="63"/>
  <c r="AA21" i="63"/>
  <c r="AB21" i="63"/>
  <c r="AC21" i="63"/>
  <c r="AD21" i="63"/>
  <c r="AE21" i="63"/>
  <c r="AF21" i="63"/>
  <c r="AG21" i="63"/>
  <c r="AH21" i="63"/>
  <c r="AI21" i="63"/>
  <c r="AJ21" i="63"/>
  <c r="AK21" i="63"/>
  <c r="AL21" i="63"/>
  <c r="AM21" i="63"/>
  <c r="AN21" i="63"/>
  <c r="AO21" i="63"/>
  <c r="AP21" i="63"/>
  <c r="AQ21" i="63"/>
  <c r="AR21" i="63"/>
  <c r="AS21" i="63"/>
  <c r="AT21" i="63"/>
  <c r="AV21" i="63"/>
  <c r="AW21" i="63"/>
  <c r="AX21" i="63"/>
  <c r="AY21" i="63"/>
  <c r="BA21" i="63"/>
  <c r="BB21" i="63"/>
  <c r="BC21" i="63"/>
  <c r="BD21" i="63"/>
  <c r="BF21" i="63"/>
  <c r="BG21" i="63"/>
  <c r="BH21" i="63"/>
  <c r="BI21" i="63"/>
  <c r="BU21" i="63"/>
  <c r="BX21" i="63"/>
  <c r="CA21" i="63"/>
  <c r="CB21" i="63"/>
  <c r="CD21" i="63"/>
  <c r="CG21" i="63"/>
  <c r="D22" i="63"/>
  <c r="H22" i="63"/>
  <c r="I22" i="63"/>
  <c r="J22" i="63"/>
  <c r="K22" i="63"/>
  <c r="L22" i="63"/>
  <c r="M22" i="63"/>
  <c r="N22" i="63"/>
  <c r="O22" i="63"/>
  <c r="P22" i="63"/>
  <c r="Q22" i="63"/>
  <c r="R22" i="63"/>
  <c r="S22" i="63"/>
  <c r="T22" i="63"/>
  <c r="U22" i="63"/>
  <c r="V22" i="63"/>
  <c r="W22" i="63"/>
  <c r="X22" i="63"/>
  <c r="Y22" i="63"/>
  <c r="Z22" i="63"/>
  <c r="AA22" i="63"/>
  <c r="AB22" i="63"/>
  <c r="AC22" i="63"/>
  <c r="AD22" i="63"/>
  <c r="AE22" i="63"/>
  <c r="AF22" i="63"/>
  <c r="AG22" i="63"/>
  <c r="AH22" i="63"/>
  <c r="AI22" i="63"/>
  <c r="AJ22" i="63"/>
  <c r="AK22" i="63"/>
  <c r="AL22" i="63"/>
  <c r="AM22" i="63"/>
  <c r="AN22" i="63"/>
  <c r="AO22" i="63"/>
  <c r="AP22" i="63"/>
  <c r="AQ22" i="63"/>
  <c r="AR22" i="63"/>
  <c r="AS22" i="63"/>
  <c r="AT22" i="63"/>
  <c r="AV22" i="63"/>
  <c r="AW22" i="63"/>
  <c r="AX22" i="63"/>
  <c r="AY22" i="63"/>
  <c r="BA22" i="63"/>
  <c r="BB22" i="63"/>
  <c r="BC22" i="63"/>
  <c r="BD22" i="63"/>
  <c r="BF22" i="63"/>
  <c r="BG22" i="63"/>
  <c r="BH22" i="63"/>
  <c r="BI22" i="63"/>
  <c r="BU22" i="63"/>
  <c r="BX22" i="63"/>
  <c r="CA22" i="63"/>
  <c r="CB22" i="63"/>
  <c r="CD22" i="63"/>
  <c r="CG22" i="63"/>
  <c r="EN22" i="63"/>
  <c r="FB22" i="63"/>
  <c r="FC22" i="63"/>
  <c r="FD22" i="63"/>
  <c r="FE22" i="63"/>
  <c r="FF22" i="63"/>
  <c r="FG22" i="63"/>
  <c r="FO22" i="63"/>
  <c r="FP22" i="63"/>
  <c r="FQ22" i="63"/>
  <c r="FR22" i="63"/>
  <c r="FS22" i="63"/>
  <c r="FT22" i="63"/>
  <c r="GB22" i="63"/>
  <c r="GC22" i="63"/>
  <c r="GD22" i="63"/>
  <c r="GE22" i="63"/>
  <c r="GF22" i="63"/>
  <c r="GG22" i="63"/>
  <c r="GO22" i="63"/>
  <c r="GP22" i="63"/>
  <c r="GQ22" i="63"/>
  <c r="GR22" i="63"/>
  <c r="GS22" i="63"/>
  <c r="GT22" i="63"/>
  <c r="D23" i="63"/>
  <c r="H23" i="63"/>
  <c r="J23" i="63"/>
  <c r="K23" i="63"/>
  <c r="L23" i="63"/>
  <c r="N23" i="63"/>
  <c r="O23" i="63"/>
  <c r="P23" i="63"/>
  <c r="R23" i="63"/>
  <c r="S23" i="63"/>
  <c r="T23" i="63"/>
  <c r="V23" i="63"/>
  <c r="W23" i="63"/>
  <c r="X23" i="63"/>
  <c r="Z23" i="63"/>
  <c r="AA23" i="63"/>
  <c r="AB23" i="63"/>
  <c r="AD23" i="63"/>
  <c r="AE23" i="63"/>
  <c r="AF23" i="63"/>
  <c r="AH23" i="63"/>
  <c r="AI23" i="63"/>
  <c r="AJ23" i="63"/>
  <c r="AL23" i="63"/>
  <c r="AM23" i="63"/>
  <c r="AN23" i="63"/>
  <c r="AP23" i="63"/>
  <c r="AQ23" i="63"/>
  <c r="AR23" i="63"/>
  <c r="AS23" i="63"/>
  <c r="AT23" i="63"/>
  <c r="AV23" i="63"/>
  <c r="AW23" i="63"/>
  <c r="AX23" i="63"/>
  <c r="AY23" i="63"/>
  <c r="BA23" i="63"/>
  <c r="BB23" i="63"/>
  <c r="BC23" i="63"/>
  <c r="BD23" i="63"/>
  <c r="BF23" i="63"/>
  <c r="BG23" i="63"/>
  <c r="BH23" i="63"/>
  <c r="BI23" i="63"/>
  <c r="BU23" i="63"/>
  <c r="BX23" i="63"/>
  <c r="CA23" i="63"/>
  <c r="CB23" i="63"/>
  <c r="CD23" i="63"/>
  <c r="CG23" i="63"/>
  <c r="D24" i="63"/>
  <c r="H24" i="63"/>
  <c r="I24" i="63"/>
  <c r="J24" i="63"/>
  <c r="L24" i="63"/>
  <c r="M24" i="63"/>
  <c r="N24" i="63"/>
  <c r="P24" i="63"/>
  <c r="Q24" i="63"/>
  <c r="R24" i="63"/>
  <c r="T24" i="63"/>
  <c r="U24" i="63"/>
  <c r="V24" i="63"/>
  <c r="X24" i="63"/>
  <c r="Y24" i="63"/>
  <c r="Z24" i="63"/>
  <c r="AB24" i="63"/>
  <c r="AC24" i="63"/>
  <c r="AD24" i="63"/>
  <c r="AF24" i="63"/>
  <c r="AG24" i="63"/>
  <c r="AH24" i="63"/>
  <c r="AJ24" i="63"/>
  <c r="AK24" i="63"/>
  <c r="AL24" i="63"/>
  <c r="AN24" i="63"/>
  <c r="AO24" i="63"/>
  <c r="AP24" i="63"/>
  <c r="AQ24" i="63"/>
  <c r="AR24" i="63"/>
  <c r="AS24" i="63"/>
  <c r="AT24" i="63"/>
  <c r="AV24" i="63"/>
  <c r="AW24" i="63"/>
  <c r="AX24" i="63"/>
  <c r="AY24" i="63"/>
  <c r="BB24" i="63"/>
  <c r="BC24" i="63"/>
  <c r="BD24" i="63"/>
  <c r="BF24" i="63"/>
  <c r="BG24" i="63"/>
  <c r="BH24" i="63"/>
  <c r="BI24" i="63"/>
  <c r="BU24" i="63"/>
  <c r="BX24" i="63"/>
  <c r="CA24" i="63"/>
  <c r="CB24" i="63"/>
  <c r="CD24" i="63"/>
  <c r="CG24" i="63"/>
  <c r="FB24" i="63"/>
  <c r="FC24" i="63"/>
  <c r="FD24" i="63"/>
  <c r="FE24" i="63"/>
  <c r="FF24" i="63"/>
  <c r="FG24" i="63"/>
  <c r="FO24" i="63"/>
  <c r="FP24" i="63"/>
  <c r="FQ24" i="63"/>
  <c r="FR24" i="63"/>
  <c r="FS24" i="63"/>
  <c r="FT24" i="63"/>
  <c r="GB24" i="63"/>
  <c r="GC24" i="63"/>
  <c r="GD24" i="63"/>
  <c r="GE24" i="63"/>
  <c r="GF24" i="63"/>
  <c r="GG24" i="63"/>
  <c r="GO24" i="63"/>
  <c r="GP24" i="63"/>
  <c r="GQ24" i="63"/>
  <c r="GR24" i="63"/>
  <c r="GS24" i="63"/>
  <c r="GT24" i="63"/>
  <c r="HB24" i="63"/>
  <c r="HC24" i="63"/>
  <c r="HD24" i="63"/>
  <c r="HE24" i="63"/>
  <c r="HF24" i="63"/>
  <c r="HG24" i="63"/>
  <c r="HO24" i="63"/>
  <c r="HP24" i="63"/>
  <c r="HQ24" i="63"/>
  <c r="HR24" i="63"/>
  <c r="HS24" i="63"/>
  <c r="HT24" i="63"/>
  <c r="D25" i="63"/>
  <c r="AA25" i="63"/>
  <c r="AB25" i="63"/>
  <c r="AD25" i="63"/>
  <c r="AE25" i="63"/>
  <c r="AF25" i="63"/>
  <c r="AH25" i="63"/>
  <c r="AI25" i="63"/>
  <c r="AK25" i="63"/>
  <c r="AN25" i="63"/>
  <c r="AO25" i="63"/>
  <c r="AP25" i="63"/>
  <c r="AR25" i="63"/>
  <c r="AS25" i="63"/>
  <c r="AT25" i="63"/>
  <c r="AW25" i="63"/>
  <c r="AX25" i="63"/>
  <c r="AY25" i="63"/>
  <c r="BB25" i="63"/>
  <c r="BC25" i="63"/>
  <c r="BD25" i="63"/>
  <c r="BG25" i="63"/>
  <c r="BH25" i="63"/>
  <c r="BI25" i="63"/>
  <c r="BU25" i="63"/>
  <c r="BX25" i="63"/>
  <c r="CA25" i="63"/>
  <c r="CB25" i="63"/>
  <c r="CD25" i="63"/>
  <c r="CG25" i="63"/>
  <c r="CH25" i="63"/>
  <c r="CI25" i="63"/>
  <c r="FB25" i="63"/>
  <c r="FC25" i="63"/>
  <c r="FO25" i="63"/>
  <c r="FP25" i="63"/>
  <c r="GB25" i="63"/>
  <c r="GC25" i="63"/>
  <c r="GO25" i="63"/>
  <c r="GP25" i="63"/>
  <c r="HB25" i="63"/>
  <c r="HC25" i="63"/>
  <c r="HO25" i="63"/>
  <c r="HP25" i="63"/>
  <c r="BU26" i="63"/>
  <c r="BV26" i="63"/>
  <c r="BX26" i="63"/>
  <c r="CA26" i="63"/>
  <c r="CB26" i="63"/>
  <c r="CD26" i="63"/>
  <c r="CG26" i="63"/>
  <c r="CH26" i="63"/>
  <c r="CI26" i="63"/>
  <c r="FB26" i="63"/>
  <c r="FC26" i="63"/>
  <c r="FO26" i="63"/>
  <c r="FP26" i="63"/>
  <c r="GB26" i="63"/>
  <c r="GC26" i="63"/>
  <c r="BU27" i="63"/>
  <c r="BV27" i="63"/>
  <c r="BX27" i="63"/>
  <c r="CA27" i="63"/>
  <c r="CB27" i="63"/>
  <c r="CD27" i="63"/>
  <c r="CG27" i="63"/>
  <c r="CH27" i="63"/>
  <c r="CI27" i="63"/>
  <c r="FB27" i="63"/>
  <c r="FC27" i="63"/>
  <c r="FO27" i="63"/>
  <c r="FP27" i="63"/>
  <c r="GB27" i="63"/>
  <c r="GC27" i="63"/>
  <c r="GO27" i="63"/>
  <c r="GP27" i="63"/>
  <c r="HB27" i="63"/>
  <c r="HC27" i="63"/>
  <c r="HO27" i="63"/>
  <c r="HP27" i="63"/>
  <c r="BU28" i="63"/>
  <c r="BV28" i="63"/>
  <c r="BX28" i="63"/>
  <c r="CA28" i="63"/>
  <c r="CB28" i="63"/>
  <c r="CD28" i="63"/>
  <c r="CG28" i="63"/>
  <c r="CH28" i="63"/>
  <c r="EM28" i="63"/>
  <c r="EN28" i="63"/>
  <c r="FB28" i="63"/>
  <c r="FC28" i="63"/>
  <c r="FO28" i="63"/>
  <c r="FP28" i="63"/>
  <c r="GB28" i="63"/>
  <c r="GC28" i="63"/>
  <c r="E29" i="63"/>
  <c r="F29" i="63"/>
  <c r="G29" i="63"/>
  <c r="H29" i="63"/>
  <c r="J29" i="63"/>
  <c r="K29" i="63"/>
  <c r="L29" i="63"/>
  <c r="M29" i="63"/>
  <c r="O29" i="63"/>
  <c r="P29" i="63"/>
  <c r="Q29" i="63"/>
  <c r="R29" i="63"/>
  <c r="T29" i="63"/>
  <c r="U29" i="63"/>
  <c r="V29" i="63"/>
  <c r="W29" i="63"/>
  <c r="Y29" i="63"/>
  <c r="Z29" i="63"/>
  <c r="AA29" i="63"/>
  <c r="AB29" i="63"/>
  <c r="AD29" i="63"/>
  <c r="AE29" i="63"/>
  <c r="AF29" i="63"/>
  <c r="AG29" i="63"/>
  <c r="AI29" i="63"/>
  <c r="AJ29" i="63"/>
  <c r="AK29" i="63"/>
  <c r="AL29" i="63"/>
  <c r="AN29" i="63"/>
  <c r="AO29" i="63"/>
  <c r="AP29" i="63"/>
  <c r="AQ29" i="63"/>
  <c r="AS29" i="63"/>
  <c r="AT29" i="63"/>
  <c r="AU29" i="63"/>
  <c r="AV29" i="63"/>
  <c r="AX29" i="63"/>
  <c r="AY29" i="63"/>
  <c r="AZ29" i="63"/>
  <c r="BA29" i="63"/>
  <c r="BU29" i="63"/>
  <c r="BV29" i="63"/>
  <c r="BX29" i="63"/>
  <c r="CA29" i="63"/>
  <c r="CB29" i="63"/>
  <c r="CD29" i="63"/>
  <c r="CG29" i="63"/>
  <c r="FB29" i="63"/>
  <c r="FC29" i="63"/>
  <c r="FO29" i="63"/>
  <c r="FP29" i="63"/>
  <c r="GB29" i="63"/>
  <c r="GC29" i="63"/>
  <c r="GO29" i="63"/>
  <c r="GP29" i="63"/>
  <c r="HB29" i="63"/>
  <c r="HC29" i="63"/>
  <c r="HO29" i="63"/>
  <c r="HP29" i="63"/>
  <c r="E30" i="63"/>
  <c r="F30" i="63"/>
  <c r="G30" i="63"/>
  <c r="H30" i="63"/>
  <c r="J30" i="63"/>
  <c r="K30" i="63"/>
  <c r="L30" i="63"/>
  <c r="M30" i="63"/>
  <c r="O30" i="63"/>
  <c r="P30" i="63"/>
  <c r="Q30" i="63"/>
  <c r="R30" i="63"/>
  <c r="T30" i="63"/>
  <c r="U30" i="63"/>
  <c r="V30" i="63"/>
  <c r="W30" i="63"/>
  <c r="Y30" i="63"/>
  <c r="Z30" i="63"/>
  <c r="AA30" i="63"/>
  <c r="AB30" i="63"/>
  <c r="AD30" i="63"/>
  <c r="AE30" i="63"/>
  <c r="AF30" i="63"/>
  <c r="AG30" i="63"/>
  <c r="AI30" i="63"/>
  <c r="AJ30" i="63"/>
  <c r="AK30" i="63"/>
  <c r="AL30" i="63"/>
  <c r="AN30" i="63"/>
  <c r="AO30" i="63"/>
  <c r="AP30" i="63"/>
  <c r="AQ30" i="63"/>
  <c r="AS30" i="63"/>
  <c r="AT30" i="63"/>
  <c r="AU30" i="63"/>
  <c r="AV30" i="63"/>
  <c r="AX30" i="63"/>
  <c r="AY30" i="63"/>
  <c r="AZ30" i="63"/>
  <c r="BA30" i="63"/>
  <c r="BU30" i="63"/>
  <c r="BV30" i="63"/>
  <c r="BX30" i="63"/>
  <c r="CA30" i="63"/>
  <c r="CB30" i="63"/>
  <c r="CD30" i="63"/>
  <c r="FB30" i="63"/>
  <c r="FC30" i="63"/>
  <c r="FO30" i="63"/>
  <c r="FP30" i="63"/>
  <c r="E31" i="63"/>
  <c r="F31" i="63"/>
  <c r="G31" i="63"/>
  <c r="H31" i="63"/>
  <c r="J31" i="63"/>
  <c r="K31" i="63"/>
  <c r="L31" i="63"/>
  <c r="M31" i="63"/>
  <c r="O31" i="63"/>
  <c r="P31" i="63"/>
  <c r="Q31" i="63"/>
  <c r="R31" i="63"/>
  <c r="T31" i="63"/>
  <c r="U31" i="63"/>
  <c r="V31" i="63"/>
  <c r="W31" i="63"/>
  <c r="Y31" i="63"/>
  <c r="Z31" i="63"/>
  <c r="AA31" i="63"/>
  <c r="AB31" i="63"/>
  <c r="AD31" i="63"/>
  <c r="AE31" i="63"/>
  <c r="AF31" i="63"/>
  <c r="AG31" i="63"/>
  <c r="AI31" i="63"/>
  <c r="AJ31" i="63"/>
  <c r="AK31" i="63"/>
  <c r="AL31" i="63"/>
  <c r="AN31" i="63"/>
  <c r="AO31" i="63"/>
  <c r="AP31" i="63"/>
  <c r="AQ31" i="63"/>
  <c r="AS31" i="63"/>
  <c r="AT31" i="63"/>
  <c r="AU31" i="63"/>
  <c r="AV31" i="63"/>
  <c r="AX31" i="63"/>
  <c r="AY31" i="63"/>
  <c r="AZ31" i="63"/>
  <c r="BA31" i="63"/>
  <c r="BU31" i="63"/>
  <c r="BV31" i="63"/>
  <c r="BX31" i="63"/>
  <c r="CA31" i="63"/>
  <c r="CB31" i="63"/>
  <c r="CD31" i="63"/>
  <c r="FB31" i="63"/>
  <c r="FC31" i="63"/>
  <c r="FO31" i="63"/>
  <c r="FP31" i="63"/>
  <c r="E32" i="63"/>
  <c r="F32" i="63"/>
  <c r="G32" i="63"/>
  <c r="H32" i="63"/>
  <c r="J32" i="63"/>
  <c r="K32" i="63"/>
  <c r="L32" i="63"/>
  <c r="M32" i="63"/>
  <c r="O32" i="63"/>
  <c r="P32" i="63"/>
  <c r="Q32" i="63"/>
  <c r="R32" i="63"/>
  <c r="T32" i="63"/>
  <c r="U32" i="63"/>
  <c r="V32" i="63"/>
  <c r="W32" i="63"/>
  <c r="Y32" i="63"/>
  <c r="Z32" i="63"/>
  <c r="AA32" i="63"/>
  <c r="AB32" i="63"/>
  <c r="AD32" i="63"/>
  <c r="AE32" i="63"/>
  <c r="AF32" i="63"/>
  <c r="AG32" i="63"/>
  <c r="AI32" i="63"/>
  <c r="AJ32" i="63"/>
  <c r="AK32" i="63"/>
  <c r="AL32" i="63"/>
  <c r="AN32" i="63"/>
  <c r="AO32" i="63"/>
  <c r="AP32" i="63"/>
  <c r="AQ32" i="63"/>
  <c r="AS32" i="63"/>
  <c r="AT32" i="63"/>
  <c r="AU32" i="63"/>
  <c r="AV32" i="63"/>
  <c r="AX32" i="63"/>
  <c r="AY32" i="63"/>
  <c r="AZ32" i="63"/>
  <c r="BA32" i="63"/>
  <c r="BU32" i="63"/>
  <c r="BV32" i="63"/>
  <c r="BX32" i="63"/>
  <c r="CA32" i="63"/>
  <c r="CB32" i="63"/>
  <c r="CD32" i="63"/>
  <c r="FB32" i="63"/>
  <c r="FC32" i="63"/>
  <c r="FO32" i="63"/>
  <c r="FP32" i="63"/>
  <c r="E33" i="63"/>
  <c r="F33" i="63"/>
  <c r="G33" i="63"/>
  <c r="H33" i="63"/>
  <c r="J33" i="63"/>
  <c r="K33" i="63"/>
  <c r="L33" i="63"/>
  <c r="M33" i="63"/>
  <c r="O33" i="63"/>
  <c r="P33" i="63"/>
  <c r="Q33" i="63"/>
  <c r="R33" i="63"/>
  <c r="T33" i="63"/>
  <c r="U33" i="63"/>
  <c r="V33" i="63"/>
  <c r="W33" i="63"/>
  <c r="Y33" i="63"/>
  <c r="Z33" i="63"/>
  <c r="AA33" i="63"/>
  <c r="AB33" i="63"/>
  <c r="AD33" i="63"/>
  <c r="AE33" i="63"/>
  <c r="AF33" i="63"/>
  <c r="AG33" i="63"/>
  <c r="AI33" i="63"/>
  <c r="AJ33" i="63"/>
  <c r="AK33" i="63"/>
  <c r="AL33" i="63"/>
  <c r="AN33" i="63"/>
  <c r="AO33" i="63"/>
  <c r="AP33" i="63"/>
  <c r="AQ33" i="63"/>
  <c r="AS33" i="63"/>
  <c r="AT33" i="63"/>
  <c r="AU33" i="63"/>
  <c r="AV33" i="63"/>
  <c r="AX33" i="63"/>
  <c r="AY33" i="63"/>
  <c r="AZ33" i="63"/>
  <c r="BA33" i="63"/>
  <c r="BU33" i="63"/>
  <c r="BV33" i="63"/>
  <c r="BX33" i="63"/>
  <c r="CA33" i="63"/>
  <c r="CB33" i="63"/>
  <c r="CD33" i="63"/>
  <c r="E34" i="63"/>
  <c r="F34" i="63"/>
  <c r="G34" i="63"/>
  <c r="H34" i="63"/>
  <c r="J34" i="63"/>
  <c r="K34" i="63"/>
  <c r="L34" i="63"/>
  <c r="M34" i="63"/>
  <c r="O34" i="63"/>
  <c r="P34" i="63"/>
  <c r="Q34" i="63"/>
  <c r="R34" i="63"/>
  <c r="T34" i="63"/>
  <c r="U34" i="63"/>
  <c r="V34" i="63"/>
  <c r="W34" i="63"/>
  <c r="Y34" i="63"/>
  <c r="Z34" i="63"/>
  <c r="AA34" i="63"/>
  <c r="AB34" i="63"/>
  <c r="AD34" i="63"/>
  <c r="AE34" i="63"/>
  <c r="AF34" i="63"/>
  <c r="AG34" i="63"/>
  <c r="AI34" i="63"/>
  <c r="AJ34" i="63"/>
  <c r="AK34" i="63"/>
  <c r="AL34" i="63"/>
  <c r="AN34" i="63"/>
  <c r="AO34" i="63"/>
  <c r="AP34" i="63"/>
  <c r="AQ34" i="63"/>
  <c r="AS34" i="63"/>
  <c r="AT34" i="63"/>
  <c r="AU34" i="63"/>
  <c r="AV34" i="63"/>
  <c r="AX34" i="63"/>
  <c r="AY34" i="63"/>
  <c r="AZ34" i="63"/>
  <c r="BA34" i="63"/>
  <c r="BR34" i="63"/>
  <c r="BU34" i="63"/>
  <c r="BV34" i="63"/>
  <c r="BX34" i="63"/>
  <c r="CA34" i="63"/>
  <c r="CB34" i="63"/>
  <c r="CD34" i="63"/>
  <c r="EM34" i="63"/>
  <c r="EN34" i="63"/>
  <c r="E35" i="63"/>
  <c r="F35" i="63"/>
  <c r="G35" i="63"/>
  <c r="H35" i="63"/>
  <c r="J35" i="63"/>
  <c r="K35" i="63"/>
  <c r="L35" i="63"/>
  <c r="M35" i="63"/>
  <c r="O35" i="63"/>
  <c r="P35" i="63"/>
  <c r="Q35" i="63"/>
  <c r="R35" i="63"/>
  <c r="T35" i="63"/>
  <c r="U35" i="63"/>
  <c r="V35" i="63"/>
  <c r="W35" i="63"/>
  <c r="Y35" i="63"/>
  <c r="Z35" i="63"/>
  <c r="AA35" i="63"/>
  <c r="AB35" i="63"/>
  <c r="AD35" i="63"/>
  <c r="AE35" i="63"/>
  <c r="AF35" i="63"/>
  <c r="AG35" i="63"/>
  <c r="AI35" i="63"/>
  <c r="AJ35" i="63"/>
  <c r="AK35" i="63"/>
  <c r="AL35" i="63"/>
  <c r="AN35" i="63"/>
  <c r="AO35" i="63"/>
  <c r="AP35" i="63"/>
  <c r="AQ35" i="63"/>
  <c r="AS35" i="63"/>
  <c r="AT35" i="63"/>
  <c r="AU35" i="63"/>
  <c r="AV35" i="63"/>
  <c r="AX35" i="63"/>
  <c r="AY35" i="63"/>
  <c r="AZ35" i="63"/>
  <c r="BA35" i="63"/>
  <c r="BL35" i="63"/>
  <c r="BM35" i="63"/>
  <c r="BN35" i="63"/>
  <c r="BO35" i="63"/>
  <c r="BP35" i="63"/>
  <c r="BU35" i="63"/>
  <c r="BV35" i="63"/>
  <c r="BX35" i="63"/>
  <c r="CA35" i="63"/>
  <c r="CB35" i="63"/>
  <c r="CD35" i="63"/>
  <c r="E36" i="63"/>
  <c r="F36" i="63"/>
  <c r="G36" i="63"/>
  <c r="H36" i="63"/>
  <c r="J36" i="63"/>
  <c r="K36" i="63"/>
  <c r="L36" i="63"/>
  <c r="M36" i="63"/>
  <c r="O36" i="63"/>
  <c r="P36" i="63"/>
  <c r="Q36" i="63"/>
  <c r="R36" i="63"/>
  <c r="T36" i="63"/>
  <c r="U36" i="63"/>
  <c r="V36" i="63"/>
  <c r="W36" i="63"/>
  <c r="Y36" i="63"/>
  <c r="Z36" i="63"/>
  <c r="AA36" i="63"/>
  <c r="AB36" i="63"/>
  <c r="AD36" i="63"/>
  <c r="AE36" i="63"/>
  <c r="AF36" i="63"/>
  <c r="AG36" i="63"/>
  <c r="AI36" i="63"/>
  <c r="AJ36" i="63"/>
  <c r="AK36" i="63"/>
  <c r="AL36" i="63"/>
  <c r="AN36" i="63"/>
  <c r="AO36" i="63"/>
  <c r="AP36" i="63"/>
  <c r="AQ36" i="63"/>
  <c r="AS36" i="63"/>
  <c r="AT36" i="63"/>
  <c r="AU36" i="63"/>
  <c r="AV36" i="63"/>
  <c r="AX36" i="63"/>
  <c r="AY36" i="63"/>
  <c r="AZ36" i="63"/>
  <c r="BA36" i="63"/>
  <c r="BL36" i="63"/>
  <c r="BM36" i="63"/>
  <c r="BN36" i="63"/>
  <c r="BO36" i="63"/>
  <c r="BP36" i="63"/>
  <c r="BU36" i="63"/>
  <c r="BV36" i="63"/>
  <c r="BX36" i="63"/>
  <c r="CA36" i="63"/>
  <c r="CB36" i="63"/>
  <c r="CD36" i="63"/>
  <c r="E37" i="63"/>
  <c r="F37" i="63"/>
  <c r="G37" i="63"/>
  <c r="H37" i="63"/>
  <c r="J37" i="63"/>
  <c r="K37" i="63"/>
  <c r="L37" i="63"/>
  <c r="M37" i="63"/>
  <c r="O37" i="63"/>
  <c r="P37" i="63"/>
  <c r="Q37" i="63"/>
  <c r="R37" i="63"/>
  <c r="T37" i="63"/>
  <c r="U37" i="63"/>
  <c r="V37" i="63"/>
  <c r="W37" i="63"/>
  <c r="Y37" i="63"/>
  <c r="Z37" i="63"/>
  <c r="AA37" i="63"/>
  <c r="AB37" i="63"/>
  <c r="AD37" i="63"/>
  <c r="AE37" i="63"/>
  <c r="AF37" i="63"/>
  <c r="AG37" i="63"/>
  <c r="AI37" i="63"/>
  <c r="AJ37" i="63"/>
  <c r="AK37" i="63"/>
  <c r="AL37" i="63"/>
  <c r="AN37" i="63"/>
  <c r="AO37" i="63"/>
  <c r="AP37" i="63"/>
  <c r="AQ37" i="63"/>
  <c r="AS37" i="63"/>
  <c r="AT37" i="63"/>
  <c r="AU37" i="63"/>
  <c r="AV37" i="63"/>
  <c r="AX37" i="63"/>
  <c r="AY37" i="63"/>
  <c r="AZ37" i="63"/>
  <c r="BA37" i="63"/>
  <c r="BL37" i="63"/>
  <c r="BM37" i="63"/>
  <c r="BN37" i="63"/>
  <c r="BO37" i="63"/>
  <c r="BP37" i="63"/>
  <c r="BR37" i="63"/>
  <c r="CA37" i="63"/>
  <c r="CB37" i="63"/>
  <c r="CD37" i="63"/>
  <c r="E38" i="63"/>
  <c r="F38" i="63"/>
  <c r="G38" i="63"/>
  <c r="H38" i="63"/>
  <c r="J38" i="63"/>
  <c r="K38" i="63"/>
  <c r="L38" i="63"/>
  <c r="M38" i="63"/>
  <c r="O38" i="63"/>
  <c r="P38" i="63"/>
  <c r="Q38" i="63"/>
  <c r="R38" i="63"/>
  <c r="T38" i="63"/>
  <c r="U38" i="63"/>
  <c r="V38" i="63"/>
  <c r="W38" i="63"/>
  <c r="Y38" i="63"/>
  <c r="Z38" i="63"/>
  <c r="AA38" i="63"/>
  <c r="AB38" i="63"/>
  <c r="AC38" i="63"/>
  <c r="AD38" i="63"/>
  <c r="AE38" i="63"/>
  <c r="AF38" i="63"/>
  <c r="AG38" i="63"/>
  <c r="AI38" i="63"/>
  <c r="AJ38" i="63"/>
  <c r="AK38" i="63"/>
  <c r="AL38" i="63"/>
  <c r="AN38" i="63"/>
  <c r="AO38" i="63"/>
  <c r="AP38" i="63"/>
  <c r="AQ38" i="63"/>
  <c r="AS38" i="63"/>
  <c r="AT38" i="63"/>
  <c r="AU38" i="63"/>
  <c r="AV38" i="63"/>
  <c r="AX38" i="63"/>
  <c r="AY38" i="63"/>
  <c r="AZ38" i="63"/>
  <c r="BA38" i="63"/>
  <c r="CA38" i="63"/>
  <c r="CB38" i="63"/>
  <c r="CD38" i="63"/>
  <c r="HG38" i="63"/>
  <c r="E39" i="63"/>
  <c r="F39" i="63"/>
  <c r="G39" i="63"/>
  <c r="H39" i="63"/>
  <c r="J39" i="63"/>
  <c r="K39" i="63"/>
  <c r="L39" i="63"/>
  <c r="M39" i="63"/>
  <c r="O39" i="63"/>
  <c r="P39" i="63"/>
  <c r="Q39" i="63"/>
  <c r="R39" i="63"/>
  <c r="T39" i="63"/>
  <c r="U39" i="63"/>
  <c r="V39" i="63"/>
  <c r="W39" i="63"/>
  <c r="Y39" i="63"/>
  <c r="Z39" i="63"/>
  <c r="AA39" i="63"/>
  <c r="AB39" i="63"/>
  <c r="AC39" i="63"/>
  <c r="AD39" i="63"/>
  <c r="AE39" i="63"/>
  <c r="AF39" i="63"/>
  <c r="AG39" i="63"/>
  <c r="AI39" i="63"/>
  <c r="AJ39" i="63"/>
  <c r="AK39" i="63"/>
  <c r="AL39" i="63"/>
  <c r="AN39" i="63"/>
  <c r="AO39" i="63"/>
  <c r="AP39" i="63"/>
  <c r="AQ39" i="63"/>
  <c r="AS39" i="63"/>
  <c r="AT39" i="63"/>
  <c r="AU39" i="63"/>
  <c r="AV39" i="63"/>
  <c r="AX39" i="63"/>
  <c r="AY39" i="63"/>
  <c r="AZ39" i="63"/>
  <c r="BA39" i="63"/>
  <c r="CA39" i="63"/>
  <c r="CB39" i="63"/>
  <c r="CD39" i="63"/>
  <c r="HG39" i="63"/>
  <c r="HH39" i="63"/>
  <c r="HI39" i="63"/>
  <c r="HJ39" i="63"/>
  <c r="HK39" i="63"/>
  <c r="E40" i="63"/>
  <c r="F40" i="63"/>
  <c r="G40" i="63"/>
  <c r="H40" i="63"/>
  <c r="J40" i="63"/>
  <c r="K40" i="63"/>
  <c r="L40" i="63"/>
  <c r="M40" i="63"/>
  <c r="O40" i="63"/>
  <c r="P40" i="63"/>
  <c r="Q40" i="63"/>
  <c r="R40" i="63"/>
  <c r="T40" i="63"/>
  <c r="U40" i="63"/>
  <c r="V40" i="63"/>
  <c r="W40" i="63"/>
  <c r="Y40" i="63"/>
  <c r="Z40" i="63"/>
  <c r="AA40" i="63"/>
  <c r="AB40" i="63"/>
  <c r="AC40" i="63"/>
  <c r="AD40" i="63"/>
  <c r="AE40" i="63"/>
  <c r="AF40" i="63"/>
  <c r="AG40" i="63"/>
  <c r="AI40" i="63"/>
  <c r="AJ40" i="63"/>
  <c r="AK40" i="63"/>
  <c r="AL40" i="63"/>
  <c r="AN40" i="63"/>
  <c r="AO40" i="63"/>
  <c r="AP40" i="63"/>
  <c r="AQ40" i="63"/>
  <c r="AS40" i="63"/>
  <c r="AT40" i="63"/>
  <c r="AU40" i="63"/>
  <c r="AV40" i="63"/>
  <c r="AX40" i="63"/>
  <c r="AY40" i="63"/>
  <c r="AZ40" i="63"/>
  <c r="BA40" i="63"/>
  <c r="BR40" i="63"/>
  <c r="CA40" i="63"/>
  <c r="CB40" i="63"/>
  <c r="CD40" i="63"/>
  <c r="EM40" i="63"/>
  <c r="EN40" i="63"/>
  <c r="HG40" i="63"/>
  <c r="E41" i="63"/>
  <c r="F41" i="63"/>
  <c r="G41" i="63"/>
  <c r="H41" i="63"/>
  <c r="J41" i="63"/>
  <c r="K41" i="63"/>
  <c r="L41" i="63"/>
  <c r="M41" i="63"/>
  <c r="O41" i="63"/>
  <c r="P41" i="63"/>
  <c r="Q41" i="63"/>
  <c r="R41" i="63"/>
  <c r="T41" i="63"/>
  <c r="U41" i="63"/>
  <c r="V41" i="63"/>
  <c r="W41" i="63"/>
  <c r="Y41" i="63"/>
  <c r="Z41" i="63"/>
  <c r="AA41" i="63"/>
  <c r="AB41" i="63"/>
  <c r="AD41" i="63"/>
  <c r="AE41" i="63"/>
  <c r="AF41" i="63"/>
  <c r="AG41" i="63"/>
  <c r="AI41" i="63"/>
  <c r="AJ41" i="63"/>
  <c r="AK41" i="63"/>
  <c r="AL41" i="63"/>
  <c r="AN41" i="63"/>
  <c r="AO41" i="63"/>
  <c r="AP41" i="63"/>
  <c r="AQ41" i="63"/>
  <c r="AS41" i="63"/>
  <c r="AT41" i="63"/>
  <c r="AU41" i="63"/>
  <c r="AV41" i="63"/>
  <c r="AX41" i="63"/>
  <c r="AY41" i="63"/>
  <c r="AZ41" i="63"/>
  <c r="BA41" i="63"/>
  <c r="BL41" i="63"/>
  <c r="BM41" i="63"/>
  <c r="BN41" i="63"/>
  <c r="BO41" i="63"/>
  <c r="BP41" i="63"/>
  <c r="BQ41" i="63"/>
  <c r="BU41" i="63"/>
  <c r="BX41" i="63"/>
  <c r="CA41" i="63"/>
  <c r="CB41" i="63"/>
  <c r="CD41" i="63"/>
  <c r="HG41" i="63"/>
  <c r="HH41" i="63"/>
  <c r="HI41" i="63"/>
  <c r="HJ41" i="63"/>
  <c r="HK41" i="63"/>
  <c r="E42" i="63"/>
  <c r="F42" i="63"/>
  <c r="G42" i="63"/>
  <c r="H42" i="63"/>
  <c r="J42" i="63"/>
  <c r="K42" i="63"/>
  <c r="L42" i="63"/>
  <c r="M42" i="63"/>
  <c r="O42" i="63"/>
  <c r="P42" i="63"/>
  <c r="Q42" i="63"/>
  <c r="R42" i="63"/>
  <c r="T42" i="63"/>
  <c r="U42" i="63"/>
  <c r="V42" i="63"/>
  <c r="W42" i="63"/>
  <c r="Y42" i="63"/>
  <c r="Z42" i="63"/>
  <c r="AA42" i="63"/>
  <c r="AB42" i="63"/>
  <c r="AD42" i="63"/>
  <c r="AE42" i="63"/>
  <c r="AF42" i="63"/>
  <c r="AG42" i="63"/>
  <c r="AI42" i="63"/>
  <c r="AJ42" i="63"/>
  <c r="AK42" i="63"/>
  <c r="AL42" i="63"/>
  <c r="AN42" i="63"/>
  <c r="AO42" i="63"/>
  <c r="AP42" i="63"/>
  <c r="AQ42" i="63"/>
  <c r="AS42" i="63"/>
  <c r="AT42" i="63"/>
  <c r="AU42" i="63"/>
  <c r="AV42" i="63"/>
  <c r="AX42" i="63"/>
  <c r="AY42" i="63"/>
  <c r="AZ42" i="63"/>
  <c r="BA42" i="63"/>
  <c r="BL42" i="63"/>
  <c r="BM42" i="63"/>
  <c r="BN42" i="63"/>
  <c r="BO42" i="63"/>
  <c r="BP42" i="63"/>
  <c r="BQ42" i="63"/>
  <c r="BR42" i="63"/>
  <c r="BU42" i="63"/>
  <c r="BX42" i="63"/>
  <c r="CA42" i="63"/>
  <c r="CB42" i="63"/>
  <c r="CD42" i="63"/>
  <c r="HG42" i="63"/>
  <c r="F43" i="63"/>
  <c r="G43" i="63"/>
  <c r="H43" i="63"/>
  <c r="K43" i="63"/>
  <c r="L43" i="63"/>
  <c r="M43" i="63"/>
  <c r="P43" i="63"/>
  <c r="Q43" i="63"/>
  <c r="R43" i="63"/>
  <c r="U43" i="63"/>
  <c r="V43" i="63"/>
  <c r="W43" i="63"/>
  <c r="Z43" i="63"/>
  <c r="AA43" i="63"/>
  <c r="AB43" i="63"/>
  <c r="AE43" i="63"/>
  <c r="AF43" i="63"/>
  <c r="AG43" i="63"/>
  <c r="AJ43" i="63"/>
  <c r="AK43" i="63"/>
  <c r="AL43" i="63"/>
  <c r="AO43" i="63"/>
  <c r="AP43" i="63"/>
  <c r="AQ43" i="63"/>
  <c r="AT43" i="63"/>
  <c r="AU43" i="63"/>
  <c r="AV43" i="63"/>
  <c r="AY43" i="63"/>
  <c r="AZ43" i="63"/>
  <c r="BA43" i="63"/>
  <c r="BL43" i="63"/>
  <c r="BM43" i="63"/>
  <c r="BN43" i="63"/>
  <c r="BO43" i="63"/>
  <c r="BP43" i="63"/>
  <c r="BR43" i="63"/>
  <c r="BU43" i="63"/>
  <c r="BX43" i="63"/>
  <c r="CA43" i="63"/>
  <c r="CB43" i="63"/>
  <c r="CD43" i="63"/>
  <c r="HG43" i="63"/>
  <c r="HH43" i="63"/>
  <c r="HI43" i="63"/>
  <c r="HJ43" i="63"/>
  <c r="HK43" i="63"/>
  <c r="BU44" i="63"/>
  <c r="BX44" i="63"/>
  <c r="HG44" i="63"/>
  <c r="BU45" i="63"/>
  <c r="BX45" i="63"/>
  <c r="HG45" i="63"/>
  <c r="HH45" i="63"/>
  <c r="HI45" i="63"/>
  <c r="HJ45" i="63"/>
  <c r="HK45" i="63"/>
  <c r="BU46" i="63"/>
  <c r="BX46" i="63"/>
  <c r="CA46" i="63"/>
  <c r="HG46" i="63"/>
  <c r="E47" i="63"/>
  <c r="F47" i="63"/>
  <c r="G47" i="63"/>
  <c r="H47" i="63"/>
  <c r="I47" i="63"/>
  <c r="J47" i="63"/>
  <c r="K47" i="63"/>
  <c r="L47" i="63"/>
  <c r="M47" i="63"/>
  <c r="N47" i="63"/>
  <c r="O47" i="63"/>
  <c r="P47" i="63"/>
  <c r="Q47" i="63"/>
  <c r="R47" i="63"/>
  <c r="S47" i="63"/>
  <c r="T47" i="63"/>
  <c r="U47" i="63"/>
  <c r="V47" i="63"/>
  <c r="W47" i="63"/>
  <c r="X47" i="63"/>
  <c r="Y47" i="63"/>
  <c r="Z47" i="63"/>
  <c r="AA47" i="63"/>
  <c r="AB47" i="63"/>
  <c r="AC47" i="63"/>
  <c r="AD47" i="63"/>
  <c r="AE47" i="63"/>
  <c r="AF47" i="63"/>
  <c r="AG47" i="63"/>
  <c r="AH47" i="63"/>
  <c r="AI47" i="63"/>
  <c r="AJ47" i="63"/>
  <c r="AK47" i="63"/>
  <c r="AL47" i="63"/>
  <c r="AM47" i="63"/>
  <c r="AN47" i="63"/>
  <c r="AO47" i="63"/>
  <c r="AP47" i="63"/>
  <c r="AQ47" i="63"/>
  <c r="AR47" i="63"/>
  <c r="AS47" i="63"/>
  <c r="AT47" i="63"/>
  <c r="AU47" i="63"/>
  <c r="BU47" i="63"/>
  <c r="BX47" i="63"/>
  <c r="CA47" i="63"/>
  <c r="CB47" i="63"/>
  <c r="CD47" i="63"/>
  <c r="EM47" i="63"/>
  <c r="EN47" i="63"/>
  <c r="HG47" i="63"/>
  <c r="HH47" i="63"/>
  <c r="HI47" i="63"/>
  <c r="HJ47" i="63"/>
  <c r="HK47" i="63"/>
  <c r="AN48" i="63"/>
  <c r="AO48" i="63"/>
  <c r="AP48" i="63"/>
  <c r="AQ48" i="63"/>
  <c r="AR48" i="63"/>
  <c r="AV48" i="63"/>
  <c r="AW48" i="63"/>
  <c r="AX48" i="63"/>
  <c r="AY48" i="63"/>
  <c r="AZ48" i="63"/>
  <c r="BA48" i="63"/>
  <c r="BB48" i="63"/>
  <c r="BC48" i="63"/>
  <c r="BU48" i="63"/>
  <c r="BX48" i="63"/>
  <c r="CA48" i="63"/>
  <c r="CB48" i="63"/>
  <c r="CD48" i="63"/>
  <c r="HG48" i="63"/>
  <c r="AN49" i="63"/>
  <c r="AO49" i="63"/>
  <c r="AP49" i="63"/>
  <c r="AQ49" i="63"/>
  <c r="AR49" i="63"/>
  <c r="BD49" i="63"/>
  <c r="BE49" i="63"/>
  <c r="BF49" i="63"/>
  <c r="BG49" i="63"/>
  <c r="BH49" i="63"/>
  <c r="BI49" i="63"/>
  <c r="BJ49" i="63"/>
  <c r="BK49" i="63"/>
  <c r="BL49" i="63"/>
  <c r="BU49" i="63"/>
  <c r="BX49" i="63"/>
  <c r="CA49" i="63"/>
  <c r="CB49" i="63"/>
  <c r="CD49" i="63"/>
  <c r="HG49" i="63"/>
  <c r="HH49" i="63"/>
  <c r="HI49" i="63"/>
  <c r="HJ49" i="63"/>
  <c r="HK49" i="63"/>
  <c r="E50" i="63"/>
  <c r="F50" i="63"/>
  <c r="G50" i="63"/>
  <c r="H50" i="63"/>
  <c r="I50" i="63"/>
  <c r="J50" i="63"/>
  <c r="K50" i="63"/>
  <c r="L50" i="63"/>
  <c r="M50" i="63"/>
  <c r="N50" i="63"/>
  <c r="O50" i="63"/>
  <c r="P50" i="63"/>
  <c r="Q50" i="63"/>
  <c r="R50" i="63"/>
  <c r="S50" i="63"/>
  <c r="T50" i="63"/>
  <c r="U50" i="63"/>
  <c r="V50" i="63"/>
  <c r="W50" i="63"/>
  <c r="X50" i="63"/>
  <c r="Y50" i="63"/>
  <c r="Z50" i="63"/>
  <c r="AA50" i="63"/>
  <c r="AB50" i="63"/>
  <c r="AC50" i="63"/>
  <c r="AD50" i="63"/>
  <c r="AE50" i="63"/>
  <c r="AF50" i="63"/>
  <c r="AG50" i="63"/>
  <c r="AH50" i="63"/>
  <c r="AI50" i="63"/>
  <c r="AJ50" i="63"/>
  <c r="AK50" i="63"/>
  <c r="AL50" i="63"/>
  <c r="AM50" i="63"/>
  <c r="AN50" i="63"/>
  <c r="AO50" i="63"/>
  <c r="AP50" i="63"/>
  <c r="AQ50" i="63"/>
  <c r="AR50" i="63"/>
  <c r="AS50" i="63"/>
  <c r="AT50" i="63"/>
  <c r="AU50" i="63"/>
  <c r="BU50" i="63"/>
  <c r="BX50" i="63"/>
  <c r="CA50" i="63"/>
  <c r="HG50" i="63"/>
  <c r="AN51" i="63"/>
  <c r="AO51" i="63"/>
  <c r="AP51" i="63"/>
  <c r="AQ51" i="63"/>
  <c r="AR51" i="63"/>
  <c r="AV51" i="63"/>
  <c r="AW51" i="63"/>
  <c r="AX51" i="63"/>
  <c r="AY51" i="63"/>
  <c r="AZ51" i="63"/>
  <c r="BA51" i="63"/>
  <c r="BB51" i="63"/>
  <c r="BC51" i="63"/>
  <c r="BU51" i="63"/>
  <c r="BX51" i="63"/>
  <c r="CA51" i="63"/>
  <c r="FB51" i="63"/>
  <c r="FC51" i="63"/>
  <c r="FD51" i="63"/>
  <c r="FE51" i="63"/>
  <c r="FF51" i="63"/>
  <c r="FG51" i="63"/>
  <c r="FO51" i="63"/>
  <c r="FP51" i="63"/>
  <c r="FQ51" i="63"/>
  <c r="FR51" i="63"/>
  <c r="FS51" i="63"/>
  <c r="FT51" i="63"/>
  <c r="GB51" i="63"/>
  <c r="GC51" i="63"/>
  <c r="GD51" i="63"/>
  <c r="GE51" i="63"/>
  <c r="GF51" i="63"/>
  <c r="GG51" i="63"/>
  <c r="HG51" i="63"/>
  <c r="HH51" i="63"/>
  <c r="HI51" i="63"/>
  <c r="HJ51" i="63"/>
  <c r="HK51" i="63"/>
  <c r="AN52" i="63"/>
  <c r="AO52" i="63"/>
  <c r="AP52" i="63"/>
  <c r="AQ52" i="63"/>
  <c r="AR52" i="63"/>
  <c r="BU52" i="63"/>
  <c r="BX52" i="63"/>
  <c r="CA52" i="63"/>
  <c r="CB52" i="63"/>
  <c r="CD52" i="63"/>
  <c r="HG52" i="63"/>
  <c r="E53" i="63"/>
  <c r="F53" i="63"/>
  <c r="G53" i="63"/>
  <c r="H53" i="63"/>
  <c r="I53" i="63"/>
  <c r="J53" i="63"/>
  <c r="K53" i="63"/>
  <c r="L53" i="63"/>
  <c r="M53" i="63"/>
  <c r="N53" i="63"/>
  <c r="O53" i="63"/>
  <c r="P53" i="63"/>
  <c r="Q53" i="63"/>
  <c r="R53" i="63"/>
  <c r="S53" i="63"/>
  <c r="T53" i="63"/>
  <c r="U53" i="63"/>
  <c r="V53" i="63"/>
  <c r="W53" i="63"/>
  <c r="X53" i="63"/>
  <c r="Y53" i="63"/>
  <c r="Z53" i="63"/>
  <c r="AA53" i="63"/>
  <c r="AB53" i="63"/>
  <c r="AC53" i="63"/>
  <c r="AD53" i="63"/>
  <c r="AE53" i="63"/>
  <c r="AF53" i="63"/>
  <c r="AG53" i="63"/>
  <c r="AH53" i="63"/>
  <c r="AI53" i="63"/>
  <c r="AJ53" i="63"/>
  <c r="AK53" i="63"/>
  <c r="AL53" i="63"/>
  <c r="AM53" i="63"/>
  <c r="AN53" i="63"/>
  <c r="AO53" i="63"/>
  <c r="AP53" i="63"/>
  <c r="AQ53" i="63"/>
  <c r="AR53" i="63"/>
  <c r="AS53" i="63"/>
  <c r="AT53" i="63"/>
  <c r="AU53" i="63"/>
  <c r="BU53" i="63"/>
  <c r="BX53" i="63"/>
  <c r="CA53" i="63"/>
  <c r="CB53" i="63"/>
  <c r="CD53" i="63"/>
  <c r="HG53" i="63"/>
  <c r="AN54" i="63"/>
  <c r="AO54" i="63"/>
  <c r="AP54" i="63"/>
  <c r="AQ54" i="63"/>
  <c r="AR54" i="63"/>
  <c r="AV54" i="63"/>
  <c r="AW54" i="63"/>
  <c r="AX54" i="63"/>
  <c r="AY54" i="63"/>
  <c r="AZ54" i="63"/>
  <c r="BA54" i="63"/>
  <c r="BB54" i="63"/>
  <c r="BC54" i="63"/>
  <c r="BU54" i="63"/>
  <c r="BX54" i="63"/>
  <c r="CA54" i="63"/>
  <c r="EN54" i="63"/>
  <c r="HG54" i="63"/>
  <c r="AN55" i="63"/>
  <c r="AO55" i="63"/>
  <c r="AP55" i="63"/>
  <c r="AQ55" i="63"/>
  <c r="AR55" i="63"/>
  <c r="BU55" i="63"/>
  <c r="BX55" i="63"/>
  <c r="CA55" i="63"/>
  <c r="HG55" i="63"/>
  <c r="E56" i="63"/>
  <c r="F56" i="63"/>
  <c r="G56" i="63"/>
  <c r="H56" i="63"/>
  <c r="I56" i="63"/>
  <c r="J56" i="63"/>
  <c r="K56" i="63"/>
  <c r="L56" i="63"/>
  <c r="M56" i="63"/>
  <c r="N56" i="63"/>
  <c r="O56" i="63"/>
  <c r="P56" i="63"/>
  <c r="Q56" i="63"/>
  <c r="R56" i="63"/>
  <c r="S56" i="63"/>
  <c r="T56" i="63"/>
  <c r="U56" i="63"/>
  <c r="V56" i="63"/>
  <c r="W56" i="63"/>
  <c r="X56" i="63"/>
  <c r="Y56" i="63"/>
  <c r="Z56" i="63"/>
  <c r="AA56" i="63"/>
  <c r="AB56" i="63"/>
  <c r="AC56" i="63"/>
  <c r="AD56" i="63"/>
  <c r="AE56" i="63"/>
  <c r="AF56" i="63"/>
  <c r="AG56" i="63"/>
  <c r="AH56" i="63"/>
  <c r="AI56" i="63"/>
  <c r="AJ56" i="63"/>
  <c r="AK56" i="63"/>
  <c r="AL56" i="63"/>
  <c r="AM56" i="63"/>
  <c r="AN56" i="63"/>
  <c r="AO56" i="63"/>
  <c r="AP56" i="63"/>
  <c r="AQ56" i="63"/>
  <c r="AR56" i="63"/>
  <c r="AS56" i="63"/>
  <c r="AT56" i="63"/>
  <c r="AU56" i="63"/>
  <c r="CA56" i="63"/>
  <c r="CB56" i="63"/>
  <c r="CD56" i="63"/>
  <c r="HG56" i="63"/>
  <c r="AN57" i="63"/>
  <c r="AO57" i="63"/>
  <c r="AP57" i="63"/>
  <c r="AQ57" i="63"/>
  <c r="AR57" i="63"/>
  <c r="AV57" i="63"/>
  <c r="AW57" i="63"/>
  <c r="AX57" i="63"/>
  <c r="AY57" i="63"/>
  <c r="AZ57" i="63"/>
  <c r="BA57" i="63"/>
  <c r="BB57" i="63"/>
  <c r="BC57" i="63"/>
  <c r="CA57" i="63"/>
  <c r="CB57" i="63"/>
  <c r="CD57" i="63"/>
  <c r="HG57" i="63"/>
  <c r="HL57" i="63"/>
  <c r="AN58" i="63"/>
  <c r="AO58" i="63"/>
  <c r="AP58" i="63"/>
  <c r="AQ58" i="63"/>
  <c r="AR58" i="63"/>
  <c r="HG58" i="63"/>
  <c r="HL58" i="63"/>
  <c r="HG59" i="63"/>
  <c r="HL59" i="63"/>
  <c r="AL11" i="60"/>
  <c r="B11" i="66" s="1"/>
  <c r="E11" i="94" s="1"/>
  <c r="AM11" i="60"/>
  <c r="AR11" i="60"/>
  <c r="AV11" i="60"/>
  <c r="K123" i="98"/>
  <c r="L123" i="98" s="1"/>
  <c r="K349" i="98"/>
  <c r="L359" i="98"/>
  <c r="AR12" i="60"/>
  <c r="K108" i="98"/>
  <c r="AV12" i="60"/>
  <c r="K124" i="98" s="1"/>
  <c r="K350" i="98"/>
  <c r="L360" i="98"/>
  <c r="K360" i="98"/>
  <c r="AC13" i="60"/>
  <c r="H75" i="98" s="1"/>
  <c r="AL13" i="60"/>
  <c r="B13" i="66" s="1"/>
  <c r="E13" i="94" s="1"/>
  <c r="AM13" i="60"/>
  <c r="C13" i="66" s="1"/>
  <c r="F13" i="94" s="1"/>
  <c r="AR13" i="60"/>
  <c r="K109" i="98" s="1"/>
  <c r="CP13" i="60"/>
  <c r="K351" i="98" s="1"/>
  <c r="AF14" i="60"/>
  <c r="AL14" i="60" s="1"/>
  <c r="B14" i="66" s="1"/>
  <c r="E14" i="94" s="1"/>
  <c r="H167" i="98" s="1"/>
  <c r="AG14" i="60"/>
  <c r="AH14" i="60"/>
  <c r="AI14" i="60"/>
  <c r="AK14" i="60"/>
  <c r="B151" i="98" s="1"/>
  <c r="L362" i="98"/>
  <c r="L363" i="98"/>
  <c r="BB16" i="60"/>
  <c r="F182" i="98" s="1"/>
  <c r="I182" i="98"/>
  <c r="L182" i="98"/>
  <c r="L364" i="98"/>
  <c r="BB17" i="60"/>
  <c r="F183" i="98" s="1"/>
  <c r="I183" i="98"/>
  <c r="L183" i="98"/>
  <c r="L366" i="98"/>
  <c r="AR18" i="60"/>
  <c r="K114" i="98" s="1"/>
  <c r="AV18" i="60"/>
  <c r="K130" i="98" s="1"/>
  <c r="L130" i="98" s="1"/>
  <c r="L367" i="98"/>
  <c r="AR19" i="60"/>
  <c r="K115" i="98" s="1"/>
  <c r="AV19" i="60"/>
  <c r="L368" i="98"/>
  <c r="AR20" i="60"/>
  <c r="K112" i="30" s="1"/>
  <c r="K116" i="98"/>
  <c r="AT20" i="60"/>
  <c r="AU20" i="60"/>
  <c r="DB20" i="60"/>
  <c r="L370" i="98"/>
  <c r="AP21" i="60"/>
  <c r="AQ21" i="60"/>
  <c r="DB21" i="60"/>
  <c r="L371" i="98"/>
  <c r="DB22" i="60"/>
  <c r="L372" i="98" s="1"/>
  <c r="AF27" i="60"/>
  <c r="AG27" i="60"/>
  <c r="AH27" i="60"/>
  <c r="AI27" i="60"/>
  <c r="AK27" i="60"/>
  <c r="AF28" i="60"/>
  <c r="AG28" i="60"/>
  <c r="AH28" i="60"/>
  <c r="AI28" i="60"/>
  <c r="AJ28" i="60"/>
  <c r="CO1" i="94"/>
  <c r="DB1" i="94"/>
  <c r="DO1" i="94"/>
  <c r="EB1" i="94"/>
  <c r="EW4" i="94"/>
  <c r="EX4" i="94" s="1"/>
  <c r="EY4" i="94" s="1"/>
  <c r="EZ4" i="94" s="1"/>
  <c r="FA4" i="94" s="1"/>
  <c r="FB4" i="94" s="1"/>
  <c r="FC4" i="94" s="1"/>
  <c r="FD4" i="94" s="1"/>
  <c r="FE4" i="94" s="1"/>
  <c r="FF4" i="94" s="1"/>
  <c r="FG4" i="94" s="1"/>
  <c r="FH4" i="94" s="1"/>
  <c r="FI4" i="94" s="1"/>
  <c r="FJ4" i="94"/>
  <c r="FK4" i="94" s="1"/>
  <c r="FL4" i="94" s="1"/>
  <c r="FM4" i="94" s="1"/>
  <c r="FN4" i="94" s="1"/>
  <c r="FO4" i="94" s="1"/>
  <c r="FP4" i="94" s="1"/>
  <c r="FQ4" i="94" s="1"/>
  <c r="FR4" i="94" s="1"/>
  <c r="FS4" i="94" s="1"/>
  <c r="FT4" i="94" s="1"/>
  <c r="FU4" i="94" s="1"/>
  <c r="FV4" i="94" s="1"/>
  <c r="FW4" i="94"/>
  <c r="FX4" i="94" s="1"/>
  <c r="FY4" i="94" s="1"/>
  <c r="FZ4" i="94" s="1"/>
  <c r="GA4" i="94" s="1"/>
  <c r="GB4" i="94" s="1"/>
  <c r="GC4" i="94" s="1"/>
  <c r="GD4" i="94" s="1"/>
  <c r="GE4" i="94" s="1"/>
  <c r="GF4" i="94" s="1"/>
  <c r="GG4" i="94" s="1"/>
  <c r="GH4" i="94" s="1"/>
  <c r="GJ4" i="94"/>
  <c r="GK4" i="94" s="1"/>
  <c r="GL4" i="94" s="1"/>
  <c r="GM4" i="94" s="1"/>
  <c r="GN4" i="94" s="1"/>
  <c r="GO4" i="94" s="1"/>
  <c r="GP4" i="94" s="1"/>
  <c r="GQ4" i="94" s="1"/>
  <c r="GR4" i="94" s="1"/>
  <c r="GS4" i="94" s="1"/>
  <c r="GT4" i="94" s="1"/>
  <c r="GU4" i="94" s="1"/>
  <c r="GV4" i="94" s="1"/>
  <c r="GW4" i="94"/>
  <c r="GX4" i="94"/>
  <c r="GY4" i="94" s="1"/>
  <c r="GZ4" i="94" s="1"/>
  <c r="HA4" i="94" s="1"/>
  <c r="HB4" i="94"/>
  <c r="HC4" i="94" s="1"/>
  <c r="HD4" i="94" s="1"/>
  <c r="HE4" i="94" s="1"/>
  <c r="HF4" i="94"/>
  <c r="HG4" i="94" s="1"/>
  <c r="HH4" i="94" s="1"/>
  <c r="HI4" i="94" s="1"/>
  <c r="HJ4" i="94"/>
  <c r="HK4" i="94" s="1"/>
  <c r="HL4" i="94" s="1"/>
  <c r="HM4" i="94" s="1"/>
  <c r="HN4" i="94" s="1"/>
  <c r="HO4" i="94" s="1"/>
  <c r="HP4" i="94" s="1"/>
  <c r="HQ4" i="94" s="1"/>
  <c r="HR4" i="94" s="1"/>
  <c r="HS4" i="94" s="1"/>
  <c r="HT4" i="94" s="1"/>
  <c r="HU4" i="94" s="1"/>
  <c r="HV4" i="94" s="1"/>
  <c r="EW6" i="94"/>
  <c r="EX6" i="94" s="1"/>
  <c r="EY6" i="94" s="1"/>
  <c r="EZ6" i="94" s="1"/>
  <c r="FA6" i="94" s="1"/>
  <c r="FB6" i="94" s="1"/>
  <c r="FC6" i="94" s="1"/>
  <c r="FD6" i="94" s="1"/>
  <c r="FE6" i="94" s="1"/>
  <c r="FF6" i="94" s="1"/>
  <c r="FG6" i="94" s="1"/>
  <c r="FH6" i="94" s="1"/>
  <c r="FI6" i="94" s="1"/>
  <c r="FJ6" i="94"/>
  <c r="FK6" i="94" s="1"/>
  <c r="FL6" i="94" s="1"/>
  <c r="FM6" i="94" s="1"/>
  <c r="FN6" i="94" s="1"/>
  <c r="FO6" i="94" s="1"/>
  <c r="FW6" i="94"/>
  <c r="FX6" i="94"/>
  <c r="FY6" i="94" s="1"/>
  <c r="FZ6" i="94" s="1"/>
  <c r="GA6" i="94" s="1"/>
  <c r="GB6" i="94"/>
  <c r="GC6" i="94" s="1"/>
  <c r="GD6" i="94" s="1"/>
  <c r="GE6" i="94" s="1"/>
  <c r="GF6" i="94"/>
  <c r="GG6" i="94" s="1"/>
  <c r="GH6" i="94" s="1"/>
  <c r="GJ6" i="94"/>
  <c r="GK6" i="94"/>
  <c r="GL6" i="94" s="1"/>
  <c r="GM6" i="94" s="1"/>
  <c r="GN6" i="94" s="1"/>
  <c r="GO6" i="94"/>
  <c r="GP6" i="94" s="1"/>
  <c r="GQ6" i="94" s="1"/>
  <c r="GR6" i="94" s="1"/>
  <c r="GS6" i="94"/>
  <c r="GT6" i="94" s="1"/>
  <c r="GU6" i="94" s="1"/>
  <c r="GV6" i="94" s="1"/>
  <c r="GW6" i="94"/>
  <c r="GX6" i="94" s="1"/>
  <c r="GY6" i="94" s="1"/>
  <c r="GZ6" i="94" s="1"/>
  <c r="HA6" i="94" s="1"/>
  <c r="HB6" i="94" s="1"/>
  <c r="HC6" i="94" s="1"/>
  <c r="HD6" i="94" s="1"/>
  <c r="HE6" i="94" s="1"/>
  <c r="HF6" i="94" s="1"/>
  <c r="HG6" i="94"/>
  <c r="HH6" i="94" s="1"/>
  <c r="HI6" i="94"/>
  <c r="HJ6" i="94" s="1"/>
  <c r="HK6" i="94" s="1"/>
  <c r="HL6" i="94"/>
  <c r="HM6" i="94"/>
  <c r="HN6" i="94" s="1"/>
  <c r="HO6" i="94" s="1"/>
  <c r="HP6" i="94" s="1"/>
  <c r="HQ6" i="94"/>
  <c r="HR6" i="94" s="1"/>
  <c r="HS6" i="94" s="1"/>
  <c r="HT6" i="94" s="1"/>
  <c r="HU6" i="94"/>
  <c r="HV6" i="94" s="1"/>
  <c r="CM11" i="94"/>
  <c r="CM14" i="94"/>
  <c r="CM17" i="94"/>
  <c r="CM20" i="94"/>
  <c r="CM23" i="94"/>
  <c r="CM26" i="94"/>
  <c r="CM29" i="94"/>
  <c r="CM32" i="94"/>
  <c r="CZ14" i="94"/>
  <c r="CZ17" i="94"/>
  <c r="CZ20" i="94"/>
  <c r="CZ23" i="94"/>
  <c r="CZ26" i="94"/>
  <c r="CZ8" i="94" s="1"/>
  <c r="CZ29" i="94"/>
  <c r="CZ32" i="94"/>
  <c r="DM14" i="94"/>
  <c r="DM17" i="94"/>
  <c r="DM8" i="94" s="1"/>
  <c r="DM20" i="94"/>
  <c r="DM23" i="94"/>
  <c r="DM26" i="94"/>
  <c r="DM29" i="94"/>
  <c r="DM32" i="94"/>
  <c r="DZ14" i="94"/>
  <c r="DZ17" i="94"/>
  <c r="DZ20" i="94"/>
  <c r="DZ23" i="94"/>
  <c r="DZ26" i="94"/>
  <c r="DZ29" i="94"/>
  <c r="DZ32" i="94"/>
  <c r="BU9" i="94"/>
  <c r="CA9" i="94"/>
  <c r="BU10" i="94"/>
  <c r="BV10" i="94"/>
  <c r="BX10" i="94"/>
  <c r="CA10" i="94"/>
  <c r="CB10" i="94"/>
  <c r="CD10" i="94"/>
  <c r="EM10" i="94"/>
  <c r="EN10" i="94"/>
  <c r="EO10" i="94"/>
  <c r="EP10" i="94"/>
  <c r="EQ10" i="94"/>
  <c r="ER10" i="94"/>
  <c r="ES10" i="94"/>
  <c r="C11" i="66"/>
  <c r="F11" i="94" s="1"/>
  <c r="H11" i="94"/>
  <c r="I11" i="94"/>
  <c r="J11" i="94"/>
  <c r="K11" i="94"/>
  <c r="L11" i="94"/>
  <c r="M11" i="94"/>
  <c r="N11" i="94"/>
  <c r="O11" i="94"/>
  <c r="P11" i="94"/>
  <c r="Q11" i="94"/>
  <c r="R11" i="94"/>
  <c r="S11" i="94"/>
  <c r="T11" i="94"/>
  <c r="U11" i="94"/>
  <c r="V11" i="94"/>
  <c r="W11" i="94"/>
  <c r="X11" i="94"/>
  <c r="AA11" i="94"/>
  <c r="AB11" i="94"/>
  <c r="AC11" i="94"/>
  <c r="AD11" i="94"/>
  <c r="AE11" i="94"/>
  <c r="AF11" i="94"/>
  <c r="AG11" i="94"/>
  <c r="AH11" i="94"/>
  <c r="AI11" i="94"/>
  <c r="AJ11" i="94"/>
  <c r="AK11" i="94"/>
  <c r="AL11" i="94"/>
  <c r="AM11" i="94"/>
  <c r="BU11" i="94"/>
  <c r="BV11" i="94"/>
  <c r="BX11" i="94"/>
  <c r="CA11" i="94"/>
  <c r="CF11" i="94"/>
  <c r="CG11" i="94"/>
  <c r="CH11" i="94"/>
  <c r="X11" i="67"/>
  <c r="CI11" i="94"/>
  <c r="CJ11" i="94"/>
  <c r="CK11" i="94"/>
  <c r="CL11" i="94"/>
  <c r="CN11" i="94"/>
  <c r="B76" i="99" s="1"/>
  <c r="B12" i="100" s="1"/>
  <c r="CO11" i="94"/>
  <c r="CP11" i="94"/>
  <c r="CQ11" i="94"/>
  <c r="CR11" i="94"/>
  <c r="CS11" i="94"/>
  <c r="CT11" i="94"/>
  <c r="CU11" i="94"/>
  <c r="CV11" i="94"/>
  <c r="CW11" i="94"/>
  <c r="CX11" i="94"/>
  <c r="CY11" i="94"/>
  <c r="U76" i="99"/>
  <c r="DA11" i="94"/>
  <c r="DB11" i="94"/>
  <c r="DC11" i="94"/>
  <c r="DD11" i="94"/>
  <c r="DE11" i="94"/>
  <c r="DF11" i="94"/>
  <c r="DG11" i="94"/>
  <c r="DH11" i="94"/>
  <c r="DI11" i="94"/>
  <c r="DJ11" i="94"/>
  <c r="DK11" i="94"/>
  <c r="DL11" i="94"/>
  <c r="U108" i="99" s="1"/>
  <c r="DN11" i="94"/>
  <c r="DO11" i="94"/>
  <c r="DP11" i="94"/>
  <c r="E141" i="99" s="1"/>
  <c r="D77" i="100" s="1"/>
  <c r="DQ11" i="94"/>
  <c r="DR11" i="94"/>
  <c r="DS11" i="94"/>
  <c r="DT11" i="94"/>
  <c r="L141" i="99" s="1"/>
  <c r="DU11" i="94"/>
  <c r="DV11" i="94"/>
  <c r="DW11" i="94"/>
  <c r="DX11" i="94"/>
  <c r="T141" i="99" s="1"/>
  <c r="X142" i="99" s="1"/>
  <c r="DY11" i="94"/>
  <c r="U141" i="99" s="1"/>
  <c r="EA11" i="94"/>
  <c r="EB11" i="94"/>
  <c r="EC11" i="94"/>
  <c r="ED11" i="94"/>
  <c r="EE11" i="94"/>
  <c r="EF11" i="94"/>
  <c r="EG11" i="94"/>
  <c r="EH11" i="94"/>
  <c r="EI11" i="94"/>
  <c r="EJ11" i="94"/>
  <c r="EK11" i="94"/>
  <c r="EL11" i="94"/>
  <c r="U174" i="99"/>
  <c r="EM11" i="94"/>
  <c r="EN11" i="94"/>
  <c r="EO11" i="94"/>
  <c r="EP11" i="94"/>
  <c r="EQ11" i="94"/>
  <c r="ER11" i="94"/>
  <c r="ES11" i="94"/>
  <c r="EW11" i="94"/>
  <c r="EX11" i="94"/>
  <c r="EY11" i="94"/>
  <c r="EZ11" i="94"/>
  <c r="FD11" i="94"/>
  <c r="FJ11" i="94"/>
  <c r="FK11" i="94"/>
  <c r="FL11" i="94"/>
  <c r="FM11" i="94"/>
  <c r="FQ11" i="94"/>
  <c r="FW11" i="94"/>
  <c r="FX11" i="94"/>
  <c r="FY11" i="94"/>
  <c r="FZ11" i="94"/>
  <c r="GD11" i="94"/>
  <c r="GJ11" i="94"/>
  <c r="GK11" i="94"/>
  <c r="GL11" i="94"/>
  <c r="GM11" i="94"/>
  <c r="GQ11" i="94"/>
  <c r="B12" i="66"/>
  <c r="E12" i="94" s="1"/>
  <c r="H12" i="94"/>
  <c r="I12" i="94"/>
  <c r="J12" i="94"/>
  <c r="K12" i="94"/>
  <c r="L12" i="94"/>
  <c r="M12" i="94"/>
  <c r="P12" i="94"/>
  <c r="Q12" i="94"/>
  <c r="R12" i="94"/>
  <c r="S12" i="94"/>
  <c r="T12" i="94"/>
  <c r="U12" i="94"/>
  <c r="V12" i="94"/>
  <c r="W12" i="94"/>
  <c r="X12" i="94"/>
  <c r="AA12" i="94"/>
  <c r="AB12" i="94"/>
  <c r="AC12" i="94"/>
  <c r="AD12" i="94"/>
  <c r="AE12" i="94"/>
  <c r="AF12" i="94"/>
  <c r="AG12" i="94"/>
  <c r="AH12" i="94"/>
  <c r="AI12" i="94"/>
  <c r="AJ12" i="94"/>
  <c r="AK12" i="94"/>
  <c r="AL12" i="94"/>
  <c r="AM12" i="94"/>
  <c r="BU12" i="94"/>
  <c r="BV12" i="94"/>
  <c r="BX12" i="94"/>
  <c r="CA12" i="94"/>
  <c r="CF12" i="94"/>
  <c r="CG12" i="94"/>
  <c r="CH12" i="94"/>
  <c r="X12" i="67"/>
  <c r="CI12" i="94" s="1"/>
  <c r="CJ12" i="94"/>
  <c r="CK12" i="94"/>
  <c r="CN12" i="94"/>
  <c r="CO12" i="94"/>
  <c r="CP12" i="94"/>
  <c r="CW12" i="94"/>
  <c r="G13" i="100" s="1"/>
  <c r="CX12" i="94"/>
  <c r="T77" i="99"/>
  <c r="CY12" i="94"/>
  <c r="DA12" i="94"/>
  <c r="B109" i="99" s="1"/>
  <c r="B45" i="100" s="1"/>
  <c r="DB12" i="94"/>
  <c r="DC12" i="94"/>
  <c r="DJ12" i="94"/>
  <c r="DK12" i="94"/>
  <c r="T109" i="99" s="1"/>
  <c r="DL12" i="94"/>
  <c r="DN12" i="94"/>
  <c r="DO12" i="94"/>
  <c r="DP12" i="94"/>
  <c r="DW12" i="94"/>
  <c r="DX12" i="94"/>
  <c r="DY12" i="94"/>
  <c r="EA12" i="94"/>
  <c r="EB12" i="94"/>
  <c r="EC12" i="94"/>
  <c r="EJ12" i="94"/>
  <c r="EK12" i="94"/>
  <c r="EL12" i="94"/>
  <c r="EM12" i="94"/>
  <c r="EN12" i="94"/>
  <c r="EO12" i="94"/>
  <c r="EP12" i="94"/>
  <c r="B186" i="101" s="1"/>
  <c r="EQ12" i="94"/>
  <c r="ER12" i="94"/>
  <c r="ES12" i="94"/>
  <c r="EW12" i="94"/>
  <c r="EX12" i="94"/>
  <c r="EY12" i="94"/>
  <c r="EZ12" i="94"/>
  <c r="FD12" i="94"/>
  <c r="FJ12" i="94"/>
  <c r="FK12" i="94"/>
  <c r="FL12" i="94"/>
  <c r="FM12" i="94"/>
  <c r="FQ12" i="94"/>
  <c r="FW12" i="94"/>
  <c r="FX12" i="94"/>
  <c r="FY12" i="94"/>
  <c r="FZ12" i="94"/>
  <c r="GD12" i="94"/>
  <c r="GJ12" i="94"/>
  <c r="GK12" i="94"/>
  <c r="GL12" i="94"/>
  <c r="GM12" i="94"/>
  <c r="GQ12" i="94"/>
  <c r="H13" i="94"/>
  <c r="I13" i="94"/>
  <c r="J13" i="94"/>
  <c r="K13" i="94"/>
  <c r="L13" i="94"/>
  <c r="M13" i="94"/>
  <c r="N13" i="94"/>
  <c r="O13" i="94"/>
  <c r="P13" i="94"/>
  <c r="Q13" i="94"/>
  <c r="R13" i="94"/>
  <c r="S13" i="94"/>
  <c r="T13" i="94"/>
  <c r="U13" i="94"/>
  <c r="V13" i="94"/>
  <c r="W13" i="94"/>
  <c r="X13" i="94"/>
  <c r="AA13" i="94"/>
  <c r="AB13" i="94"/>
  <c r="AC13" i="94"/>
  <c r="AD13" i="94"/>
  <c r="AE13" i="94"/>
  <c r="AF13" i="94"/>
  <c r="AG13" i="94"/>
  <c r="AH13" i="94"/>
  <c r="AI13" i="94"/>
  <c r="AJ13" i="94"/>
  <c r="AK13" i="94"/>
  <c r="AL13" i="94"/>
  <c r="AM13" i="94"/>
  <c r="BU13" i="94"/>
  <c r="BV13" i="94"/>
  <c r="BX13" i="94"/>
  <c r="CA13" i="94"/>
  <c r="CF13" i="94"/>
  <c r="CG13" i="94"/>
  <c r="CH13" i="94"/>
  <c r="X13" i="67"/>
  <c r="CI13" i="94" s="1"/>
  <c r="CJ13" i="94"/>
  <c r="CK13" i="94"/>
  <c r="CN13" i="94"/>
  <c r="CO13" i="94"/>
  <c r="CP13" i="94"/>
  <c r="CW13" i="94"/>
  <c r="G14" i="100" s="1"/>
  <c r="CX13" i="94"/>
  <c r="T78" i="99"/>
  <c r="CY13" i="94"/>
  <c r="DA13" i="94"/>
  <c r="B110" i="99" s="1"/>
  <c r="B46" i="100" s="1"/>
  <c r="DB13" i="94"/>
  <c r="DC13" i="94"/>
  <c r="DJ13" i="94"/>
  <c r="DK13" i="94"/>
  <c r="DL13" i="94"/>
  <c r="DN13" i="94"/>
  <c r="DO13" i="94"/>
  <c r="DP13" i="94"/>
  <c r="DW13" i="94"/>
  <c r="DX13" i="94"/>
  <c r="DY13" i="94"/>
  <c r="EA13" i="94"/>
  <c r="EB13" i="94"/>
  <c r="EC13" i="94"/>
  <c r="EJ13" i="94"/>
  <c r="EK13" i="94"/>
  <c r="EL13" i="94"/>
  <c r="U176" i="99" s="1"/>
  <c r="EM13" i="94"/>
  <c r="EN13" i="94"/>
  <c r="EO13" i="94"/>
  <c r="EP13" i="94"/>
  <c r="A383" i="100" s="1"/>
  <c r="EQ13" i="94"/>
  <c r="C77" i="101" s="1"/>
  <c r="ER13" i="94"/>
  <c r="ES13" i="94"/>
  <c r="EW13" i="94"/>
  <c r="EX13" i="94"/>
  <c r="EY13" i="94"/>
  <c r="EZ13" i="94"/>
  <c r="FD13" i="94"/>
  <c r="FJ13" i="94"/>
  <c r="FK13" i="94"/>
  <c r="FL13" i="94"/>
  <c r="FM13" i="94"/>
  <c r="FQ13" i="94"/>
  <c r="FW13" i="94"/>
  <c r="FX13" i="94"/>
  <c r="FY13" i="94"/>
  <c r="FZ13" i="94"/>
  <c r="GD13" i="94"/>
  <c r="GJ13" i="94"/>
  <c r="GK13" i="94"/>
  <c r="GL13" i="94"/>
  <c r="GM13" i="94"/>
  <c r="GQ13" i="94"/>
  <c r="Z14" i="94"/>
  <c r="AJ14" i="94"/>
  <c r="AK14" i="94"/>
  <c r="AL14" i="94"/>
  <c r="AM14" i="94"/>
  <c r="BU14" i="94"/>
  <c r="BV14" i="94"/>
  <c r="BX14" i="94"/>
  <c r="CA14" i="94"/>
  <c r="CF14" i="94"/>
  <c r="CG14" i="94"/>
  <c r="CH14" i="94"/>
  <c r="X14" i="67"/>
  <c r="CI14" i="94" s="1"/>
  <c r="CJ14" i="94"/>
  <c r="CK14" i="94"/>
  <c r="CN14" i="94"/>
  <c r="CO14" i="94"/>
  <c r="CP14" i="94"/>
  <c r="CQ14" i="94"/>
  <c r="CR14" i="94"/>
  <c r="CS14" i="94"/>
  <c r="CT14" i="94"/>
  <c r="CU14" i="94"/>
  <c r="CV14" i="94"/>
  <c r="CW14" i="94"/>
  <c r="CX14" i="94"/>
  <c r="CY14" i="94"/>
  <c r="U79" i="99" s="1"/>
  <c r="DA14" i="94"/>
  <c r="DB14" i="94"/>
  <c r="DC14" i="94"/>
  <c r="DD14" i="94"/>
  <c r="DE14" i="94"/>
  <c r="DF14" i="94"/>
  <c r="DG14" i="94"/>
  <c r="DH14" i="94"/>
  <c r="DI14" i="94"/>
  <c r="DJ14" i="94"/>
  <c r="DK14" i="94"/>
  <c r="T111" i="99" s="1"/>
  <c r="DL14" i="94"/>
  <c r="U111" i="99" s="1"/>
  <c r="DN14" i="94"/>
  <c r="DO14" i="94"/>
  <c r="D144" i="99" s="1"/>
  <c r="DP14" i="94"/>
  <c r="DQ14" i="94"/>
  <c r="DR14" i="94"/>
  <c r="DS14" i="94"/>
  <c r="DT14" i="94"/>
  <c r="DU14" i="94"/>
  <c r="DV14" i="94"/>
  <c r="DW14" i="94"/>
  <c r="DX14" i="94"/>
  <c r="DY14" i="94"/>
  <c r="U144" i="99"/>
  <c r="EA14" i="94"/>
  <c r="B177" i="99" s="1"/>
  <c r="EB14" i="94"/>
  <c r="EC14" i="94"/>
  <c r="ED14" i="94"/>
  <c r="EE14" i="94"/>
  <c r="EF14" i="94"/>
  <c r="EG14" i="94"/>
  <c r="EH14" i="94"/>
  <c r="EI14" i="94"/>
  <c r="EJ14" i="94"/>
  <c r="EK14" i="94"/>
  <c r="EL14" i="94"/>
  <c r="U177" i="99"/>
  <c r="EM14" i="94"/>
  <c r="EN14" i="94"/>
  <c r="EO14" i="94"/>
  <c r="EP14" i="94"/>
  <c r="B188" i="101" s="1"/>
  <c r="EQ14" i="94"/>
  <c r="ER14" i="94"/>
  <c r="ES14" i="94"/>
  <c r="EW14" i="94"/>
  <c r="EX14" i="94"/>
  <c r="EY14" i="94"/>
  <c r="EZ14" i="94"/>
  <c r="FD14" i="94"/>
  <c r="FJ14" i="94"/>
  <c r="FK14" i="94"/>
  <c r="FL14" i="94"/>
  <c r="FM14" i="94"/>
  <c r="FQ14" i="94"/>
  <c r="FW14" i="94"/>
  <c r="FX14" i="94"/>
  <c r="FY14" i="94"/>
  <c r="FZ14" i="94"/>
  <c r="GD14" i="94"/>
  <c r="GJ14" i="94"/>
  <c r="GK14" i="94"/>
  <c r="GL14" i="94"/>
  <c r="GM14" i="94"/>
  <c r="GQ14" i="94"/>
  <c r="GW14" i="94"/>
  <c r="GX14" i="94"/>
  <c r="GY14" i="94"/>
  <c r="GZ14" i="94"/>
  <c r="HD14" i="94"/>
  <c r="BU15" i="94"/>
  <c r="BV15" i="94"/>
  <c r="BX15" i="94"/>
  <c r="CA15" i="94"/>
  <c r="CF15" i="94"/>
  <c r="CG15" i="94"/>
  <c r="CH15" i="94"/>
  <c r="X15" i="67"/>
  <c r="CI15" i="94" s="1"/>
  <c r="CJ15" i="94"/>
  <c r="CK15" i="94"/>
  <c r="CN15" i="94"/>
  <c r="CO15" i="94"/>
  <c r="CP15" i="94"/>
  <c r="CW15" i="94"/>
  <c r="CX15" i="94"/>
  <c r="T80" i="99" s="1"/>
  <c r="CY15" i="94"/>
  <c r="DA15" i="94"/>
  <c r="DB15" i="94"/>
  <c r="DC15" i="94"/>
  <c r="E112" i="99" s="1"/>
  <c r="DJ15" i="94"/>
  <c r="DK15" i="94"/>
  <c r="DL15" i="94"/>
  <c r="DN15" i="94"/>
  <c r="DO15" i="94"/>
  <c r="DP15" i="94"/>
  <c r="DW15" i="94"/>
  <c r="DX15" i="94"/>
  <c r="DY15" i="94"/>
  <c r="EA15" i="94"/>
  <c r="EB15" i="94"/>
  <c r="EC15" i="94"/>
  <c r="EJ15" i="94"/>
  <c r="EK15" i="94"/>
  <c r="EL15" i="94"/>
  <c r="EM15" i="94"/>
  <c r="EN15" i="94"/>
  <c r="EO15" i="94"/>
  <c r="B159" i="101"/>
  <c r="EP15" i="94"/>
  <c r="EQ15" i="94"/>
  <c r="ER15" i="94"/>
  <c r="ES15" i="94"/>
  <c r="EV15" i="94"/>
  <c r="EW15" i="94"/>
  <c r="EX15" i="94"/>
  <c r="EY15" i="94"/>
  <c r="EZ15" i="94"/>
  <c r="FD15" i="94"/>
  <c r="FJ15" i="94"/>
  <c r="FK15" i="94"/>
  <c r="FL15" i="94"/>
  <c r="FM15" i="94"/>
  <c r="FN15" i="94"/>
  <c r="FQ15" i="94"/>
  <c r="FW15" i="94"/>
  <c r="FX15" i="94"/>
  <c r="FY15" i="94"/>
  <c r="FZ15" i="94"/>
  <c r="GD15" i="94"/>
  <c r="GJ15" i="94"/>
  <c r="GK15" i="94"/>
  <c r="GL15" i="94"/>
  <c r="GM15" i="94"/>
  <c r="GQ15" i="94"/>
  <c r="GW15" i="94"/>
  <c r="GX15" i="94"/>
  <c r="GY15" i="94"/>
  <c r="GZ15" i="94"/>
  <c r="HD15" i="94"/>
  <c r="HJ15" i="94"/>
  <c r="HK15" i="94"/>
  <c r="HL15" i="94"/>
  <c r="HM15" i="94"/>
  <c r="HQ15" i="94"/>
  <c r="BU16" i="94"/>
  <c r="BV16" i="94"/>
  <c r="BX16" i="94"/>
  <c r="CA16" i="94"/>
  <c r="CF16" i="94"/>
  <c r="CG16" i="94"/>
  <c r="CH16" i="94"/>
  <c r="X16" i="67"/>
  <c r="CI16" i="94" s="1"/>
  <c r="CJ16" i="94"/>
  <c r="CN16" i="94"/>
  <c r="CO16" i="94"/>
  <c r="CP16" i="94"/>
  <c r="CW16" i="94"/>
  <c r="CX16" i="94"/>
  <c r="T81" i="99" s="1"/>
  <c r="CY16" i="94"/>
  <c r="DA16" i="94"/>
  <c r="DB16" i="94"/>
  <c r="DC16" i="94"/>
  <c r="DJ16" i="94"/>
  <c r="DK16" i="94"/>
  <c r="T113" i="99"/>
  <c r="DL16" i="94"/>
  <c r="DN16" i="94"/>
  <c r="DO16" i="94"/>
  <c r="DP16" i="94"/>
  <c r="E146" i="99" s="1"/>
  <c r="D82" i="100" s="1"/>
  <c r="DW16" i="94"/>
  <c r="DX16" i="94"/>
  <c r="DY16" i="94"/>
  <c r="EA16" i="94"/>
  <c r="B179" i="99" s="1"/>
  <c r="EB16" i="94"/>
  <c r="EC16" i="94"/>
  <c r="EJ16" i="94"/>
  <c r="EK16" i="94"/>
  <c r="EL16" i="94"/>
  <c r="EM16" i="94"/>
  <c r="EN16" i="94"/>
  <c r="EO16" i="94"/>
  <c r="B160" i="101" s="1"/>
  <c r="EP16" i="94"/>
  <c r="EQ16" i="94"/>
  <c r="C80" i="101" s="1"/>
  <c r="ER16" i="94"/>
  <c r="C94" i="101"/>
  <c r="ES16" i="94"/>
  <c r="EW16" i="94"/>
  <c r="EX16" i="94"/>
  <c r="EY16" i="94"/>
  <c r="EZ16" i="94"/>
  <c r="FA16" i="94"/>
  <c r="FB16" i="94"/>
  <c r="FC16" i="94"/>
  <c r="FD16" i="94"/>
  <c r="FJ16" i="94"/>
  <c r="FK16" i="94"/>
  <c r="FL16" i="94"/>
  <c r="FM16" i="94"/>
  <c r="FN16" i="94"/>
  <c r="FO16" i="94"/>
  <c r="FP16" i="94"/>
  <c r="FQ16" i="94"/>
  <c r="FW16" i="94"/>
  <c r="FX16" i="94"/>
  <c r="FY16" i="94"/>
  <c r="FZ16" i="94"/>
  <c r="GA16" i="94"/>
  <c r="GB16" i="94"/>
  <c r="GC16" i="94"/>
  <c r="GD16" i="94"/>
  <c r="GJ16" i="94"/>
  <c r="GK16" i="94"/>
  <c r="GL16" i="94"/>
  <c r="GM16" i="94"/>
  <c r="GN16" i="94"/>
  <c r="GO16" i="94"/>
  <c r="GP16" i="94"/>
  <c r="GQ16" i="94"/>
  <c r="GW16" i="94"/>
  <c r="GX16" i="94"/>
  <c r="GY16" i="94"/>
  <c r="GZ16" i="94"/>
  <c r="HA16" i="94"/>
  <c r="HB16" i="94"/>
  <c r="HC16" i="94"/>
  <c r="HD16" i="94"/>
  <c r="HJ16" i="94"/>
  <c r="HK16" i="94"/>
  <c r="HL16" i="94"/>
  <c r="HM16" i="94"/>
  <c r="HN16" i="94"/>
  <c r="HO16" i="94"/>
  <c r="HP16" i="94"/>
  <c r="HQ16" i="94"/>
  <c r="BU17" i="94"/>
  <c r="BV17" i="94"/>
  <c r="BX17" i="94"/>
  <c r="CA17" i="94"/>
  <c r="CF17" i="94"/>
  <c r="CG17" i="94"/>
  <c r="CH17" i="94"/>
  <c r="X17" i="67"/>
  <c r="CI17" i="94" s="1"/>
  <c r="CN17" i="94"/>
  <c r="B82" i="99" s="1"/>
  <c r="B18" i="100" s="1"/>
  <c r="CO17" i="94"/>
  <c r="CP17" i="94"/>
  <c r="CQ17" i="94"/>
  <c r="I82" i="99"/>
  <c r="CR17" i="94"/>
  <c r="CS17" i="94"/>
  <c r="CT17" i="94"/>
  <c r="CU17" i="94"/>
  <c r="CV17" i="94"/>
  <c r="CW17" i="94"/>
  <c r="CX17" i="94"/>
  <c r="CY17" i="94"/>
  <c r="DA17" i="94"/>
  <c r="DB17" i="94"/>
  <c r="DC17" i="94"/>
  <c r="DD17" i="94"/>
  <c r="DE17" i="94"/>
  <c r="DF17" i="94"/>
  <c r="DG17" i="94"/>
  <c r="DH17" i="94"/>
  <c r="DI17" i="94"/>
  <c r="DJ17" i="94"/>
  <c r="DK17" i="94"/>
  <c r="DL17" i="94"/>
  <c r="U114" i="99" s="1"/>
  <c r="AB115" i="99" s="1"/>
  <c r="DN17" i="94"/>
  <c r="DO17" i="94"/>
  <c r="DP17" i="94"/>
  <c r="DQ17" i="94"/>
  <c r="DR17" i="94"/>
  <c r="DS17" i="94"/>
  <c r="DT17" i="94"/>
  <c r="DU17" i="94"/>
  <c r="DV17" i="94"/>
  <c r="DW17" i="94"/>
  <c r="DX17" i="94"/>
  <c r="DY17" i="94"/>
  <c r="U147" i="99" s="1"/>
  <c r="EA17" i="94"/>
  <c r="EB17" i="94"/>
  <c r="EC17" i="94"/>
  <c r="ED17" i="94"/>
  <c r="EE17" i="94"/>
  <c r="EF17" i="94"/>
  <c r="EG17" i="94"/>
  <c r="EH17" i="94"/>
  <c r="EI17" i="94"/>
  <c r="EJ17" i="94"/>
  <c r="EK17" i="94"/>
  <c r="EL17" i="94"/>
  <c r="EM17" i="94"/>
  <c r="EN17" i="94"/>
  <c r="EO17" i="94"/>
  <c r="EP17" i="94"/>
  <c r="EQ17" i="94"/>
  <c r="ER17" i="94"/>
  <c r="ES17" i="94"/>
  <c r="EW17" i="94"/>
  <c r="EX17" i="94"/>
  <c r="EY17" i="94"/>
  <c r="EZ17" i="94"/>
  <c r="FA17" i="94"/>
  <c r="FB17" i="94"/>
  <c r="FC17" i="94"/>
  <c r="FD17" i="94"/>
  <c r="FJ17" i="94"/>
  <c r="FK17" i="94"/>
  <c r="FL17" i="94"/>
  <c r="FM17" i="94"/>
  <c r="FN17" i="94"/>
  <c r="FO17" i="94"/>
  <c r="FP17" i="94"/>
  <c r="FQ17" i="94"/>
  <c r="FW17" i="94"/>
  <c r="FX17" i="94"/>
  <c r="FY17" i="94"/>
  <c r="FZ17" i="94"/>
  <c r="GA17" i="94"/>
  <c r="GB17" i="94"/>
  <c r="GC17" i="94"/>
  <c r="GD17" i="94"/>
  <c r="GJ17" i="94"/>
  <c r="GK17" i="94"/>
  <c r="GL17" i="94"/>
  <c r="GM17" i="94"/>
  <c r="GN17" i="94"/>
  <c r="GO17" i="94"/>
  <c r="GP17" i="94"/>
  <c r="GQ17" i="94"/>
  <c r="GW17" i="94"/>
  <c r="GX17" i="94"/>
  <c r="GY17" i="94"/>
  <c r="GZ17" i="94"/>
  <c r="HA17" i="94"/>
  <c r="HB17" i="94"/>
  <c r="HC17" i="94"/>
  <c r="HD17" i="94"/>
  <c r="BU18" i="94"/>
  <c r="BV18" i="94"/>
  <c r="BX18" i="94"/>
  <c r="CA18" i="94"/>
  <c r="CF18" i="94"/>
  <c r="CG18" i="94"/>
  <c r="CH18" i="94"/>
  <c r="X18" i="67"/>
  <c r="CI18" i="94"/>
  <c r="CN18" i="94"/>
  <c r="B83" i="99" s="1"/>
  <c r="CO18" i="94"/>
  <c r="CP18" i="94"/>
  <c r="CW18" i="94"/>
  <c r="CX18" i="94"/>
  <c r="T83" i="99" s="1"/>
  <c r="CY18" i="94"/>
  <c r="DA18" i="94"/>
  <c r="DB18" i="94"/>
  <c r="DC18" i="94"/>
  <c r="DJ18" i="94"/>
  <c r="DK18" i="94"/>
  <c r="DL18" i="94"/>
  <c r="DN18" i="94"/>
  <c r="DO18" i="94"/>
  <c r="DP18" i="94"/>
  <c r="DW18" i="94"/>
  <c r="DX18" i="94"/>
  <c r="DY18" i="94"/>
  <c r="EA18" i="94"/>
  <c r="EB18" i="94"/>
  <c r="EC18" i="94"/>
  <c r="EJ18" i="94"/>
  <c r="EK18" i="94"/>
  <c r="EL18" i="94"/>
  <c r="EM18" i="94"/>
  <c r="EN18" i="94"/>
  <c r="EO18" i="94"/>
  <c r="B162" i="101"/>
  <c r="EP18" i="94"/>
  <c r="EQ18" i="94"/>
  <c r="ER18" i="94"/>
  <c r="ES18" i="94"/>
  <c r="EW18" i="94"/>
  <c r="EX18" i="94"/>
  <c r="EY18" i="94"/>
  <c r="EZ18" i="94"/>
  <c r="FA18" i="94"/>
  <c r="FB18" i="94"/>
  <c r="FC18" i="94"/>
  <c r="FD18" i="94"/>
  <c r="FJ18" i="94"/>
  <c r="FK18" i="94"/>
  <c r="FL18" i="94"/>
  <c r="FM18" i="94"/>
  <c r="FN18" i="94"/>
  <c r="FO18" i="94"/>
  <c r="FP18" i="94"/>
  <c r="FQ18" i="94"/>
  <c r="FW18" i="94"/>
  <c r="FX18" i="94"/>
  <c r="FY18" i="94"/>
  <c r="FZ18" i="94"/>
  <c r="GA18" i="94"/>
  <c r="GB18" i="94"/>
  <c r="GC18" i="94"/>
  <c r="GD18" i="94"/>
  <c r="GJ18" i="94"/>
  <c r="GK18" i="94"/>
  <c r="GL18" i="94"/>
  <c r="GM18" i="94"/>
  <c r="GN18" i="94"/>
  <c r="GO18" i="94"/>
  <c r="GP18" i="94"/>
  <c r="GQ18" i="94"/>
  <c r="GW18" i="94"/>
  <c r="GX18" i="94"/>
  <c r="GY18" i="94"/>
  <c r="GZ18" i="94"/>
  <c r="HA18" i="94"/>
  <c r="HB18" i="94"/>
  <c r="HC18" i="94"/>
  <c r="HD18" i="94"/>
  <c r="HJ18" i="94"/>
  <c r="HK18" i="94"/>
  <c r="HL18" i="94"/>
  <c r="HM18" i="94"/>
  <c r="HN18" i="94"/>
  <c r="HO18" i="94"/>
  <c r="HP18" i="94"/>
  <c r="HQ18" i="94"/>
  <c r="BU19" i="94"/>
  <c r="BV19" i="94"/>
  <c r="BX19" i="94"/>
  <c r="CA19" i="94"/>
  <c r="CF19" i="94"/>
  <c r="CG19" i="94"/>
  <c r="CH19" i="94"/>
  <c r="X19" i="67"/>
  <c r="CI19" i="94" s="1"/>
  <c r="CN19" i="94"/>
  <c r="CO19" i="94"/>
  <c r="CP19" i="94"/>
  <c r="CW19" i="94"/>
  <c r="CX19" i="94"/>
  <c r="T84" i="99" s="1"/>
  <c r="CY19" i="94"/>
  <c r="DA19" i="94"/>
  <c r="DB19" i="94"/>
  <c r="DC19" i="94"/>
  <c r="DJ19" i="94"/>
  <c r="G52" i="100"/>
  <c r="DK19" i="94"/>
  <c r="T116" i="99"/>
  <c r="DL19" i="94"/>
  <c r="DN19" i="94"/>
  <c r="B149" i="99" s="1"/>
  <c r="B85" i="100" s="1"/>
  <c r="DO19" i="94"/>
  <c r="DP19" i="94"/>
  <c r="DW19" i="94"/>
  <c r="DX19" i="94"/>
  <c r="DY19" i="94"/>
  <c r="EA19" i="94"/>
  <c r="B182" i="99" s="1"/>
  <c r="B118" i="100" s="1"/>
  <c r="EB19" i="94"/>
  <c r="EC19" i="94"/>
  <c r="EJ19" i="94"/>
  <c r="EK19" i="94"/>
  <c r="T182" i="99" s="1"/>
  <c r="EL19" i="94"/>
  <c r="EM19" i="94"/>
  <c r="EN19" i="94"/>
  <c r="EO19" i="94"/>
  <c r="A277" i="100" s="1"/>
  <c r="EP19" i="94"/>
  <c r="EQ19" i="94"/>
  <c r="C83" i="101"/>
  <c r="ER19" i="94"/>
  <c r="C97" i="101" s="1"/>
  <c r="ES19" i="94"/>
  <c r="EW19" i="94"/>
  <c r="EX19" i="94"/>
  <c r="EY19" i="94"/>
  <c r="EZ19" i="94"/>
  <c r="FA19" i="94"/>
  <c r="FB19" i="94"/>
  <c r="FC19" i="94"/>
  <c r="FD19" i="94"/>
  <c r="FJ19" i="94"/>
  <c r="FK19" i="94"/>
  <c r="FL19" i="94"/>
  <c r="FM19" i="94"/>
  <c r="FN19" i="94"/>
  <c r="FO19" i="94"/>
  <c r="FP19" i="94"/>
  <c r="FQ19" i="94"/>
  <c r="BU20" i="94"/>
  <c r="BV20" i="94"/>
  <c r="BX20" i="94"/>
  <c r="CA20" i="94"/>
  <c r="CF20" i="94"/>
  <c r="CG20" i="94"/>
  <c r="CH20" i="94"/>
  <c r="X20" i="67"/>
  <c r="CI20" i="94" s="1"/>
  <c r="CN20" i="94"/>
  <c r="B85" i="99" s="1"/>
  <c r="CO20" i="94"/>
  <c r="CP20" i="94"/>
  <c r="E85" i="99" s="1"/>
  <c r="D21" i="100" s="1"/>
  <c r="CQ20" i="94"/>
  <c r="CR20" i="94"/>
  <c r="CS20" i="94"/>
  <c r="CT20" i="94"/>
  <c r="CU20" i="94"/>
  <c r="CV20" i="94"/>
  <c r="CW20" i="94"/>
  <c r="CX20" i="94"/>
  <c r="T85" i="99" s="1"/>
  <c r="CY20" i="94"/>
  <c r="U85" i="99" s="1"/>
  <c r="DA20" i="94"/>
  <c r="DB20" i="94"/>
  <c r="DC20" i="94"/>
  <c r="DD20" i="94"/>
  <c r="DE20" i="94"/>
  <c r="DF20" i="94"/>
  <c r="K117" i="99" s="1"/>
  <c r="DG20" i="94"/>
  <c r="DH20" i="94"/>
  <c r="DI20" i="94"/>
  <c r="DJ20" i="94"/>
  <c r="DK20" i="94"/>
  <c r="DL20" i="94"/>
  <c r="U117" i="99"/>
  <c r="DN20" i="94"/>
  <c r="DO20" i="94"/>
  <c r="DP20" i="94"/>
  <c r="DQ20" i="94"/>
  <c r="I150" i="99" s="1"/>
  <c r="DR20" i="94"/>
  <c r="J150" i="99" s="1"/>
  <c r="DS20" i="94"/>
  <c r="DT20" i="94"/>
  <c r="DU20" i="94"/>
  <c r="M150" i="99"/>
  <c r="DV20" i="94"/>
  <c r="DW20" i="94"/>
  <c r="DX20" i="94"/>
  <c r="DY20" i="94"/>
  <c r="U150" i="99" s="1"/>
  <c r="EA20" i="94"/>
  <c r="EB20" i="94"/>
  <c r="EC20" i="94"/>
  <c r="ED20" i="94"/>
  <c r="EE20" i="94"/>
  <c r="EF20" i="94"/>
  <c r="EG20" i="94"/>
  <c r="EH20" i="94"/>
  <c r="EI20" i="94"/>
  <c r="EJ20" i="94"/>
  <c r="EK20" i="94"/>
  <c r="T183" i="99" s="1"/>
  <c r="EL20" i="94"/>
  <c r="U183" i="99" s="1"/>
  <c r="EM20" i="94"/>
  <c r="EN20" i="94"/>
  <c r="EO20" i="94"/>
  <c r="EP20" i="94"/>
  <c r="EQ20" i="94"/>
  <c r="ER20" i="94"/>
  <c r="ES20" i="94"/>
  <c r="EW20" i="94"/>
  <c r="EX20" i="94"/>
  <c r="EY20" i="94"/>
  <c r="EZ20" i="94"/>
  <c r="FA20" i="94"/>
  <c r="FB20" i="94"/>
  <c r="FC20" i="94"/>
  <c r="FD20" i="94"/>
  <c r="FJ20" i="94"/>
  <c r="FK20" i="94"/>
  <c r="FL20" i="94"/>
  <c r="FM20" i="94"/>
  <c r="FN20" i="94"/>
  <c r="FO20" i="94"/>
  <c r="FP20" i="94"/>
  <c r="FQ20" i="94"/>
  <c r="BU21" i="94"/>
  <c r="BV21" i="94"/>
  <c r="BX21" i="94"/>
  <c r="CA21" i="94"/>
  <c r="CF21" i="94"/>
  <c r="CG21" i="94"/>
  <c r="CH21" i="94"/>
  <c r="X21" i="67"/>
  <c r="CI21" i="94" s="1"/>
  <c r="CJ21" i="94"/>
  <c r="CK21" i="94"/>
  <c r="CL21" i="94"/>
  <c r="CN21" i="94"/>
  <c r="CO21" i="94"/>
  <c r="CP21" i="94"/>
  <c r="E86" i="99" s="1"/>
  <c r="D22" i="100" s="1"/>
  <c r="CW21" i="94"/>
  <c r="CX21" i="94"/>
  <c r="T86" i="99"/>
  <c r="CY21" i="94"/>
  <c r="U86" i="99" s="1"/>
  <c r="DA21" i="94"/>
  <c r="B118" i="99" s="1"/>
  <c r="B54" i="100" s="1"/>
  <c r="DB21" i="94"/>
  <c r="DC21" i="94"/>
  <c r="DJ21" i="94"/>
  <c r="G54" i="100"/>
  <c r="DK21" i="94"/>
  <c r="DL21" i="94"/>
  <c r="DN21" i="94"/>
  <c r="DO21" i="94"/>
  <c r="DP21" i="94"/>
  <c r="DW21" i="94"/>
  <c r="G87" i="100" s="1"/>
  <c r="DX21" i="94"/>
  <c r="DY21" i="94"/>
  <c r="EA21" i="94"/>
  <c r="EB21" i="94"/>
  <c r="EC21" i="94"/>
  <c r="E184" i="99"/>
  <c r="D120" i="100"/>
  <c r="EJ21" i="94"/>
  <c r="EK21" i="94"/>
  <c r="EL21" i="94"/>
  <c r="EM21" i="94"/>
  <c r="EN21" i="94"/>
  <c r="EO21" i="94"/>
  <c r="B165" i="101"/>
  <c r="EP21" i="94"/>
  <c r="B195" i="101" s="1"/>
  <c r="EQ21" i="94"/>
  <c r="ER21" i="94"/>
  <c r="ES21" i="94"/>
  <c r="EW21" i="94"/>
  <c r="EX21" i="94"/>
  <c r="EY21" i="94"/>
  <c r="EZ21" i="94"/>
  <c r="FA21" i="94"/>
  <c r="FB21" i="94"/>
  <c r="FC21" i="94"/>
  <c r="FD21" i="94"/>
  <c r="FJ21" i="94"/>
  <c r="FK21" i="94"/>
  <c r="FL21" i="94"/>
  <c r="FM21" i="94"/>
  <c r="FN21" i="94"/>
  <c r="FO21" i="94"/>
  <c r="FP21" i="94"/>
  <c r="FQ21" i="94"/>
  <c r="BU22" i="94"/>
  <c r="BV22" i="94"/>
  <c r="BX22" i="94"/>
  <c r="CA22" i="94"/>
  <c r="CF22" i="94"/>
  <c r="CG22" i="94"/>
  <c r="CH22" i="94"/>
  <c r="P845" i="98" s="1"/>
  <c r="X22" i="67"/>
  <c r="CI22" i="94" s="1"/>
  <c r="CK22" i="94"/>
  <c r="CL22" i="94"/>
  <c r="CN22" i="94"/>
  <c r="B87" i="99" s="1"/>
  <c r="B23" i="100" s="1"/>
  <c r="CO22" i="94"/>
  <c r="CP22" i="94"/>
  <c r="CW22" i="94"/>
  <c r="CX22" i="94"/>
  <c r="T87" i="99" s="1"/>
  <c r="CY22" i="94"/>
  <c r="DA22" i="94"/>
  <c r="B119" i="99" s="1"/>
  <c r="DB22" i="94"/>
  <c r="DC22" i="94"/>
  <c r="E119" i="99"/>
  <c r="DJ22" i="94"/>
  <c r="DK22" i="94"/>
  <c r="T119" i="99" s="1"/>
  <c r="DL22" i="94"/>
  <c r="DN22" i="94"/>
  <c r="DO22" i="94"/>
  <c r="DP22" i="94"/>
  <c r="DW22" i="94"/>
  <c r="DX22" i="94"/>
  <c r="DY22" i="94"/>
  <c r="EA22" i="94"/>
  <c r="EB22" i="94"/>
  <c r="EC22" i="94"/>
  <c r="EJ22" i="94"/>
  <c r="EK22" i="94"/>
  <c r="EL22" i="94"/>
  <c r="EM22" i="94"/>
  <c r="EN22" i="94"/>
  <c r="EO22" i="94"/>
  <c r="EP22" i="94"/>
  <c r="EQ22" i="94"/>
  <c r="C86" i="101"/>
  <c r="ER22" i="94"/>
  <c r="C100" i="101" s="1"/>
  <c r="BU23" i="94"/>
  <c r="BV23" i="94"/>
  <c r="BX23" i="94"/>
  <c r="CA23" i="94"/>
  <c r="CF23" i="94"/>
  <c r="CG23" i="94"/>
  <c r="CK23" i="94"/>
  <c r="CL23" i="94"/>
  <c r="CN23" i="94"/>
  <c r="CO23" i="94"/>
  <c r="CP23" i="94"/>
  <c r="E88" i="99" s="1"/>
  <c r="CQ23" i="94"/>
  <c r="I88" i="99"/>
  <c r="CR23" i="94"/>
  <c r="CS23" i="94"/>
  <c r="CT23" i="94"/>
  <c r="CU23" i="94"/>
  <c r="M88" i="99" s="1"/>
  <c r="CV23" i="94"/>
  <c r="CW23" i="94"/>
  <c r="CX23" i="94"/>
  <c r="CY23" i="94"/>
  <c r="U88" i="99" s="1"/>
  <c r="DA23" i="94"/>
  <c r="B120" i="99"/>
  <c r="DB23" i="94"/>
  <c r="DC23" i="94"/>
  <c r="DD23" i="94"/>
  <c r="DE23" i="94"/>
  <c r="DF23" i="94"/>
  <c r="DG23" i="94"/>
  <c r="DH23" i="94"/>
  <c r="DI23" i="94"/>
  <c r="DJ23" i="94"/>
  <c r="G56" i="100" s="1"/>
  <c r="DK23" i="94"/>
  <c r="DL23" i="94"/>
  <c r="U120" i="99"/>
  <c r="DN23" i="94"/>
  <c r="DO23" i="94"/>
  <c r="DP23" i="94"/>
  <c r="DQ23" i="94"/>
  <c r="DR23" i="94"/>
  <c r="J153" i="99" s="1"/>
  <c r="DS23" i="94"/>
  <c r="DT23" i="94"/>
  <c r="DU23" i="94"/>
  <c r="DV23" i="94"/>
  <c r="DW23" i="94"/>
  <c r="G89" i="100" s="1"/>
  <c r="DX23" i="94"/>
  <c r="DY23" i="94"/>
  <c r="U153" i="99"/>
  <c r="EA23" i="94"/>
  <c r="EB23" i="94"/>
  <c r="EC23" i="94"/>
  <c r="E186" i="99"/>
  <c r="ED23" i="94"/>
  <c r="I186" i="99"/>
  <c r="EE23" i="94"/>
  <c r="EF23" i="94"/>
  <c r="EG23" i="94"/>
  <c r="EH23" i="94"/>
  <c r="EI23" i="94"/>
  <c r="EJ23" i="94"/>
  <c r="G122" i="100" s="1"/>
  <c r="EK23" i="94"/>
  <c r="EL23" i="94"/>
  <c r="EM23" i="94"/>
  <c r="EN23" i="94"/>
  <c r="EO23" i="94"/>
  <c r="EP23" i="94"/>
  <c r="BU24" i="94"/>
  <c r="BV24" i="94"/>
  <c r="BX24" i="94"/>
  <c r="CA24" i="94"/>
  <c r="CF24" i="94"/>
  <c r="CG24" i="94"/>
  <c r="CK24" i="94"/>
  <c r="CL24" i="94"/>
  <c r="CN24" i="94"/>
  <c r="B89" i="99"/>
  <c r="B25" i="100" s="1"/>
  <c r="CO24" i="94"/>
  <c r="CP24" i="94"/>
  <c r="CW24" i="94"/>
  <c r="CX24" i="94"/>
  <c r="T89" i="99" s="1"/>
  <c r="CY24" i="94"/>
  <c r="DA24" i="94"/>
  <c r="B121" i="99"/>
  <c r="B57" i="100"/>
  <c r="DB24" i="94"/>
  <c r="DC24" i="94"/>
  <c r="DJ24" i="94"/>
  <c r="DK24" i="94"/>
  <c r="DL24" i="94"/>
  <c r="DN24" i="94"/>
  <c r="DO24" i="94"/>
  <c r="DP24" i="94"/>
  <c r="E154" i="99" s="1"/>
  <c r="D90" i="100" s="1"/>
  <c r="DW24" i="94"/>
  <c r="G90" i="100"/>
  <c r="DX24" i="94"/>
  <c r="DY24" i="94"/>
  <c r="EA24" i="94"/>
  <c r="EB24" i="94"/>
  <c r="EC24" i="94"/>
  <c r="E187" i="99"/>
  <c r="D123" i="100" s="1"/>
  <c r="EJ24" i="94"/>
  <c r="EK24" i="94"/>
  <c r="EL24" i="94"/>
  <c r="EM24" i="94"/>
  <c r="EN24" i="94"/>
  <c r="EO24" i="94"/>
  <c r="B173" i="101"/>
  <c r="EP24" i="94"/>
  <c r="B198" i="101" s="1"/>
  <c r="BU25" i="94"/>
  <c r="BV25" i="94"/>
  <c r="BX25" i="94"/>
  <c r="CA25" i="94"/>
  <c r="CF25" i="94"/>
  <c r="CG25" i="94"/>
  <c r="CH25" i="94"/>
  <c r="CK25" i="94"/>
  <c r="CL25" i="94"/>
  <c r="CN25" i="94"/>
  <c r="B90" i="99" s="1"/>
  <c r="CO25" i="94"/>
  <c r="CP25" i="94"/>
  <c r="E90" i="99" s="1"/>
  <c r="CW25" i="94"/>
  <c r="CX25" i="94"/>
  <c r="T90" i="99" s="1"/>
  <c r="CY25" i="94"/>
  <c r="DA25" i="94"/>
  <c r="DB25" i="94"/>
  <c r="DC25" i="94"/>
  <c r="E122" i="99" s="1"/>
  <c r="D58" i="100" s="1"/>
  <c r="DJ25" i="94"/>
  <c r="DK25" i="94"/>
  <c r="DL25" i="94"/>
  <c r="DN25" i="94"/>
  <c r="DO25" i="94"/>
  <c r="DP25" i="94"/>
  <c r="DW25" i="94"/>
  <c r="DX25" i="94"/>
  <c r="DY25" i="94"/>
  <c r="EA25" i="94"/>
  <c r="B188" i="99" s="1"/>
  <c r="EB25" i="94"/>
  <c r="EC25" i="94"/>
  <c r="EJ25" i="94"/>
  <c r="EK25" i="94"/>
  <c r="T188" i="99" s="1"/>
  <c r="EL25" i="94"/>
  <c r="EM25" i="94"/>
  <c r="EN25" i="94"/>
  <c r="EO25" i="94"/>
  <c r="EP25" i="94"/>
  <c r="EQ25" i="94"/>
  <c r="ER25" i="94"/>
  <c r="BU26" i="94"/>
  <c r="BV26" i="94"/>
  <c r="CA26" i="94"/>
  <c r="CF26" i="94"/>
  <c r="CG26" i="94"/>
  <c r="CH26" i="94"/>
  <c r="CK26" i="94"/>
  <c r="CL26" i="94"/>
  <c r="CN26" i="94"/>
  <c r="B91" i="99" s="1"/>
  <c r="B27" i="100" s="1"/>
  <c r="CO26" i="94"/>
  <c r="CP26" i="94"/>
  <c r="CQ26" i="94"/>
  <c r="CR26" i="94"/>
  <c r="J91" i="99" s="1"/>
  <c r="CS26" i="94"/>
  <c r="CT26" i="94"/>
  <c r="CU26" i="94"/>
  <c r="CV26" i="94"/>
  <c r="N91" i="99" s="1"/>
  <c r="CW26" i="94"/>
  <c r="CX26" i="94"/>
  <c r="CY26" i="94"/>
  <c r="U91" i="99"/>
  <c r="DA26" i="94"/>
  <c r="DB26" i="94"/>
  <c r="DC26" i="94"/>
  <c r="E123" i="99" s="1"/>
  <c r="D59" i="100" s="1"/>
  <c r="DD26" i="94"/>
  <c r="DE26" i="94"/>
  <c r="DF26" i="94"/>
  <c r="DG26" i="94"/>
  <c r="DH26" i="94"/>
  <c r="DI26" i="94"/>
  <c r="DJ26" i="94"/>
  <c r="DK26" i="94"/>
  <c r="T123" i="99" s="1"/>
  <c r="X124" i="99" s="1"/>
  <c r="DL26" i="94"/>
  <c r="U123" i="99" s="1"/>
  <c r="DN26" i="94"/>
  <c r="DO26" i="94"/>
  <c r="DP26" i="94"/>
  <c r="DQ26" i="94"/>
  <c r="DR26" i="94"/>
  <c r="DS26" i="94"/>
  <c r="DT26" i="94"/>
  <c r="DU26" i="94"/>
  <c r="DV26" i="94"/>
  <c r="DW26" i="94"/>
  <c r="DX26" i="94"/>
  <c r="T156" i="99" s="1"/>
  <c r="X157" i="99" s="1"/>
  <c r="DY26" i="94"/>
  <c r="U156" i="99"/>
  <c r="EA26" i="94"/>
  <c r="EB26" i="94"/>
  <c r="EC26" i="94"/>
  <c r="E189" i="99"/>
  <c r="D125" i="100"/>
  <c r="ED26" i="94"/>
  <c r="EE26" i="94"/>
  <c r="EF26" i="94"/>
  <c r="EG26" i="94"/>
  <c r="EH26" i="94"/>
  <c r="EI26" i="94"/>
  <c r="EJ26" i="94"/>
  <c r="EK26" i="94"/>
  <c r="T189" i="99" s="1"/>
  <c r="EL26" i="94"/>
  <c r="U189" i="99" s="1"/>
  <c r="EM26" i="94"/>
  <c r="EN26" i="94"/>
  <c r="EO26" i="94"/>
  <c r="EP26" i="94"/>
  <c r="EQ26" i="94"/>
  <c r="ER26" i="94"/>
  <c r="BU27" i="94"/>
  <c r="BV27" i="94"/>
  <c r="BX27" i="94"/>
  <c r="CA27" i="94"/>
  <c r="CF27" i="94"/>
  <c r="CG27" i="94"/>
  <c r="CH27" i="94"/>
  <c r="CK27" i="94"/>
  <c r="CL27" i="94"/>
  <c r="CN27" i="94"/>
  <c r="CO27" i="94"/>
  <c r="CP27" i="94"/>
  <c r="E92" i="99"/>
  <c r="CW27" i="94"/>
  <c r="CX27" i="94"/>
  <c r="CY27" i="94"/>
  <c r="DA27" i="94"/>
  <c r="DB27" i="94"/>
  <c r="DC27" i="94"/>
  <c r="DJ27" i="94"/>
  <c r="DK27" i="94"/>
  <c r="DL27" i="94"/>
  <c r="DN27" i="94"/>
  <c r="DO27" i="94"/>
  <c r="DP27" i="94"/>
  <c r="DW27" i="94"/>
  <c r="DX27" i="94"/>
  <c r="DY27" i="94"/>
  <c r="EA27" i="94"/>
  <c r="EB27" i="94"/>
  <c r="EC27" i="94"/>
  <c r="E190" i="99"/>
  <c r="D126" i="100"/>
  <c r="EJ27" i="94"/>
  <c r="EK27" i="94"/>
  <c r="EL27" i="94"/>
  <c r="EM27" i="94"/>
  <c r="EN27" i="94"/>
  <c r="EO27" i="94"/>
  <c r="B176" i="101"/>
  <c r="EP27" i="94"/>
  <c r="EQ27" i="94"/>
  <c r="C108" i="101" s="1"/>
  <c r="ER27" i="94"/>
  <c r="C122" i="101" s="1"/>
  <c r="CA28" i="94"/>
  <c r="CF28" i="94"/>
  <c r="CG28" i="94"/>
  <c r="CH28" i="94"/>
  <c r="CK28" i="94"/>
  <c r="CL28" i="94"/>
  <c r="CN28" i="94"/>
  <c r="B93" i="99" s="1"/>
  <c r="CO28" i="94"/>
  <c r="CP28" i="94"/>
  <c r="E93" i="99"/>
  <c r="CW28" i="94"/>
  <c r="G29" i="100" s="1"/>
  <c r="CX28" i="94"/>
  <c r="T93" i="99" s="1"/>
  <c r="CY28" i="94"/>
  <c r="DA28" i="94"/>
  <c r="DB28" i="94"/>
  <c r="DC28" i="94"/>
  <c r="E125" i="99" s="1"/>
  <c r="DJ28" i="94"/>
  <c r="G61" i="100"/>
  <c r="DK28" i="94"/>
  <c r="DL28" i="94"/>
  <c r="DN28" i="94"/>
  <c r="DO28" i="94"/>
  <c r="DP28" i="94"/>
  <c r="E158" i="99" s="1"/>
  <c r="D94" i="100" s="1"/>
  <c r="DW28" i="94"/>
  <c r="DX28" i="94"/>
  <c r="DY28" i="94"/>
  <c r="EA28" i="94"/>
  <c r="B191" i="99" s="1"/>
  <c r="B127" i="100" s="1"/>
  <c r="EB28" i="94"/>
  <c r="EC28" i="94"/>
  <c r="EJ28" i="94"/>
  <c r="EK28" i="94"/>
  <c r="EL28" i="94"/>
  <c r="EM28" i="94"/>
  <c r="EN28" i="94"/>
  <c r="EO28" i="94"/>
  <c r="B177" i="101" s="1"/>
  <c r="EP28" i="94"/>
  <c r="EQ28" i="94"/>
  <c r="ER28" i="94"/>
  <c r="C123" i="101" s="1"/>
  <c r="CA29" i="94"/>
  <c r="CF29" i="94"/>
  <c r="CG29" i="94"/>
  <c r="CN29" i="94"/>
  <c r="B94" i="99" s="1"/>
  <c r="CO29" i="94"/>
  <c r="CP29" i="94"/>
  <c r="CQ29" i="94"/>
  <c r="CR29" i="94"/>
  <c r="CS29" i="94"/>
  <c r="K94" i="99" s="1"/>
  <c r="CT29" i="94"/>
  <c r="CU29" i="94"/>
  <c r="CV29" i="94"/>
  <c r="CW29" i="94"/>
  <c r="CX29" i="94"/>
  <c r="CY29" i="94"/>
  <c r="U94" i="99"/>
  <c r="DA29" i="94"/>
  <c r="B126" i="99" s="1"/>
  <c r="B62" i="100" s="1"/>
  <c r="DB29" i="94"/>
  <c r="DC29" i="94"/>
  <c r="DD29" i="94"/>
  <c r="DE29" i="94"/>
  <c r="J126" i="99" s="1"/>
  <c r="DF29" i="94"/>
  <c r="DG29" i="94"/>
  <c r="DH29" i="94"/>
  <c r="DI29" i="94"/>
  <c r="DJ29" i="94"/>
  <c r="G62" i="100" s="1"/>
  <c r="DK29" i="94"/>
  <c r="DL29" i="94"/>
  <c r="U126" i="99" s="1"/>
  <c r="DN29" i="94"/>
  <c r="DO29" i="94"/>
  <c r="DP29" i="94"/>
  <c r="DQ29" i="94"/>
  <c r="DR29" i="94"/>
  <c r="DS29" i="94"/>
  <c r="DT29" i="94"/>
  <c r="DU29" i="94"/>
  <c r="DV29" i="94"/>
  <c r="DW29" i="94"/>
  <c r="DX29" i="94"/>
  <c r="DY29" i="94"/>
  <c r="U159" i="99"/>
  <c r="EA29" i="94"/>
  <c r="EB29" i="94"/>
  <c r="EC29" i="94"/>
  <c r="E192" i="99"/>
  <c r="D128" i="100"/>
  <c r="ED29" i="94"/>
  <c r="EE29" i="94"/>
  <c r="EF29" i="94"/>
  <c r="EG29" i="94"/>
  <c r="EH29" i="94"/>
  <c r="EI29" i="94"/>
  <c r="EJ29" i="94"/>
  <c r="EK29" i="94"/>
  <c r="EL29" i="94"/>
  <c r="U192" i="99" s="1"/>
  <c r="EM29" i="94"/>
  <c r="EN29" i="94"/>
  <c r="EO29" i="94"/>
  <c r="EP29" i="94"/>
  <c r="EQ29" i="94"/>
  <c r="ER29" i="94"/>
  <c r="C124" i="101" s="1"/>
  <c r="CA30" i="94"/>
  <c r="CF30" i="94"/>
  <c r="CN30" i="94"/>
  <c r="CO30" i="94"/>
  <c r="CP30" i="94"/>
  <c r="CW30" i="94"/>
  <c r="G31" i="100" s="1"/>
  <c r="CX30" i="94"/>
  <c r="CY30" i="94"/>
  <c r="U95" i="99" s="1"/>
  <c r="DA30" i="94"/>
  <c r="DB30" i="94"/>
  <c r="DC30" i="94"/>
  <c r="E127" i="99"/>
  <c r="D63" i="100" s="1"/>
  <c r="DJ30" i="94"/>
  <c r="DK30" i="94"/>
  <c r="DL30" i="94"/>
  <c r="DN30" i="94"/>
  <c r="DO30" i="94"/>
  <c r="DP30" i="94"/>
  <c r="DW30" i="94"/>
  <c r="G96" i="100" s="1"/>
  <c r="DX30" i="94"/>
  <c r="DY30" i="94"/>
  <c r="EA30" i="94"/>
  <c r="EB30" i="94"/>
  <c r="EC30" i="94"/>
  <c r="E193" i="99"/>
  <c r="EJ30" i="94"/>
  <c r="EK30" i="94"/>
  <c r="EL30" i="94"/>
  <c r="EM30" i="94"/>
  <c r="EN30" i="94"/>
  <c r="EO30" i="94"/>
  <c r="B179" i="101" s="1"/>
  <c r="EP30" i="94"/>
  <c r="B207" i="101" s="1"/>
  <c r="EQ30" i="94"/>
  <c r="ER30" i="94"/>
  <c r="C125" i="101"/>
  <c r="CA31" i="94"/>
  <c r="CF31" i="94"/>
  <c r="CG31" i="94"/>
  <c r="CN31" i="94"/>
  <c r="CO31" i="94"/>
  <c r="CP31" i="94"/>
  <c r="CW31" i="94"/>
  <c r="G32" i="100"/>
  <c r="CX31" i="94"/>
  <c r="CY31" i="94"/>
  <c r="U96" i="99"/>
  <c r="DA31" i="94"/>
  <c r="B128" i="99" s="1"/>
  <c r="B64" i="100" s="1"/>
  <c r="DB31" i="94"/>
  <c r="DC31" i="94"/>
  <c r="E128" i="99"/>
  <c r="DJ31" i="94"/>
  <c r="G64" i="100" s="1"/>
  <c r="DK31" i="94"/>
  <c r="DL31" i="94"/>
  <c r="U128" i="99"/>
  <c r="DN31" i="94"/>
  <c r="B161" i="99" s="1"/>
  <c r="B97" i="100" s="1"/>
  <c r="DO31" i="94"/>
  <c r="DP31" i="94"/>
  <c r="DW31" i="94"/>
  <c r="DX31" i="94"/>
  <c r="DY31" i="94"/>
  <c r="EA31" i="94"/>
  <c r="EB31" i="94"/>
  <c r="D194" i="99" s="1"/>
  <c r="EC31" i="94"/>
  <c r="EJ31" i="94"/>
  <c r="G130" i="100"/>
  <c r="EK31" i="94"/>
  <c r="EL31" i="94"/>
  <c r="EM31" i="94"/>
  <c r="EN31" i="94"/>
  <c r="EO31" i="94"/>
  <c r="EP31" i="94"/>
  <c r="EQ31" i="94"/>
  <c r="ER31" i="94"/>
  <c r="CA32" i="94"/>
  <c r="CF32" i="94"/>
  <c r="CG32" i="94"/>
  <c r="CN32" i="94"/>
  <c r="B97" i="99"/>
  <c r="CO32" i="94"/>
  <c r="CP32" i="94"/>
  <c r="CQ32" i="94"/>
  <c r="CR32" i="94"/>
  <c r="J97" i="99" s="1"/>
  <c r="CS32" i="94"/>
  <c r="CT32" i="94"/>
  <c r="CU32" i="94"/>
  <c r="CV32" i="94"/>
  <c r="N97" i="99" s="1"/>
  <c r="CW32" i="94"/>
  <c r="CX32" i="94"/>
  <c r="CY32" i="94"/>
  <c r="U97" i="99"/>
  <c r="AB97" i="99" s="1"/>
  <c r="DA32" i="94"/>
  <c r="B129" i="99"/>
  <c r="B65" i="100"/>
  <c r="DB32" i="94"/>
  <c r="D129" i="99" s="1"/>
  <c r="DC32" i="94"/>
  <c r="DD32" i="94"/>
  <c r="DE32" i="94"/>
  <c r="DF32" i="94"/>
  <c r="K129" i="99" s="1"/>
  <c r="Q129" i="99" s="1"/>
  <c r="DG32" i="94"/>
  <c r="DH32" i="94"/>
  <c r="DI32" i="94"/>
  <c r="DJ32" i="94"/>
  <c r="G65" i="100" s="1"/>
  <c r="DK32" i="94"/>
  <c r="DL32" i="94"/>
  <c r="U129" i="99"/>
  <c r="DN32" i="94"/>
  <c r="B162" i="99" s="1"/>
  <c r="B98" i="100" s="1"/>
  <c r="DO32" i="94"/>
  <c r="DP32" i="94"/>
  <c r="DQ32" i="94"/>
  <c r="DR32" i="94"/>
  <c r="J162" i="99" s="1"/>
  <c r="DS32" i="94"/>
  <c r="DT32" i="94"/>
  <c r="DU32" i="94"/>
  <c r="DV32" i="94"/>
  <c r="DW32" i="94"/>
  <c r="G98" i="100"/>
  <c r="DX32" i="94"/>
  <c r="T162" i="99" s="1"/>
  <c r="DY32" i="94"/>
  <c r="U162" i="99" s="1"/>
  <c r="EA32" i="94"/>
  <c r="EB32" i="94"/>
  <c r="EC32" i="94"/>
  <c r="E195" i="99" s="1"/>
  <c r="D131" i="100" s="1"/>
  <c r="ED32" i="94"/>
  <c r="I195" i="99" s="1"/>
  <c r="EE32" i="94"/>
  <c r="EF32" i="94"/>
  <c r="EG32" i="94"/>
  <c r="EH32" i="94"/>
  <c r="EI32" i="94"/>
  <c r="EJ32" i="94"/>
  <c r="EK32" i="94"/>
  <c r="T195" i="99" s="1"/>
  <c r="X196" i="99" s="1"/>
  <c r="EL32" i="94"/>
  <c r="U195" i="99" s="1"/>
  <c r="EM32" i="94"/>
  <c r="EN32" i="94"/>
  <c r="EO32" i="94"/>
  <c r="B181" i="101" s="1"/>
  <c r="EP32" i="94"/>
  <c r="EQ32" i="94"/>
  <c r="ER32" i="94"/>
  <c r="CA33" i="94"/>
  <c r="CF33" i="94"/>
  <c r="CG33" i="94"/>
  <c r="CN33" i="94"/>
  <c r="CO33" i="94"/>
  <c r="D98" i="99" s="1"/>
  <c r="CP33" i="94"/>
  <c r="CW33" i="94"/>
  <c r="G34" i="100"/>
  <c r="CX33" i="94"/>
  <c r="T98" i="99" s="1"/>
  <c r="CY33" i="94"/>
  <c r="DA33" i="94"/>
  <c r="B130" i="99"/>
  <c r="B66" i="100"/>
  <c r="DB33" i="94"/>
  <c r="DC33" i="94"/>
  <c r="DJ33" i="94"/>
  <c r="G66" i="100" s="1"/>
  <c r="DK33" i="94"/>
  <c r="T130" i="99" s="1"/>
  <c r="DL33" i="94"/>
  <c r="DN33" i="94"/>
  <c r="DO33" i="94"/>
  <c r="DP33" i="94"/>
  <c r="E163" i="99" s="1"/>
  <c r="D99" i="100" s="1"/>
  <c r="DW33" i="94"/>
  <c r="G99" i="100"/>
  <c r="DX33" i="94"/>
  <c r="DY33" i="94"/>
  <c r="U163" i="99" s="1"/>
  <c r="EA33" i="94"/>
  <c r="EB33" i="94"/>
  <c r="EC33" i="94"/>
  <c r="E196" i="99"/>
  <c r="D132" i="100" s="1"/>
  <c r="EJ33" i="94"/>
  <c r="EK33" i="94"/>
  <c r="EL33" i="94"/>
  <c r="EM33" i="94"/>
  <c r="EN33" i="94"/>
  <c r="EO33" i="94"/>
  <c r="B182" i="101"/>
  <c r="EP33" i="94"/>
  <c r="EQ33" i="94"/>
  <c r="ER33" i="94"/>
  <c r="C128" i="101"/>
  <c r="CA34" i="94"/>
  <c r="CF34" i="94"/>
  <c r="CG34" i="94"/>
  <c r="CN34" i="94"/>
  <c r="B99" i="99" s="1"/>
  <c r="B35" i="100" s="1"/>
  <c r="CO34" i="94"/>
  <c r="CP34" i="94"/>
  <c r="CW34" i="94"/>
  <c r="G35" i="100"/>
  <c r="CX34" i="94"/>
  <c r="CY34" i="94"/>
  <c r="DA34" i="94"/>
  <c r="DB34" i="94"/>
  <c r="DC34" i="94"/>
  <c r="E131" i="99"/>
  <c r="D67" i="100"/>
  <c r="DJ34" i="94"/>
  <c r="DK34" i="94"/>
  <c r="DL34" i="94"/>
  <c r="DN34" i="94"/>
  <c r="B164" i="99"/>
  <c r="B100" i="100" s="1"/>
  <c r="DO34" i="94"/>
  <c r="DP34" i="94"/>
  <c r="DW34" i="94"/>
  <c r="DX34" i="94"/>
  <c r="DY34" i="94"/>
  <c r="EA34" i="94"/>
  <c r="EB34" i="94"/>
  <c r="EC34" i="94"/>
  <c r="EJ34" i="94"/>
  <c r="G133" i="100"/>
  <c r="EK34" i="94"/>
  <c r="EL34" i="94"/>
  <c r="EQ34" i="94"/>
  <c r="ER34" i="94"/>
  <c r="CA35" i="94"/>
  <c r="CF35" i="94"/>
  <c r="CG35" i="94"/>
  <c r="EQ35" i="94"/>
  <c r="ER35" i="94"/>
  <c r="CA36" i="94"/>
  <c r="CF36" i="94"/>
  <c r="CG36" i="94"/>
  <c r="CN36" i="94"/>
  <c r="CO36" i="94"/>
  <c r="CP36" i="94"/>
  <c r="CQ36" i="94"/>
  <c r="CR36" i="94"/>
  <c r="CS36" i="94"/>
  <c r="CT36" i="94"/>
  <c r="CU36" i="94"/>
  <c r="CV36" i="94"/>
  <c r="CW36" i="94"/>
  <c r="CX36" i="94"/>
  <c r="CY36" i="94"/>
  <c r="U207" i="99"/>
  <c r="DA36" i="94"/>
  <c r="DB36" i="94"/>
  <c r="DC36" i="94"/>
  <c r="DD36" i="94"/>
  <c r="DE36" i="94"/>
  <c r="DF36" i="94"/>
  <c r="DG36" i="94"/>
  <c r="DH36" i="94"/>
  <c r="DI36" i="94"/>
  <c r="DJ36" i="94"/>
  <c r="DK36" i="94"/>
  <c r="T240" i="99" s="1"/>
  <c r="DL36" i="94"/>
  <c r="U240" i="99" s="1"/>
  <c r="DN36" i="94"/>
  <c r="DO36" i="94"/>
  <c r="D273" i="99" s="1"/>
  <c r="DP36" i="94"/>
  <c r="E273" i="99" s="1"/>
  <c r="DQ36" i="94"/>
  <c r="DR36" i="94"/>
  <c r="DS36" i="94"/>
  <c r="DT36" i="94"/>
  <c r="DU36" i="94"/>
  <c r="DV36" i="94"/>
  <c r="DW36" i="94"/>
  <c r="G209" i="100" s="1"/>
  <c r="DX36" i="94"/>
  <c r="T273" i="99"/>
  <c r="DY36" i="94"/>
  <c r="U273" i="99" s="1"/>
  <c r="AB275" i="99" s="1"/>
  <c r="EM36" i="94"/>
  <c r="EN36" i="94"/>
  <c r="EQ36" i="94"/>
  <c r="C117" i="101"/>
  <c r="ER36" i="94"/>
  <c r="C131" i="101" s="1"/>
  <c r="CA37" i="94"/>
  <c r="CF37" i="94"/>
  <c r="CG37" i="94"/>
  <c r="CN37" i="94"/>
  <c r="B208" i="99" s="1"/>
  <c r="B144" i="100" s="1"/>
  <c r="CO37" i="94"/>
  <c r="CP37" i="94"/>
  <c r="CW37" i="94"/>
  <c r="CX37" i="94"/>
  <c r="CY37" i="94"/>
  <c r="DA37" i="94"/>
  <c r="B241" i="99"/>
  <c r="DB37" i="94"/>
  <c r="DC37" i="94"/>
  <c r="DJ37" i="94"/>
  <c r="DK37" i="94"/>
  <c r="DL37" i="94"/>
  <c r="U241" i="99" s="1"/>
  <c r="DN37" i="94"/>
  <c r="DO37" i="94"/>
  <c r="DP37" i="94"/>
  <c r="DW37" i="94"/>
  <c r="G210" i="100" s="1"/>
  <c r="DX37" i="94"/>
  <c r="DY37" i="94"/>
  <c r="EM37" i="94"/>
  <c r="EN37" i="94"/>
  <c r="EO37" i="94"/>
  <c r="EP37" i="94"/>
  <c r="CA38" i="94"/>
  <c r="CG38" i="94"/>
  <c r="CN38" i="94"/>
  <c r="CO38" i="94"/>
  <c r="CP38" i="94"/>
  <c r="CW38" i="94"/>
  <c r="CX38" i="94"/>
  <c r="CY38" i="94"/>
  <c r="DA38" i="94"/>
  <c r="B242" i="99" s="1"/>
  <c r="DB38" i="94"/>
  <c r="DC38" i="94"/>
  <c r="DJ38" i="94"/>
  <c r="DK38" i="94"/>
  <c r="DL38" i="94"/>
  <c r="DN38" i="94"/>
  <c r="DO38" i="94"/>
  <c r="DP38" i="94"/>
  <c r="DW38" i="94"/>
  <c r="G211" i="100"/>
  <c r="DX38" i="94"/>
  <c r="DY38" i="94"/>
  <c r="EM38" i="94"/>
  <c r="EN38" i="94"/>
  <c r="EO38" i="94"/>
  <c r="EP38" i="94"/>
  <c r="HG38" i="94"/>
  <c r="HH38" i="94"/>
  <c r="CG39" i="94"/>
  <c r="CM39" i="94"/>
  <c r="CN39" i="94"/>
  <c r="CO39" i="94"/>
  <c r="CP39" i="94"/>
  <c r="CQ39" i="94"/>
  <c r="CR39" i="94"/>
  <c r="CS39" i="94"/>
  <c r="CT39" i="94"/>
  <c r="CU39" i="94"/>
  <c r="CV39" i="94"/>
  <c r="CW39" i="94"/>
  <c r="CX39" i="94"/>
  <c r="T210" i="99" s="1"/>
  <c r="CY39" i="94"/>
  <c r="U210" i="99"/>
  <c r="CZ39" i="94"/>
  <c r="DA39" i="94"/>
  <c r="DB39" i="94"/>
  <c r="DC39" i="94"/>
  <c r="DD39" i="94"/>
  <c r="DE39" i="94"/>
  <c r="DF39" i="94"/>
  <c r="DG39" i="94"/>
  <c r="DH39" i="94"/>
  <c r="DI39" i="94"/>
  <c r="DJ39" i="94"/>
  <c r="G179" i="100"/>
  <c r="DK39" i="94"/>
  <c r="T243" i="99"/>
  <c r="DL39" i="94"/>
  <c r="DM39" i="94"/>
  <c r="DN39" i="94"/>
  <c r="DO39" i="94"/>
  <c r="DP39" i="94"/>
  <c r="E276" i="99"/>
  <c r="DQ39" i="94"/>
  <c r="I276" i="99"/>
  <c r="DR39" i="94"/>
  <c r="DS39" i="94"/>
  <c r="DT39" i="94"/>
  <c r="DU39" i="94"/>
  <c r="DV39" i="94"/>
  <c r="DW39" i="94"/>
  <c r="DX39" i="94"/>
  <c r="DY39" i="94"/>
  <c r="U276" i="99" s="1"/>
  <c r="EM39" i="94"/>
  <c r="EN39" i="94"/>
  <c r="EO39" i="94"/>
  <c r="B215" i="101"/>
  <c r="EP39" i="94"/>
  <c r="B223" i="101"/>
  <c r="ER39" i="94"/>
  <c r="HG39" i="94"/>
  <c r="HH39" i="94"/>
  <c r="CG40" i="94"/>
  <c r="CN40" i="94"/>
  <c r="CO40" i="94"/>
  <c r="CP40" i="94"/>
  <c r="CW40" i="94"/>
  <c r="CX40" i="94"/>
  <c r="CY40" i="94"/>
  <c r="DA40" i="94"/>
  <c r="B244" i="99"/>
  <c r="DB40" i="94"/>
  <c r="DC40" i="94"/>
  <c r="DJ40" i="94"/>
  <c r="DK40" i="94"/>
  <c r="DL40" i="94"/>
  <c r="DN40" i="94"/>
  <c r="DO40" i="94"/>
  <c r="DP40" i="94"/>
  <c r="DW40" i="94"/>
  <c r="G213" i="100"/>
  <c r="DX40" i="94"/>
  <c r="DY40" i="94"/>
  <c r="EM40" i="94"/>
  <c r="EN40" i="94"/>
  <c r="EO40" i="94"/>
  <c r="EP40" i="94"/>
  <c r="ER40" i="94"/>
  <c r="HG40" i="94"/>
  <c r="HH40" i="94"/>
  <c r="BU41" i="94"/>
  <c r="BX41" i="94"/>
  <c r="CG41" i="94"/>
  <c r="CJ41" i="94"/>
  <c r="CK41" i="94"/>
  <c r="CL41" i="94"/>
  <c r="CN41" i="94"/>
  <c r="CO41" i="94"/>
  <c r="CP41" i="94"/>
  <c r="E212" i="99"/>
  <c r="CW41" i="94"/>
  <c r="CX41" i="94"/>
  <c r="CY41" i="94"/>
  <c r="DA41" i="94"/>
  <c r="B245" i="99"/>
  <c r="DB41" i="94"/>
  <c r="DC41" i="94"/>
  <c r="DJ41" i="94"/>
  <c r="DK41" i="94"/>
  <c r="DL41" i="94"/>
  <c r="DN41" i="94"/>
  <c r="DO41" i="94"/>
  <c r="DP41" i="94"/>
  <c r="DW41" i="94"/>
  <c r="G214" i="100"/>
  <c r="DX41" i="94"/>
  <c r="DY41" i="94"/>
  <c r="EM41" i="94"/>
  <c r="EN41" i="94"/>
  <c r="EO41" i="94"/>
  <c r="EP41" i="94"/>
  <c r="ER41" i="94"/>
  <c r="HG41" i="94"/>
  <c r="HH41" i="94"/>
  <c r="BU42" i="94"/>
  <c r="BX42" i="94"/>
  <c r="CG42" i="94"/>
  <c r="CJ42" i="94"/>
  <c r="CK42" i="94"/>
  <c r="CL42" i="94"/>
  <c r="CM42" i="94"/>
  <c r="CN42" i="94"/>
  <c r="B213" i="99"/>
  <c r="CO42" i="94"/>
  <c r="CP42" i="94"/>
  <c r="CQ42" i="94"/>
  <c r="CR42" i="94"/>
  <c r="CS42" i="94"/>
  <c r="CT42" i="94"/>
  <c r="CU42" i="94"/>
  <c r="CV42" i="94"/>
  <c r="CW42" i="94"/>
  <c r="CX42" i="94"/>
  <c r="T213" i="99"/>
  <c r="CY42" i="94"/>
  <c r="U213" i="99" s="1"/>
  <c r="CZ42" i="94"/>
  <c r="A246" i="99"/>
  <c r="DA42" i="94"/>
  <c r="DB42" i="94"/>
  <c r="DC42" i="94"/>
  <c r="DD42" i="94"/>
  <c r="DE42" i="94"/>
  <c r="DF42" i="94"/>
  <c r="DG42" i="94"/>
  <c r="DH42" i="94"/>
  <c r="DI42" i="94"/>
  <c r="DJ42" i="94"/>
  <c r="G182" i="100" s="1"/>
  <c r="DK42" i="94"/>
  <c r="DL42" i="94"/>
  <c r="U246" i="99" s="1"/>
  <c r="AB247" i="99" s="1"/>
  <c r="DM42" i="94"/>
  <c r="DN42" i="94"/>
  <c r="DO42" i="94"/>
  <c r="DP42" i="94"/>
  <c r="E279" i="99" s="1"/>
  <c r="DQ42" i="94"/>
  <c r="DR42" i="94"/>
  <c r="DS42" i="94"/>
  <c r="K279" i="99" s="1"/>
  <c r="DT42" i="94"/>
  <c r="DU42" i="94"/>
  <c r="DV42" i="94"/>
  <c r="DW42" i="94"/>
  <c r="G215" i="100" s="1"/>
  <c r="DX42" i="94"/>
  <c r="T279" i="99" s="1"/>
  <c r="X280" i="99" s="1"/>
  <c r="DY42" i="94"/>
  <c r="EO42" i="94"/>
  <c r="EP42" i="94"/>
  <c r="ER42" i="94"/>
  <c r="EV42" i="94"/>
  <c r="D363" i="100" s="1"/>
  <c r="EW42" i="94"/>
  <c r="EX42" i="94"/>
  <c r="EY42" i="94"/>
  <c r="EZ42" i="94"/>
  <c r="FD42" i="94"/>
  <c r="FJ42" i="94"/>
  <c r="FK42" i="94"/>
  <c r="FL42" i="94"/>
  <c r="FM42" i="94"/>
  <c r="FQ42" i="94"/>
  <c r="FW42" i="94"/>
  <c r="FX42" i="94"/>
  <c r="FY42" i="94"/>
  <c r="FZ42" i="94"/>
  <c r="GD42" i="94"/>
  <c r="GJ42" i="94"/>
  <c r="GK42" i="94"/>
  <c r="GL42" i="94"/>
  <c r="GM42" i="94"/>
  <c r="GQ42" i="94"/>
  <c r="HG42" i="94"/>
  <c r="HH42" i="94"/>
  <c r="BU43" i="94"/>
  <c r="BX43" i="94"/>
  <c r="CG43" i="94"/>
  <c r="CJ43" i="94"/>
  <c r="CK43" i="94"/>
  <c r="CL43" i="94"/>
  <c r="CN43" i="94"/>
  <c r="B214" i="99" s="1"/>
  <c r="B150" i="100" s="1"/>
  <c r="CO43" i="94"/>
  <c r="CP43" i="94"/>
  <c r="E214" i="99" s="1"/>
  <c r="CW43" i="94"/>
  <c r="G150" i="100" s="1"/>
  <c r="CX43" i="94"/>
  <c r="T214" i="99" s="1"/>
  <c r="CY43" i="94"/>
  <c r="DA43" i="94"/>
  <c r="B247" i="99"/>
  <c r="B183" i="100" s="1"/>
  <c r="DB43" i="94"/>
  <c r="DC43" i="94"/>
  <c r="DJ43" i="94"/>
  <c r="DK43" i="94"/>
  <c r="DL43" i="94"/>
  <c r="DN43" i="94"/>
  <c r="DO43" i="94"/>
  <c r="DP43" i="94"/>
  <c r="E280" i="99" s="1"/>
  <c r="D216" i="100" s="1"/>
  <c r="DW43" i="94"/>
  <c r="G216" i="100" s="1"/>
  <c r="DX43" i="94"/>
  <c r="DY43" i="94"/>
  <c r="ER43" i="94"/>
  <c r="EW43" i="94"/>
  <c r="EX43" i="94"/>
  <c r="EY43" i="94"/>
  <c r="EZ43" i="94"/>
  <c r="FA43" i="94"/>
  <c r="FB43" i="94"/>
  <c r="FC43" i="94"/>
  <c r="FD43" i="94"/>
  <c r="HG43" i="94"/>
  <c r="BU44" i="94"/>
  <c r="BX44" i="94"/>
  <c r="CG44" i="94"/>
  <c r="CJ44" i="94"/>
  <c r="CK44" i="94"/>
  <c r="CL44" i="94"/>
  <c r="CN44" i="94"/>
  <c r="CO44" i="94"/>
  <c r="CP44" i="94"/>
  <c r="E215" i="99"/>
  <c r="CW44" i="94"/>
  <c r="CX44" i="94"/>
  <c r="CY44" i="94"/>
  <c r="DA44" i="94"/>
  <c r="DB44" i="94"/>
  <c r="DC44" i="94"/>
  <c r="DJ44" i="94"/>
  <c r="DK44" i="94"/>
  <c r="DL44" i="94"/>
  <c r="DN44" i="94"/>
  <c r="DO44" i="94"/>
  <c r="DP44" i="94"/>
  <c r="DW44" i="94"/>
  <c r="DX44" i="94"/>
  <c r="DY44" i="94"/>
  <c r="EN44" i="94"/>
  <c r="ER44" i="94"/>
  <c r="C144" i="101" s="1"/>
  <c r="HG44" i="94"/>
  <c r="HH44" i="94"/>
  <c r="BU45" i="94"/>
  <c r="BX45" i="94"/>
  <c r="CG45" i="94"/>
  <c r="CJ45" i="94"/>
  <c r="CK45" i="94"/>
  <c r="CL45" i="94"/>
  <c r="CM45" i="94"/>
  <c r="CN45" i="94"/>
  <c r="B216" i="99"/>
  <c r="CO45" i="94"/>
  <c r="CP45" i="94"/>
  <c r="CQ45" i="94"/>
  <c r="CR45" i="94"/>
  <c r="CS45" i="94"/>
  <c r="CT45" i="94"/>
  <c r="CU45" i="94"/>
  <c r="CV45" i="94"/>
  <c r="CW45" i="94"/>
  <c r="CX45" i="94"/>
  <c r="CY45" i="94"/>
  <c r="U216" i="99"/>
  <c r="CZ45" i="94"/>
  <c r="A249" i="99" s="1"/>
  <c r="A185" i="100" s="1"/>
  <c r="DA45" i="94"/>
  <c r="B249" i="99" s="1"/>
  <c r="B185" i="100" s="1"/>
  <c r="DB45" i="94"/>
  <c r="DC45" i="94"/>
  <c r="DD45" i="94"/>
  <c r="DE45" i="94"/>
  <c r="J249" i="99" s="1"/>
  <c r="DF45" i="94"/>
  <c r="DG45" i="94"/>
  <c r="DH45" i="94"/>
  <c r="DI45" i="94"/>
  <c r="DJ45" i="94"/>
  <c r="DK45" i="94"/>
  <c r="DL45" i="94"/>
  <c r="DM45" i="94"/>
  <c r="A282" i="99" s="1"/>
  <c r="A218" i="100" s="1"/>
  <c r="DN45" i="94"/>
  <c r="DO45" i="94"/>
  <c r="DP45" i="94"/>
  <c r="DQ45" i="94"/>
  <c r="I282" i="99" s="1"/>
  <c r="F283" i="99" s="1"/>
  <c r="K219" i="100" s="1"/>
  <c r="DR45" i="94"/>
  <c r="DS45" i="94"/>
  <c r="DT45" i="94"/>
  <c r="L282" i="99" s="1"/>
  <c r="DU45" i="94"/>
  <c r="DV45" i="94"/>
  <c r="DW45" i="94"/>
  <c r="DX45" i="94"/>
  <c r="DY45" i="94"/>
  <c r="EN45" i="94"/>
  <c r="ER45" i="94"/>
  <c r="HG45" i="94"/>
  <c r="HH45" i="94"/>
  <c r="BU46" i="94"/>
  <c r="BX46" i="94"/>
  <c r="CA41" i="94"/>
  <c r="CG46" i="94"/>
  <c r="CJ46" i="94"/>
  <c r="CK46" i="94"/>
  <c r="CL46" i="94"/>
  <c r="CN46" i="94"/>
  <c r="CO46" i="94"/>
  <c r="CP46" i="94"/>
  <c r="E217" i="99"/>
  <c r="D153" i="100" s="1"/>
  <c r="CW46" i="94"/>
  <c r="CX46" i="94"/>
  <c r="CY46" i="94"/>
  <c r="DA46" i="94"/>
  <c r="B250" i="99" s="1"/>
  <c r="B186" i="100" s="1"/>
  <c r="DB46" i="94"/>
  <c r="DC46" i="94"/>
  <c r="DJ46" i="94"/>
  <c r="DK46" i="94"/>
  <c r="T250" i="99" s="1"/>
  <c r="DL46" i="94"/>
  <c r="DN46" i="94"/>
  <c r="DO46" i="94"/>
  <c r="DP46" i="94"/>
  <c r="E283" i="99" s="1"/>
  <c r="D219" i="100" s="1"/>
  <c r="DW46" i="94"/>
  <c r="DX46" i="94"/>
  <c r="DY46" i="94"/>
  <c r="EN46" i="94"/>
  <c r="EP46" i="94"/>
  <c r="ER46" i="94"/>
  <c r="HG46" i="94"/>
  <c r="HH46" i="94"/>
  <c r="BU47" i="94"/>
  <c r="BX47" i="94"/>
  <c r="CA42" i="94"/>
  <c r="CG47" i="94"/>
  <c r="B903" i="98" s="1"/>
  <c r="CK47" i="94"/>
  <c r="CL47" i="94"/>
  <c r="CN47" i="94"/>
  <c r="CO47" i="94"/>
  <c r="CP47" i="94"/>
  <c r="E218" i="99" s="1"/>
  <c r="CW47" i="94"/>
  <c r="CX47" i="94"/>
  <c r="CY47" i="94"/>
  <c r="U218" i="99" s="1"/>
  <c r="DA47" i="94"/>
  <c r="B251" i="99"/>
  <c r="DB47" i="94"/>
  <c r="DC47" i="94"/>
  <c r="E251" i="99" s="1"/>
  <c r="D187" i="100" s="1"/>
  <c r="DJ47" i="94"/>
  <c r="DK47" i="94"/>
  <c r="DL47" i="94"/>
  <c r="DN47" i="94"/>
  <c r="B284" i="99" s="1"/>
  <c r="B220" i="100" s="1"/>
  <c r="DO47" i="94"/>
  <c r="DP47" i="94"/>
  <c r="DW47" i="94"/>
  <c r="G220" i="100"/>
  <c r="DX47" i="94"/>
  <c r="DY47" i="94"/>
  <c r="EN47" i="94"/>
  <c r="EP47" i="94"/>
  <c r="ER47" i="94"/>
  <c r="C147" i="101"/>
  <c r="HG47" i="94"/>
  <c r="HH47" i="94"/>
  <c r="BU48" i="94"/>
  <c r="BX48" i="94"/>
  <c r="CA43" i="94"/>
  <c r="CB43" i="94"/>
  <c r="CD43" i="94"/>
  <c r="CG48" i="94"/>
  <c r="CM48" i="94"/>
  <c r="A219" i="99" s="1"/>
  <c r="A155" i="100" s="1"/>
  <c r="CN48" i="94"/>
  <c r="B219" i="99" s="1"/>
  <c r="B155" i="100" s="1"/>
  <c r="CO48" i="94"/>
  <c r="CP48" i="94"/>
  <c r="CQ48" i="94"/>
  <c r="CR48" i="94"/>
  <c r="CS48" i="94"/>
  <c r="CT48" i="94"/>
  <c r="CU48" i="94"/>
  <c r="CV48" i="94"/>
  <c r="CW48" i="94"/>
  <c r="CX48" i="94"/>
  <c r="T219" i="99" s="1"/>
  <c r="CY48" i="94"/>
  <c r="U219" i="99" s="1"/>
  <c r="CZ48" i="94"/>
  <c r="A252" i="99"/>
  <c r="DA48" i="94"/>
  <c r="DB48" i="94"/>
  <c r="DC48" i="94"/>
  <c r="DD48" i="94"/>
  <c r="DE48" i="94"/>
  <c r="DF48" i="94"/>
  <c r="DG48" i="94"/>
  <c r="DH48" i="94"/>
  <c r="DI48" i="94"/>
  <c r="DJ48" i="94"/>
  <c r="DK48" i="94"/>
  <c r="T252" i="99"/>
  <c r="DL48" i="94"/>
  <c r="DM48" i="94"/>
  <c r="DN48" i="94"/>
  <c r="DO48" i="94"/>
  <c r="DP48" i="94"/>
  <c r="DQ48" i="94"/>
  <c r="I285" i="99"/>
  <c r="DR48" i="94"/>
  <c r="DS48" i="94"/>
  <c r="DT48" i="94"/>
  <c r="DU48" i="94"/>
  <c r="DV48" i="94"/>
  <c r="DW48" i="94"/>
  <c r="DX48" i="94"/>
  <c r="DY48" i="94"/>
  <c r="EN48" i="94"/>
  <c r="EP48" i="94"/>
  <c r="B231" i="101" s="1"/>
  <c r="ER48" i="94"/>
  <c r="HG48" i="94"/>
  <c r="HH48" i="94"/>
  <c r="BU49" i="94"/>
  <c r="BX49" i="94"/>
  <c r="CA44" i="94"/>
  <c r="CB44" i="94"/>
  <c r="CD44" i="94"/>
  <c r="CG49" i="94"/>
  <c r="CN49" i="94"/>
  <c r="B220" i="99" s="1"/>
  <c r="B156" i="100" s="1"/>
  <c r="CO49" i="94"/>
  <c r="CP49" i="94"/>
  <c r="E220" i="99"/>
  <c r="CW49" i="94"/>
  <c r="G156" i="100" s="1"/>
  <c r="CX49" i="94"/>
  <c r="CY49" i="94"/>
  <c r="DA49" i="94"/>
  <c r="DB49" i="94"/>
  <c r="D253" i="99" s="1"/>
  <c r="DC49" i="94"/>
  <c r="DJ49" i="94"/>
  <c r="DK49" i="94"/>
  <c r="DL49" i="94"/>
  <c r="U253" i="99" s="1"/>
  <c r="DN49" i="94"/>
  <c r="DO49" i="94"/>
  <c r="DP49" i="94"/>
  <c r="DW49" i="94"/>
  <c r="G222" i="100" s="1"/>
  <c r="DX49" i="94"/>
  <c r="DY49" i="94"/>
  <c r="EN49" i="94"/>
  <c r="EP49" i="94"/>
  <c r="ER49" i="94"/>
  <c r="BU50" i="94"/>
  <c r="BX50" i="94"/>
  <c r="CA45" i="94"/>
  <c r="CG50" i="94"/>
  <c r="CN50" i="94"/>
  <c r="CO50" i="94"/>
  <c r="CP50" i="94"/>
  <c r="E221" i="99" s="1"/>
  <c r="D157" i="100" s="1"/>
  <c r="CW50" i="94"/>
  <c r="CX50" i="94"/>
  <c r="CY50" i="94"/>
  <c r="DA50" i="94"/>
  <c r="B254" i="99" s="1"/>
  <c r="DB50" i="94"/>
  <c r="DC50" i="94"/>
  <c r="DJ50" i="94"/>
  <c r="G190" i="100" s="1"/>
  <c r="DK50" i="94"/>
  <c r="DL50" i="94"/>
  <c r="DN50" i="94"/>
  <c r="DO50" i="94"/>
  <c r="D287" i="99" s="1"/>
  <c r="DP50" i="94"/>
  <c r="DW50" i="94"/>
  <c r="G223" i="100"/>
  <c r="DX50" i="94"/>
  <c r="DY50" i="94"/>
  <c r="EP50" i="94"/>
  <c r="ER50" i="94"/>
  <c r="C150" i="101"/>
  <c r="BU51" i="94"/>
  <c r="BX51" i="94"/>
  <c r="CA46" i="94"/>
  <c r="CG51" i="94"/>
  <c r="CM51" i="94"/>
  <c r="CN51" i="94"/>
  <c r="B222" i="99"/>
  <c r="CO51" i="94"/>
  <c r="CP51" i="94"/>
  <c r="CQ51" i="94"/>
  <c r="CR51" i="94"/>
  <c r="CS51" i="94"/>
  <c r="CT51" i="94"/>
  <c r="CU51" i="94"/>
  <c r="CV51" i="94"/>
  <c r="CW51" i="94"/>
  <c r="G158" i="100" s="1"/>
  <c r="CX51" i="94"/>
  <c r="CY51" i="94"/>
  <c r="U222" i="99"/>
  <c r="CZ51" i="94"/>
  <c r="A255" i="99" s="1"/>
  <c r="A191" i="100" s="1"/>
  <c r="DA51" i="94"/>
  <c r="DB51" i="94"/>
  <c r="DC51" i="94"/>
  <c r="DD51" i="94"/>
  <c r="DE51" i="94"/>
  <c r="DF51" i="94"/>
  <c r="DG51" i="94"/>
  <c r="L255" i="99" s="1"/>
  <c r="DH51" i="94"/>
  <c r="DI51" i="94"/>
  <c r="DJ51" i="94"/>
  <c r="DK51" i="94"/>
  <c r="T255" i="99" s="1"/>
  <c r="DL51" i="94"/>
  <c r="U255" i="99" s="1"/>
  <c r="AB256" i="99" s="1"/>
  <c r="DM51" i="94"/>
  <c r="DN51" i="94"/>
  <c r="DO51" i="94"/>
  <c r="DP51" i="94"/>
  <c r="DQ51" i="94"/>
  <c r="I288" i="99"/>
  <c r="DR51" i="94"/>
  <c r="DS51" i="94"/>
  <c r="DT51" i="94"/>
  <c r="DU51" i="94"/>
  <c r="DV51" i="94"/>
  <c r="DW51" i="94"/>
  <c r="DX51" i="94"/>
  <c r="DY51" i="94"/>
  <c r="EP51" i="94"/>
  <c r="B234" i="101" s="1"/>
  <c r="CA47" i="94"/>
  <c r="CB47" i="94"/>
  <c r="CD47" i="94"/>
  <c r="CG52" i="94"/>
  <c r="CN52" i="94"/>
  <c r="CO52" i="94"/>
  <c r="CP52" i="94"/>
  <c r="E223" i="99" s="1"/>
  <c r="D159" i="100" s="1"/>
  <c r="CW52" i="94"/>
  <c r="CX52" i="94"/>
  <c r="CY52" i="94"/>
  <c r="U223" i="99" s="1"/>
  <c r="DA52" i="94"/>
  <c r="DB52" i="94"/>
  <c r="DC52" i="94"/>
  <c r="DJ52" i="94"/>
  <c r="G192" i="100" s="1"/>
  <c r="DK52" i="94"/>
  <c r="DL52" i="94"/>
  <c r="DN52" i="94"/>
  <c r="DO52" i="94"/>
  <c r="D289" i="99" s="1"/>
  <c r="DP52" i="94"/>
  <c r="DW52" i="94"/>
  <c r="DX52" i="94"/>
  <c r="DY52" i="94"/>
  <c r="U289" i="99" s="1"/>
  <c r="CA48" i="94"/>
  <c r="CB48" i="94"/>
  <c r="CD48" i="94"/>
  <c r="CG53" i="94"/>
  <c r="B909" i="98" s="1"/>
  <c r="CN53" i="94"/>
  <c r="CO53" i="94"/>
  <c r="CP53" i="94"/>
  <c r="CW53" i="94"/>
  <c r="G160" i="100" s="1"/>
  <c r="CX53" i="94"/>
  <c r="CY53" i="94"/>
  <c r="DA53" i="94"/>
  <c r="B257" i="99"/>
  <c r="B193" i="100" s="1"/>
  <c r="DB53" i="94"/>
  <c r="DC53" i="94"/>
  <c r="DJ53" i="94"/>
  <c r="DK53" i="94"/>
  <c r="DL53" i="94"/>
  <c r="DN53" i="94"/>
  <c r="DO53" i="94"/>
  <c r="DP53" i="94"/>
  <c r="E290" i="99" s="1"/>
  <c r="D226" i="100" s="1"/>
  <c r="DW53" i="94"/>
  <c r="G226" i="100" s="1"/>
  <c r="DX53" i="94"/>
  <c r="DY53" i="94"/>
  <c r="CA49" i="94"/>
  <c r="CG54" i="94"/>
  <c r="CM54" i="94"/>
  <c r="CN54" i="94"/>
  <c r="B225" i="99"/>
  <c r="B161" i="100" s="1"/>
  <c r="CO54" i="94"/>
  <c r="CP54" i="94"/>
  <c r="CQ54" i="94"/>
  <c r="I225" i="99" s="1"/>
  <c r="CR54" i="94"/>
  <c r="J225" i="99" s="1"/>
  <c r="CS54" i="94"/>
  <c r="CT54" i="94"/>
  <c r="CU54" i="94"/>
  <c r="CV54" i="94"/>
  <c r="N225" i="99" s="1"/>
  <c r="CW54" i="94"/>
  <c r="CX54" i="94"/>
  <c r="CY54" i="94"/>
  <c r="CZ54" i="94"/>
  <c r="A258" i="99" s="1"/>
  <c r="A194" i="100" s="1"/>
  <c r="DA54" i="94"/>
  <c r="DB54" i="94"/>
  <c r="DC54" i="94"/>
  <c r="DD54" i="94"/>
  <c r="DE54" i="94"/>
  <c r="DF54" i="94"/>
  <c r="DG54" i="94"/>
  <c r="DH54" i="94"/>
  <c r="DI54" i="94"/>
  <c r="DJ54" i="94"/>
  <c r="G194" i="100"/>
  <c r="DK54" i="94"/>
  <c r="DL54" i="94"/>
  <c r="DM54" i="94"/>
  <c r="DN54" i="94"/>
  <c r="DO54" i="94"/>
  <c r="DP54" i="94"/>
  <c r="E291" i="99"/>
  <c r="DQ54" i="94"/>
  <c r="DR54" i="94"/>
  <c r="DS54" i="94"/>
  <c r="DT54" i="94"/>
  <c r="DU54" i="94"/>
  <c r="DV54" i="94"/>
  <c r="DW54" i="94"/>
  <c r="DX54" i="94"/>
  <c r="T291" i="99"/>
  <c r="DY54" i="94"/>
  <c r="CA50" i="94"/>
  <c r="CG55" i="94"/>
  <c r="CN55" i="94"/>
  <c r="CO55" i="94"/>
  <c r="CP55" i="94"/>
  <c r="E226" i="99"/>
  <c r="CW55" i="94"/>
  <c r="CX55" i="94"/>
  <c r="CY55" i="94"/>
  <c r="DA55" i="94"/>
  <c r="B259" i="99"/>
  <c r="DB55" i="94"/>
  <c r="DC55" i="94"/>
  <c r="DJ55" i="94"/>
  <c r="DK55" i="94"/>
  <c r="DL55" i="94"/>
  <c r="DN55" i="94"/>
  <c r="DO55" i="94"/>
  <c r="DP55" i="94"/>
  <c r="E292" i="99" s="1"/>
  <c r="D228" i="100" s="1"/>
  <c r="DW55" i="94"/>
  <c r="G228" i="100"/>
  <c r="DX55" i="94"/>
  <c r="DY55" i="94"/>
  <c r="CA51" i="94"/>
  <c r="CB51" i="94"/>
  <c r="CD51" i="94"/>
  <c r="CG56" i="94"/>
  <c r="CN56" i="94"/>
  <c r="CO56" i="94"/>
  <c r="CP56" i="94"/>
  <c r="E227" i="99"/>
  <c r="CW56" i="94"/>
  <c r="CX56" i="94"/>
  <c r="CY56" i="94"/>
  <c r="DA56" i="94"/>
  <c r="DB56" i="94"/>
  <c r="DC56" i="94"/>
  <c r="DJ56" i="94"/>
  <c r="DK56" i="94"/>
  <c r="DL56" i="94"/>
  <c r="DN56" i="94"/>
  <c r="DO56" i="94"/>
  <c r="DP56" i="94"/>
  <c r="E293" i="99" s="1"/>
  <c r="D229" i="100" s="1"/>
  <c r="DW56" i="94"/>
  <c r="DX56" i="94"/>
  <c r="DY56" i="94"/>
  <c r="CA52" i="94"/>
  <c r="CB52" i="94"/>
  <c r="CD52" i="94"/>
  <c r="CG57" i="94"/>
  <c r="CM57" i="94"/>
  <c r="CN57" i="94"/>
  <c r="B228" i="99"/>
  <c r="CO57" i="94"/>
  <c r="CP57" i="94"/>
  <c r="CQ57" i="94"/>
  <c r="CR57" i="94"/>
  <c r="CS57" i="94"/>
  <c r="CT57" i="94"/>
  <c r="CU57" i="94"/>
  <c r="CV57" i="94"/>
  <c r="CW57" i="94"/>
  <c r="CX57" i="94"/>
  <c r="CY57" i="94"/>
  <c r="U228" i="99"/>
  <c r="CZ57" i="94"/>
  <c r="A261" i="99"/>
  <c r="DA57" i="94"/>
  <c r="DB57" i="94"/>
  <c r="DC57" i="94"/>
  <c r="DD57" i="94"/>
  <c r="DE57" i="94"/>
  <c r="DF57" i="94"/>
  <c r="DG57" i="94"/>
  <c r="DH57" i="94"/>
  <c r="DI57" i="94"/>
  <c r="DJ57" i="94"/>
  <c r="DK57" i="94"/>
  <c r="T261" i="99"/>
  <c r="DL57" i="94"/>
  <c r="DM57" i="94"/>
  <c r="DN57" i="94"/>
  <c r="DO57" i="94"/>
  <c r="DP57" i="94"/>
  <c r="DQ57" i="94"/>
  <c r="I294" i="99"/>
  <c r="DR57" i="94"/>
  <c r="DS57" i="94"/>
  <c r="DT57" i="94"/>
  <c r="DU57" i="94"/>
  <c r="DV57" i="94"/>
  <c r="DW57" i="94"/>
  <c r="DX57" i="94"/>
  <c r="T294" i="99"/>
  <c r="DY57" i="94"/>
  <c r="U294" i="99" s="1"/>
  <c r="AB295" i="99" s="1"/>
  <c r="CN58" i="94"/>
  <c r="CO58" i="94"/>
  <c r="CP58" i="94"/>
  <c r="CW58" i="94"/>
  <c r="CX58" i="94"/>
  <c r="CY58" i="94"/>
  <c r="DA58" i="94"/>
  <c r="B262" i="99"/>
  <c r="DB58" i="94"/>
  <c r="DC58" i="94"/>
  <c r="DJ58" i="94"/>
  <c r="DK58" i="94"/>
  <c r="DL58" i="94"/>
  <c r="DN58" i="94"/>
  <c r="DO58" i="94"/>
  <c r="DP58" i="94"/>
  <c r="DW58" i="94"/>
  <c r="G231" i="100"/>
  <c r="DX58" i="94"/>
  <c r="DY58" i="94"/>
  <c r="CN59" i="94"/>
  <c r="CO59" i="94"/>
  <c r="CP59" i="94"/>
  <c r="CW59" i="94"/>
  <c r="CX59" i="94"/>
  <c r="CY59" i="94"/>
  <c r="DA59" i="94"/>
  <c r="B263" i="99"/>
  <c r="B199" i="100" s="1"/>
  <c r="DB59" i="94"/>
  <c r="DC59" i="94"/>
  <c r="DJ59" i="94"/>
  <c r="DK59" i="94"/>
  <c r="DL59" i="94"/>
  <c r="DN59" i="94"/>
  <c r="DO59" i="94"/>
  <c r="DP59" i="94"/>
  <c r="E296" i="99" s="1"/>
  <c r="DW59" i="94"/>
  <c r="DX59" i="94"/>
  <c r="T296" i="99"/>
  <c r="DY59" i="94"/>
  <c r="J1" i="65"/>
  <c r="F10" i="72"/>
  <c r="G10" i="72"/>
  <c r="F11" i="72"/>
  <c r="G11" i="72" s="1"/>
  <c r="H11" i="72" s="1"/>
  <c r="F12" i="72"/>
  <c r="G12" i="72" s="1"/>
  <c r="H12" i="72" s="1"/>
  <c r="F13" i="72"/>
  <c r="G13" i="72"/>
  <c r="H13" i="72"/>
  <c r="F14" i="72"/>
  <c r="G14" i="72" s="1"/>
  <c r="H14" i="72"/>
  <c r="F15" i="72"/>
  <c r="G15" i="72" s="1"/>
  <c r="H15" i="72" s="1"/>
  <c r="F16" i="72"/>
  <c r="G16" i="72" s="1"/>
  <c r="H16" i="72" s="1"/>
  <c r="F17" i="72"/>
  <c r="G17" i="72"/>
  <c r="H17" i="72"/>
  <c r="F18" i="72"/>
  <c r="G18" i="72" s="1"/>
  <c r="H18" i="72"/>
  <c r="F19" i="72"/>
  <c r="G19" i="72" s="1"/>
  <c r="H19" i="72" s="1"/>
  <c r="G20" i="72"/>
  <c r="H20" i="72" s="1"/>
  <c r="F21" i="72"/>
  <c r="G21" i="72" s="1"/>
  <c r="H21" i="72" s="1"/>
  <c r="F22" i="72"/>
  <c r="G22" i="72"/>
  <c r="H22" i="72" s="1"/>
  <c r="F23" i="72"/>
  <c r="G23" i="72"/>
  <c r="H23" i="72"/>
  <c r="F24" i="72"/>
  <c r="G24" i="72"/>
  <c r="H24" i="72"/>
  <c r="F25" i="72"/>
  <c r="G25" i="72" s="1"/>
  <c r="H25" i="72" s="1"/>
  <c r="EH11" i="83"/>
  <c r="EI11" i="83"/>
  <c r="EJ11" i="83"/>
  <c r="EK11" i="83"/>
  <c r="EL11" i="83"/>
  <c r="EM11" i="83"/>
  <c r="ES11" i="83"/>
  <c r="HL38" i="94"/>
  <c r="ET11" i="83"/>
  <c r="HM38" i="94"/>
  <c r="EH12" i="83"/>
  <c r="EI12" i="83"/>
  <c r="EJ12" i="83"/>
  <c r="EK12" i="83"/>
  <c r="EL12" i="83"/>
  <c r="EM12" i="83"/>
  <c r="EH13" i="83"/>
  <c r="EI13" i="83"/>
  <c r="EJ13" i="83"/>
  <c r="EK13" i="83"/>
  <c r="EL13" i="83"/>
  <c r="EM13" i="83"/>
  <c r="EI14" i="83"/>
  <c r="EJ14" i="83"/>
  <c r="EK14" i="83"/>
  <c r="EL14" i="83"/>
  <c r="EM14" i="83"/>
  <c r="ES15" i="83"/>
  <c r="HL42" i="94"/>
  <c r="EK16" i="83"/>
  <c r="EL16" i="83"/>
  <c r="EM16" i="83"/>
  <c r="EO16" i="83"/>
  <c r="EO23" i="83"/>
  <c r="EI17" i="83"/>
  <c r="EJ17" i="83"/>
  <c r="EK17" i="83"/>
  <c r="EL17" i="83"/>
  <c r="EM17" i="83"/>
  <c r="EJ18" i="83"/>
  <c r="EK18" i="83"/>
  <c r="EL18" i="83"/>
  <c r="EM18" i="83"/>
  <c r="EF19" i="83"/>
  <c r="EG19" i="83"/>
  <c r="EH19" i="83"/>
  <c r="EI19" i="83"/>
  <c r="EJ19" i="83"/>
  <c r="EK19" i="83"/>
  <c r="EL19" i="83"/>
  <c r="EM19" i="83"/>
  <c r="ES19" i="83"/>
  <c r="HL46" i="94"/>
  <c r="ET19" i="83"/>
  <c r="HM46" i="94" s="1"/>
  <c r="EF20" i="83"/>
  <c r="EG20" i="83"/>
  <c r="EH20" i="83"/>
  <c r="EI20" i="83"/>
  <c r="EJ20" i="83"/>
  <c r="EK20" i="83"/>
  <c r="EL20" i="83"/>
  <c r="EM20" i="83"/>
  <c r="ES20" i="83"/>
  <c r="HL47" i="94"/>
  <c r="ET20" i="83"/>
  <c r="EZ40" i="83"/>
  <c r="HM47" i="94"/>
  <c r="EF21" i="83"/>
  <c r="EG21" i="83"/>
  <c r="EH21" i="83"/>
  <c r="EI21" i="83"/>
  <c r="EJ21" i="83"/>
  <c r="EK21" i="83"/>
  <c r="EL21" i="83"/>
  <c r="EM21" i="83"/>
  <c r="ES21" i="83"/>
  <c r="HL48" i="94" s="1"/>
  <c r="ET21" i="83"/>
  <c r="HM48" i="94"/>
  <c r="N31" i="83"/>
  <c r="M31" i="83" s="1"/>
  <c r="AA31" i="83"/>
  <c r="W31" i="83"/>
  <c r="AN31" i="83"/>
  <c r="BA31" i="83"/>
  <c r="AW31" i="83"/>
  <c r="BN31" i="83"/>
  <c r="CA31" i="83"/>
  <c r="CN31" i="83"/>
  <c r="DA31" i="83"/>
  <c r="DN31" i="83"/>
  <c r="EA31" i="83"/>
  <c r="ES31" i="83"/>
  <c r="ER31" i="83"/>
  <c r="EZ31" i="83"/>
  <c r="EV31" i="83" s="1"/>
  <c r="N32" i="83"/>
  <c r="M32" i="83"/>
  <c r="AA32" i="83"/>
  <c r="W32" i="83" s="1"/>
  <c r="AN32" i="83"/>
  <c r="AM32" i="83"/>
  <c r="BA32" i="83"/>
  <c r="BN32" i="83"/>
  <c r="CA32" i="83"/>
  <c r="CN32" i="83"/>
  <c r="DA32" i="83"/>
  <c r="DN32" i="83"/>
  <c r="EA32" i="83"/>
  <c r="ES32" i="83"/>
  <c r="EZ32" i="83"/>
  <c r="N33" i="83"/>
  <c r="J33" i="83"/>
  <c r="AA33" i="83"/>
  <c r="V33" i="83" s="1"/>
  <c r="AN33" i="83"/>
  <c r="AM33" i="83"/>
  <c r="AY33" i="83"/>
  <c r="BA33" i="83"/>
  <c r="AW33" i="83" s="1"/>
  <c r="AZ33" i="83"/>
  <c r="BN33" i="83"/>
  <c r="CA33" i="83"/>
  <c r="CN33" i="83"/>
  <c r="DA33" i="83"/>
  <c r="DN33" i="83"/>
  <c r="EA33" i="83"/>
  <c r="ES33" i="83"/>
  <c r="ER33" i="83"/>
  <c r="EZ33" i="83"/>
  <c r="N34" i="83"/>
  <c r="M34" i="83"/>
  <c r="AA34" i="83"/>
  <c r="W34" i="83"/>
  <c r="AN34" i="83"/>
  <c r="AM34" i="83"/>
  <c r="BA34" i="83"/>
  <c r="AW34" i="83"/>
  <c r="BN34" i="83"/>
  <c r="BM34" i="83"/>
  <c r="CA34" i="83"/>
  <c r="CN34" i="83"/>
  <c r="DA34" i="83"/>
  <c r="DN34" i="83"/>
  <c r="EA34" i="83"/>
  <c r="ES34" i="83"/>
  <c r="ER34" i="83" s="1"/>
  <c r="EZ34" i="83"/>
  <c r="N35" i="83"/>
  <c r="M35" i="83"/>
  <c r="AA35" i="83"/>
  <c r="Y35" i="83" s="1"/>
  <c r="W35" i="83"/>
  <c r="Z35" i="83"/>
  <c r="AN35" i="83"/>
  <c r="AM35" i="83"/>
  <c r="BA35" i="83"/>
  <c r="BN35" i="83"/>
  <c r="BM35" i="83"/>
  <c r="CA35" i="83"/>
  <c r="CN35" i="83"/>
  <c r="CM35" i="83"/>
  <c r="DA35" i="83"/>
  <c r="DN35" i="83"/>
  <c r="DM35" i="83"/>
  <c r="EA35" i="83"/>
  <c r="ES35" i="83"/>
  <c r="ER35" i="83"/>
  <c r="N36" i="83"/>
  <c r="AA36" i="83"/>
  <c r="AN36" i="83"/>
  <c r="BA36" i="83"/>
  <c r="BN36" i="83"/>
  <c r="CA36" i="83"/>
  <c r="CN36" i="83"/>
  <c r="DA36" i="83"/>
  <c r="DN36" i="83"/>
  <c r="EA36" i="83"/>
  <c r="EZ36" i="83"/>
  <c r="N37" i="83"/>
  <c r="AA37" i="83"/>
  <c r="AN37" i="83"/>
  <c r="BA37" i="83"/>
  <c r="BN37" i="83"/>
  <c r="CA37" i="83"/>
  <c r="CN37" i="83"/>
  <c r="DA37" i="83"/>
  <c r="DN37" i="83"/>
  <c r="EA37" i="83"/>
  <c r="ES37" i="83"/>
  <c r="EZ37" i="83"/>
  <c r="N38" i="83"/>
  <c r="AA38" i="83"/>
  <c r="AN38" i="83"/>
  <c r="BA38" i="83"/>
  <c r="BN38" i="83"/>
  <c r="CA38" i="83"/>
  <c r="CN38" i="83"/>
  <c r="DA38" i="83"/>
  <c r="DN38" i="83"/>
  <c r="EA38" i="83"/>
  <c r="ES38" i="83"/>
  <c r="ER38" i="83"/>
  <c r="EZ38" i="83"/>
  <c r="N39" i="83"/>
  <c r="AA39" i="83"/>
  <c r="AN39" i="83"/>
  <c r="BA39" i="83"/>
  <c r="BN39" i="83"/>
  <c r="CA39" i="83"/>
  <c r="CN39" i="83"/>
  <c r="DA39" i="83"/>
  <c r="DN39" i="83"/>
  <c r="EA39" i="83"/>
  <c r="ES39" i="83"/>
  <c r="ER39" i="83"/>
  <c r="EX39" i="83"/>
  <c r="EZ39" i="83"/>
  <c r="EV39" i="83"/>
  <c r="EY39" i="83"/>
  <c r="N40" i="83"/>
  <c r="AA40" i="83"/>
  <c r="AN40" i="83"/>
  <c r="BA40" i="83"/>
  <c r="BN40" i="83"/>
  <c r="CA40" i="83"/>
  <c r="CN40" i="83"/>
  <c r="DA40" i="83"/>
  <c r="DN40" i="83"/>
  <c r="EA40" i="83"/>
  <c r="ES40" i="83"/>
  <c r="ER40" i="83"/>
  <c r="N41" i="83"/>
  <c r="AA41" i="83"/>
  <c r="AN41" i="83"/>
  <c r="BA41" i="83"/>
  <c r="BN41" i="83"/>
  <c r="CA41" i="83"/>
  <c r="CN41" i="83"/>
  <c r="DA41" i="83"/>
  <c r="DN41" i="83"/>
  <c r="EA41" i="83"/>
  <c r="ES41" i="83"/>
  <c r="ER41" i="83"/>
  <c r="EZ41" i="83"/>
  <c r="EX41" i="83" s="1"/>
  <c r="F10" i="70"/>
  <c r="G10" i="70"/>
  <c r="H17" i="70" s="1"/>
  <c r="H10" i="70"/>
  <c r="F11" i="70"/>
  <c r="G11" i="70"/>
  <c r="H11" i="70"/>
  <c r="F12" i="70"/>
  <c r="G12" i="70" s="1"/>
  <c r="F14" i="70"/>
  <c r="G14" i="70"/>
  <c r="H14" i="70"/>
  <c r="F15" i="70"/>
  <c r="G15" i="70"/>
  <c r="F16" i="70"/>
  <c r="G16" i="70"/>
  <c r="F17" i="70"/>
  <c r="G17" i="70"/>
  <c r="F19" i="70"/>
  <c r="G19" i="70" s="1"/>
  <c r="H19" i="70" s="1"/>
  <c r="F20" i="70"/>
  <c r="G20" i="70"/>
  <c r="F21" i="70"/>
  <c r="G21" i="70"/>
  <c r="H21" i="70"/>
  <c r="F22" i="70"/>
  <c r="G22" i="70" s="1"/>
  <c r="F24" i="70"/>
  <c r="G24" i="70"/>
  <c r="F25" i="70"/>
  <c r="G25" i="70" s="1"/>
  <c r="H25" i="70" s="1"/>
  <c r="F26" i="70"/>
  <c r="G26" i="70" s="1"/>
  <c r="H26" i="70" s="1"/>
  <c r="F27" i="70"/>
  <c r="G27" i="70"/>
  <c r="D3" i="89"/>
  <c r="E3" i="89"/>
  <c r="F3" i="89"/>
  <c r="I3" i="89"/>
  <c r="J3" i="89"/>
  <c r="D4" i="89"/>
  <c r="E4" i="89"/>
  <c r="F4" i="89"/>
  <c r="I4" i="89"/>
  <c r="J4" i="89"/>
  <c r="D5" i="89"/>
  <c r="E5" i="89"/>
  <c r="F5" i="89"/>
  <c r="I5" i="89"/>
  <c r="J5" i="89"/>
  <c r="D6" i="89"/>
  <c r="E6" i="89"/>
  <c r="F6" i="89"/>
  <c r="I6" i="89"/>
  <c r="J6" i="89"/>
  <c r="D7" i="89"/>
  <c r="E7" i="89"/>
  <c r="F7" i="89"/>
  <c r="I7" i="89"/>
  <c r="J7" i="89"/>
  <c r="A8" i="89"/>
  <c r="D3" i="88"/>
  <c r="E3" i="88"/>
  <c r="F3" i="88"/>
  <c r="I3" i="88"/>
  <c r="J3" i="88"/>
  <c r="D4" i="88"/>
  <c r="E4" i="88"/>
  <c r="F4" i="88"/>
  <c r="I4" i="88"/>
  <c r="J4" i="88"/>
  <c r="D5" i="88"/>
  <c r="E5" i="88"/>
  <c r="F5" i="88"/>
  <c r="I5" i="88"/>
  <c r="J5" i="88"/>
  <c r="D6" i="88"/>
  <c r="E6" i="88"/>
  <c r="F6" i="88"/>
  <c r="I6" i="88"/>
  <c r="J6" i="88"/>
  <c r="D7" i="88"/>
  <c r="E7" i="88"/>
  <c r="F7" i="88"/>
  <c r="I7" i="88"/>
  <c r="J7" i="88"/>
  <c r="A8" i="88"/>
  <c r="D3" i="87"/>
  <c r="E3" i="87"/>
  <c r="F3" i="87"/>
  <c r="I3" i="87"/>
  <c r="J3" i="87"/>
  <c r="D4" i="87"/>
  <c r="E4" i="87"/>
  <c r="F4" i="87"/>
  <c r="I4" i="87"/>
  <c r="J4" i="87"/>
  <c r="D5" i="87"/>
  <c r="E5" i="87"/>
  <c r="F5" i="87"/>
  <c r="I5" i="87"/>
  <c r="J5" i="87"/>
  <c r="D6" i="87"/>
  <c r="E6" i="87"/>
  <c r="F6" i="87"/>
  <c r="I6" i="87"/>
  <c r="J6" i="87"/>
  <c r="D7" i="87"/>
  <c r="E7" i="87"/>
  <c r="F7" i="87"/>
  <c r="I7" i="87"/>
  <c r="J7" i="87"/>
  <c r="A8" i="87"/>
  <c r="D3" i="86"/>
  <c r="E3" i="86"/>
  <c r="F3" i="86"/>
  <c r="I3" i="86"/>
  <c r="J3" i="86"/>
  <c r="D4" i="86"/>
  <c r="E4" i="86"/>
  <c r="F4" i="86"/>
  <c r="I4" i="86"/>
  <c r="J4" i="86"/>
  <c r="D5" i="86"/>
  <c r="E5" i="86"/>
  <c r="F5" i="86"/>
  <c r="I5" i="86"/>
  <c r="J5" i="86"/>
  <c r="D6" i="86"/>
  <c r="E6" i="86"/>
  <c r="F6" i="86"/>
  <c r="I6" i="86"/>
  <c r="J6" i="86"/>
  <c r="D7" i="86"/>
  <c r="E7" i="86"/>
  <c r="F7" i="86"/>
  <c r="I7" i="86"/>
  <c r="J7" i="86"/>
  <c r="A8" i="86"/>
  <c r="D3" i="85"/>
  <c r="E3" i="85"/>
  <c r="F3" i="85"/>
  <c r="I3" i="85"/>
  <c r="J3" i="85"/>
  <c r="D4" i="85"/>
  <c r="E4" i="85"/>
  <c r="F4" i="85"/>
  <c r="I4" i="85"/>
  <c r="J4" i="85"/>
  <c r="D5" i="85"/>
  <c r="E5" i="85"/>
  <c r="F5" i="85"/>
  <c r="I5" i="85"/>
  <c r="J5" i="85"/>
  <c r="D6" i="85"/>
  <c r="E6" i="85"/>
  <c r="F6" i="85"/>
  <c r="I6" i="85"/>
  <c r="J6" i="85"/>
  <c r="D7" i="85"/>
  <c r="E7" i="85"/>
  <c r="F7" i="85"/>
  <c r="I7" i="85"/>
  <c r="J7" i="85"/>
  <c r="A8" i="85"/>
  <c r="D3" i="84"/>
  <c r="E3" i="84"/>
  <c r="F3" i="84"/>
  <c r="I3" i="84"/>
  <c r="J3" i="84"/>
  <c r="D4" i="84"/>
  <c r="E4" i="84"/>
  <c r="F4" i="84"/>
  <c r="I4" i="84"/>
  <c r="J4" i="84"/>
  <c r="D5" i="84"/>
  <c r="E5" i="84"/>
  <c r="F5" i="84"/>
  <c r="I5" i="84"/>
  <c r="J5" i="84"/>
  <c r="D6" i="84"/>
  <c r="E6" i="84"/>
  <c r="F6" i="84"/>
  <c r="I6" i="84"/>
  <c r="J6" i="84"/>
  <c r="D7" i="84"/>
  <c r="E7" i="84"/>
  <c r="F7" i="84"/>
  <c r="I7" i="84"/>
  <c r="J7" i="84"/>
  <c r="A8" i="84"/>
  <c r="A8" i="69"/>
  <c r="U10" i="67"/>
  <c r="H11" i="67"/>
  <c r="CC11" i="94"/>
  <c r="I695" i="98" s="1"/>
  <c r="J11" i="67"/>
  <c r="CE11" i="94"/>
  <c r="K695" i="98"/>
  <c r="H12" i="67"/>
  <c r="CC12" i="94"/>
  <c r="I698" i="98"/>
  <c r="J12" i="67"/>
  <c r="CE12" i="94" s="1"/>
  <c r="K698" i="98" s="1"/>
  <c r="H13" i="67"/>
  <c r="CC13" i="94" s="1"/>
  <c r="I699" i="98" s="1"/>
  <c r="J13" i="67"/>
  <c r="CE13" i="94"/>
  <c r="K699" i="98"/>
  <c r="H14" i="67"/>
  <c r="CC14" i="94"/>
  <c r="I701" i="98"/>
  <c r="J14" i="67"/>
  <c r="CE14" i="94" s="1"/>
  <c r="K701" i="98" s="1"/>
  <c r="H15" i="67"/>
  <c r="CC15" i="94"/>
  <c r="I704" i="98" s="1"/>
  <c r="J15" i="67"/>
  <c r="CE15" i="94"/>
  <c r="K704" i="98" s="1"/>
  <c r="H16" i="67"/>
  <c r="CC16" i="94"/>
  <c r="I706" i="98"/>
  <c r="J16" i="67"/>
  <c r="CE16" i="94" s="1"/>
  <c r="K706" i="98" s="1"/>
  <c r="H17" i="67"/>
  <c r="CC17" i="94"/>
  <c r="I707" i="98" s="1"/>
  <c r="J17" i="67"/>
  <c r="CE17" i="94"/>
  <c r="K707" i="98"/>
  <c r="H18" i="67"/>
  <c r="CC18" i="94"/>
  <c r="I708" i="98"/>
  <c r="J18" i="67"/>
  <c r="CE18" i="94" s="1"/>
  <c r="K708" i="98" s="1"/>
  <c r="H19" i="67"/>
  <c r="CC19" i="94"/>
  <c r="I710" i="98" s="1"/>
  <c r="J19" i="67"/>
  <c r="CE19" i="94"/>
  <c r="K710" i="98"/>
  <c r="H20" i="67"/>
  <c r="CC20" i="94"/>
  <c r="I712" i="98"/>
  <c r="J20" i="67"/>
  <c r="CE20" i="94" s="1"/>
  <c r="K712" i="98" s="1"/>
  <c r="H21" i="67"/>
  <c r="CC21" i="94" s="1"/>
  <c r="I723" i="98" s="1"/>
  <c r="J21" i="67"/>
  <c r="CE21" i="94"/>
  <c r="K723" i="98"/>
  <c r="H22" i="67"/>
  <c r="CC22" i="94"/>
  <c r="I725" i="98"/>
  <c r="J22" i="67"/>
  <c r="CE22" i="94" s="1"/>
  <c r="K725" i="98" s="1"/>
  <c r="H23" i="67"/>
  <c r="CC23" i="94"/>
  <c r="I728" i="98" s="1"/>
  <c r="J23" i="67"/>
  <c r="CE23" i="94"/>
  <c r="K728" i="98" s="1"/>
  <c r="CH23" i="94"/>
  <c r="CI28" i="94"/>
  <c r="H24" i="67"/>
  <c r="CC24" i="94" s="1"/>
  <c r="I730" i="98" s="1"/>
  <c r="J24" i="67"/>
  <c r="CE24" i="94"/>
  <c r="K730" i="98"/>
  <c r="H25" i="67"/>
  <c r="CC25" i="94"/>
  <c r="I732" i="98"/>
  <c r="J25" i="67"/>
  <c r="CE25" i="94" s="1"/>
  <c r="K732" i="98" s="1"/>
  <c r="H26" i="67"/>
  <c r="CC26" i="94"/>
  <c r="I734" i="98" s="1"/>
  <c r="J26" i="67"/>
  <c r="CE26" i="94"/>
  <c r="K734" i="98" s="1"/>
  <c r="H27" i="67"/>
  <c r="CC27" i="94"/>
  <c r="I736" i="98"/>
  <c r="J27" i="67"/>
  <c r="CE27" i="94" s="1"/>
  <c r="K736" i="98" s="1"/>
  <c r="H28" i="67"/>
  <c r="CC28" i="94"/>
  <c r="I740" i="98" s="1"/>
  <c r="J28" i="67"/>
  <c r="CE28" i="94"/>
  <c r="K740" i="98"/>
  <c r="H29" i="67"/>
  <c r="CC29" i="94"/>
  <c r="I742" i="98"/>
  <c r="J29" i="67"/>
  <c r="CE29" i="94" s="1"/>
  <c r="K742" i="98" s="1"/>
  <c r="H30" i="67"/>
  <c r="CC30" i="94"/>
  <c r="I744" i="98" s="1"/>
  <c r="J30" i="67"/>
  <c r="CE30" i="94"/>
  <c r="K744" i="98"/>
  <c r="H31" i="67"/>
  <c r="CC31" i="94"/>
  <c r="I746" i="98"/>
  <c r="J31" i="67"/>
  <c r="CE31" i="94" s="1"/>
  <c r="K746" i="98" s="1"/>
  <c r="H32" i="67"/>
  <c r="CC32" i="94" s="1"/>
  <c r="I755" i="98" s="1"/>
  <c r="J32" i="67"/>
  <c r="CE32" i="94"/>
  <c r="K755" i="98"/>
  <c r="H33" i="67"/>
  <c r="CC33" i="94"/>
  <c r="I759" i="98"/>
  <c r="J33" i="67"/>
  <c r="CE33" i="94" s="1"/>
  <c r="K759" i="98" s="1"/>
  <c r="H34" i="67"/>
  <c r="CC34" i="94"/>
  <c r="I762" i="98" s="1"/>
  <c r="J34" i="67"/>
  <c r="CE34" i="94"/>
  <c r="K762" i="98" s="1"/>
  <c r="H35" i="67"/>
  <c r="CC35" i="94"/>
  <c r="I764" i="98"/>
  <c r="J35" i="67"/>
  <c r="CE35" i="94" s="1"/>
  <c r="K764" i="98" s="1"/>
  <c r="H36" i="67"/>
  <c r="CC36" i="94"/>
  <c r="I766" i="98" s="1"/>
  <c r="J36" i="67"/>
  <c r="CE36" i="94"/>
  <c r="K766" i="98"/>
  <c r="H37" i="67"/>
  <c r="CC37" i="94" s="1"/>
  <c r="I767" i="98"/>
  <c r="J37" i="67"/>
  <c r="CE37" i="94" s="1"/>
  <c r="K767" i="98" s="1"/>
  <c r="H38" i="67"/>
  <c r="CC38" i="94"/>
  <c r="I769" i="98" s="1"/>
  <c r="J38" i="67"/>
  <c r="CE38" i="94"/>
  <c r="K769" i="98"/>
  <c r="AF14" i="66"/>
  <c r="AI14" i="94"/>
  <c r="T186" i="99"/>
  <c r="X186" i="99"/>
  <c r="V186" i="99" s="1"/>
  <c r="X184" i="99"/>
  <c r="T180" i="99"/>
  <c r="X181" i="99" s="1"/>
  <c r="T177" i="99"/>
  <c r="X178" i="99"/>
  <c r="T174" i="99"/>
  <c r="X175" i="99" s="1"/>
  <c r="X163" i="99"/>
  <c r="T159" i="99"/>
  <c r="X160" i="99" s="1"/>
  <c r="T153" i="99"/>
  <c r="X154" i="99" s="1"/>
  <c r="T150" i="99"/>
  <c r="X151" i="99"/>
  <c r="T147" i="99"/>
  <c r="X148" i="99" s="1"/>
  <c r="T144" i="99"/>
  <c r="X145" i="99"/>
  <c r="T129" i="99"/>
  <c r="X130" i="99"/>
  <c r="T126" i="99"/>
  <c r="X127" i="99" s="1"/>
  <c r="T120" i="99"/>
  <c r="X121" i="99" s="1"/>
  <c r="T117" i="99"/>
  <c r="X118" i="99"/>
  <c r="T114" i="99"/>
  <c r="X115" i="99" s="1"/>
  <c r="X112" i="99"/>
  <c r="T108" i="99"/>
  <c r="X109" i="99" s="1"/>
  <c r="T97" i="99"/>
  <c r="X98" i="99"/>
  <c r="T94" i="99"/>
  <c r="X95" i="99" s="1"/>
  <c r="T91" i="99"/>
  <c r="X93" i="99"/>
  <c r="T88" i="99"/>
  <c r="X89" i="99" s="1"/>
  <c r="X86" i="99"/>
  <c r="T82" i="99"/>
  <c r="X83" i="99" s="1"/>
  <c r="T79" i="99"/>
  <c r="X80" i="99"/>
  <c r="T76" i="99"/>
  <c r="X77" i="99" s="1"/>
  <c r="X240" i="99"/>
  <c r="T228" i="99"/>
  <c r="T225" i="99"/>
  <c r="X227" i="99"/>
  <c r="T222" i="99"/>
  <c r="X224" i="99"/>
  <c r="T216" i="99"/>
  <c r="X218" i="99"/>
  <c r="X217" i="99"/>
  <c r="X216" i="99"/>
  <c r="X211" i="99"/>
  <c r="T207" i="99"/>
  <c r="X208" i="99" s="1"/>
  <c r="T192" i="99"/>
  <c r="X193" i="99" s="1"/>
  <c r="X190" i="99"/>
  <c r="X188" i="99"/>
  <c r="T258" i="99"/>
  <c r="X259" i="99" s="1"/>
  <c r="X258" i="99"/>
  <c r="X255" i="99"/>
  <c r="T249" i="99"/>
  <c r="T246" i="99"/>
  <c r="X248" i="99"/>
  <c r="T282" i="99"/>
  <c r="X279" i="99"/>
  <c r="T276" i="99"/>
  <c r="X276" i="99"/>
  <c r="T288" i="99"/>
  <c r="T285" i="99"/>
  <c r="X287" i="99"/>
  <c r="W296" i="99"/>
  <c r="B296" i="99"/>
  <c r="W77" i="99"/>
  <c r="B77" i="99"/>
  <c r="B13" i="100" s="1"/>
  <c r="W78" i="99"/>
  <c r="B78" i="99"/>
  <c r="B14" i="100"/>
  <c r="B79" i="99"/>
  <c r="W95" i="99"/>
  <c r="W80" i="99"/>
  <c r="B80" i="99"/>
  <c r="W96" i="99"/>
  <c r="W81" i="99"/>
  <c r="B81" i="99"/>
  <c r="W112" i="99"/>
  <c r="W83" i="99"/>
  <c r="W113" i="99"/>
  <c r="W84" i="99"/>
  <c r="B84" i="99"/>
  <c r="W151" i="99"/>
  <c r="W86" i="99"/>
  <c r="B86" i="99"/>
  <c r="W152" i="99"/>
  <c r="W87" i="99"/>
  <c r="B88" i="99"/>
  <c r="W89" i="99"/>
  <c r="W90" i="99"/>
  <c r="W92" i="99"/>
  <c r="B92" i="99"/>
  <c r="T92" i="99"/>
  <c r="W93" i="99"/>
  <c r="W98" i="99"/>
  <c r="B98" i="99"/>
  <c r="B34" i="100" s="1"/>
  <c r="W99" i="99"/>
  <c r="T99" i="99"/>
  <c r="B108" i="99"/>
  <c r="B44" i="100" s="1"/>
  <c r="W109" i="99"/>
  <c r="W110" i="99"/>
  <c r="T110" i="99"/>
  <c r="B111" i="99"/>
  <c r="B47" i="100" s="1"/>
  <c r="B112" i="99"/>
  <c r="B48" i="100" s="1"/>
  <c r="T112" i="99"/>
  <c r="B113" i="99"/>
  <c r="B49" i="100" s="1"/>
  <c r="B114" i="99"/>
  <c r="W178" i="99"/>
  <c r="W115" i="99"/>
  <c r="B115" i="99"/>
  <c r="B51" i="100"/>
  <c r="T115" i="99"/>
  <c r="W179" i="99"/>
  <c r="W116" i="99"/>
  <c r="B116" i="99"/>
  <c r="B52" i="100"/>
  <c r="B117" i="99"/>
  <c r="W118" i="99"/>
  <c r="T118" i="99"/>
  <c r="W119" i="99"/>
  <c r="U186" i="99"/>
  <c r="AB186" i="99"/>
  <c r="Z186" i="99" s="1"/>
  <c r="AA186" i="99" s="1"/>
  <c r="U180" i="99"/>
  <c r="AB181" i="99" s="1"/>
  <c r="AB182" i="99"/>
  <c r="AB149" i="99"/>
  <c r="AB148" i="99"/>
  <c r="AB116" i="99"/>
  <c r="U82" i="99"/>
  <c r="U225" i="99"/>
  <c r="AB226" i="99" s="1"/>
  <c r="AB227" i="99"/>
  <c r="AB215" i="99"/>
  <c r="AB214" i="99"/>
  <c r="U261" i="99"/>
  <c r="AB262" i="99" s="1"/>
  <c r="U258" i="99"/>
  <c r="AB259" i="99" s="1"/>
  <c r="U252" i="99"/>
  <c r="AB253" i="99"/>
  <c r="U249" i="99"/>
  <c r="AB250" i="99" s="1"/>
  <c r="U243" i="99"/>
  <c r="AB244" i="99" s="1"/>
  <c r="U282" i="99"/>
  <c r="U279" i="99"/>
  <c r="AB280" i="99" s="1"/>
  <c r="AB281" i="99"/>
  <c r="AB278" i="99"/>
  <c r="AB277" i="99"/>
  <c r="U288" i="99"/>
  <c r="U285" i="99"/>
  <c r="U291" i="99"/>
  <c r="AB292" i="99" s="1"/>
  <c r="AB293" i="99"/>
  <c r="AB294" i="99"/>
  <c r="Z294" i="99" s="1"/>
  <c r="AA294" i="99" s="1"/>
  <c r="AA296" i="99"/>
  <c r="U296" i="99"/>
  <c r="AA86" i="99"/>
  <c r="AA95" i="99"/>
  <c r="B95" i="99"/>
  <c r="B31" i="100"/>
  <c r="AA87" i="99"/>
  <c r="AA96" i="99"/>
  <c r="B96" i="99"/>
  <c r="B32" i="100" s="1"/>
  <c r="AA115" i="99"/>
  <c r="AA127" i="99"/>
  <c r="B127" i="99"/>
  <c r="U127" i="99"/>
  <c r="AA116" i="99"/>
  <c r="AA128" i="99"/>
  <c r="C75" i="101"/>
  <c r="C76" i="101"/>
  <c r="C78" i="101"/>
  <c r="C79" i="101"/>
  <c r="C81" i="101"/>
  <c r="C82" i="101"/>
  <c r="C84" i="101"/>
  <c r="C85" i="101"/>
  <c r="C89" i="101"/>
  <c r="C90" i="101"/>
  <c r="C91" i="101"/>
  <c r="C92" i="101"/>
  <c r="C93" i="101"/>
  <c r="C95" i="101"/>
  <c r="C96" i="101"/>
  <c r="C98" i="101"/>
  <c r="C99" i="101"/>
  <c r="C106" i="101"/>
  <c r="C107" i="101"/>
  <c r="C109" i="101"/>
  <c r="C110" i="101"/>
  <c r="C111" i="101"/>
  <c r="C112" i="101"/>
  <c r="C113" i="101"/>
  <c r="C114" i="101"/>
  <c r="C115" i="101"/>
  <c r="C116" i="101"/>
  <c r="C120" i="101"/>
  <c r="C121" i="101"/>
  <c r="C126" i="101"/>
  <c r="C127" i="101"/>
  <c r="C129" i="101"/>
  <c r="C130" i="101"/>
  <c r="C139" i="101"/>
  <c r="C140" i="101"/>
  <c r="C141" i="101"/>
  <c r="C142" i="101"/>
  <c r="C143" i="101"/>
  <c r="C145" i="101"/>
  <c r="C146" i="101"/>
  <c r="C148" i="101"/>
  <c r="C149" i="101"/>
  <c r="B154" i="101"/>
  <c r="B155" i="101"/>
  <c r="B156" i="101"/>
  <c r="B157" i="101"/>
  <c r="B158" i="101"/>
  <c r="B161" i="101"/>
  <c r="B163" i="101"/>
  <c r="B164" i="101"/>
  <c r="B171" i="101"/>
  <c r="B172" i="101"/>
  <c r="B174" i="101"/>
  <c r="B175" i="101"/>
  <c r="B178" i="101"/>
  <c r="B184" i="101"/>
  <c r="B185" i="101"/>
  <c r="B189" i="101"/>
  <c r="B190" i="101"/>
  <c r="B191" i="101"/>
  <c r="B192" i="101"/>
  <c r="B193" i="101"/>
  <c r="B194" i="101"/>
  <c r="B196" i="101"/>
  <c r="B197" i="101"/>
  <c r="B199" i="101"/>
  <c r="B200" i="101"/>
  <c r="B201" i="101"/>
  <c r="B205" i="101"/>
  <c r="B206" i="101"/>
  <c r="B208" i="101"/>
  <c r="B209" i="101"/>
  <c r="B213" i="101"/>
  <c r="B214" i="101"/>
  <c r="B216" i="101"/>
  <c r="B217" i="101"/>
  <c r="B218" i="101"/>
  <c r="B221" i="101"/>
  <c r="B222" i="101"/>
  <c r="B224" i="101"/>
  <c r="B225" i="101"/>
  <c r="B229" i="101"/>
  <c r="B232" i="101"/>
  <c r="B233" i="101"/>
  <c r="A76" i="99"/>
  <c r="A12" i="100"/>
  <c r="E76" i="99"/>
  <c r="D12" i="100" s="1"/>
  <c r="G12" i="100"/>
  <c r="I76" i="99"/>
  <c r="AF76" i="99"/>
  <c r="I70" i="99"/>
  <c r="I68" i="99"/>
  <c r="I69" i="99"/>
  <c r="J68" i="99"/>
  <c r="A77" i="99"/>
  <c r="A13" i="100"/>
  <c r="E77" i="99"/>
  <c r="D13" i="100"/>
  <c r="N76" i="99"/>
  <c r="M76" i="99"/>
  <c r="Q76" i="99" s="1"/>
  <c r="J76" i="99"/>
  <c r="K76" i="99"/>
  <c r="L76" i="99"/>
  <c r="A78" i="99"/>
  <c r="A14" i="100"/>
  <c r="E78" i="99"/>
  <c r="D14" i="100"/>
  <c r="K14" i="100"/>
  <c r="A79" i="99"/>
  <c r="A15" i="100" s="1"/>
  <c r="B15" i="100"/>
  <c r="E79" i="99"/>
  <c r="D15" i="100"/>
  <c r="G15" i="100"/>
  <c r="I79" i="99"/>
  <c r="O79" i="99"/>
  <c r="J69" i="99"/>
  <c r="A80" i="99"/>
  <c r="A16" i="100"/>
  <c r="B16" i="100"/>
  <c r="E80" i="99"/>
  <c r="D16" i="100" s="1"/>
  <c r="G16" i="100"/>
  <c r="A81" i="99"/>
  <c r="A17" i="100"/>
  <c r="B17" i="100"/>
  <c r="E81" i="99"/>
  <c r="D17" i="100"/>
  <c r="G17" i="100"/>
  <c r="K17" i="100"/>
  <c r="A82" i="99"/>
  <c r="A18" i="100"/>
  <c r="E82" i="99"/>
  <c r="D18" i="100" s="1"/>
  <c r="G18" i="100"/>
  <c r="A83" i="99"/>
  <c r="A19" i="100"/>
  <c r="B19" i="100"/>
  <c r="E83" i="99"/>
  <c r="D19" i="100"/>
  <c r="G19" i="100"/>
  <c r="A84" i="99"/>
  <c r="A20" i="100"/>
  <c r="B20" i="100"/>
  <c r="E84" i="99"/>
  <c r="D20" i="100" s="1"/>
  <c r="G20" i="100"/>
  <c r="K20" i="100"/>
  <c r="A85" i="99"/>
  <c r="A21" i="100" s="1"/>
  <c r="B21" i="100"/>
  <c r="G21" i="100"/>
  <c r="I85" i="99"/>
  <c r="AN85" i="99" s="1"/>
  <c r="A86" i="99"/>
  <c r="A22" i="100"/>
  <c r="B22" i="100"/>
  <c r="G22" i="100"/>
  <c r="N85" i="99"/>
  <c r="J85" i="99"/>
  <c r="K85" i="99"/>
  <c r="L85" i="99"/>
  <c r="M85" i="99"/>
  <c r="A87" i="99"/>
  <c r="A23" i="100"/>
  <c r="E87" i="99"/>
  <c r="D23" i="100" s="1"/>
  <c r="G23" i="100"/>
  <c r="K23" i="100"/>
  <c r="A88" i="99"/>
  <c r="A24" i="100" s="1"/>
  <c r="B24" i="100"/>
  <c r="D24" i="100"/>
  <c r="G24" i="100"/>
  <c r="A89" i="99"/>
  <c r="A25" i="100"/>
  <c r="E89" i="99"/>
  <c r="D25" i="100"/>
  <c r="G25" i="100"/>
  <c r="A90" i="99"/>
  <c r="A26" i="100"/>
  <c r="B26" i="100"/>
  <c r="D26" i="100"/>
  <c r="G26" i="100"/>
  <c r="K26" i="100"/>
  <c r="A91" i="99"/>
  <c r="A27" i="100"/>
  <c r="E91" i="99"/>
  <c r="D27" i="100"/>
  <c r="G27" i="100"/>
  <c r="I91" i="99"/>
  <c r="A92" i="99"/>
  <c r="A28" i="100"/>
  <c r="B28" i="100"/>
  <c r="D28" i="100"/>
  <c r="G28" i="100"/>
  <c r="A93" i="99"/>
  <c r="A29" i="100"/>
  <c r="B29" i="100"/>
  <c r="D29" i="100"/>
  <c r="K29" i="100"/>
  <c r="A94" i="99"/>
  <c r="A30" i="100" s="1"/>
  <c r="E94" i="99"/>
  <c r="D30" i="100"/>
  <c r="G30" i="100"/>
  <c r="I94" i="99"/>
  <c r="I71" i="99"/>
  <c r="I72" i="99"/>
  <c r="J71" i="99"/>
  <c r="A95" i="99"/>
  <c r="A31" i="100"/>
  <c r="E95" i="99"/>
  <c r="D31" i="100"/>
  <c r="A96" i="99"/>
  <c r="A32" i="100"/>
  <c r="E96" i="99"/>
  <c r="D32" i="100"/>
  <c r="K32" i="100"/>
  <c r="A97" i="99"/>
  <c r="A33" i="100"/>
  <c r="E97" i="99"/>
  <c r="D33" i="100"/>
  <c r="G33" i="100"/>
  <c r="I97" i="99"/>
  <c r="A98" i="99"/>
  <c r="A34" i="100"/>
  <c r="E98" i="99"/>
  <c r="D34" i="100" s="1"/>
  <c r="A99" i="99"/>
  <c r="A35" i="100"/>
  <c r="E99" i="99"/>
  <c r="D35" i="100" s="1"/>
  <c r="K35" i="100"/>
  <c r="A44" i="100"/>
  <c r="E108" i="99"/>
  <c r="D44" i="100" s="1"/>
  <c r="G44" i="100"/>
  <c r="I108" i="99"/>
  <c r="AF108" i="99" s="1"/>
  <c r="A109" i="99"/>
  <c r="A45" i="100" s="1"/>
  <c r="E109" i="99"/>
  <c r="D45" i="100"/>
  <c r="G45" i="100"/>
  <c r="N108" i="99"/>
  <c r="M108" i="99"/>
  <c r="J108" i="99"/>
  <c r="K108" i="99"/>
  <c r="L108" i="99"/>
  <c r="A110" i="99"/>
  <c r="A46" i="100"/>
  <c r="E110" i="99"/>
  <c r="D46" i="100"/>
  <c r="G46" i="100"/>
  <c r="K46" i="100"/>
  <c r="A111" i="99"/>
  <c r="A47" i="100"/>
  <c r="E111" i="99"/>
  <c r="D47" i="100"/>
  <c r="G47" i="100"/>
  <c r="I111" i="99"/>
  <c r="A112" i="99"/>
  <c r="A48" i="100"/>
  <c r="D48" i="100"/>
  <c r="G48" i="100"/>
  <c r="A113" i="99"/>
  <c r="A49" i="100" s="1"/>
  <c r="E113" i="99"/>
  <c r="D49" i="100"/>
  <c r="G49" i="100"/>
  <c r="K49" i="100"/>
  <c r="A114" i="99"/>
  <c r="A50" i="100"/>
  <c r="B50" i="100"/>
  <c r="E114" i="99"/>
  <c r="D50" i="100"/>
  <c r="G50" i="100"/>
  <c r="I114" i="99"/>
  <c r="A115" i="99"/>
  <c r="A51" i="100"/>
  <c r="E115" i="99"/>
  <c r="D51" i="100" s="1"/>
  <c r="G51" i="100"/>
  <c r="A116" i="99"/>
  <c r="A52" i="100"/>
  <c r="E116" i="99"/>
  <c r="D52" i="100"/>
  <c r="K52" i="100"/>
  <c r="A117" i="99"/>
  <c r="A53" i="100" s="1"/>
  <c r="B53" i="100"/>
  <c r="E117" i="99"/>
  <c r="D53" i="100"/>
  <c r="G53" i="100"/>
  <c r="I117" i="99"/>
  <c r="O117" i="99"/>
  <c r="A118" i="99"/>
  <c r="A54" i="100" s="1"/>
  <c r="E118" i="99"/>
  <c r="D54" i="100"/>
  <c r="N117" i="99"/>
  <c r="Q117" i="99" s="1"/>
  <c r="J117" i="99"/>
  <c r="L117" i="99"/>
  <c r="M117" i="99"/>
  <c r="A119" i="99"/>
  <c r="A55" i="100" s="1"/>
  <c r="B55" i="100"/>
  <c r="D55" i="100"/>
  <c r="G55" i="100"/>
  <c r="K55" i="100"/>
  <c r="A120" i="99"/>
  <c r="A56" i="100"/>
  <c r="B56" i="100"/>
  <c r="E120" i="99"/>
  <c r="D56" i="100"/>
  <c r="I120" i="99"/>
  <c r="A121" i="99"/>
  <c r="A57" i="100"/>
  <c r="E121" i="99"/>
  <c r="D57" i="100" s="1"/>
  <c r="G57" i="100"/>
  <c r="A122" i="99"/>
  <c r="A58" i="100"/>
  <c r="B122" i="99"/>
  <c r="B58" i="100"/>
  <c r="G58" i="100"/>
  <c r="K58" i="100"/>
  <c r="A123" i="99"/>
  <c r="A59" i="100"/>
  <c r="B123" i="99"/>
  <c r="B59" i="100"/>
  <c r="G59" i="100"/>
  <c r="I123" i="99"/>
  <c r="A124" i="99"/>
  <c r="A60" i="100"/>
  <c r="B124" i="99"/>
  <c r="B60" i="100" s="1"/>
  <c r="E124" i="99"/>
  <c r="D60" i="100"/>
  <c r="G60" i="100"/>
  <c r="A125" i="99"/>
  <c r="A61" i="100"/>
  <c r="B125" i="99"/>
  <c r="B61" i="100"/>
  <c r="D61" i="100"/>
  <c r="K61" i="100"/>
  <c r="A126" i="99"/>
  <c r="A62" i="100"/>
  <c r="E126" i="99"/>
  <c r="D62" i="100"/>
  <c r="I126" i="99"/>
  <c r="AG126" i="99" s="1"/>
  <c r="A127" i="99"/>
  <c r="A63" i="100" s="1"/>
  <c r="B63" i="100"/>
  <c r="G63" i="100"/>
  <c r="A128" i="99"/>
  <c r="A64" i="100" s="1"/>
  <c r="D64" i="100"/>
  <c r="K64" i="100"/>
  <c r="A129" i="99"/>
  <c r="A65" i="100"/>
  <c r="E129" i="99"/>
  <c r="D65" i="100" s="1"/>
  <c r="I129" i="99"/>
  <c r="AI129" i="99" s="1"/>
  <c r="O129" i="99"/>
  <c r="A130" i="99"/>
  <c r="A66" i="100"/>
  <c r="E130" i="99"/>
  <c r="D66" i="100"/>
  <c r="A131" i="99"/>
  <c r="A67" i="100"/>
  <c r="B131" i="99"/>
  <c r="B67" i="100" s="1"/>
  <c r="G67" i="100"/>
  <c r="K67" i="100"/>
  <c r="B141" i="99"/>
  <c r="B77" i="100" s="1"/>
  <c r="G77" i="100"/>
  <c r="I141" i="99"/>
  <c r="A142" i="99"/>
  <c r="A78" i="100"/>
  <c r="B142" i="99"/>
  <c r="B78" i="100" s="1"/>
  <c r="E142" i="99"/>
  <c r="D78" i="100"/>
  <c r="G78" i="100"/>
  <c r="N141" i="99"/>
  <c r="M141" i="99"/>
  <c r="J141" i="99"/>
  <c r="K141" i="99"/>
  <c r="A143" i="99"/>
  <c r="A79" i="100"/>
  <c r="B143" i="99"/>
  <c r="B79" i="100" s="1"/>
  <c r="E143" i="99"/>
  <c r="D79" i="100"/>
  <c r="G79" i="100"/>
  <c r="K79" i="100"/>
  <c r="A144" i="99"/>
  <c r="A80" i="100"/>
  <c r="B144" i="99"/>
  <c r="B80" i="100" s="1"/>
  <c r="E144" i="99"/>
  <c r="D80" i="100"/>
  <c r="G80" i="100"/>
  <c r="I144" i="99"/>
  <c r="O144" i="99"/>
  <c r="A145" i="99"/>
  <c r="A81" i="100"/>
  <c r="B145" i="99"/>
  <c r="B81" i="100"/>
  <c r="E145" i="99"/>
  <c r="D81" i="100"/>
  <c r="G81" i="100"/>
  <c r="A146" i="99"/>
  <c r="A82" i="100"/>
  <c r="B146" i="99"/>
  <c r="B82" i="100" s="1"/>
  <c r="G82" i="100"/>
  <c r="K82" i="100"/>
  <c r="A147" i="99"/>
  <c r="A83" i="100"/>
  <c r="B147" i="99"/>
  <c r="B83" i="100" s="1"/>
  <c r="E147" i="99"/>
  <c r="D83" i="100"/>
  <c r="G83" i="100"/>
  <c r="I147" i="99"/>
  <c r="O147" i="99"/>
  <c r="A148" i="99"/>
  <c r="A84" i="100"/>
  <c r="B148" i="99"/>
  <c r="B84" i="100"/>
  <c r="E148" i="99"/>
  <c r="D84" i="100"/>
  <c r="G84" i="100"/>
  <c r="A149" i="99"/>
  <c r="A85" i="100"/>
  <c r="E149" i="99"/>
  <c r="D85" i="100" s="1"/>
  <c r="G85" i="100"/>
  <c r="K85" i="100"/>
  <c r="A150" i="99"/>
  <c r="A86" i="100" s="1"/>
  <c r="B150" i="99"/>
  <c r="B86" i="100"/>
  <c r="E150" i="99"/>
  <c r="D86" i="100" s="1"/>
  <c r="G86" i="100"/>
  <c r="O150" i="99"/>
  <c r="A151" i="99"/>
  <c r="A87" i="100"/>
  <c r="B151" i="99"/>
  <c r="B87" i="100"/>
  <c r="E151" i="99"/>
  <c r="D87" i="100"/>
  <c r="N150" i="99"/>
  <c r="K150" i="99"/>
  <c r="L150" i="99"/>
  <c r="A152" i="99"/>
  <c r="A88" i="100"/>
  <c r="B152" i="99"/>
  <c r="B88" i="100" s="1"/>
  <c r="E152" i="99"/>
  <c r="D88" i="100"/>
  <c r="G88" i="100"/>
  <c r="K88" i="100"/>
  <c r="A153" i="99"/>
  <c r="A89" i="100"/>
  <c r="B153" i="99"/>
  <c r="B89" i="100" s="1"/>
  <c r="E153" i="99"/>
  <c r="D89" i="100"/>
  <c r="I153" i="99"/>
  <c r="A154" i="99"/>
  <c r="A90" i="100"/>
  <c r="B154" i="99"/>
  <c r="B90" i="100" s="1"/>
  <c r="A155" i="99"/>
  <c r="A91" i="100" s="1"/>
  <c r="B155" i="99"/>
  <c r="B91" i="100"/>
  <c r="E155" i="99"/>
  <c r="D91" i="100" s="1"/>
  <c r="G91" i="100"/>
  <c r="K91" i="100"/>
  <c r="A156" i="99"/>
  <c r="A92" i="100" s="1"/>
  <c r="B156" i="99"/>
  <c r="B92" i="100"/>
  <c r="E156" i="99"/>
  <c r="D92" i="100" s="1"/>
  <c r="G92" i="100"/>
  <c r="I156" i="99"/>
  <c r="F156" i="99" s="1"/>
  <c r="K92" i="100" s="1"/>
  <c r="O156" i="99"/>
  <c r="A157" i="99"/>
  <c r="A93" i="100"/>
  <c r="B157" i="99"/>
  <c r="B93" i="100"/>
  <c r="E157" i="99"/>
  <c r="D93" i="100"/>
  <c r="G93" i="100"/>
  <c r="A158" i="99"/>
  <c r="A94" i="100" s="1"/>
  <c r="B158" i="99"/>
  <c r="B94" i="100" s="1"/>
  <c r="G94" i="100"/>
  <c r="K94" i="100"/>
  <c r="A159" i="99"/>
  <c r="A95" i="100" s="1"/>
  <c r="B159" i="99"/>
  <c r="B95" i="100" s="1"/>
  <c r="E159" i="99"/>
  <c r="D95" i="100" s="1"/>
  <c r="G95" i="100"/>
  <c r="I159" i="99"/>
  <c r="A160" i="99"/>
  <c r="A96" i="100" s="1"/>
  <c r="B160" i="99"/>
  <c r="B96" i="100" s="1"/>
  <c r="E160" i="99"/>
  <c r="D96" i="100" s="1"/>
  <c r="A161" i="99"/>
  <c r="A97" i="100" s="1"/>
  <c r="E161" i="99"/>
  <c r="D97" i="100" s="1"/>
  <c r="G97" i="100"/>
  <c r="K97" i="100"/>
  <c r="A162" i="99"/>
  <c r="A98" i="100" s="1"/>
  <c r="E162" i="99"/>
  <c r="D98" i="100" s="1"/>
  <c r="I162" i="99"/>
  <c r="AE162" i="99" s="1"/>
  <c r="A163" i="99"/>
  <c r="A99" i="100"/>
  <c r="B163" i="99"/>
  <c r="B99" i="100"/>
  <c r="A164" i="99"/>
  <c r="A100" i="100"/>
  <c r="E164" i="99"/>
  <c r="D100" i="100"/>
  <c r="G100" i="100"/>
  <c r="K100" i="100"/>
  <c r="B174" i="99"/>
  <c r="B110" i="100"/>
  <c r="E174" i="99"/>
  <c r="D110" i="100"/>
  <c r="G110" i="100"/>
  <c r="I174" i="99"/>
  <c r="O174" i="99" s="1"/>
  <c r="A175" i="99"/>
  <c r="A111" i="100" s="1"/>
  <c r="B175" i="99"/>
  <c r="B111" i="100" s="1"/>
  <c r="E175" i="99"/>
  <c r="D111" i="100" s="1"/>
  <c r="G111" i="100"/>
  <c r="N174" i="99"/>
  <c r="M174" i="99"/>
  <c r="J174" i="99"/>
  <c r="K174" i="99"/>
  <c r="L174" i="99"/>
  <c r="A176" i="99"/>
  <c r="A112" i="100"/>
  <c r="B176" i="99"/>
  <c r="B112" i="100"/>
  <c r="E176" i="99"/>
  <c r="D112" i="100"/>
  <c r="G112" i="100"/>
  <c r="K112" i="100"/>
  <c r="A177" i="99"/>
  <c r="A113" i="100"/>
  <c r="B113" i="100"/>
  <c r="E177" i="99"/>
  <c r="D113" i="100"/>
  <c r="G113" i="100"/>
  <c r="I177" i="99"/>
  <c r="AP177" i="99" s="1"/>
  <c r="A178" i="99"/>
  <c r="A114" i="100" s="1"/>
  <c r="B178" i="99"/>
  <c r="B114" i="100" s="1"/>
  <c r="E178" i="99"/>
  <c r="D114" i="100" s="1"/>
  <c r="G114" i="100"/>
  <c r="A179" i="99"/>
  <c r="A115" i="100"/>
  <c r="B115" i="100"/>
  <c r="E179" i="99"/>
  <c r="D115" i="100"/>
  <c r="G115" i="100"/>
  <c r="K115" i="100"/>
  <c r="A180" i="99"/>
  <c r="A116" i="100"/>
  <c r="B180" i="99"/>
  <c r="B116" i="100"/>
  <c r="E180" i="99"/>
  <c r="D116" i="100"/>
  <c r="G116" i="100"/>
  <c r="I180" i="99"/>
  <c r="A181" i="99"/>
  <c r="A117" i="100" s="1"/>
  <c r="B181" i="99"/>
  <c r="B117" i="100" s="1"/>
  <c r="E181" i="99"/>
  <c r="D117" i="100" s="1"/>
  <c r="G117" i="100"/>
  <c r="A182" i="99"/>
  <c r="A118" i="100"/>
  <c r="E182" i="99"/>
  <c r="D118" i="100"/>
  <c r="G118" i="100"/>
  <c r="K118" i="100"/>
  <c r="A183" i="99"/>
  <c r="A119" i="100"/>
  <c r="B183" i="99"/>
  <c r="B119" i="100"/>
  <c r="E183" i="99"/>
  <c r="D119" i="100"/>
  <c r="G119" i="100"/>
  <c r="I183" i="99"/>
  <c r="A184" i="99"/>
  <c r="A120" i="100" s="1"/>
  <c r="B184" i="99"/>
  <c r="B120" i="100" s="1"/>
  <c r="G120" i="100"/>
  <c r="N183" i="99"/>
  <c r="J183" i="99"/>
  <c r="K183" i="99"/>
  <c r="L183" i="99"/>
  <c r="M183" i="99"/>
  <c r="A185" i="99"/>
  <c r="A121" i="100" s="1"/>
  <c r="B185" i="99"/>
  <c r="B121" i="100" s="1"/>
  <c r="E185" i="99"/>
  <c r="D121" i="100" s="1"/>
  <c r="G121" i="100"/>
  <c r="K121" i="100"/>
  <c r="A186" i="99"/>
  <c r="A122" i="100" s="1"/>
  <c r="B186" i="99"/>
  <c r="B122" i="100" s="1"/>
  <c r="D122" i="100"/>
  <c r="O186" i="99"/>
  <c r="R186" i="99" s="1"/>
  <c r="A187" i="99"/>
  <c r="A123" i="100"/>
  <c r="B187" i="99"/>
  <c r="B123" i="100"/>
  <c r="G123" i="100"/>
  <c r="A188" i="99"/>
  <c r="A124" i="100"/>
  <c r="B124" i="100"/>
  <c r="E188" i="99"/>
  <c r="D124" i="100"/>
  <c r="G124" i="100"/>
  <c r="K124" i="100"/>
  <c r="A189" i="99"/>
  <c r="A125" i="100"/>
  <c r="B189" i="99"/>
  <c r="B125" i="100"/>
  <c r="G125" i="100"/>
  <c r="I189" i="99"/>
  <c r="F189" i="99" s="1"/>
  <c r="K125" i="100" s="1"/>
  <c r="A190" i="99"/>
  <c r="A126" i="100"/>
  <c r="B190" i="99"/>
  <c r="B126" i="100"/>
  <c r="G126" i="100"/>
  <c r="A191" i="99"/>
  <c r="A127" i="100" s="1"/>
  <c r="E191" i="99"/>
  <c r="D127" i="100" s="1"/>
  <c r="G127" i="100"/>
  <c r="K127" i="100"/>
  <c r="A192" i="99"/>
  <c r="A128" i="100" s="1"/>
  <c r="B192" i="99"/>
  <c r="G128" i="100"/>
  <c r="I192" i="99"/>
  <c r="A193" i="99"/>
  <c r="A129" i="100" s="1"/>
  <c r="B193" i="99"/>
  <c r="B129" i="100" s="1"/>
  <c r="D129" i="100"/>
  <c r="G129" i="100"/>
  <c r="A194" i="99"/>
  <c r="A130" i="100" s="1"/>
  <c r="B194" i="99"/>
  <c r="B130" i="100" s="1"/>
  <c r="E194" i="99"/>
  <c r="D130" i="100" s="1"/>
  <c r="K130" i="100"/>
  <c r="A195" i="99"/>
  <c r="A131" i="100"/>
  <c r="B195" i="99"/>
  <c r="B131" i="100"/>
  <c r="G131" i="100"/>
  <c r="A196" i="99"/>
  <c r="A132" i="100"/>
  <c r="B196" i="99"/>
  <c r="B132" i="100"/>
  <c r="G132" i="100"/>
  <c r="A197" i="99"/>
  <c r="A133" i="100"/>
  <c r="B197" i="99"/>
  <c r="B133" i="100"/>
  <c r="E197" i="99"/>
  <c r="D133" i="100"/>
  <c r="K133" i="100"/>
  <c r="B207" i="99"/>
  <c r="B143" i="100" s="1"/>
  <c r="E207" i="99"/>
  <c r="D143" i="100" s="1"/>
  <c r="G143" i="100"/>
  <c r="I207" i="99"/>
  <c r="AN207" i="99" s="1"/>
  <c r="A208" i="99"/>
  <c r="A144" i="100" s="1"/>
  <c r="E208" i="99"/>
  <c r="D144" i="100" s="1"/>
  <c r="G144" i="100"/>
  <c r="A209" i="99"/>
  <c r="A145" i="100"/>
  <c r="B209" i="99"/>
  <c r="B145" i="100"/>
  <c r="E209" i="99"/>
  <c r="D145" i="100"/>
  <c r="G145" i="100"/>
  <c r="K145" i="100"/>
  <c r="A210" i="99"/>
  <c r="A146" i="100"/>
  <c r="B210" i="99"/>
  <c r="B146" i="100"/>
  <c r="E210" i="99"/>
  <c r="D146" i="100"/>
  <c r="G146" i="100"/>
  <c r="I210" i="99"/>
  <c r="A211" i="99"/>
  <c r="A147" i="100"/>
  <c r="B211" i="99"/>
  <c r="B147" i="100"/>
  <c r="E211" i="99"/>
  <c r="D147" i="100"/>
  <c r="G147" i="100"/>
  <c r="A212" i="99"/>
  <c r="A148" i="100" s="1"/>
  <c r="B212" i="99"/>
  <c r="B148" i="100" s="1"/>
  <c r="D148" i="100"/>
  <c r="G148" i="100"/>
  <c r="K148" i="100"/>
  <c r="A213" i="99"/>
  <c r="A149" i="100"/>
  <c r="B149" i="100"/>
  <c r="E213" i="99"/>
  <c r="D149" i="100" s="1"/>
  <c r="G149" i="100"/>
  <c r="I213" i="99"/>
  <c r="AL213" i="99" s="1"/>
  <c r="A214" i="99"/>
  <c r="A150" i="100" s="1"/>
  <c r="D150" i="100"/>
  <c r="A215" i="99"/>
  <c r="A151" i="100" s="1"/>
  <c r="B215" i="99"/>
  <c r="B151" i="100" s="1"/>
  <c r="D151" i="100"/>
  <c r="G151" i="100"/>
  <c r="K151" i="100"/>
  <c r="A216" i="99"/>
  <c r="A152" i="100"/>
  <c r="B152" i="100"/>
  <c r="E216" i="99"/>
  <c r="D152" i="100" s="1"/>
  <c r="G152" i="100"/>
  <c r="I216" i="99"/>
  <c r="O216" i="99" s="1"/>
  <c r="A217" i="99"/>
  <c r="A153" i="100" s="1"/>
  <c r="B217" i="99"/>
  <c r="B153" i="100" s="1"/>
  <c r="G153" i="100"/>
  <c r="A218" i="99"/>
  <c r="A154" i="100" s="1"/>
  <c r="B218" i="99"/>
  <c r="B154" i="100" s="1"/>
  <c r="D154" i="100"/>
  <c r="G154" i="100"/>
  <c r="K154" i="100"/>
  <c r="E219" i="99"/>
  <c r="D155" i="100" s="1"/>
  <c r="G155" i="100"/>
  <c r="I219" i="99"/>
  <c r="AH219" i="99" s="1"/>
  <c r="A220" i="99"/>
  <c r="A156" i="100" s="1"/>
  <c r="D156" i="100"/>
  <c r="A221" i="99"/>
  <c r="A157" i="100" s="1"/>
  <c r="B221" i="99"/>
  <c r="B157" i="100" s="1"/>
  <c r="G157" i="100"/>
  <c r="K157" i="100"/>
  <c r="A222" i="99"/>
  <c r="A158" i="100" s="1"/>
  <c r="B158" i="100"/>
  <c r="E222" i="99"/>
  <c r="D158" i="100"/>
  <c r="I222" i="99"/>
  <c r="A223" i="99"/>
  <c r="A159" i="100"/>
  <c r="B223" i="99"/>
  <c r="B159" i="100"/>
  <c r="G159" i="100"/>
  <c r="A224" i="99"/>
  <c r="A160" i="100"/>
  <c r="B224" i="99"/>
  <c r="B160" i="100"/>
  <c r="E224" i="99"/>
  <c r="D160" i="100"/>
  <c r="K160" i="100"/>
  <c r="A225" i="99"/>
  <c r="A161" i="100"/>
  <c r="E225" i="99"/>
  <c r="D161" i="100"/>
  <c r="G161" i="100"/>
  <c r="A226" i="99"/>
  <c r="A162" i="100"/>
  <c r="B226" i="99"/>
  <c r="B162" i="100" s="1"/>
  <c r="D162" i="100"/>
  <c r="G162" i="100"/>
  <c r="A227" i="99"/>
  <c r="A163" i="100" s="1"/>
  <c r="B227" i="99"/>
  <c r="B163" i="100"/>
  <c r="D163" i="100"/>
  <c r="G163" i="100"/>
  <c r="K163" i="100"/>
  <c r="A228" i="99"/>
  <c r="A164" i="100"/>
  <c r="B164" i="100"/>
  <c r="E228" i="99"/>
  <c r="D164" i="100"/>
  <c r="G164" i="100"/>
  <c r="I228" i="99"/>
  <c r="A229" i="99"/>
  <c r="A165" i="100"/>
  <c r="B229" i="99"/>
  <c r="B165" i="100" s="1"/>
  <c r="E229" i="99"/>
  <c r="D165" i="100"/>
  <c r="G165" i="100"/>
  <c r="A230" i="99"/>
  <c r="A166" i="100"/>
  <c r="B230" i="99"/>
  <c r="B166" i="100"/>
  <c r="E230" i="99"/>
  <c r="D166" i="100"/>
  <c r="G166" i="100"/>
  <c r="K166" i="100"/>
  <c r="A176" i="100"/>
  <c r="B240" i="99"/>
  <c r="B176" i="100"/>
  <c r="E240" i="99"/>
  <c r="D176" i="100" s="1"/>
  <c r="G176" i="100"/>
  <c r="I240" i="99"/>
  <c r="AK240" i="99" s="1"/>
  <c r="F240" i="99"/>
  <c r="K176" i="100" s="1"/>
  <c r="A241" i="99"/>
  <c r="A177" i="100"/>
  <c r="B177" i="100"/>
  <c r="E241" i="99"/>
  <c r="D177" i="100"/>
  <c r="G177" i="100"/>
  <c r="F241" i="99"/>
  <c r="K177" i="100" s="1"/>
  <c r="A242" i="99"/>
  <c r="A178" i="100"/>
  <c r="B178" i="100"/>
  <c r="E242" i="99"/>
  <c r="D178" i="100"/>
  <c r="G178" i="100"/>
  <c r="K178" i="100"/>
  <c r="A243" i="99"/>
  <c r="A179" i="100"/>
  <c r="B243" i="99"/>
  <c r="B179" i="100"/>
  <c r="E243" i="99"/>
  <c r="D179" i="100"/>
  <c r="I243" i="99"/>
  <c r="F243" i="99"/>
  <c r="K179" i="100" s="1"/>
  <c r="A244" i="99"/>
  <c r="A180" i="100"/>
  <c r="B180" i="100"/>
  <c r="E244" i="99"/>
  <c r="D180" i="100"/>
  <c r="G180" i="100"/>
  <c r="A245" i="99"/>
  <c r="A181" i="100" s="1"/>
  <c r="B181" i="100"/>
  <c r="E245" i="99"/>
  <c r="D181" i="100"/>
  <c r="G181" i="100"/>
  <c r="K181" i="100"/>
  <c r="A182" i="100"/>
  <c r="B246" i="99"/>
  <c r="B182" i="100" s="1"/>
  <c r="E246" i="99"/>
  <c r="D182" i="100"/>
  <c r="I246" i="99"/>
  <c r="A247" i="99"/>
  <c r="A183" i="100"/>
  <c r="E247" i="99"/>
  <c r="D183" i="100"/>
  <c r="G183" i="100"/>
  <c r="A248" i="99"/>
  <c r="A184" i="100"/>
  <c r="B248" i="99"/>
  <c r="B184" i="100"/>
  <c r="E248" i="99"/>
  <c r="D184" i="100"/>
  <c r="G184" i="100"/>
  <c r="K184" i="100"/>
  <c r="E249" i="99"/>
  <c r="D185" i="100" s="1"/>
  <c r="G185" i="100"/>
  <c r="I249" i="99"/>
  <c r="F250" i="99" s="1"/>
  <c r="K186" i="100" s="1"/>
  <c r="F249" i="99"/>
  <c r="K185" i="100" s="1"/>
  <c r="A250" i="99"/>
  <c r="A186" i="100"/>
  <c r="E250" i="99"/>
  <c r="D186" i="100"/>
  <c r="G186" i="100"/>
  <c r="A251" i="99"/>
  <c r="A187" i="100"/>
  <c r="B187" i="100"/>
  <c r="G187" i="100"/>
  <c r="K187" i="100"/>
  <c r="A188" i="100"/>
  <c r="B252" i="99"/>
  <c r="B188" i="100"/>
  <c r="E252" i="99"/>
  <c r="D188" i="100"/>
  <c r="G188" i="100"/>
  <c r="I252" i="99"/>
  <c r="AG252" i="99" s="1"/>
  <c r="A253" i="99"/>
  <c r="A189" i="100"/>
  <c r="B253" i="99"/>
  <c r="B189" i="100"/>
  <c r="E253" i="99"/>
  <c r="D189" i="100"/>
  <c r="G189" i="100"/>
  <c r="F253" i="99"/>
  <c r="K189" i="100" s="1"/>
  <c r="A254" i="99"/>
  <c r="A190" i="100"/>
  <c r="B190" i="100"/>
  <c r="E254" i="99"/>
  <c r="D190" i="100"/>
  <c r="K190" i="100"/>
  <c r="B255" i="99"/>
  <c r="B191" i="100"/>
  <c r="E255" i="99"/>
  <c r="D191" i="100" s="1"/>
  <c r="G191" i="100"/>
  <c r="I255" i="99"/>
  <c r="AF255" i="99" s="1"/>
  <c r="F255" i="99"/>
  <c r="K191" i="100" s="1"/>
  <c r="A256" i="99"/>
  <c r="A192" i="100"/>
  <c r="B256" i="99"/>
  <c r="B192" i="100" s="1"/>
  <c r="E256" i="99"/>
  <c r="D192" i="100"/>
  <c r="A257" i="99"/>
  <c r="A193" i="100"/>
  <c r="E257" i="99"/>
  <c r="D193" i="100" s="1"/>
  <c r="G193" i="100"/>
  <c r="K193" i="100"/>
  <c r="B258" i="99"/>
  <c r="B194" i="100"/>
  <c r="E258" i="99"/>
  <c r="D194" i="100"/>
  <c r="I258" i="99"/>
  <c r="A259" i="99"/>
  <c r="A195" i="100"/>
  <c r="B195" i="100"/>
  <c r="E259" i="99"/>
  <c r="D195" i="100"/>
  <c r="G195" i="100"/>
  <c r="A260" i="99"/>
  <c r="A196" i="100" s="1"/>
  <c r="B260" i="99"/>
  <c r="B196" i="100"/>
  <c r="E260" i="99"/>
  <c r="D196" i="100" s="1"/>
  <c r="G196" i="100"/>
  <c r="K196" i="100"/>
  <c r="A197" i="100"/>
  <c r="B261" i="99"/>
  <c r="B197" i="100"/>
  <c r="E261" i="99"/>
  <c r="D197" i="100"/>
  <c r="G197" i="100"/>
  <c r="I261" i="99"/>
  <c r="F261" i="99"/>
  <c r="K197" i="100"/>
  <c r="A262" i="99"/>
  <c r="A198" i="100"/>
  <c r="B198" i="100"/>
  <c r="E262" i="99"/>
  <c r="D198" i="100" s="1"/>
  <c r="G198" i="100"/>
  <c r="A263" i="99"/>
  <c r="A199" i="100"/>
  <c r="E263" i="99"/>
  <c r="D199" i="100"/>
  <c r="G199" i="100"/>
  <c r="K199" i="100"/>
  <c r="A209" i="100"/>
  <c r="B273" i="99"/>
  <c r="B209" i="100"/>
  <c r="D209" i="100"/>
  <c r="I273" i="99"/>
  <c r="AO273" i="99" s="1"/>
  <c r="F273" i="99"/>
  <c r="K209" i="100" s="1"/>
  <c r="A274" i="99"/>
  <c r="A210" i="100"/>
  <c r="B274" i="99"/>
  <c r="B210" i="100" s="1"/>
  <c r="E274" i="99"/>
  <c r="D210" i="100"/>
  <c r="F274" i="99"/>
  <c r="K210" i="100" s="1"/>
  <c r="A275" i="99"/>
  <c r="A211" i="100"/>
  <c r="B275" i="99"/>
  <c r="B211" i="100" s="1"/>
  <c r="E275" i="99"/>
  <c r="D211" i="100"/>
  <c r="K211" i="100"/>
  <c r="A276" i="99"/>
  <c r="A212" i="100"/>
  <c r="B276" i="99"/>
  <c r="B212" i="100"/>
  <c r="D212" i="100"/>
  <c r="G212" i="100"/>
  <c r="F276" i="99"/>
  <c r="K212" i="100"/>
  <c r="A277" i="99"/>
  <c r="A213" i="100"/>
  <c r="B277" i="99"/>
  <c r="B213" i="100"/>
  <c r="E277" i="99"/>
  <c r="D213" i="100"/>
  <c r="F277" i="99"/>
  <c r="K213" i="100"/>
  <c r="A278" i="99"/>
  <c r="A214" i="100"/>
  <c r="B278" i="99"/>
  <c r="B214" i="100"/>
  <c r="E278" i="99"/>
  <c r="D214" i="100"/>
  <c r="K214" i="100"/>
  <c r="A279" i="99"/>
  <c r="A215" i="100" s="1"/>
  <c r="B279" i="99"/>
  <c r="B215" i="100"/>
  <c r="D215" i="100"/>
  <c r="I279" i="99"/>
  <c r="AG279" i="99" s="1"/>
  <c r="F279" i="99"/>
  <c r="K215" i="100"/>
  <c r="A280" i="99"/>
  <c r="A216" i="100"/>
  <c r="B280" i="99"/>
  <c r="B216" i="100"/>
  <c r="F280" i="99"/>
  <c r="K216" i="100"/>
  <c r="A281" i="99"/>
  <c r="A217" i="100"/>
  <c r="B281" i="99"/>
  <c r="B217" i="100"/>
  <c r="E281" i="99"/>
  <c r="D217" i="100"/>
  <c r="G217" i="100"/>
  <c r="K217" i="100"/>
  <c r="B282" i="99"/>
  <c r="B218" i="100"/>
  <c r="E282" i="99"/>
  <c r="D218" i="100"/>
  <c r="G218" i="100"/>
  <c r="A283" i="99"/>
  <c r="A219" i="100"/>
  <c r="B283" i="99"/>
  <c r="B219" i="100" s="1"/>
  <c r="G219" i="100"/>
  <c r="A284" i="99"/>
  <c r="A220" i="100"/>
  <c r="E284" i="99"/>
  <c r="D220" i="100"/>
  <c r="K220" i="100"/>
  <c r="A285" i="99"/>
  <c r="A221" i="100"/>
  <c r="B285" i="99"/>
  <c r="B221" i="100" s="1"/>
  <c r="E285" i="99"/>
  <c r="D221" i="100"/>
  <c r="G221" i="100"/>
  <c r="F285" i="99"/>
  <c r="K221" i="100"/>
  <c r="A286" i="99"/>
  <c r="A222" i="100"/>
  <c r="B286" i="99"/>
  <c r="B222" i="100"/>
  <c r="E286" i="99"/>
  <c r="D222" i="100"/>
  <c r="F286" i="99"/>
  <c r="K222" i="100"/>
  <c r="A287" i="99"/>
  <c r="A223" i="100" s="1"/>
  <c r="B287" i="99"/>
  <c r="B223" i="100"/>
  <c r="E287" i="99"/>
  <c r="D223" i="100" s="1"/>
  <c r="K223" i="100"/>
  <c r="A288" i="99"/>
  <c r="A224" i="100"/>
  <c r="B288" i="99"/>
  <c r="B224" i="100"/>
  <c r="E288" i="99"/>
  <c r="D224" i="100"/>
  <c r="G224" i="100"/>
  <c r="F288" i="99"/>
  <c r="K224" i="100"/>
  <c r="A289" i="99"/>
  <c r="A225" i="100" s="1"/>
  <c r="B289" i="99"/>
  <c r="B225" i="100"/>
  <c r="E289" i="99"/>
  <c r="D225" i="100" s="1"/>
  <c r="G225" i="100"/>
  <c r="F289" i="99"/>
  <c r="K225" i="100"/>
  <c r="A290" i="99"/>
  <c r="A226" i="100"/>
  <c r="B290" i="99"/>
  <c r="B226" i="100"/>
  <c r="K226" i="100"/>
  <c r="A291" i="99"/>
  <c r="A227" i="100" s="1"/>
  <c r="B291" i="99"/>
  <c r="B227" i="100"/>
  <c r="D227" i="100"/>
  <c r="G227" i="100"/>
  <c r="I291" i="99"/>
  <c r="AO291" i="99" s="1"/>
  <c r="F291" i="99"/>
  <c r="K227" i="100"/>
  <c r="A292" i="99"/>
  <c r="A228" i="100"/>
  <c r="B292" i="99"/>
  <c r="B228" i="100"/>
  <c r="F292" i="99"/>
  <c r="K228" i="100"/>
  <c r="A293" i="99"/>
  <c r="A229" i="100"/>
  <c r="B293" i="99"/>
  <c r="B229" i="100"/>
  <c r="G229" i="100"/>
  <c r="K229" i="100"/>
  <c r="A294" i="99"/>
  <c r="A230" i="100"/>
  <c r="B294" i="99"/>
  <c r="B230" i="100"/>
  <c r="E294" i="99"/>
  <c r="D230" i="100"/>
  <c r="G230" i="100"/>
  <c r="F294" i="99"/>
  <c r="K230" i="100" s="1"/>
  <c r="A295" i="99"/>
  <c r="A231" i="100"/>
  <c r="B295" i="99"/>
  <c r="B231" i="100" s="1"/>
  <c r="E295" i="99"/>
  <c r="D231" i="100" s="1"/>
  <c r="F295" i="99"/>
  <c r="K231" i="100" s="1"/>
  <c r="A296" i="99"/>
  <c r="A232" i="100" s="1"/>
  <c r="B232" i="100"/>
  <c r="D232" i="100"/>
  <c r="G232" i="100"/>
  <c r="K232" i="100"/>
  <c r="AF85" i="99"/>
  <c r="J79" i="99"/>
  <c r="K79" i="99"/>
  <c r="AM79" i="99" s="1"/>
  <c r="L79" i="99"/>
  <c r="AG79" i="99"/>
  <c r="M79" i="99"/>
  <c r="N79" i="99"/>
  <c r="J82" i="99"/>
  <c r="K82" i="99"/>
  <c r="L82" i="99"/>
  <c r="M82" i="99"/>
  <c r="N82" i="99"/>
  <c r="Q82" i="99" s="1"/>
  <c r="J88" i="99"/>
  <c r="K88" i="99"/>
  <c r="L88" i="99"/>
  <c r="N88" i="99"/>
  <c r="AH88" i="99" s="1"/>
  <c r="K91" i="99"/>
  <c r="L91" i="99"/>
  <c r="M91" i="99"/>
  <c r="J94" i="99"/>
  <c r="L94" i="99"/>
  <c r="M94" i="99"/>
  <c r="N94" i="99"/>
  <c r="K97" i="99"/>
  <c r="L97" i="99"/>
  <c r="M97" i="99"/>
  <c r="J111" i="99"/>
  <c r="K111" i="99"/>
  <c r="L111" i="99"/>
  <c r="M111" i="99"/>
  <c r="N111" i="99"/>
  <c r="Q111" i="99" s="1"/>
  <c r="AF111" i="99"/>
  <c r="J114" i="99"/>
  <c r="K114" i="99"/>
  <c r="L114" i="99"/>
  <c r="Q114" i="99" s="1"/>
  <c r="M114" i="99"/>
  <c r="N114" i="99"/>
  <c r="AF117" i="99"/>
  <c r="J120" i="99"/>
  <c r="K120" i="99"/>
  <c r="L120" i="99"/>
  <c r="M120" i="99"/>
  <c r="N120" i="99"/>
  <c r="J123" i="99"/>
  <c r="K123" i="99"/>
  <c r="L123" i="99"/>
  <c r="M123" i="99"/>
  <c r="N123" i="99"/>
  <c r="K126" i="99"/>
  <c r="L126" i="99"/>
  <c r="M126" i="99"/>
  <c r="N126" i="99"/>
  <c r="J129" i="99"/>
  <c r="L129" i="99"/>
  <c r="M129" i="99"/>
  <c r="N129" i="99"/>
  <c r="J144" i="99"/>
  <c r="K144" i="99"/>
  <c r="L144" i="99"/>
  <c r="M144" i="99"/>
  <c r="N144" i="99"/>
  <c r="Q144" i="99"/>
  <c r="J147" i="99"/>
  <c r="AF147" i="99"/>
  <c r="K147" i="99"/>
  <c r="L147" i="99"/>
  <c r="M147" i="99"/>
  <c r="N147" i="99"/>
  <c r="K153" i="99"/>
  <c r="L153" i="99"/>
  <c r="M153" i="99"/>
  <c r="N153" i="99"/>
  <c r="J156" i="99"/>
  <c r="AF156" i="99"/>
  <c r="K156" i="99"/>
  <c r="L156" i="99"/>
  <c r="M156" i="99"/>
  <c r="N156" i="99"/>
  <c r="Q156" i="99" s="1"/>
  <c r="J159" i="99"/>
  <c r="AH159" i="99"/>
  <c r="K159" i="99"/>
  <c r="L159" i="99"/>
  <c r="M159" i="99"/>
  <c r="N159" i="99"/>
  <c r="K162" i="99"/>
  <c r="L162" i="99"/>
  <c r="M162" i="99"/>
  <c r="N162" i="99"/>
  <c r="J177" i="99"/>
  <c r="K177" i="99"/>
  <c r="L177" i="99"/>
  <c r="M177" i="99"/>
  <c r="N177" i="99"/>
  <c r="J180" i="99"/>
  <c r="K180" i="99"/>
  <c r="L180" i="99"/>
  <c r="M180" i="99"/>
  <c r="N180" i="99"/>
  <c r="Q180" i="99"/>
  <c r="J186" i="99"/>
  <c r="K186" i="99"/>
  <c r="L186" i="99"/>
  <c r="M186" i="99"/>
  <c r="Q186" i="99" s="1"/>
  <c r="N186" i="99"/>
  <c r="AH186" i="99"/>
  <c r="J189" i="99"/>
  <c r="K189" i="99"/>
  <c r="L189" i="99"/>
  <c r="M189" i="99"/>
  <c r="N189" i="99"/>
  <c r="J192" i="99"/>
  <c r="K192" i="99"/>
  <c r="L192" i="99"/>
  <c r="M192" i="99"/>
  <c r="N192" i="99"/>
  <c r="J195" i="99"/>
  <c r="K195" i="99"/>
  <c r="L195" i="99"/>
  <c r="M195" i="99"/>
  <c r="N195" i="99"/>
  <c r="AF240" i="99"/>
  <c r="AF249" i="99"/>
  <c r="AF273" i="99"/>
  <c r="AF276" i="99"/>
  <c r="AF279" i="99"/>
  <c r="AF285" i="99"/>
  <c r="AF288" i="99"/>
  <c r="AF291" i="99"/>
  <c r="AF294" i="99"/>
  <c r="AE117" i="99"/>
  <c r="AE129" i="99"/>
  <c r="P246" i="100"/>
  <c r="E246" i="100" s="1"/>
  <c r="Q246" i="100"/>
  <c r="F246" i="100" s="1"/>
  <c r="R246" i="100"/>
  <c r="S246" i="100"/>
  <c r="H246" i="100" s="1"/>
  <c r="T246" i="100"/>
  <c r="U246" i="100"/>
  <c r="V246" i="100"/>
  <c r="W246" i="100"/>
  <c r="P247" i="100"/>
  <c r="Q247" i="100"/>
  <c r="F247" i="100" s="1"/>
  <c r="R247" i="100"/>
  <c r="S247" i="100"/>
  <c r="T247" i="100"/>
  <c r="U247" i="100"/>
  <c r="V247" i="100"/>
  <c r="W247" i="100"/>
  <c r="P248" i="100"/>
  <c r="E248" i="100" s="1"/>
  <c r="Q248" i="100"/>
  <c r="F248" i="100" s="1"/>
  <c r="R248" i="100"/>
  <c r="S248" i="100"/>
  <c r="H248" i="100" s="1"/>
  <c r="T248" i="100"/>
  <c r="U248" i="100"/>
  <c r="V248" i="100"/>
  <c r="W248" i="100"/>
  <c r="P250" i="100"/>
  <c r="Q250" i="100"/>
  <c r="F250" i="100" s="1"/>
  <c r="R250" i="100"/>
  <c r="S250" i="100"/>
  <c r="T250" i="100"/>
  <c r="U250" i="100"/>
  <c r="V250" i="100"/>
  <c r="W250" i="100"/>
  <c r="P251" i="100"/>
  <c r="Q251" i="100"/>
  <c r="R251" i="100"/>
  <c r="S251" i="100"/>
  <c r="T251" i="100"/>
  <c r="U251" i="100"/>
  <c r="V251" i="100"/>
  <c r="W251" i="100"/>
  <c r="AG76" i="99"/>
  <c r="AW76" i="99" s="1"/>
  <c r="AG117" i="99"/>
  <c r="AG153" i="99"/>
  <c r="AG174" i="99"/>
  <c r="AG261" i="99"/>
  <c r="AG273" i="99"/>
  <c r="AG288" i="99"/>
  <c r="AG291" i="99"/>
  <c r="AW77" i="99"/>
  <c r="AW78" i="99" s="1"/>
  <c r="AE82" i="99"/>
  <c r="A278" i="100"/>
  <c r="A279" i="100"/>
  <c r="AH76" i="99"/>
  <c r="AX76" i="99" s="1"/>
  <c r="AH85" i="99"/>
  <c r="AH117" i="99"/>
  <c r="AH147" i="99"/>
  <c r="AH240" i="99"/>
  <c r="AH255" i="99"/>
  <c r="AH273" i="99"/>
  <c r="AH276" i="99"/>
  <c r="AH282" i="99"/>
  <c r="AH285" i="99"/>
  <c r="AH291" i="99"/>
  <c r="AH294" i="99"/>
  <c r="AX77" i="99"/>
  <c r="AX78" i="99" s="1"/>
  <c r="P291" i="100"/>
  <c r="E291" i="100" s="1"/>
  <c r="Q291" i="100"/>
  <c r="R291" i="100"/>
  <c r="S291" i="100"/>
  <c r="H291" i="100" s="1"/>
  <c r="T291" i="100"/>
  <c r="U291" i="100"/>
  <c r="V291" i="100"/>
  <c r="W291" i="100"/>
  <c r="P293" i="100"/>
  <c r="E293" i="100" s="1"/>
  <c r="Q293" i="100"/>
  <c r="R293" i="100"/>
  <c r="G293" i="100" s="1"/>
  <c r="S293" i="100"/>
  <c r="T293" i="100"/>
  <c r="U293" i="100"/>
  <c r="V293" i="100"/>
  <c r="W293" i="100"/>
  <c r="P294" i="100"/>
  <c r="E294" i="100" s="1"/>
  <c r="Q294" i="100"/>
  <c r="R294" i="100"/>
  <c r="S294" i="100"/>
  <c r="H294" i="100" s="1"/>
  <c r="T294" i="100"/>
  <c r="U294" i="100"/>
  <c r="V294" i="100"/>
  <c r="W294" i="100"/>
  <c r="P296" i="100"/>
  <c r="E296" i="100" s="1"/>
  <c r="Q296" i="100"/>
  <c r="R296" i="100"/>
  <c r="G296" i="100" s="1"/>
  <c r="S296" i="100"/>
  <c r="T296" i="100"/>
  <c r="U296" i="100"/>
  <c r="V296" i="100"/>
  <c r="W296" i="100"/>
  <c r="P297" i="100"/>
  <c r="Q297" i="100"/>
  <c r="R297" i="100"/>
  <c r="S297" i="100"/>
  <c r="T297" i="100"/>
  <c r="U297" i="100"/>
  <c r="V297" i="100"/>
  <c r="W297" i="100"/>
  <c r="B299" i="100"/>
  <c r="B300" i="100"/>
  <c r="A301" i="100"/>
  <c r="A302" i="100"/>
  <c r="A303" i="100"/>
  <c r="AI76" i="99"/>
  <c r="AY76" i="99" s="1"/>
  <c r="AY77" i="99" s="1"/>
  <c r="AY78" i="99" s="1"/>
  <c r="AI79" i="99"/>
  <c r="AY79" i="99" s="1"/>
  <c r="AY80" i="99" s="1"/>
  <c r="AI108" i="99"/>
  <c r="AI150" i="99"/>
  <c r="AI249" i="99"/>
  <c r="AI261" i="99"/>
  <c r="AI276" i="99"/>
  <c r="AI288" i="99"/>
  <c r="AI294" i="99"/>
  <c r="P315" i="100"/>
  <c r="Q315" i="100"/>
  <c r="F315" i="100" s="1"/>
  <c r="R315" i="100"/>
  <c r="G315" i="100" s="1"/>
  <c r="S315" i="100"/>
  <c r="H315" i="100" s="1"/>
  <c r="T315" i="100"/>
  <c r="U315" i="100"/>
  <c r="V315" i="100"/>
  <c r="W315" i="100"/>
  <c r="P317" i="100"/>
  <c r="Q317" i="100"/>
  <c r="F317" i="100" s="1"/>
  <c r="R317" i="100"/>
  <c r="G317" i="100" s="1"/>
  <c r="S317" i="100"/>
  <c r="H317" i="100" s="1"/>
  <c r="T317" i="100"/>
  <c r="U317" i="100"/>
  <c r="V317" i="100"/>
  <c r="W317" i="100"/>
  <c r="P318" i="100"/>
  <c r="Q318" i="100"/>
  <c r="F318" i="100" s="1"/>
  <c r="R318" i="100"/>
  <c r="G318" i="100" s="1"/>
  <c r="S318" i="100"/>
  <c r="H318" i="100" s="1"/>
  <c r="T318" i="100"/>
  <c r="U318" i="100"/>
  <c r="V318" i="100"/>
  <c r="W318" i="100"/>
  <c r="P320" i="100"/>
  <c r="Q320" i="100"/>
  <c r="F320" i="100" s="1"/>
  <c r="R320" i="100"/>
  <c r="G320" i="100" s="1"/>
  <c r="S320" i="100"/>
  <c r="H320" i="100" s="1"/>
  <c r="T320" i="100"/>
  <c r="U320" i="100"/>
  <c r="V320" i="100"/>
  <c r="W320" i="100"/>
  <c r="P321" i="100"/>
  <c r="Q321" i="100"/>
  <c r="F321" i="100" s="1"/>
  <c r="R321" i="100"/>
  <c r="G321" i="100" s="1"/>
  <c r="S321" i="100"/>
  <c r="H321" i="100" s="1"/>
  <c r="T321" i="100"/>
  <c r="U321" i="100"/>
  <c r="V321" i="100"/>
  <c r="W321" i="100"/>
  <c r="P322" i="100"/>
  <c r="Q322" i="100"/>
  <c r="R322" i="100"/>
  <c r="S322" i="100"/>
  <c r="T322" i="100"/>
  <c r="U322" i="100"/>
  <c r="V322" i="100"/>
  <c r="W322" i="100"/>
  <c r="A324" i="100"/>
  <c r="A325" i="100"/>
  <c r="A327" i="100"/>
  <c r="A328" i="100"/>
  <c r="AJ108" i="99"/>
  <c r="AJ114" i="99"/>
  <c r="AJ126" i="99"/>
  <c r="AJ147" i="99"/>
  <c r="AJ240" i="99"/>
  <c r="AJ255" i="99"/>
  <c r="AJ273" i="99"/>
  <c r="AJ276" i="99"/>
  <c r="AJ282" i="99"/>
  <c r="AJ285" i="99"/>
  <c r="AJ291" i="99"/>
  <c r="AJ294" i="99"/>
  <c r="D361" i="100"/>
  <c r="P361" i="100"/>
  <c r="Q361" i="100"/>
  <c r="F361" i="100" s="1"/>
  <c r="R361" i="100"/>
  <c r="S361" i="100"/>
  <c r="H361" i="100" s="1"/>
  <c r="T361" i="100"/>
  <c r="I361" i="100" s="1"/>
  <c r="U361" i="100"/>
  <c r="V361" i="100"/>
  <c r="W361" i="100"/>
  <c r="P363" i="100"/>
  <c r="E363" i="100" s="1"/>
  <c r="Q363" i="100"/>
  <c r="R363" i="100"/>
  <c r="S363" i="100"/>
  <c r="H363" i="100" s="1"/>
  <c r="T363" i="100"/>
  <c r="U363" i="100"/>
  <c r="V363" i="100"/>
  <c r="W363" i="100"/>
  <c r="P374" i="100"/>
  <c r="Q374" i="100"/>
  <c r="R374" i="100"/>
  <c r="S374" i="100"/>
  <c r="T374" i="100"/>
  <c r="U374" i="100"/>
  <c r="V374" i="100"/>
  <c r="W374" i="100"/>
  <c r="D376" i="100"/>
  <c r="P376" i="100"/>
  <c r="Q376" i="100"/>
  <c r="F376" i="100" s="1"/>
  <c r="R376" i="100"/>
  <c r="S376" i="100"/>
  <c r="H376" i="100" s="1"/>
  <c r="T376" i="100"/>
  <c r="U376" i="100"/>
  <c r="V376" i="100"/>
  <c r="W376" i="100"/>
  <c r="P378" i="100"/>
  <c r="E378" i="100" s="1"/>
  <c r="Q378" i="100"/>
  <c r="F378" i="100" s="1"/>
  <c r="R378" i="100"/>
  <c r="G378" i="100" s="1"/>
  <c r="S378" i="100"/>
  <c r="H378" i="100" s="1"/>
  <c r="T378" i="100"/>
  <c r="U378" i="100"/>
  <c r="V378" i="100"/>
  <c r="W378" i="100"/>
  <c r="P379" i="100"/>
  <c r="Q379" i="100"/>
  <c r="R379" i="100"/>
  <c r="S379" i="100"/>
  <c r="T379" i="100"/>
  <c r="U379" i="100"/>
  <c r="V379" i="100"/>
  <c r="W379" i="100"/>
  <c r="A381" i="100"/>
  <c r="A382" i="100"/>
  <c r="A384" i="100"/>
  <c r="A385" i="100"/>
  <c r="AK88" i="99"/>
  <c r="AK108" i="99"/>
  <c r="AK153" i="99"/>
  <c r="AK174" i="99"/>
  <c r="AK243" i="99"/>
  <c r="AK249" i="99"/>
  <c r="AK252" i="99"/>
  <c r="AK258" i="99"/>
  <c r="AK273" i="99"/>
  <c r="AK276" i="99"/>
  <c r="AK279" i="99"/>
  <c r="AK285" i="99"/>
  <c r="AK288" i="99"/>
  <c r="AK291" i="99"/>
  <c r="AK294" i="99"/>
  <c r="P396" i="100"/>
  <c r="Q396" i="100"/>
  <c r="R396" i="100"/>
  <c r="S396" i="100"/>
  <c r="T396" i="100"/>
  <c r="U396" i="100"/>
  <c r="V396" i="100"/>
  <c r="W396" i="100"/>
  <c r="P398" i="100"/>
  <c r="Q398" i="100"/>
  <c r="R398" i="100"/>
  <c r="S398" i="100"/>
  <c r="T398" i="100"/>
  <c r="U398" i="100"/>
  <c r="V398" i="100"/>
  <c r="W398" i="100"/>
  <c r="P401" i="100"/>
  <c r="Q401" i="100"/>
  <c r="R401" i="100"/>
  <c r="S401" i="100"/>
  <c r="T401" i="100"/>
  <c r="U401" i="100"/>
  <c r="V401" i="100"/>
  <c r="W401" i="100"/>
  <c r="P403" i="100"/>
  <c r="Q403" i="100"/>
  <c r="R403" i="100"/>
  <c r="S403" i="100"/>
  <c r="T403" i="100"/>
  <c r="U403" i="100"/>
  <c r="V403" i="100"/>
  <c r="W403" i="100"/>
  <c r="P405" i="100"/>
  <c r="Q405" i="100"/>
  <c r="R405" i="100"/>
  <c r="S405" i="100"/>
  <c r="T405" i="100"/>
  <c r="U405" i="100"/>
  <c r="V405" i="100"/>
  <c r="W405" i="100"/>
  <c r="P408" i="100"/>
  <c r="Q408" i="100"/>
  <c r="R408" i="100"/>
  <c r="S408" i="100"/>
  <c r="T408" i="100"/>
  <c r="U408" i="100"/>
  <c r="V408" i="100"/>
  <c r="W408" i="100"/>
  <c r="P410" i="100"/>
  <c r="Q410" i="100"/>
  <c r="R410" i="100"/>
  <c r="S410" i="100"/>
  <c r="T410" i="100"/>
  <c r="U410" i="100"/>
  <c r="V410" i="100"/>
  <c r="W410" i="100"/>
  <c r="P411" i="100"/>
  <c r="Q411" i="100"/>
  <c r="R411" i="100"/>
  <c r="S411" i="100"/>
  <c r="T411" i="100"/>
  <c r="U411" i="100"/>
  <c r="V411" i="100"/>
  <c r="W411" i="100"/>
  <c r="A413" i="100"/>
  <c r="A414" i="100"/>
  <c r="AL76" i="99"/>
  <c r="AL79" i="99"/>
  <c r="AL111" i="99"/>
  <c r="AL117" i="99"/>
  <c r="AL129" i="99"/>
  <c r="AL144" i="99"/>
  <c r="AL162" i="99"/>
  <c r="AL243" i="99"/>
  <c r="AL282" i="99"/>
  <c r="AL288" i="99"/>
  <c r="P427" i="100"/>
  <c r="Q427" i="100"/>
  <c r="R427" i="100"/>
  <c r="S427" i="100"/>
  <c r="T427" i="100"/>
  <c r="U427" i="100"/>
  <c r="V427" i="100"/>
  <c r="W427" i="100"/>
  <c r="P429" i="100"/>
  <c r="Q429" i="100"/>
  <c r="R429" i="100"/>
  <c r="S429" i="100"/>
  <c r="T429" i="100"/>
  <c r="U429" i="100"/>
  <c r="V429" i="100"/>
  <c r="W429" i="100"/>
  <c r="P431" i="100"/>
  <c r="Q431" i="100"/>
  <c r="R431" i="100"/>
  <c r="S431" i="100"/>
  <c r="T431" i="100"/>
  <c r="U431" i="100"/>
  <c r="V431" i="100"/>
  <c r="W431" i="100"/>
  <c r="P433" i="100"/>
  <c r="Q433" i="100"/>
  <c r="R433" i="100"/>
  <c r="S433" i="100"/>
  <c r="T433" i="100"/>
  <c r="U433" i="100"/>
  <c r="V433" i="100"/>
  <c r="W433" i="100"/>
  <c r="P435" i="100"/>
  <c r="Q435" i="100"/>
  <c r="R435" i="100"/>
  <c r="S435" i="100"/>
  <c r="T435" i="100"/>
  <c r="U435" i="100"/>
  <c r="V435" i="100"/>
  <c r="W435" i="100"/>
  <c r="P436" i="100"/>
  <c r="Q436" i="100"/>
  <c r="R436" i="100"/>
  <c r="S436" i="100"/>
  <c r="T436" i="100"/>
  <c r="A438" i="100"/>
  <c r="A439" i="100"/>
  <c r="A440" i="100"/>
  <c r="A441" i="100"/>
  <c r="A442" i="100"/>
  <c r="AM108" i="99"/>
  <c r="AM117" i="99"/>
  <c r="AM144" i="99"/>
  <c r="AM150" i="99"/>
  <c r="AM162" i="99"/>
  <c r="AM243" i="99"/>
  <c r="AM249" i="99"/>
  <c r="AM276" i="99"/>
  <c r="AM288" i="99"/>
  <c r="AM294" i="99"/>
  <c r="P452" i="100"/>
  <c r="Q452" i="100"/>
  <c r="R452" i="100"/>
  <c r="S452" i="100"/>
  <c r="T452" i="100"/>
  <c r="U452" i="100"/>
  <c r="V452" i="100"/>
  <c r="W452" i="100"/>
  <c r="P455" i="100"/>
  <c r="Q455" i="100"/>
  <c r="R455" i="100"/>
  <c r="S455" i="100"/>
  <c r="T455" i="100"/>
  <c r="U455" i="100"/>
  <c r="V455" i="100"/>
  <c r="W455" i="100"/>
  <c r="P457" i="100"/>
  <c r="Q457" i="100"/>
  <c r="R457" i="100"/>
  <c r="S457" i="100"/>
  <c r="T457" i="100"/>
  <c r="U457" i="100"/>
  <c r="V457" i="100"/>
  <c r="W457" i="100"/>
  <c r="P460" i="100"/>
  <c r="Q460" i="100"/>
  <c r="R460" i="100"/>
  <c r="S460" i="100"/>
  <c r="T460" i="100"/>
  <c r="U460" i="100"/>
  <c r="V460" i="100"/>
  <c r="W460" i="100"/>
  <c r="P462" i="100"/>
  <c r="Q462" i="100"/>
  <c r="R462" i="100"/>
  <c r="S462" i="100"/>
  <c r="T462" i="100"/>
  <c r="U462" i="100"/>
  <c r="V462" i="100"/>
  <c r="W462" i="100"/>
  <c r="P464" i="100"/>
  <c r="Q464" i="100"/>
  <c r="R464" i="100"/>
  <c r="S464" i="100"/>
  <c r="T464" i="100"/>
  <c r="U464" i="100"/>
  <c r="V464" i="100"/>
  <c r="W464" i="100"/>
  <c r="P465" i="100"/>
  <c r="Q465" i="100"/>
  <c r="R465" i="100"/>
  <c r="S465" i="100"/>
  <c r="T465" i="100"/>
  <c r="A467" i="100"/>
  <c r="A468" i="100"/>
  <c r="A469" i="100"/>
  <c r="A470" i="100"/>
  <c r="AN79" i="99"/>
  <c r="AN108" i="99"/>
  <c r="AN117" i="99"/>
  <c r="AN144" i="99"/>
  <c r="AN150" i="99"/>
  <c r="AN162" i="99"/>
  <c r="AN177" i="99"/>
  <c r="AN243" i="99"/>
  <c r="AN249" i="99"/>
  <c r="AN276" i="99"/>
  <c r="AN288" i="99"/>
  <c r="AN294" i="99"/>
  <c r="P486" i="100"/>
  <c r="Q486" i="100"/>
  <c r="R486" i="100"/>
  <c r="S486" i="100"/>
  <c r="T486" i="100"/>
  <c r="U486" i="100"/>
  <c r="V486" i="100"/>
  <c r="W486" i="100"/>
  <c r="P489" i="100"/>
  <c r="Q489" i="100"/>
  <c r="R489" i="100"/>
  <c r="S489" i="100"/>
  <c r="T489" i="100"/>
  <c r="U489" i="100"/>
  <c r="V489" i="100"/>
  <c r="W489" i="100"/>
  <c r="P490" i="100"/>
  <c r="Q490" i="100"/>
  <c r="R490" i="100"/>
  <c r="S490" i="100"/>
  <c r="T490" i="100"/>
  <c r="A492" i="100"/>
  <c r="A493" i="100"/>
  <c r="A494" i="100"/>
  <c r="A495" i="100"/>
  <c r="A496" i="100"/>
  <c r="AO76" i="99"/>
  <c r="BE76" i="99"/>
  <c r="BE77" i="99"/>
  <c r="BE78" i="99" s="1"/>
  <c r="AO117" i="99"/>
  <c r="AO141" i="99"/>
  <c r="AO153" i="99"/>
  <c r="AO159" i="99"/>
  <c r="AO186" i="99"/>
  <c r="AO243" i="99"/>
  <c r="AO252" i="99"/>
  <c r="AO255" i="99"/>
  <c r="AO279" i="99"/>
  <c r="AO282" i="99"/>
  <c r="AO288" i="99"/>
  <c r="AE159" i="99"/>
  <c r="AE189" i="99"/>
  <c r="P509" i="100"/>
  <c r="Q509" i="100"/>
  <c r="R509" i="100"/>
  <c r="S509" i="100"/>
  <c r="T509" i="100"/>
  <c r="U509" i="100"/>
  <c r="V509" i="100"/>
  <c r="W509" i="100"/>
  <c r="P510" i="100"/>
  <c r="Q510" i="100"/>
  <c r="R510" i="100"/>
  <c r="S510" i="100"/>
  <c r="T510" i="100"/>
  <c r="U510" i="100"/>
  <c r="V510" i="100"/>
  <c r="W510" i="100"/>
  <c r="P511" i="100"/>
  <c r="Q511" i="100"/>
  <c r="R511" i="100"/>
  <c r="S511" i="100"/>
  <c r="T511" i="100"/>
  <c r="A513" i="100"/>
  <c r="A514" i="100"/>
  <c r="A515" i="100"/>
  <c r="AP76" i="99"/>
  <c r="BF76" i="99"/>
  <c r="BF77" i="99" s="1"/>
  <c r="BF78" i="99"/>
  <c r="AP85" i="99"/>
  <c r="AP108" i="99"/>
  <c r="AP126" i="99"/>
  <c r="AP147" i="99"/>
  <c r="AP174" i="99"/>
  <c r="AP240" i="99"/>
  <c r="AP243" i="99"/>
  <c r="AP249" i="99"/>
  <c r="AP258" i="99"/>
  <c r="AP261" i="99"/>
  <c r="AP273" i="99"/>
  <c r="AP276" i="99"/>
  <c r="AP279" i="99"/>
  <c r="AP285" i="99"/>
  <c r="AP288" i="99"/>
  <c r="AP294" i="99"/>
  <c r="P541" i="100"/>
  <c r="Q541" i="100"/>
  <c r="R541" i="100"/>
  <c r="S541" i="100"/>
  <c r="T541" i="100"/>
  <c r="U541" i="100"/>
  <c r="V541" i="100"/>
  <c r="W541" i="100"/>
  <c r="P542" i="100"/>
  <c r="Q542" i="100"/>
  <c r="R542" i="100"/>
  <c r="S542" i="100"/>
  <c r="T542" i="100"/>
  <c r="U542" i="100"/>
  <c r="V542" i="100"/>
  <c r="W542" i="100"/>
  <c r="P543" i="100"/>
  <c r="Q543" i="100"/>
  <c r="R543" i="100"/>
  <c r="S543" i="100"/>
  <c r="T543" i="100"/>
  <c r="A546" i="100"/>
  <c r="A547" i="100"/>
  <c r="A548" i="100"/>
  <c r="A549" i="100"/>
  <c r="T570" i="100"/>
  <c r="I570" i="100" s="1"/>
  <c r="U570" i="100"/>
  <c r="V570" i="100"/>
  <c r="W570" i="100"/>
  <c r="T571" i="100"/>
  <c r="I571" i="100" s="1"/>
  <c r="U571" i="100"/>
  <c r="V571" i="100"/>
  <c r="W571" i="100"/>
  <c r="P573" i="100"/>
  <c r="R573" i="100"/>
  <c r="T573" i="100"/>
  <c r="U573" i="100"/>
  <c r="V573" i="100"/>
  <c r="W573" i="100"/>
  <c r="P574" i="100"/>
  <c r="R574" i="100"/>
  <c r="T574" i="100"/>
  <c r="I574" i="100" s="1"/>
  <c r="U574" i="100"/>
  <c r="V574" i="100"/>
  <c r="W574" i="100"/>
  <c r="P575" i="100"/>
  <c r="R575" i="100"/>
  <c r="T575" i="100"/>
  <c r="U575" i="100"/>
  <c r="V575" i="100"/>
  <c r="W575" i="100"/>
  <c r="P577" i="100"/>
  <c r="R577" i="100"/>
  <c r="T577" i="100"/>
  <c r="I577" i="100" s="1"/>
  <c r="U577" i="100"/>
  <c r="V577" i="100"/>
  <c r="W577" i="100"/>
  <c r="T579" i="100"/>
  <c r="I579" i="100" s="1"/>
  <c r="U579" i="100"/>
  <c r="V579" i="100"/>
  <c r="W579" i="100"/>
  <c r="P580" i="100"/>
  <c r="R580" i="100"/>
  <c r="T580" i="100"/>
  <c r="I580" i="100" s="1"/>
  <c r="U580" i="100"/>
  <c r="V580" i="100"/>
  <c r="W580" i="100"/>
  <c r="P581" i="100"/>
  <c r="R581" i="100"/>
  <c r="T581" i="100"/>
  <c r="U581" i="100"/>
  <c r="V581" i="100"/>
  <c r="W581" i="100"/>
  <c r="P582" i="100"/>
  <c r="R582" i="100"/>
  <c r="T582" i="100"/>
  <c r="I582" i="100" s="1"/>
  <c r="U582" i="100"/>
  <c r="V582" i="100"/>
  <c r="W582" i="100"/>
  <c r="P584" i="100"/>
  <c r="R584" i="100"/>
  <c r="T584" i="100"/>
  <c r="U584" i="100"/>
  <c r="V584" i="100"/>
  <c r="W584" i="100"/>
  <c r="T586" i="100"/>
  <c r="I586" i="100" s="1"/>
  <c r="U586" i="100"/>
  <c r="V586" i="100"/>
  <c r="W586" i="100"/>
  <c r="P588" i="100"/>
  <c r="R588" i="100"/>
  <c r="T588" i="100"/>
  <c r="U588" i="100"/>
  <c r="V588" i="100"/>
  <c r="W588" i="100"/>
  <c r="P589" i="100"/>
  <c r="R589" i="100"/>
  <c r="T589" i="100"/>
  <c r="I589" i="100" s="1"/>
  <c r="U589" i="100"/>
  <c r="V589" i="100"/>
  <c r="W589" i="100"/>
  <c r="P590" i="100"/>
  <c r="R590" i="100"/>
  <c r="T590" i="100"/>
  <c r="U590" i="100"/>
  <c r="V590" i="100"/>
  <c r="W590" i="100"/>
  <c r="P592" i="100"/>
  <c r="R592" i="100"/>
  <c r="T592" i="100"/>
  <c r="I592" i="100" s="1"/>
  <c r="U592" i="100"/>
  <c r="V592" i="100"/>
  <c r="W592" i="100"/>
  <c r="T602" i="100"/>
  <c r="I602" i="100" s="1"/>
  <c r="U602" i="100"/>
  <c r="V602" i="100"/>
  <c r="W602" i="100"/>
  <c r="P604" i="100"/>
  <c r="R604" i="100"/>
  <c r="T604" i="100"/>
  <c r="I604" i="100" s="1"/>
  <c r="U604" i="100"/>
  <c r="V604" i="100"/>
  <c r="W604" i="100"/>
  <c r="P606" i="100"/>
  <c r="R606" i="100"/>
  <c r="T606" i="100"/>
  <c r="U606" i="100"/>
  <c r="V606" i="100"/>
  <c r="W606" i="100"/>
  <c r="P607" i="100"/>
  <c r="R607" i="100"/>
  <c r="T607" i="100"/>
  <c r="U607" i="100"/>
  <c r="V607" i="100"/>
  <c r="W607" i="100"/>
  <c r="P609" i="100"/>
  <c r="R609" i="100"/>
  <c r="T609" i="100"/>
  <c r="I609" i="100" s="1"/>
  <c r="U609" i="100"/>
  <c r="V609" i="100"/>
  <c r="W609" i="100"/>
  <c r="P610" i="100"/>
  <c r="R610" i="100"/>
  <c r="T610" i="100"/>
  <c r="I610" i="100" s="1"/>
  <c r="U610" i="100"/>
  <c r="V610" i="100"/>
  <c r="W610" i="100"/>
  <c r="T612" i="100"/>
  <c r="U612" i="100"/>
  <c r="V612" i="100"/>
  <c r="W612" i="100"/>
  <c r="T614" i="100"/>
  <c r="I614" i="100" s="1"/>
  <c r="U614" i="100"/>
  <c r="V614" i="100"/>
  <c r="W614" i="100"/>
  <c r="D618" i="100"/>
  <c r="P618" i="100"/>
  <c r="R618" i="100"/>
  <c r="T618" i="100"/>
  <c r="U618" i="100"/>
  <c r="V618" i="100"/>
  <c r="W618" i="100"/>
  <c r="P623" i="100"/>
  <c r="R623" i="100"/>
  <c r="T623" i="100"/>
  <c r="U623" i="100"/>
  <c r="V623" i="100"/>
  <c r="W623" i="100"/>
  <c r="P625" i="100"/>
  <c r="R625" i="100"/>
  <c r="T625" i="100"/>
  <c r="U625" i="100"/>
  <c r="V625" i="100"/>
  <c r="W625" i="100"/>
  <c r="D636" i="100"/>
  <c r="P636" i="100"/>
  <c r="R636" i="100"/>
  <c r="G636" i="100" s="1"/>
  <c r="T636" i="100"/>
  <c r="I636" i="100" s="1"/>
  <c r="U636" i="100"/>
  <c r="J636" i="100" s="1"/>
  <c r="V636" i="100"/>
  <c r="W636" i="100"/>
  <c r="D640" i="100"/>
  <c r="P640" i="100"/>
  <c r="R640" i="100"/>
  <c r="T640" i="100"/>
  <c r="U640" i="100"/>
  <c r="V640" i="100"/>
  <c r="W640" i="100"/>
  <c r="P643" i="100"/>
  <c r="E643" i="100" s="1"/>
  <c r="R643" i="100"/>
  <c r="T643" i="100"/>
  <c r="I643" i="100" s="1"/>
  <c r="U643" i="100"/>
  <c r="V643" i="100"/>
  <c r="W643" i="100"/>
  <c r="P645" i="100"/>
  <c r="R645" i="100"/>
  <c r="T645" i="100"/>
  <c r="I645" i="100" s="1"/>
  <c r="U645" i="100"/>
  <c r="V645" i="100"/>
  <c r="W645" i="100"/>
  <c r="D646" i="100"/>
  <c r="P646" i="100"/>
  <c r="R646" i="100"/>
  <c r="T646" i="100"/>
  <c r="U646" i="100"/>
  <c r="V646" i="100"/>
  <c r="W646" i="100"/>
  <c r="P648" i="100"/>
  <c r="R648" i="100"/>
  <c r="T648" i="100"/>
  <c r="U648" i="100"/>
  <c r="V648" i="100"/>
  <c r="W648" i="100"/>
  <c r="P650" i="100"/>
  <c r="R650" i="100"/>
  <c r="T650" i="100"/>
  <c r="I650" i="100" s="1"/>
  <c r="U650" i="100"/>
  <c r="V650" i="100"/>
  <c r="W650" i="100"/>
  <c r="T653" i="100"/>
  <c r="I653" i="100" s="1"/>
  <c r="U653" i="100"/>
  <c r="V653" i="100"/>
  <c r="W653" i="100"/>
  <c r="P655" i="100"/>
  <c r="R655" i="100"/>
  <c r="T655" i="100"/>
  <c r="U655" i="100"/>
  <c r="V655" i="100"/>
  <c r="W655" i="100"/>
  <c r="P657" i="100"/>
  <c r="R657" i="100"/>
  <c r="T657" i="100"/>
  <c r="U657" i="100"/>
  <c r="V657" i="100"/>
  <c r="W657" i="100"/>
  <c r="P668" i="100"/>
  <c r="R668" i="100"/>
  <c r="T668" i="100"/>
  <c r="I668" i="100" s="1"/>
  <c r="U668" i="100"/>
  <c r="V668" i="100"/>
  <c r="W668" i="100"/>
  <c r="P670" i="100"/>
  <c r="R670" i="100"/>
  <c r="T670" i="100"/>
  <c r="U670" i="100"/>
  <c r="V670" i="100"/>
  <c r="W670" i="100"/>
  <c r="P671" i="100"/>
  <c r="R671" i="100"/>
  <c r="T671" i="100"/>
  <c r="I671" i="100" s="1"/>
  <c r="U671" i="100"/>
  <c r="V671" i="100"/>
  <c r="W671" i="100"/>
  <c r="P673" i="100"/>
  <c r="R673" i="100"/>
  <c r="T673" i="100"/>
  <c r="I673" i="100" s="1"/>
  <c r="U673" i="100"/>
  <c r="V673" i="100"/>
  <c r="W673" i="100"/>
  <c r="P674" i="100"/>
  <c r="R674" i="100"/>
  <c r="T674" i="100"/>
  <c r="I674" i="100" s="1"/>
  <c r="U674" i="100"/>
  <c r="V674" i="100"/>
  <c r="W674" i="100"/>
  <c r="T676" i="100"/>
  <c r="I676" i="100" s="1"/>
  <c r="U676" i="100"/>
  <c r="V676" i="100"/>
  <c r="W676" i="100"/>
  <c r="P678" i="100"/>
  <c r="R678" i="100"/>
  <c r="T678" i="100"/>
  <c r="I678" i="100" s="1"/>
  <c r="U678" i="100"/>
  <c r="V678" i="100"/>
  <c r="W678" i="100"/>
  <c r="P680" i="100"/>
  <c r="R680" i="100"/>
  <c r="T680" i="100"/>
  <c r="U680" i="100"/>
  <c r="V680" i="100"/>
  <c r="W680" i="100"/>
  <c r="P682" i="100"/>
  <c r="R682" i="100"/>
  <c r="T682" i="100"/>
  <c r="I682" i="100" s="1"/>
  <c r="U682" i="100"/>
  <c r="V682" i="100"/>
  <c r="W682" i="100"/>
  <c r="P684" i="100"/>
  <c r="R684" i="100"/>
  <c r="T684" i="100"/>
  <c r="I684" i="100" s="1"/>
  <c r="U684" i="100"/>
  <c r="V684" i="100"/>
  <c r="W684" i="100"/>
  <c r="P685" i="100"/>
  <c r="R685" i="100"/>
  <c r="T685" i="100"/>
  <c r="I685" i="100" s="1"/>
  <c r="U685" i="100"/>
  <c r="V685" i="100"/>
  <c r="W685" i="100"/>
  <c r="T688" i="100"/>
  <c r="I688" i="100" s="1"/>
  <c r="U688" i="100"/>
  <c r="V688" i="100"/>
  <c r="W688" i="100"/>
  <c r="P689" i="100"/>
  <c r="R689" i="100"/>
  <c r="T689" i="100"/>
  <c r="I689" i="100" s="1"/>
  <c r="U689" i="100"/>
  <c r="V689" i="100"/>
  <c r="W689" i="100"/>
  <c r="P691" i="100"/>
  <c r="R691" i="100"/>
  <c r="T691" i="100"/>
  <c r="I691" i="100" s="1"/>
  <c r="U691" i="100"/>
  <c r="V691" i="100"/>
  <c r="W691" i="100"/>
  <c r="P692" i="100"/>
  <c r="R692" i="100"/>
  <c r="T692" i="100"/>
  <c r="I692" i="100" s="1"/>
  <c r="U692" i="100"/>
  <c r="V692" i="100"/>
  <c r="W692" i="100"/>
  <c r="P701" i="100"/>
  <c r="R701" i="100"/>
  <c r="T701" i="100"/>
  <c r="I701" i="100" s="1"/>
  <c r="U701" i="100"/>
  <c r="V701" i="100"/>
  <c r="W701" i="100"/>
  <c r="P703" i="100"/>
  <c r="R703" i="100"/>
  <c r="T703" i="100"/>
  <c r="U703" i="100"/>
  <c r="V703" i="100"/>
  <c r="W703" i="100"/>
  <c r="P704" i="100"/>
  <c r="R704" i="100"/>
  <c r="T704" i="100"/>
  <c r="U704" i="100"/>
  <c r="V704" i="100"/>
  <c r="W704" i="100"/>
  <c r="T705" i="100"/>
  <c r="I705" i="100" s="1"/>
  <c r="U705" i="100"/>
  <c r="V705" i="100"/>
  <c r="W705" i="100"/>
  <c r="P706" i="100"/>
  <c r="R706" i="100"/>
  <c r="T706" i="100"/>
  <c r="U706" i="100"/>
  <c r="V706" i="100"/>
  <c r="W706" i="100"/>
  <c r="I707" i="100"/>
  <c r="U707" i="100"/>
  <c r="V707" i="100"/>
  <c r="W707" i="100"/>
  <c r="P708" i="100"/>
  <c r="R708" i="100"/>
  <c r="T708" i="100"/>
  <c r="I708" i="100" s="1"/>
  <c r="U708" i="100"/>
  <c r="V708" i="100"/>
  <c r="W708" i="100"/>
  <c r="P710" i="100"/>
  <c r="R710" i="100"/>
  <c r="T710" i="100"/>
  <c r="I710" i="100" s="1"/>
  <c r="U710" i="100"/>
  <c r="V710" i="100"/>
  <c r="W710" i="100"/>
  <c r="T711" i="100"/>
  <c r="I711" i="100" s="1"/>
  <c r="U711" i="100"/>
  <c r="V711" i="100"/>
  <c r="W711" i="100"/>
  <c r="T713" i="100"/>
  <c r="U713" i="100"/>
  <c r="V713" i="100"/>
  <c r="W713" i="100"/>
  <c r="P715" i="100"/>
  <c r="R715" i="100"/>
  <c r="T715" i="100"/>
  <c r="I715" i="100" s="1"/>
  <c r="U715" i="100"/>
  <c r="V715" i="100"/>
  <c r="W715" i="100"/>
  <c r="P716" i="100"/>
  <c r="R716" i="100"/>
  <c r="T716" i="100"/>
  <c r="I716" i="100" s="1"/>
  <c r="U716" i="100"/>
  <c r="V716" i="100"/>
  <c r="W716" i="100"/>
  <c r="T717" i="100"/>
  <c r="I717" i="100" s="1"/>
  <c r="U717" i="100"/>
  <c r="V717" i="100"/>
  <c r="W717" i="100"/>
  <c r="T719" i="100"/>
  <c r="I719" i="100" s="1"/>
  <c r="U719" i="100"/>
  <c r="V719" i="100"/>
  <c r="W719" i="100"/>
  <c r="P721" i="100"/>
  <c r="R721" i="100"/>
  <c r="T721" i="100"/>
  <c r="I721" i="100" s="1"/>
  <c r="U721" i="100"/>
  <c r="V721" i="100"/>
  <c r="W721" i="100"/>
  <c r="P722" i="100"/>
  <c r="R722" i="100"/>
  <c r="T722" i="100"/>
  <c r="U722" i="100"/>
  <c r="V722" i="100"/>
  <c r="W722" i="100"/>
  <c r="A7" i="99"/>
  <c r="A8" i="99"/>
  <c r="A9" i="99"/>
  <c r="A10" i="99"/>
  <c r="A11" i="99"/>
  <c r="A12" i="99"/>
  <c r="A15" i="99"/>
  <c r="A16" i="99"/>
  <c r="A17" i="99"/>
  <c r="A18" i="99"/>
  <c r="A19" i="99"/>
  <c r="A21" i="99"/>
  <c r="A28" i="99"/>
  <c r="A38" i="99"/>
  <c r="A39" i="99"/>
  <c r="A40" i="99"/>
  <c r="A41" i="99"/>
  <c r="A42" i="99"/>
  <c r="A43" i="99"/>
  <c r="A45" i="99"/>
  <c r="A46" i="99"/>
  <c r="A47" i="99"/>
  <c r="A48" i="99"/>
  <c r="A49" i="99"/>
  <c r="A50" i="99"/>
  <c r="A52" i="99"/>
  <c r="A53" i="99"/>
  <c r="A54" i="99"/>
  <c r="A55" i="99"/>
  <c r="A56" i="99"/>
  <c r="A57" i="99"/>
  <c r="A58" i="99"/>
  <c r="A60" i="99"/>
  <c r="A61" i="99"/>
  <c r="A62" i="99"/>
  <c r="A63" i="99"/>
  <c r="A64" i="99"/>
  <c r="A65" i="99"/>
  <c r="A66" i="99"/>
  <c r="J70" i="99"/>
  <c r="J72" i="99"/>
  <c r="D76" i="99"/>
  <c r="D77" i="99"/>
  <c r="U77" i="99"/>
  <c r="AA77" i="99"/>
  <c r="D78" i="99"/>
  <c r="U78" i="99"/>
  <c r="AA78" i="99"/>
  <c r="D79" i="99"/>
  <c r="D80" i="99"/>
  <c r="U80" i="99"/>
  <c r="AA80" i="99"/>
  <c r="D81" i="99"/>
  <c r="U81" i="99"/>
  <c r="AA81" i="99"/>
  <c r="D82" i="99"/>
  <c r="D83" i="99"/>
  <c r="U83" i="99"/>
  <c r="AA83" i="99"/>
  <c r="D84" i="99"/>
  <c r="U84" i="99"/>
  <c r="AA84" i="99"/>
  <c r="D85" i="99"/>
  <c r="D86" i="99"/>
  <c r="D87" i="99"/>
  <c r="U87" i="99"/>
  <c r="D88" i="99"/>
  <c r="D89" i="99"/>
  <c r="U89" i="99"/>
  <c r="AA89" i="99"/>
  <c r="D90" i="99"/>
  <c r="U90" i="99"/>
  <c r="AA90" i="99"/>
  <c r="D91" i="99"/>
  <c r="D92" i="99"/>
  <c r="U92" i="99"/>
  <c r="AA92" i="99"/>
  <c r="D93" i="99"/>
  <c r="U93" i="99"/>
  <c r="AA93" i="99"/>
  <c r="D94" i="99"/>
  <c r="D95" i="99"/>
  <c r="T95" i="99"/>
  <c r="D96" i="99"/>
  <c r="T96" i="99"/>
  <c r="D97" i="99"/>
  <c r="U98" i="99"/>
  <c r="AA98" i="99"/>
  <c r="D99" i="99"/>
  <c r="U99" i="99"/>
  <c r="AA99" i="99"/>
  <c r="D108" i="99"/>
  <c r="D109" i="99"/>
  <c r="U109" i="99"/>
  <c r="AA109" i="99"/>
  <c r="D110" i="99"/>
  <c r="U110" i="99"/>
  <c r="AA110" i="99"/>
  <c r="D111" i="99"/>
  <c r="D112" i="99"/>
  <c r="U112" i="99"/>
  <c r="AA112" i="99"/>
  <c r="D113" i="99"/>
  <c r="U113" i="99"/>
  <c r="AA113" i="99"/>
  <c r="D114" i="99"/>
  <c r="D115" i="99"/>
  <c r="U115" i="99"/>
  <c r="D116" i="99"/>
  <c r="U116" i="99"/>
  <c r="D117" i="99"/>
  <c r="D118" i="99"/>
  <c r="U118" i="99"/>
  <c r="AA118" i="99"/>
  <c r="D119" i="99"/>
  <c r="U119" i="99"/>
  <c r="AA119" i="99"/>
  <c r="D120" i="99"/>
  <c r="Q120" i="99"/>
  <c r="D121" i="99"/>
  <c r="T121" i="99"/>
  <c r="U121" i="99"/>
  <c r="W121" i="99"/>
  <c r="AA121" i="99"/>
  <c r="D122" i="99"/>
  <c r="T122" i="99"/>
  <c r="U122" i="99"/>
  <c r="W122" i="99"/>
  <c r="AA122" i="99"/>
  <c r="D123" i="99"/>
  <c r="Q123" i="99"/>
  <c r="D124" i="99"/>
  <c r="T124" i="99"/>
  <c r="U124" i="99"/>
  <c r="W124" i="99"/>
  <c r="AA124" i="99"/>
  <c r="D125" i="99"/>
  <c r="T125" i="99"/>
  <c r="U125" i="99"/>
  <c r="W125" i="99"/>
  <c r="AA125" i="99"/>
  <c r="D126" i="99"/>
  <c r="Q126" i="99"/>
  <c r="D127" i="99"/>
  <c r="T127" i="99"/>
  <c r="W127" i="99"/>
  <c r="D128" i="99"/>
  <c r="T128" i="99"/>
  <c r="W128" i="99"/>
  <c r="D130" i="99"/>
  <c r="U130" i="99"/>
  <c r="W130" i="99"/>
  <c r="AA130" i="99"/>
  <c r="D131" i="99"/>
  <c r="T131" i="99"/>
  <c r="U131" i="99"/>
  <c r="W131" i="99"/>
  <c r="AA131" i="99"/>
  <c r="D141" i="99"/>
  <c r="D142" i="99"/>
  <c r="T142" i="99"/>
  <c r="U142" i="99"/>
  <c r="W142" i="99"/>
  <c r="AA142" i="99"/>
  <c r="D143" i="99"/>
  <c r="T143" i="99"/>
  <c r="U143" i="99"/>
  <c r="W143" i="99"/>
  <c r="AA143" i="99"/>
  <c r="D145" i="99"/>
  <c r="T145" i="99"/>
  <c r="U145" i="99"/>
  <c r="W145" i="99"/>
  <c r="AA145" i="99"/>
  <c r="D146" i="99"/>
  <c r="T146" i="99"/>
  <c r="U146" i="99"/>
  <c r="W146" i="99"/>
  <c r="AA146" i="99"/>
  <c r="D147" i="99"/>
  <c r="D148" i="99"/>
  <c r="T148" i="99"/>
  <c r="U148" i="99"/>
  <c r="W148" i="99"/>
  <c r="AA148" i="99"/>
  <c r="D149" i="99"/>
  <c r="T149" i="99"/>
  <c r="U149" i="99"/>
  <c r="W149" i="99"/>
  <c r="AA149" i="99"/>
  <c r="D150" i="99"/>
  <c r="D151" i="99"/>
  <c r="T151" i="99"/>
  <c r="U151" i="99"/>
  <c r="AA151" i="99"/>
  <c r="D152" i="99"/>
  <c r="T152" i="99"/>
  <c r="U152" i="99"/>
  <c r="AA152" i="99"/>
  <c r="D153" i="99"/>
  <c r="D154" i="99"/>
  <c r="T154" i="99"/>
  <c r="U154" i="99"/>
  <c r="W154" i="99"/>
  <c r="AA154" i="99"/>
  <c r="D155" i="99"/>
  <c r="T155" i="99"/>
  <c r="U155" i="99"/>
  <c r="W155" i="99"/>
  <c r="AA155" i="99"/>
  <c r="D156" i="99"/>
  <c r="D157" i="99"/>
  <c r="T157" i="99"/>
  <c r="U157" i="99"/>
  <c r="W157" i="99"/>
  <c r="AA157" i="99"/>
  <c r="D158" i="99"/>
  <c r="T158" i="99"/>
  <c r="U158" i="99"/>
  <c r="W158" i="99"/>
  <c r="AA158" i="99"/>
  <c r="D159" i="99"/>
  <c r="D160" i="99"/>
  <c r="T160" i="99"/>
  <c r="U160" i="99"/>
  <c r="W160" i="99"/>
  <c r="AA160" i="99"/>
  <c r="D161" i="99"/>
  <c r="T161" i="99"/>
  <c r="U161" i="99"/>
  <c r="W161" i="99"/>
  <c r="AA161" i="99"/>
  <c r="D162" i="99"/>
  <c r="D163" i="99"/>
  <c r="T163" i="99"/>
  <c r="W163" i="99"/>
  <c r="AA163" i="99"/>
  <c r="D164" i="99"/>
  <c r="T164" i="99"/>
  <c r="U164" i="99"/>
  <c r="W164" i="99"/>
  <c r="AA164" i="99"/>
  <c r="D174" i="99"/>
  <c r="D175" i="99"/>
  <c r="T175" i="99"/>
  <c r="U175" i="99"/>
  <c r="W175" i="99"/>
  <c r="AA175" i="99"/>
  <c r="D176" i="99"/>
  <c r="T176" i="99"/>
  <c r="W176" i="99"/>
  <c r="AA176" i="99"/>
  <c r="D177" i="99"/>
  <c r="D178" i="99"/>
  <c r="T178" i="99"/>
  <c r="U178" i="99"/>
  <c r="AA178" i="99"/>
  <c r="D179" i="99"/>
  <c r="T179" i="99"/>
  <c r="U179" i="99"/>
  <c r="AA179" i="99"/>
  <c r="D180" i="99"/>
  <c r="D181" i="99"/>
  <c r="T181" i="99"/>
  <c r="U181" i="99"/>
  <c r="W181" i="99"/>
  <c r="AA181" i="99"/>
  <c r="D182" i="99"/>
  <c r="U182" i="99"/>
  <c r="W182" i="99"/>
  <c r="AA182" i="99"/>
  <c r="D183" i="99"/>
  <c r="AE183" i="99"/>
  <c r="D184" i="99"/>
  <c r="T184" i="99"/>
  <c r="U184" i="99"/>
  <c r="W184" i="99"/>
  <c r="AA184" i="99"/>
  <c r="D185" i="99"/>
  <c r="T185" i="99"/>
  <c r="U185" i="99"/>
  <c r="W185" i="99"/>
  <c r="AA185" i="99"/>
  <c r="D186" i="99"/>
  <c r="D187" i="99"/>
  <c r="T187" i="99"/>
  <c r="U187" i="99"/>
  <c r="W187" i="99"/>
  <c r="AA187" i="99"/>
  <c r="D188" i="99"/>
  <c r="U188" i="99"/>
  <c r="W188" i="99"/>
  <c r="AA188" i="99"/>
  <c r="D189" i="99"/>
  <c r="D190" i="99"/>
  <c r="T190" i="99"/>
  <c r="U190" i="99"/>
  <c r="W190" i="99"/>
  <c r="AA190" i="99"/>
  <c r="D191" i="99"/>
  <c r="T191" i="99"/>
  <c r="U191" i="99"/>
  <c r="W191" i="99"/>
  <c r="AA191" i="99"/>
  <c r="D192" i="99"/>
  <c r="D193" i="99"/>
  <c r="T193" i="99"/>
  <c r="U193" i="99"/>
  <c r="W193" i="99"/>
  <c r="AA193" i="99"/>
  <c r="T194" i="99"/>
  <c r="U194" i="99"/>
  <c r="W194" i="99"/>
  <c r="AA194" i="99"/>
  <c r="D195" i="99"/>
  <c r="D196" i="99"/>
  <c r="T196" i="99"/>
  <c r="U196" i="99"/>
  <c r="W196" i="99"/>
  <c r="AA196" i="99"/>
  <c r="D197" i="99"/>
  <c r="T197" i="99"/>
  <c r="U197" i="99"/>
  <c r="W197" i="99"/>
  <c r="AA197" i="99"/>
  <c r="D207" i="99"/>
  <c r="J207" i="99"/>
  <c r="AG207" i="99"/>
  <c r="K207" i="99"/>
  <c r="L207" i="99"/>
  <c r="M207" i="99"/>
  <c r="N207" i="99"/>
  <c r="D208" i="99"/>
  <c r="T208" i="99"/>
  <c r="U208" i="99"/>
  <c r="W208" i="99"/>
  <c r="AA208" i="99"/>
  <c r="D209" i="99"/>
  <c r="T209" i="99"/>
  <c r="U209" i="99"/>
  <c r="W209" i="99"/>
  <c r="AA209" i="99"/>
  <c r="D210" i="99"/>
  <c r="J210" i="99"/>
  <c r="AG210" i="99"/>
  <c r="K210" i="99"/>
  <c r="L210" i="99"/>
  <c r="Q210" i="99" s="1"/>
  <c r="M210" i="99"/>
  <c r="N210" i="99"/>
  <c r="D211" i="99"/>
  <c r="T211" i="99"/>
  <c r="U211" i="99"/>
  <c r="W211" i="99"/>
  <c r="AA211" i="99"/>
  <c r="D212" i="99"/>
  <c r="T212" i="99"/>
  <c r="U212" i="99"/>
  <c r="W212" i="99"/>
  <c r="AA212" i="99"/>
  <c r="D213" i="99"/>
  <c r="J213" i="99"/>
  <c r="AF213" i="99"/>
  <c r="K213" i="99"/>
  <c r="L213" i="99"/>
  <c r="M213" i="99"/>
  <c r="N213" i="99"/>
  <c r="D214" i="99"/>
  <c r="U214" i="99"/>
  <c r="W214" i="99"/>
  <c r="AA214" i="99"/>
  <c r="D215" i="99"/>
  <c r="T215" i="99"/>
  <c r="U215" i="99"/>
  <c r="W215" i="99"/>
  <c r="AA215" i="99"/>
  <c r="D216" i="99"/>
  <c r="J216" i="99"/>
  <c r="AK216" i="99"/>
  <c r="K216" i="99"/>
  <c r="L216" i="99"/>
  <c r="M216" i="99"/>
  <c r="N216" i="99"/>
  <c r="S216" i="99"/>
  <c r="V216" i="99"/>
  <c r="W216" i="99" s="1"/>
  <c r="D217" i="99"/>
  <c r="T217" i="99"/>
  <c r="U217" i="99"/>
  <c r="W217" i="99"/>
  <c r="AA217" i="99"/>
  <c r="D218" i="99"/>
  <c r="T218" i="99"/>
  <c r="W218" i="99"/>
  <c r="AA218" i="99"/>
  <c r="D219" i="99"/>
  <c r="J219" i="99"/>
  <c r="K219" i="99"/>
  <c r="L219" i="99"/>
  <c r="M219" i="99"/>
  <c r="N219" i="99"/>
  <c r="O219" i="99"/>
  <c r="S219" i="99" s="1"/>
  <c r="P219" i="99"/>
  <c r="D220" i="99"/>
  <c r="T220" i="99"/>
  <c r="U220" i="99"/>
  <c r="W220" i="99"/>
  <c r="AA220" i="99"/>
  <c r="D221" i="99"/>
  <c r="T221" i="99"/>
  <c r="U221" i="99"/>
  <c r="W221" i="99"/>
  <c r="AA221" i="99"/>
  <c r="D222" i="99"/>
  <c r="J222" i="99"/>
  <c r="AH222" i="99"/>
  <c r="K222" i="99"/>
  <c r="L222" i="99"/>
  <c r="Q222" i="99" s="1"/>
  <c r="M222" i="99"/>
  <c r="N222" i="99"/>
  <c r="O222" i="99"/>
  <c r="P222" i="99" s="1"/>
  <c r="AE222" i="99"/>
  <c r="D223" i="99"/>
  <c r="T223" i="99"/>
  <c r="W223" i="99"/>
  <c r="AA223" i="99"/>
  <c r="D224" i="99"/>
  <c r="T224" i="99"/>
  <c r="U224" i="99"/>
  <c r="W224" i="99"/>
  <c r="AA224" i="99"/>
  <c r="D225" i="99"/>
  <c r="K225" i="99"/>
  <c r="L225" i="99"/>
  <c r="M225" i="99"/>
  <c r="O225" i="99"/>
  <c r="S225" i="99"/>
  <c r="D226" i="99"/>
  <c r="T226" i="99"/>
  <c r="U226" i="99"/>
  <c r="W226" i="99"/>
  <c r="AA226" i="99"/>
  <c r="D227" i="99"/>
  <c r="T227" i="99"/>
  <c r="U227" i="99"/>
  <c r="W227" i="99"/>
  <c r="AA227" i="99"/>
  <c r="D228" i="99"/>
  <c r="J228" i="99"/>
  <c r="AF228" i="99"/>
  <c r="K228" i="99"/>
  <c r="L228" i="99"/>
  <c r="M228" i="99"/>
  <c r="N228" i="99"/>
  <c r="O228" i="99"/>
  <c r="P228" i="99"/>
  <c r="AE228" i="99"/>
  <c r="D229" i="99"/>
  <c r="T229" i="99"/>
  <c r="U229" i="99"/>
  <c r="W229" i="99"/>
  <c r="AA229" i="99"/>
  <c r="D230" i="99"/>
  <c r="T230" i="99"/>
  <c r="U230" i="99"/>
  <c r="W230" i="99"/>
  <c r="AA230" i="99"/>
  <c r="D240" i="99"/>
  <c r="J240" i="99"/>
  <c r="K240" i="99"/>
  <c r="L240" i="99"/>
  <c r="M240" i="99"/>
  <c r="N240" i="99"/>
  <c r="V240" i="99"/>
  <c r="W240" i="99" s="1"/>
  <c r="AE240" i="99"/>
  <c r="D241" i="99"/>
  <c r="T241" i="99"/>
  <c r="W241" i="99"/>
  <c r="AA241" i="99"/>
  <c r="D242" i="99"/>
  <c r="T242" i="99"/>
  <c r="U242" i="99"/>
  <c r="W242" i="99"/>
  <c r="AA242" i="99"/>
  <c r="D243" i="99"/>
  <c r="J243" i="99"/>
  <c r="K243" i="99"/>
  <c r="L243" i="99"/>
  <c r="M243" i="99"/>
  <c r="N243" i="99"/>
  <c r="O243" i="99"/>
  <c r="P243" i="99" s="1"/>
  <c r="D244" i="99"/>
  <c r="T244" i="99"/>
  <c r="U244" i="99"/>
  <c r="W244" i="99"/>
  <c r="AA244" i="99"/>
  <c r="D245" i="99"/>
  <c r="T245" i="99"/>
  <c r="U245" i="99"/>
  <c r="W245" i="99"/>
  <c r="AA245" i="99"/>
  <c r="D246" i="99"/>
  <c r="J246" i="99"/>
  <c r="K246" i="99"/>
  <c r="L246" i="99"/>
  <c r="M246" i="99"/>
  <c r="Q246" i="99" s="1"/>
  <c r="N246" i="99"/>
  <c r="D247" i="99"/>
  <c r="T247" i="99"/>
  <c r="U247" i="99"/>
  <c r="W247" i="99"/>
  <c r="AA247" i="99"/>
  <c r="D248" i="99"/>
  <c r="T248" i="99"/>
  <c r="U248" i="99"/>
  <c r="W248" i="99"/>
  <c r="AA248" i="99"/>
  <c r="D249" i="99"/>
  <c r="K249" i="99"/>
  <c r="L249" i="99"/>
  <c r="M249" i="99"/>
  <c r="N249" i="99"/>
  <c r="O249" i="99"/>
  <c r="P249" i="99" s="1"/>
  <c r="AE249" i="99"/>
  <c r="D250" i="99"/>
  <c r="U250" i="99"/>
  <c r="W250" i="99"/>
  <c r="AA250" i="99"/>
  <c r="D251" i="99"/>
  <c r="T251" i="99"/>
  <c r="U251" i="99"/>
  <c r="W251" i="99"/>
  <c r="AA251" i="99"/>
  <c r="D252" i="99"/>
  <c r="J252" i="99"/>
  <c r="K252" i="99"/>
  <c r="L252" i="99"/>
  <c r="M252" i="99"/>
  <c r="N252" i="99"/>
  <c r="T253" i="99"/>
  <c r="W253" i="99"/>
  <c r="AA253" i="99"/>
  <c r="D254" i="99"/>
  <c r="T254" i="99"/>
  <c r="U254" i="99"/>
  <c r="W254" i="99"/>
  <c r="AA254" i="99"/>
  <c r="D255" i="99"/>
  <c r="J255" i="99"/>
  <c r="K255" i="99"/>
  <c r="M255" i="99"/>
  <c r="Q255" i="99" s="1"/>
  <c r="N255" i="99"/>
  <c r="O255" i="99"/>
  <c r="P255" i="99" s="1"/>
  <c r="V255" i="99"/>
  <c r="W255" i="99" s="1"/>
  <c r="D256" i="99"/>
  <c r="T256" i="99"/>
  <c r="U256" i="99"/>
  <c r="W256" i="99"/>
  <c r="AA256" i="99"/>
  <c r="D257" i="99"/>
  <c r="T257" i="99"/>
  <c r="U257" i="99"/>
  <c r="W257" i="99"/>
  <c r="AA257" i="99"/>
  <c r="D258" i="99"/>
  <c r="J258" i="99"/>
  <c r="K258" i="99"/>
  <c r="L258" i="99"/>
  <c r="M258" i="99"/>
  <c r="Q258" i="99" s="1"/>
  <c r="N258" i="99"/>
  <c r="V258" i="99"/>
  <c r="W258" i="99"/>
  <c r="D259" i="99"/>
  <c r="T259" i="99"/>
  <c r="U259" i="99"/>
  <c r="W259" i="99"/>
  <c r="AA259" i="99"/>
  <c r="D260" i="99"/>
  <c r="T260" i="99"/>
  <c r="U260" i="99"/>
  <c r="W260" i="99"/>
  <c r="AA260" i="99"/>
  <c r="D261" i="99"/>
  <c r="J261" i="99"/>
  <c r="K261" i="99"/>
  <c r="L261" i="99"/>
  <c r="M261" i="99"/>
  <c r="N261" i="99"/>
  <c r="Q261" i="99" s="1"/>
  <c r="AE261" i="99"/>
  <c r="D262" i="99"/>
  <c r="T262" i="99"/>
  <c r="U262" i="99"/>
  <c r="W262" i="99"/>
  <c r="AA262" i="99"/>
  <c r="D263" i="99"/>
  <c r="T263" i="99"/>
  <c r="U263" i="99"/>
  <c r="W263" i="99"/>
  <c r="AA263" i="99"/>
  <c r="J273" i="99"/>
  <c r="K273" i="99"/>
  <c r="L273" i="99"/>
  <c r="M273" i="99"/>
  <c r="Q273" i="99"/>
  <c r="N273" i="99"/>
  <c r="AE273" i="99"/>
  <c r="D274" i="99"/>
  <c r="T274" i="99"/>
  <c r="U274" i="99"/>
  <c r="W274" i="99"/>
  <c r="AA274" i="99"/>
  <c r="D275" i="99"/>
  <c r="T275" i="99"/>
  <c r="U275" i="99"/>
  <c r="W275" i="99"/>
  <c r="AA275" i="99"/>
  <c r="D276" i="99"/>
  <c r="J276" i="99"/>
  <c r="K276" i="99"/>
  <c r="L276" i="99"/>
  <c r="M276" i="99"/>
  <c r="N276" i="99"/>
  <c r="V276" i="99"/>
  <c r="W276" i="99"/>
  <c r="AE276" i="99"/>
  <c r="D277" i="99"/>
  <c r="T277" i="99"/>
  <c r="U277" i="99"/>
  <c r="W277" i="99"/>
  <c r="AA277" i="99"/>
  <c r="D278" i="99"/>
  <c r="T278" i="99"/>
  <c r="U278" i="99"/>
  <c r="W278" i="99"/>
  <c r="AA278" i="99"/>
  <c r="D279" i="99"/>
  <c r="J279" i="99"/>
  <c r="L279" i="99"/>
  <c r="M279" i="99"/>
  <c r="Q279" i="99"/>
  <c r="N279" i="99"/>
  <c r="V279" i="99"/>
  <c r="W279" i="99"/>
  <c r="AE279" i="99"/>
  <c r="D280" i="99"/>
  <c r="T280" i="99"/>
  <c r="U280" i="99"/>
  <c r="W280" i="99"/>
  <c r="AA280" i="99"/>
  <c r="D281" i="99"/>
  <c r="T281" i="99"/>
  <c r="U281" i="99"/>
  <c r="W281" i="99"/>
  <c r="AA281" i="99"/>
  <c r="D282" i="99"/>
  <c r="J282" i="99"/>
  <c r="K282" i="99"/>
  <c r="M282" i="99"/>
  <c r="N282" i="99"/>
  <c r="Q282" i="99" s="1"/>
  <c r="O282" i="99"/>
  <c r="S282" i="99" s="1"/>
  <c r="AE282" i="99"/>
  <c r="D283" i="99"/>
  <c r="T283" i="99"/>
  <c r="U283" i="99"/>
  <c r="W283" i="99"/>
  <c r="AA283" i="99"/>
  <c r="D284" i="99"/>
  <c r="T284" i="99"/>
  <c r="U284" i="99"/>
  <c r="W284" i="99"/>
  <c r="AA284" i="99"/>
  <c r="D285" i="99"/>
  <c r="J285" i="99"/>
  <c r="K285" i="99"/>
  <c r="L285" i="99"/>
  <c r="M285" i="99"/>
  <c r="Q285" i="99" s="1"/>
  <c r="N285" i="99"/>
  <c r="AE285" i="99"/>
  <c r="D286" i="99"/>
  <c r="T286" i="99"/>
  <c r="U286" i="99"/>
  <c r="W286" i="99"/>
  <c r="AA286" i="99"/>
  <c r="T287" i="99"/>
  <c r="U287" i="99"/>
  <c r="W287" i="99"/>
  <c r="AA287" i="99"/>
  <c r="D288" i="99"/>
  <c r="J288" i="99"/>
  <c r="K288" i="99"/>
  <c r="L288" i="99"/>
  <c r="M288" i="99"/>
  <c r="N288" i="99"/>
  <c r="Q288" i="99"/>
  <c r="AE288" i="99"/>
  <c r="T289" i="99"/>
  <c r="W289" i="99"/>
  <c r="AA289" i="99"/>
  <c r="D290" i="99"/>
  <c r="T290" i="99"/>
  <c r="U290" i="99"/>
  <c r="W290" i="99"/>
  <c r="AA290" i="99"/>
  <c r="D291" i="99"/>
  <c r="J291" i="99"/>
  <c r="K291" i="99"/>
  <c r="L291" i="99"/>
  <c r="M291" i="99"/>
  <c r="N291" i="99"/>
  <c r="Q291" i="99" s="1"/>
  <c r="D292" i="99"/>
  <c r="T292" i="99"/>
  <c r="U292" i="99"/>
  <c r="W292" i="99"/>
  <c r="AA292" i="99"/>
  <c r="D293" i="99"/>
  <c r="T293" i="99"/>
  <c r="U293" i="99"/>
  <c r="W293" i="99"/>
  <c r="AA293" i="99"/>
  <c r="D294" i="99"/>
  <c r="J294" i="99"/>
  <c r="K294" i="99"/>
  <c r="L294" i="99"/>
  <c r="M294" i="99"/>
  <c r="N294" i="99"/>
  <c r="O294" i="99"/>
  <c r="D295" i="99"/>
  <c r="T295" i="99"/>
  <c r="U295" i="99"/>
  <c r="W295" i="99"/>
  <c r="AA295" i="99"/>
  <c r="D296" i="99"/>
  <c r="A35" i="98"/>
  <c r="A101" i="98"/>
  <c r="A135" i="98"/>
  <c r="A611" i="98"/>
  <c r="B615" i="98"/>
  <c r="H620" i="98"/>
  <c r="K620" i="98"/>
  <c r="L620" i="98"/>
  <c r="J629" i="98"/>
  <c r="K629" i="98"/>
  <c r="H631" i="98"/>
  <c r="I631" i="98"/>
  <c r="J631" i="98"/>
  <c r="K631" i="98"/>
  <c r="L631" i="98"/>
  <c r="H634" i="98"/>
  <c r="I634" i="98"/>
  <c r="L634" i="98"/>
  <c r="H638" i="98"/>
  <c r="I638" i="98"/>
  <c r="J638" i="98"/>
  <c r="K638" i="98"/>
  <c r="L638" i="98"/>
  <c r="J642" i="98"/>
  <c r="K642" i="98"/>
  <c r="A815" i="98"/>
  <c r="P825" i="98"/>
  <c r="H825" i="98" s="1"/>
  <c r="P826" i="98"/>
  <c r="H826" i="98" s="1"/>
  <c r="P827" i="98"/>
  <c r="I827" i="98" s="1"/>
  <c r="P828" i="98"/>
  <c r="I828" i="98" s="1"/>
  <c r="P829" i="98"/>
  <c r="H829" i="98" s="1"/>
  <c r="P831" i="98"/>
  <c r="H831" i="98" s="1"/>
  <c r="P833" i="98"/>
  <c r="J833" i="98" s="1"/>
  <c r="H833" i="98"/>
  <c r="P834" i="98"/>
  <c r="I834" i="98" s="1"/>
  <c r="P837" i="98"/>
  <c r="I837" i="98"/>
  <c r="P839" i="98"/>
  <c r="H839" i="98" s="1"/>
  <c r="P842" i="98"/>
  <c r="I842" i="98" s="1"/>
  <c r="A849" i="98"/>
  <c r="B854" i="98"/>
  <c r="B855" i="98"/>
  <c r="B856" i="98"/>
  <c r="B857" i="98"/>
  <c r="B858" i="98"/>
  <c r="B859" i="98"/>
  <c r="B860" i="98"/>
  <c r="B861" i="98"/>
  <c r="B862" i="98"/>
  <c r="B863" i="98"/>
  <c r="B864" i="98"/>
  <c r="B865" i="98"/>
  <c r="B866" i="98"/>
  <c r="B867" i="98"/>
  <c r="B868" i="98"/>
  <c r="B869" i="98"/>
  <c r="B870" i="98"/>
  <c r="B871" i="98"/>
  <c r="B872" i="98"/>
  <c r="B873" i="98"/>
  <c r="B874" i="98"/>
  <c r="B875" i="98"/>
  <c r="B876" i="98"/>
  <c r="B877" i="98"/>
  <c r="B878" i="98"/>
  <c r="B879" i="98"/>
  <c r="B880" i="98"/>
  <c r="B887" i="98"/>
  <c r="B888" i="98"/>
  <c r="B889" i="98"/>
  <c r="B890" i="98"/>
  <c r="B891" i="98"/>
  <c r="B892" i="98"/>
  <c r="B893" i="98"/>
  <c r="B894" i="98"/>
  <c r="B895" i="98"/>
  <c r="B896" i="98"/>
  <c r="B897" i="98"/>
  <c r="B898" i="98"/>
  <c r="B899" i="98"/>
  <c r="B900" i="98"/>
  <c r="B901" i="98"/>
  <c r="B902" i="98"/>
  <c r="B904" i="98"/>
  <c r="B905" i="98"/>
  <c r="B906" i="98"/>
  <c r="B907" i="98"/>
  <c r="B908" i="98"/>
  <c r="B910" i="98"/>
  <c r="B911" i="98"/>
  <c r="B912" i="98"/>
  <c r="B913" i="98"/>
  <c r="B9" i="95"/>
  <c r="B10" i="95"/>
  <c r="B22" i="95"/>
  <c r="B23" i="95"/>
  <c r="B24" i="95"/>
  <c r="F183" i="99"/>
  <c r="K119" i="100" s="1"/>
  <c r="P186" i="99"/>
  <c r="F186" i="99"/>
  <c r="K122" i="100"/>
  <c r="S186" i="99"/>
  <c r="HH43" i="94"/>
  <c r="G9" i="72"/>
  <c r="H10" i="72"/>
  <c r="O291" i="99"/>
  <c r="S291" i="99" s="1"/>
  <c r="O285" i="99"/>
  <c r="R285" i="99" s="1"/>
  <c r="O279" i="99"/>
  <c r="S279" i="99" s="1"/>
  <c r="O273" i="99"/>
  <c r="S273" i="99" s="1"/>
  <c r="O258" i="99"/>
  <c r="O252" i="99"/>
  <c r="S252" i="99" s="1"/>
  <c r="O246" i="99"/>
  <c r="S246" i="99" s="1"/>
  <c r="O240" i="99"/>
  <c r="R240" i="99" s="1"/>
  <c r="AE225" i="99"/>
  <c r="R225" i="99"/>
  <c r="R219" i="99"/>
  <c r="AE213" i="99"/>
  <c r="AE207" i="99"/>
  <c r="AE177" i="99"/>
  <c r="AE144" i="99"/>
  <c r="AP162" i="99"/>
  <c r="AP150" i="99"/>
  <c r="AP144" i="99"/>
  <c r="AP111" i="99"/>
  <c r="AP91" i="99"/>
  <c r="AO189" i="99"/>
  <c r="AO177" i="99"/>
  <c r="AO150" i="99"/>
  <c r="AO144" i="99"/>
  <c r="AO111" i="99"/>
  <c r="AO91" i="99"/>
  <c r="AO79" i="99"/>
  <c r="AN291" i="99"/>
  <c r="AN285" i="99"/>
  <c r="AN279" i="99"/>
  <c r="AN273" i="99"/>
  <c r="AN258" i="99"/>
  <c r="AN240" i="99"/>
  <c r="AN225" i="99"/>
  <c r="AN213" i="99"/>
  <c r="AN186" i="99"/>
  <c r="AN159" i="99"/>
  <c r="AN141" i="99"/>
  <c r="AN126" i="99"/>
  <c r="AN114" i="99"/>
  <c r="AN82" i="99"/>
  <c r="AM291" i="99"/>
  <c r="AM273" i="99"/>
  <c r="AM252" i="99"/>
  <c r="AM246" i="99"/>
  <c r="AM219" i="99"/>
  <c r="AM207" i="99"/>
  <c r="AM192" i="99"/>
  <c r="AM174" i="99"/>
  <c r="AM153" i="99"/>
  <c r="AM147" i="99"/>
  <c r="AM126" i="99"/>
  <c r="AL285" i="99"/>
  <c r="AL279" i="99"/>
  <c r="AL273" i="99"/>
  <c r="AL258" i="99"/>
  <c r="AL246" i="99"/>
  <c r="AL240" i="99"/>
  <c r="AL219" i="99"/>
  <c r="AL186" i="99"/>
  <c r="AL174" i="99"/>
  <c r="AL159" i="99"/>
  <c r="AL147" i="99"/>
  <c r="AL141" i="99"/>
  <c r="AK195" i="99"/>
  <c r="AK177" i="99"/>
  <c r="AK156" i="99"/>
  <c r="AK150" i="99"/>
  <c r="AK129" i="99"/>
  <c r="AJ189" i="99"/>
  <c r="AJ177" i="99"/>
  <c r="AJ144" i="99"/>
  <c r="AJ123" i="99"/>
  <c r="AJ111" i="99"/>
  <c r="AJ79" i="99"/>
  <c r="AY81" i="99"/>
  <c r="AI285" i="99"/>
  <c r="AI279" i="99"/>
  <c r="AI273" i="99"/>
  <c r="AI258" i="99"/>
  <c r="AI252" i="99"/>
  <c r="AI240" i="99"/>
  <c r="AI225" i="99"/>
  <c r="AI207" i="99"/>
  <c r="AI186" i="99"/>
  <c r="AI174" i="99"/>
  <c r="AI141" i="99"/>
  <c r="AI120" i="99"/>
  <c r="AH189" i="99"/>
  <c r="AH177" i="99"/>
  <c r="AH162" i="99"/>
  <c r="AH144" i="99"/>
  <c r="AH111" i="99"/>
  <c r="AH79" i="99"/>
  <c r="AG189" i="99"/>
  <c r="AG183" i="99"/>
  <c r="AG156" i="99"/>
  <c r="AG144" i="99"/>
  <c r="AG129" i="99"/>
  <c r="AV76" i="99"/>
  <c r="AV77" i="99"/>
  <c r="AV78" i="99" s="1"/>
  <c r="AF186" i="99"/>
  <c r="AF183" i="99"/>
  <c r="AF159" i="99"/>
  <c r="AF150" i="99"/>
  <c r="AF126" i="99"/>
  <c r="F190" i="99"/>
  <c r="K126" i="100"/>
  <c r="F157" i="99"/>
  <c r="K93" i="100"/>
  <c r="ER37" i="83"/>
  <c r="EP37" i="83"/>
  <c r="EQ37" i="83"/>
  <c r="AZ32" i="83"/>
  <c r="AY32" i="83"/>
  <c r="BH20" i="60"/>
  <c r="L181" i="98"/>
  <c r="Z51" i="18"/>
  <c r="Y51" i="18"/>
  <c r="G9" i="70"/>
  <c r="EP41" i="83"/>
  <c r="EN41" i="83"/>
  <c r="EP40" i="83"/>
  <c r="EN40" i="83"/>
  <c r="EP39" i="83"/>
  <c r="EN39" i="83"/>
  <c r="EP38" i="83"/>
  <c r="EN38" i="83"/>
  <c r="EN37" i="83"/>
  <c r="EP35" i="83"/>
  <c r="EN35" i="83"/>
  <c r="DK35" i="83"/>
  <c r="DI35" i="83"/>
  <c r="CK35" i="83"/>
  <c r="CI35" i="83"/>
  <c r="BK35" i="83"/>
  <c r="BI35" i="83"/>
  <c r="AK35" i="83"/>
  <c r="AI35" i="83"/>
  <c r="K35" i="83"/>
  <c r="I35" i="83"/>
  <c r="EP34" i="83"/>
  <c r="EN34" i="83"/>
  <c r="BK34" i="83"/>
  <c r="BI34" i="83"/>
  <c r="AK34" i="83"/>
  <c r="AI34" i="83"/>
  <c r="K34" i="83"/>
  <c r="I34" i="83"/>
  <c r="EP33" i="83"/>
  <c r="EN33" i="83"/>
  <c r="AK33" i="83"/>
  <c r="AI33" i="83"/>
  <c r="AW32" i="83"/>
  <c r="AK32" i="83"/>
  <c r="AI32" i="83"/>
  <c r="K32" i="83"/>
  <c r="I32" i="83"/>
  <c r="EP31" i="83"/>
  <c r="EN31" i="83"/>
  <c r="AK31" i="83"/>
  <c r="K31" i="83"/>
  <c r="I31" i="83"/>
  <c r="X23" i="67"/>
  <c r="CI23" i="94" s="1"/>
  <c r="A846" i="98"/>
  <c r="L155" i="30"/>
  <c r="F155" i="30"/>
  <c r="I154" i="30"/>
  <c r="L153" i="30"/>
  <c r="K126" i="30"/>
  <c r="L126" i="30" s="1"/>
  <c r="K120" i="30"/>
  <c r="L120" i="30" s="1"/>
  <c r="K111" i="30"/>
  <c r="K110" i="30"/>
  <c r="K105" i="30"/>
  <c r="K104" i="30"/>
  <c r="K103" i="30"/>
  <c r="H74" i="30"/>
  <c r="BK53" i="18"/>
  <c r="BI53" i="18"/>
  <c r="AY53" i="18"/>
  <c r="AW53" i="18"/>
  <c r="AK53" i="18"/>
  <c r="AI53" i="18"/>
  <c r="Y53" i="18"/>
  <c r="W53" i="18"/>
  <c r="K53" i="18"/>
  <c r="I53" i="18"/>
  <c r="AX51" i="18"/>
  <c r="AV51" i="18"/>
  <c r="AL51" i="18"/>
  <c r="AJ51" i="18"/>
  <c r="W51" i="18"/>
  <c r="K51" i="18"/>
  <c r="I51" i="18"/>
  <c r="AK49" i="18"/>
  <c r="Y49" i="18"/>
  <c r="W49" i="18"/>
  <c r="AX47" i="18"/>
  <c r="AV47" i="18"/>
  <c r="AL47" i="18"/>
  <c r="AJ47" i="18"/>
  <c r="X47" i="18"/>
  <c r="V47" i="18"/>
  <c r="K47" i="18"/>
  <c r="AX45" i="18"/>
  <c r="AV45" i="18"/>
  <c r="AL45" i="18"/>
  <c r="AJ45" i="18"/>
  <c r="X45" i="18"/>
  <c r="V45" i="18"/>
  <c r="L45" i="18"/>
  <c r="J45" i="18"/>
  <c r="AY43" i="18"/>
  <c r="AW43" i="18"/>
  <c r="AK43" i="18"/>
  <c r="AI43" i="18"/>
  <c r="Y43" i="18"/>
  <c r="W43" i="18"/>
  <c r="K43" i="18"/>
  <c r="I43" i="18"/>
  <c r="BX41" i="18"/>
  <c r="BV41" i="18"/>
  <c r="BL41" i="18"/>
  <c r="BJ41" i="18"/>
  <c r="AX41" i="18"/>
  <c r="AV41" i="18"/>
  <c r="AL41" i="18"/>
  <c r="AJ41" i="18"/>
  <c r="X41" i="18"/>
  <c r="V41" i="18"/>
  <c r="L41" i="18"/>
  <c r="J41" i="18"/>
  <c r="EO34" i="18"/>
  <c r="ET23" i="18"/>
  <c r="HM50" i="63" s="1"/>
  <c r="G1" i="99"/>
  <c r="H199" i="99" s="1"/>
  <c r="A199" i="99" s="1"/>
  <c r="Y33" i="83"/>
  <c r="Z33" i="83"/>
  <c r="ER32" i="83"/>
  <c r="EQ32" i="83"/>
  <c r="I181" i="98"/>
  <c r="BE21" i="60"/>
  <c r="BE20" i="60"/>
  <c r="I158" i="30" s="1"/>
  <c r="AL49" i="18"/>
  <c r="AM49" i="18"/>
  <c r="L47" i="18"/>
  <c r="M47" i="18"/>
  <c r="AE12" i="60"/>
  <c r="J74" i="98" s="1"/>
  <c r="I74" i="98"/>
  <c r="B138" i="98"/>
  <c r="AB296" i="99"/>
  <c r="AB284" i="99"/>
  <c r="AB195" i="99"/>
  <c r="Z195" i="99" s="1"/>
  <c r="AA195" i="99" s="1"/>
  <c r="AB207" i="99"/>
  <c r="Z207" i="99"/>
  <c r="AA207" i="99"/>
  <c r="AB210" i="99"/>
  <c r="AB213" i="99"/>
  <c r="Z213" i="99"/>
  <c r="AA213" i="99" s="1"/>
  <c r="AB216" i="99"/>
  <c r="AB219" i="99"/>
  <c r="Z219" i="99" s="1"/>
  <c r="AA219" i="99" s="1"/>
  <c r="AB222" i="99"/>
  <c r="AB225" i="99"/>
  <c r="AB228" i="99"/>
  <c r="AB76" i="99"/>
  <c r="Z76" i="99"/>
  <c r="AA76" i="99"/>
  <c r="AB79" i="99"/>
  <c r="Z79" i="99"/>
  <c r="AB82" i="99"/>
  <c r="Z82" i="99" s="1"/>
  <c r="AB85" i="99"/>
  <c r="Z85" i="99" s="1"/>
  <c r="AB91" i="99"/>
  <c r="AB94" i="99"/>
  <c r="Z97" i="99"/>
  <c r="AB108" i="99"/>
  <c r="Z108" i="99" s="1"/>
  <c r="AB111" i="99"/>
  <c r="AB114" i="99"/>
  <c r="AB120" i="99"/>
  <c r="AB123" i="99"/>
  <c r="Z123" i="99" s="1"/>
  <c r="AB144" i="99"/>
  <c r="AB147" i="99"/>
  <c r="Z147" i="99" s="1"/>
  <c r="AB150" i="99"/>
  <c r="AB153" i="99"/>
  <c r="AB156" i="99"/>
  <c r="AB159" i="99"/>
  <c r="Z159" i="99" s="1"/>
  <c r="AB174" i="99"/>
  <c r="AB177" i="99"/>
  <c r="Z177" i="99" s="1"/>
  <c r="AA177" i="99" s="1"/>
  <c r="AB180" i="99"/>
  <c r="AB183" i="99"/>
  <c r="X189" i="99"/>
  <c r="V189" i="99"/>
  <c r="X192" i="99"/>
  <c r="X195" i="99"/>
  <c r="X210" i="99"/>
  <c r="V210" i="99"/>
  <c r="X76" i="99"/>
  <c r="X79" i="99"/>
  <c r="X82" i="99"/>
  <c r="X85" i="99"/>
  <c r="V85" i="99" s="1"/>
  <c r="X88" i="99"/>
  <c r="V88" i="99" s="1"/>
  <c r="X94" i="99"/>
  <c r="V94" i="99"/>
  <c r="X97" i="99"/>
  <c r="V97" i="99" s="1"/>
  <c r="X108" i="99"/>
  <c r="X111" i="99"/>
  <c r="X114" i="99"/>
  <c r="X117" i="99"/>
  <c r="V117" i="99" s="1"/>
  <c r="EW41" i="83"/>
  <c r="EU41" i="83"/>
  <c r="EQ41" i="83"/>
  <c r="EO41" i="83"/>
  <c r="EW40" i="83"/>
  <c r="EU40" i="83"/>
  <c r="EQ40" i="83"/>
  <c r="EO40" i="83"/>
  <c r="EW39" i="83"/>
  <c r="EU39" i="83"/>
  <c r="EQ39" i="83"/>
  <c r="EO39" i="83"/>
  <c r="EQ38" i="83"/>
  <c r="EO38" i="83"/>
  <c r="EO37" i="83"/>
  <c r="EQ35" i="83"/>
  <c r="EO35" i="83"/>
  <c r="DV35" i="83"/>
  <c r="DL35" i="83"/>
  <c r="DJ35" i="83"/>
  <c r="CV35" i="83"/>
  <c r="CL35" i="83"/>
  <c r="CJ35" i="83"/>
  <c r="BL35" i="83"/>
  <c r="BJ35" i="83"/>
  <c r="AV35" i="83"/>
  <c r="AL35" i="83"/>
  <c r="AJ35" i="83"/>
  <c r="X35" i="83"/>
  <c r="V35" i="83"/>
  <c r="L35" i="83"/>
  <c r="J35" i="83"/>
  <c r="EQ34" i="83"/>
  <c r="EO34" i="83"/>
  <c r="BL34" i="83"/>
  <c r="BJ34" i="83"/>
  <c r="AX34" i="83"/>
  <c r="AV34" i="83"/>
  <c r="AL34" i="83"/>
  <c r="AJ34" i="83"/>
  <c r="X34" i="83"/>
  <c r="V34" i="83"/>
  <c r="L34" i="83"/>
  <c r="J34" i="83"/>
  <c r="EQ33" i="83"/>
  <c r="EO33" i="83"/>
  <c r="AX33" i="83"/>
  <c r="AV33" i="83"/>
  <c r="AL33" i="83"/>
  <c r="AJ33" i="83"/>
  <c r="W33" i="83"/>
  <c r="K33" i="83"/>
  <c r="I33" i="83"/>
  <c r="EN32" i="83"/>
  <c r="AX32" i="83"/>
  <c r="AV32" i="83"/>
  <c r="AL32" i="83"/>
  <c r="AJ32" i="83"/>
  <c r="X32" i="83"/>
  <c r="V32" i="83"/>
  <c r="L32" i="83"/>
  <c r="J32" i="83"/>
  <c r="EW31" i="83"/>
  <c r="EU31" i="83"/>
  <c r="EQ31" i="83"/>
  <c r="EO31" i="83"/>
  <c r="AX31" i="83"/>
  <c r="AV31" i="83"/>
  <c r="AJ31" i="83"/>
  <c r="X31" i="83"/>
  <c r="V31" i="83"/>
  <c r="L31" i="83"/>
  <c r="J31" i="83"/>
  <c r="I155" i="30"/>
  <c r="L154" i="30"/>
  <c r="F154" i="30"/>
  <c r="I153" i="30"/>
  <c r="K119" i="30"/>
  <c r="AX53" i="18"/>
  <c r="AV53" i="18"/>
  <c r="X53" i="18"/>
  <c r="V53" i="18"/>
  <c r="AK51" i="18"/>
  <c r="AI51" i="18"/>
  <c r="AJ49" i="18"/>
  <c r="X49" i="18"/>
  <c r="V49" i="18"/>
  <c r="AK47" i="18"/>
  <c r="AI47" i="18"/>
  <c r="J47" i="18"/>
  <c r="AK45" i="18"/>
  <c r="AI45" i="18"/>
  <c r="K45" i="18"/>
  <c r="I45" i="18"/>
  <c r="AX43" i="18"/>
  <c r="AV43" i="18"/>
  <c r="X43" i="18"/>
  <c r="V43" i="18"/>
  <c r="BK41" i="18"/>
  <c r="BI41" i="18"/>
  <c r="AK41" i="18"/>
  <c r="AI41" i="18"/>
  <c r="K41" i="18"/>
  <c r="I41" i="18"/>
  <c r="B53" i="98"/>
  <c r="H73" i="98"/>
  <c r="H74" i="98"/>
  <c r="A135" i="30"/>
  <c r="A339" i="98"/>
  <c r="B156" i="33"/>
  <c r="B158" i="33"/>
  <c r="B173" i="33"/>
  <c r="B175" i="33"/>
  <c r="B185" i="33"/>
  <c r="B187" i="33"/>
  <c r="B198" i="33"/>
  <c r="B200" i="33"/>
  <c r="B161" i="33"/>
  <c r="B163" i="33"/>
  <c r="B165" i="33"/>
  <c r="B178" i="33"/>
  <c r="B180" i="33"/>
  <c r="B182" i="33"/>
  <c r="B190" i="33"/>
  <c r="B192" i="33"/>
  <c r="B194" i="33"/>
  <c r="A103" i="99"/>
  <c r="A169" i="99"/>
  <c r="A235" i="99"/>
  <c r="B7" i="95"/>
  <c r="V114" i="99"/>
  <c r="Y76" i="99"/>
  <c r="AA147" i="99"/>
  <c r="Z114" i="99"/>
  <c r="AA114" i="99"/>
  <c r="AA108" i="99"/>
  <c r="V108" i="99"/>
  <c r="V82" i="99"/>
  <c r="V195" i="99"/>
  <c r="Z180" i="99"/>
  <c r="AA180" i="99" s="1"/>
  <c r="Z174" i="99"/>
  <c r="AA174" i="99"/>
  <c r="Z153" i="99"/>
  <c r="AA153" i="99" s="1"/>
  <c r="Z120" i="99"/>
  <c r="AA120" i="99"/>
  <c r="Z94" i="99"/>
  <c r="AA82" i="99"/>
  <c r="Z225" i="99"/>
  <c r="AA225" i="99"/>
  <c r="BE79" i="99"/>
  <c r="BE80" i="99"/>
  <c r="BE81" i="99" s="1"/>
  <c r="V111" i="99"/>
  <c r="V79" i="99"/>
  <c r="W210" i="99"/>
  <c r="V192" i="99"/>
  <c r="W192" i="99"/>
  <c r="Z183" i="99"/>
  <c r="AA183" i="99"/>
  <c r="Z156" i="99"/>
  <c r="AA156" i="99" s="1"/>
  <c r="Z144" i="99"/>
  <c r="AA144" i="99"/>
  <c r="AA123" i="99"/>
  <c r="Z111" i="99"/>
  <c r="AA111" i="99" s="1"/>
  <c r="AA97" i="99"/>
  <c r="Z91" i="99"/>
  <c r="AA91" i="99"/>
  <c r="AA85" i="99"/>
  <c r="AA79" i="99"/>
  <c r="Z228" i="99"/>
  <c r="AA228" i="99" s="1"/>
  <c r="Z222" i="99"/>
  <c r="AA222" i="99" s="1"/>
  <c r="Z216" i="99"/>
  <c r="AA216" i="99" s="1"/>
  <c r="Z210" i="99"/>
  <c r="AA210" i="99"/>
  <c r="J73" i="30"/>
  <c r="AX79" i="99"/>
  <c r="AX80" i="99"/>
  <c r="AX81" i="99"/>
  <c r="S240" i="99"/>
  <c r="P240" i="99"/>
  <c r="P246" i="99"/>
  <c r="R246" i="99"/>
  <c r="R252" i="99"/>
  <c r="P252" i="99"/>
  <c r="S258" i="99"/>
  <c r="R258" i="99"/>
  <c r="P258" i="99"/>
  <c r="P273" i="99"/>
  <c r="R273" i="99"/>
  <c r="P279" i="99"/>
  <c r="R279" i="99"/>
  <c r="S285" i="99"/>
  <c r="P285" i="99"/>
  <c r="P291" i="99"/>
  <c r="R291" i="99"/>
  <c r="F181" i="99"/>
  <c r="K117" i="100" s="1"/>
  <c r="F177" i="99"/>
  <c r="K113" i="100" s="1"/>
  <c r="F178" i="99"/>
  <c r="K114" i="100"/>
  <c r="P174" i="99"/>
  <c r="F174" i="99"/>
  <c r="K110" i="100" s="1"/>
  <c r="R174" i="99"/>
  <c r="S174" i="99"/>
  <c r="F175" i="99"/>
  <c r="K111" i="100" s="1"/>
  <c r="F148" i="99"/>
  <c r="K84" i="100" s="1"/>
  <c r="F144" i="99"/>
  <c r="K80" i="100"/>
  <c r="F145" i="99"/>
  <c r="K81" i="100" s="1"/>
  <c r="F120" i="99"/>
  <c r="F121" i="99"/>
  <c r="K57" i="100" s="1"/>
  <c r="F118" i="99"/>
  <c r="K54" i="100" s="1"/>
  <c r="GI4" i="94"/>
  <c r="L124" i="98"/>
  <c r="AC76" i="99"/>
  <c r="F196" i="99"/>
  <c r="K132" i="100"/>
  <c r="F193" i="99"/>
  <c r="K129" i="100" s="1"/>
  <c r="F192" i="99"/>
  <c r="K128" i="100"/>
  <c r="P129" i="99"/>
  <c r="R129" i="99"/>
  <c r="S129" i="99"/>
  <c r="F130" i="99"/>
  <c r="K66" i="100"/>
  <c r="F115" i="99"/>
  <c r="K51" i="100"/>
  <c r="F114" i="99"/>
  <c r="K50" i="100"/>
  <c r="R79" i="99"/>
  <c r="S79" i="99" s="1"/>
  <c r="F80" i="99" s="1"/>
  <c r="K16" i="100" s="1"/>
  <c r="P79" i="99"/>
  <c r="F79" i="99" s="1"/>
  <c r="K15" i="100" s="1"/>
  <c r="GI6" i="94"/>
  <c r="R243" i="99"/>
  <c r="R255" i="99"/>
  <c r="L845" i="98"/>
  <c r="J845" i="98"/>
  <c r="L842" i="98"/>
  <c r="L837" i="98"/>
  <c r="J837" i="98"/>
  <c r="J834" i="98"/>
  <c r="L833" i="98"/>
  <c r="L831" i="98"/>
  <c r="J831" i="98"/>
  <c r="L829" i="98"/>
  <c r="L828" i="98"/>
  <c r="L826" i="98"/>
  <c r="J826" i="98"/>
  <c r="S255" i="99"/>
  <c r="S243" i="99"/>
  <c r="S222" i="99"/>
  <c r="AJ186" i="99"/>
  <c r="AJ153" i="99"/>
  <c r="AI189" i="99"/>
  <c r="AI156" i="99"/>
  <c r="AI144" i="99"/>
  <c r="AI111" i="99"/>
  <c r="AI97" i="99"/>
  <c r="AH114" i="99"/>
  <c r="AH94" i="99"/>
  <c r="AG147" i="99"/>
  <c r="AF261" i="99"/>
  <c r="F195" i="99"/>
  <c r="K131" i="100"/>
  <c r="F180" i="99"/>
  <c r="K116" i="100" s="1"/>
  <c r="F147" i="99"/>
  <c r="K83" i="100" s="1"/>
  <c r="F129" i="99"/>
  <c r="K65" i="100" s="1"/>
  <c r="K56" i="100"/>
  <c r="F117" i="99"/>
  <c r="K53" i="100" s="1"/>
  <c r="AB291" i="99"/>
  <c r="AB285" i="99"/>
  <c r="Z285" i="99" s="1"/>
  <c r="AA285" i="99" s="1"/>
  <c r="AB288" i="99"/>
  <c r="Z288" i="99" s="1"/>
  <c r="AB273" i="99"/>
  <c r="Z273" i="99" s="1"/>
  <c r="AB276" i="99"/>
  <c r="AB279" i="99"/>
  <c r="AB243" i="99"/>
  <c r="Z243" i="99" s="1"/>
  <c r="AB246" i="99"/>
  <c r="Z246" i="99" s="1"/>
  <c r="AB249" i="99"/>
  <c r="AB252" i="99"/>
  <c r="Z252" i="99" s="1"/>
  <c r="AA252" i="99" s="1"/>
  <c r="AB255" i="99"/>
  <c r="Z255" i="99" s="1"/>
  <c r="AB258" i="99"/>
  <c r="Z258" i="99" s="1"/>
  <c r="AB261" i="99"/>
  <c r="AB187" i="99"/>
  <c r="X296" i="99"/>
  <c r="X291" i="99"/>
  <c r="X242" i="99"/>
  <c r="X207" i="99"/>
  <c r="V207" i="99" s="1"/>
  <c r="W207" i="99" s="1"/>
  <c r="X120" i="99"/>
  <c r="X123" i="99"/>
  <c r="X126" i="99"/>
  <c r="X129" i="99"/>
  <c r="V129" i="99" s="1"/>
  <c r="X141" i="99"/>
  <c r="X144" i="99"/>
  <c r="X147" i="99"/>
  <c r="X150" i="99"/>
  <c r="V150" i="99" s="1"/>
  <c r="X153" i="99"/>
  <c r="V153" i="99" s="1"/>
  <c r="X156" i="99"/>
  <c r="X159" i="99"/>
  <c r="X162" i="99"/>
  <c r="V162" i="99" s="1"/>
  <c r="X174" i="99"/>
  <c r="X177" i="99"/>
  <c r="X180" i="99"/>
  <c r="V180" i="99" s="1"/>
  <c r="X183" i="99"/>
  <c r="V183" i="99" s="1"/>
  <c r="DZ35" i="83"/>
  <c r="DY35" i="83"/>
  <c r="CZ35" i="83"/>
  <c r="CY35" i="83"/>
  <c r="BZ35" i="83"/>
  <c r="AZ35" i="83"/>
  <c r="AY35" i="83"/>
  <c r="AZ34" i="83"/>
  <c r="AY34" i="83"/>
  <c r="Z34" i="83"/>
  <c r="Y34" i="83"/>
  <c r="X33" i="83"/>
  <c r="M33" i="83"/>
  <c r="L33" i="83"/>
  <c r="Z32" i="83"/>
  <c r="Y32" i="83"/>
  <c r="EY31" i="83"/>
  <c r="EX31" i="83"/>
  <c r="AZ31" i="83"/>
  <c r="AY31" i="83"/>
  <c r="Z31" i="83"/>
  <c r="Y31" i="83"/>
  <c r="BJ53" i="18"/>
  <c r="AJ53" i="18"/>
  <c r="J53" i="18"/>
  <c r="V51" i="18"/>
  <c r="J51" i="18"/>
  <c r="AW47" i="18"/>
  <c r="W47" i="18"/>
  <c r="AJ43" i="18"/>
  <c r="J43" i="18"/>
  <c r="BM53" i="18"/>
  <c r="AM53" i="18"/>
  <c r="M53" i="18"/>
  <c r="M51" i="18"/>
  <c r="AZ47" i="18"/>
  <c r="Z47" i="18"/>
  <c r="AM43" i="18"/>
  <c r="M43" i="18"/>
  <c r="I77" i="98"/>
  <c r="I79" i="98"/>
  <c r="I81" i="98"/>
  <c r="I83" i="98"/>
  <c r="AE21" i="60"/>
  <c r="J83" i="98" s="1"/>
  <c r="I85" i="98"/>
  <c r="F178" i="98"/>
  <c r="B159" i="33"/>
  <c r="B164" i="33"/>
  <c r="B179" i="33"/>
  <c r="B184" i="33"/>
  <c r="B199" i="33"/>
  <c r="B204" i="33"/>
  <c r="B213" i="33"/>
  <c r="B215" i="33"/>
  <c r="B225" i="33"/>
  <c r="B227" i="33"/>
  <c r="B242" i="33"/>
  <c r="B244" i="33"/>
  <c r="B256" i="33"/>
  <c r="B258" i="33"/>
  <c r="B155" i="33"/>
  <c r="B174" i="33"/>
  <c r="B188" i="33"/>
  <c r="B193" i="33"/>
  <c r="B206" i="33"/>
  <c r="B208" i="33"/>
  <c r="B210" i="33"/>
  <c r="B218" i="33"/>
  <c r="B220" i="33"/>
  <c r="B222" i="33"/>
  <c r="B230" i="33"/>
  <c r="B232" i="33"/>
  <c r="B234" i="33"/>
  <c r="B248" i="33"/>
  <c r="B250" i="33"/>
  <c r="B252" i="33"/>
  <c r="A71" i="99"/>
  <c r="A202" i="99"/>
  <c r="DU15" i="83"/>
  <c r="GN42" i="94" s="1"/>
  <c r="DH15" i="83"/>
  <c r="CU15" i="83"/>
  <c r="CH15" i="83"/>
  <c r="BU15" i="83"/>
  <c r="HN15" i="94" s="1"/>
  <c r="BH15" i="83"/>
  <c r="AU15" i="83"/>
  <c r="GN15" i="94" s="1"/>
  <c r="AH15" i="83"/>
  <c r="AI15" i="83" s="1"/>
  <c r="AJ15" i="83" s="1"/>
  <c r="BV15" i="83"/>
  <c r="BW15" i="83" s="1"/>
  <c r="V177" i="99"/>
  <c r="V156" i="99"/>
  <c r="V144" i="99"/>
  <c r="V123" i="99"/>
  <c r="Z261" i="99"/>
  <c r="AA261" i="99"/>
  <c r="AA255" i="99"/>
  <c r="Z249" i="99"/>
  <c r="AA249" i="99"/>
  <c r="AA243" i="99"/>
  <c r="Z276" i="99"/>
  <c r="AA276" i="99" s="1"/>
  <c r="AA288" i="99"/>
  <c r="Z291" i="99"/>
  <c r="AA291" i="99" s="1"/>
  <c r="V174" i="99"/>
  <c r="V159" i="99"/>
  <c r="W159" i="99" s="1"/>
  <c r="V147" i="99"/>
  <c r="V141" i="99"/>
  <c r="V126" i="99"/>
  <c r="W126" i="99" s="1"/>
  <c r="V120" i="99"/>
  <c r="V291" i="99"/>
  <c r="W291" i="99" s="1"/>
  <c r="AA258" i="99"/>
  <c r="AA246" i="99"/>
  <c r="Z279" i="99"/>
  <c r="AA279" i="99" s="1"/>
  <c r="AA273" i="99"/>
  <c r="HO15" i="94"/>
  <c r="Q213" i="99"/>
  <c r="Q219" i="99"/>
  <c r="G199" i="99"/>
  <c r="A143" i="100"/>
  <c r="AP225" i="99"/>
  <c r="AP213" i="99"/>
  <c r="AO228" i="99"/>
  <c r="AO216" i="99"/>
  <c r="AN222" i="99"/>
  <c r="AM222" i="99"/>
  <c r="AL210" i="99"/>
  <c r="AK225" i="99"/>
  <c r="AK213" i="99"/>
  <c r="AJ222" i="99"/>
  <c r="AJ210" i="99"/>
  <c r="AI222" i="99"/>
  <c r="AH228" i="99"/>
  <c r="AH213" i="99"/>
  <c r="AG216" i="99"/>
  <c r="AF222" i="99"/>
  <c r="AF210" i="99"/>
  <c r="Q216" i="99"/>
  <c r="AP222" i="99"/>
  <c r="AP207" i="99"/>
  <c r="AO225" i="99"/>
  <c r="AO210" i="99"/>
  <c r="AN216" i="99"/>
  <c r="AM216" i="99"/>
  <c r="AL228" i="99"/>
  <c r="AK222" i="99"/>
  <c r="AK207" i="99"/>
  <c r="AJ219" i="99"/>
  <c r="AI216" i="99"/>
  <c r="AH210" i="99"/>
  <c r="AG228" i="99"/>
  <c r="AF219" i="99"/>
  <c r="Q228" i="99"/>
  <c r="P216" i="99"/>
  <c r="AP216" i="99"/>
  <c r="AO219" i="99"/>
  <c r="AO207" i="99"/>
  <c r="AL216" i="99"/>
  <c r="AJ228" i="99"/>
  <c r="AJ213" i="99"/>
  <c r="AF91" i="99"/>
  <c r="Q85" i="99"/>
  <c r="AI82" i="99"/>
  <c r="AA94" i="99"/>
  <c r="AW79" i="99"/>
  <c r="AW80" i="99" s="1"/>
  <c r="AW81" i="99" s="1"/>
  <c r="AY82" i="99"/>
  <c r="AY83" i="99" s="1"/>
  <c r="AY84" i="99"/>
  <c r="F154" i="99"/>
  <c r="K90" i="100" s="1"/>
  <c r="AH192" i="99"/>
  <c r="Q195" i="99"/>
  <c r="Q192" i="99"/>
  <c r="AF129" i="99"/>
  <c r="AF120" i="99"/>
  <c r="AM114" i="99"/>
  <c r="Q91" i="99"/>
  <c r="AK79" i="99"/>
  <c r="F262" i="99"/>
  <c r="K198" i="100" s="1"/>
  <c r="AG258" i="99"/>
  <c r="AO258" i="99"/>
  <c r="AE258" i="99"/>
  <c r="AM258" i="99"/>
  <c r="AF252" i="99"/>
  <c r="AH252" i="99"/>
  <c r="AJ252" i="99"/>
  <c r="AE252" i="99"/>
  <c r="AL252" i="99"/>
  <c r="F247" i="99"/>
  <c r="K183" i="100" s="1"/>
  <c r="F244" i="99"/>
  <c r="K180" i="100"/>
  <c r="F226" i="99"/>
  <c r="K162" i="100" s="1"/>
  <c r="AF225" i="99"/>
  <c r="AH225" i="99"/>
  <c r="AJ225" i="99"/>
  <c r="AL225" i="99"/>
  <c r="AG213" i="99"/>
  <c r="AO213" i="99"/>
  <c r="O213" i="99"/>
  <c r="AM213" i="99"/>
  <c r="AF207" i="99"/>
  <c r="AH207" i="99"/>
  <c r="AJ207" i="99"/>
  <c r="O207" i="99"/>
  <c r="AL207" i="99"/>
  <c r="AM183" i="99"/>
  <c r="AN183" i="99"/>
  <c r="AP183" i="99"/>
  <c r="AO183" i="99"/>
  <c r="AJ183" i="99"/>
  <c r="AH183" i="99"/>
  <c r="Q183" i="99"/>
  <c r="F184" i="99"/>
  <c r="K120" i="100" s="1"/>
  <c r="AI162" i="99"/>
  <c r="AK162" i="99"/>
  <c r="AG159" i="99"/>
  <c r="AK159" i="99"/>
  <c r="AP159" i="99"/>
  <c r="AM159" i="99"/>
  <c r="AI159" i="99"/>
  <c r="AM91" i="99"/>
  <c r="AN91" i="99"/>
  <c r="H22" i="70"/>
  <c r="H15" i="70"/>
  <c r="AB185" i="99"/>
  <c r="AB184" i="99"/>
  <c r="AB152" i="99"/>
  <c r="AB151" i="99"/>
  <c r="AB87" i="99"/>
  <c r="AB86" i="99"/>
  <c r="K831" i="98"/>
  <c r="K829" i="98"/>
  <c r="BB76" i="99"/>
  <c r="BB77" i="99" s="1"/>
  <c r="BB78" i="99" s="1"/>
  <c r="BB79" i="99" s="1"/>
  <c r="BB80" i="99" s="1"/>
  <c r="BB81" i="99" s="1"/>
  <c r="AN192" i="99"/>
  <c r="AI192" i="99"/>
  <c r="AI180" i="99"/>
  <c r="AI177" i="99"/>
  <c r="AL177" i="99"/>
  <c r="AG177" i="99"/>
  <c r="AH261" i="99"/>
  <c r="AJ261" i="99"/>
  <c r="O261" i="99"/>
  <c r="R261" i="99" s="1"/>
  <c r="AI255" i="99"/>
  <c r="AK255" i="99"/>
  <c r="AM255" i="99"/>
  <c r="AN255" i="99"/>
  <c r="AP255" i="99"/>
  <c r="AK246" i="99"/>
  <c r="AP246" i="99"/>
  <c r="AN246" i="99"/>
  <c r="AI246" i="99"/>
  <c r="AF243" i="99"/>
  <c r="AH243" i="99"/>
  <c r="AJ243" i="99"/>
  <c r="AE243" i="99"/>
  <c r="F219" i="99"/>
  <c r="K155" i="100" s="1"/>
  <c r="F220" i="99"/>
  <c r="K156" i="100"/>
  <c r="AK219" i="99"/>
  <c r="AP219" i="99"/>
  <c r="AN219" i="99"/>
  <c r="AI219" i="99"/>
  <c r="AF174" i="99"/>
  <c r="AH174" i="99"/>
  <c r="AJ174" i="99"/>
  <c r="AO174" i="99"/>
  <c r="AN174" i="99"/>
  <c r="AE174" i="99"/>
  <c r="F153" i="99"/>
  <c r="K89" i="100"/>
  <c r="AE153" i="99"/>
  <c r="AL153" i="99"/>
  <c r="F151" i="99"/>
  <c r="K87" i="100"/>
  <c r="F150" i="99"/>
  <c r="K86" i="100" s="1"/>
  <c r="AI147" i="99"/>
  <c r="AO147" i="99"/>
  <c r="AE147" i="99"/>
  <c r="AN147" i="99"/>
  <c r="AF144" i="99"/>
  <c r="AK144" i="99"/>
  <c r="Q141" i="99"/>
  <c r="X295" i="99"/>
  <c r="X294" i="99"/>
  <c r="X213" i="99"/>
  <c r="X215" i="99"/>
  <c r="X214" i="99"/>
  <c r="AG276" i="99"/>
  <c r="AL276" i="99"/>
  <c r="AO276" i="99"/>
  <c r="O276" i="99"/>
  <c r="X243" i="99"/>
  <c r="X245" i="99"/>
  <c r="X244" i="99"/>
  <c r="AB212" i="99"/>
  <c r="AB211" i="99"/>
  <c r="AB241" i="99"/>
  <c r="AB242" i="99"/>
  <c r="AB240" i="99"/>
  <c r="AB209" i="99"/>
  <c r="AB208" i="99"/>
  <c r="AL195" i="99"/>
  <c r="AG195" i="99"/>
  <c r="AB161" i="99"/>
  <c r="AB160" i="99"/>
  <c r="AB96" i="99"/>
  <c r="AB95" i="99"/>
  <c r="AB158" i="99"/>
  <c r="AB157" i="99"/>
  <c r="AB125" i="99"/>
  <c r="AB124" i="99"/>
  <c r="AB93" i="99"/>
  <c r="AB92" i="99"/>
  <c r="AG186" i="99"/>
  <c r="AK186" i="99"/>
  <c r="AP186" i="99"/>
  <c r="F187" i="99"/>
  <c r="K123" i="100" s="1"/>
  <c r="AE186" i="99"/>
  <c r="AM186" i="99"/>
  <c r="AE120" i="99"/>
  <c r="AE88" i="99"/>
  <c r="AN88" i="99"/>
  <c r="AI88" i="99"/>
  <c r="AH82" i="99"/>
  <c r="AJ82" i="99"/>
  <c r="AK82" i="99"/>
  <c r="AM82" i="99"/>
  <c r="O82" i="99"/>
  <c r="AB179" i="99"/>
  <c r="AB178" i="99"/>
  <c r="AB146" i="99"/>
  <c r="AB145" i="99"/>
  <c r="AB113" i="99"/>
  <c r="AB112" i="99"/>
  <c r="AB81" i="99"/>
  <c r="AB80" i="99"/>
  <c r="Z150" i="99"/>
  <c r="V76" i="99"/>
  <c r="K842" i="98"/>
  <c r="I831" i="98"/>
  <c r="K827" i="98"/>
  <c r="K826" i="98"/>
  <c r="S294" i="99"/>
  <c r="P282" i="99"/>
  <c r="Q252" i="99"/>
  <c r="S249" i="99"/>
  <c r="Q240" i="99"/>
  <c r="S228" i="99"/>
  <c r="F229" i="99"/>
  <c r="K165" i="100"/>
  <c r="P225" i="99"/>
  <c r="F225" i="99"/>
  <c r="K161" i="100" s="1"/>
  <c r="AP192" i="99"/>
  <c r="AP153" i="99"/>
  <c r="AP120" i="99"/>
  <c r="AO261" i="99"/>
  <c r="AO246" i="99"/>
  <c r="AO180" i="99"/>
  <c r="AO114" i="99"/>
  <c r="AO82" i="99"/>
  <c r="AN261" i="99"/>
  <c r="AN189" i="99"/>
  <c r="AM261" i="99"/>
  <c r="AM189" i="99"/>
  <c r="AL261" i="99"/>
  <c r="AL156" i="99"/>
  <c r="AK261" i="99"/>
  <c r="AK180" i="99"/>
  <c r="AK147" i="99"/>
  <c r="AK114" i="99"/>
  <c r="AJ258" i="99"/>
  <c r="AJ246" i="99"/>
  <c r="AJ159" i="99"/>
  <c r="AJ88" i="99"/>
  <c r="AI243" i="99"/>
  <c r="AH258" i="99"/>
  <c r="AH246" i="99"/>
  <c r="AG255" i="99"/>
  <c r="AG243" i="99"/>
  <c r="AG219" i="99"/>
  <c r="AF258" i="99"/>
  <c r="AF246" i="99"/>
  <c r="AF189" i="99"/>
  <c r="AK189" i="99"/>
  <c r="AF177" i="99"/>
  <c r="Q162" i="99"/>
  <c r="Q153" i="99"/>
  <c r="AH129" i="99"/>
  <c r="AG123" i="99"/>
  <c r="AN120" i="99"/>
  <c r="AI114" i="99"/>
  <c r="AP97" i="99"/>
  <c r="AO97" i="99"/>
  <c r="AJ97" i="99"/>
  <c r="Q88" i="99"/>
  <c r="Q79" i="99"/>
  <c r="F259" i="99"/>
  <c r="K195" i="100" s="1"/>
  <c r="F258" i="99"/>
  <c r="K194" i="100"/>
  <c r="F256" i="99"/>
  <c r="K192" i="100" s="1"/>
  <c r="F252" i="99"/>
  <c r="K188" i="100" s="1"/>
  <c r="AG249" i="99"/>
  <c r="AL249" i="99"/>
  <c r="AO249" i="99"/>
  <c r="R249" i="99"/>
  <c r="AG240" i="99"/>
  <c r="AO240" i="99"/>
  <c r="AM240" i="99"/>
  <c r="F228" i="99"/>
  <c r="K164" i="100"/>
  <c r="AI228" i="99"/>
  <c r="AK228" i="99"/>
  <c r="AM228" i="99"/>
  <c r="AN228" i="99"/>
  <c r="AP228" i="99"/>
  <c r="R228" i="99"/>
  <c r="F222" i="99"/>
  <c r="K158" i="100"/>
  <c r="F223" i="99"/>
  <c r="K159" i="100"/>
  <c r="AG222" i="99"/>
  <c r="AL222" i="99"/>
  <c r="AO222" i="99"/>
  <c r="R222" i="99"/>
  <c r="F216" i="99"/>
  <c r="K152" i="100"/>
  <c r="F217" i="99"/>
  <c r="K153" i="100"/>
  <c r="AF216" i="99"/>
  <c r="AH216" i="99"/>
  <c r="AJ216" i="99"/>
  <c r="AE216" i="99"/>
  <c r="R216" i="99"/>
  <c r="AI210" i="99"/>
  <c r="AK210" i="99"/>
  <c r="AM210" i="99"/>
  <c r="AN210" i="99"/>
  <c r="AP210" i="99"/>
  <c r="O210" i="99"/>
  <c r="AE210" i="99"/>
  <c r="B128" i="100"/>
  <c r="O162" i="99"/>
  <c r="O159" i="99"/>
  <c r="AM156" i="99"/>
  <c r="AN156" i="99"/>
  <c r="AE156" i="99"/>
  <c r="AP156" i="99"/>
  <c r="AO156" i="99"/>
  <c r="AJ156" i="99"/>
  <c r="AH156" i="99"/>
  <c r="AL150" i="99"/>
  <c r="AG150" i="99"/>
  <c r="AF141" i="99"/>
  <c r="AG141" i="99"/>
  <c r="AH141" i="99"/>
  <c r="AJ141" i="99"/>
  <c r="AK141" i="99"/>
  <c r="AP141" i="99"/>
  <c r="AE141" i="99"/>
  <c r="AM141" i="99"/>
  <c r="O141" i="99"/>
  <c r="AE126" i="99"/>
  <c r="AL126" i="99"/>
  <c r="AI126" i="99"/>
  <c r="O126" i="99"/>
  <c r="AG111" i="99"/>
  <c r="AM111" i="99"/>
  <c r="AN111" i="99"/>
  <c r="AE111" i="99"/>
  <c r="AK111" i="99"/>
  <c r="O111" i="99"/>
  <c r="AH108" i="99"/>
  <c r="AE108" i="99"/>
  <c r="AL108" i="99"/>
  <c r="AO108" i="99"/>
  <c r="O108" i="99"/>
  <c r="AF94" i="99"/>
  <c r="AJ94" i="99"/>
  <c r="AP94" i="99"/>
  <c r="AL94" i="99"/>
  <c r="O94" i="99"/>
  <c r="AG85" i="99"/>
  <c r="AI85" i="99"/>
  <c r="AL85" i="99"/>
  <c r="AO85" i="99"/>
  <c r="H27" i="70"/>
  <c r="H24" i="70"/>
  <c r="H20" i="70"/>
  <c r="H16" i="70"/>
  <c r="H12" i="70"/>
  <c r="EV40" i="83"/>
  <c r="EX40" i="83"/>
  <c r="EY40" i="83"/>
  <c r="AG294" i="99"/>
  <c r="AL294" i="99"/>
  <c r="AO294" i="99"/>
  <c r="AE294" i="99"/>
  <c r="X261" i="99"/>
  <c r="X263" i="99"/>
  <c r="X262" i="99"/>
  <c r="AB230" i="99"/>
  <c r="AB229" i="99"/>
  <c r="X293" i="99"/>
  <c r="X292" i="99"/>
  <c r="AH288" i="99"/>
  <c r="AJ288" i="99"/>
  <c r="O288" i="99"/>
  <c r="AB224" i="99"/>
  <c r="AB223" i="99"/>
  <c r="AG285" i="99"/>
  <c r="AO285" i="99"/>
  <c r="AM285" i="99"/>
  <c r="X252" i="99"/>
  <c r="X254" i="99"/>
  <c r="X253" i="99"/>
  <c r="AB221" i="99"/>
  <c r="AB220" i="99"/>
  <c r="AF282" i="99"/>
  <c r="AI282" i="99"/>
  <c r="AK282" i="99"/>
  <c r="AM282" i="99"/>
  <c r="AN282" i="99"/>
  <c r="AP282" i="99"/>
  <c r="R282" i="99"/>
  <c r="AB218" i="99"/>
  <c r="AB217" i="99"/>
  <c r="X273" i="99"/>
  <c r="X275" i="99"/>
  <c r="X274" i="99"/>
  <c r="AB197" i="99"/>
  <c r="AB196" i="99"/>
  <c r="AB164" i="99"/>
  <c r="AB99" i="99"/>
  <c r="AB98" i="99"/>
  <c r="AB155" i="99"/>
  <c r="AB154" i="99"/>
  <c r="AB122" i="99"/>
  <c r="AB121" i="99"/>
  <c r="AB90" i="99"/>
  <c r="AB176" i="99"/>
  <c r="AB175" i="99"/>
  <c r="AB110" i="99"/>
  <c r="AB109" i="99"/>
  <c r="AB78" i="99"/>
  <c r="AB77" i="99"/>
  <c r="O76" i="99"/>
  <c r="AB245" i="99"/>
  <c r="AB248" i="99"/>
  <c r="AB251" i="99"/>
  <c r="AB254" i="99"/>
  <c r="AB257" i="99"/>
  <c r="AB260" i="99"/>
  <c r="AB263" i="99"/>
  <c r="X290" i="99"/>
  <c r="X281" i="99"/>
  <c r="X251" i="99"/>
  <c r="X260" i="99"/>
  <c r="X187" i="99"/>
  <c r="X191" i="99"/>
  <c r="X194" i="99"/>
  <c r="X197" i="99"/>
  <c r="X209" i="99"/>
  <c r="X212" i="99"/>
  <c r="X221" i="99"/>
  <c r="X230" i="99"/>
  <c r="X241" i="99"/>
  <c r="X78" i="99"/>
  <c r="X81" i="99"/>
  <c r="X84" i="99"/>
  <c r="X87" i="99"/>
  <c r="X90" i="99"/>
  <c r="X96" i="99"/>
  <c r="X99" i="99"/>
  <c r="X110" i="99"/>
  <c r="X113" i="99"/>
  <c r="X116" i="99"/>
  <c r="X119" i="99"/>
  <c r="X122" i="99"/>
  <c r="X125" i="99"/>
  <c r="X128" i="99"/>
  <c r="X131" i="99"/>
  <c r="X143" i="99"/>
  <c r="X146" i="99"/>
  <c r="X149" i="99"/>
  <c r="X152" i="99"/>
  <c r="X155" i="99"/>
  <c r="X158" i="99"/>
  <c r="X161" i="99"/>
  <c r="X164" i="99"/>
  <c r="X176" i="99"/>
  <c r="X179" i="99"/>
  <c r="X182" i="99"/>
  <c r="X185" i="99"/>
  <c r="EV41" i="83"/>
  <c r="AZ45" i="18"/>
  <c r="BY41" i="18"/>
  <c r="BZ41" i="18"/>
  <c r="AD13" i="60"/>
  <c r="AY41" i="18"/>
  <c r="AZ41" i="18"/>
  <c r="AJ129" i="99"/>
  <c r="AO129" i="99"/>
  <c r="AE123" i="99"/>
  <c r="AP129" i="99"/>
  <c r="AE114" i="99"/>
  <c r="AP117" i="99"/>
  <c r="AN129" i="99"/>
  <c r="AN76" i="99"/>
  <c r="AM129" i="99"/>
  <c r="AM76" i="99"/>
  <c r="AL123" i="99"/>
  <c r="AK117" i="99"/>
  <c r="AJ117" i="99"/>
  <c r="AE79" i="99"/>
  <c r="AI117" i="99"/>
  <c r="AE76" i="99"/>
  <c r="AG114" i="99"/>
  <c r="AF97" i="99"/>
  <c r="AB188" i="99"/>
  <c r="EY41" i="83"/>
  <c r="AY45" i="18"/>
  <c r="BW41" i="18"/>
  <c r="Y41" i="18"/>
  <c r="Z41" i="18"/>
  <c r="X23" i="53"/>
  <c r="CI23" i="63" s="1"/>
  <c r="CH23" i="63"/>
  <c r="AD27" i="60"/>
  <c r="AE27" i="60" s="1"/>
  <c r="H57" i="98"/>
  <c r="H77" i="98"/>
  <c r="H79" i="98"/>
  <c r="H80" i="98"/>
  <c r="H83" i="98"/>
  <c r="H85" i="98"/>
  <c r="I15" i="83"/>
  <c r="A13" i="28"/>
  <c r="A136" i="99"/>
  <c r="DH23" i="18"/>
  <c r="DI23" i="18" s="1"/>
  <c r="BU23" i="18"/>
  <c r="HN23" i="63" s="1"/>
  <c r="BH23" i="18"/>
  <c r="HA23" i="63" s="1"/>
  <c r="AU23" i="18"/>
  <c r="GN23" i="63" s="1"/>
  <c r="AH23" i="18"/>
  <c r="GA23" i="63" s="1"/>
  <c r="U23" i="18"/>
  <c r="V23" i="18" s="1"/>
  <c r="K361" i="98"/>
  <c r="BD76" i="99"/>
  <c r="BD77" i="99"/>
  <c r="BD78" i="99"/>
  <c r="BD79" i="99" s="1"/>
  <c r="BD80" i="99" s="1"/>
  <c r="BD81" i="99" s="1"/>
  <c r="BD82" i="99" s="1"/>
  <c r="BD83" i="99" s="1"/>
  <c r="BD84" i="99" s="1"/>
  <c r="BD85" i="99" s="1"/>
  <c r="BD86" i="99"/>
  <c r="BD87" i="99" s="1"/>
  <c r="I75" i="98"/>
  <c r="AE13" i="60"/>
  <c r="I74" i="30"/>
  <c r="P94" i="99"/>
  <c r="F94" i="99"/>
  <c r="K30" i="100" s="1"/>
  <c r="R94" i="99"/>
  <c r="S94" i="99"/>
  <c r="F95" i="99"/>
  <c r="K31" i="100" s="1"/>
  <c r="P111" i="99"/>
  <c r="F111" i="99"/>
  <c r="K47" i="100" s="1"/>
  <c r="R111" i="99"/>
  <c r="S111" i="99"/>
  <c r="F112" i="99"/>
  <c r="K48" i="100" s="1"/>
  <c r="P162" i="99"/>
  <c r="F162" i="99"/>
  <c r="K98" i="100"/>
  <c r="S162" i="99"/>
  <c r="F163" i="99"/>
  <c r="K99" i="100"/>
  <c r="R162" i="99"/>
  <c r="AA150" i="99"/>
  <c r="P276" i="99"/>
  <c r="R276" i="99"/>
  <c r="S276" i="99"/>
  <c r="V213" i="99"/>
  <c r="W213" i="99"/>
  <c r="BC76" i="99"/>
  <c r="BC77" i="99" s="1"/>
  <c r="BC78" i="99" s="1"/>
  <c r="BC79" i="99" s="1"/>
  <c r="BC80" i="99" s="1"/>
  <c r="BC81" i="99" s="1"/>
  <c r="BC82" i="99" s="1"/>
  <c r="BC83" i="99" s="1"/>
  <c r="BC84" i="99"/>
  <c r="V252" i="99"/>
  <c r="W252" i="99" s="1"/>
  <c r="P288" i="99"/>
  <c r="R288" i="99"/>
  <c r="S288" i="99"/>
  <c r="V261" i="99"/>
  <c r="W261" i="99"/>
  <c r="P108" i="99"/>
  <c r="F108" i="99"/>
  <c r="K44" i="100" s="1"/>
  <c r="R108" i="99"/>
  <c r="S108" i="99"/>
  <c r="F109" i="99"/>
  <c r="K45" i="100" s="1"/>
  <c r="P126" i="99"/>
  <c r="F126" i="99"/>
  <c r="K62" i="100" s="1"/>
  <c r="R126" i="99"/>
  <c r="S126" i="99"/>
  <c r="F127" i="99"/>
  <c r="K63" i="100" s="1"/>
  <c r="P210" i="99"/>
  <c r="F210" i="99"/>
  <c r="K146" i="100" s="1"/>
  <c r="S210" i="99"/>
  <c r="F211" i="99"/>
  <c r="K147" i="100"/>
  <c r="Z240" i="99"/>
  <c r="AA240" i="99"/>
  <c r="V294" i="99"/>
  <c r="W294" i="99" s="1"/>
  <c r="S207" i="99"/>
  <c r="F208" i="99"/>
  <c r="K144" i="100"/>
  <c r="P207" i="99"/>
  <c r="F207" i="99"/>
  <c r="K143" i="100" s="1"/>
  <c r="R207" i="99"/>
  <c r="BI23" i="18"/>
  <c r="BJ23" i="18" s="1"/>
  <c r="HC23" i="63" s="1"/>
  <c r="GA50" i="63"/>
  <c r="I85" i="30"/>
  <c r="S76" i="99"/>
  <c r="F77" i="99" s="1"/>
  <c r="K13" i="100" s="1"/>
  <c r="P76" i="99"/>
  <c r="F76" i="99" s="1"/>
  <c r="K12" i="100" s="1"/>
  <c r="R76" i="99"/>
  <c r="AC77" i="99"/>
  <c r="AC78" i="99" s="1"/>
  <c r="AC79" i="99" s="1"/>
  <c r="AC80" i="99" s="1"/>
  <c r="AC81" i="99" s="1"/>
  <c r="AC82" i="99" s="1"/>
  <c r="V273" i="99"/>
  <c r="W273" i="99" s="1"/>
  <c r="AY85" i="99"/>
  <c r="AY86" i="99"/>
  <c r="AY87" i="99" s="1"/>
  <c r="AY88" i="99"/>
  <c r="AY89" i="99"/>
  <c r="AY90" i="99"/>
  <c r="S141" i="99"/>
  <c r="F142" i="99"/>
  <c r="K78" i="100" s="1"/>
  <c r="R141" i="99"/>
  <c r="P141" i="99"/>
  <c r="F141" i="99"/>
  <c r="K77" i="100" s="1"/>
  <c r="R159" i="99"/>
  <c r="S159" i="99"/>
  <c r="F160" i="99"/>
  <c r="K96" i="100"/>
  <c r="P159" i="99"/>
  <c r="F159" i="99"/>
  <c r="K95" i="100"/>
  <c r="R210" i="99"/>
  <c r="BE82" i="99"/>
  <c r="BE83" i="99" s="1"/>
  <c r="BE84" i="99"/>
  <c r="BE85" i="99"/>
  <c r="BE86" i="99" s="1"/>
  <c r="BE87" i="99" s="1"/>
  <c r="W76" i="99"/>
  <c r="W79" i="99"/>
  <c r="W85" i="99"/>
  <c r="W82" i="99"/>
  <c r="P82" i="99"/>
  <c r="F82" i="99" s="1"/>
  <c r="K18" i="100" s="1"/>
  <c r="R82" i="99"/>
  <c r="S82" i="99" s="1"/>
  <c r="F83" i="99" s="1"/>
  <c r="K19" i="100"/>
  <c r="AX85" i="99"/>
  <c r="AX86" i="99" s="1"/>
  <c r="AX87" i="99"/>
  <c r="AX88" i="99"/>
  <c r="AX89" i="99" s="1"/>
  <c r="AX90" i="99" s="1"/>
  <c r="AX82" i="99"/>
  <c r="AX83" i="99"/>
  <c r="AX84" i="99" s="1"/>
  <c r="V243" i="99"/>
  <c r="W243" i="99" s="1"/>
  <c r="P261" i="99"/>
  <c r="S261" i="99"/>
  <c r="S213" i="99"/>
  <c r="F214" i="99"/>
  <c r="K150" i="100"/>
  <c r="R213" i="99"/>
  <c r="P213" i="99"/>
  <c r="F213" i="99"/>
  <c r="K149" i="100"/>
  <c r="J74" i="30"/>
  <c r="J75" i="98"/>
  <c r="L361" i="98"/>
  <c r="HB23" i="63"/>
  <c r="BB20" i="60"/>
  <c r="AV15" i="83"/>
  <c r="AB194" i="99"/>
  <c r="AB192" i="99"/>
  <c r="Z192" i="99"/>
  <c r="AB193" i="99"/>
  <c r="AB189" i="99"/>
  <c r="Z189" i="99"/>
  <c r="AA189" i="99"/>
  <c r="AB191" i="99"/>
  <c r="AB190" i="99"/>
  <c r="G166" i="99"/>
  <c r="A110" i="100"/>
  <c r="O192" i="99"/>
  <c r="P192" i="99" s="1"/>
  <c r="R150" i="99"/>
  <c r="S150" i="99"/>
  <c r="P150" i="99"/>
  <c r="P144" i="99"/>
  <c r="R144" i="99"/>
  <c r="S144" i="99"/>
  <c r="AB143" i="99"/>
  <c r="AB141" i="99"/>
  <c r="Z141" i="99" s="1"/>
  <c r="AA141" i="99" s="1"/>
  <c r="AB142" i="99"/>
  <c r="S156" i="99"/>
  <c r="P156" i="99"/>
  <c r="R156" i="99"/>
  <c r="S147" i="99"/>
  <c r="P147" i="99"/>
  <c r="R147" i="99"/>
  <c r="A77" i="100"/>
  <c r="G133" i="99"/>
  <c r="AB126" i="99"/>
  <c r="Z126" i="99" s="1"/>
  <c r="AA126" i="99" s="1"/>
  <c r="AB128" i="99"/>
  <c r="AB127" i="99"/>
  <c r="AB119" i="99"/>
  <c r="AB118" i="99"/>
  <c r="AB117" i="99"/>
  <c r="Z117" i="99" s="1"/>
  <c r="AB131" i="99"/>
  <c r="AB129" i="99"/>
  <c r="AB130" i="99"/>
  <c r="S117" i="99"/>
  <c r="R117" i="99"/>
  <c r="P117" i="99"/>
  <c r="X91" i="99"/>
  <c r="V91" i="99" s="1"/>
  <c r="X92" i="99"/>
  <c r="W111" i="99"/>
  <c r="W88" i="99"/>
  <c r="W141" i="99"/>
  <c r="W177" i="99"/>
  <c r="W144" i="99"/>
  <c r="W147" i="99"/>
  <c r="W153" i="99"/>
  <c r="W174" i="99"/>
  <c r="W91" i="99"/>
  <c r="W114" i="99"/>
  <c r="W123" i="99"/>
  <c r="W186" i="99"/>
  <c r="W183" i="99"/>
  <c r="W156" i="99"/>
  <c r="W129" i="99"/>
  <c r="W108" i="99"/>
  <c r="W117" i="99"/>
  <c r="W189" i="99"/>
  <c r="W150" i="99"/>
  <c r="W180" i="99"/>
  <c r="W195" i="99"/>
  <c r="W120" i="99"/>
  <c r="W162" i="99"/>
  <c r="W94" i="99"/>
  <c r="W97" i="99"/>
  <c r="Y77" i="99"/>
  <c r="Y78" i="99"/>
  <c r="Y82" i="99"/>
  <c r="Y83" i="99"/>
  <c r="Y84" i="99"/>
  <c r="Y85" i="99"/>
  <c r="Y86" i="99"/>
  <c r="Y87" i="99"/>
  <c r="Y88" i="99" s="1"/>
  <c r="Y89" i="99" s="1"/>
  <c r="Y90" i="99" s="1"/>
  <c r="Y91" i="99" s="1"/>
  <c r="Y79" i="99"/>
  <c r="Y80" i="99"/>
  <c r="Y81" i="99"/>
  <c r="Y97" i="99"/>
  <c r="K834" i="98"/>
  <c r="K837" i="98"/>
  <c r="K833" i="98"/>
  <c r="I826" i="98"/>
  <c r="I825" i="98"/>
  <c r="I845" i="98"/>
  <c r="I833" i="98"/>
  <c r="J847" i="98"/>
  <c r="G847" i="98"/>
  <c r="A848" i="98"/>
  <c r="H837" i="98"/>
  <c r="K626" i="98"/>
  <c r="I626" i="98"/>
  <c r="H628" i="98"/>
  <c r="K628" i="98"/>
  <c r="I628" i="98"/>
  <c r="L628" i="98"/>
  <c r="J628" i="98"/>
  <c r="I621" i="98"/>
  <c r="L621" i="98"/>
  <c r="J621" i="98"/>
  <c r="H621" i="98"/>
  <c r="K621" i="98"/>
  <c r="H623" i="98"/>
  <c r="K623" i="98"/>
  <c r="I623" i="98"/>
  <c r="L623" i="98"/>
  <c r="J623" i="98"/>
  <c r="L622" i="98"/>
  <c r="J622" i="98"/>
  <c r="BX26" i="94"/>
  <c r="BU24" i="18"/>
  <c r="HN24" i="63" s="1"/>
  <c r="AH24" i="18"/>
  <c r="GA24" i="63" s="1"/>
  <c r="CH24" i="18"/>
  <c r="CU24" i="18"/>
  <c r="FN51" i="63" s="1"/>
  <c r="AU24" i="18"/>
  <c r="GN24" i="63" s="1"/>
  <c r="H24" i="18"/>
  <c r="FA24" i="63" s="1"/>
  <c r="AH37" i="63"/>
  <c r="AR37" i="63"/>
  <c r="AC37" i="63"/>
  <c r="AW37" i="63"/>
  <c r="AM37" i="63"/>
  <c r="AC34" i="63"/>
  <c r="AR34" i="63"/>
  <c r="AM34" i="63"/>
  <c r="AH34" i="63"/>
  <c r="AW34" i="63"/>
  <c r="AC31" i="63"/>
  <c r="AM31" i="63"/>
  <c r="AW31" i="63"/>
  <c r="AH31" i="63"/>
  <c r="AR31" i="63"/>
  <c r="AC36" i="63"/>
  <c r="AM36" i="63"/>
  <c r="AR36" i="63"/>
  <c r="AW36" i="63"/>
  <c r="AH36" i="63"/>
  <c r="AR33" i="63"/>
  <c r="AH33" i="63"/>
  <c r="AC33" i="63"/>
  <c r="AM33" i="63"/>
  <c r="AW33" i="63"/>
  <c r="AH32" i="63"/>
  <c r="AM32" i="63"/>
  <c r="AW32" i="63"/>
  <c r="AR32" i="63"/>
  <c r="AC32" i="63"/>
  <c r="AM30" i="63"/>
  <c r="AH30" i="63"/>
  <c r="AR30" i="63"/>
  <c r="AW30" i="63"/>
  <c r="AC30" i="63"/>
  <c r="AN12" i="60"/>
  <c r="D12" i="66" s="1"/>
  <c r="G12" i="94" s="1"/>
  <c r="I72" i="30"/>
  <c r="I73" i="98"/>
  <c r="AE11" i="60"/>
  <c r="AD14" i="60"/>
  <c r="GO15" i="94"/>
  <c r="AW15" i="83"/>
  <c r="R192" i="99"/>
  <c r="H232" i="99"/>
  <c r="A232" i="99" s="1"/>
  <c r="Z129" i="99"/>
  <c r="AA129" i="99"/>
  <c r="FA51" i="63"/>
  <c r="AV23" i="18"/>
  <c r="GO23" i="63" s="1"/>
  <c r="AI23" i="18"/>
  <c r="CP23" i="35"/>
  <c r="AM41" i="63"/>
  <c r="AM29" i="63"/>
  <c r="CF25" i="35"/>
  <c r="AC43" i="63" s="1"/>
  <c r="CF23" i="35"/>
  <c r="AC41" i="63"/>
  <c r="AC29" i="63"/>
  <c r="AW29" i="63"/>
  <c r="CZ23" i="35"/>
  <c r="AW41" i="63"/>
  <c r="AH29" i="63"/>
  <c r="CK23" i="35"/>
  <c r="AH41" i="63" s="1"/>
  <c r="AM35" i="63"/>
  <c r="AW35" i="63"/>
  <c r="CF24" i="35"/>
  <c r="AC42" i="63" s="1"/>
  <c r="AC35" i="63"/>
  <c r="AH35" i="63"/>
  <c r="CU23" i="35"/>
  <c r="AR41" i="63" s="1"/>
  <c r="AR29" i="63"/>
  <c r="AR35" i="63"/>
  <c r="AE14" i="60"/>
  <c r="J75" i="30" s="1"/>
  <c r="I76" i="98"/>
  <c r="I75" i="30"/>
  <c r="J73" i="98"/>
  <c r="J72" i="30"/>
  <c r="AY15" i="83"/>
  <c r="GP15" i="94"/>
  <c r="AA117" i="99"/>
  <c r="AA192" i="99"/>
  <c r="AA159" i="99"/>
  <c r="AJ23" i="18"/>
  <c r="GC23" i="63" s="1"/>
  <c r="AW23" i="18"/>
  <c r="GP23" i="63" s="1"/>
  <c r="EG15" i="83"/>
  <c r="GR15" i="94"/>
  <c r="AZ15" i="83"/>
  <c r="BA15" i="83" s="1"/>
  <c r="GT15" i="94" s="1"/>
  <c r="AY23" i="18"/>
  <c r="EG23" i="18" s="1"/>
  <c r="GS15" i="94"/>
  <c r="AZ23" i="18"/>
  <c r="BA23" i="18" s="1"/>
  <c r="GT23" i="63" s="1"/>
  <c r="A150" i="98"/>
  <c r="B149" i="98"/>
  <c r="A13" i="96" l="1"/>
  <c r="B13" i="108"/>
  <c r="B7" i="27"/>
  <c r="J78" i="30"/>
  <c r="J82" i="30"/>
  <c r="J84" i="30"/>
  <c r="G166" i="30"/>
  <c r="G194" i="98"/>
  <c r="AL27" i="60"/>
  <c r="AK29" i="60"/>
  <c r="AI29" i="60"/>
  <c r="G89" i="98"/>
  <c r="AH29" i="60"/>
  <c r="AJ29" i="60"/>
  <c r="E164" i="98"/>
  <c r="AN13" i="60"/>
  <c r="D13" i="66" s="1"/>
  <c r="G13" i="94" s="1"/>
  <c r="AM14" i="60"/>
  <c r="C14" i="66" s="1"/>
  <c r="F14" i="94" s="1"/>
  <c r="I167" i="98" s="1"/>
  <c r="J167" i="98" s="1"/>
  <c r="H166" i="98"/>
  <c r="E166" i="98"/>
  <c r="AN11" i="60"/>
  <c r="D11" i="66" s="1"/>
  <c r="G11" i="94" s="1"/>
  <c r="E165" i="98"/>
  <c r="H165" i="98"/>
  <c r="AM28" i="60"/>
  <c r="H87" i="98"/>
  <c r="AL28" i="60"/>
  <c r="AL29" i="60" s="1"/>
  <c r="G14" i="63"/>
  <c r="G15" i="63"/>
  <c r="AN23" i="60"/>
  <c r="D19" i="35" s="1"/>
  <c r="AN21" i="60"/>
  <c r="D17" i="35" s="1"/>
  <c r="G86" i="30"/>
  <c r="BQ15" i="35"/>
  <c r="N33" i="63" s="1"/>
  <c r="H59" i="98"/>
  <c r="AN26" i="60"/>
  <c r="D22" i="35" s="1"/>
  <c r="CK22" i="35" s="1"/>
  <c r="AH40" i="63" s="1"/>
  <c r="AN24" i="60"/>
  <c r="D20" i="35" s="1"/>
  <c r="CK20" i="35" s="1"/>
  <c r="AH38" i="63" s="1"/>
  <c r="AN20" i="60"/>
  <c r="D16" i="35" s="1"/>
  <c r="AW16" i="35" s="1"/>
  <c r="AZ16" i="63" s="1"/>
  <c r="AN17" i="60"/>
  <c r="D13" i="35" s="1"/>
  <c r="BB14" i="35"/>
  <c r="BE14" i="63" s="1"/>
  <c r="BQ14" i="35"/>
  <c r="N32" i="63" s="1"/>
  <c r="CA14" i="35"/>
  <c r="X32" i="63" s="1"/>
  <c r="BL15" i="35"/>
  <c r="I33" i="63" s="1"/>
  <c r="AR15" i="35"/>
  <c r="AU15" i="63" s="1"/>
  <c r="BV15" i="35"/>
  <c r="S33" i="63" s="1"/>
  <c r="BG15" i="35"/>
  <c r="BJ15" i="63" s="1"/>
  <c r="AD26" i="60"/>
  <c r="BV14" i="35"/>
  <c r="S32" i="63" s="1"/>
  <c r="AW15" i="35"/>
  <c r="AZ15" i="63" s="1"/>
  <c r="BG14" i="35"/>
  <c r="BJ14" i="63" s="1"/>
  <c r="BL14" i="35"/>
  <c r="I32" i="63" s="1"/>
  <c r="DE15" i="35"/>
  <c r="BB33" i="63" s="1"/>
  <c r="DE14" i="35"/>
  <c r="BB32" i="63" s="1"/>
  <c r="AW14" i="35"/>
  <c r="AZ14" i="63" s="1"/>
  <c r="BB15" i="35"/>
  <c r="BE15" i="63" s="1"/>
  <c r="AF29" i="60"/>
  <c r="L379" i="100"/>
  <c r="I337" i="100" s="1"/>
  <c r="A169" i="30"/>
  <c r="E10" i="110"/>
  <c r="J469" i="30"/>
  <c r="A492" i="30"/>
  <c r="E9" i="29"/>
  <c r="E9" i="110"/>
  <c r="F1" i="105"/>
  <c r="H476" i="30"/>
  <c r="K486" i="30"/>
  <c r="E12" i="29"/>
  <c r="E12" i="110"/>
  <c r="E11" i="29"/>
  <c r="E11" i="110"/>
  <c r="D8" i="53"/>
  <c r="B495" i="30"/>
  <c r="B462" i="30"/>
  <c r="H67" i="99"/>
  <c r="A67" i="99" s="1"/>
  <c r="I839" i="98"/>
  <c r="K828" i="98"/>
  <c r="K839" i="98"/>
  <c r="J839" i="98"/>
  <c r="H1" i="99"/>
  <c r="H100" i="99"/>
  <c r="A100" i="99" s="1"/>
  <c r="K622" i="98"/>
  <c r="I622" i="98"/>
  <c r="J626" i="98"/>
  <c r="H626" i="98"/>
  <c r="H842" i="98"/>
  <c r="H827" i="98"/>
  <c r="H834" i="98"/>
  <c r="J825" i="98"/>
  <c r="L827" i="98"/>
  <c r="L834" i="98"/>
  <c r="L839" i="98"/>
  <c r="H34" i="99"/>
  <c r="A645" i="98"/>
  <c r="I642" i="98"/>
  <c r="K634" i="98"/>
  <c r="I629" i="98"/>
  <c r="J620" i="98"/>
  <c r="K825" i="98"/>
  <c r="H828" i="98"/>
  <c r="L825" i="98"/>
  <c r="J828" i="98"/>
  <c r="L642" i="98"/>
  <c r="L629" i="98"/>
  <c r="J361" i="100"/>
  <c r="I378" i="100"/>
  <c r="I713" i="100"/>
  <c r="E636" i="100"/>
  <c r="K636" i="100"/>
  <c r="K484" i="30"/>
  <c r="I501" i="30"/>
  <c r="I474" i="30"/>
  <c r="I467" i="30"/>
  <c r="L488" i="30"/>
  <c r="I479" i="30"/>
  <c r="H85" i="30"/>
  <c r="H89" i="98"/>
  <c r="BL23" i="18"/>
  <c r="EH23" i="18" s="1"/>
  <c r="FN23" i="63"/>
  <c r="DJ23" i="18"/>
  <c r="GC50" i="63" s="1"/>
  <c r="GB50" i="63"/>
  <c r="DL23" i="18"/>
  <c r="DM23" i="18" s="1"/>
  <c r="AL23" i="18"/>
  <c r="AM23" i="18" s="1"/>
  <c r="BM23" i="18"/>
  <c r="HF23" i="63" s="1"/>
  <c r="HE23" i="63"/>
  <c r="GS23" i="63"/>
  <c r="BV23" i="18"/>
  <c r="J76" i="30"/>
  <c r="A458" i="30"/>
  <c r="A322" i="30"/>
  <c r="I471" i="30"/>
  <c r="J508" i="30"/>
  <c r="A560" i="30"/>
  <c r="K474" i="30"/>
  <c r="H484" i="30"/>
  <c r="L474" i="30"/>
  <c r="I484" i="30"/>
  <c r="J501" i="30"/>
  <c r="J467" i="30"/>
  <c r="L501" i="30"/>
  <c r="H501" i="30"/>
  <c r="L467" i="30"/>
  <c r="H467" i="30"/>
  <c r="J484" i="30"/>
  <c r="J474" i="30"/>
  <c r="H469" i="30"/>
  <c r="J504" i="30"/>
  <c r="J476" i="30"/>
  <c r="H473" i="30"/>
  <c r="F11" i="63"/>
  <c r="C25" i="35"/>
  <c r="F25" i="63" s="1"/>
  <c r="AN15" i="60"/>
  <c r="D11" i="35" s="1"/>
  <c r="AM27" i="60"/>
  <c r="H481" i="30"/>
  <c r="K490" i="30"/>
  <c r="J481" i="30"/>
  <c r="L473" i="30"/>
  <c r="AA29" i="60"/>
  <c r="F87" i="30" s="1"/>
  <c r="F85" i="30"/>
  <c r="L504" i="30"/>
  <c r="L469" i="30"/>
  <c r="L476" i="30"/>
  <c r="J486" i="30"/>
  <c r="K504" i="30"/>
  <c r="I504" i="30"/>
  <c r="I469" i="30"/>
  <c r="I476" i="30"/>
  <c r="I486" i="30"/>
  <c r="L486" i="30"/>
  <c r="K471" i="30"/>
  <c r="I488" i="30"/>
  <c r="L508" i="30"/>
  <c r="A730" i="30"/>
  <c r="L479" i="30"/>
  <c r="H479" i="30"/>
  <c r="I128" i="30"/>
  <c r="J471" i="30"/>
  <c r="K508" i="30"/>
  <c r="I508" i="30"/>
  <c r="K479" i="30"/>
  <c r="A222" i="30"/>
  <c r="H471" i="30"/>
  <c r="K488" i="30"/>
  <c r="J488" i="30"/>
  <c r="I89" i="98"/>
  <c r="K473" i="30"/>
  <c r="A66" i="30"/>
  <c r="J490" i="30"/>
  <c r="H490" i="30"/>
  <c r="L481" i="30"/>
  <c r="L490" i="30"/>
  <c r="I481" i="30"/>
  <c r="J473" i="30"/>
  <c r="A34" i="30"/>
  <c r="EF23" i="18"/>
  <c r="GE23" i="63"/>
  <c r="E167" i="98"/>
  <c r="H164" i="98"/>
  <c r="AG29" i="60"/>
  <c r="E17" i="63"/>
  <c r="K186" i="98"/>
  <c r="K158" i="30"/>
  <c r="E187" i="98"/>
  <c r="E159" i="30"/>
  <c r="F180" i="98"/>
  <c r="BB21" i="60"/>
  <c r="H187" i="98"/>
  <c r="H159" i="30"/>
  <c r="L185" i="98"/>
  <c r="L157" i="30"/>
  <c r="L149" i="30"/>
  <c r="L177" i="98"/>
  <c r="BH21" i="60"/>
  <c r="F167" i="98"/>
  <c r="I187" i="98"/>
  <c r="I159" i="30"/>
  <c r="L158" i="30"/>
  <c r="L186" i="98"/>
  <c r="I113" i="30"/>
  <c r="K112" i="98"/>
  <c r="K108" i="30"/>
  <c r="I132" i="98"/>
  <c r="E186" i="98"/>
  <c r="E158" i="30"/>
  <c r="BQ20" i="35"/>
  <c r="N38" i="63" s="1"/>
  <c r="G20" i="63"/>
  <c r="BB20" i="35"/>
  <c r="BE20" i="63" s="1"/>
  <c r="FB15" i="94"/>
  <c r="J15" i="83"/>
  <c r="J76" i="98"/>
  <c r="GB23" i="63"/>
  <c r="Y23" i="18"/>
  <c r="Z23" i="18" s="1"/>
  <c r="FS23" i="63" s="1"/>
  <c r="W23" i="18"/>
  <c r="FP23" i="63" s="1"/>
  <c r="FO23" i="63"/>
  <c r="GA15" i="94"/>
  <c r="FA42" i="94"/>
  <c r="I363" i="100" s="1"/>
  <c r="CI15" i="83"/>
  <c r="L119" i="30"/>
  <c r="D648" i="100"/>
  <c r="D625" i="100"/>
  <c r="D623" i="100"/>
  <c r="D643" i="100"/>
  <c r="K131" i="98"/>
  <c r="K127" i="30"/>
  <c r="L127" i="30" s="1"/>
  <c r="AV20" i="60"/>
  <c r="J84" i="98"/>
  <c r="J83" i="30"/>
  <c r="J78" i="98"/>
  <c r="J77" i="30"/>
  <c r="C186" i="98"/>
  <c r="C158" i="30"/>
  <c r="W15" i="83"/>
  <c r="FO15" i="94"/>
  <c r="BY15" i="83"/>
  <c r="HP15" i="94"/>
  <c r="G643" i="100" s="1"/>
  <c r="AN14" i="60"/>
  <c r="I166" i="98"/>
  <c r="DV15" i="83"/>
  <c r="D378" i="100"/>
  <c r="D645" i="100"/>
  <c r="D374" i="100"/>
  <c r="D650" i="100"/>
  <c r="AR14" i="60"/>
  <c r="AR21" i="60" s="1"/>
  <c r="K107" i="98"/>
  <c r="F12" i="63"/>
  <c r="C23" i="35"/>
  <c r="F23" i="63" s="1"/>
  <c r="E284" i="98"/>
  <c r="H86" i="98"/>
  <c r="H58" i="30"/>
  <c r="AD24" i="60"/>
  <c r="J80" i="98"/>
  <c r="J79" i="30"/>
  <c r="I157" i="30"/>
  <c r="L156" i="30"/>
  <c r="J117" i="98"/>
  <c r="F151" i="30"/>
  <c r="J128" i="30"/>
  <c r="J113" i="30"/>
  <c r="J81" i="30"/>
  <c r="BV22" i="35"/>
  <c r="S40" i="63" s="1"/>
  <c r="B22" i="35"/>
  <c r="C24" i="35"/>
  <c r="F24" i="63" s="1"/>
  <c r="B23" i="35"/>
  <c r="E23" i="63" s="1"/>
  <c r="DH24" i="18"/>
  <c r="GA51" i="63" s="1"/>
  <c r="L636" i="100"/>
  <c r="Y96" i="99"/>
  <c r="Y95" i="99"/>
  <c r="Y99" i="99"/>
  <c r="Y100" i="99" s="1"/>
  <c r="Y101" i="99" s="1"/>
  <c r="Y102" i="99" s="1"/>
  <c r="Y103" i="99" s="1"/>
  <c r="Y104" i="99" s="1"/>
  <c r="Y105" i="99" s="1"/>
  <c r="Y106" i="99" s="1"/>
  <c r="Y107" i="99" s="1"/>
  <c r="Y108" i="99" s="1"/>
  <c r="Y109" i="99" s="1"/>
  <c r="Y110" i="99" s="1"/>
  <c r="Y111" i="99" s="1"/>
  <c r="Y112" i="99" s="1"/>
  <c r="Y113" i="99" s="1"/>
  <c r="Y114" i="99" s="1"/>
  <c r="Y115" i="99" s="1"/>
  <c r="Y116" i="99" s="1"/>
  <c r="Y117" i="99" s="1"/>
  <c r="Y118" i="99" s="1"/>
  <c r="Y119" i="99" s="1"/>
  <c r="Y120" i="99" s="1"/>
  <c r="Y121" i="99" s="1"/>
  <c r="Y122" i="99" s="1"/>
  <c r="Y123" i="99" s="1"/>
  <c r="Y124" i="99" s="1"/>
  <c r="Y125" i="99" s="1"/>
  <c r="Y126" i="99" s="1"/>
  <c r="Y127" i="99" s="1"/>
  <c r="Y128" i="99" s="1"/>
  <c r="Y129" i="99" s="1"/>
  <c r="Y130" i="99" s="1"/>
  <c r="Y131" i="99" s="1"/>
  <c r="Y132" i="99" s="1"/>
  <c r="Y133" i="99" s="1"/>
  <c r="Y134" i="99" s="1"/>
  <c r="Y135" i="99" s="1"/>
  <c r="Y136" i="99" s="1"/>
  <c r="Y137" i="99" s="1"/>
  <c r="Y138" i="99" s="1"/>
  <c r="Y139" i="99" s="1"/>
  <c r="Y140" i="99" s="1"/>
  <c r="Y141" i="99" s="1"/>
  <c r="Y142" i="99" s="1"/>
  <c r="Y143" i="99" s="1"/>
  <c r="Y144" i="99" s="1"/>
  <c r="Y145" i="99" s="1"/>
  <c r="Y146" i="99" s="1"/>
  <c r="Y147" i="99" s="1"/>
  <c r="Y148" i="99" s="1"/>
  <c r="Y149" i="99" s="1"/>
  <c r="Y150" i="99" s="1"/>
  <c r="Y151" i="99" s="1"/>
  <c r="Y152" i="99" s="1"/>
  <c r="Y153" i="99" s="1"/>
  <c r="Y154" i="99" s="1"/>
  <c r="Y155" i="99" s="1"/>
  <c r="Y156" i="99" s="1"/>
  <c r="Y157" i="99" s="1"/>
  <c r="Y158" i="99" s="1"/>
  <c r="Y159" i="99" s="1"/>
  <c r="Y160" i="99" s="1"/>
  <c r="Y161" i="99" s="1"/>
  <c r="Y162" i="99" s="1"/>
  <c r="Y163" i="99" s="1"/>
  <c r="Y164" i="99" s="1"/>
  <c r="Y165" i="99" s="1"/>
  <c r="Y166" i="99" s="1"/>
  <c r="Y167" i="99" s="1"/>
  <c r="Y168" i="99" s="1"/>
  <c r="Y169" i="99" s="1"/>
  <c r="Y170" i="99" s="1"/>
  <c r="Y171" i="99" s="1"/>
  <c r="Y172" i="99" s="1"/>
  <c r="Y173" i="99" s="1"/>
  <c r="Y174" i="99" s="1"/>
  <c r="Y175" i="99" s="1"/>
  <c r="Y176" i="99" s="1"/>
  <c r="Y177" i="99" s="1"/>
  <c r="Y178" i="99" s="1"/>
  <c r="Y179" i="99" s="1"/>
  <c r="Y180" i="99" s="1"/>
  <c r="Y181" i="99" s="1"/>
  <c r="Y182" i="99" s="1"/>
  <c r="Y183" i="99" s="1"/>
  <c r="Y184" i="99" s="1"/>
  <c r="Y185" i="99" s="1"/>
  <c r="Y186" i="99" s="1"/>
  <c r="Y92" i="99"/>
  <c r="Y93" i="99" s="1"/>
  <c r="GR23" i="63"/>
  <c r="Y98" i="99"/>
  <c r="F186" i="98"/>
  <c r="F158" i="30"/>
  <c r="Y94" i="99"/>
  <c r="EL23" i="18"/>
  <c r="GE50" i="63"/>
  <c r="E623" i="100"/>
  <c r="S192" i="99"/>
  <c r="H166" i="99"/>
  <c r="A166" i="99" s="1"/>
  <c r="H265" i="99"/>
  <c r="A265" i="99" s="1"/>
  <c r="H133" i="99"/>
  <c r="BD88" i="99"/>
  <c r="BD89" i="99" s="1"/>
  <c r="BD90" i="99" s="1"/>
  <c r="BD91" i="99" s="1"/>
  <c r="BD92" i="99" s="1"/>
  <c r="BD93" i="99" s="1"/>
  <c r="GB15" i="94"/>
  <c r="E625" i="100" s="1"/>
  <c r="AL15" i="83"/>
  <c r="GC15" i="94"/>
  <c r="G625" i="100" s="1"/>
  <c r="CV15" i="83"/>
  <c r="FN42" i="94"/>
  <c r="I374" i="100" s="1"/>
  <c r="BI15" i="83"/>
  <c r="HA15" i="94"/>
  <c r="DI15" i="83"/>
  <c r="GA42" i="94"/>
  <c r="I376" i="100" s="1"/>
  <c r="AE192" i="99"/>
  <c r="AF192" i="99"/>
  <c r="AK192" i="99"/>
  <c r="AJ192" i="99"/>
  <c r="AO192" i="99"/>
  <c r="AG192" i="99"/>
  <c r="AL192" i="99"/>
  <c r="O123" i="99"/>
  <c r="AI123" i="99"/>
  <c r="AM123" i="99"/>
  <c r="AN123" i="99"/>
  <c r="BD123" i="99" s="1"/>
  <c r="BD124" i="99" s="1"/>
  <c r="BD125" i="99" s="1"/>
  <c r="BD126" i="99" s="1"/>
  <c r="BD127" i="99" s="1"/>
  <c r="BD128" i="99" s="1"/>
  <c r="BD129" i="99" s="1"/>
  <c r="BD130" i="99" s="1"/>
  <c r="BD131" i="99" s="1"/>
  <c r="BD132" i="99" s="1"/>
  <c r="BD133" i="99" s="1"/>
  <c r="BD134" i="99" s="1"/>
  <c r="BD135" i="99" s="1"/>
  <c r="BD136" i="99" s="1"/>
  <c r="BD137" i="99" s="1"/>
  <c r="BD138" i="99" s="1"/>
  <c r="BD139" i="99" s="1"/>
  <c r="BD140" i="99" s="1"/>
  <c r="BD141" i="99" s="1"/>
  <c r="BD142" i="99" s="1"/>
  <c r="BD143" i="99" s="1"/>
  <c r="BD144" i="99" s="1"/>
  <c r="BD145" i="99" s="1"/>
  <c r="BD146" i="99" s="1"/>
  <c r="BD147" i="99" s="1"/>
  <c r="BD148" i="99" s="1"/>
  <c r="BD149" i="99" s="1"/>
  <c r="BD150" i="99" s="1"/>
  <c r="BD151" i="99" s="1"/>
  <c r="BD152" i="99" s="1"/>
  <c r="AK123" i="99"/>
  <c r="AF123" i="99"/>
  <c r="AP123" i="99"/>
  <c r="AO123" i="99"/>
  <c r="AH123" i="99"/>
  <c r="F124" i="99"/>
  <c r="K60" i="100" s="1"/>
  <c r="F123" i="99"/>
  <c r="K59" i="100" s="1"/>
  <c r="O120" i="99"/>
  <c r="AG120" i="99"/>
  <c r="AM120" i="99"/>
  <c r="AL120" i="99"/>
  <c r="AK120" i="99"/>
  <c r="AH120" i="99"/>
  <c r="AJ120" i="99"/>
  <c r="AO120" i="99"/>
  <c r="X282" i="99"/>
  <c r="X284" i="99"/>
  <c r="X283" i="99"/>
  <c r="X229" i="99"/>
  <c r="X228" i="99"/>
  <c r="BW35" i="83"/>
  <c r="BX35" i="83"/>
  <c r="BY35" i="83"/>
  <c r="BV35" i="83"/>
  <c r="Q225" i="99"/>
  <c r="B230" i="101"/>
  <c r="A545" i="100"/>
  <c r="AF195" i="99"/>
  <c r="AN195" i="99"/>
  <c r="AJ195" i="99"/>
  <c r="AH195" i="99"/>
  <c r="AI195" i="99"/>
  <c r="AM195" i="99"/>
  <c r="AP195" i="99"/>
  <c r="AO195" i="99"/>
  <c r="AE195" i="99"/>
  <c r="O195" i="99"/>
  <c r="AB162" i="99"/>
  <c r="AB163" i="99"/>
  <c r="Q97" i="99"/>
  <c r="AK97" i="99"/>
  <c r="AH97" i="99"/>
  <c r="AM97" i="99"/>
  <c r="B33" i="100"/>
  <c r="AE97" i="99"/>
  <c r="A326" i="100"/>
  <c r="B180" i="101"/>
  <c r="AB88" i="99"/>
  <c r="AB89" i="99"/>
  <c r="O88" i="99"/>
  <c r="AG88" i="99"/>
  <c r="AO88" i="99"/>
  <c r="AL88" i="99"/>
  <c r="AF88" i="99"/>
  <c r="R88" i="99"/>
  <c r="AP88" i="99"/>
  <c r="AM88" i="99"/>
  <c r="H845" i="98"/>
  <c r="K845" i="98"/>
  <c r="FP6" i="94"/>
  <c r="F374" i="100"/>
  <c r="H374" i="100"/>
  <c r="G363" i="100"/>
  <c r="E374" i="100"/>
  <c r="G374" i="100"/>
  <c r="I648" i="100"/>
  <c r="I581" i="100"/>
  <c r="I588" i="100"/>
  <c r="I640" i="100"/>
  <c r="E315" i="100"/>
  <c r="E317" i="100"/>
  <c r="E318" i="100"/>
  <c r="E320" i="100"/>
  <c r="E321" i="100"/>
  <c r="I607" i="100"/>
  <c r="I655" i="100"/>
  <c r="I703" i="100"/>
  <c r="H247" i="100"/>
  <c r="H250" i="100"/>
  <c r="G291" i="100"/>
  <c r="G294" i="100"/>
  <c r="E361" i="100"/>
  <c r="G361" i="100"/>
  <c r="I575" i="100"/>
  <c r="I584" i="100"/>
  <c r="I590" i="100"/>
  <c r="I606" i="100"/>
  <c r="I618" i="100"/>
  <c r="I623" i="100"/>
  <c r="I625" i="100"/>
  <c r="I657" i="100"/>
  <c r="I680" i="100"/>
  <c r="I186" i="98"/>
  <c r="Q243" i="99"/>
  <c r="F159" i="30"/>
  <c r="F187" i="98"/>
  <c r="I829" i="98"/>
  <c r="J829" i="98"/>
  <c r="Q189" i="99"/>
  <c r="AN94" i="99"/>
  <c r="BD94" i="99" s="1"/>
  <c r="BD95" i="99" s="1"/>
  <c r="BD96" i="99" s="1"/>
  <c r="AI94" i="99"/>
  <c r="AO94" i="99"/>
  <c r="AM94" i="99"/>
  <c r="AG94" i="99"/>
  <c r="Q94" i="99"/>
  <c r="AK94" i="99"/>
  <c r="AG82" i="99"/>
  <c r="AF82" i="99"/>
  <c r="AP82" i="99"/>
  <c r="AL82" i="99"/>
  <c r="O180" i="99"/>
  <c r="AP180" i="99"/>
  <c r="AM180" i="99"/>
  <c r="AJ180" i="99"/>
  <c r="AE180" i="99"/>
  <c r="AL180" i="99"/>
  <c r="AG180" i="99"/>
  <c r="AF180" i="99"/>
  <c r="AH180" i="99"/>
  <c r="AN180" i="99"/>
  <c r="F18" i="76"/>
  <c r="F17" i="76"/>
  <c r="L187" i="98"/>
  <c r="L159" i="30"/>
  <c r="P294" i="99"/>
  <c r="R294" i="99"/>
  <c r="AJ91" i="99"/>
  <c r="AH91" i="99"/>
  <c r="AI91" i="99"/>
  <c r="AE91" i="99"/>
  <c r="AG91" i="99"/>
  <c r="O91" i="99"/>
  <c r="AL91" i="99"/>
  <c r="AK91" i="99"/>
  <c r="Q294" i="99"/>
  <c r="Q249" i="99"/>
  <c r="I722" i="100"/>
  <c r="I670" i="100"/>
  <c r="F296" i="100"/>
  <c r="F293" i="100"/>
  <c r="G248" i="100"/>
  <c r="G246" i="100"/>
  <c r="AF162" i="99"/>
  <c r="O183" i="99"/>
  <c r="AI183" i="99"/>
  <c r="AK183" i="99"/>
  <c r="Q150" i="99"/>
  <c r="Q108" i="99"/>
  <c r="AB282" i="99"/>
  <c r="AB283" i="99"/>
  <c r="CW35" i="83"/>
  <c r="CX35" i="83"/>
  <c r="AG225" i="99"/>
  <c r="AM225" i="99"/>
  <c r="B210" i="101"/>
  <c r="A471" i="100"/>
  <c r="J827" i="98"/>
  <c r="J842" i="98"/>
  <c r="AJ162" i="99"/>
  <c r="Q276" i="99"/>
  <c r="I573" i="100"/>
  <c r="AL183" i="99"/>
  <c r="G376" i="100"/>
  <c r="H296" i="100"/>
  <c r="H293" i="100"/>
  <c r="AG282" i="99"/>
  <c r="E250" i="100"/>
  <c r="E247" i="100"/>
  <c r="Q159" i="99"/>
  <c r="Q147" i="99"/>
  <c r="AF79" i="99"/>
  <c r="F282" i="99"/>
  <c r="K218" i="100" s="1"/>
  <c r="F246" i="99"/>
  <c r="K182" i="100" s="1"/>
  <c r="AG246" i="99"/>
  <c r="AE246" i="99"/>
  <c r="Q174" i="99"/>
  <c r="O153" i="99"/>
  <c r="AH153" i="99"/>
  <c r="AN153" i="99"/>
  <c r="AI153" i="99"/>
  <c r="AF153" i="99"/>
  <c r="O114" i="99"/>
  <c r="AF114" i="99"/>
  <c r="AP114" i="99"/>
  <c r="AL114" i="99"/>
  <c r="O97" i="99"/>
  <c r="AL97" i="99"/>
  <c r="AN97" i="99"/>
  <c r="BD97" i="99" s="1"/>
  <c r="BD98" i="99" s="1"/>
  <c r="BD99" i="99" s="1"/>
  <c r="BD100" i="99" s="1"/>
  <c r="BD101" i="99" s="1"/>
  <c r="BD102" i="99" s="1"/>
  <c r="BD103" i="99" s="1"/>
  <c r="BD104" i="99" s="1"/>
  <c r="BD105" i="99" s="1"/>
  <c r="BD106" i="99" s="1"/>
  <c r="BD107" i="99" s="1"/>
  <c r="BD108" i="99" s="1"/>
  <c r="BD109" i="99" s="1"/>
  <c r="BD110" i="99" s="1"/>
  <c r="BD111" i="99" s="1"/>
  <c r="BD112" i="99" s="1"/>
  <c r="BD113" i="99" s="1"/>
  <c r="BD114" i="99" s="1"/>
  <c r="BD115" i="99" s="1"/>
  <c r="BD116" i="99" s="1"/>
  <c r="BD117" i="99" s="1"/>
  <c r="BD118" i="99" s="1"/>
  <c r="BD119" i="99" s="1"/>
  <c r="BD120" i="99" s="1"/>
  <c r="BD121" i="99" s="1"/>
  <c r="BD122" i="99" s="1"/>
  <c r="AG97" i="99"/>
  <c r="AJ76" i="99"/>
  <c r="B187" i="101"/>
  <c r="DW35" i="83"/>
  <c r="DX35" i="83"/>
  <c r="EO32" i="83"/>
  <c r="EP32" i="83"/>
  <c r="AM31" i="83"/>
  <c r="AI31" i="83"/>
  <c r="AL31" i="83"/>
  <c r="X257" i="99"/>
  <c r="X256" i="99"/>
  <c r="X219" i="99"/>
  <c r="X220" i="99"/>
  <c r="B226" i="101"/>
  <c r="A475" i="100"/>
  <c r="AE150" i="99"/>
  <c r="AJ150" i="99"/>
  <c r="AH150" i="99"/>
  <c r="Q207" i="99"/>
  <c r="I704" i="100"/>
  <c r="F363" i="100"/>
  <c r="F294" i="100"/>
  <c r="F291" i="100"/>
  <c r="G250" i="100"/>
  <c r="G247" i="100"/>
  <c r="Q177" i="99"/>
  <c r="AP252" i="99"/>
  <c r="AN252" i="99"/>
  <c r="O177" i="99"/>
  <c r="AM177" i="99"/>
  <c r="AO162" i="99"/>
  <c r="AG162" i="99"/>
  <c r="O85" i="99"/>
  <c r="AE85" i="99"/>
  <c r="AJ85" i="99"/>
  <c r="AK85" i="99"/>
  <c r="AM85" i="99"/>
  <c r="AB287" i="99"/>
  <c r="AB286" i="99"/>
  <c r="AW35" i="83"/>
  <c r="AX35" i="83"/>
  <c r="AE94" i="99"/>
  <c r="B30" i="100"/>
  <c r="O189" i="99"/>
  <c r="R189" i="99" s="1"/>
  <c r="AB290" i="99"/>
  <c r="AB289" i="99"/>
  <c r="X278" i="99"/>
  <c r="X277" i="99"/>
  <c r="X223" i="99"/>
  <c r="X222" i="99"/>
  <c r="ET15" i="83"/>
  <c r="ES36" i="83"/>
  <c r="CM8" i="94"/>
  <c r="AB274" i="99"/>
  <c r="AB84" i="99"/>
  <c r="AB83" i="99"/>
  <c r="X286" i="99"/>
  <c r="X285" i="99"/>
  <c r="X247" i="99"/>
  <c r="X246" i="99"/>
  <c r="AI213" i="99"/>
  <c r="AI291" i="99"/>
  <c r="AL291" i="99"/>
  <c r="AM279" i="99"/>
  <c r="AP79" i="99"/>
  <c r="AP189" i="99"/>
  <c r="AE219" i="99"/>
  <c r="AE291" i="99"/>
  <c r="AE255" i="99"/>
  <c r="AP291" i="99"/>
  <c r="AO126" i="99"/>
  <c r="AL255" i="99"/>
  <c r="AK126" i="99"/>
  <c r="AK76" i="99"/>
  <c r="AJ279" i="99"/>
  <c r="AJ249" i="99"/>
  <c r="AH279" i="99"/>
  <c r="AH249" i="99"/>
  <c r="AH126" i="99"/>
  <c r="AG108" i="99"/>
  <c r="AL189" i="99"/>
  <c r="X289" i="99"/>
  <c r="X288" i="99"/>
  <c r="X250" i="99"/>
  <c r="X249" i="99"/>
  <c r="X226" i="99"/>
  <c r="X225" i="99"/>
  <c r="DZ8" i="94"/>
  <c r="Y45" i="18"/>
  <c r="BA24" i="63"/>
  <c r="AZ51" i="18"/>
  <c r="AW51" i="18"/>
  <c r="W45" i="18"/>
  <c r="I117" i="98"/>
  <c r="J132" i="98"/>
  <c r="F10" i="76"/>
  <c r="A203" i="98"/>
  <c r="AB29" i="60"/>
  <c r="I87" i="98"/>
  <c r="AC28" i="60"/>
  <c r="B249" i="33"/>
  <c r="B181" i="33"/>
  <c r="B172" i="33"/>
  <c r="B255" i="33"/>
  <c r="AN22" i="60"/>
  <c r="CH23" i="18"/>
  <c r="EV50" i="63"/>
  <c r="CU23" i="18"/>
  <c r="H23" i="18"/>
  <c r="AN25" i="60"/>
  <c r="D21" i="35" s="1"/>
  <c r="AN16" i="60"/>
  <c r="BB16" i="35" l="1"/>
  <c r="BE16" i="63" s="1"/>
  <c r="AM29" i="60"/>
  <c r="J166" i="98"/>
  <c r="I165" i="98"/>
  <c r="J165" i="98" s="1"/>
  <c r="F166" i="98"/>
  <c r="G166" i="98" s="1"/>
  <c r="I164" i="98"/>
  <c r="J164" i="98" s="1"/>
  <c r="F165" i="98"/>
  <c r="G165" i="98" s="1"/>
  <c r="F164" i="98"/>
  <c r="G164" i="98" s="1"/>
  <c r="DE20" i="35"/>
  <c r="BB38" i="63" s="1"/>
  <c r="CP20" i="35"/>
  <c r="AM38" i="63" s="1"/>
  <c r="BV20" i="35"/>
  <c r="S38" i="63" s="1"/>
  <c r="AR22" i="35"/>
  <c r="AU22" i="63" s="1"/>
  <c r="BQ22" i="35"/>
  <c r="N40" i="63" s="1"/>
  <c r="CA20" i="35"/>
  <c r="X38" i="63" s="1"/>
  <c r="AR20" i="35"/>
  <c r="AU20" i="63" s="1"/>
  <c r="CU20" i="35"/>
  <c r="AR38" i="63" s="1"/>
  <c r="CP22" i="35"/>
  <c r="AM40" i="63" s="1"/>
  <c r="F91" i="98"/>
  <c r="CZ20" i="35"/>
  <c r="AW38" i="63" s="1"/>
  <c r="AW20" i="35"/>
  <c r="AZ20" i="63" s="1"/>
  <c r="G22" i="63"/>
  <c r="CA22" i="35"/>
  <c r="X40" i="63" s="1"/>
  <c r="BL22" i="35"/>
  <c r="I40" i="63" s="1"/>
  <c r="AW22" i="35"/>
  <c r="AZ22" i="63" s="1"/>
  <c r="DE22" i="35"/>
  <c r="BB40" i="63" s="1"/>
  <c r="AR17" i="35"/>
  <c r="AU17" i="63" s="1"/>
  <c r="CA17" i="35"/>
  <c r="X35" i="63" s="1"/>
  <c r="BB17" i="35"/>
  <c r="BE17" i="63" s="1"/>
  <c r="BV17" i="35"/>
  <c r="S35" i="63" s="1"/>
  <c r="AW17" i="35"/>
  <c r="AZ17" i="63" s="1"/>
  <c r="BG17" i="35"/>
  <c r="BJ17" i="63" s="1"/>
  <c r="G17" i="63"/>
  <c r="BL17" i="35"/>
  <c r="I35" i="63" s="1"/>
  <c r="BQ17" i="35"/>
  <c r="N35" i="63" s="1"/>
  <c r="DE17" i="35"/>
  <c r="BB35" i="63" s="1"/>
  <c r="BG22" i="35"/>
  <c r="BJ22" i="63" s="1"/>
  <c r="BB22" i="35"/>
  <c r="BE22" i="63" s="1"/>
  <c r="BQ13" i="35"/>
  <c r="N31" i="63" s="1"/>
  <c r="CA13" i="35"/>
  <c r="X31" i="63" s="1"/>
  <c r="G13" i="63"/>
  <c r="BV13" i="35"/>
  <c r="S31" i="63" s="1"/>
  <c r="BL13" i="35"/>
  <c r="I31" i="63" s="1"/>
  <c r="DE13" i="35"/>
  <c r="BB31" i="63" s="1"/>
  <c r="AR13" i="35"/>
  <c r="AU13" i="63" s="1"/>
  <c r="AW13" i="35"/>
  <c r="AZ13" i="63" s="1"/>
  <c r="BB13" i="35"/>
  <c r="BE13" i="63" s="1"/>
  <c r="BG13" i="35"/>
  <c r="BJ13" i="63" s="1"/>
  <c r="AR19" i="35"/>
  <c r="AU19" i="63" s="1"/>
  <c r="BG19" i="35"/>
  <c r="BJ19" i="63" s="1"/>
  <c r="DE19" i="35"/>
  <c r="BB37" i="63" s="1"/>
  <c r="G19" i="63"/>
  <c r="BQ19" i="35"/>
  <c r="N37" i="63" s="1"/>
  <c r="CA19" i="35"/>
  <c r="X37" i="63" s="1"/>
  <c r="AW19" i="35"/>
  <c r="AZ19" i="63" s="1"/>
  <c r="BV19" i="35"/>
  <c r="S37" i="63" s="1"/>
  <c r="BB19" i="35"/>
  <c r="BE19" i="63" s="1"/>
  <c r="BL19" i="35"/>
  <c r="I37" i="63" s="1"/>
  <c r="CU22" i="35"/>
  <c r="AR40" i="63" s="1"/>
  <c r="CZ22" i="35"/>
  <c r="AW40" i="63" s="1"/>
  <c r="G16" i="63"/>
  <c r="BV16" i="35"/>
  <c r="S34" i="63" s="1"/>
  <c r="BQ16" i="35"/>
  <c r="N34" i="63" s="1"/>
  <c r="DE16" i="35"/>
  <c r="BB34" i="63" s="1"/>
  <c r="CA16" i="35"/>
  <c r="X34" i="63" s="1"/>
  <c r="BG16" i="35"/>
  <c r="BJ16" i="63" s="1"/>
  <c r="AR16" i="35"/>
  <c r="AU16" i="63" s="1"/>
  <c r="BL16" i="35"/>
  <c r="I34" i="63" s="1"/>
  <c r="BG20" i="35"/>
  <c r="BJ20" i="63" s="1"/>
  <c r="BL20" i="35"/>
  <c r="I38" i="63" s="1"/>
  <c r="AE26" i="60"/>
  <c r="J88" i="98" s="1"/>
  <c r="I88" i="98"/>
  <c r="G1" i="105"/>
  <c r="G34" i="105"/>
  <c r="A34" i="105" s="1"/>
  <c r="M1" i="100"/>
  <c r="F19" i="76"/>
  <c r="A34" i="99"/>
  <c r="G167" i="98"/>
  <c r="K167" i="98" s="1"/>
  <c r="BN23" i="18"/>
  <c r="HG23" i="63" s="1"/>
  <c r="FA23" i="63"/>
  <c r="I23" i="18"/>
  <c r="HO23" i="63"/>
  <c r="BW23" i="18"/>
  <c r="HP23" i="63" s="1"/>
  <c r="FN50" i="63"/>
  <c r="CV23" i="18"/>
  <c r="AA23" i="18"/>
  <c r="FT23" i="63" s="1"/>
  <c r="AN23" i="18"/>
  <c r="GG23" i="63" s="1"/>
  <c r="GF23" i="63"/>
  <c r="FA50" i="63"/>
  <c r="CI23" i="18"/>
  <c r="DN23" i="18"/>
  <c r="GG50" i="63" s="1"/>
  <c r="GF50" i="63"/>
  <c r="CA11" i="35"/>
  <c r="X29" i="63" s="1"/>
  <c r="BL11" i="35"/>
  <c r="I29" i="63" s="1"/>
  <c r="G11" i="63"/>
  <c r="AR11" i="35"/>
  <c r="AU11" i="63" s="1"/>
  <c r="BV11" i="35"/>
  <c r="S29" i="63" s="1"/>
  <c r="BB11" i="35"/>
  <c r="BE11" i="63" s="1"/>
  <c r="BG11" i="35"/>
  <c r="BJ11" i="63" s="1"/>
  <c r="AW11" i="35"/>
  <c r="AZ11" i="63" s="1"/>
  <c r="DE11" i="35"/>
  <c r="BB29" i="63" s="1"/>
  <c r="BQ11" i="35"/>
  <c r="N29" i="63" s="1"/>
  <c r="E16" i="29"/>
  <c r="DW15" i="83"/>
  <c r="GO42" i="94"/>
  <c r="FB42" i="94"/>
  <c r="CJ15" i="83"/>
  <c r="E618" i="100"/>
  <c r="E22" i="63"/>
  <c r="B25" i="35"/>
  <c r="E25" i="63" s="1"/>
  <c r="I86" i="98"/>
  <c r="AD28" i="60"/>
  <c r="AE24" i="60"/>
  <c r="H286" i="98"/>
  <c r="H287" i="98"/>
  <c r="Y15" i="83"/>
  <c r="FP15" i="94"/>
  <c r="G623" i="100" s="1"/>
  <c r="FR23" i="63"/>
  <c r="EE23" i="18"/>
  <c r="B24" i="35"/>
  <c r="E24" i="63" s="1"/>
  <c r="K110" i="98"/>
  <c r="K117" i="98" s="1"/>
  <c r="K106" i="30"/>
  <c r="K113" i="30" s="1"/>
  <c r="L131" i="98"/>
  <c r="K132" i="98"/>
  <c r="L132" i="98" s="1"/>
  <c r="C12" i="83"/>
  <c r="C11" i="83"/>
  <c r="C14" i="83"/>
  <c r="D14" i="66"/>
  <c r="G14" i="94" s="1"/>
  <c r="C13" i="83"/>
  <c r="HR15" i="94"/>
  <c r="EI15" i="83"/>
  <c r="BZ15" i="83"/>
  <c r="K128" i="30"/>
  <c r="L128" i="30" s="1"/>
  <c r="L15" i="83"/>
  <c r="FC15" i="94"/>
  <c r="G618" i="100" s="1"/>
  <c r="H86" i="30"/>
  <c r="AC29" i="60"/>
  <c r="H90" i="98"/>
  <c r="R153" i="99"/>
  <c r="P153" i="99"/>
  <c r="S153" i="99"/>
  <c r="S183" i="99"/>
  <c r="P183" i="99"/>
  <c r="G91" i="98"/>
  <c r="G87" i="30"/>
  <c r="V249" i="99"/>
  <c r="W249" i="99" s="1"/>
  <c r="BF79" i="99"/>
  <c r="BF80" i="99" s="1"/>
  <c r="BF81" i="99" s="1"/>
  <c r="BF73" i="99"/>
  <c r="V246" i="99"/>
  <c r="W246" i="99" s="1"/>
  <c r="AC83" i="99"/>
  <c r="AC73" i="99"/>
  <c r="V222" i="99"/>
  <c r="W222" i="99" s="1"/>
  <c r="AY91" i="99"/>
  <c r="AY92" i="99" s="1"/>
  <c r="AY93" i="99" s="1"/>
  <c r="AY94" i="99" s="1"/>
  <c r="AY95" i="99" s="1"/>
  <c r="AY96" i="99" s="1"/>
  <c r="AY97" i="99" s="1"/>
  <c r="AY98" i="99" s="1"/>
  <c r="AY99" i="99" s="1"/>
  <c r="AY100" i="99" s="1"/>
  <c r="AY101" i="99" s="1"/>
  <c r="AY102" i="99" s="1"/>
  <c r="AY103" i="99" s="1"/>
  <c r="AY104" i="99" s="1"/>
  <c r="AY105" i="99" s="1"/>
  <c r="AY106" i="99" s="1"/>
  <c r="AY107" i="99" s="1"/>
  <c r="AY108" i="99" s="1"/>
  <c r="AY109" i="99" s="1"/>
  <c r="AY110" i="99" s="1"/>
  <c r="AY111" i="99" s="1"/>
  <c r="AY112" i="99" s="1"/>
  <c r="AY113" i="99" s="1"/>
  <c r="AY114" i="99" s="1"/>
  <c r="AY115" i="99" s="1"/>
  <c r="AY116" i="99" s="1"/>
  <c r="AY117" i="99" s="1"/>
  <c r="AY118" i="99" s="1"/>
  <c r="AY119" i="99" s="1"/>
  <c r="AY120" i="99" s="1"/>
  <c r="AY121" i="99" s="1"/>
  <c r="AY122" i="99" s="1"/>
  <c r="AY123" i="99" s="1"/>
  <c r="AY124" i="99" s="1"/>
  <c r="AY125" i="99" s="1"/>
  <c r="AY126" i="99" s="1"/>
  <c r="AY127" i="99" s="1"/>
  <c r="AY128" i="99" s="1"/>
  <c r="AY129" i="99" s="1"/>
  <c r="AY130" i="99" s="1"/>
  <c r="AY131" i="99" s="1"/>
  <c r="AY132" i="99" s="1"/>
  <c r="AY133" i="99" s="1"/>
  <c r="AY134" i="99" s="1"/>
  <c r="AY135" i="99" s="1"/>
  <c r="AY136" i="99" s="1"/>
  <c r="AY137" i="99" s="1"/>
  <c r="AY138" i="99" s="1"/>
  <c r="AY139" i="99" s="1"/>
  <c r="AY140" i="99" s="1"/>
  <c r="AY141" i="99" s="1"/>
  <c r="AY142" i="99" s="1"/>
  <c r="AY143" i="99" s="1"/>
  <c r="AY144" i="99" s="1"/>
  <c r="AY145" i="99" s="1"/>
  <c r="AY146" i="99" s="1"/>
  <c r="AY147" i="99" s="1"/>
  <c r="AY148" i="99" s="1"/>
  <c r="AY149" i="99" s="1"/>
  <c r="AY150" i="99" s="1"/>
  <c r="AY151" i="99" s="1"/>
  <c r="AY152" i="99" s="1"/>
  <c r="AY153" i="99" s="1"/>
  <c r="AY154" i="99" s="1"/>
  <c r="AY155" i="99" s="1"/>
  <c r="AY156" i="99" s="1"/>
  <c r="AY157" i="99" s="1"/>
  <c r="AY158" i="99" s="1"/>
  <c r="AY159" i="99" s="1"/>
  <c r="AY160" i="99" s="1"/>
  <c r="AY161" i="99" s="1"/>
  <c r="AY162" i="99" s="1"/>
  <c r="AY163" i="99" s="1"/>
  <c r="AY164" i="99" s="1"/>
  <c r="AY165" i="99" s="1"/>
  <c r="AY166" i="99" s="1"/>
  <c r="AY167" i="99" s="1"/>
  <c r="AY168" i="99" s="1"/>
  <c r="AY169" i="99" s="1"/>
  <c r="AY170" i="99" s="1"/>
  <c r="AY171" i="99" s="1"/>
  <c r="AY172" i="99" s="1"/>
  <c r="AY173" i="99" s="1"/>
  <c r="AY174" i="99" s="1"/>
  <c r="AY175" i="99" s="1"/>
  <c r="AY176" i="99" s="1"/>
  <c r="AY177" i="99" s="1"/>
  <c r="AY178" i="99" s="1"/>
  <c r="AY179" i="99" s="1"/>
  <c r="AY180" i="99" s="1"/>
  <c r="AY181" i="99" s="1"/>
  <c r="AY182" i="99" s="1"/>
  <c r="AY183" i="99" s="1"/>
  <c r="AY184" i="99" s="1"/>
  <c r="AY185" i="99" s="1"/>
  <c r="AY186" i="99" s="1"/>
  <c r="AY187" i="99" s="1"/>
  <c r="AY188" i="99" s="1"/>
  <c r="AY189" i="99" s="1"/>
  <c r="AY190" i="99" s="1"/>
  <c r="AY191" i="99" s="1"/>
  <c r="AY192" i="99" s="1"/>
  <c r="AY193" i="99" s="1"/>
  <c r="AY194" i="99" s="1"/>
  <c r="AY195" i="99" s="1"/>
  <c r="AY196" i="99" s="1"/>
  <c r="AY197" i="99" s="1"/>
  <c r="AY198" i="99" s="1"/>
  <c r="AY199" i="99" s="1"/>
  <c r="AY200" i="99" s="1"/>
  <c r="AY201" i="99" s="1"/>
  <c r="AY202" i="99" s="1"/>
  <c r="AY203" i="99" s="1"/>
  <c r="AY204" i="99" s="1"/>
  <c r="AY205" i="99" s="1"/>
  <c r="AY206" i="99" s="1"/>
  <c r="AY207" i="99" s="1"/>
  <c r="AY208" i="99" s="1"/>
  <c r="AY209" i="99" s="1"/>
  <c r="AY210" i="99" s="1"/>
  <c r="AY211" i="99" s="1"/>
  <c r="AY212" i="99" s="1"/>
  <c r="AY213" i="99" s="1"/>
  <c r="AY214" i="99" s="1"/>
  <c r="AY215" i="99" s="1"/>
  <c r="AY216" i="99" s="1"/>
  <c r="AY217" i="99" s="1"/>
  <c r="AY218" i="99" s="1"/>
  <c r="AY219" i="99" s="1"/>
  <c r="AY220" i="99" s="1"/>
  <c r="AY221" i="99" s="1"/>
  <c r="AY222" i="99" s="1"/>
  <c r="AY223" i="99" s="1"/>
  <c r="AY224" i="99" s="1"/>
  <c r="AY225" i="99" s="1"/>
  <c r="AY226" i="99" s="1"/>
  <c r="AY227" i="99" s="1"/>
  <c r="AY228" i="99" s="1"/>
  <c r="AY229" i="99" s="1"/>
  <c r="AY230" i="99" s="1"/>
  <c r="AY231" i="99" s="1"/>
  <c r="AY232" i="99" s="1"/>
  <c r="AY233" i="99" s="1"/>
  <c r="AY234" i="99" s="1"/>
  <c r="AY235" i="99" s="1"/>
  <c r="AY236" i="99" s="1"/>
  <c r="AY237" i="99" s="1"/>
  <c r="AY238" i="99" s="1"/>
  <c r="AY239" i="99" s="1"/>
  <c r="AY240" i="99" s="1"/>
  <c r="AY241" i="99" s="1"/>
  <c r="AY242" i="99" s="1"/>
  <c r="AY243" i="99" s="1"/>
  <c r="AY244" i="99" s="1"/>
  <c r="AY245" i="99" s="1"/>
  <c r="AY246" i="99" s="1"/>
  <c r="AY247" i="99" s="1"/>
  <c r="AY248" i="99" s="1"/>
  <c r="AY249" i="99" s="1"/>
  <c r="AY250" i="99" s="1"/>
  <c r="AY251" i="99" s="1"/>
  <c r="AY252" i="99" s="1"/>
  <c r="AY253" i="99" s="1"/>
  <c r="AY254" i="99" s="1"/>
  <c r="AY255" i="99" s="1"/>
  <c r="AY256" i="99" s="1"/>
  <c r="AY257" i="99" s="1"/>
  <c r="AY258" i="99" s="1"/>
  <c r="AY259" i="99" s="1"/>
  <c r="AY260" i="99" s="1"/>
  <c r="AY261" i="99" s="1"/>
  <c r="AY262" i="99" s="1"/>
  <c r="AY263" i="99" s="1"/>
  <c r="AY264" i="99" s="1"/>
  <c r="AY265" i="99" s="1"/>
  <c r="AY266" i="99" s="1"/>
  <c r="AY267" i="99" s="1"/>
  <c r="AY268" i="99" s="1"/>
  <c r="AY269" i="99" s="1"/>
  <c r="AY270" i="99" s="1"/>
  <c r="AY271" i="99" s="1"/>
  <c r="AY272" i="99" s="1"/>
  <c r="AY273" i="99" s="1"/>
  <c r="AY274" i="99" s="1"/>
  <c r="AY275" i="99" s="1"/>
  <c r="AY276" i="99" s="1"/>
  <c r="AY277" i="99" s="1"/>
  <c r="AY278" i="99" s="1"/>
  <c r="AY279" i="99" s="1"/>
  <c r="AY280" i="99" s="1"/>
  <c r="AY281" i="99" s="1"/>
  <c r="AY282" i="99" s="1"/>
  <c r="AY283" i="99" s="1"/>
  <c r="AY284" i="99" s="1"/>
  <c r="AY285" i="99" s="1"/>
  <c r="AY286" i="99" s="1"/>
  <c r="AY287" i="99" s="1"/>
  <c r="AY288" i="99" s="1"/>
  <c r="AY289" i="99" s="1"/>
  <c r="AY290" i="99" s="1"/>
  <c r="AY291" i="99" s="1"/>
  <c r="AY292" i="99" s="1"/>
  <c r="AY293" i="99" s="1"/>
  <c r="AY294" i="99" s="1"/>
  <c r="AY295" i="99" s="1"/>
  <c r="AY296" i="99" s="1"/>
  <c r="AY73" i="99"/>
  <c r="BF82" i="99"/>
  <c r="BF83" i="99" s="1"/>
  <c r="BF84" i="99" s="1"/>
  <c r="BF85" i="99" s="1"/>
  <c r="BF86" i="99" s="1"/>
  <c r="BF87" i="99" s="1"/>
  <c r="I8" i="101"/>
  <c r="I8" i="33"/>
  <c r="P88" i="99"/>
  <c r="F88" i="99" s="1"/>
  <c r="K24" i="100" s="1"/>
  <c r="S88" i="99"/>
  <c r="F89" i="99" s="1"/>
  <c r="K25" i="100" s="1"/>
  <c r="AX97" i="99"/>
  <c r="AX98" i="99" s="1"/>
  <c r="AX99" i="99" s="1"/>
  <c r="AX100" i="99" s="1"/>
  <c r="AX101" i="99" s="1"/>
  <c r="AX102" i="99" s="1"/>
  <c r="AX103" i="99" s="1"/>
  <c r="AX104" i="99" s="1"/>
  <c r="AX105" i="99" s="1"/>
  <c r="AX106" i="99" s="1"/>
  <c r="AX107" i="99" s="1"/>
  <c r="AX108" i="99" s="1"/>
  <c r="AX109" i="99" s="1"/>
  <c r="AX110" i="99" s="1"/>
  <c r="AX111" i="99" s="1"/>
  <c r="AX112" i="99" s="1"/>
  <c r="AX113" i="99" s="1"/>
  <c r="AX114" i="99" s="1"/>
  <c r="AX115" i="99" s="1"/>
  <c r="AX116" i="99" s="1"/>
  <c r="AX117" i="99" s="1"/>
  <c r="AX118" i="99" s="1"/>
  <c r="AX119" i="99" s="1"/>
  <c r="Z162" i="99"/>
  <c r="AA162" i="99" s="1"/>
  <c r="AZ120" i="99"/>
  <c r="AZ121" i="99" s="1"/>
  <c r="AZ122" i="99" s="1"/>
  <c r="AZ123" i="99" s="1"/>
  <c r="AZ124" i="99" s="1"/>
  <c r="AZ125" i="99" s="1"/>
  <c r="AZ126" i="99" s="1"/>
  <c r="AZ127" i="99" s="1"/>
  <c r="AZ128" i="99" s="1"/>
  <c r="AZ129" i="99" s="1"/>
  <c r="AZ130" i="99" s="1"/>
  <c r="AZ131" i="99" s="1"/>
  <c r="AZ132" i="99" s="1"/>
  <c r="AZ133" i="99" s="1"/>
  <c r="AZ134" i="99" s="1"/>
  <c r="AZ135" i="99" s="1"/>
  <c r="AZ136" i="99" s="1"/>
  <c r="AZ137" i="99" s="1"/>
  <c r="AZ138" i="99" s="1"/>
  <c r="AZ139" i="99" s="1"/>
  <c r="AZ140" i="99" s="1"/>
  <c r="AZ141" i="99" s="1"/>
  <c r="AZ142" i="99" s="1"/>
  <c r="AZ143" i="99" s="1"/>
  <c r="AZ144" i="99" s="1"/>
  <c r="AZ145" i="99" s="1"/>
  <c r="AZ146" i="99" s="1"/>
  <c r="AZ147" i="99" s="1"/>
  <c r="AZ148" i="99" s="1"/>
  <c r="AZ149" i="99" s="1"/>
  <c r="AZ150" i="99" s="1"/>
  <c r="AZ151" i="99" s="1"/>
  <c r="AZ152" i="99" s="1"/>
  <c r="AZ153" i="99" s="1"/>
  <c r="AZ154" i="99" s="1"/>
  <c r="AZ155" i="99" s="1"/>
  <c r="AZ156" i="99" s="1"/>
  <c r="AZ157" i="99" s="1"/>
  <c r="AZ158" i="99" s="1"/>
  <c r="AZ159" i="99" s="1"/>
  <c r="AZ160" i="99" s="1"/>
  <c r="AZ161" i="99" s="1"/>
  <c r="AZ162" i="99" s="1"/>
  <c r="AZ163" i="99" s="1"/>
  <c r="AZ164" i="99" s="1"/>
  <c r="AZ165" i="99" s="1"/>
  <c r="AZ166" i="99" s="1"/>
  <c r="AZ167" i="99" s="1"/>
  <c r="AZ168" i="99" s="1"/>
  <c r="AZ169" i="99" s="1"/>
  <c r="AZ170" i="99" s="1"/>
  <c r="AZ171" i="99" s="1"/>
  <c r="AZ172" i="99" s="1"/>
  <c r="AZ173" i="99" s="1"/>
  <c r="AZ174" i="99" s="1"/>
  <c r="AZ175" i="99" s="1"/>
  <c r="AZ176" i="99" s="1"/>
  <c r="AZ177" i="99" s="1"/>
  <c r="AZ178" i="99" s="1"/>
  <c r="AZ179" i="99" s="1"/>
  <c r="AZ180" i="99" s="1"/>
  <c r="AZ181" i="99" s="1"/>
  <c r="AZ182" i="99" s="1"/>
  <c r="AZ183" i="99" s="1"/>
  <c r="AZ184" i="99" s="1"/>
  <c r="AZ185" i="99" s="1"/>
  <c r="AZ186" i="99" s="1"/>
  <c r="AZ187" i="99" s="1"/>
  <c r="AZ188" i="99" s="1"/>
  <c r="AZ189" i="99" s="1"/>
  <c r="AZ190" i="99" s="1"/>
  <c r="AZ191" i="99" s="1"/>
  <c r="AZ192" i="99" s="1"/>
  <c r="AZ193" i="99" s="1"/>
  <c r="AZ194" i="99" s="1"/>
  <c r="AZ195" i="99" s="1"/>
  <c r="AZ196" i="99" s="1"/>
  <c r="AZ197" i="99" s="1"/>
  <c r="AZ198" i="99" s="1"/>
  <c r="AZ199" i="99" s="1"/>
  <c r="AZ200" i="99" s="1"/>
  <c r="AZ201" i="99" s="1"/>
  <c r="AZ202" i="99" s="1"/>
  <c r="AZ203" i="99" s="1"/>
  <c r="AZ204" i="99" s="1"/>
  <c r="AZ205" i="99" s="1"/>
  <c r="AZ206" i="99" s="1"/>
  <c r="AZ207" i="99" s="1"/>
  <c r="AZ208" i="99" s="1"/>
  <c r="AZ209" i="99" s="1"/>
  <c r="AZ210" i="99" s="1"/>
  <c r="AZ211" i="99" s="1"/>
  <c r="AZ212" i="99" s="1"/>
  <c r="AZ213" i="99" s="1"/>
  <c r="AZ214" i="99" s="1"/>
  <c r="AZ215" i="99" s="1"/>
  <c r="AZ216" i="99" s="1"/>
  <c r="AZ217" i="99" s="1"/>
  <c r="AZ218" i="99" s="1"/>
  <c r="AZ219" i="99" s="1"/>
  <c r="AZ220" i="99" s="1"/>
  <c r="AZ221" i="99" s="1"/>
  <c r="AZ222" i="99" s="1"/>
  <c r="AZ223" i="99" s="1"/>
  <c r="AZ224" i="99" s="1"/>
  <c r="AZ225" i="99" s="1"/>
  <c r="AZ226" i="99" s="1"/>
  <c r="AZ227" i="99" s="1"/>
  <c r="AZ228" i="99" s="1"/>
  <c r="AZ229" i="99" s="1"/>
  <c r="AZ230" i="99" s="1"/>
  <c r="AZ231" i="99" s="1"/>
  <c r="AZ232" i="99" s="1"/>
  <c r="AZ233" i="99" s="1"/>
  <c r="AZ234" i="99" s="1"/>
  <c r="AZ235" i="99" s="1"/>
  <c r="AZ236" i="99" s="1"/>
  <c r="AZ237" i="99" s="1"/>
  <c r="AZ238" i="99" s="1"/>
  <c r="AZ239" i="99" s="1"/>
  <c r="AZ240" i="99" s="1"/>
  <c r="AZ241" i="99" s="1"/>
  <c r="AZ242" i="99" s="1"/>
  <c r="AZ243" i="99" s="1"/>
  <c r="AZ244" i="99" s="1"/>
  <c r="AZ245" i="99" s="1"/>
  <c r="AZ246" i="99" s="1"/>
  <c r="AZ247" i="99" s="1"/>
  <c r="AZ248" i="99" s="1"/>
  <c r="AZ249" i="99" s="1"/>
  <c r="AZ250" i="99" s="1"/>
  <c r="AZ251" i="99" s="1"/>
  <c r="AZ252" i="99" s="1"/>
  <c r="AZ253" i="99" s="1"/>
  <c r="AZ254" i="99" s="1"/>
  <c r="AZ255" i="99" s="1"/>
  <c r="AZ256" i="99" s="1"/>
  <c r="AZ257" i="99" s="1"/>
  <c r="AZ258" i="99" s="1"/>
  <c r="AZ259" i="99" s="1"/>
  <c r="AZ260" i="99" s="1"/>
  <c r="AZ261" i="99" s="1"/>
  <c r="AZ262" i="99" s="1"/>
  <c r="AZ263" i="99" s="1"/>
  <c r="AZ264" i="99" s="1"/>
  <c r="AZ265" i="99" s="1"/>
  <c r="AZ266" i="99" s="1"/>
  <c r="AZ267" i="99" s="1"/>
  <c r="AZ268" i="99" s="1"/>
  <c r="AZ269" i="99" s="1"/>
  <c r="AZ270" i="99" s="1"/>
  <c r="AZ271" i="99" s="1"/>
  <c r="AZ272" i="99" s="1"/>
  <c r="AZ273" i="99" s="1"/>
  <c r="AZ274" i="99" s="1"/>
  <c r="AZ275" i="99" s="1"/>
  <c r="AZ276" i="99" s="1"/>
  <c r="AZ277" i="99" s="1"/>
  <c r="AZ278" i="99" s="1"/>
  <c r="AZ279" i="99" s="1"/>
  <c r="AZ280" i="99" s="1"/>
  <c r="AZ281" i="99" s="1"/>
  <c r="AZ282" i="99" s="1"/>
  <c r="AZ283" i="99" s="1"/>
  <c r="AZ284" i="99" s="1"/>
  <c r="AZ285" i="99" s="1"/>
  <c r="AZ286" i="99" s="1"/>
  <c r="AZ287" i="99" s="1"/>
  <c r="AZ288" i="99" s="1"/>
  <c r="AZ289" i="99" s="1"/>
  <c r="AZ290" i="99" s="1"/>
  <c r="AZ291" i="99" s="1"/>
  <c r="AZ292" i="99" s="1"/>
  <c r="AZ293" i="99" s="1"/>
  <c r="AZ294" i="99" s="1"/>
  <c r="AZ295" i="99" s="1"/>
  <c r="AZ296" i="99" s="1"/>
  <c r="A133" i="99"/>
  <c r="Y187" i="99"/>
  <c r="Y188" i="99" s="1"/>
  <c r="D18" i="35"/>
  <c r="AN28" i="60"/>
  <c r="BA76" i="99"/>
  <c r="BA77" i="99" s="1"/>
  <c r="BA78" i="99" s="1"/>
  <c r="BA79" i="99" s="1"/>
  <c r="BA80" i="99" s="1"/>
  <c r="BA81" i="99" s="1"/>
  <c r="BA82" i="99" s="1"/>
  <c r="BA83" i="99" s="1"/>
  <c r="BA84" i="99" s="1"/>
  <c r="BA73" i="99"/>
  <c r="V219" i="99"/>
  <c r="W219" i="99" s="1"/>
  <c r="D12" i="35"/>
  <c r="AN27" i="60"/>
  <c r="AR21" i="35"/>
  <c r="AU21" i="63" s="1"/>
  <c r="CP21" i="35"/>
  <c r="BQ21" i="35"/>
  <c r="N39" i="63" s="1"/>
  <c r="CA21" i="35"/>
  <c r="X39" i="63" s="1"/>
  <c r="CK21" i="35"/>
  <c r="BB21" i="35"/>
  <c r="BE21" i="63" s="1"/>
  <c r="CZ21" i="35"/>
  <c r="BG21" i="35"/>
  <c r="BJ21" i="63" s="1"/>
  <c r="DE21" i="35"/>
  <c r="BB39" i="63" s="1"/>
  <c r="BL21" i="35"/>
  <c r="I39" i="63" s="1"/>
  <c r="AW21" i="35"/>
  <c r="AZ21" i="63" s="1"/>
  <c r="CU21" i="35"/>
  <c r="BV21" i="35"/>
  <c r="S39" i="63" s="1"/>
  <c r="G21" i="63"/>
  <c r="AC84" i="99"/>
  <c r="AC85" i="99" s="1"/>
  <c r="AC86" i="99" s="1"/>
  <c r="AC87" i="99" s="1"/>
  <c r="BC85" i="99"/>
  <c r="BC86" i="99" s="1"/>
  <c r="BC87" i="99" s="1"/>
  <c r="BC88" i="99" s="1"/>
  <c r="BC89" i="99" s="1"/>
  <c r="BC90" i="99" s="1"/>
  <c r="BC91" i="99" s="1"/>
  <c r="BC92" i="99" s="1"/>
  <c r="BC93" i="99" s="1"/>
  <c r="BC94" i="99" s="1"/>
  <c r="BC95" i="99" s="1"/>
  <c r="BC96" i="99" s="1"/>
  <c r="BC97" i="99" s="1"/>
  <c r="BC98" i="99" s="1"/>
  <c r="BC99" i="99" s="1"/>
  <c r="BC100" i="99" s="1"/>
  <c r="BC101" i="99" s="1"/>
  <c r="BC102" i="99" s="1"/>
  <c r="BC103" i="99" s="1"/>
  <c r="BC104" i="99" s="1"/>
  <c r="BC105" i="99" s="1"/>
  <c r="BC106" i="99" s="1"/>
  <c r="BC107" i="99" s="1"/>
  <c r="BC108" i="99" s="1"/>
  <c r="BC109" i="99" s="1"/>
  <c r="BC110" i="99" s="1"/>
  <c r="BC111" i="99" s="1"/>
  <c r="BC112" i="99" s="1"/>
  <c r="BC113" i="99" s="1"/>
  <c r="BC114" i="99" s="1"/>
  <c r="BC115" i="99" s="1"/>
  <c r="BC116" i="99" s="1"/>
  <c r="BC117" i="99" s="1"/>
  <c r="BC118" i="99" s="1"/>
  <c r="BC119" i="99" s="1"/>
  <c r="BC120" i="99" s="1"/>
  <c r="BC121" i="99" s="1"/>
  <c r="BC122" i="99" s="1"/>
  <c r="BC123" i="99" s="1"/>
  <c r="BC124" i="99" s="1"/>
  <c r="BC125" i="99" s="1"/>
  <c r="BC126" i="99" s="1"/>
  <c r="BC127" i="99" s="1"/>
  <c r="BC128" i="99" s="1"/>
  <c r="BC129" i="99" s="1"/>
  <c r="BC130" i="99" s="1"/>
  <c r="BC131" i="99" s="1"/>
  <c r="BC132" i="99" s="1"/>
  <c r="BC133" i="99" s="1"/>
  <c r="BC134" i="99" s="1"/>
  <c r="BC135" i="99" s="1"/>
  <c r="BC136" i="99" s="1"/>
  <c r="BC137" i="99" s="1"/>
  <c r="BC138" i="99" s="1"/>
  <c r="BC139" i="99" s="1"/>
  <c r="BC140" i="99" s="1"/>
  <c r="BC141" i="99" s="1"/>
  <c r="BC142" i="99" s="1"/>
  <c r="BC143" i="99" s="1"/>
  <c r="BC144" i="99" s="1"/>
  <c r="BC145" i="99" s="1"/>
  <c r="BC146" i="99" s="1"/>
  <c r="BC147" i="99" s="1"/>
  <c r="BC148" i="99" s="1"/>
  <c r="BC149" i="99" s="1"/>
  <c r="BC150" i="99" s="1"/>
  <c r="BC151" i="99" s="1"/>
  <c r="BC152" i="99" s="1"/>
  <c r="BC153" i="99" s="1"/>
  <c r="BC154" i="99" s="1"/>
  <c r="BC155" i="99" s="1"/>
  <c r="BC156" i="99" s="1"/>
  <c r="BC157" i="99" s="1"/>
  <c r="BC158" i="99" s="1"/>
  <c r="BC159" i="99" s="1"/>
  <c r="BC160" i="99" s="1"/>
  <c r="BC161" i="99" s="1"/>
  <c r="BC162" i="99" s="1"/>
  <c r="BC163" i="99" s="1"/>
  <c r="BC164" i="99" s="1"/>
  <c r="BC165" i="99" s="1"/>
  <c r="BC166" i="99" s="1"/>
  <c r="BC167" i="99" s="1"/>
  <c r="BC168" i="99" s="1"/>
  <c r="BC169" i="99" s="1"/>
  <c r="BC170" i="99" s="1"/>
  <c r="BC171" i="99" s="1"/>
  <c r="BC172" i="99" s="1"/>
  <c r="BC173" i="99" s="1"/>
  <c r="BC174" i="99" s="1"/>
  <c r="BC175" i="99" s="1"/>
  <c r="BC176" i="99" s="1"/>
  <c r="BC177" i="99" s="1"/>
  <c r="BC178" i="99" s="1"/>
  <c r="BC179" i="99" s="1"/>
  <c r="BC180" i="99" s="1"/>
  <c r="BC181" i="99" s="1"/>
  <c r="BC182" i="99" s="1"/>
  <c r="BC183" i="99" s="1"/>
  <c r="BC184" i="99" s="1"/>
  <c r="BC185" i="99" s="1"/>
  <c r="BC186" i="99" s="1"/>
  <c r="BC187" i="99" s="1"/>
  <c r="BC188" i="99" s="1"/>
  <c r="BC189" i="99" s="1"/>
  <c r="BC190" i="99" s="1"/>
  <c r="BC191" i="99" s="1"/>
  <c r="BC192" i="99" s="1"/>
  <c r="BC193" i="99" s="1"/>
  <c r="BC194" i="99" s="1"/>
  <c r="BC195" i="99" s="1"/>
  <c r="BC196" i="99" s="1"/>
  <c r="BC197" i="99" s="1"/>
  <c r="BC198" i="99" s="1"/>
  <c r="BC199" i="99" s="1"/>
  <c r="BC200" i="99" s="1"/>
  <c r="BC201" i="99" s="1"/>
  <c r="BC202" i="99" s="1"/>
  <c r="BC203" i="99" s="1"/>
  <c r="BC204" i="99" s="1"/>
  <c r="BC205" i="99" s="1"/>
  <c r="BC206" i="99" s="1"/>
  <c r="BC207" i="99" s="1"/>
  <c r="BC208" i="99" s="1"/>
  <c r="BC209" i="99" s="1"/>
  <c r="BC210" i="99" s="1"/>
  <c r="BC211" i="99" s="1"/>
  <c r="BC212" i="99" s="1"/>
  <c r="BC213" i="99" s="1"/>
  <c r="BC214" i="99" s="1"/>
  <c r="BC215" i="99" s="1"/>
  <c r="BC216" i="99" s="1"/>
  <c r="BC217" i="99" s="1"/>
  <c r="BC218" i="99" s="1"/>
  <c r="BC219" i="99" s="1"/>
  <c r="BC220" i="99" s="1"/>
  <c r="BC221" i="99" s="1"/>
  <c r="BC222" i="99" s="1"/>
  <c r="BC223" i="99" s="1"/>
  <c r="BC224" i="99" s="1"/>
  <c r="BC225" i="99" s="1"/>
  <c r="BC226" i="99" s="1"/>
  <c r="BC227" i="99" s="1"/>
  <c r="BC228" i="99" s="1"/>
  <c r="BC229" i="99" s="1"/>
  <c r="BC230" i="99" s="1"/>
  <c r="BC231" i="99" s="1"/>
  <c r="BC232" i="99" s="1"/>
  <c r="BC233" i="99" s="1"/>
  <c r="BC234" i="99" s="1"/>
  <c r="BC235" i="99" s="1"/>
  <c r="BC236" i="99" s="1"/>
  <c r="BC237" i="99" s="1"/>
  <c r="BC238" i="99" s="1"/>
  <c r="BC239" i="99" s="1"/>
  <c r="BC240" i="99" s="1"/>
  <c r="BC241" i="99" s="1"/>
  <c r="BC242" i="99" s="1"/>
  <c r="BC243" i="99" s="1"/>
  <c r="BC244" i="99" s="1"/>
  <c r="BC245" i="99" s="1"/>
  <c r="BC246" i="99" s="1"/>
  <c r="BC247" i="99" s="1"/>
  <c r="BC248" i="99" s="1"/>
  <c r="BC249" i="99" s="1"/>
  <c r="BC250" i="99" s="1"/>
  <c r="BC251" i="99" s="1"/>
  <c r="BC252" i="99" s="1"/>
  <c r="BC253" i="99" s="1"/>
  <c r="BC254" i="99" s="1"/>
  <c r="BC255" i="99" s="1"/>
  <c r="BC256" i="99" s="1"/>
  <c r="BC257" i="99" s="1"/>
  <c r="BC258" i="99" s="1"/>
  <c r="BC259" i="99" s="1"/>
  <c r="BC260" i="99" s="1"/>
  <c r="BC261" i="99" s="1"/>
  <c r="BC262" i="99" s="1"/>
  <c r="BC263" i="99" s="1"/>
  <c r="BC264" i="99" s="1"/>
  <c r="BC265" i="99" s="1"/>
  <c r="BC266" i="99" s="1"/>
  <c r="BC267" i="99" s="1"/>
  <c r="BC268" i="99" s="1"/>
  <c r="BC269" i="99" s="1"/>
  <c r="BC270" i="99" s="1"/>
  <c r="BC271" i="99" s="1"/>
  <c r="BC272" i="99" s="1"/>
  <c r="BC273" i="99" s="1"/>
  <c r="BC274" i="99" s="1"/>
  <c r="BC275" i="99" s="1"/>
  <c r="BC276" i="99" s="1"/>
  <c r="BC277" i="99" s="1"/>
  <c r="BC278" i="99" s="1"/>
  <c r="BC279" i="99" s="1"/>
  <c r="BC280" i="99" s="1"/>
  <c r="BC281" i="99" s="1"/>
  <c r="BC282" i="99" s="1"/>
  <c r="BC283" i="99" s="1"/>
  <c r="BC284" i="99" s="1"/>
  <c r="BC285" i="99" s="1"/>
  <c r="BC286" i="99" s="1"/>
  <c r="BC287" i="99" s="1"/>
  <c r="BC288" i="99" s="1"/>
  <c r="BC289" i="99" s="1"/>
  <c r="BC290" i="99" s="1"/>
  <c r="BC291" i="99" s="1"/>
  <c r="BC292" i="99" s="1"/>
  <c r="BC293" i="99" s="1"/>
  <c r="BC294" i="99" s="1"/>
  <c r="BC295" i="99" s="1"/>
  <c r="BC296" i="99" s="1"/>
  <c r="BC73" i="99"/>
  <c r="P85" i="99"/>
  <c r="F85" i="99" s="1"/>
  <c r="K21" i="100" s="1"/>
  <c r="R85" i="99"/>
  <c r="S85" i="99"/>
  <c r="F86" i="99" s="1"/>
  <c r="K22" i="100" s="1"/>
  <c r="R177" i="99"/>
  <c r="S177" i="99"/>
  <c r="P177" i="99"/>
  <c r="BD153" i="99"/>
  <c r="BD154" i="99" s="1"/>
  <c r="BD155" i="99" s="1"/>
  <c r="BD156" i="99" s="1"/>
  <c r="BD157" i="99" s="1"/>
  <c r="BD158" i="99" s="1"/>
  <c r="BD159" i="99" s="1"/>
  <c r="BD160" i="99" s="1"/>
  <c r="BD161" i="99" s="1"/>
  <c r="BD162" i="99" s="1"/>
  <c r="BD163" i="99" s="1"/>
  <c r="BD164" i="99" s="1"/>
  <c r="BD165" i="99" s="1"/>
  <c r="BD166" i="99" s="1"/>
  <c r="BD167" i="99" s="1"/>
  <c r="BD168" i="99" s="1"/>
  <c r="BD169" i="99" s="1"/>
  <c r="BD170" i="99" s="1"/>
  <c r="BD171" i="99" s="1"/>
  <c r="BD172" i="99" s="1"/>
  <c r="BD173" i="99" s="1"/>
  <c r="BD174" i="99" s="1"/>
  <c r="BD175" i="99" s="1"/>
  <c r="BD176" i="99" s="1"/>
  <c r="BD177" i="99" s="1"/>
  <c r="BD178" i="99" s="1"/>
  <c r="BD179" i="99" s="1"/>
  <c r="BD180" i="99" s="1"/>
  <c r="BD181" i="99" s="1"/>
  <c r="BD182" i="99" s="1"/>
  <c r="BD183" i="99" s="1"/>
  <c r="BD184" i="99" s="1"/>
  <c r="BD185" i="99" s="1"/>
  <c r="BD186" i="99" s="1"/>
  <c r="BD187" i="99" s="1"/>
  <c r="BD188" i="99" s="1"/>
  <c r="BD189" i="99" s="1"/>
  <c r="BD190" i="99" s="1"/>
  <c r="BD191" i="99" s="1"/>
  <c r="BD192" i="99" s="1"/>
  <c r="BD193" i="99" s="1"/>
  <c r="BD194" i="99" s="1"/>
  <c r="BD195" i="99" s="1"/>
  <c r="BD196" i="99" s="1"/>
  <c r="BD197" i="99" s="1"/>
  <c r="BD198" i="99" s="1"/>
  <c r="BD199" i="99" s="1"/>
  <c r="BD200" i="99" s="1"/>
  <c r="BD201" i="99" s="1"/>
  <c r="BD202" i="99" s="1"/>
  <c r="BD203" i="99" s="1"/>
  <c r="BD204" i="99" s="1"/>
  <c r="BD205" i="99" s="1"/>
  <c r="BD206" i="99" s="1"/>
  <c r="BD207" i="99" s="1"/>
  <c r="BD208" i="99" s="1"/>
  <c r="BD209" i="99" s="1"/>
  <c r="BD210" i="99" s="1"/>
  <c r="BD211" i="99" s="1"/>
  <c r="BD212" i="99" s="1"/>
  <c r="BD213" i="99" s="1"/>
  <c r="BD214" i="99" s="1"/>
  <c r="BD215" i="99" s="1"/>
  <c r="BD216" i="99" s="1"/>
  <c r="BD217" i="99" s="1"/>
  <c r="BD218" i="99" s="1"/>
  <c r="BD219" i="99" s="1"/>
  <c r="BD220" i="99" s="1"/>
  <c r="BD221" i="99" s="1"/>
  <c r="BD222" i="99" s="1"/>
  <c r="BD223" i="99" s="1"/>
  <c r="BD224" i="99" s="1"/>
  <c r="BD225" i="99" s="1"/>
  <c r="BD226" i="99" s="1"/>
  <c r="BD227" i="99" s="1"/>
  <c r="BD228" i="99" s="1"/>
  <c r="BD229" i="99" s="1"/>
  <c r="BD230" i="99" s="1"/>
  <c r="BD231" i="99" s="1"/>
  <c r="BD232" i="99" s="1"/>
  <c r="BD233" i="99" s="1"/>
  <c r="BD234" i="99" s="1"/>
  <c r="BD235" i="99" s="1"/>
  <c r="BD236" i="99" s="1"/>
  <c r="BD237" i="99" s="1"/>
  <c r="BD238" i="99" s="1"/>
  <c r="BD239" i="99" s="1"/>
  <c r="BD240" i="99" s="1"/>
  <c r="BD241" i="99" s="1"/>
  <c r="BD242" i="99" s="1"/>
  <c r="BD243" i="99" s="1"/>
  <c r="BD244" i="99" s="1"/>
  <c r="BD245" i="99" s="1"/>
  <c r="BD246" i="99" s="1"/>
  <c r="BD247" i="99" s="1"/>
  <c r="BD248" i="99" s="1"/>
  <c r="BD249" i="99" s="1"/>
  <c r="BD250" i="99" s="1"/>
  <c r="BD251" i="99" s="1"/>
  <c r="BD252" i="99" s="1"/>
  <c r="BD253" i="99" s="1"/>
  <c r="BD254" i="99" s="1"/>
  <c r="BD255" i="99" s="1"/>
  <c r="BD256" i="99" s="1"/>
  <c r="BD257" i="99" s="1"/>
  <c r="BD258" i="99" s="1"/>
  <c r="BD259" i="99" s="1"/>
  <c r="BD260" i="99" s="1"/>
  <c r="BD261" i="99" s="1"/>
  <c r="BD262" i="99" s="1"/>
  <c r="BD263" i="99" s="1"/>
  <c r="BD264" i="99" s="1"/>
  <c r="BD265" i="99" s="1"/>
  <c r="BD266" i="99" s="1"/>
  <c r="BD267" i="99" s="1"/>
  <c r="BD268" i="99" s="1"/>
  <c r="BD269" i="99" s="1"/>
  <c r="BD270" i="99" s="1"/>
  <c r="BD271" i="99" s="1"/>
  <c r="BD272" i="99" s="1"/>
  <c r="BD273" i="99" s="1"/>
  <c r="BD274" i="99" s="1"/>
  <c r="BD275" i="99" s="1"/>
  <c r="BD276" i="99" s="1"/>
  <c r="BD277" i="99" s="1"/>
  <c r="BD278" i="99" s="1"/>
  <c r="BD279" i="99" s="1"/>
  <c r="BD280" i="99" s="1"/>
  <c r="BD281" i="99" s="1"/>
  <c r="BD282" i="99" s="1"/>
  <c r="BD283" i="99" s="1"/>
  <c r="BD284" i="99" s="1"/>
  <c r="BD285" i="99" s="1"/>
  <c r="BD286" i="99" s="1"/>
  <c r="BD287" i="99" s="1"/>
  <c r="BD288" i="99" s="1"/>
  <c r="BD289" i="99" s="1"/>
  <c r="BD290" i="99" s="1"/>
  <c r="BD291" i="99" s="1"/>
  <c r="BD292" i="99" s="1"/>
  <c r="BD293" i="99" s="1"/>
  <c r="BD294" i="99" s="1"/>
  <c r="BD295" i="99" s="1"/>
  <c r="BD296" i="99" s="1"/>
  <c r="AV79" i="99"/>
  <c r="AV80" i="99" s="1"/>
  <c r="AV81" i="99" s="1"/>
  <c r="AV73" i="99"/>
  <c r="Z282" i="99"/>
  <c r="AA282" i="99" s="1"/>
  <c r="R183" i="99"/>
  <c r="P91" i="99"/>
  <c r="F91" i="99" s="1"/>
  <c r="K27" i="100" s="1"/>
  <c r="S91" i="99"/>
  <c r="F92" i="99" s="1"/>
  <c r="K28" i="100" s="1"/>
  <c r="R91" i="99"/>
  <c r="AX91" i="99"/>
  <c r="AX92" i="99" s="1"/>
  <c r="AX93" i="99" s="1"/>
  <c r="AX94" i="99" s="1"/>
  <c r="AX95" i="99" s="1"/>
  <c r="AX96" i="99" s="1"/>
  <c r="AX73" i="99"/>
  <c r="AV82" i="99"/>
  <c r="AV83" i="99" s="1"/>
  <c r="AV84" i="99" s="1"/>
  <c r="AV85" i="99" s="1"/>
  <c r="AV86" i="99" s="1"/>
  <c r="AV87" i="99" s="1"/>
  <c r="AV88" i="99" s="1"/>
  <c r="AV89" i="99" s="1"/>
  <c r="AV90" i="99" s="1"/>
  <c r="AV91" i="99" s="1"/>
  <c r="AV92" i="99" s="1"/>
  <c r="AV93" i="99" s="1"/>
  <c r="AV94" i="99" s="1"/>
  <c r="AV95" i="99" s="1"/>
  <c r="AV96" i="99" s="1"/>
  <c r="AV97" i="99" s="1"/>
  <c r="AV98" i="99" s="1"/>
  <c r="AV99" i="99" s="1"/>
  <c r="AV100" i="99" s="1"/>
  <c r="AV101" i="99" s="1"/>
  <c r="AV102" i="99" s="1"/>
  <c r="AV103" i="99" s="1"/>
  <c r="AV104" i="99" s="1"/>
  <c r="AV105" i="99" s="1"/>
  <c r="AV106" i="99" s="1"/>
  <c r="AV107" i="99" s="1"/>
  <c r="AV108" i="99" s="1"/>
  <c r="AV109" i="99" s="1"/>
  <c r="AV110" i="99" s="1"/>
  <c r="AV111" i="99" s="1"/>
  <c r="AV112" i="99" s="1"/>
  <c r="AV113" i="99" s="1"/>
  <c r="AV114" i="99" s="1"/>
  <c r="AV115" i="99" s="1"/>
  <c r="AV116" i="99" s="1"/>
  <c r="AV117" i="99" s="1"/>
  <c r="AV118" i="99" s="1"/>
  <c r="AV119" i="99" s="1"/>
  <c r="AV120" i="99" s="1"/>
  <c r="AV121" i="99" s="1"/>
  <c r="AV122" i="99" s="1"/>
  <c r="AV123" i="99" s="1"/>
  <c r="AV124" i="99" s="1"/>
  <c r="AV125" i="99" s="1"/>
  <c r="AV126" i="99" s="1"/>
  <c r="AV127" i="99" s="1"/>
  <c r="AV128" i="99" s="1"/>
  <c r="AV129" i="99" s="1"/>
  <c r="AV130" i="99" s="1"/>
  <c r="AV131" i="99" s="1"/>
  <c r="AV132" i="99" s="1"/>
  <c r="AV133" i="99" s="1"/>
  <c r="AV134" i="99" s="1"/>
  <c r="AV135" i="99" s="1"/>
  <c r="AV136" i="99" s="1"/>
  <c r="AV137" i="99" s="1"/>
  <c r="AV138" i="99" s="1"/>
  <c r="AV139" i="99" s="1"/>
  <c r="AV140" i="99" s="1"/>
  <c r="AV141" i="99" s="1"/>
  <c r="AV142" i="99" s="1"/>
  <c r="AV143" i="99" s="1"/>
  <c r="AV144" i="99" s="1"/>
  <c r="AV145" i="99" s="1"/>
  <c r="AV146" i="99" s="1"/>
  <c r="AV147" i="99" s="1"/>
  <c r="AV148" i="99" s="1"/>
  <c r="AV149" i="99" s="1"/>
  <c r="AV150" i="99" s="1"/>
  <c r="AV151" i="99" s="1"/>
  <c r="AV152" i="99" s="1"/>
  <c r="AV153" i="99" s="1"/>
  <c r="AV154" i="99" s="1"/>
  <c r="AV155" i="99" s="1"/>
  <c r="AV156" i="99" s="1"/>
  <c r="AV157" i="99" s="1"/>
  <c r="AV158" i="99" s="1"/>
  <c r="AV159" i="99" s="1"/>
  <c r="AV160" i="99" s="1"/>
  <c r="AV161" i="99" s="1"/>
  <c r="AV162" i="99" s="1"/>
  <c r="AV163" i="99" s="1"/>
  <c r="AV164" i="99" s="1"/>
  <c r="AV165" i="99" s="1"/>
  <c r="AV166" i="99" s="1"/>
  <c r="AV167" i="99" s="1"/>
  <c r="AV168" i="99" s="1"/>
  <c r="AV169" i="99" s="1"/>
  <c r="AV170" i="99" s="1"/>
  <c r="AV171" i="99" s="1"/>
  <c r="AV172" i="99" s="1"/>
  <c r="AV173" i="99" s="1"/>
  <c r="AV174" i="99" s="1"/>
  <c r="AV175" i="99" s="1"/>
  <c r="AV176" i="99" s="1"/>
  <c r="AV177" i="99" s="1"/>
  <c r="AV178" i="99" s="1"/>
  <c r="AV179" i="99" s="1"/>
  <c r="AV180" i="99" s="1"/>
  <c r="AV181" i="99" s="1"/>
  <c r="AV182" i="99" s="1"/>
  <c r="AV183" i="99" s="1"/>
  <c r="AV184" i="99" s="1"/>
  <c r="AV185" i="99" s="1"/>
  <c r="AV186" i="99" s="1"/>
  <c r="AV187" i="99" s="1"/>
  <c r="AV188" i="99" s="1"/>
  <c r="AV189" i="99" s="1"/>
  <c r="AV190" i="99" s="1"/>
  <c r="AV191" i="99" s="1"/>
  <c r="AV192" i="99" s="1"/>
  <c r="AV193" i="99" s="1"/>
  <c r="AV194" i="99" s="1"/>
  <c r="AV195" i="99" s="1"/>
  <c r="AV196" i="99" s="1"/>
  <c r="AV197" i="99" s="1"/>
  <c r="AV198" i="99" s="1"/>
  <c r="AV199" i="99" s="1"/>
  <c r="AV200" i="99" s="1"/>
  <c r="AV201" i="99" s="1"/>
  <c r="AV202" i="99" s="1"/>
  <c r="AV203" i="99" s="1"/>
  <c r="AV204" i="99" s="1"/>
  <c r="AV205" i="99" s="1"/>
  <c r="AV206" i="99" s="1"/>
  <c r="AV207" i="99" s="1"/>
  <c r="AV208" i="99" s="1"/>
  <c r="AV209" i="99" s="1"/>
  <c r="AV210" i="99" s="1"/>
  <c r="AV211" i="99" s="1"/>
  <c r="AV212" i="99" s="1"/>
  <c r="AV213" i="99" s="1"/>
  <c r="AV214" i="99" s="1"/>
  <c r="AV215" i="99" s="1"/>
  <c r="AV216" i="99" s="1"/>
  <c r="AV217" i="99" s="1"/>
  <c r="AV218" i="99" s="1"/>
  <c r="AV219" i="99" s="1"/>
  <c r="AV220" i="99" s="1"/>
  <c r="AV221" i="99" s="1"/>
  <c r="AV222" i="99" s="1"/>
  <c r="AV223" i="99" s="1"/>
  <c r="AV224" i="99" s="1"/>
  <c r="AV225" i="99" s="1"/>
  <c r="AV226" i="99" s="1"/>
  <c r="AV227" i="99" s="1"/>
  <c r="AV228" i="99" s="1"/>
  <c r="AV229" i="99" s="1"/>
  <c r="AV230" i="99" s="1"/>
  <c r="AV231" i="99" s="1"/>
  <c r="AV232" i="99" s="1"/>
  <c r="AV233" i="99" s="1"/>
  <c r="AV234" i="99" s="1"/>
  <c r="AV235" i="99" s="1"/>
  <c r="AV236" i="99" s="1"/>
  <c r="AV237" i="99" s="1"/>
  <c r="AV238" i="99" s="1"/>
  <c r="AV239" i="99" s="1"/>
  <c r="AV240" i="99" s="1"/>
  <c r="AV241" i="99" s="1"/>
  <c r="AV242" i="99" s="1"/>
  <c r="AV243" i="99" s="1"/>
  <c r="AV244" i="99" s="1"/>
  <c r="AV245" i="99" s="1"/>
  <c r="AV246" i="99" s="1"/>
  <c r="AV247" i="99" s="1"/>
  <c r="AV248" i="99" s="1"/>
  <c r="AV249" i="99" s="1"/>
  <c r="AV250" i="99" s="1"/>
  <c r="AV251" i="99" s="1"/>
  <c r="AV252" i="99" s="1"/>
  <c r="AV253" i="99" s="1"/>
  <c r="AV254" i="99" s="1"/>
  <c r="AV255" i="99" s="1"/>
  <c r="AV256" i="99" s="1"/>
  <c r="AV257" i="99" s="1"/>
  <c r="AV258" i="99" s="1"/>
  <c r="AV259" i="99" s="1"/>
  <c r="AV260" i="99" s="1"/>
  <c r="AV261" i="99" s="1"/>
  <c r="AV262" i="99" s="1"/>
  <c r="AV263" i="99" s="1"/>
  <c r="AV264" i="99" s="1"/>
  <c r="AV265" i="99" s="1"/>
  <c r="AV266" i="99" s="1"/>
  <c r="AV267" i="99" s="1"/>
  <c r="AV268" i="99" s="1"/>
  <c r="AV269" i="99" s="1"/>
  <c r="AV270" i="99" s="1"/>
  <c r="AV271" i="99" s="1"/>
  <c r="AV272" i="99" s="1"/>
  <c r="AV273" i="99" s="1"/>
  <c r="AV274" i="99" s="1"/>
  <c r="AV275" i="99" s="1"/>
  <c r="AV276" i="99" s="1"/>
  <c r="AV277" i="99" s="1"/>
  <c r="AV278" i="99" s="1"/>
  <c r="AV279" i="99" s="1"/>
  <c r="AV280" i="99" s="1"/>
  <c r="AV281" i="99" s="1"/>
  <c r="AV282" i="99" s="1"/>
  <c r="AV283" i="99" s="1"/>
  <c r="AV284" i="99" s="1"/>
  <c r="AV285" i="99" s="1"/>
  <c r="AV286" i="99" s="1"/>
  <c r="AV287" i="99" s="1"/>
  <c r="AV288" i="99" s="1"/>
  <c r="AV289" i="99" s="1"/>
  <c r="AV290" i="99" s="1"/>
  <c r="AV291" i="99" s="1"/>
  <c r="AV292" i="99" s="1"/>
  <c r="AV293" i="99" s="1"/>
  <c r="AV294" i="99" s="1"/>
  <c r="AV295" i="99" s="1"/>
  <c r="AV296" i="99" s="1"/>
  <c r="BB88" i="99"/>
  <c r="BB89" i="99" s="1"/>
  <c r="BB90" i="99" s="1"/>
  <c r="BB91" i="99" s="1"/>
  <c r="BB92" i="99" s="1"/>
  <c r="BB93" i="99" s="1"/>
  <c r="BB94" i="99" s="1"/>
  <c r="BB95" i="99" s="1"/>
  <c r="BB96" i="99" s="1"/>
  <c r="BB97" i="99" s="1"/>
  <c r="BB98" i="99" s="1"/>
  <c r="BB99" i="99" s="1"/>
  <c r="BB100" i="99" s="1"/>
  <c r="BB101" i="99" s="1"/>
  <c r="BB102" i="99" s="1"/>
  <c r="BB103" i="99" s="1"/>
  <c r="BB104" i="99" s="1"/>
  <c r="BB105" i="99" s="1"/>
  <c r="BB106" i="99" s="1"/>
  <c r="BB107" i="99" s="1"/>
  <c r="BB108" i="99" s="1"/>
  <c r="BB109" i="99" s="1"/>
  <c r="BB110" i="99" s="1"/>
  <c r="BB111" i="99" s="1"/>
  <c r="BB112" i="99" s="1"/>
  <c r="BB113" i="99" s="1"/>
  <c r="BB114" i="99" s="1"/>
  <c r="BB115" i="99" s="1"/>
  <c r="BB116" i="99" s="1"/>
  <c r="BB117" i="99" s="1"/>
  <c r="BB118" i="99" s="1"/>
  <c r="BB119" i="99" s="1"/>
  <c r="BB120" i="99" s="1"/>
  <c r="BB121" i="99" s="1"/>
  <c r="BB122" i="99" s="1"/>
  <c r="BB123" i="99" s="1"/>
  <c r="BB124" i="99" s="1"/>
  <c r="BB125" i="99" s="1"/>
  <c r="BB126" i="99" s="1"/>
  <c r="BB127" i="99" s="1"/>
  <c r="BB128" i="99" s="1"/>
  <c r="BB129" i="99" s="1"/>
  <c r="BB130" i="99" s="1"/>
  <c r="BB131" i="99" s="1"/>
  <c r="BB132" i="99" s="1"/>
  <c r="BB133" i="99" s="1"/>
  <c r="BB134" i="99" s="1"/>
  <c r="BB135" i="99" s="1"/>
  <c r="BB136" i="99" s="1"/>
  <c r="BB137" i="99" s="1"/>
  <c r="BB138" i="99" s="1"/>
  <c r="BB139" i="99" s="1"/>
  <c r="BB140" i="99" s="1"/>
  <c r="BB141" i="99" s="1"/>
  <c r="BB142" i="99" s="1"/>
  <c r="BB143" i="99" s="1"/>
  <c r="BB144" i="99" s="1"/>
  <c r="BB145" i="99" s="1"/>
  <c r="BB146" i="99" s="1"/>
  <c r="BB147" i="99" s="1"/>
  <c r="BB148" i="99" s="1"/>
  <c r="BB149" i="99" s="1"/>
  <c r="BB150" i="99" s="1"/>
  <c r="BB151" i="99" s="1"/>
  <c r="BB152" i="99" s="1"/>
  <c r="BB153" i="99" s="1"/>
  <c r="BB154" i="99" s="1"/>
  <c r="BB155" i="99" s="1"/>
  <c r="BB156" i="99" s="1"/>
  <c r="BB157" i="99" s="1"/>
  <c r="BB158" i="99" s="1"/>
  <c r="BB159" i="99" s="1"/>
  <c r="BB160" i="99" s="1"/>
  <c r="BB161" i="99" s="1"/>
  <c r="BB162" i="99" s="1"/>
  <c r="BB163" i="99" s="1"/>
  <c r="BB164" i="99" s="1"/>
  <c r="BB165" i="99" s="1"/>
  <c r="BB166" i="99" s="1"/>
  <c r="BB167" i="99" s="1"/>
  <c r="BB168" i="99" s="1"/>
  <c r="BB169" i="99" s="1"/>
  <c r="BB170" i="99" s="1"/>
  <c r="BB171" i="99" s="1"/>
  <c r="BB172" i="99" s="1"/>
  <c r="BB173" i="99" s="1"/>
  <c r="BB174" i="99" s="1"/>
  <c r="BB175" i="99" s="1"/>
  <c r="BB176" i="99" s="1"/>
  <c r="BB177" i="99" s="1"/>
  <c r="BB178" i="99" s="1"/>
  <c r="BB179" i="99" s="1"/>
  <c r="BB180" i="99" s="1"/>
  <c r="BB181" i="99" s="1"/>
  <c r="BB182" i="99" s="1"/>
  <c r="BB183" i="99" s="1"/>
  <c r="BB184" i="99" s="1"/>
  <c r="BB185" i="99" s="1"/>
  <c r="BB186" i="99" s="1"/>
  <c r="BB187" i="99" s="1"/>
  <c r="BB188" i="99" s="1"/>
  <c r="BB189" i="99" s="1"/>
  <c r="BB190" i="99" s="1"/>
  <c r="BB191" i="99" s="1"/>
  <c r="BB192" i="99" s="1"/>
  <c r="BB193" i="99" s="1"/>
  <c r="BB194" i="99" s="1"/>
  <c r="BB195" i="99" s="1"/>
  <c r="BB196" i="99" s="1"/>
  <c r="BB197" i="99" s="1"/>
  <c r="BB198" i="99" s="1"/>
  <c r="BB199" i="99" s="1"/>
  <c r="BB200" i="99" s="1"/>
  <c r="BB201" i="99" s="1"/>
  <c r="BB202" i="99" s="1"/>
  <c r="BB203" i="99" s="1"/>
  <c r="BB204" i="99" s="1"/>
  <c r="BB205" i="99" s="1"/>
  <c r="BB206" i="99" s="1"/>
  <c r="BB207" i="99" s="1"/>
  <c r="BB208" i="99" s="1"/>
  <c r="BB209" i="99" s="1"/>
  <c r="BB210" i="99" s="1"/>
  <c r="BB211" i="99" s="1"/>
  <c r="BB212" i="99" s="1"/>
  <c r="BB213" i="99" s="1"/>
  <c r="BB214" i="99" s="1"/>
  <c r="BB215" i="99" s="1"/>
  <c r="BB216" i="99" s="1"/>
  <c r="BB217" i="99" s="1"/>
  <c r="BB218" i="99" s="1"/>
  <c r="BB219" i="99" s="1"/>
  <c r="BB220" i="99" s="1"/>
  <c r="BB221" i="99" s="1"/>
  <c r="BB222" i="99" s="1"/>
  <c r="BB223" i="99" s="1"/>
  <c r="BB224" i="99" s="1"/>
  <c r="BB225" i="99" s="1"/>
  <c r="BB226" i="99" s="1"/>
  <c r="BB227" i="99" s="1"/>
  <c r="BB228" i="99" s="1"/>
  <c r="BB229" i="99" s="1"/>
  <c r="BB230" i="99" s="1"/>
  <c r="BB231" i="99" s="1"/>
  <c r="BB232" i="99" s="1"/>
  <c r="BB233" i="99" s="1"/>
  <c r="BB234" i="99" s="1"/>
  <c r="BB235" i="99" s="1"/>
  <c r="BB236" i="99" s="1"/>
  <c r="BB237" i="99" s="1"/>
  <c r="BB238" i="99" s="1"/>
  <c r="BB239" i="99" s="1"/>
  <c r="BB240" i="99" s="1"/>
  <c r="BB241" i="99" s="1"/>
  <c r="BB242" i="99" s="1"/>
  <c r="BB243" i="99" s="1"/>
  <c r="BB244" i="99" s="1"/>
  <c r="BB245" i="99" s="1"/>
  <c r="BB246" i="99" s="1"/>
  <c r="BB247" i="99" s="1"/>
  <c r="BB248" i="99" s="1"/>
  <c r="BB249" i="99" s="1"/>
  <c r="BB250" i="99" s="1"/>
  <c r="BB251" i="99" s="1"/>
  <c r="BB252" i="99" s="1"/>
  <c r="BB253" i="99" s="1"/>
  <c r="BB254" i="99" s="1"/>
  <c r="BB255" i="99" s="1"/>
  <c r="BB256" i="99" s="1"/>
  <c r="BB257" i="99" s="1"/>
  <c r="BB258" i="99" s="1"/>
  <c r="BB259" i="99" s="1"/>
  <c r="BB260" i="99" s="1"/>
  <c r="BB261" i="99" s="1"/>
  <c r="BB262" i="99" s="1"/>
  <c r="BB263" i="99" s="1"/>
  <c r="BB264" i="99" s="1"/>
  <c r="BB265" i="99" s="1"/>
  <c r="BB266" i="99" s="1"/>
  <c r="BB267" i="99" s="1"/>
  <c r="BB268" i="99" s="1"/>
  <c r="BB269" i="99" s="1"/>
  <c r="BB270" i="99" s="1"/>
  <c r="BB271" i="99" s="1"/>
  <c r="BB272" i="99" s="1"/>
  <c r="BB273" i="99" s="1"/>
  <c r="BB274" i="99" s="1"/>
  <c r="BB275" i="99" s="1"/>
  <c r="BB276" i="99" s="1"/>
  <c r="BB277" i="99" s="1"/>
  <c r="BB278" i="99" s="1"/>
  <c r="BB279" i="99" s="1"/>
  <c r="BB280" i="99" s="1"/>
  <c r="BB281" i="99" s="1"/>
  <c r="BB282" i="99" s="1"/>
  <c r="BB283" i="99" s="1"/>
  <c r="BB284" i="99" s="1"/>
  <c r="BB285" i="99" s="1"/>
  <c r="BB286" i="99" s="1"/>
  <c r="BB287" i="99" s="1"/>
  <c r="BB288" i="99" s="1"/>
  <c r="BB289" i="99" s="1"/>
  <c r="BB290" i="99" s="1"/>
  <c r="BB291" i="99" s="1"/>
  <c r="BB292" i="99" s="1"/>
  <c r="BB293" i="99" s="1"/>
  <c r="BB294" i="99" s="1"/>
  <c r="BB295" i="99" s="1"/>
  <c r="BB296" i="99" s="1"/>
  <c r="S195" i="99"/>
  <c r="P195" i="99"/>
  <c r="R195" i="99"/>
  <c r="AX120" i="99"/>
  <c r="AX121" i="99" s="1"/>
  <c r="AX122" i="99" s="1"/>
  <c r="AX123" i="99" s="1"/>
  <c r="AX124" i="99" s="1"/>
  <c r="AX125" i="99" s="1"/>
  <c r="AX126" i="99" s="1"/>
  <c r="AX127" i="99" s="1"/>
  <c r="AX128" i="99" s="1"/>
  <c r="AX129" i="99" s="1"/>
  <c r="AX130" i="99" s="1"/>
  <c r="AX131" i="99" s="1"/>
  <c r="AX132" i="99" s="1"/>
  <c r="AX133" i="99" s="1"/>
  <c r="AX134" i="99" s="1"/>
  <c r="AX135" i="99" s="1"/>
  <c r="AX136" i="99" s="1"/>
  <c r="AX137" i="99" s="1"/>
  <c r="AX138" i="99" s="1"/>
  <c r="AX139" i="99" s="1"/>
  <c r="AX140" i="99" s="1"/>
  <c r="AX141" i="99" s="1"/>
  <c r="AX142" i="99" s="1"/>
  <c r="AX143" i="99" s="1"/>
  <c r="AX144" i="99" s="1"/>
  <c r="AX145" i="99" s="1"/>
  <c r="AX146" i="99" s="1"/>
  <c r="AX147" i="99" s="1"/>
  <c r="AX148" i="99" s="1"/>
  <c r="AX149" i="99" s="1"/>
  <c r="AX150" i="99" s="1"/>
  <c r="AX151" i="99" s="1"/>
  <c r="AX152" i="99" s="1"/>
  <c r="AX153" i="99" s="1"/>
  <c r="AX154" i="99" s="1"/>
  <c r="AX155" i="99" s="1"/>
  <c r="AX156" i="99" s="1"/>
  <c r="AX157" i="99" s="1"/>
  <c r="AX158" i="99" s="1"/>
  <c r="AX159" i="99" s="1"/>
  <c r="AX160" i="99" s="1"/>
  <c r="AX161" i="99" s="1"/>
  <c r="AX162" i="99" s="1"/>
  <c r="AX163" i="99" s="1"/>
  <c r="AX164" i="99" s="1"/>
  <c r="AX165" i="99" s="1"/>
  <c r="AX166" i="99" s="1"/>
  <c r="AX167" i="99" s="1"/>
  <c r="AX168" i="99" s="1"/>
  <c r="AX169" i="99" s="1"/>
  <c r="AX170" i="99" s="1"/>
  <c r="AX171" i="99" s="1"/>
  <c r="AX172" i="99" s="1"/>
  <c r="AX173" i="99" s="1"/>
  <c r="AX174" i="99" s="1"/>
  <c r="AX175" i="99" s="1"/>
  <c r="AX176" i="99" s="1"/>
  <c r="AX177" i="99" s="1"/>
  <c r="AX178" i="99" s="1"/>
  <c r="AX179" i="99" s="1"/>
  <c r="AX180" i="99" s="1"/>
  <c r="AX181" i="99" s="1"/>
  <c r="AX182" i="99" s="1"/>
  <c r="AX183" i="99" s="1"/>
  <c r="AX184" i="99" s="1"/>
  <c r="AX185" i="99" s="1"/>
  <c r="AX186" i="99" s="1"/>
  <c r="AX187" i="99" s="1"/>
  <c r="AX188" i="99" s="1"/>
  <c r="AX189" i="99" s="1"/>
  <c r="AX190" i="99" s="1"/>
  <c r="AX191" i="99" s="1"/>
  <c r="AX192" i="99" s="1"/>
  <c r="AX193" i="99" s="1"/>
  <c r="AX194" i="99" s="1"/>
  <c r="AX195" i="99" s="1"/>
  <c r="AX196" i="99" s="1"/>
  <c r="AX197" i="99" s="1"/>
  <c r="AX198" i="99" s="1"/>
  <c r="AX199" i="99" s="1"/>
  <c r="AX200" i="99" s="1"/>
  <c r="AX201" i="99" s="1"/>
  <c r="AX202" i="99" s="1"/>
  <c r="AX203" i="99" s="1"/>
  <c r="AX204" i="99" s="1"/>
  <c r="AX205" i="99" s="1"/>
  <c r="AX206" i="99" s="1"/>
  <c r="AX207" i="99" s="1"/>
  <c r="AX208" i="99" s="1"/>
  <c r="AX209" i="99" s="1"/>
  <c r="AX210" i="99" s="1"/>
  <c r="AX211" i="99" s="1"/>
  <c r="AX212" i="99" s="1"/>
  <c r="AX213" i="99" s="1"/>
  <c r="AX214" i="99" s="1"/>
  <c r="AX215" i="99" s="1"/>
  <c r="AX216" i="99" s="1"/>
  <c r="AX217" i="99" s="1"/>
  <c r="AX218" i="99" s="1"/>
  <c r="AX219" i="99" s="1"/>
  <c r="AX220" i="99" s="1"/>
  <c r="AX221" i="99" s="1"/>
  <c r="AX222" i="99" s="1"/>
  <c r="AX223" i="99" s="1"/>
  <c r="AX224" i="99" s="1"/>
  <c r="AX225" i="99" s="1"/>
  <c r="AX226" i="99" s="1"/>
  <c r="AX227" i="99" s="1"/>
  <c r="AX228" i="99" s="1"/>
  <c r="AX229" i="99" s="1"/>
  <c r="AX230" i="99" s="1"/>
  <c r="AX231" i="99" s="1"/>
  <c r="AX232" i="99" s="1"/>
  <c r="AX233" i="99" s="1"/>
  <c r="AX234" i="99" s="1"/>
  <c r="AX235" i="99" s="1"/>
  <c r="AX236" i="99" s="1"/>
  <c r="AX237" i="99" s="1"/>
  <c r="AX238" i="99" s="1"/>
  <c r="AX239" i="99" s="1"/>
  <c r="AX240" i="99" s="1"/>
  <c r="AX241" i="99" s="1"/>
  <c r="AX242" i="99" s="1"/>
  <c r="AX243" i="99" s="1"/>
  <c r="AX244" i="99" s="1"/>
  <c r="AX245" i="99" s="1"/>
  <c r="AX246" i="99" s="1"/>
  <c r="AX247" i="99" s="1"/>
  <c r="AX248" i="99" s="1"/>
  <c r="AX249" i="99" s="1"/>
  <c r="AX250" i="99" s="1"/>
  <c r="AX251" i="99" s="1"/>
  <c r="AX252" i="99" s="1"/>
  <c r="AX253" i="99" s="1"/>
  <c r="AX254" i="99" s="1"/>
  <c r="AX255" i="99" s="1"/>
  <c r="AX256" i="99" s="1"/>
  <c r="AX257" i="99" s="1"/>
  <c r="AX258" i="99" s="1"/>
  <c r="AX259" i="99" s="1"/>
  <c r="AX260" i="99" s="1"/>
  <c r="AX261" i="99" s="1"/>
  <c r="AX262" i="99" s="1"/>
  <c r="AX263" i="99" s="1"/>
  <c r="AX264" i="99" s="1"/>
  <c r="AX265" i="99" s="1"/>
  <c r="AX266" i="99" s="1"/>
  <c r="AX267" i="99" s="1"/>
  <c r="AX268" i="99" s="1"/>
  <c r="AX269" i="99" s="1"/>
  <c r="AX270" i="99" s="1"/>
  <c r="AX271" i="99" s="1"/>
  <c r="AX272" i="99" s="1"/>
  <c r="AX273" i="99" s="1"/>
  <c r="AX274" i="99" s="1"/>
  <c r="AX275" i="99" s="1"/>
  <c r="AX276" i="99" s="1"/>
  <c r="AX277" i="99" s="1"/>
  <c r="AX278" i="99" s="1"/>
  <c r="AX279" i="99" s="1"/>
  <c r="AX280" i="99" s="1"/>
  <c r="AX281" i="99" s="1"/>
  <c r="AX282" i="99" s="1"/>
  <c r="AX283" i="99" s="1"/>
  <c r="AX284" i="99" s="1"/>
  <c r="AX285" i="99" s="1"/>
  <c r="AX286" i="99" s="1"/>
  <c r="AX287" i="99" s="1"/>
  <c r="AX288" i="99" s="1"/>
  <c r="AX289" i="99" s="1"/>
  <c r="AX290" i="99" s="1"/>
  <c r="AX291" i="99" s="1"/>
  <c r="AX292" i="99" s="1"/>
  <c r="AX293" i="99" s="1"/>
  <c r="AX294" i="99" s="1"/>
  <c r="AX295" i="99" s="1"/>
  <c r="AX296" i="99" s="1"/>
  <c r="R123" i="99"/>
  <c r="P123" i="99"/>
  <c r="S123" i="99"/>
  <c r="GE15" i="94"/>
  <c r="AM15" i="83"/>
  <c r="EF15" i="83"/>
  <c r="Y73" i="99"/>
  <c r="V225" i="99"/>
  <c r="W225" i="99" s="1"/>
  <c r="V288" i="99"/>
  <c r="W288" i="99" s="1"/>
  <c r="V285" i="99"/>
  <c r="W285" i="99" s="1"/>
  <c r="EQ36" i="83"/>
  <c r="EP36" i="83"/>
  <c r="EN36" i="83"/>
  <c r="ER36" i="83"/>
  <c r="EO36" i="83"/>
  <c r="S189" i="99"/>
  <c r="P189" i="99"/>
  <c r="BA85" i="99"/>
  <c r="BA86" i="99" s="1"/>
  <c r="BA87" i="99" s="1"/>
  <c r="BA88" i="99" s="1"/>
  <c r="BA89" i="99" s="1"/>
  <c r="BA90" i="99" s="1"/>
  <c r="BA91" i="99" s="1"/>
  <c r="BA92" i="99" s="1"/>
  <c r="BA93" i="99" s="1"/>
  <c r="BA94" i="99" s="1"/>
  <c r="BA95" i="99" s="1"/>
  <c r="BA96" i="99" s="1"/>
  <c r="BA97" i="99" s="1"/>
  <c r="BA98" i="99" s="1"/>
  <c r="BA99" i="99" s="1"/>
  <c r="BA100" i="99" s="1"/>
  <c r="BA101" i="99" s="1"/>
  <c r="BA102" i="99" s="1"/>
  <c r="BA103" i="99" s="1"/>
  <c r="BA104" i="99" s="1"/>
  <c r="BA105" i="99" s="1"/>
  <c r="BA106" i="99" s="1"/>
  <c r="BA107" i="99" s="1"/>
  <c r="BA108" i="99" s="1"/>
  <c r="BA109" i="99" s="1"/>
  <c r="BA110" i="99" s="1"/>
  <c r="BA111" i="99" s="1"/>
  <c r="BA112" i="99" s="1"/>
  <c r="BA113" i="99" s="1"/>
  <c r="BA114" i="99" s="1"/>
  <c r="BA115" i="99" s="1"/>
  <c r="BA116" i="99" s="1"/>
  <c r="BA117" i="99" s="1"/>
  <c r="BA118" i="99" s="1"/>
  <c r="BA119" i="99" s="1"/>
  <c r="BA120" i="99" s="1"/>
  <c r="BA121" i="99" s="1"/>
  <c r="BA122" i="99" s="1"/>
  <c r="BA123" i="99" s="1"/>
  <c r="BA124" i="99" s="1"/>
  <c r="BA125" i="99" s="1"/>
  <c r="BA126" i="99" s="1"/>
  <c r="BA127" i="99" s="1"/>
  <c r="BA128" i="99" s="1"/>
  <c r="BA129" i="99" s="1"/>
  <c r="BA130" i="99" s="1"/>
  <c r="BA131" i="99" s="1"/>
  <c r="BA132" i="99" s="1"/>
  <c r="BA133" i="99" s="1"/>
  <c r="BA134" i="99" s="1"/>
  <c r="BA135" i="99" s="1"/>
  <c r="BA136" i="99" s="1"/>
  <c r="BA137" i="99" s="1"/>
  <c r="BA138" i="99" s="1"/>
  <c r="BA139" i="99" s="1"/>
  <c r="BA140" i="99" s="1"/>
  <c r="BA141" i="99" s="1"/>
  <c r="BA142" i="99" s="1"/>
  <c r="BA143" i="99" s="1"/>
  <c r="BA144" i="99" s="1"/>
  <c r="BA145" i="99" s="1"/>
  <c r="BA146" i="99" s="1"/>
  <c r="BA147" i="99" s="1"/>
  <c r="BA148" i="99" s="1"/>
  <c r="BA149" i="99" s="1"/>
  <c r="BA150" i="99" s="1"/>
  <c r="BA151" i="99" s="1"/>
  <c r="BA152" i="99" s="1"/>
  <c r="BA153" i="99" s="1"/>
  <c r="BA154" i="99" s="1"/>
  <c r="BA155" i="99" s="1"/>
  <c r="BA156" i="99" s="1"/>
  <c r="BA157" i="99" s="1"/>
  <c r="BA158" i="99" s="1"/>
  <c r="BA159" i="99" s="1"/>
  <c r="BA160" i="99" s="1"/>
  <c r="BA161" i="99" s="1"/>
  <c r="BA162" i="99" s="1"/>
  <c r="BA163" i="99" s="1"/>
  <c r="BA164" i="99" s="1"/>
  <c r="BA165" i="99" s="1"/>
  <c r="BA166" i="99" s="1"/>
  <c r="BA167" i="99" s="1"/>
  <c r="BA168" i="99" s="1"/>
  <c r="BA169" i="99" s="1"/>
  <c r="BA170" i="99" s="1"/>
  <c r="BA171" i="99" s="1"/>
  <c r="BA172" i="99" s="1"/>
  <c r="BA173" i="99" s="1"/>
  <c r="BA174" i="99" s="1"/>
  <c r="BA175" i="99" s="1"/>
  <c r="BA176" i="99" s="1"/>
  <c r="BA177" i="99" s="1"/>
  <c r="BA178" i="99" s="1"/>
  <c r="BA179" i="99" s="1"/>
  <c r="BA180" i="99" s="1"/>
  <c r="BA181" i="99" s="1"/>
  <c r="BA182" i="99" s="1"/>
  <c r="BA183" i="99" s="1"/>
  <c r="BA184" i="99" s="1"/>
  <c r="BA185" i="99" s="1"/>
  <c r="BA186" i="99" s="1"/>
  <c r="BA187" i="99" s="1"/>
  <c r="BA188" i="99" s="1"/>
  <c r="BA189" i="99" s="1"/>
  <c r="BA190" i="99" s="1"/>
  <c r="BA191" i="99" s="1"/>
  <c r="BA192" i="99" s="1"/>
  <c r="BA193" i="99" s="1"/>
  <c r="BA194" i="99" s="1"/>
  <c r="BA195" i="99" s="1"/>
  <c r="BA196" i="99" s="1"/>
  <c r="BA197" i="99" s="1"/>
  <c r="BA198" i="99" s="1"/>
  <c r="BA199" i="99" s="1"/>
  <c r="BA200" i="99" s="1"/>
  <c r="BA201" i="99" s="1"/>
  <c r="BA202" i="99" s="1"/>
  <c r="BA203" i="99" s="1"/>
  <c r="BA204" i="99" s="1"/>
  <c r="BA205" i="99" s="1"/>
  <c r="BA206" i="99" s="1"/>
  <c r="BA207" i="99" s="1"/>
  <c r="BA208" i="99" s="1"/>
  <c r="BA209" i="99" s="1"/>
  <c r="BA210" i="99" s="1"/>
  <c r="BA211" i="99" s="1"/>
  <c r="BA212" i="99" s="1"/>
  <c r="BA213" i="99" s="1"/>
  <c r="BA214" i="99" s="1"/>
  <c r="BA215" i="99" s="1"/>
  <c r="BA216" i="99" s="1"/>
  <c r="BA217" i="99" s="1"/>
  <c r="BA218" i="99" s="1"/>
  <c r="BA219" i="99" s="1"/>
  <c r="BA220" i="99" s="1"/>
  <c r="BA221" i="99" s="1"/>
  <c r="BA222" i="99" s="1"/>
  <c r="BA223" i="99" s="1"/>
  <c r="BA224" i="99" s="1"/>
  <c r="BA225" i="99" s="1"/>
  <c r="BA226" i="99" s="1"/>
  <c r="BA227" i="99" s="1"/>
  <c r="BA228" i="99" s="1"/>
  <c r="BA229" i="99" s="1"/>
  <c r="BA230" i="99" s="1"/>
  <c r="BA231" i="99" s="1"/>
  <c r="BA232" i="99" s="1"/>
  <c r="BA233" i="99" s="1"/>
  <c r="BA234" i="99" s="1"/>
  <c r="BA235" i="99" s="1"/>
  <c r="BA236" i="99" s="1"/>
  <c r="BA237" i="99" s="1"/>
  <c r="BA238" i="99" s="1"/>
  <c r="BA239" i="99" s="1"/>
  <c r="BA240" i="99" s="1"/>
  <c r="BA241" i="99" s="1"/>
  <c r="BA242" i="99" s="1"/>
  <c r="BA243" i="99" s="1"/>
  <c r="BA244" i="99" s="1"/>
  <c r="BA245" i="99" s="1"/>
  <c r="BA246" i="99" s="1"/>
  <c r="BA247" i="99" s="1"/>
  <c r="BA248" i="99" s="1"/>
  <c r="BA249" i="99" s="1"/>
  <c r="BA250" i="99" s="1"/>
  <c r="BA251" i="99" s="1"/>
  <c r="BA252" i="99" s="1"/>
  <c r="BA253" i="99" s="1"/>
  <c r="BA254" i="99" s="1"/>
  <c r="BA255" i="99" s="1"/>
  <c r="BA256" i="99" s="1"/>
  <c r="BA257" i="99" s="1"/>
  <c r="BA258" i="99" s="1"/>
  <c r="BA259" i="99" s="1"/>
  <c r="BA260" i="99" s="1"/>
  <c r="BA261" i="99" s="1"/>
  <c r="BA262" i="99" s="1"/>
  <c r="BA263" i="99" s="1"/>
  <c r="BA264" i="99" s="1"/>
  <c r="BA265" i="99" s="1"/>
  <c r="BA266" i="99" s="1"/>
  <c r="BA267" i="99" s="1"/>
  <c r="BA268" i="99" s="1"/>
  <c r="BA269" i="99" s="1"/>
  <c r="BA270" i="99" s="1"/>
  <c r="BA271" i="99" s="1"/>
  <c r="BA272" i="99" s="1"/>
  <c r="BA273" i="99" s="1"/>
  <c r="BA274" i="99" s="1"/>
  <c r="BA275" i="99" s="1"/>
  <c r="BA276" i="99" s="1"/>
  <c r="BA277" i="99" s="1"/>
  <c r="BA278" i="99" s="1"/>
  <c r="BA279" i="99" s="1"/>
  <c r="BA280" i="99" s="1"/>
  <c r="BA281" i="99" s="1"/>
  <c r="BA282" i="99" s="1"/>
  <c r="BA283" i="99" s="1"/>
  <c r="BA284" i="99" s="1"/>
  <c r="BA285" i="99" s="1"/>
  <c r="BA286" i="99" s="1"/>
  <c r="BA287" i="99" s="1"/>
  <c r="BA288" i="99" s="1"/>
  <c r="BA289" i="99" s="1"/>
  <c r="BA290" i="99" s="1"/>
  <c r="BA291" i="99" s="1"/>
  <c r="BA292" i="99" s="1"/>
  <c r="BA293" i="99" s="1"/>
  <c r="BA294" i="99" s="1"/>
  <c r="BA295" i="99" s="1"/>
  <c r="BA296" i="99" s="1"/>
  <c r="AZ76" i="99"/>
  <c r="AZ77" i="99" s="1"/>
  <c r="AZ78" i="99" s="1"/>
  <c r="AZ79" i="99" s="1"/>
  <c r="AZ80" i="99" s="1"/>
  <c r="AZ81" i="99" s="1"/>
  <c r="AZ82" i="99" s="1"/>
  <c r="AZ83" i="99" s="1"/>
  <c r="AZ84" i="99" s="1"/>
  <c r="AZ85" i="99" s="1"/>
  <c r="AZ86" i="99" s="1"/>
  <c r="AZ87" i="99" s="1"/>
  <c r="AZ88" i="99" s="1"/>
  <c r="AZ89" i="99" s="1"/>
  <c r="AZ90" i="99" s="1"/>
  <c r="AZ91" i="99" s="1"/>
  <c r="AZ92" i="99" s="1"/>
  <c r="AZ93" i="99" s="1"/>
  <c r="AZ73" i="99"/>
  <c r="AZ94" i="99"/>
  <c r="AZ95" i="99" s="1"/>
  <c r="AZ96" i="99" s="1"/>
  <c r="AZ97" i="99" s="1"/>
  <c r="AZ98" i="99" s="1"/>
  <c r="AZ99" i="99" s="1"/>
  <c r="AZ100" i="99" s="1"/>
  <c r="AZ101" i="99" s="1"/>
  <c r="AZ102" i="99" s="1"/>
  <c r="AZ103" i="99" s="1"/>
  <c r="AZ104" i="99" s="1"/>
  <c r="AZ105" i="99" s="1"/>
  <c r="AZ106" i="99" s="1"/>
  <c r="AZ107" i="99" s="1"/>
  <c r="AZ108" i="99" s="1"/>
  <c r="AZ109" i="99" s="1"/>
  <c r="AZ110" i="99" s="1"/>
  <c r="AZ111" i="99" s="1"/>
  <c r="AZ112" i="99" s="1"/>
  <c r="AZ113" i="99" s="1"/>
  <c r="AZ114" i="99" s="1"/>
  <c r="AZ115" i="99" s="1"/>
  <c r="AZ116" i="99" s="1"/>
  <c r="AZ117" i="99" s="1"/>
  <c r="AZ118" i="99" s="1"/>
  <c r="AZ119" i="99" s="1"/>
  <c r="P97" i="99"/>
  <c r="F97" i="99" s="1"/>
  <c r="K33" i="100" s="1"/>
  <c r="R97" i="99"/>
  <c r="S97" i="99" s="1"/>
  <c r="F98" i="99" s="1"/>
  <c r="K34" i="100" s="1"/>
  <c r="R114" i="99"/>
  <c r="S114" i="99"/>
  <c r="P114" i="99"/>
  <c r="P180" i="99"/>
  <c r="R180" i="99"/>
  <c r="S180" i="99"/>
  <c r="AW82" i="99"/>
  <c r="AW83" i="99" s="1"/>
  <c r="AW84" i="99" s="1"/>
  <c r="AW85" i="99" s="1"/>
  <c r="AW86" i="99" s="1"/>
  <c r="AW87" i="99" s="1"/>
  <c r="AW73" i="99"/>
  <c r="FQ6" i="94"/>
  <c r="FR6" i="94" s="1"/>
  <c r="FS6" i="94" s="1"/>
  <c r="BF88" i="99"/>
  <c r="BF89" i="99" s="1"/>
  <c r="BF90" i="99" s="1"/>
  <c r="BF91" i="99" s="1"/>
  <c r="BF92" i="99" s="1"/>
  <c r="BF93" i="99" s="1"/>
  <c r="BF94" i="99" s="1"/>
  <c r="BF95" i="99" s="1"/>
  <c r="BF96" i="99" s="1"/>
  <c r="BF97" i="99" s="1"/>
  <c r="BF98" i="99" s="1"/>
  <c r="BF99" i="99" s="1"/>
  <c r="BF100" i="99" s="1"/>
  <c r="BF101" i="99" s="1"/>
  <c r="BF102" i="99" s="1"/>
  <c r="BF103" i="99" s="1"/>
  <c r="BF104" i="99" s="1"/>
  <c r="BF105" i="99" s="1"/>
  <c r="BF106" i="99" s="1"/>
  <c r="BF107" i="99" s="1"/>
  <c r="BF108" i="99" s="1"/>
  <c r="BF109" i="99" s="1"/>
  <c r="BF110" i="99" s="1"/>
  <c r="BF111" i="99" s="1"/>
  <c r="BF112" i="99" s="1"/>
  <c r="BF113" i="99" s="1"/>
  <c r="BF114" i="99" s="1"/>
  <c r="BF115" i="99" s="1"/>
  <c r="BF116" i="99" s="1"/>
  <c r="BF117" i="99" s="1"/>
  <c r="BF118" i="99" s="1"/>
  <c r="BF119" i="99" s="1"/>
  <c r="BF120" i="99" s="1"/>
  <c r="BF121" i="99" s="1"/>
  <c r="BF122" i="99" s="1"/>
  <c r="BF123" i="99" s="1"/>
  <c r="BF124" i="99" s="1"/>
  <c r="BF125" i="99" s="1"/>
  <c r="BF126" i="99" s="1"/>
  <c r="BF127" i="99" s="1"/>
  <c r="BF128" i="99" s="1"/>
  <c r="BF129" i="99" s="1"/>
  <c r="BF130" i="99" s="1"/>
  <c r="BF131" i="99" s="1"/>
  <c r="BF132" i="99" s="1"/>
  <c r="BF133" i="99" s="1"/>
  <c r="BF134" i="99" s="1"/>
  <c r="BF135" i="99" s="1"/>
  <c r="BF136" i="99" s="1"/>
  <c r="BF137" i="99" s="1"/>
  <c r="BF138" i="99" s="1"/>
  <c r="BF139" i="99" s="1"/>
  <c r="BF140" i="99" s="1"/>
  <c r="BF141" i="99" s="1"/>
  <c r="BF142" i="99" s="1"/>
  <c r="BF143" i="99" s="1"/>
  <c r="BF144" i="99" s="1"/>
  <c r="BF145" i="99" s="1"/>
  <c r="BF146" i="99" s="1"/>
  <c r="BF147" i="99" s="1"/>
  <c r="BF148" i="99" s="1"/>
  <c r="BF149" i="99" s="1"/>
  <c r="BF150" i="99" s="1"/>
  <c r="BF151" i="99" s="1"/>
  <c r="BF152" i="99" s="1"/>
  <c r="BF153" i="99" s="1"/>
  <c r="BF154" i="99" s="1"/>
  <c r="BF155" i="99" s="1"/>
  <c r="BF156" i="99" s="1"/>
  <c r="BF157" i="99" s="1"/>
  <c r="BF158" i="99" s="1"/>
  <c r="BF159" i="99" s="1"/>
  <c r="BF160" i="99" s="1"/>
  <c r="BF161" i="99" s="1"/>
  <c r="BF162" i="99" s="1"/>
  <c r="BF163" i="99" s="1"/>
  <c r="BF164" i="99" s="1"/>
  <c r="BF165" i="99" s="1"/>
  <c r="BF166" i="99" s="1"/>
  <c r="BF167" i="99" s="1"/>
  <c r="BF168" i="99" s="1"/>
  <c r="BF169" i="99" s="1"/>
  <c r="BF170" i="99" s="1"/>
  <c r="BF171" i="99" s="1"/>
  <c r="BF172" i="99" s="1"/>
  <c r="BF173" i="99" s="1"/>
  <c r="BF174" i="99" s="1"/>
  <c r="BF175" i="99" s="1"/>
  <c r="BF176" i="99" s="1"/>
  <c r="BF177" i="99" s="1"/>
  <c r="BF178" i="99" s="1"/>
  <c r="BF179" i="99" s="1"/>
  <c r="BF180" i="99" s="1"/>
  <c r="BF181" i="99" s="1"/>
  <c r="BF182" i="99" s="1"/>
  <c r="BF183" i="99" s="1"/>
  <c r="BF184" i="99" s="1"/>
  <c r="BF185" i="99" s="1"/>
  <c r="BF186" i="99" s="1"/>
  <c r="BF187" i="99" s="1"/>
  <c r="BF188" i="99" s="1"/>
  <c r="BF189" i="99" s="1"/>
  <c r="BF190" i="99" s="1"/>
  <c r="BF191" i="99" s="1"/>
  <c r="BF192" i="99" s="1"/>
  <c r="BF193" i="99" s="1"/>
  <c r="BF194" i="99" s="1"/>
  <c r="BF195" i="99" s="1"/>
  <c r="BF196" i="99" s="1"/>
  <c r="BF197" i="99" s="1"/>
  <c r="BF198" i="99" s="1"/>
  <c r="BF199" i="99" s="1"/>
  <c r="BF200" i="99" s="1"/>
  <c r="BF201" i="99" s="1"/>
  <c r="BF202" i="99" s="1"/>
  <c r="BF203" i="99" s="1"/>
  <c r="BF204" i="99" s="1"/>
  <c r="BF205" i="99" s="1"/>
  <c r="BF206" i="99" s="1"/>
  <c r="BF207" i="99" s="1"/>
  <c r="BF208" i="99" s="1"/>
  <c r="BF209" i="99" s="1"/>
  <c r="BF210" i="99" s="1"/>
  <c r="BF211" i="99" s="1"/>
  <c r="BF212" i="99" s="1"/>
  <c r="BF213" i="99" s="1"/>
  <c r="BF214" i="99" s="1"/>
  <c r="BF215" i="99" s="1"/>
  <c r="BF216" i="99" s="1"/>
  <c r="BF217" i="99" s="1"/>
  <c r="BF218" i="99" s="1"/>
  <c r="BF219" i="99" s="1"/>
  <c r="BF220" i="99" s="1"/>
  <c r="BF221" i="99" s="1"/>
  <c r="BF222" i="99" s="1"/>
  <c r="BF223" i="99" s="1"/>
  <c r="BF224" i="99" s="1"/>
  <c r="BF225" i="99" s="1"/>
  <c r="BF226" i="99" s="1"/>
  <c r="BF227" i="99" s="1"/>
  <c r="BF228" i="99" s="1"/>
  <c r="BF229" i="99" s="1"/>
  <c r="BF230" i="99" s="1"/>
  <c r="BF231" i="99" s="1"/>
  <c r="BF232" i="99" s="1"/>
  <c r="BF233" i="99" s="1"/>
  <c r="BF234" i="99" s="1"/>
  <c r="BF235" i="99" s="1"/>
  <c r="BF236" i="99" s="1"/>
  <c r="BF237" i="99" s="1"/>
  <c r="BF238" i="99" s="1"/>
  <c r="BF239" i="99" s="1"/>
  <c r="BF240" i="99" s="1"/>
  <c r="BF241" i="99" s="1"/>
  <c r="BF242" i="99" s="1"/>
  <c r="BF243" i="99" s="1"/>
  <c r="BF244" i="99" s="1"/>
  <c r="BF245" i="99" s="1"/>
  <c r="BF246" i="99" s="1"/>
  <c r="BF247" i="99" s="1"/>
  <c r="BF248" i="99" s="1"/>
  <c r="BF249" i="99" s="1"/>
  <c r="BF250" i="99" s="1"/>
  <c r="BF251" i="99" s="1"/>
  <c r="BF252" i="99" s="1"/>
  <c r="BF253" i="99" s="1"/>
  <c r="BF254" i="99" s="1"/>
  <c r="BF255" i="99" s="1"/>
  <c r="BF256" i="99" s="1"/>
  <c r="BF257" i="99" s="1"/>
  <c r="BF258" i="99" s="1"/>
  <c r="BF259" i="99" s="1"/>
  <c r="BF260" i="99" s="1"/>
  <c r="BF261" i="99" s="1"/>
  <c r="BF262" i="99" s="1"/>
  <c r="BF263" i="99" s="1"/>
  <c r="BF264" i="99" s="1"/>
  <c r="BF265" i="99" s="1"/>
  <c r="BF266" i="99" s="1"/>
  <c r="BF267" i="99" s="1"/>
  <c r="BF268" i="99" s="1"/>
  <c r="BF269" i="99" s="1"/>
  <c r="BF270" i="99" s="1"/>
  <c r="BF271" i="99" s="1"/>
  <c r="BF272" i="99" s="1"/>
  <c r="BF273" i="99" s="1"/>
  <c r="BF274" i="99" s="1"/>
  <c r="BF275" i="99" s="1"/>
  <c r="BF276" i="99" s="1"/>
  <c r="BF277" i="99" s="1"/>
  <c r="BF278" i="99" s="1"/>
  <c r="BF279" i="99" s="1"/>
  <c r="BF280" i="99" s="1"/>
  <c r="BF281" i="99" s="1"/>
  <c r="BF282" i="99" s="1"/>
  <c r="BF283" i="99" s="1"/>
  <c r="BF284" i="99" s="1"/>
  <c r="BF285" i="99" s="1"/>
  <c r="BF286" i="99" s="1"/>
  <c r="BF287" i="99" s="1"/>
  <c r="BF288" i="99" s="1"/>
  <c r="BF289" i="99" s="1"/>
  <c r="BF290" i="99" s="1"/>
  <c r="BF291" i="99" s="1"/>
  <c r="BF292" i="99" s="1"/>
  <c r="BF293" i="99" s="1"/>
  <c r="BF294" i="99" s="1"/>
  <c r="BF295" i="99" s="1"/>
  <c r="BF296" i="99" s="1"/>
  <c r="BE73" i="99"/>
  <c r="BE88" i="99"/>
  <c r="BE89" i="99" s="1"/>
  <c r="BE90" i="99" s="1"/>
  <c r="BE91" i="99" s="1"/>
  <c r="BE92" i="99" s="1"/>
  <c r="BE93" i="99" s="1"/>
  <c r="BE94" i="99" s="1"/>
  <c r="BE95" i="99" s="1"/>
  <c r="BE96" i="99" s="1"/>
  <c r="BE97" i="99" s="1"/>
  <c r="BE98" i="99" s="1"/>
  <c r="BE99" i="99" s="1"/>
  <c r="BE100" i="99" s="1"/>
  <c r="BE101" i="99" s="1"/>
  <c r="BE102" i="99" s="1"/>
  <c r="BE103" i="99" s="1"/>
  <c r="BE104" i="99" s="1"/>
  <c r="BE105" i="99" s="1"/>
  <c r="BE106" i="99" s="1"/>
  <c r="BE107" i="99" s="1"/>
  <c r="BE108" i="99" s="1"/>
  <c r="BE109" i="99" s="1"/>
  <c r="BE110" i="99" s="1"/>
  <c r="BE111" i="99" s="1"/>
  <c r="BE112" i="99" s="1"/>
  <c r="BE113" i="99" s="1"/>
  <c r="BE114" i="99" s="1"/>
  <c r="BE115" i="99" s="1"/>
  <c r="BE116" i="99" s="1"/>
  <c r="BE117" i="99" s="1"/>
  <c r="BE118" i="99" s="1"/>
  <c r="BE119" i="99" s="1"/>
  <c r="BE120" i="99" s="1"/>
  <c r="BE121" i="99" s="1"/>
  <c r="BE122" i="99" s="1"/>
  <c r="BE123" i="99" s="1"/>
  <c r="BE124" i="99" s="1"/>
  <c r="BE125" i="99" s="1"/>
  <c r="BE126" i="99" s="1"/>
  <c r="BE127" i="99" s="1"/>
  <c r="BE128" i="99" s="1"/>
  <c r="BE129" i="99" s="1"/>
  <c r="BE130" i="99" s="1"/>
  <c r="BE131" i="99" s="1"/>
  <c r="BE132" i="99" s="1"/>
  <c r="BE133" i="99" s="1"/>
  <c r="BE134" i="99" s="1"/>
  <c r="BE135" i="99" s="1"/>
  <c r="BE136" i="99" s="1"/>
  <c r="BE137" i="99" s="1"/>
  <c r="BE138" i="99" s="1"/>
  <c r="BE139" i="99" s="1"/>
  <c r="BE140" i="99" s="1"/>
  <c r="BE141" i="99" s="1"/>
  <c r="BE142" i="99" s="1"/>
  <c r="BE143" i="99" s="1"/>
  <c r="BE144" i="99" s="1"/>
  <c r="BE145" i="99" s="1"/>
  <c r="BE146" i="99" s="1"/>
  <c r="BE147" i="99" s="1"/>
  <c r="BE148" i="99" s="1"/>
  <c r="BE149" i="99" s="1"/>
  <c r="BE150" i="99" s="1"/>
  <c r="BE151" i="99" s="1"/>
  <c r="BE152" i="99" s="1"/>
  <c r="BE153" i="99" s="1"/>
  <c r="BE154" i="99" s="1"/>
  <c r="BE155" i="99" s="1"/>
  <c r="BE156" i="99" s="1"/>
  <c r="BE157" i="99" s="1"/>
  <c r="BE158" i="99" s="1"/>
  <c r="BE159" i="99" s="1"/>
  <c r="BE160" i="99" s="1"/>
  <c r="BE161" i="99" s="1"/>
  <c r="BE162" i="99" s="1"/>
  <c r="BE163" i="99" s="1"/>
  <c r="BE164" i="99" s="1"/>
  <c r="BE165" i="99" s="1"/>
  <c r="BE166" i="99" s="1"/>
  <c r="BE167" i="99" s="1"/>
  <c r="BE168" i="99" s="1"/>
  <c r="BE169" i="99" s="1"/>
  <c r="BE170" i="99" s="1"/>
  <c r="BE171" i="99" s="1"/>
  <c r="BE172" i="99" s="1"/>
  <c r="BE173" i="99" s="1"/>
  <c r="BE174" i="99" s="1"/>
  <c r="BE175" i="99" s="1"/>
  <c r="BE176" i="99" s="1"/>
  <c r="BE177" i="99" s="1"/>
  <c r="BE178" i="99" s="1"/>
  <c r="BE179" i="99" s="1"/>
  <c r="BE180" i="99" s="1"/>
  <c r="BE181" i="99" s="1"/>
  <c r="BE182" i="99" s="1"/>
  <c r="BE183" i="99" s="1"/>
  <c r="BE184" i="99" s="1"/>
  <c r="BE185" i="99" s="1"/>
  <c r="BE186" i="99" s="1"/>
  <c r="BE187" i="99" s="1"/>
  <c r="BE188" i="99" s="1"/>
  <c r="BE189" i="99" s="1"/>
  <c r="BE190" i="99" s="1"/>
  <c r="BE191" i="99" s="1"/>
  <c r="BE192" i="99" s="1"/>
  <c r="BE193" i="99" s="1"/>
  <c r="BE194" i="99" s="1"/>
  <c r="BE195" i="99" s="1"/>
  <c r="BE196" i="99" s="1"/>
  <c r="BE197" i="99" s="1"/>
  <c r="BE198" i="99" s="1"/>
  <c r="BE199" i="99" s="1"/>
  <c r="BE200" i="99" s="1"/>
  <c r="BE201" i="99" s="1"/>
  <c r="BE202" i="99" s="1"/>
  <c r="BE203" i="99" s="1"/>
  <c r="BE204" i="99" s="1"/>
  <c r="BE205" i="99" s="1"/>
  <c r="BE206" i="99" s="1"/>
  <c r="BE207" i="99" s="1"/>
  <c r="BE208" i="99" s="1"/>
  <c r="BE209" i="99" s="1"/>
  <c r="BE210" i="99" s="1"/>
  <c r="BE211" i="99" s="1"/>
  <c r="BE212" i="99" s="1"/>
  <c r="BE213" i="99" s="1"/>
  <c r="BE214" i="99" s="1"/>
  <c r="BE215" i="99" s="1"/>
  <c r="BE216" i="99" s="1"/>
  <c r="BE217" i="99" s="1"/>
  <c r="BE218" i="99" s="1"/>
  <c r="BE219" i="99" s="1"/>
  <c r="BE220" i="99" s="1"/>
  <c r="BE221" i="99" s="1"/>
  <c r="BE222" i="99" s="1"/>
  <c r="BE223" i="99" s="1"/>
  <c r="BE224" i="99" s="1"/>
  <c r="BE225" i="99" s="1"/>
  <c r="BE226" i="99" s="1"/>
  <c r="BE227" i="99" s="1"/>
  <c r="BE228" i="99" s="1"/>
  <c r="BE229" i="99" s="1"/>
  <c r="BE230" i="99" s="1"/>
  <c r="BE231" i="99" s="1"/>
  <c r="BE232" i="99" s="1"/>
  <c r="BE233" i="99" s="1"/>
  <c r="BE234" i="99" s="1"/>
  <c r="BE235" i="99" s="1"/>
  <c r="BE236" i="99" s="1"/>
  <c r="BE237" i="99" s="1"/>
  <c r="BE238" i="99" s="1"/>
  <c r="BE239" i="99" s="1"/>
  <c r="BE240" i="99" s="1"/>
  <c r="BE241" i="99" s="1"/>
  <c r="BE242" i="99" s="1"/>
  <c r="BE243" i="99" s="1"/>
  <c r="BE244" i="99" s="1"/>
  <c r="BE245" i="99" s="1"/>
  <c r="BE246" i="99" s="1"/>
  <c r="BE247" i="99" s="1"/>
  <c r="BE248" i="99" s="1"/>
  <c r="BE249" i="99" s="1"/>
  <c r="BE250" i="99" s="1"/>
  <c r="BE251" i="99" s="1"/>
  <c r="BE252" i="99" s="1"/>
  <c r="BE253" i="99" s="1"/>
  <c r="BE254" i="99" s="1"/>
  <c r="BE255" i="99" s="1"/>
  <c r="BE256" i="99" s="1"/>
  <c r="BE257" i="99" s="1"/>
  <c r="BE258" i="99" s="1"/>
  <c r="BE259" i="99" s="1"/>
  <c r="BE260" i="99" s="1"/>
  <c r="BE261" i="99" s="1"/>
  <c r="BE262" i="99" s="1"/>
  <c r="BE263" i="99" s="1"/>
  <c r="BE264" i="99" s="1"/>
  <c r="BE265" i="99" s="1"/>
  <c r="BE266" i="99" s="1"/>
  <c r="BE267" i="99" s="1"/>
  <c r="BE268" i="99" s="1"/>
  <c r="BE269" i="99" s="1"/>
  <c r="BE270" i="99" s="1"/>
  <c r="BE271" i="99" s="1"/>
  <c r="BE272" i="99" s="1"/>
  <c r="BE273" i="99" s="1"/>
  <c r="BE274" i="99" s="1"/>
  <c r="BE275" i="99" s="1"/>
  <c r="BE276" i="99" s="1"/>
  <c r="BE277" i="99" s="1"/>
  <c r="BE278" i="99" s="1"/>
  <c r="BE279" i="99" s="1"/>
  <c r="BE280" i="99" s="1"/>
  <c r="BE281" i="99" s="1"/>
  <c r="BE282" i="99" s="1"/>
  <c r="BE283" i="99" s="1"/>
  <c r="BE284" i="99" s="1"/>
  <c r="BE285" i="99" s="1"/>
  <c r="BE286" i="99" s="1"/>
  <c r="BE287" i="99" s="1"/>
  <c r="BE288" i="99" s="1"/>
  <c r="BE289" i="99" s="1"/>
  <c r="BE290" i="99" s="1"/>
  <c r="BE291" i="99" s="1"/>
  <c r="BE292" i="99" s="1"/>
  <c r="BE293" i="99" s="1"/>
  <c r="BE294" i="99" s="1"/>
  <c r="BE295" i="99" s="1"/>
  <c r="BE296" i="99" s="1"/>
  <c r="Z88" i="99"/>
  <c r="AA88" i="99" s="1"/>
  <c r="AC88" i="99"/>
  <c r="AC89" i="99" s="1"/>
  <c r="AC90" i="99" s="1"/>
  <c r="AC91" i="99" s="1"/>
  <c r="AC92" i="99" s="1"/>
  <c r="AC93" i="99" s="1"/>
  <c r="AC94" i="99" s="1"/>
  <c r="AC95" i="99" s="1"/>
  <c r="AC96" i="99" s="1"/>
  <c r="AC97" i="99" s="1"/>
  <c r="AC98" i="99" s="1"/>
  <c r="AC99" i="99" s="1"/>
  <c r="AC100" i="99" s="1"/>
  <c r="AC101" i="99" s="1"/>
  <c r="AC102" i="99" s="1"/>
  <c r="AC103" i="99" s="1"/>
  <c r="AC104" i="99" s="1"/>
  <c r="AC105" i="99" s="1"/>
  <c r="AC106" i="99" s="1"/>
  <c r="AC107" i="99" s="1"/>
  <c r="AC108" i="99" s="1"/>
  <c r="AC109" i="99" s="1"/>
  <c r="AC110" i="99" s="1"/>
  <c r="AC111" i="99" s="1"/>
  <c r="AC112" i="99" s="1"/>
  <c r="AC113" i="99" s="1"/>
  <c r="AC114" i="99" s="1"/>
  <c r="AC115" i="99" s="1"/>
  <c r="AC116" i="99" s="1"/>
  <c r="AC117" i="99" s="1"/>
  <c r="AC118" i="99" s="1"/>
  <c r="AC119" i="99" s="1"/>
  <c r="AC120" i="99" s="1"/>
  <c r="AC121" i="99" s="1"/>
  <c r="AC122" i="99" s="1"/>
  <c r="AC123" i="99" s="1"/>
  <c r="AC124" i="99" s="1"/>
  <c r="AC125" i="99" s="1"/>
  <c r="AC126" i="99" s="1"/>
  <c r="AC127" i="99" s="1"/>
  <c r="AC128" i="99" s="1"/>
  <c r="AC129" i="99" s="1"/>
  <c r="AC130" i="99" s="1"/>
  <c r="AC131" i="99" s="1"/>
  <c r="AC132" i="99" s="1"/>
  <c r="AC133" i="99" s="1"/>
  <c r="AC134" i="99" s="1"/>
  <c r="AC135" i="99" s="1"/>
  <c r="AC136" i="99" s="1"/>
  <c r="AC137" i="99" s="1"/>
  <c r="AC138" i="99" s="1"/>
  <c r="AC139" i="99" s="1"/>
  <c r="AC140" i="99" s="1"/>
  <c r="AC141" i="99" s="1"/>
  <c r="AC142" i="99" s="1"/>
  <c r="AC143" i="99" s="1"/>
  <c r="AC144" i="99" s="1"/>
  <c r="AC145" i="99" s="1"/>
  <c r="AC146" i="99" s="1"/>
  <c r="AC147" i="99" s="1"/>
  <c r="AC148" i="99" s="1"/>
  <c r="AC149" i="99" s="1"/>
  <c r="AC150" i="99" s="1"/>
  <c r="AC151" i="99" s="1"/>
  <c r="AC152" i="99" s="1"/>
  <c r="AC153" i="99" s="1"/>
  <c r="AC154" i="99" s="1"/>
  <c r="AC155" i="99" s="1"/>
  <c r="AC156" i="99" s="1"/>
  <c r="AC157" i="99" s="1"/>
  <c r="AC158" i="99" s="1"/>
  <c r="AC159" i="99" s="1"/>
  <c r="AC160" i="99" s="1"/>
  <c r="AC161" i="99" s="1"/>
  <c r="AC162" i="99" s="1"/>
  <c r="AC163" i="99" s="1"/>
  <c r="AC164" i="99" s="1"/>
  <c r="AC165" i="99" s="1"/>
  <c r="AC166" i="99" s="1"/>
  <c r="AC167" i="99" s="1"/>
  <c r="AC168" i="99" s="1"/>
  <c r="AC169" i="99" s="1"/>
  <c r="AC170" i="99" s="1"/>
  <c r="AC171" i="99" s="1"/>
  <c r="AC172" i="99" s="1"/>
  <c r="AC173" i="99" s="1"/>
  <c r="AC174" i="99" s="1"/>
  <c r="AC175" i="99" s="1"/>
  <c r="AC176" i="99" s="1"/>
  <c r="AC177" i="99" s="1"/>
  <c r="AC178" i="99" s="1"/>
  <c r="AC179" i="99" s="1"/>
  <c r="AC180" i="99" s="1"/>
  <c r="AC181" i="99" s="1"/>
  <c r="AC182" i="99" s="1"/>
  <c r="AC183" i="99" s="1"/>
  <c r="AC184" i="99" s="1"/>
  <c r="AC185" i="99" s="1"/>
  <c r="AC186" i="99" s="1"/>
  <c r="AC187" i="99" s="1"/>
  <c r="AC188" i="99" s="1"/>
  <c r="AC189" i="99" s="1"/>
  <c r="AC190" i="99" s="1"/>
  <c r="AC191" i="99" s="1"/>
  <c r="AC192" i="99" s="1"/>
  <c r="AC193" i="99" s="1"/>
  <c r="AC194" i="99" s="1"/>
  <c r="AC195" i="99" s="1"/>
  <c r="AC196" i="99" s="1"/>
  <c r="AC197" i="99" s="1"/>
  <c r="AC198" i="99" s="1"/>
  <c r="AC199" i="99" s="1"/>
  <c r="AC200" i="99" s="1"/>
  <c r="AC201" i="99" s="1"/>
  <c r="AC202" i="99" s="1"/>
  <c r="AC203" i="99" s="1"/>
  <c r="AC204" i="99" s="1"/>
  <c r="AC205" i="99" s="1"/>
  <c r="AC206" i="99" s="1"/>
  <c r="AC207" i="99" s="1"/>
  <c r="AC208" i="99" s="1"/>
  <c r="AC209" i="99" s="1"/>
  <c r="AC210" i="99" s="1"/>
  <c r="AC211" i="99" s="1"/>
  <c r="AC212" i="99" s="1"/>
  <c r="AC213" i="99" s="1"/>
  <c r="AC214" i="99" s="1"/>
  <c r="AC215" i="99" s="1"/>
  <c r="AC216" i="99" s="1"/>
  <c r="AC217" i="99" s="1"/>
  <c r="AC218" i="99" s="1"/>
  <c r="AC219" i="99" s="1"/>
  <c r="AC220" i="99" s="1"/>
  <c r="AC221" i="99" s="1"/>
  <c r="AC222" i="99" s="1"/>
  <c r="AC223" i="99" s="1"/>
  <c r="AC224" i="99" s="1"/>
  <c r="AC225" i="99" s="1"/>
  <c r="AC226" i="99" s="1"/>
  <c r="AC227" i="99" s="1"/>
  <c r="AC228" i="99" s="1"/>
  <c r="AC229" i="99" s="1"/>
  <c r="AC230" i="99" s="1"/>
  <c r="AC231" i="99" s="1"/>
  <c r="AC232" i="99" s="1"/>
  <c r="AC233" i="99" s="1"/>
  <c r="AC234" i="99" s="1"/>
  <c r="AC235" i="99" s="1"/>
  <c r="AC236" i="99" s="1"/>
  <c r="AC237" i="99" s="1"/>
  <c r="AC238" i="99" s="1"/>
  <c r="AC239" i="99" s="1"/>
  <c r="AC240" i="99" s="1"/>
  <c r="AC241" i="99" s="1"/>
  <c r="AC242" i="99" s="1"/>
  <c r="AC243" i="99" s="1"/>
  <c r="AC244" i="99" s="1"/>
  <c r="AC245" i="99" s="1"/>
  <c r="AC246" i="99" s="1"/>
  <c r="AC247" i="99" s="1"/>
  <c r="AC248" i="99" s="1"/>
  <c r="AC249" i="99" s="1"/>
  <c r="AC250" i="99" s="1"/>
  <c r="AC251" i="99" s="1"/>
  <c r="AC252" i="99" s="1"/>
  <c r="AC253" i="99" s="1"/>
  <c r="AC254" i="99" s="1"/>
  <c r="AC255" i="99" s="1"/>
  <c r="AC256" i="99" s="1"/>
  <c r="AC257" i="99" s="1"/>
  <c r="AC258" i="99" s="1"/>
  <c r="AC259" i="99" s="1"/>
  <c r="AC260" i="99" s="1"/>
  <c r="AC261" i="99" s="1"/>
  <c r="AC262" i="99" s="1"/>
  <c r="AC263" i="99" s="1"/>
  <c r="AC264" i="99" s="1"/>
  <c r="AC265" i="99" s="1"/>
  <c r="AC266" i="99" s="1"/>
  <c r="AC267" i="99" s="1"/>
  <c r="AC268" i="99" s="1"/>
  <c r="AC269" i="99" s="1"/>
  <c r="AC270" i="99" s="1"/>
  <c r="AC271" i="99" s="1"/>
  <c r="AC272" i="99" s="1"/>
  <c r="AC273" i="99" s="1"/>
  <c r="AC274" i="99" s="1"/>
  <c r="AC275" i="99" s="1"/>
  <c r="AC276" i="99" s="1"/>
  <c r="AC277" i="99" s="1"/>
  <c r="AC278" i="99" s="1"/>
  <c r="AC279" i="99" s="1"/>
  <c r="AC280" i="99" s="1"/>
  <c r="AC281" i="99" s="1"/>
  <c r="AC282" i="99" s="1"/>
  <c r="AC283" i="99" s="1"/>
  <c r="AC284" i="99" s="1"/>
  <c r="AC285" i="99" s="1"/>
  <c r="AC286" i="99" s="1"/>
  <c r="AC287" i="99" s="1"/>
  <c r="AC288" i="99" s="1"/>
  <c r="AC289" i="99" s="1"/>
  <c r="AC290" i="99" s="1"/>
  <c r="AC291" i="99" s="1"/>
  <c r="AC292" i="99" s="1"/>
  <c r="AC293" i="99" s="1"/>
  <c r="AC294" i="99" s="1"/>
  <c r="AC295" i="99" s="1"/>
  <c r="AC296" i="99" s="1"/>
  <c r="V228" i="99"/>
  <c r="W228" i="99" s="1"/>
  <c r="V282" i="99"/>
  <c r="W282" i="99" s="1"/>
  <c r="S120" i="99"/>
  <c r="P120" i="99"/>
  <c r="R120" i="99"/>
  <c r="GB42" i="94"/>
  <c r="DJ15" i="83"/>
  <c r="EZ35" i="83"/>
  <c r="HM42" i="94"/>
  <c r="I612" i="100" s="1"/>
  <c r="BB73" i="99"/>
  <c r="BB82" i="99"/>
  <c r="BB83" i="99" s="1"/>
  <c r="BB84" i="99" s="1"/>
  <c r="BB85" i="99" s="1"/>
  <c r="BB86" i="99" s="1"/>
  <c r="BB87" i="99" s="1"/>
  <c r="AW88" i="99"/>
  <c r="AW89" i="99" s="1"/>
  <c r="AW90" i="99" s="1"/>
  <c r="AW91" i="99" s="1"/>
  <c r="AW92" i="99" s="1"/>
  <c r="AW93" i="99" s="1"/>
  <c r="AW94" i="99" s="1"/>
  <c r="AW95" i="99" s="1"/>
  <c r="AW96" i="99" s="1"/>
  <c r="AW97" i="99" s="1"/>
  <c r="AW98" i="99" s="1"/>
  <c r="AW99" i="99" s="1"/>
  <c r="AW100" i="99" s="1"/>
  <c r="AW101" i="99" s="1"/>
  <c r="AW102" i="99" s="1"/>
  <c r="AW103" i="99" s="1"/>
  <c r="AW104" i="99" s="1"/>
  <c r="AW105" i="99" s="1"/>
  <c r="AW106" i="99" s="1"/>
  <c r="AW107" i="99" s="1"/>
  <c r="AW108" i="99" s="1"/>
  <c r="AW109" i="99" s="1"/>
  <c r="AW110" i="99" s="1"/>
  <c r="AW111" i="99" s="1"/>
  <c r="AW112" i="99" s="1"/>
  <c r="AW113" i="99" s="1"/>
  <c r="AW114" i="99" s="1"/>
  <c r="AW115" i="99" s="1"/>
  <c r="AW116" i="99" s="1"/>
  <c r="AW117" i="99" s="1"/>
  <c r="AW118" i="99" s="1"/>
  <c r="AW119" i="99" s="1"/>
  <c r="AW120" i="99" s="1"/>
  <c r="AW121" i="99" s="1"/>
  <c r="AW122" i="99" s="1"/>
  <c r="AW123" i="99" s="1"/>
  <c r="AW124" i="99" s="1"/>
  <c r="AW125" i="99" s="1"/>
  <c r="AW126" i="99" s="1"/>
  <c r="AW127" i="99" s="1"/>
  <c r="AW128" i="99" s="1"/>
  <c r="AW129" i="99" s="1"/>
  <c r="AW130" i="99" s="1"/>
  <c r="AW131" i="99" s="1"/>
  <c r="AW132" i="99" s="1"/>
  <c r="AW133" i="99" s="1"/>
  <c r="AW134" i="99" s="1"/>
  <c r="AW135" i="99" s="1"/>
  <c r="AW136" i="99" s="1"/>
  <c r="AW137" i="99" s="1"/>
  <c r="AW138" i="99" s="1"/>
  <c r="AW139" i="99" s="1"/>
  <c r="AW140" i="99" s="1"/>
  <c r="AW141" i="99" s="1"/>
  <c r="AW142" i="99" s="1"/>
  <c r="AW143" i="99" s="1"/>
  <c r="AW144" i="99" s="1"/>
  <c r="AW145" i="99" s="1"/>
  <c r="AW146" i="99" s="1"/>
  <c r="AW147" i="99" s="1"/>
  <c r="AW148" i="99" s="1"/>
  <c r="AW149" i="99" s="1"/>
  <c r="AW150" i="99" s="1"/>
  <c r="AW151" i="99" s="1"/>
  <c r="AW152" i="99" s="1"/>
  <c r="AW153" i="99" s="1"/>
  <c r="AW154" i="99" s="1"/>
  <c r="AW155" i="99" s="1"/>
  <c r="AW156" i="99" s="1"/>
  <c r="AW157" i="99" s="1"/>
  <c r="AW158" i="99" s="1"/>
  <c r="AW159" i="99" s="1"/>
  <c r="AW160" i="99" s="1"/>
  <c r="AW161" i="99" s="1"/>
  <c r="AW162" i="99" s="1"/>
  <c r="AW163" i="99" s="1"/>
  <c r="AW164" i="99" s="1"/>
  <c r="AW165" i="99" s="1"/>
  <c r="AW166" i="99" s="1"/>
  <c r="AW167" i="99" s="1"/>
  <c r="AW168" i="99" s="1"/>
  <c r="AW169" i="99" s="1"/>
  <c r="AW170" i="99" s="1"/>
  <c r="AW171" i="99" s="1"/>
  <c r="AW172" i="99" s="1"/>
  <c r="AW173" i="99" s="1"/>
  <c r="AW174" i="99" s="1"/>
  <c r="AW175" i="99" s="1"/>
  <c r="AW176" i="99" s="1"/>
  <c r="AW177" i="99" s="1"/>
  <c r="AW178" i="99" s="1"/>
  <c r="AW179" i="99" s="1"/>
  <c r="AW180" i="99" s="1"/>
  <c r="AW181" i="99" s="1"/>
  <c r="AW182" i="99" s="1"/>
  <c r="AW183" i="99" s="1"/>
  <c r="AW184" i="99" s="1"/>
  <c r="AW185" i="99" s="1"/>
  <c r="AW186" i="99" s="1"/>
  <c r="AW187" i="99" s="1"/>
  <c r="AW188" i="99" s="1"/>
  <c r="AW189" i="99" s="1"/>
  <c r="AW190" i="99" s="1"/>
  <c r="AW191" i="99" s="1"/>
  <c r="AW192" i="99" s="1"/>
  <c r="AW193" i="99" s="1"/>
  <c r="AW194" i="99" s="1"/>
  <c r="AW195" i="99" s="1"/>
  <c r="AW196" i="99" s="1"/>
  <c r="AW197" i="99" s="1"/>
  <c r="AW198" i="99" s="1"/>
  <c r="AW199" i="99" s="1"/>
  <c r="AW200" i="99" s="1"/>
  <c r="AW201" i="99" s="1"/>
  <c r="AW202" i="99" s="1"/>
  <c r="AW203" i="99" s="1"/>
  <c r="AW204" i="99" s="1"/>
  <c r="AW205" i="99" s="1"/>
  <c r="AW206" i="99" s="1"/>
  <c r="AW207" i="99" s="1"/>
  <c r="AW208" i="99" s="1"/>
  <c r="AW209" i="99" s="1"/>
  <c r="AW210" i="99" s="1"/>
  <c r="AW211" i="99" s="1"/>
  <c r="AW212" i="99" s="1"/>
  <c r="AW213" i="99" s="1"/>
  <c r="AW214" i="99" s="1"/>
  <c r="AW215" i="99" s="1"/>
  <c r="AW216" i="99" s="1"/>
  <c r="AW217" i="99" s="1"/>
  <c r="AW218" i="99" s="1"/>
  <c r="AW219" i="99" s="1"/>
  <c r="AW220" i="99" s="1"/>
  <c r="AW221" i="99" s="1"/>
  <c r="AW222" i="99" s="1"/>
  <c r="AW223" i="99" s="1"/>
  <c r="AW224" i="99" s="1"/>
  <c r="AW225" i="99" s="1"/>
  <c r="AW226" i="99" s="1"/>
  <c r="AW227" i="99" s="1"/>
  <c r="AW228" i="99" s="1"/>
  <c r="AW229" i="99" s="1"/>
  <c r="AW230" i="99" s="1"/>
  <c r="AW231" i="99" s="1"/>
  <c r="AW232" i="99" s="1"/>
  <c r="AW233" i="99" s="1"/>
  <c r="AW234" i="99" s="1"/>
  <c r="AW235" i="99" s="1"/>
  <c r="AW236" i="99" s="1"/>
  <c r="AW237" i="99" s="1"/>
  <c r="AW238" i="99" s="1"/>
  <c r="AW239" i="99" s="1"/>
  <c r="AW240" i="99" s="1"/>
  <c r="AW241" i="99" s="1"/>
  <c r="AW242" i="99" s="1"/>
  <c r="AW243" i="99" s="1"/>
  <c r="AW244" i="99" s="1"/>
  <c r="AW245" i="99" s="1"/>
  <c r="AW246" i="99" s="1"/>
  <c r="AW247" i="99" s="1"/>
  <c r="AW248" i="99" s="1"/>
  <c r="AW249" i="99" s="1"/>
  <c r="AW250" i="99" s="1"/>
  <c r="AW251" i="99" s="1"/>
  <c r="AW252" i="99" s="1"/>
  <c r="AW253" i="99" s="1"/>
  <c r="AW254" i="99" s="1"/>
  <c r="AW255" i="99" s="1"/>
  <c r="AW256" i="99" s="1"/>
  <c r="AW257" i="99" s="1"/>
  <c r="AW258" i="99" s="1"/>
  <c r="AW259" i="99" s="1"/>
  <c r="AW260" i="99" s="1"/>
  <c r="AW261" i="99" s="1"/>
  <c r="AW262" i="99" s="1"/>
  <c r="AW263" i="99" s="1"/>
  <c r="AW264" i="99" s="1"/>
  <c r="AW265" i="99" s="1"/>
  <c r="AW266" i="99" s="1"/>
  <c r="AW267" i="99" s="1"/>
  <c r="AW268" i="99" s="1"/>
  <c r="AW269" i="99" s="1"/>
  <c r="AW270" i="99" s="1"/>
  <c r="AW271" i="99" s="1"/>
  <c r="AW272" i="99" s="1"/>
  <c r="AW273" i="99" s="1"/>
  <c r="AW274" i="99" s="1"/>
  <c r="AW275" i="99" s="1"/>
  <c r="AW276" i="99" s="1"/>
  <c r="AW277" i="99" s="1"/>
  <c r="AW278" i="99" s="1"/>
  <c r="AW279" i="99" s="1"/>
  <c r="AW280" i="99" s="1"/>
  <c r="AW281" i="99" s="1"/>
  <c r="AW282" i="99" s="1"/>
  <c r="AW283" i="99" s="1"/>
  <c r="AW284" i="99" s="1"/>
  <c r="AW285" i="99" s="1"/>
  <c r="AW286" i="99" s="1"/>
  <c r="AW287" i="99" s="1"/>
  <c r="AW288" i="99" s="1"/>
  <c r="AW289" i="99" s="1"/>
  <c r="AW290" i="99" s="1"/>
  <c r="AW291" i="99" s="1"/>
  <c r="AW292" i="99" s="1"/>
  <c r="AW293" i="99" s="1"/>
  <c r="AW294" i="99" s="1"/>
  <c r="AW295" i="99" s="1"/>
  <c r="AW296" i="99" s="1"/>
  <c r="BJ15" i="83"/>
  <c r="HB15" i="94"/>
  <c r="FO42" i="94"/>
  <c r="J374" i="100" s="1"/>
  <c r="CW15" i="83"/>
  <c r="BD73" i="99"/>
  <c r="K165" i="98" l="1"/>
  <c r="K166" i="98"/>
  <c r="AN29" i="60"/>
  <c r="K164" i="98"/>
  <c r="G139" i="30"/>
  <c r="F139" i="30"/>
  <c r="G140" i="30"/>
  <c r="F140" i="30"/>
  <c r="B246" i="30"/>
  <c r="B136" i="30"/>
  <c r="B230" i="30"/>
  <c r="E15" i="110"/>
  <c r="E16" i="110"/>
  <c r="L1" i="106"/>
  <c r="M234" i="100"/>
  <c r="N530" i="100" s="1"/>
  <c r="A530" i="100" s="1"/>
  <c r="H8" i="33"/>
  <c r="H8" i="101"/>
  <c r="FB50" i="63"/>
  <c r="CJ23" i="18"/>
  <c r="FC50" i="63" s="1"/>
  <c r="CL23" i="18"/>
  <c r="CY23" i="18"/>
  <c r="CW23" i="18"/>
  <c r="FP50" i="63" s="1"/>
  <c r="FO50" i="63"/>
  <c r="BY23" i="18"/>
  <c r="J23" i="18"/>
  <c r="FC23" i="63" s="1"/>
  <c r="FB23" i="63"/>
  <c r="E18" i="29"/>
  <c r="E17" i="29"/>
  <c r="B152" i="98"/>
  <c r="A141" i="98"/>
  <c r="A139" i="98"/>
  <c r="A160" i="98"/>
  <c r="A155" i="98"/>
  <c r="B158" i="98"/>
  <c r="A157" i="98"/>
  <c r="B159" i="98"/>
  <c r="B153" i="98"/>
  <c r="B142" i="98"/>
  <c r="B156" i="98"/>
  <c r="B154" i="98"/>
  <c r="A143" i="98"/>
  <c r="B146" i="98"/>
  <c r="B144" i="98"/>
  <c r="B145" i="98"/>
  <c r="J378" i="100"/>
  <c r="E650" i="100"/>
  <c r="EV14" i="94"/>
  <c r="EV41" i="94"/>
  <c r="BH14" i="83"/>
  <c r="HA14" i="94" s="1"/>
  <c r="I321" i="100" s="1"/>
  <c r="AH14" i="83"/>
  <c r="GA14" i="94" s="1"/>
  <c r="I318" i="100" s="1"/>
  <c r="AU14" i="83"/>
  <c r="GN14" i="94" s="1"/>
  <c r="I320" i="100" s="1"/>
  <c r="H14" i="83"/>
  <c r="FA14" i="94" s="1"/>
  <c r="I315" i="100" s="1"/>
  <c r="U14" i="83"/>
  <c r="FN14" i="94" s="1"/>
  <c r="I317" i="100" s="1"/>
  <c r="GP42" i="94"/>
  <c r="G650" i="100" s="1"/>
  <c r="DY15" i="83"/>
  <c r="FE15" i="94"/>
  <c r="M15" i="83"/>
  <c r="ED15" i="83"/>
  <c r="K361" i="100"/>
  <c r="J643" i="100"/>
  <c r="U11" i="83"/>
  <c r="FN11" i="94" s="1"/>
  <c r="I247" i="100" s="1"/>
  <c r="C16" i="83"/>
  <c r="AU11" i="83"/>
  <c r="GN11" i="94" s="1"/>
  <c r="I250" i="100" s="1"/>
  <c r="C17" i="83"/>
  <c r="C19" i="83"/>
  <c r="C21" i="83"/>
  <c r="EV11" i="94"/>
  <c r="AH11" i="83"/>
  <c r="EV38" i="94"/>
  <c r="C20" i="83"/>
  <c r="C18" i="83"/>
  <c r="H11" i="83"/>
  <c r="FA11" i="94" s="1"/>
  <c r="I246" i="100" s="1"/>
  <c r="Z15" i="83"/>
  <c r="FR15" i="94"/>
  <c r="EE15" i="83"/>
  <c r="J86" i="98"/>
  <c r="CL15" i="83"/>
  <c r="FC42" i="94"/>
  <c r="G645" i="100" s="1"/>
  <c r="HS15" i="94"/>
  <c r="K643" i="100" s="1"/>
  <c r="CA15" i="83"/>
  <c r="HT15" i="94" s="1"/>
  <c r="H13" i="83"/>
  <c r="FA13" i="94" s="1"/>
  <c r="I291" i="100" s="1"/>
  <c r="EV40" i="94"/>
  <c r="U13" i="83"/>
  <c r="FN13" i="94" s="1"/>
  <c r="I293" i="100" s="1"/>
  <c r="AH13" i="83"/>
  <c r="GA13" i="94" s="1"/>
  <c r="I294" i="100" s="1"/>
  <c r="I13" i="83"/>
  <c r="FB13" i="94" s="1"/>
  <c r="AU13" i="83"/>
  <c r="GN13" i="94" s="1"/>
  <c r="I296" i="100" s="1"/>
  <c r="EV13" i="94"/>
  <c r="EV12" i="94"/>
  <c r="AH12" i="83"/>
  <c r="GA12" i="94" s="1"/>
  <c r="I270" i="100" s="1"/>
  <c r="H12" i="83"/>
  <c r="FA12" i="94" s="1"/>
  <c r="I268" i="100" s="1"/>
  <c r="EV39" i="94"/>
  <c r="AU12" i="83"/>
  <c r="GN12" i="94" s="1"/>
  <c r="I272" i="100" s="1"/>
  <c r="AI12" i="83"/>
  <c r="GB12" i="94" s="1"/>
  <c r="J270" i="100" s="1"/>
  <c r="U12" i="83"/>
  <c r="FN12" i="94" s="1"/>
  <c r="I269" i="100" s="1"/>
  <c r="AE28" i="60"/>
  <c r="AD29" i="60"/>
  <c r="I90" i="98"/>
  <c r="I86" i="30"/>
  <c r="J363" i="100"/>
  <c r="E645" i="100"/>
  <c r="CY15" i="83"/>
  <c r="FP42" i="94"/>
  <c r="BL15" i="83"/>
  <c r="HC15" i="94"/>
  <c r="G640" i="100" s="1"/>
  <c r="GC42" i="94"/>
  <c r="G648" i="100" s="1"/>
  <c r="DL15" i="83"/>
  <c r="AN15" i="83"/>
  <c r="GG15" i="94" s="1"/>
  <c r="GF15" i="94"/>
  <c r="K625" i="100" s="1"/>
  <c r="AR39" i="63"/>
  <c r="CU24" i="35"/>
  <c r="AR42" i="63" s="1"/>
  <c r="CU25" i="35"/>
  <c r="AR43" i="63" s="1"/>
  <c r="J376" i="100"/>
  <c r="E648" i="100"/>
  <c r="E646" i="100"/>
  <c r="J625" i="100"/>
  <c r="AW39" i="63"/>
  <c r="CZ24" i="35"/>
  <c r="AW42" i="63" s="1"/>
  <c r="CZ25" i="35"/>
  <c r="AW43" i="63" s="1"/>
  <c r="D23" i="35"/>
  <c r="BQ12" i="35"/>
  <c r="BL12" i="35"/>
  <c r="CA12" i="35"/>
  <c r="AR12" i="35"/>
  <c r="D25" i="35"/>
  <c r="G25" i="63" s="1"/>
  <c r="B137" i="30" s="1"/>
  <c r="AW12" i="35"/>
  <c r="G12" i="63"/>
  <c r="BV12" i="35"/>
  <c r="BG12" i="35"/>
  <c r="BB12" i="35"/>
  <c r="DE12" i="35"/>
  <c r="G18" i="63"/>
  <c r="D24" i="35"/>
  <c r="BG18" i="35"/>
  <c r="AR18" i="35"/>
  <c r="CA18" i="35"/>
  <c r="BV18" i="35"/>
  <c r="BQ18" i="35"/>
  <c r="BL18" i="35"/>
  <c r="DE18" i="35"/>
  <c r="BB18" i="35"/>
  <c r="AW18" i="35"/>
  <c r="I29" i="33"/>
  <c r="I40" i="33"/>
  <c r="I16" i="33"/>
  <c r="I27" i="33"/>
  <c r="I42" i="33"/>
  <c r="I32" i="33"/>
  <c r="I28" i="33"/>
  <c r="I19" i="33"/>
  <c r="I37" i="33"/>
  <c r="I12" i="33"/>
  <c r="I22" i="33"/>
  <c r="I31" i="33"/>
  <c r="I14" i="33"/>
  <c r="I43" i="33"/>
  <c r="I15" i="33"/>
  <c r="I25" i="33"/>
  <c r="I36" i="33"/>
  <c r="I26" i="33"/>
  <c r="I17" i="33"/>
  <c r="I35" i="33"/>
  <c r="I41" i="33"/>
  <c r="I45" i="33"/>
  <c r="I23" i="33"/>
  <c r="I44" i="33"/>
  <c r="I34" i="33"/>
  <c r="I30" i="33"/>
  <c r="I21" i="33"/>
  <c r="I33" i="33"/>
  <c r="I24" i="33"/>
  <c r="I39" i="33"/>
  <c r="I38" i="33"/>
  <c r="I18" i="33"/>
  <c r="I13" i="33"/>
  <c r="I20" i="33"/>
  <c r="I11" i="33"/>
  <c r="EV35" i="83"/>
  <c r="EY35" i="83"/>
  <c r="EW35" i="83"/>
  <c r="EU35" i="83"/>
  <c r="EX35" i="83"/>
  <c r="AM39" i="63"/>
  <c r="CP25" i="35"/>
  <c r="AM43" i="63" s="1"/>
  <c r="CP24" i="35"/>
  <c r="AM42" i="63" s="1"/>
  <c r="Y189" i="99"/>
  <c r="Y190" i="99" s="1"/>
  <c r="Y191" i="99" s="1"/>
  <c r="Y192" i="99" s="1"/>
  <c r="Y193" i="99" s="1"/>
  <c r="Y194" i="99" s="1"/>
  <c r="Y195" i="99" s="1"/>
  <c r="Y196" i="99" s="1"/>
  <c r="Y197" i="99" s="1"/>
  <c r="Y198" i="99" s="1"/>
  <c r="Y199" i="99" s="1"/>
  <c r="Y200" i="99" s="1"/>
  <c r="Y201" i="99" s="1"/>
  <c r="Y202" i="99" s="1"/>
  <c r="Y203" i="99" s="1"/>
  <c r="Y204" i="99" s="1"/>
  <c r="Y205" i="99" s="1"/>
  <c r="Y206" i="99" s="1"/>
  <c r="Y207" i="99" s="1"/>
  <c r="Y208" i="99" s="1"/>
  <c r="Y209" i="99" s="1"/>
  <c r="Y210" i="99" s="1"/>
  <c r="Y211" i="99" s="1"/>
  <c r="Y212" i="99" s="1"/>
  <c r="Y213" i="99" s="1"/>
  <c r="Y214" i="99" s="1"/>
  <c r="Y215" i="99" s="1"/>
  <c r="Y216" i="99" s="1"/>
  <c r="Y217" i="99" s="1"/>
  <c r="Y218" i="99" s="1"/>
  <c r="Y219" i="99" s="1"/>
  <c r="Y220" i="99" s="1"/>
  <c r="Y221" i="99" s="1"/>
  <c r="Y222" i="99" s="1"/>
  <c r="Y223" i="99" s="1"/>
  <c r="Y224" i="99" s="1"/>
  <c r="Y225" i="99" s="1"/>
  <c r="Y226" i="99" s="1"/>
  <c r="Y227" i="99" s="1"/>
  <c r="Y228" i="99" s="1"/>
  <c r="Y229" i="99" s="1"/>
  <c r="Y230" i="99" s="1"/>
  <c r="Y231" i="99" s="1"/>
  <c r="Y232" i="99" s="1"/>
  <c r="Y233" i="99" s="1"/>
  <c r="Y234" i="99" s="1"/>
  <c r="Y235" i="99" s="1"/>
  <c r="Y236" i="99" s="1"/>
  <c r="Y237" i="99" s="1"/>
  <c r="Y238" i="99" s="1"/>
  <c r="Y239" i="99" s="1"/>
  <c r="Y240" i="99" s="1"/>
  <c r="Y241" i="99" s="1"/>
  <c r="I19" i="101"/>
  <c r="I26" i="101"/>
  <c r="I42" i="101"/>
  <c r="I16" i="101"/>
  <c r="I31" i="101"/>
  <c r="I40" i="101"/>
  <c r="I33" i="101"/>
  <c r="I24" i="101"/>
  <c r="I43" i="101"/>
  <c r="I28" i="101"/>
  <c r="I12" i="101"/>
  <c r="I23" i="101"/>
  <c r="I35" i="101"/>
  <c r="I44" i="101"/>
  <c r="I22" i="101"/>
  <c r="I34" i="101"/>
  <c r="I21" i="101"/>
  <c r="I38" i="101"/>
  <c r="I17" i="101"/>
  <c r="I11" i="101"/>
  <c r="I29" i="101"/>
  <c r="I41" i="101"/>
  <c r="I25" i="101"/>
  <c r="I45" i="101"/>
  <c r="I36" i="101"/>
  <c r="I37" i="101"/>
  <c r="I32" i="101"/>
  <c r="I14" i="101"/>
  <c r="I27" i="101"/>
  <c r="I30" i="101"/>
  <c r="I15" i="101"/>
  <c r="I39" i="101"/>
  <c r="I20" i="101"/>
  <c r="I13" i="101"/>
  <c r="I18" i="101"/>
  <c r="H64" i="98"/>
  <c r="H60" i="98"/>
  <c r="H63" i="30"/>
  <c r="H63" i="98"/>
  <c r="H87" i="30"/>
  <c r="B383" i="98"/>
  <c r="H62" i="30"/>
  <c r="H91" i="98"/>
  <c r="B399" i="98"/>
  <c r="H59" i="30"/>
  <c r="FT6" i="94"/>
  <c r="FU6" i="94" s="1"/>
  <c r="FV6" i="94" s="1"/>
  <c r="I646" i="100"/>
  <c r="G646" i="100"/>
  <c r="E376" i="100"/>
  <c r="E640" i="100"/>
  <c r="AH39" i="63"/>
  <c r="CK24" i="35"/>
  <c r="AH42" i="63" s="1"/>
  <c r="CK25" i="35"/>
  <c r="AH43" i="63" s="1"/>
  <c r="N69" i="100"/>
  <c r="A69" i="100" s="1"/>
  <c r="N201" i="100"/>
  <c r="A201" i="100" s="1"/>
  <c r="N168" i="100"/>
  <c r="A168" i="100" s="1"/>
  <c r="N36" i="100"/>
  <c r="A36" i="100" s="1"/>
  <c r="N135" i="100"/>
  <c r="A135" i="100" s="1"/>
  <c r="N102" i="100"/>
  <c r="A102" i="100" s="1"/>
  <c r="N1" i="100"/>
  <c r="I12" i="83" l="1"/>
  <c r="FB12" i="94" s="1"/>
  <c r="J268" i="100" s="1"/>
  <c r="V13" i="83"/>
  <c r="AV14" i="83"/>
  <c r="V14" i="83"/>
  <c r="W14" i="83" s="1"/>
  <c r="AI14" i="83"/>
  <c r="GB14" i="94" s="1"/>
  <c r="AV12" i="83"/>
  <c r="AV11" i="83"/>
  <c r="D272" i="100"/>
  <c r="D268" i="100"/>
  <c r="D270" i="100"/>
  <c r="D269" i="100"/>
  <c r="I11" i="83"/>
  <c r="FB11" i="94" s="1"/>
  <c r="J246" i="100" s="1"/>
  <c r="BI14" i="83"/>
  <c r="HB14" i="94" s="1"/>
  <c r="AJ12" i="83"/>
  <c r="AL12" i="83" s="1"/>
  <c r="AI13" i="83"/>
  <c r="AJ13" i="83" s="1"/>
  <c r="V11" i="83"/>
  <c r="FO11" i="94" s="1"/>
  <c r="E574" i="100" s="1"/>
  <c r="N281" i="100"/>
  <c r="A281" i="100" s="1"/>
  <c r="N563" i="100"/>
  <c r="A563" i="100" s="1"/>
  <c r="M69" i="106"/>
  <c r="A69" i="106" s="1"/>
  <c r="M102" i="106"/>
  <c r="A102" i="106" s="1"/>
  <c r="M135" i="106"/>
  <c r="A135" i="106" s="1"/>
  <c r="M1" i="106"/>
  <c r="M168" i="106"/>
  <c r="A168" i="106" s="1"/>
  <c r="M201" i="106"/>
  <c r="A201" i="106" s="1"/>
  <c r="M36" i="106"/>
  <c r="A36" i="106" s="1"/>
  <c r="N693" i="100"/>
  <c r="A693" i="100" s="1"/>
  <c r="N305" i="100"/>
  <c r="A305" i="100" s="1"/>
  <c r="N234" i="100"/>
  <c r="A234" i="100" s="1"/>
  <c r="N627" i="100"/>
  <c r="A627" i="100" s="1"/>
  <c r="N497" i="100"/>
  <c r="F22" i="76" s="1"/>
  <c r="N444" i="100"/>
  <c r="A444" i="100" s="1"/>
  <c r="N387" i="100"/>
  <c r="A387" i="100" s="1"/>
  <c r="N418" i="100"/>
  <c r="A418" i="100" s="1"/>
  <c r="N332" i="100"/>
  <c r="A332" i="100" s="1"/>
  <c r="N259" i="100"/>
  <c r="A259" i="100" s="1"/>
  <c r="N660" i="100"/>
  <c r="A660" i="100" s="1"/>
  <c r="N365" i="100"/>
  <c r="A365" i="100" s="1"/>
  <c r="N594" i="100"/>
  <c r="A594" i="100" s="1"/>
  <c r="N476" i="100"/>
  <c r="A476" i="100" s="1"/>
  <c r="H22" i="101"/>
  <c r="H25" i="101"/>
  <c r="H23" i="101"/>
  <c r="H21" i="101"/>
  <c r="H15" i="101"/>
  <c r="H34" i="101"/>
  <c r="H14" i="101"/>
  <c r="H42" i="101"/>
  <c r="H19" i="101"/>
  <c r="H41" i="101"/>
  <c r="H36" i="101"/>
  <c r="H29" i="101"/>
  <c r="H44" i="101"/>
  <c r="H39" i="101"/>
  <c r="H38" i="101"/>
  <c r="H43" i="101"/>
  <c r="H24" i="101"/>
  <c r="H26" i="101"/>
  <c r="H31" i="101"/>
  <c r="H17" i="101"/>
  <c r="H16" i="101"/>
  <c r="H20" i="101"/>
  <c r="H35" i="101"/>
  <c r="H40" i="101"/>
  <c r="H18" i="101"/>
  <c r="H37" i="101"/>
  <c r="H45" i="101"/>
  <c r="H12" i="101"/>
  <c r="H30" i="101"/>
  <c r="H27" i="101"/>
  <c r="H33" i="101"/>
  <c r="H28" i="101"/>
  <c r="H13" i="101"/>
  <c r="H11" i="101"/>
  <c r="H32" i="101"/>
  <c r="H13" i="33"/>
  <c r="H21" i="33"/>
  <c r="H38" i="33"/>
  <c r="H28" i="33"/>
  <c r="H35" i="33"/>
  <c r="H24" i="33"/>
  <c r="H15" i="33"/>
  <c r="H25" i="33"/>
  <c r="H42" i="33"/>
  <c r="H32" i="33"/>
  <c r="H33" i="33"/>
  <c r="H12" i="33"/>
  <c r="H45" i="33"/>
  <c r="H44" i="33"/>
  <c r="H20" i="33"/>
  <c r="H11" i="33"/>
  <c r="H23" i="33"/>
  <c r="H16" i="33"/>
  <c r="H19" i="33"/>
  <c r="H27" i="33"/>
  <c r="H18" i="33"/>
  <c r="H30" i="33"/>
  <c r="H26" i="33"/>
  <c r="H29" i="33"/>
  <c r="H40" i="33"/>
  <c r="H17" i="33"/>
  <c r="H14" i="33"/>
  <c r="H34" i="33"/>
  <c r="H31" i="33"/>
  <c r="H39" i="33"/>
  <c r="H36" i="33"/>
  <c r="H37" i="33"/>
  <c r="H43" i="33"/>
  <c r="H41" i="33"/>
  <c r="H22" i="33"/>
  <c r="CZ23" i="18"/>
  <c r="FR50" i="63"/>
  <c r="EK23" i="18"/>
  <c r="EI23" i="18"/>
  <c r="BZ23" i="18"/>
  <c r="HR23" i="63"/>
  <c r="EJ23" i="18"/>
  <c r="FE50" i="63"/>
  <c r="CM23" i="18"/>
  <c r="L23" i="18"/>
  <c r="E21" i="29"/>
  <c r="E20" i="29"/>
  <c r="E19" i="29"/>
  <c r="I87" i="30"/>
  <c r="AE29" i="60"/>
  <c r="I91" i="98"/>
  <c r="V12" i="83"/>
  <c r="E582" i="100"/>
  <c r="D584" i="100"/>
  <c r="D581" i="100"/>
  <c r="D582" i="100"/>
  <c r="D580" i="100"/>
  <c r="J13" i="83"/>
  <c r="M18" i="83"/>
  <c r="Z18" i="83"/>
  <c r="BM18" i="83"/>
  <c r="AM18" i="83"/>
  <c r="AZ18" i="83"/>
  <c r="EV45" i="94"/>
  <c r="EV18" i="94"/>
  <c r="BZ18" i="83"/>
  <c r="AI11" i="83"/>
  <c r="GA11" i="94"/>
  <c r="I248" i="100" s="1"/>
  <c r="M17" i="83"/>
  <c r="EV17" i="94"/>
  <c r="AZ17" i="83"/>
  <c r="BM17" i="83"/>
  <c r="AM17" i="83"/>
  <c r="EV44" i="94"/>
  <c r="Z17" i="83"/>
  <c r="J618" i="100"/>
  <c r="I14" i="83"/>
  <c r="E580" i="100"/>
  <c r="AV13" i="83"/>
  <c r="J12" i="83"/>
  <c r="GB13" i="94"/>
  <c r="D294" i="100"/>
  <c r="D589" i="100"/>
  <c r="D588" i="100"/>
  <c r="D291" i="100"/>
  <c r="D590" i="100"/>
  <c r="D592" i="100"/>
  <c r="D296" i="100"/>
  <c r="D293" i="100"/>
  <c r="CM15" i="83"/>
  <c r="EJ15" i="83"/>
  <c r="FE42" i="94"/>
  <c r="J623" i="100"/>
  <c r="Z20" i="83"/>
  <c r="EV47" i="94"/>
  <c r="EV20" i="94"/>
  <c r="M20" i="83"/>
  <c r="Z21" i="83"/>
  <c r="EV48" i="94"/>
  <c r="M21" i="83"/>
  <c r="EV21" i="94"/>
  <c r="DZ15" i="83"/>
  <c r="EM15" i="83"/>
  <c r="GR42" i="94"/>
  <c r="E607" i="100"/>
  <c r="J318" i="100"/>
  <c r="L361" i="100"/>
  <c r="L643" i="100"/>
  <c r="FS15" i="94"/>
  <c r="K623" i="100" s="1"/>
  <c r="AA15" i="83"/>
  <c r="FT15" i="94" s="1"/>
  <c r="GO11" i="94"/>
  <c r="AW11" i="83"/>
  <c r="AZ16" i="83"/>
  <c r="AM16" i="83"/>
  <c r="EV16" i="94"/>
  <c r="Z16" i="83"/>
  <c r="M16" i="83"/>
  <c r="EV43" i="94"/>
  <c r="BM16" i="83"/>
  <c r="BZ16" i="83"/>
  <c r="CM16" i="83"/>
  <c r="W13" i="83"/>
  <c r="FO13" i="94"/>
  <c r="E588" i="100"/>
  <c r="J291" i="100"/>
  <c r="D246" i="100"/>
  <c r="D573" i="100"/>
  <c r="D574" i="100"/>
  <c r="D575" i="100"/>
  <c r="D250" i="100"/>
  <c r="D247" i="100"/>
  <c r="D248" i="100"/>
  <c r="D577" i="100"/>
  <c r="Z19" i="83"/>
  <c r="EV46" i="94"/>
  <c r="EV19" i="94"/>
  <c r="M19" i="83"/>
  <c r="N15" i="83"/>
  <c r="FG15" i="94" s="1"/>
  <c r="FF15" i="94"/>
  <c r="K618" i="100" s="1"/>
  <c r="AW14" i="83"/>
  <c r="GO14" i="94"/>
  <c r="BJ14" i="83"/>
  <c r="D317" i="100"/>
  <c r="D609" i="100"/>
  <c r="D318" i="100"/>
  <c r="D606" i="100"/>
  <c r="D315" i="100"/>
  <c r="D320" i="100"/>
  <c r="D604" i="100"/>
  <c r="D321" i="100"/>
  <c r="D610" i="100"/>
  <c r="D607" i="100"/>
  <c r="D63" i="101"/>
  <c r="B63" i="101"/>
  <c r="A63" i="101"/>
  <c r="D62" i="101"/>
  <c r="B62" i="101"/>
  <c r="A62" i="101"/>
  <c r="D61" i="101"/>
  <c r="A61" i="101"/>
  <c r="B61" i="101"/>
  <c r="D58" i="101"/>
  <c r="B58" i="101"/>
  <c r="A58" i="101"/>
  <c r="A68" i="101"/>
  <c r="D68" i="101"/>
  <c r="B68" i="101"/>
  <c r="D60" i="101"/>
  <c r="A60" i="101"/>
  <c r="B60" i="101"/>
  <c r="A65" i="101"/>
  <c r="B65" i="101"/>
  <c r="D65" i="101"/>
  <c r="A55" i="101"/>
  <c r="B55" i="101"/>
  <c r="D55" i="101"/>
  <c r="D54" i="33"/>
  <c r="B54" i="33"/>
  <c r="A54" i="33"/>
  <c r="D64" i="33"/>
  <c r="A64" i="33"/>
  <c r="B64" i="33"/>
  <c r="D66" i="33"/>
  <c r="B66" i="33"/>
  <c r="A66" i="33"/>
  <c r="B60" i="33"/>
  <c r="A60" i="33"/>
  <c r="D60" i="33"/>
  <c r="B58" i="33"/>
  <c r="A58" i="33"/>
  <c r="D58" i="33"/>
  <c r="D65" i="33"/>
  <c r="B65" i="33"/>
  <c r="A65" i="33"/>
  <c r="A59" i="33"/>
  <c r="D59" i="33"/>
  <c r="B59" i="33"/>
  <c r="AZ18" i="63"/>
  <c r="AW24" i="35"/>
  <c r="AZ24" i="63" s="1"/>
  <c r="N36" i="63"/>
  <c r="BQ24" i="35"/>
  <c r="N42" i="63" s="1"/>
  <c r="BG24" i="35"/>
  <c r="BJ24" i="63" s="1"/>
  <c r="BJ18" i="63"/>
  <c r="S30" i="63"/>
  <c r="BV25" i="35"/>
  <c r="S43" i="63" s="1"/>
  <c r="BV23" i="35"/>
  <c r="S41" i="63" s="1"/>
  <c r="AR23" i="35"/>
  <c r="AU23" i="63" s="1"/>
  <c r="AU12" i="63"/>
  <c r="AR25" i="35"/>
  <c r="AU25" i="63" s="1"/>
  <c r="C15" i="18"/>
  <c r="C19" i="18"/>
  <c r="C17" i="18"/>
  <c r="C21" i="18"/>
  <c r="G23" i="63"/>
  <c r="C13" i="18"/>
  <c r="C11" i="18"/>
  <c r="DM15" i="83"/>
  <c r="EL15" i="83"/>
  <c r="GE42" i="94"/>
  <c r="BM15" i="83"/>
  <c r="HE15" i="94"/>
  <c r="EH15" i="83"/>
  <c r="D64" i="101"/>
  <c r="B64" i="101"/>
  <c r="A64" i="101"/>
  <c r="D56" i="101"/>
  <c r="B56" i="101"/>
  <c r="A56" i="101"/>
  <c r="B63" i="33"/>
  <c r="A63" i="33"/>
  <c r="D63" i="33"/>
  <c r="B55" i="33"/>
  <c r="A55" i="33"/>
  <c r="D55" i="33"/>
  <c r="BE18" i="63"/>
  <c r="BB24" i="35"/>
  <c r="BE24" i="63" s="1"/>
  <c r="S36" i="63"/>
  <c r="BV24" i="35"/>
  <c r="S42" i="63" s="1"/>
  <c r="C22" i="18"/>
  <c r="C16" i="18"/>
  <c r="C14" i="18"/>
  <c r="C18" i="18"/>
  <c r="C12" i="18"/>
  <c r="C20" i="18"/>
  <c r="G24" i="63"/>
  <c r="DE23" i="35"/>
  <c r="BB41" i="63" s="1"/>
  <c r="BB30" i="63"/>
  <c r="DE25" i="35"/>
  <c r="BB43" i="63" s="1"/>
  <c r="CA23" i="35"/>
  <c r="X41" i="63" s="1"/>
  <c r="CA25" i="35"/>
  <c r="X43" i="63" s="1"/>
  <c r="X30" i="63"/>
  <c r="D56" i="33"/>
  <c r="A56" i="33"/>
  <c r="B56" i="33"/>
  <c r="DE24" i="35"/>
  <c r="BB42" i="63" s="1"/>
  <c r="BB36" i="63"/>
  <c r="X36" i="63"/>
  <c r="CA24" i="35"/>
  <c r="X42" i="63" s="1"/>
  <c r="BE12" i="63"/>
  <c r="BB25" i="35"/>
  <c r="BE25" i="63" s="1"/>
  <c r="BB23" i="35"/>
  <c r="BE23" i="63" s="1"/>
  <c r="AW25" i="35"/>
  <c r="AZ25" i="63" s="1"/>
  <c r="AZ12" i="63"/>
  <c r="AW23" i="35"/>
  <c r="AZ23" i="63" s="1"/>
  <c r="I30" i="63"/>
  <c r="BL23" i="35"/>
  <c r="I41" i="63" s="1"/>
  <c r="BL25" i="35"/>
  <c r="I43" i="63" s="1"/>
  <c r="EK15" i="83"/>
  <c r="CZ15" i="83"/>
  <c r="FR42" i="94"/>
  <c r="Y242" i="99"/>
  <c r="Y243" i="99" s="1"/>
  <c r="Y244" i="99" s="1"/>
  <c r="Y245" i="99" s="1"/>
  <c r="D67" i="33"/>
  <c r="B67" i="33"/>
  <c r="A67" i="33"/>
  <c r="B57" i="33"/>
  <c r="D57" i="33"/>
  <c r="A57" i="33"/>
  <c r="F20" i="76"/>
  <c r="A57" i="101"/>
  <c r="B57" i="101"/>
  <c r="D57" i="101"/>
  <c r="A54" i="101"/>
  <c r="D54" i="101"/>
  <c r="B54" i="101"/>
  <c r="A66" i="101"/>
  <c r="D66" i="101"/>
  <c r="B66" i="101"/>
  <c r="D67" i="101"/>
  <c r="A67" i="101"/>
  <c r="B67" i="101"/>
  <c r="B59" i="101"/>
  <c r="A59" i="101"/>
  <c r="D59" i="101"/>
  <c r="B61" i="33"/>
  <c r="A61" i="33"/>
  <c r="D61" i="33"/>
  <c r="D68" i="33"/>
  <c r="B68" i="33"/>
  <c r="A68" i="33"/>
  <c r="B62" i="33"/>
  <c r="D62" i="33"/>
  <c r="A62" i="33"/>
  <c r="I36" i="63"/>
  <c r="BL24" i="35"/>
  <c r="I42" i="63" s="1"/>
  <c r="AU18" i="63"/>
  <c r="AR24" i="35"/>
  <c r="AU24" i="63" s="1"/>
  <c r="BJ12" i="63"/>
  <c r="BG25" i="35"/>
  <c r="BJ25" i="63" s="1"/>
  <c r="BG23" i="35"/>
  <c r="BJ23" i="63" s="1"/>
  <c r="N30" i="63"/>
  <c r="BQ23" i="35"/>
  <c r="N41" i="63" s="1"/>
  <c r="BQ25" i="35"/>
  <c r="N43" i="63" s="1"/>
  <c r="L625" i="100"/>
  <c r="FO14" i="94" l="1"/>
  <c r="J247" i="100"/>
  <c r="J11" i="83"/>
  <c r="E573" i="100"/>
  <c r="W11" i="83"/>
  <c r="GC12" i="94"/>
  <c r="G582" i="100" s="1"/>
  <c r="AJ14" i="83"/>
  <c r="GC14" i="94" s="1"/>
  <c r="G607" i="100" s="1"/>
  <c r="GO12" i="94"/>
  <c r="AW12" i="83"/>
  <c r="AL14" i="83"/>
  <c r="F21" i="76"/>
  <c r="A497" i="100"/>
  <c r="E1" i="101"/>
  <c r="F1" i="101" s="1"/>
  <c r="E18" i="110"/>
  <c r="E17" i="110"/>
  <c r="L234" i="106"/>
  <c r="D31" i="33"/>
  <c r="B31" i="33"/>
  <c r="A31" i="33"/>
  <c r="B43" i="33"/>
  <c r="D43" i="33"/>
  <c r="A43" i="33"/>
  <c r="A34" i="33"/>
  <c r="B34" i="33"/>
  <c r="D34" i="33"/>
  <c r="A29" i="33"/>
  <c r="D29" i="33"/>
  <c r="B29" i="33"/>
  <c r="B27" i="33"/>
  <c r="A27" i="33"/>
  <c r="D27" i="33"/>
  <c r="B11" i="33"/>
  <c r="D11" i="33"/>
  <c r="A11" i="33"/>
  <c r="A12" i="33"/>
  <c r="D12" i="33"/>
  <c r="B12" i="33"/>
  <c r="D25" i="33"/>
  <c r="B25" i="33"/>
  <c r="A25" i="33"/>
  <c r="A28" i="33"/>
  <c r="D28" i="33"/>
  <c r="B28" i="33"/>
  <c r="B14" i="101"/>
  <c r="A14" i="101"/>
  <c r="D14" i="101"/>
  <c r="B23" i="101"/>
  <c r="D23" i="101"/>
  <c r="A23" i="101"/>
  <c r="D49" i="33"/>
  <c r="A49" i="33"/>
  <c r="B49" i="33"/>
  <c r="D18" i="33"/>
  <c r="B18" i="33"/>
  <c r="A18" i="33"/>
  <c r="B41" i="33"/>
  <c r="D41" i="33"/>
  <c r="A41" i="33"/>
  <c r="A28" i="101"/>
  <c r="D28" i="101"/>
  <c r="B28" i="101"/>
  <c r="B12" i="101"/>
  <c r="A12" i="101"/>
  <c r="D12" i="101"/>
  <c r="B17" i="101"/>
  <c r="D17" i="101"/>
  <c r="A17" i="101"/>
  <c r="B21" i="101"/>
  <c r="A21" i="101"/>
  <c r="D21" i="101"/>
  <c r="B22" i="33"/>
  <c r="D22" i="33"/>
  <c r="A22" i="33"/>
  <c r="A42" i="33"/>
  <c r="D42" i="33"/>
  <c r="B42" i="33"/>
  <c r="D14" i="33"/>
  <c r="B14" i="33"/>
  <c r="A14" i="33"/>
  <c r="D26" i="33"/>
  <c r="B26" i="33"/>
  <c r="A26" i="33"/>
  <c r="B19" i="33"/>
  <c r="A19" i="33"/>
  <c r="D19" i="33"/>
  <c r="B20" i="33"/>
  <c r="D20" i="33"/>
  <c r="A20" i="33"/>
  <c r="B33" i="33"/>
  <c r="D33" i="33"/>
  <c r="A33" i="33"/>
  <c r="A15" i="33"/>
  <c r="D15" i="33"/>
  <c r="B15" i="33"/>
  <c r="B44" i="33"/>
  <c r="A44" i="33"/>
  <c r="D44" i="33"/>
  <c r="D11" i="101"/>
  <c r="A11" i="101"/>
  <c r="B11" i="101"/>
  <c r="B27" i="101"/>
  <c r="D27" i="101"/>
  <c r="A27" i="101"/>
  <c r="D20" i="101"/>
  <c r="B20" i="101"/>
  <c r="A20" i="101"/>
  <c r="A26" i="101"/>
  <c r="D26" i="101"/>
  <c r="B26" i="101"/>
  <c r="A25" i="101"/>
  <c r="B25" i="101"/>
  <c r="D25" i="101"/>
  <c r="A46" i="33"/>
  <c r="D46" i="33"/>
  <c r="B46" i="33"/>
  <c r="A23" i="33"/>
  <c r="B23" i="33"/>
  <c r="D23" i="33"/>
  <c r="D48" i="33"/>
  <c r="A48" i="33"/>
  <c r="B48" i="33"/>
  <c r="D13" i="33"/>
  <c r="B13" i="33"/>
  <c r="A13" i="33"/>
  <c r="B47" i="33"/>
  <c r="D47" i="33"/>
  <c r="A47" i="33"/>
  <c r="D45" i="33"/>
  <c r="B45" i="33"/>
  <c r="A45" i="33"/>
  <c r="D17" i="33"/>
  <c r="B17" i="33"/>
  <c r="A17" i="33"/>
  <c r="B30" i="33"/>
  <c r="D30" i="33"/>
  <c r="A30" i="33"/>
  <c r="A16" i="33"/>
  <c r="B16" i="33"/>
  <c r="D16" i="33"/>
  <c r="D32" i="33"/>
  <c r="B32" i="33"/>
  <c r="A32" i="33"/>
  <c r="D24" i="33"/>
  <c r="A24" i="33"/>
  <c r="B24" i="33"/>
  <c r="A21" i="33"/>
  <c r="B21" i="33"/>
  <c r="D21" i="33"/>
  <c r="D13" i="101"/>
  <c r="A13" i="101"/>
  <c r="B13" i="101"/>
  <c r="A18" i="101"/>
  <c r="D18" i="101"/>
  <c r="B18" i="101"/>
  <c r="A16" i="101"/>
  <c r="B16" i="101"/>
  <c r="D16" i="101"/>
  <c r="A24" i="101"/>
  <c r="B24" i="101"/>
  <c r="D24" i="101"/>
  <c r="B19" i="101"/>
  <c r="A19" i="101"/>
  <c r="D19" i="101"/>
  <c r="B15" i="101"/>
  <c r="D15" i="101"/>
  <c r="A15" i="101"/>
  <c r="D22" i="101"/>
  <c r="B22" i="101"/>
  <c r="A22" i="101"/>
  <c r="M23" i="18"/>
  <c r="FE23" i="63"/>
  <c r="ED23" i="18"/>
  <c r="EP23" i="18" s="1"/>
  <c r="FF50" i="63"/>
  <c r="CN23" i="18"/>
  <c r="FG50" i="63" s="1"/>
  <c r="HS23" i="63"/>
  <c r="CA23" i="18"/>
  <c r="HT23" i="63" s="1"/>
  <c r="FS50" i="63"/>
  <c r="DA23" i="18"/>
  <c r="FT50" i="63" s="1"/>
  <c r="E1" i="33"/>
  <c r="F135" i="33" s="1"/>
  <c r="HC14" i="94"/>
  <c r="G610" i="100" s="1"/>
  <c r="BL14" i="83"/>
  <c r="E606" i="100"/>
  <c r="J317" i="100"/>
  <c r="CL16" i="83"/>
  <c r="FF43" i="94"/>
  <c r="CN16" i="83"/>
  <c r="FG43" i="94" s="1"/>
  <c r="FF16" i="94"/>
  <c r="N16" i="83"/>
  <c r="FG16" i="94" s="1"/>
  <c r="L16" i="83"/>
  <c r="BA16" i="83"/>
  <c r="GT16" i="94" s="1"/>
  <c r="GS16" i="94"/>
  <c r="AY16" i="83"/>
  <c r="FP11" i="94"/>
  <c r="G574" i="100" s="1"/>
  <c r="Y11" i="83"/>
  <c r="AA20" i="83"/>
  <c r="FT20" i="94" s="1"/>
  <c r="Y20" i="83"/>
  <c r="FS20" i="94"/>
  <c r="FB14" i="94"/>
  <c r="J14" i="83"/>
  <c r="GB11" i="94"/>
  <c r="AJ11" i="83"/>
  <c r="GS18" i="94"/>
  <c r="AY18" i="83"/>
  <c r="BA18" i="83"/>
  <c r="GT18" i="94" s="1"/>
  <c r="N18" i="83"/>
  <c r="FG18" i="94" s="1"/>
  <c r="FF18" i="94"/>
  <c r="L18" i="83"/>
  <c r="FO12" i="94"/>
  <c r="J269" i="100" s="1"/>
  <c r="W12" i="83"/>
  <c r="E609" i="100"/>
  <c r="J320" i="100"/>
  <c r="E589" i="100"/>
  <c r="J293" i="100"/>
  <c r="HS16" i="94"/>
  <c r="BY16" i="83"/>
  <c r="CA16" i="83"/>
  <c r="HT16" i="94" s="1"/>
  <c r="Y16" i="83"/>
  <c r="FS16" i="94"/>
  <c r="AA16" i="83"/>
  <c r="FT16" i="94" s="1"/>
  <c r="GP11" i="94"/>
  <c r="G577" i="100" s="1"/>
  <c r="AY11" i="83"/>
  <c r="J650" i="100"/>
  <c r="K378" i="100"/>
  <c r="N21" i="83"/>
  <c r="FG21" i="94" s="1"/>
  <c r="L21" i="83"/>
  <c r="FF21" i="94"/>
  <c r="N20" i="83"/>
  <c r="FG20" i="94" s="1"/>
  <c r="FF20" i="94"/>
  <c r="L20" i="83"/>
  <c r="FF42" i="94"/>
  <c r="K645" i="100" s="1"/>
  <c r="CN15" i="83"/>
  <c r="FG42" i="94" s="1"/>
  <c r="GE12" i="94"/>
  <c r="K270" i="100" s="1"/>
  <c r="EF12" i="83"/>
  <c r="AM12" i="83"/>
  <c r="GF17" i="94"/>
  <c r="AN17" i="83"/>
  <c r="GG17" i="94" s="1"/>
  <c r="AL17" i="83"/>
  <c r="L17" i="83"/>
  <c r="FF17" i="94"/>
  <c r="N17" i="83"/>
  <c r="FG17" i="94" s="1"/>
  <c r="BY18" i="83"/>
  <c r="HS18" i="94"/>
  <c r="CA18" i="83"/>
  <c r="HT18" i="94" s="1"/>
  <c r="AN18" i="83"/>
  <c r="GG18" i="94" s="1"/>
  <c r="GF18" i="94"/>
  <c r="AL18" i="83"/>
  <c r="FC13" i="94"/>
  <c r="G588" i="100" s="1"/>
  <c r="L13" i="83"/>
  <c r="GP14" i="94"/>
  <c r="G609" i="100" s="1"/>
  <c r="AY14" i="83"/>
  <c r="L618" i="100"/>
  <c r="FS19" i="94"/>
  <c r="AA19" i="83"/>
  <c r="FT19" i="94" s="1"/>
  <c r="Y19" i="83"/>
  <c r="Y13" i="83"/>
  <c r="FP13" i="94"/>
  <c r="G589" i="100" s="1"/>
  <c r="HF16" i="94"/>
  <c r="BN16" i="83"/>
  <c r="HG16" i="94" s="1"/>
  <c r="BL16" i="83"/>
  <c r="E577" i="100"/>
  <c r="J250" i="100"/>
  <c r="E590" i="100"/>
  <c r="J294" i="100"/>
  <c r="FC12" i="94"/>
  <c r="G580" i="100" s="1"/>
  <c r="L12" i="83"/>
  <c r="HF17" i="94"/>
  <c r="BL17" i="83"/>
  <c r="BN17" i="83"/>
  <c r="HG17" i="94" s="1"/>
  <c r="FC11" i="94"/>
  <c r="G573" i="100" s="1"/>
  <c r="L11" i="83"/>
  <c r="BL18" i="83"/>
  <c r="HF18" i="94"/>
  <c r="BN18" i="83"/>
  <c r="HG18" i="94" s="1"/>
  <c r="E610" i="100"/>
  <c r="J321" i="100"/>
  <c r="Y14" i="83"/>
  <c r="FP14" i="94"/>
  <c r="G606" i="100" s="1"/>
  <c r="FF19" i="94"/>
  <c r="N19" i="83"/>
  <c r="FG19" i="94" s="1"/>
  <c r="L19" i="83"/>
  <c r="AL16" i="83"/>
  <c r="GF16" i="94"/>
  <c r="AN16" i="83"/>
  <c r="GG16" i="94" s="1"/>
  <c r="L623" i="100"/>
  <c r="GS42" i="94"/>
  <c r="K650" i="100" s="1"/>
  <c r="EA15" i="83"/>
  <c r="GT42" i="94" s="1"/>
  <c r="FS21" i="94"/>
  <c r="Y21" i="83"/>
  <c r="AA21" i="83"/>
  <c r="FT21" i="94" s="1"/>
  <c r="K363" i="100"/>
  <c r="J645" i="100"/>
  <c r="AL13" i="83"/>
  <c r="GC13" i="94"/>
  <c r="G590" i="100" s="1"/>
  <c r="GO13" i="94"/>
  <c r="AW13" i="83"/>
  <c r="Y17" i="83"/>
  <c r="AA17" i="83"/>
  <c r="FT17" i="94" s="1"/>
  <c r="FS17" i="94"/>
  <c r="AY17" i="83"/>
  <c r="GS17" i="94"/>
  <c r="BA17" i="83"/>
  <c r="GT17" i="94" s="1"/>
  <c r="Y18" i="83"/>
  <c r="FS18" i="94"/>
  <c r="AA18" i="83"/>
  <c r="FT18" i="94" s="1"/>
  <c r="FS42" i="94"/>
  <c r="K646" i="100" s="1"/>
  <c r="DA15" i="83"/>
  <c r="FT42" i="94" s="1"/>
  <c r="EV39" i="63"/>
  <c r="BU12" i="18"/>
  <c r="HN12" i="63" s="1"/>
  <c r="H12" i="18"/>
  <c r="FA12" i="63" s="1"/>
  <c r="EV12" i="63"/>
  <c r="AH12" i="18"/>
  <c r="GA12" i="63" s="1"/>
  <c r="U12" i="18"/>
  <c r="FN12" i="63" s="1"/>
  <c r="BH12" i="18"/>
  <c r="HA12" i="63" s="1"/>
  <c r="AU12" i="18"/>
  <c r="GN12" i="63" s="1"/>
  <c r="H22" i="18"/>
  <c r="FA22" i="63" s="1"/>
  <c r="AU22" i="18"/>
  <c r="GN22" i="63" s="1"/>
  <c r="U22" i="18"/>
  <c r="FN22" i="63" s="1"/>
  <c r="EV49" i="63"/>
  <c r="AH22" i="18"/>
  <c r="GA22" i="63" s="1"/>
  <c r="EV22" i="63"/>
  <c r="EP15" i="83"/>
  <c r="GF42" i="94"/>
  <c r="K648" i="100" s="1"/>
  <c r="DN15" i="83"/>
  <c r="GG42" i="94" s="1"/>
  <c r="AH11" i="18"/>
  <c r="GA11" i="63" s="1"/>
  <c r="BU11" i="18"/>
  <c r="HN11" i="63" s="1"/>
  <c r="H257" i="106" s="1"/>
  <c r="AU11" i="18"/>
  <c r="GN11" i="63" s="1"/>
  <c r="H253" i="106" s="1"/>
  <c r="EV38" i="63"/>
  <c r="H11" i="18"/>
  <c r="FA11" i="63" s="1"/>
  <c r="U11" i="18"/>
  <c r="FN11" i="63" s="1"/>
  <c r="H247" i="106" s="1"/>
  <c r="EV11" i="63"/>
  <c r="BH11" i="18"/>
  <c r="HA11" i="63" s="1"/>
  <c r="AI11" i="18"/>
  <c r="I11" i="18"/>
  <c r="V11" i="18"/>
  <c r="C32" i="18"/>
  <c r="C27" i="18"/>
  <c r="C29" i="18"/>
  <c r="C28" i="18"/>
  <c r="C31" i="18"/>
  <c r="C25" i="18"/>
  <c r="C30" i="18"/>
  <c r="C26" i="18"/>
  <c r="U17" i="18"/>
  <c r="FN17" i="63" s="1"/>
  <c r="EV17" i="63"/>
  <c r="H17" i="18"/>
  <c r="FA17" i="63" s="1"/>
  <c r="AH17" i="18"/>
  <c r="GA17" i="63" s="1"/>
  <c r="H339" i="106" s="1"/>
  <c r="EV44" i="63"/>
  <c r="AU17" i="18"/>
  <c r="GN17" i="63" s="1"/>
  <c r="I17" i="18"/>
  <c r="U18" i="18"/>
  <c r="FN18" i="63" s="1"/>
  <c r="H18" i="18"/>
  <c r="FA18" i="63" s="1"/>
  <c r="EV45" i="63"/>
  <c r="AH18" i="18"/>
  <c r="GA18" i="63" s="1"/>
  <c r="EV18" i="63"/>
  <c r="AU18" i="18"/>
  <c r="GN18" i="63" s="1"/>
  <c r="J640" i="100"/>
  <c r="U13" i="18"/>
  <c r="FN13" i="63" s="1"/>
  <c r="EV13" i="63"/>
  <c r="AU13" i="18"/>
  <c r="GN13" i="63" s="1"/>
  <c r="EV40" i="63"/>
  <c r="H13" i="18"/>
  <c r="FA13" i="63" s="1"/>
  <c r="H277" i="106" s="1"/>
  <c r="I13" i="18"/>
  <c r="AH13" i="18"/>
  <c r="GA13" i="63" s="1"/>
  <c r="AZ19" i="18"/>
  <c r="AH19" i="18"/>
  <c r="GA19" i="63" s="1"/>
  <c r="U19" i="18"/>
  <c r="FN19" i="63" s="1"/>
  <c r="M19" i="18"/>
  <c r="EV46" i="63"/>
  <c r="EV19" i="63"/>
  <c r="U14" i="18"/>
  <c r="FN14" i="63" s="1"/>
  <c r="EV41" i="63"/>
  <c r="EV14" i="63"/>
  <c r="AH14" i="18"/>
  <c r="GA14" i="63" s="1"/>
  <c r="AU14" i="18"/>
  <c r="GN14" i="63" s="1"/>
  <c r="H14" i="18"/>
  <c r="FA14" i="63" s="1"/>
  <c r="HF15" i="94"/>
  <c r="K640" i="100" s="1"/>
  <c r="BN15" i="83"/>
  <c r="HG15" i="94" s="1"/>
  <c r="K376" i="100"/>
  <c r="J648" i="100"/>
  <c r="U15" i="18"/>
  <c r="FN15" i="63" s="1"/>
  <c r="EV42" i="63"/>
  <c r="AU15" i="18"/>
  <c r="GN15" i="63" s="1"/>
  <c r="AH15" i="18"/>
  <c r="GA15" i="63" s="1"/>
  <c r="H15" i="18"/>
  <c r="FA15" i="63" s="1"/>
  <c r="EV15" i="63"/>
  <c r="Y246" i="99"/>
  <c r="Y247" i="99" s="1"/>
  <c r="Y248" i="99" s="1"/>
  <c r="Y249" i="99" s="1"/>
  <c r="Y250" i="99" s="1"/>
  <c r="Y251" i="99" s="1"/>
  <c r="Y252" i="99" s="1"/>
  <c r="Y253" i="99" s="1"/>
  <c r="Y254" i="99" s="1"/>
  <c r="Y255" i="99" s="1"/>
  <c r="Y256" i="99" s="1"/>
  <c r="Y257" i="99" s="1"/>
  <c r="Y258" i="99" s="1"/>
  <c r="Y259" i="99" s="1"/>
  <c r="Y260" i="99" s="1"/>
  <c r="Y261" i="99" s="1"/>
  <c r="Y262" i="99" s="1"/>
  <c r="Y263" i="99" s="1"/>
  <c r="Y264" i="99" s="1"/>
  <c r="Y265" i="99" s="1"/>
  <c r="Y266" i="99" s="1"/>
  <c r="Y267" i="99" s="1"/>
  <c r="Y268" i="99" s="1"/>
  <c r="Y269" i="99" s="1"/>
  <c r="J646" i="100"/>
  <c r="K374" i="100"/>
  <c r="EV20" i="63"/>
  <c r="AH20" i="18"/>
  <c r="GA20" i="63" s="1"/>
  <c r="EV47" i="63"/>
  <c r="U20" i="18"/>
  <c r="FN20" i="63" s="1"/>
  <c r="U16" i="18"/>
  <c r="FN16" i="63" s="1"/>
  <c r="AH16" i="18"/>
  <c r="GA16" i="63" s="1"/>
  <c r="AU16" i="18"/>
  <c r="GN16" i="63" s="1"/>
  <c r="H16" i="18"/>
  <c r="FA16" i="63" s="1"/>
  <c r="EV43" i="63"/>
  <c r="EV16" i="63"/>
  <c r="AH21" i="18"/>
  <c r="GA21" i="63" s="1"/>
  <c r="EV48" i="63"/>
  <c r="H21" i="18"/>
  <c r="FA21" i="63" s="1"/>
  <c r="U21" i="18"/>
  <c r="FN21" i="63" s="1"/>
  <c r="AU21" i="18"/>
  <c r="GN21" i="63" s="1"/>
  <c r="H391" i="106" s="1"/>
  <c r="EV21" i="63"/>
  <c r="AV15" i="18" l="1"/>
  <c r="H307" i="106"/>
  <c r="H388" i="106"/>
  <c r="H254" i="106"/>
  <c r="V19" i="18"/>
  <c r="FO19" i="63" s="1"/>
  <c r="V21" i="18"/>
  <c r="I15" i="18"/>
  <c r="AI21" i="18"/>
  <c r="AJ21" i="18" s="1"/>
  <c r="H312" i="106"/>
  <c r="H281" i="106"/>
  <c r="H337" i="106"/>
  <c r="EF14" i="83"/>
  <c r="GE14" i="94"/>
  <c r="AM14" i="83"/>
  <c r="AY12" i="83"/>
  <c r="GP12" i="94"/>
  <c r="G584" i="100" s="1"/>
  <c r="J272" i="100"/>
  <c r="E584" i="100"/>
  <c r="H304" i="106"/>
  <c r="H279" i="106"/>
  <c r="H283" i="106"/>
  <c r="H389" i="106"/>
  <c r="H362" i="106"/>
  <c r="H364" i="106"/>
  <c r="H335" i="106"/>
  <c r="H386" i="106"/>
  <c r="H310" i="106"/>
  <c r="H341" i="106"/>
  <c r="H245" i="106"/>
  <c r="H251" i="106"/>
  <c r="I21" i="18"/>
  <c r="FB21" i="63" s="1"/>
  <c r="V13" i="18"/>
  <c r="FO13" i="63" s="1"/>
  <c r="AV11" i="18"/>
  <c r="C719" i="106"/>
  <c r="C277" i="106"/>
  <c r="C279" i="106"/>
  <c r="C732" i="106"/>
  <c r="C283" i="106"/>
  <c r="C721" i="106"/>
  <c r="C722" i="106"/>
  <c r="C281" i="106"/>
  <c r="C782" i="106"/>
  <c r="C389" i="106"/>
  <c r="C781" i="106"/>
  <c r="C388" i="106"/>
  <c r="C391" i="106"/>
  <c r="C779" i="106"/>
  <c r="C386" i="106"/>
  <c r="C784" i="106"/>
  <c r="C709" i="106"/>
  <c r="C254" i="106"/>
  <c r="C245" i="106"/>
  <c r="C715" i="106"/>
  <c r="C705" i="106"/>
  <c r="C253" i="106"/>
  <c r="C257" i="106"/>
  <c r="C712" i="106"/>
  <c r="C703" i="106"/>
  <c r="C251" i="106"/>
  <c r="C711" i="106"/>
  <c r="C247" i="106"/>
  <c r="C738" i="106"/>
  <c r="C310" i="106"/>
  <c r="C741" i="106"/>
  <c r="C745" i="106"/>
  <c r="C307" i="106"/>
  <c r="C312" i="106"/>
  <c r="C743" i="106"/>
  <c r="C304" i="106"/>
  <c r="C751" i="106"/>
  <c r="C335" i="106"/>
  <c r="C765" i="106"/>
  <c r="C341" i="106"/>
  <c r="C755" i="106"/>
  <c r="C339" i="106"/>
  <c r="C753" i="106"/>
  <c r="C337" i="106"/>
  <c r="C771" i="106"/>
  <c r="C364" i="106"/>
  <c r="C773" i="106"/>
  <c r="C362" i="106"/>
  <c r="F202" i="101"/>
  <c r="F69" i="101"/>
  <c r="F25" i="76" s="1"/>
  <c r="F135" i="101"/>
  <c r="A135" i="101" s="1"/>
  <c r="F168" i="101"/>
  <c r="A168" i="101" s="1"/>
  <c r="M293" i="106"/>
  <c r="A293" i="106" s="1"/>
  <c r="M836" i="106"/>
  <c r="A836" i="106" s="1"/>
  <c r="M323" i="106"/>
  <c r="A323" i="106" s="1"/>
  <c r="M658" i="106"/>
  <c r="A658" i="106" s="1"/>
  <c r="M868" i="106"/>
  <c r="A868" i="106" s="1"/>
  <c r="M494" i="106"/>
  <c r="A494" i="106" s="1"/>
  <c r="M900" i="106"/>
  <c r="A900" i="106" s="1"/>
  <c r="M400" i="106"/>
  <c r="A400" i="106" s="1"/>
  <c r="M723" i="106"/>
  <c r="A723" i="106" s="1"/>
  <c r="M432" i="106"/>
  <c r="A432" i="106" s="1"/>
  <c r="M756" i="106"/>
  <c r="A756" i="106" s="1"/>
  <c r="M576" i="106"/>
  <c r="A576" i="106" s="1"/>
  <c r="M786" i="106"/>
  <c r="A786" i="106" s="1"/>
  <c r="M376" i="106"/>
  <c r="A376" i="106" s="1"/>
  <c r="M607" i="106"/>
  <c r="A607" i="106" s="1"/>
  <c r="M929" i="106"/>
  <c r="A929" i="106" s="1"/>
  <c r="M234" i="106"/>
  <c r="M691" i="106"/>
  <c r="A691" i="106" s="1"/>
  <c r="M464" i="106"/>
  <c r="A464" i="106" s="1"/>
  <c r="M634" i="106"/>
  <c r="A634" i="106" s="1"/>
  <c r="M267" i="106"/>
  <c r="A267" i="106" s="1"/>
  <c r="M519" i="106"/>
  <c r="A519" i="106" s="1"/>
  <c r="M818" i="106"/>
  <c r="A818" i="106" s="1"/>
  <c r="M350" i="106"/>
  <c r="A350" i="106" s="1"/>
  <c r="M549" i="106"/>
  <c r="A549" i="106" s="1"/>
  <c r="F35" i="101"/>
  <c r="A35" i="101" s="1"/>
  <c r="F102" i="101"/>
  <c r="A102" i="101" s="1"/>
  <c r="FF23" i="63"/>
  <c r="N23" i="18"/>
  <c r="FG23" i="63" s="1"/>
  <c r="HI50" i="63"/>
  <c r="EQ23" i="18"/>
  <c r="F102" i="33"/>
  <c r="A102" i="33" s="1"/>
  <c r="F270" i="33"/>
  <c r="A270" i="33" s="1"/>
  <c r="F1" i="33"/>
  <c r="E23" i="29" s="1"/>
  <c r="F202" i="33"/>
  <c r="A202" i="33" s="1"/>
  <c r="F35" i="33"/>
  <c r="A35" i="33" s="1"/>
  <c r="F236" i="33"/>
  <c r="A236" i="33" s="1"/>
  <c r="F69" i="33"/>
  <c r="A69" i="33" s="1"/>
  <c r="F168" i="33"/>
  <c r="A168" i="33" s="1"/>
  <c r="V15" i="18"/>
  <c r="FO15" i="63" s="1"/>
  <c r="AI19" i="18"/>
  <c r="AJ19" i="18" s="1"/>
  <c r="GC19" i="63" s="1"/>
  <c r="F773" i="106" s="1"/>
  <c r="AV13" i="18"/>
  <c r="AV17" i="18"/>
  <c r="AW17" i="18" s="1"/>
  <c r="GP17" i="63" s="1"/>
  <c r="F765" i="106" s="1"/>
  <c r="V17" i="18"/>
  <c r="FO17" i="63" s="1"/>
  <c r="BV11" i="18"/>
  <c r="BW11" i="18" s="1"/>
  <c r="HP11" i="63" s="1"/>
  <c r="F715" i="106" s="1"/>
  <c r="BI11" i="18"/>
  <c r="BJ11" i="18" s="1"/>
  <c r="HC11" i="63" s="1"/>
  <c r="F712" i="106" s="1"/>
  <c r="AV21" i="18"/>
  <c r="GO21" i="63" s="1"/>
  <c r="AI15" i="18"/>
  <c r="AJ15" i="18" s="1"/>
  <c r="GC15" i="63" s="1"/>
  <c r="F743" i="106" s="1"/>
  <c r="AI13" i="18"/>
  <c r="GB13" i="63" s="1"/>
  <c r="AI17" i="18"/>
  <c r="GB17" i="63" s="1"/>
  <c r="E25" i="29"/>
  <c r="A135" i="33"/>
  <c r="FR18" i="94"/>
  <c r="EE18" i="83"/>
  <c r="K680" i="100"/>
  <c r="K429" i="100"/>
  <c r="E592" i="100"/>
  <c r="J296" i="100"/>
  <c r="L668" i="100"/>
  <c r="L401" i="100"/>
  <c r="EH18" i="83"/>
  <c r="HE18" i="94"/>
  <c r="EH17" i="83"/>
  <c r="HE17" i="94"/>
  <c r="L710" i="100"/>
  <c r="L489" i="100"/>
  <c r="EF18" i="83"/>
  <c r="GE18" i="94"/>
  <c r="ED17" i="83"/>
  <c r="FE17" i="94"/>
  <c r="ED20" i="83"/>
  <c r="FE20" i="94"/>
  <c r="L716" i="100"/>
  <c r="L510" i="100"/>
  <c r="K670" i="100"/>
  <c r="K403" i="100"/>
  <c r="K396" i="100"/>
  <c r="K655" i="100"/>
  <c r="L378" i="100"/>
  <c r="L650" i="100"/>
  <c r="L486" i="100"/>
  <c r="L708" i="100"/>
  <c r="EH16" i="83"/>
  <c r="HE16" i="94"/>
  <c r="GR14" i="94"/>
  <c r="AZ14" i="83"/>
  <c r="EG14" i="83"/>
  <c r="K704" i="100"/>
  <c r="K464" i="100"/>
  <c r="ED21" i="83"/>
  <c r="FE21" i="94"/>
  <c r="AZ11" i="83"/>
  <c r="EG11" i="83"/>
  <c r="GR11" i="94"/>
  <c r="EE16" i="83"/>
  <c r="FR16" i="94"/>
  <c r="FE18" i="94"/>
  <c r="ED18" i="83"/>
  <c r="GR18" i="94"/>
  <c r="EG18" i="83"/>
  <c r="L14" i="83"/>
  <c r="FC14" i="94"/>
  <c r="G604" i="100" s="1"/>
  <c r="L684" i="100"/>
  <c r="L433" i="100"/>
  <c r="L680" i="100"/>
  <c r="L429" i="100"/>
  <c r="L722" i="100"/>
  <c r="L542" i="100"/>
  <c r="K668" i="100"/>
  <c r="K401" i="100"/>
  <c r="K486" i="100"/>
  <c r="K708" i="100"/>
  <c r="ED11" i="83"/>
  <c r="FE11" i="94"/>
  <c r="M11" i="83"/>
  <c r="K435" i="100"/>
  <c r="K685" i="100"/>
  <c r="L405" i="100"/>
  <c r="L671" i="100"/>
  <c r="K710" i="100"/>
  <c r="K489" i="100"/>
  <c r="K457" i="100"/>
  <c r="K692" i="100"/>
  <c r="HR18" i="94"/>
  <c r="EI18" i="83"/>
  <c r="GE17" i="94"/>
  <c r="EF17" i="83"/>
  <c r="J582" i="100"/>
  <c r="K509" i="100"/>
  <c r="K715" i="100"/>
  <c r="L541" i="100"/>
  <c r="L721" i="100"/>
  <c r="L673" i="100"/>
  <c r="L408" i="100"/>
  <c r="K452" i="100"/>
  <c r="K689" i="100"/>
  <c r="K460" i="100"/>
  <c r="K701" i="100"/>
  <c r="E604" i="100"/>
  <c r="J315" i="100"/>
  <c r="FR11" i="94"/>
  <c r="Z11" i="83"/>
  <c r="EE11" i="83"/>
  <c r="L403" i="100"/>
  <c r="L670" i="100"/>
  <c r="L674" i="100"/>
  <c r="L410" i="100"/>
  <c r="L691" i="100"/>
  <c r="L455" i="100"/>
  <c r="K433" i="100"/>
  <c r="K684" i="100"/>
  <c r="FR17" i="94"/>
  <c r="EE17" i="83"/>
  <c r="GE13" i="94"/>
  <c r="AM13" i="83"/>
  <c r="EF13" i="83"/>
  <c r="FR21" i="94"/>
  <c r="EE21" i="83"/>
  <c r="GE16" i="94"/>
  <c r="EF16" i="83"/>
  <c r="L462" i="100"/>
  <c r="L703" i="100"/>
  <c r="ED12" i="83"/>
  <c r="FE12" i="94"/>
  <c r="K268" i="100" s="1"/>
  <c r="M12" i="83"/>
  <c r="K405" i="100"/>
  <c r="K671" i="100"/>
  <c r="Z13" i="83"/>
  <c r="EE13" i="83"/>
  <c r="FR13" i="94"/>
  <c r="FE13" i="94"/>
  <c r="ED13" i="83"/>
  <c r="M13" i="83"/>
  <c r="L692" i="100"/>
  <c r="L457" i="100"/>
  <c r="L678" i="100"/>
  <c r="L427" i="100"/>
  <c r="L682" i="100"/>
  <c r="L431" i="100"/>
  <c r="L645" i="100"/>
  <c r="L363" i="100"/>
  <c r="L715" i="100"/>
  <c r="L509" i="100"/>
  <c r="L657" i="100"/>
  <c r="L398" i="100"/>
  <c r="EI16" i="83"/>
  <c r="HR16" i="94"/>
  <c r="FP12" i="94"/>
  <c r="G581" i="100" s="1"/>
  <c r="Y12" i="83"/>
  <c r="L452" i="100"/>
  <c r="L689" i="100"/>
  <c r="GC11" i="94"/>
  <c r="G575" i="100" s="1"/>
  <c r="AL11" i="83"/>
  <c r="K510" i="100"/>
  <c r="K716" i="100"/>
  <c r="ED16" i="83"/>
  <c r="FE16" i="94"/>
  <c r="K674" i="100"/>
  <c r="K410" i="100"/>
  <c r="HE14" i="94"/>
  <c r="BM14" i="83"/>
  <c r="EH14" i="83"/>
  <c r="K455" i="100"/>
  <c r="K691" i="100"/>
  <c r="EG17" i="83"/>
  <c r="GR17" i="94"/>
  <c r="AY13" i="83"/>
  <c r="GP13" i="94"/>
  <c r="G592" i="100" s="1"/>
  <c r="K542" i="100"/>
  <c r="K722" i="100"/>
  <c r="ED19" i="83"/>
  <c r="FE19" i="94"/>
  <c r="FR14" i="94"/>
  <c r="EE14" i="83"/>
  <c r="Z14" i="83"/>
  <c r="K703" i="100"/>
  <c r="K462" i="100"/>
  <c r="L435" i="100"/>
  <c r="L685" i="100"/>
  <c r="EE19" i="83"/>
  <c r="FR19" i="94"/>
  <c r="L704" i="100"/>
  <c r="L464" i="100"/>
  <c r="K427" i="100"/>
  <c r="K678" i="100"/>
  <c r="K431" i="100"/>
  <c r="K682" i="100"/>
  <c r="AN12" i="83"/>
  <c r="GG12" i="94" s="1"/>
  <c r="L270" i="100" s="1"/>
  <c r="GF12" i="94"/>
  <c r="K582" i="100" s="1"/>
  <c r="K541" i="100"/>
  <c r="K721" i="100"/>
  <c r="K657" i="100"/>
  <c r="K398" i="100"/>
  <c r="K408" i="100"/>
  <c r="K673" i="100"/>
  <c r="E581" i="100"/>
  <c r="L460" i="100"/>
  <c r="L701" i="100"/>
  <c r="J248" i="100"/>
  <c r="E575" i="100"/>
  <c r="FR20" i="94"/>
  <c r="EE20" i="83"/>
  <c r="GR16" i="94"/>
  <c r="EG16" i="83"/>
  <c r="L655" i="100"/>
  <c r="L396" i="100"/>
  <c r="FE43" i="94"/>
  <c r="EJ16" i="83"/>
  <c r="W21" i="18"/>
  <c r="FP21" i="63" s="1"/>
  <c r="F781" i="106" s="1"/>
  <c r="FO21" i="63"/>
  <c r="Y270" i="99"/>
  <c r="Y271" i="99" s="1"/>
  <c r="Y272" i="99" s="1"/>
  <c r="Y273" i="99" s="1"/>
  <c r="J15" i="18"/>
  <c r="FC15" i="63" s="1"/>
  <c r="F738" i="106" s="1"/>
  <c r="FB15" i="63"/>
  <c r="L19" i="18"/>
  <c r="FF19" i="63"/>
  <c r="N19" i="18"/>
  <c r="FG19" i="63" s="1"/>
  <c r="GS19" i="63"/>
  <c r="BA19" i="18"/>
  <c r="GT19" i="63" s="1"/>
  <c r="AY19" i="18"/>
  <c r="FB13" i="63"/>
  <c r="J13" i="18"/>
  <c r="FC13" i="63" s="1"/>
  <c r="F719" i="106" s="1"/>
  <c r="EV58" i="63"/>
  <c r="Z31" i="18"/>
  <c r="EV31" i="63"/>
  <c r="M31" i="18"/>
  <c r="M27" i="18"/>
  <c r="AM27" i="18"/>
  <c r="EV27" i="63"/>
  <c r="EV54" i="63"/>
  <c r="AZ27" i="18"/>
  <c r="Z27" i="18"/>
  <c r="BM27" i="18"/>
  <c r="BZ27" i="18"/>
  <c r="FB11" i="63"/>
  <c r="J11" i="18"/>
  <c r="FC11" i="63" s="1"/>
  <c r="F703" i="106" s="1"/>
  <c r="L374" i="100"/>
  <c r="L646" i="100"/>
  <c r="F24" i="76"/>
  <c r="F23" i="76"/>
  <c r="GO15" i="63"/>
  <c r="AW15" i="18"/>
  <c r="GP15" i="63" s="1"/>
  <c r="F745" i="106" s="1"/>
  <c r="EV26" i="63"/>
  <c r="M26" i="18"/>
  <c r="EV53" i="63"/>
  <c r="AM26" i="18"/>
  <c r="Z26" i="18"/>
  <c r="EQ15" i="83"/>
  <c r="HI42" i="94"/>
  <c r="J614" i="100" s="1"/>
  <c r="FB17" i="63"/>
  <c r="J17" i="18"/>
  <c r="FC17" i="63" s="1"/>
  <c r="F751" i="106" s="1"/>
  <c r="M30" i="18"/>
  <c r="EV30" i="63"/>
  <c r="EV57" i="63"/>
  <c r="Z30" i="18"/>
  <c r="AM28" i="18"/>
  <c r="M28" i="18"/>
  <c r="EV55" i="63"/>
  <c r="Z28" i="18"/>
  <c r="EV28" i="63"/>
  <c r="Z32" i="18"/>
  <c r="EV32" i="63"/>
  <c r="EV59" i="63"/>
  <c r="M32" i="18"/>
  <c r="A202" i="101"/>
  <c r="F26" i="76"/>
  <c r="L640" i="100"/>
  <c r="AZ25" i="18"/>
  <c r="AM25" i="18"/>
  <c r="EV25" i="63"/>
  <c r="Z25" i="18"/>
  <c r="EV52" i="63"/>
  <c r="BZ25" i="18"/>
  <c r="M25" i="18"/>
  <c r="BM25" i="18"/>
  <c r="BM29" i="18"/>
  <c r="EV29" i="63"/>
  <c r="EV56" i="63"/>
  <c r="AM29" i="18"/>
  <c r="AZ29" i="18"/>
  <c r="M29" i="18"/>
  <c r="Z29" i="18"/>
  <c r="BZ29" i="18"/>
  <c r="FO11" i="63"/>
  <c r="W11" i="18"/>
  <c r="FP11" i="63" s="1"/>
  <c r="F705" i="106" s="1"/>
  <c r="AJ11" i="18"/>
  <c r="GC11" i="63" s="1"/>
  <c r="F709" i="106" s="1"/>
  <c r="GB11" i="63"/>
  <c r="L648" i="100"/>
  <c r="L376" i="100"/>
  <c r="A69" i="101" l="1"/>
  <c r="W13" i="18"/>
  <c r="FP13" i="63" s="1"/>
  <c r="F721" i="106" s="1"/>
  <c r="W19" i="18"/>
  <c r="FP19" i="63" s="1"/>
  <c r="F771" i="106" s="1"/>
  <c r="GC21" i="63"/>
  <c r="F782" i="106" s="1"/>
  <c r="AL21" i="18"/>
  <c r="AM21" i="18" s="1"/>
  <c r="AN21" i="18" s="1"/>
  <c r="GG21" i="63" s="1"/>
  <c r="K389" i="106" s="1"/>
  <c r="Y21" i="18"/>
  <c r="Z21" i="18" s="1"/>
  <c r="FS21" i="63" s="1"/>
  <c r="J781" i="106" s="1"/>
  <c r="GB21" i="63"/>
  <c r="AW13" i="18"/>
  <c r="GP13" i="63" s="1"/>
  <c r="F732" i="106" s="1"/>
  <c r="J21" i="18"/>
  <c r="FC21" i="63" s="1"/>
  <c r="F779" i="106" s="1"/>
  <c r="HB11" i="63"/>
  <c r="D712" i="106" s="1"/>
  <c r="GO13" i="63"/>
  <c r="D732" i="106" s="1"/>
  <c r="EP17" i="83"/>
  <c r="EG12" i="83"/>
  <c r="AZ12" i="83"/>
  <c r="GR12" i="94"/>
  <c r="EP16" i="83"/>
  <c r="GF14" i="94"/>
  <c r="K607" i="100" s="1"/>
  <c r="AN14" i="83"/>
  <c r="GG14" i="94" s="1"/>
  <c r="EP19" i="83"/>
  <c r="EU19" i="83" s="1"/>
  <c r="HN46" i="94" s="1"/>
  <c r="J705" i="100" s="1"/>
  <c r="K318" i="100"/>
  <c r="J607" i="100"/>
  <c r="GB15" i="63"/>
  <c r="D743" i="106" s="1"/>
  <c r="AW11" i="18"/>
  <c r="GP11" i="63" s="1"/>
  <c r="F711" i="106" s="1"/>
  <c r="AJ17" i="18"/>
  <c r="GC17" i="63" s="1"/>
  <c r="F755" i="106" s="1"/>
  <c r="GO11" i="63"/>
  <c r="D711" i="106" s="1"/>
  <c r="AJ13" i="18"/>
  <c r="GC13" i="63" s="1"/>
  <c r="F722" i="106" s="1"/>
  <c r="GB19" i="63"/>
  <c r="I364" i="106" s="1"/>
  <c r="W15" i="18"/>
  <c r="FP15" i="63" s="1"/>
  <c r="F741" i="106" s="1"/>
  <c r="W17" i="18"/>
  <c r="FP17" i="63" s="1"/>
  <c r="F753" i="106" s="1"/>
  <c r="L11" i="18"/>
  <c r="M11" i="18" s="1"/>
  <c r="N11" i="18" s="1"/>
  <c r="FG11" i="63" s="1"/>
  <c r="K245" i="106" s="1"/>
  <c r="BY11" i="18"/>
  <c r="BZ11" i="18" s="1"/>
  <c r="CA11" i="18" s="1"/>
  <c r="HT11" i="63" s="1"/>
  <c r="K715" i="106" s="1"/>
  <c r="Y19" i="18"/>
  <c r="Z19" i="18" s="1"/>
  <c r="FS19" i="63" s="1"/>
  <c r="J771" i="106" s="1"/>
  <c r="I281" i="106"/>
  <c r="D722" i="106"/>
  <c r="J366" i="106"/>
  <c r="J775" i="106"/>
  <c r="D738" i="106"/>
  <c r="I304" i="106"/>
  <c r="I386" i="106"/>
  <c r="D779" i="106"/>
  <c r="I251" i="106"/>
  <c r="D709" i="106"/>
  <c r="I335" i="106"/>
  <c r="D751" i="106"/>
  <c r="HO11" i="63"/>
  <c r="I389" i="106"/>
  <c r="D782" i="106"/>
  <c r="D719" i="106"/>
  <c r="I277" i="106"/>
  <c r="K360" i="106"/>
  <c r="K769" i="106"/>
  <c r="D781" i="106"/>
  <c r="I388" i="106"/>
  <c r="I339" i="106"/>
  <c r="D755" i="106"/>
  <c r="I279" i="106"/>
  <c r="D721" i="106"/>
  <c r="J360" i="106"/>
  <c r="J769" i="106"/>
  <c r="I391" i="106"/>
  <c r="D784" i="106"/>
  <c r="D745" i="106"/>
  <c r="I312" i="106"/>
  <c r="I307" i="106"/>
  <c r="D741" i="106"/>
  <c r="D771" i="106"/>
  <c r="I362" i="106"/>
  <c r="I337" i="106"/>
  <c r="D753" i="106"/>
  <c r="I245" i="106"/>
  <c r="D703" i="106"/>
  <c r="K366" i="106"/>
  <c r="K775" i="106"/>
  <c r="I247" i="106"/>
  <c r="D705" i="106"/>
  <c r="E1" i="81"/>
  <c r="F1" i="81" s="1"/>
  <c r="F27" i="76" s="1"/>
  <c r="E19" i="110"/>
  <c r="E1" i="59"/>
  <c r="F1" i="59" s="1"/>
  <c r="A234" i="106"/>
  <c r="E24" i="29"/>
  <c r="E22" i="29"/>
  <c r="ER23" i="18"/>
  <c r="HK50" i="63" s="1"/>
  <c r="HJ50" i="63"/>
  <c r="GO17" i="63"/>
  <c r="AW21" i="18"/>
  <c r="GP21" i="63" s="1"/>
  <c r="F784" i="106" s="1"/>
  <c r="AL11" i="18"/>
  <c r="AM11" i="18" s="1"/>
  <c r="Y11" i="18"/>
  <c r="Z11" i="18" s="1"/>
  <c r="AL15" i="18"/>
  <c r="AM15" i="18" s="1"/>
  <c r="L17" i="18"/>
  <c r="M17" i="18" s="1"/>
  <c r="AL19" i="18"/>
  <c r="AM19" i="18" s="1"/>
  <c r="L13" i="18"/>
  <c r="M13" i="18" s="1"/>
  <c r="AL17" i="18"/>
  <c r="AM17" i="18" s="1"/>
  <c r="BL11" i="18"/>
  <c r="BM11" i="18" s="1"/>
  <c r="AY17" i="18"/>
  <c r="AZ17" i="18" s="1"/>
  <c r="Y13" i="18"/>
  <c r="Z13" i="18" s="1"/>
  <c r="AY15" i="18"/>
  <c r="AZ15" i="18" s="1"/>
  <c r="L15" i="18"/>
  <c r="M15" i="18" s="1"/>
  <c r="I455" i="100"/>
  <c r="F455" i="100"/>
  <c r="H455" i="100"/>
  <c r="E455" i="100"/>
  <c r="G455" i="100"/>
  <c r="J590" i="100"/>
  <c r="K294" i="100"/>
  <c r="I433" i="100"/>
  <c r="G433" i="100"/>
  <c r="H433" i="100"/>
  <c r="E433" i="100"/>
  <c r="F433" i="100"/>
  <c r="HI44" i="94"/>
  <c r="EQ17" i="83"/>
  <c r="N11" i="83"/>
  <c r="FG11" i="94" s="1"/>
  <c r="FF11" i="94"/>
  <c r="K573" i="100" s="1"/>
  <c r="E486" i="100"/>
  <c r="I486" i="100"/>
  <c r="H486" i="100"/>
  <c r="G486" i="100"/>
  <c r="F486" i="100"/>
  <c r="J716" i="100"/>
  <c r="J510" i="100"/>
  <c r="H408" i="100"/>
  <c r="I408" i="100"/>
  <c r="E408" i="100"/>
  <c r="G408" i="100"/>
  <c r="F408" i="100"/>
  <c r="F541" i="100"/>
  <c r="H541" i="100"/>
  <c r="E541" i="100"/>
  <c r="G541" i="100"/>
  <c r="I541" i="100"/>
  <c r="E431" i="100"/>
  <c r="H431" i="100"/>
  <c r="G431" i="100"/>
  <c r="F431" i="100"/>
  <c r="I431" i="100"/>
  <c r="J433" i="100"/>
  <c r="J684" i="100"/>
  <c r="G410" i="100"/>
  <c r="F410" i="100"/>
  <c r="E410" i="100"/>
  <c r="H410" i="100"/>
  <c r="I410" i="100"/>
  <c r="J673" i="100"/>
  <c r="J408" i="100"/>
  <c r="FF13" i="94"/>
  <c r="K588" i="100" s="1"/>
  <c r="N13" i="83"/>
  <c r="FG13" i="94" s="1"/>
  <c r="N12" i="83"/>
  <c r="FG12" i="94" s="1"/>
  <c r="L268" i="100" s="1"/>
  <c r="FF12" i="94"/>
  <c r="K580" i="100" s="1"/>
  <c r="J722" i="100"/>
  <c r="J542" i="100"/>
  <c r="J574" i="100"/>
  <c r="K247" i="100"/>
  <c r="E460" i="100"/>
  <c r="I460" i="100"/>
  <c r="H460" i="100"/>
  <c r="F460" i="100"/>
  <c r="G460" i="100"/>
  <c r="J431" i="100"/>
  <c r="J682" i="100"/>
  <c r="H457" i="100"/>
  <c r="F457" i="100"/>
  <c r="I457" i="100"/>
  <c r="E457" i="100"/>
  <c r="G457" i="100"/>
  <c r="J573" i="100"/>
  <c r="K246" i="100"/>
  <c r="F401" i="100"/>
  <c r="I401" i="100"/>
  <c r="E401" i="100"/>
  <c r="G401" i="100"/>
  <c r="H401" i="100"/>
  <c r="J398" i="100"/>
  <c r="J657" i="100"/>
  <c r="GS11" i="94"/>
  <c r="K577" i="100" s="1"/>
  <c r="BA11" i="83"/>
  <c r="GT11" i="94" s="1"/>
  <c r="J671" i="100"/>
  <c r="J405" i="100"/>
  <c r="I403" i="100"/>
  <c r="F403" i="100"/>
  <c r="G403" i="100"/>
  <c r="E403" i="100"/>
  <c r="H403" i="100"/>
  <c r="J715" i="100"/>
  <c r="J509" i="100"/>
  <c r="J457" i="100"/>
  <c r="J692" i="100"/>
  <c r="J685" i="100"/>
  <c r="J435" i="100"/>
  <c r="E429" i="100"/>
  <c r="H429" i="100"/>
  <c r="F429" i="100"/>
  <c r="G429" i="100"/>
  <c r="I429" i="100"/>
  <c r="H398" i="100"/>
  <c r="I398" i="100"/>
  <c r="F398" i="100"/>
  <c r="E398" i="100"/>
  <c r="G398" i="100"/>
  <c r="J710" i="100"/>
  <c r="J489" i="100"/>
  <c r="I462" i="100"/>
  <c r="H462" i="100"/>
  <c r="F462" i="100"/>
  <c r="E462" i="100"/>
  <c r="G462" i="100"/>
  <c r="J606" i="100"/>
  <c r="K317" i="100"/>
  <c r="I542" i="100"/>
  <c r="G542" i="100"/>
  <c r="H542" i="100"/>
  <c r="F542" i="100"/>
  <c r="E542" i="100"/>
  <c r="G510" i="100"/>
  <c r="I510" i="100"/>
  <c r="H510" i="100"/>
  <c r="E510" i="100"/>
  <c r="F510" i="100"/>
  <c r="AA13" i="83"/>
  <c r="FT13" i="94" s="1"/>
  <c r="FS13" i="94"/>
  <c r="K589" i="100" s="1"/>
  <c r="J580" i="100"/>
  <c r="J680" i="100"/>
  <c r="J429" i="100"/>
  <c r="E489" i="100"/>
  <c r="H489" i="100"/>
  <c r="F489" i="100"/>
  <c r="G489" i="100"/>
  <c r="I489" i="100"/>
  <c r="J701" i="100"/>
  <c r="J460" i="100"/>
  <c r="J721" i="100"/>
  <c r="J541" i="100"/>
  <c r="EP20" i="83"/>
  <c r="FS14" i="94"/>
  <c r="K606" i="100" s="1"/>
  <c r="AA14" i="83"/>
  <c r="FT14" i="94" s="1"/>
  <c r="GR13" i="94"/>
  <c r="AZ13" i="83"/>
  <c r="EG13" i="83"/>
  <c r="EP13" i="83" s="1"/>
  <c r="J610" i="100"/>
  <c r="K321" i="100"/>
  <c r="J589" i="100"/>
  <c r="K293" i="100"/>
  <c r="J410" i="100"/>
  <c r="J674" i="100"/>
  <c r="J403" i="100"/>
  <c r="J670" i="100"/>
  <c r="L582" i="100"/>
  <c r="G427" i="100"/>
  <c r="H427" i="100"/>
  <c r="F427" i="100"/>
  <c r="E427" i="100"/>
  <c r="I427" i="100"/>
  <c r="J708" i="100"/>
  <c r="J486" i="100"/>
  <c r="BN14" i="83"/>
  <c r="HG14" i="94" s="1"/>
  <c r="HF14" i="94"/>
  <c r="K610" i="100" s="1"/>
  <c r="J655" i="100"/>
  <c r="J396" i="100"/>
  <c r="AM11" i="83"/>
  <c r="GE11" i="94"/>
  <c r="EF11" i="83"/>
  <c r="EP11" i="83" s="1"/>
  <c r="FR12" i="94"/>
  <c r="K269" i="100" s="1"/>
  <c r="EE12" i="83"/>
  <c r="Z12" i="83"/>
  <c r="K291" i="100"/>
  <c r="J588" i="100"/>
  <c r="J401" i="100"/>
  <c r="J668" i="100"/>
  <c r="AN13" i="83"/>
  <c r="GG13" i="94" s="1"/>
  <c r="GF13" i="94"/>
  <c r="K590" i="100" s="1"/>
  <c r="G452" i="100"/>
  <c r="H452" i="100"/>
  <c r="I452" i="100"/>
  <c r="E452" i="100"/>
  <c r="F452" i="100"/>
  <c r="G509" i="100"/>
  <c r="H509" i="100"/>
  <c r="E509" i="100"/>
  <c r="F509" i="100"/>
  <c r="I509" i="100"/>
  <c r="J704" i="100"/>
  <c r="J464" i="100"/>
  <c r="F435" i="100"/>
  <c r="I435" i="100"/>
  <c r="G435" i="100"/>
  <c r="H435" i="100"/>
  <c r="E435" i="100"/>
  <c r="EP18" i="83"/>
  <c r="J577" i="100"/>
  <c r="K250" i="100"/>
  <c r="EP21" i="83"/>
  <c r="BA14" i="83"/>
  <c r="GT14" i="94" s="1"/>
  <c r="GS14" i="94"/>
  <c r="K609" i="100" s="1"/>
  <c r="J427" i="100"/>
  <c r="J678" i="100"/>
  <c r="J703" i="100"/>
  <c r="J462" i="100"/>
  <c r="EQ16" i="83"/>
  <c r="HI43" i="94"/>
  <c r="E405" i="100"/>
  <c r="I405" i="100"/>
  <c r="F405" i="100"/>
  <c r="G405" i="100"/>
  <c r="H405" i="100"/>
  <c r="FS11" i="94"/>
  <c r="K574" i="100" s="1"/>
  <c r="AA11" i="83"/>
  <c r="FT11" i="94" s="1"/>
  <c r="ED14" i="83"/>
  <c r="EP14" i="83" s="1"/>
  <c r="M14" i="83"/>
  <c r="FE14" i="94"/>
  <c r="J689" i="100"/>
  <c r="J452" i="100"/>
  <c r="F464" i="100"/>
  <c r="I464" i="100"/>
  <c r="G464" i="100"/>
  <c r="E464" i="100"/>
  <c r="H464" i="100"/>
  <c r="J609" i="100"/>
  <c r="K320" i="100"/>
  <c r="G396" i="100"/>
  <c r="I396" i="100"/>
  <c r="F396" i="100"/>
  <c r="H396" i="100"/>
  <c r="E396" i="100"/>
  <c r="J691" i="100"/>
  <c r="J455" i="100"/>
  <c r="AY29" i="18"/>
  <c r="GS29" i="63"/>
  <c r="BA29" i="18"/>
  <c r="GT29" i="63" s="1"/>
  <c r="BA25" i="18"/>
  <c r="GT25" i="63" s="1"/>
  <c r="AY25" i="18"/>
  <c r="GS25" i="63"/>
  <c r="J851" i="106" s="1"/>
  <c r="AY27" i="18"/>
  <c r="GS27" i="63"/>
  <c r="BA27" i="18"/>
  <c r="GT27" i="63" s="1"/>
  <c r="FF27" i="63"/>
  <c r="L27" i="18"/>
  <c r="N27" i="18"/>
  <c r="FG27" i="63" s="1"/>
  <c r="BY29" i="18"/>
  <c r="HS29" i="63"/>
  <c r="CA29" i="18"/>
  <c r="HT29" i="63" s="1"/>
  <c r="FS25" i="63"/>
  <c r="J848" i="106" s="1"/>
  <c r="Y25" i="18"/>
  <c r="AA25" i="18"/>
  <c r="FT25" i="63" s="1"/>
  <c r="FS32" i="63"/>
  <c r="Y32" i="18"/>
  <c r="AA32" i="18"/>
  <c r="FT32" i="63" s="1"/>
  <c r="FF28" i="63"/>
  <c r="N28" i="18"/>
  <c r="FG28" i="63" s="1"/>
  <c r="L28" i="18"/>
  <c r="CA27" i="18"/>
  <c r="HT27" i="63" s="1"/>
  <c r="BY27" i="18"/>
  <c r="HS27" i="63"/>
  <c r="L31" i="18"/>
  <c r="N31" i="18"/>
  <c r="FG31" i="63" s="1"/>
  <c r="FF31" i="63"/>
  <c r="HF25" i="63"/>
  <c r="J852" i="106" s="1"/>
  <c r="BN25" i="18"/>
  <c r="HG25" i="63" s="1"/>
  <c r="BL25" i="18"/>
  <c r="Y29" i="18"/>
  <c r="FS29" i="63"/>
  <c r="AA29" i="18"/>
  <c r="FT29" i="63" s="1"/>
  <c r="FF25" i="63"/>
  <c r="N25" i="18"/>
  <c r="FG25" i="63" s="1"/>
  <c r="L25" i="18"/>
  <c r="L32" i="18"/>
  <c r="N32" i="18"/>
  <c r="FG32" i="63" s="1"/>
  <c r="FF32" i="63"/>
  <c r="AL28" i="18"/>
  <c r="GF28" i="63"/>
  <c r="AN28" i="18"/>
  <c r="GG28" i="63" s="1"/>
  <c r="L30" i="18"/>
  <c r="FF30" i="63"/>
  <c r="N30" i="18"/>
  <c r="FG30" i="63" s="1"/>
  <c r="ER15" i="83"/>
  <c r="HK42" i="94" s="1"/>
  <c r="L614" i="100" s="1"/>
  <c r="HJ42" i="94"/>
  <c r="K614" i="100" s="1"/>
  <c r="L26" i="18"/>
  <c r="N26" i="18"/>
  <c r="FG26" i="63" s="1"/>
  <c r="FF26" i="63"/>
  <c r="HF27" i="63"/>
  <c r="BL27" i="18"/>
  <c r="BN27" i="18"/>
  <c r="HG27" i="63" s="1"/>
  <c r="EG19" i="18"/>
  <c r="GR19" i="63"/>
  <c r="I775" i="106" s="1"/>
  <c r="Y274" i="99"/>
  <c r="Y275" i="99" s="1"/>
  <c r="Y276" i="99" s="1"/>
  <c r="Y277" i="99" s="1"/>
  <c r="Y278" i="99" s="1"/>
  <c r="Y279" i="99" s="1"/>
  <c r="Y280" i="99" s="1"/>
  <c r="Y281" i="99" s="1"/>
  <c r="Y282" i="99" s="1"/>
  <c r="Y283" i="99" s="1"/>
  <c r="BL29" i="18"/>
  <c r="HF29" i="63"/>
  <c r="BN29" i="18"/>
  <c r="HG29" i="63" s="1"/>
  <c r="AL26" i="18"/>
  <c r="GF26" i="63"/>
  <c r="AN26" i="18"/>
  <c r="GG26" i="63" s="1"/>
  <c r="AL29" i="18"/>
  <c r="GF29" i="63"/>
  <c r="AN29" i="18"/>
  <c r="GG29" i="63" s="1"/>
  <c r="L29" i="18"/>
  <c r="N29" i="18"/>
  <c r="FG29" i="63" s="1"/>
  <c r="FF29" i="63"/>
  <c r="CA25" i="18"/>
  <c r="HT25" i="63" s="1"/>
  <c r="BY25" i="18"/>
  <c r="HS25" i="63"/>
  <c r="J854" i="106" s="1"/>
  <c r="AN25" i="18"/>
  <c r="GG25" i="63" s="1"/>
  <c r="GF25" i="63"/>
  <c r="J850" i="106" s="1"/>
  <c r="AL25" i="18"/>
  <c r="Y28" i="18"/>
  <c r="FS28" i="63"/>
  <c r="AA28" i="18"/>
  <c r="FT28" i="63" s="1"/>
  <c r="FS30" i="63"/>
  <c r="Y30" i="18"/>
  <c r="AA30" i="18"/>
  <c r="FT30" i="63" s="1"/>
  <c r="EE19" i="18"/>
  <c r="Y26" i="18"/>
  <c r="FS26" i="63"/>
  <c r="AA26" i="18"/>
  <c r="FT26" i="63" s="1"/>
  <c r="FS27" i="63"/>
  <c r="AA27" i="18"/>
  <c r="FT27" i="63" s="1"/>
  <c r="Y27" i="18"/>
  <c r="GF27" i="63"/>
  <c r="AL27" i="18"/>
  <c r="AN27" i="18"/>
  <c r="GG27" i="63" s="1"/>
  <c r="Y31" i="18"/>
  <c r="FS31" i="63"/>
  <c r="AA31" i="18"/>
  <c r="FT31" i="63" s="1"/>
  <c r="ED19" i="18"/>
  <c r="FE19" i="63"/>
  <c r="I769" i="106" s="1"/>
  <c r="EP12" i="83" l="1"/>
  <c r="GE21" i="63"/>
  <c r="EF21" i="18"/>
  <c r="FR21" i="63"/>
  <c r="K782" i="106"/>
  <c r="EE21" i="18"/>
  <c r="GF21" i="63"/>
  <c r="J782" i="106" s="1"/>
  <c r="AA21" i="18"/>
  <c r="FT21" i="63" s="1"/>
  <c r="K388" i="106" s="1"/>
  <c r="AY13" i="18"/>
  <c r="AZ13" i="18" s="1"/>
  <c r="BA13" i="18" s="1"/>
  <c r="GT13" i="63" s="1"/>
  <c r="K283" i="106" s="1"/>
  <c r="I254" i="106"/>
  <c r="I310" i="106"/>
  <c r="Y15" i="18"/>
  <c r="Z15" i="18" s="1"/>
  <c r="AA15" i="18" s="1"/>
  <c r="FT15" i="63" s="1"/>
  <c r="K741" i="106" s="1"/>
  <c r="FR19" i="63"/>
  <c r="AA19" i="18"/>
  <c r="FT19" i="63" s="1"/>
  <c r="K362" i="106" s="1"/>
  <c r="AL13" i="18"/>
  <c r="AM13" i="18" s="1"/>
  <c r="GF13" i="63" s="1"/>
  <c r="J722" i="106" s="1"/>
  <c r="L21" i="18"/>
  <c r="M21" i="18" s="1"/>
  <c r="N21" i="18" s="1"/>
  <c r="FG21" i="63" s="1"/>
  <c r="AY11" i="18"/>
  <c r="I283" i="106"/>
  <c r="EV19" i="83"/>
  <c r="EQ19" i="83"/>
  <c r="HJ46" i="94" s="1"/>
  <c r="K707" i="100" s="1"/>
  <c r="L607" i="100"/>
  <c r="L318" i="100"/>
  <c r="GS12" i="94"/>
  <c r="K584" i="100" s="1"/>
  <c r="BA12" i="83"/>
  <c r="GT12" i="94" s="1"/>
  <c r="K272" i="100"/>
  <c r="J584" i="100"/>
  <c r="HI46" i="94"/>
  <c r="ED15" i="18"/>
  <c r="I253" i="106"/>
  <c r="K257" i="106"/>
  <c r="FE15" i="63"/>
  <c r="J304" i="106" s="1"/>
  <c r="GR17" i="63"/>
  <c r="J341" i="106" s="1"/>
  <c r="FR15" i="63"/>
  <c r="J307" i="106" s="1"/>
  <c r="FR13" i="63"/>
  <c r="J279" i="106" s="1"/>
  <c r="FE17" i="63"/>
  <c r="J335" i="106" s="1"/>
  <c r="EF17" i="18"/>
  <c r="EI11" i="18"/>
  <c r="EG17" i="18"/>
  <c r="FR11" i="63"/>
  <c r="J247" i="106" s="1"/>
  <c r="HR11" i="63"/>
  <c r="J257" i="106" s="1"/>
  <c r="K703" i="106"/>
  <c r="D773" i="106"/>
  <c r="EE11" i="18"/>
  <c r="ED11" i="18"/>
  <c r="HS11" i="63"/>
  <c r="J715" i="106" s="1"/>
  <c r="FF11" i="63"/>
  <c r="J703" i="106" s="1"/>
  <c r="FE11" i="63"/>
  <c r="J245" i="106" s="1"/>
  <c r="GE15" i="63"/>
  <c r="I743" i="106" s="1"/>
  <c r="GE19" i="63"/>
  <c r="I773" i="106" s="1"/>
  <c r="AY21" i="18"/>
  <c r="Y17" i="18"/>
  <c r="J507" i="106"/>
  <c r="J860" i="106"/>
  <c r="I721" i="106"/>
  <c r="K669" i="106"/>
  <c r="K942" i="106"/>
  <c r="G366" i="106"/>
  <c r="E366" i="106"/>
  <c r="H366" i="106"/>
  <c r="D366" i="106"/>
  <c r="F366" i="106"/>
  <c r="I781" i="106"/>
  <c r="J388" i="106"/>
  <c r="J648" i="106"/>
  <c r="J927" i="106"/>
  <c r="J535" i="106"/>
  <c r="J877" i="106"/>
  <c r="EE13" i="18"/>
  <c r="K887" i="106"/>
  <c r="K563" i="106"/>
  <c r="K484" i="106"/>
  <c r="K854" i="106"/>
  <c r="K897" i="106"/>
  <c r="K589" i="106"/>
  <c r="K594" i="106"/>
  <c r="K909" i="106"/>
  <c r="J539" i="106"/>
  <c r="J879" i="106"/>
  <c r="EF19" i="18"/>
  <c r="EP19" i="18" s="1"/>
  <c r="J941" i="106"/>
  <c r="J668" i="106"/>
  <c r="EF15" i="18"/>
  <c r="K587" i="106"/>
  <c r="K895" i="106"/>
  <c r="K482" i="106"/>
  <c r="K852" i="106"/>
  <c r="J880" i="106"/>
  <c r="J541" i="106"/>
  <c r="K476" i="106"/>
  <c r="K848" i="106"/>
  <c r="J596" i="106"/>
  <c r="J910" i="106"/>
  <c r="J529" i="106"/>
  <c r="J865" i="106"/>
  <c r="K480" i="106"/>
  <c r="K851" i="106"/>
  <c r="D765" i="106"/>
  <c r="I341" i="106"/>
  <c r="K623" i="106"/>
  <c r="K919" i="106"/>
  <c r="J887" i="106"/>
  <c r="J563" i="106"/>
  <c r="K509" i="106"/>
  <c r="K861" i="106"/>
  <c r="J504" i="106"/>
  <c r="J858" i="106"/>
  <c r="J925" i="106"/>
  <c r="J645" i="106"/>
  <c r="J669" i="106"/>
  <c r="J942" i="106"/>
  <c r="I257" i="106"/>
  <c r="D715" i="106"/>
  <c r="J362" i="106"/>
  <c r="I771" i="106"/>
  <c r="K478" i="106"/>
  <c r="K850" i="106"/>
  <c r="J584" i="106"/>
  <c r="J893" i="106"/>
  <c r="J897" i="106"/>
  <c r="J589" i="106"/>
  <c r="J594" i="106"/>
  <c r="J909" i="106"/>
  <c r="J389" i="106"/>
  <c r="I782" i="106"/>
  <c r="K566" i="106"/>
  <c r="K889" i="106"/>
  <c r="K668" i="106"/>
  <c r="K941" i="106"/>
  <c r="J587" i="106"/>
  <c r="J895" i="106"/>
  <c r="K561" i="106"/>
  <c r="K886" i="106"/>
  <c r="K537" i="106"/>
  <c r="K878" i="106"/>
  <c r="K591" i="106"/>
  <c r="K899" i="106"/>
  <c r="K535" i="106"/>
  <c r="K877" i="106"/>
  <c r="K867" i="106"/>
  <c r="K532" i="106"/>
  <c r="K860" i="106"/>
  <c r="K507" i="106"/>
  <c r="K584" i="106"/>
  <c r="K893" i="106"/>
  <c r="J509" i="106"/>
  <c r="J861" i="106"/>
  <c r="K539" i="106"/>
  <c r="K879" i="106"/>
  <c r="K858" i="106"/>
  <c r="K504" i="106"/>
  <c r="K917" i="106"/>
  <c r="K620" i="106"/>
  <c r="J566" i="106"/>
  <c r="J889" i="106"/>
  <c r="K473" i="106"/>
  <c r="K846" i="106"/>
  <c r="FE21" i="63"/>
  <c r="K645" i="106"/>
  <c r="K925" i="106"/>
  <c r="K541" i="106"/>
  <c r="K880" i="106"/>
  <c r="J561" i="106"/>
  <c r="J886" i="106"/>
  <c r="K865" i="106"/>
  <c r="K529" i="106"/>
  <c r="J537" i="106"/>
  <c r="J878" i="106"/>
  <c r="J591" i="106"/>
  <c r="J899" i="106"/>
  <c r="E360" i="106"/>
  <c r="G360" i="106"/>
  <c r="H360" i="106"/>
  <c r="F360" i="106"/>
  <c r="D360" i="106"/>
  <c r="K648" i="106"/>
  <c r="K927" i="106"/>
  <c r="J867" i="106"/>
  <c r="J532" i="106"/>
  <c r="J919" i="106"/>
  <c r="J623" i="106"/>
  <c r="J917" i="106"/>
  <c r="J620" i="106"/>
  <c r="J846" i="106"/>
  <c r="J473" i="106"/>
  <c r="K596" i="106"/>
  <c r="K910" i="106"/>
  <c r="E26" i="29"/>
  <c r="E20" i="110"/>
  <c r="EG15" i="18"/>
  <c r="EF11" i="18"/>
  <c r="GR15" i="63"/>
  <c r="HE11" i="63"/>
  <c r="EH11" i="18"/>
  <c r="FE13" i="63"/>
  <c r="GE11" i="63"/>
  <c r="ED13" i="18"/>
  <c r="EF13" i="18"/>
  <c r="GF17" i="63"/>
  <c r="J755" i="106" s="1"/>
  <c r="AN17" i="18"/>
  <c r="GG17" i="63" s="1"/>
  <c r="FS13" i="63"/>
  <c r="J721" i="106" s="1"/>
  <c r="AA13" i="18"/>
  <c r="FT13" i="63" s="1"/>
  <c r="FF21" i="63"/>
  <c r="J779" i="106" s="1"/>
  <c r="AN19" i="18"/>
  <c r="GG19" i="63" s="1"/>
  <c r="GF19" i="63"/>
  <c r="J773" i="106" s="1"/>
  <c r="GF15" i="63"/>
  <c r="J743" i="106" s="1"/>
  <c r="AN15" i="18"/>
  <c r="GG15" i="63" s="1"/>
  <c r="N15" i="18"/>
  <c r="FG15" i="63" s="1"/>
  <c r="FF15" i="63"/>
  <c r="J738" i="106" s="1"/>
  <c r="GS17" i="63"/>
  <c r="J765" i="106" s="1"/>
  <c r="BA17" i="18"/>
  <c r="GT17" i="63" s="1"/>
  <c r="AA11" i="18"/>
  <c r="FT11" i="63" s="1"/>
  <c r="FS11" i="63"/>
  <c r="J705" i="106" s="1"/>
  <c r="FF17" i="63"/>
  <c r="J751" i="106" s="1"/>
  <c r="N17" i="18"/>
  <c r="FG17" i="63" s="1"/>
  <c r="ED17" i="18"/>
  <c r="GE17" i="63"/>
  <c r="GS15" i="63"/>
  <c r="J745" i="106" s="1"/>
  <c r="BA15" i="18"/>
  <c r="GT15" i="63" s="1"/>
  <c r="BN11" i="18"/>
  <c r="HG11" i="63" s="1"/>
  <c r="HF11" i="63"/>
  <c r="J712" i="106" s="1"/>
  <c r="FF13" i="63"/>
  <c r="J719" i="106" s="1"/>
  <c r="N13" i="18"/>
  <c r="FG13" i="63" s="1"/>
  <c r="GF11" i="63"/>
  <c r="J709" i="106" s="1"/>
  <c r="AN11" i="18"/>
  <c r="GG11" i="63" s="1"/>
  <c r="L574" i="100"/>
  <c r="L247" i="100"/>
  <c r="EQ13" i="83"/>
  <c r="HI40" i="94"/>
  <c r="HI41" i="94"/>
  <c r="EQ14" i="83"/>
  <c r="J581" i="100"/>
  <c r="K315" i="100"/>
  <c r="J604" i="100"/>
  <c r="L590" i="100"/>
  <c r="L294" i="100"/>
  <c r="EQ11" i="83"/>
  <c r="HI38" i="94"/>
  <c r="J571" i="100" s="1"/>
  <c r="EU11" i="83"/>
  <c r="L589" i="100"/>
  <c r="L293" i="100"/>
  <c r="L291" i="100"/>
  <c r="L588" i="100"/>
  <c r="L246" i="100"/>
  <c r="L573" i="100"/>
  <c r="L317" i="100"/>
  <c r="L606" i="100"/>
  <c r="N14" i="83"/>
  <c r="FG14" i="94" s="1"/>
  <c r="FF14" i="94"/>
  <c r="K604" i="100" s="1"/>
  <c r="L609" i="100"/>
  <c r="L320" i="100"/>
  <c r="EU15" i="83"/>
  <c r="HI45" i="94"/>
  <c r="EQ18" i="83"/>
  <c r="AA12" i="83"/>
  <c r="FT12" i="94" s="1"/>
  <c r="L269" i="100" s="1"/>
  <c r="FS12" i="94"/>
  <c r="K581" i="100" s="1"/>
  <c r="K248" i="100"/>
  <c r="J575" i="100"/>
  <c r="BA13" i="83"/>
  <c r="GT13" i="94" s="1"/>
  <c r="GS13" i="94"/>
  <c r="K592" i="100" s="1"/>
  <c r="HI47" i="94"/>
  <c r="EU20" i="83"/>
  <c r="EQ20" i="83"/>
  <c r="HJ44" i="94"/>
  <c r="K676" i="100" s="1"/>
  <c r="ER17" i="83"/>
  <c r="HK44" i="94" s="1"/>
  <c r="ER16" i="83"/>
  <c r="HK43" i="94" s="1"/>
  <c r="HJ43" i="94"/>
  <c r="K653" i="100" s="1"/>
  <c r="J653" i="100"/>
  <c r="K411" i="100"/>
  <c r="EQ21" i="83"/>
  <c r="EU21" i="83"/>
  <c r="HI48" i="94"/>
  <c r="HI39" i="94"/>
  <c r="K273" i="100" s="1"/>
  <c r="EQ12" i="83"/>
  <c r="AN11" i="83"/>
  <c r="GG11" i="94" s="1"/>
  <c r="GF11" i="94"/>
  <c r="K575" i="100" s="1"/>
  <c r="L610" i="100"/>
  <c r="L321" i="100"/>
  <c r="K296" i="100"/>
  <c r="J592" i="100"/>
  <c r="L577" i="100"/>
  <c r="L250" i="100"/>
  <c r="L580" i="100"/>
  <c r="J676" i="100"/>
  <c r="K436" i="100"/>
  <c r="ED28" i="18"/>
  <c r="FE28" i="63"/>
  <c r="EE32" i="18"/>
  <c r="FR32" i="63"/>
  <c r="EH29" i="18"/>
  <c r="HE29" i="63"/>
  <c r="FE26" i="63"/>
  <c r="ED26" i="18"/>
  <c r="GE28" i="63"/>
  <c r="EF28" i="18"/>
  <c r="EH25" i="18"/>
  <c r="HE25" i="63"/>
  <c r="FE30" i="63"/>
  <c r="ED30" i="18"/>
  <c r="EE29" i="18"/>
  <c r="FR29" i="63"/>
  <c r="EI27" i="18"/>
  <c r="HR27" i="63"/>
  <c r="EE25" i="18"/>
  <c r="FR25" i="63"/>
  <c r="HR29" i="63"/>
  <c r="EI29" i="18"/>
  <c r="ED27" i="18"/>
  <c r="FE27" i="63"/>
  <c r="GR27" i="63"/>
  <c r="EG27" i="18"/>
  <c r="Y284" i="99"/>
  <c r="Y285" i="99" s="1"/>
  <c r="Y286" i="99" s="1"/>
  <c r="Y287" i="99" s="1"/>
  <c r="FE25" i="63"/>
  <c r="ED25" i="18"/>
  <c r="EE26" i="18"/>
  <c r="FR26" i="63"/>
  <c r="FR30" i="63"/>
  <c r="EE30" i="18"/>
  <c r="FR28" i="63"/>
  <c r="EE28" i="18"/>
  <c r="EF29" i="18"/>
  <c r="GE29" i="63"/>
  <c r="HE27" i="63"/>
  <c r="EH27" i="18"/>
  <c r="EF27" i="18"/>
  <c r="GE27" i="63"/>
  <c r="HO46" i="94"/>
  <c r="K705" i="100" s="1"/>
  <c r="EW19" i="83"/>
  <c r="HP46" i="94" s="1"/>
  <c r="L705" i="100" s="1"/>
  <c r="FR31" i="63"/>
  <c r="EE31" i="18"/>
  <c r="EE27" i="18"/>
  <c r="FR27" i="63"/>
  <c r="EF25" i="18"/>
  <c r="GE25" i="63"/>
  <c r="EI25" i="18"/>
  <c r="HR25" i="63"/>
  <c r="FE29" i="63"/>
  <c r="ED29" i="18"/>
  <c r="EF26" i="18"/>
  <c r="GE26" i="63"/>
  <c r="FE32" i="63"/>
  <c r="ED32" i="18"/>
  <c r="FE31" i="63"/>
  <c r="ED31" i="18"/>
  <c r="GR25" i="63"/>
  <c r="EG25" i="18"/>
  <c r="GR29" i="63"/>
  <c r="EG29" i="18"/>
  <c r="ER19" i="83" l="1"/>
  <c r="HK46" i="94" s="1"/>
  <c r="GR13" i="63"/>
  <c r="EG13" i="18"/>
  <c r="GS13" i="63"/>
  <c r="J732" i="106" s="1"/>
  <c r="EE15" i="18"/>
  <c r="K771" i="106"/>
  <c r="AN13" i="18"/>
  <c r="GG13" i="63" s="1"/>
  <c r="I741" i="106"/>
  <c r="K781" i="106"/>
  <c r="K307" i="106"/>
  <c r="FS15" i="63"/>
  <c r="J741" i="106" s="1"/>
  <c r="K732" i="106"/>
  <c r="GE13" i="63"/>
  <c r="J281" i="106" s="1"/>
  <c r="ED21" i="18"/>
  <c r="AZ11" i="18"/>
  <c r="EG11" i="18"/>
  <c r="EP11" i="18" s="1"/>
  <c r="GR11" i="63"/>
  <c r="I738" i="106"/>
  <c r="L272" i="100"/>
  <c r="L584" i="100"/>
  <c r="J707" i="100"/>
  <c r="K490" i="100"/>
  <c r="J364" i="106"/>
  <c r="I765" i="106"/>
  <c r="EP15" i="18"/>
  <c r="HI42" i="63" s="1"/>
  <c r="I751" i="106"/>
  <c r="I703" i="106"/>
  <c r="I705" i="106"/>
  <c r="I715" i="106"/>
  <c r="J310" i="106"/>
  <c r="EP13" i="18"/>
  <c r="EQ13" i="18" s="1"/>
  <c r="Z17" i="18"/>
  <c r="EE17" i="18"/>
  <c r="EP17" i="18" s="1"/>
  <c r="FR17" i="63"/>
  <c r="AZ21" i="18"/>
  <c r="GR21" i="63"/>
  <c r="EG21" i="18"/>
  <c r="I645" i="106"/>
  <c r="I925" i="106"/>
  <c r="I484" i="106"/>
  <c r="I854" i="106"/>
  <c r="I846" i="106"/>
  <c r="I473" i="106"/>
  <c r="I865" i="106"/>
  <c r="I529" i="106"/>
  <c r="I895" i="106"/>
  <c r="I587" i="106"/>
  <c r="I561" i="106"/>
  <c r="I886" i="106"/>
  <c r="E587" i="106"/>
  <c r="G587" i="106"/>
  <c r="H587" i="106"/>
  <c r="D587" i="106"/>
  <c r="F587" i="106"/>
  <c r="G594" i="106"/>
  <c r="H594" i="106"/>
  <c r="E594" i="106"/>
  <c r="D594" i="106"/>
  <c r="F594" i="106"/>
  <c r="E669" i="106"/>
  <c r="F669" i="106"/>
  <c r="G669" i="106"/>
  <c r="H669" i="106"/>
  <c r="D669" i="106"/>
  <c r="I591" i="106"/>
  <c r="I899" i="106"/>
  <c r="I668" i="106"/>
  <c r="I941" i="106"/>
  <c r="I584" i="106"/>
  <c r="I893" i="106"/>
  <c r="I648" i="106"/>
  <c r="I927" i="106"/>
  <c r="I877" i="106"/>
  <c r="I535" i="106"/>
  <c r="I563" i="106"/>
  <c r="I887" i="106"/>
  <c r="I889" i="106"/>
  <c r="I566" i="106"/>
  <c r="K281" i="106"/>
  <c r="K722" i="106"/>
  <c r="J339" i="106"/>
  <c r="I755" i="106"/>
  <c r="K279" i="106"/>
  <c r="K721" i="106"/>
  <c r="J251" i="106"/>
  <c r="I709" i="106"/>
  <c r="J312" i="106"/>
  <c r="I745" i="106"/>
  <c r="E473" i="106"/>
  <c r="G473" i="106"/>
  <c r="D473" i="106"/>
  <c r="H473" i="106"/>
  <c r="F473" i="106"/>
  <c r="F623" i="106"/>
  <c r="D623" i="106"/>
  <c r="H623" i="106"/>
  <c r="G623" i="106"/>
  <c r="E623" i="106"/>
  <c r="G537" i="106"/>
  <c r="E537" i="106"/>
  <c r="D537" i="106"/>
  <c r="H537" i="106"/>
  <c r="F537" i="106"/>
  <c r="F561" i="106"/>
  <c r="E561" i="106"/>
  <c r="D561" i="106"/>
  <c r="H561" i="106"/>
  <c r="G561" i="106"/>
  <c r="G589" i="106"/>
  <c r="F589" i="106"/>
  <c r="D589" i="106"/>
  <c r="H589" i="106"/>
  <c r="E589" i="106"/>
  <c r="F563" i="106"/>
  <c r="G563" i="106"/>
  <c r="D563" i="106"/>
  <c r="H563" i="106"/>
  <c r="E563" i="106"/>
  <c r="G541" i="106"/>
  <c r="D541" i="106"/>
  <c r="F541" i="106"/>
  <c r="H541" i="106"/>
  <c r="E541" i="106"/>
  <c r="F648" i="106"/>
  <c r="G648" i="106"/>
  <c r="H648" i="106"/>
  <c r="D648" i="106"/>
  <c r="E648" i="106"/>
  <c r="I509" i="106"/>
  <c r="I861" i="106"/>
  <c r="I532" i="106"/>
  <c r="I867" i="106"/>
  <c r="I897" i="106"/>
  <c r="I589" i="106"/>
  <c r="I482" i="106"/>
  <c r="I852" i="106"/>
  <c r="I669" i="106"/>
  <c r="I942" i="106"/>
  <c r="K254" i="106"/>
  <c r="K712" i="106"/>
  <c r="K247" i="106"/>
  <c r="K705" i="106"/>
  <c r="G539" i="106"/>
  <c r="H539" i="106"/>
  <c r="F539" i="106"/>
  <c r="E539" i="106"/>
  <c r="D539" i="106"/>
  <c r="I541" i="106"/>
  <c r="I880" i="106"/>
  <c r="K304" i="106"/>
  <c r="K738" i="106"/>
  <c r="K364" i="106"/>
  <c r="K773" i="106"/>
  <c r="J277" i="106"/>
  <c r="I719" i="106"/>
  <c r="I779" i="106"/>
  <c r="J386" i="106"/>
  <c r="H566" i="106"/>
  <c r="E566" i="106"/>
  <c r="G566" i="106"/>
  <c r="F566" i="106"/>
  <c r="D566" i="106"/>
  <c r="F509" i="106"/>
  <c r="E509" i="106"/>
  <c r="H509" i="106"/>
  <c r="G509" i="106"/>
  <c r="D509" i="106"/>
  <c r="F504" i="106"/>
  <c r="G504" i="106"/>
  <c r="E504" i="106"/>
  <c r="D504" i="106"/>
  <c r="H504" i="106"/>
  <c r="G529" i="106"/>
  <c r="E529" i="106"/>
  <c r="F529" i="106"/>
  <c r="D529" i="106"/>
  <c r="H529" i="106"/>
  <c r="E668" i="106"/>
  <c r="D668" i="106"/>
  <c r="F668" i="106"/>
  <c r="H668" i="106"/>
  <c r="G668" i="106"/>
  <c r="I851" i="106"/>
  <c r="I480" i="106"/>
  <c r="I623" i="106"/>
  <c r="I919" i="106"/>
  <c r="I537" i="106"/>
  <c r="I878" i="106"/>
  <c r="I596" i="106"/>
  <c r="I910" i="106"/>
  <c r="I620" i="106"/>
  <c r="I917" i="106"/>
  <c r="I504" i="106"/>
  <c r="I858" i="106"/>
  <c r="K251" i="106"/>
  <c r="K709" i="106"/>
  <c r="K277" i="106"/>
  <c r="K719" i="106"/>
  <c r="K312" i="106"/>
  <c r="K745" i="106"/>
  <c r="K751" i="106"/>
  <c r="K335" i="106"/>
  <c r="K765" i="106"/>
  <c r="K341" i="106"/>
  <c r="K310" i="106"/>
  <c r="K743" i="106"/>
  <c r="K386" i="106"/>
  <c r="K779" i="106"/>
  <c r="K339" i="106"/>
  <c r="K755" i="106"/>
  <c r="F620" i="106"/>
  <c r="D620" i="106"/>
  <c r="H620" i="106"/>
  <c r="E620" i="106"/>
  <c r="G620" i="106"/>
  <c r="G532" i="106"/>
  <c r="D532" i="106"/>
  <c r="F532" i="106"/>
  <c r="H532" i="106"/>
  <c r="E532" i="106"/>
  <c r="G591" i="106"/>
  <c r="D591" i="106"/>
  <c r="F591" i="106"/>
  <c r="H591" i="106"/>
  <c r="E591" i="106"/>
  <c r="E645" i="106"/>
  <c r="G645" i="106"/>
  <c r="H645" i="106"/>
  <c r="F645" i="106"/>
  <c r="D645" i="106"/>
  <c r="G535" i="106"/>
  <c r="D535" i="106"/>
  <c r="F535" i="106"/>
  <c r="H535" i="106"/>
  <c r="E535" i="106"/>
  <c r="I478" i="106"/>
  <c r="I850" i="106"/>
  <c r="I879" i="106"/>
  <c r="I539" i="106"/>
  <c r="I860" i="106"/>
  <c r="I507" i="106"/>
  <c r="I476" i="106"/>
  <c r="I848" i="106"/>
  <c r="I594" i="106"/>
  <c r="I909" i="106"/>
  <c r="I712" i="106"/>
  <c r="J254" i="106"/>
  <c r="E584" i="106"/>
  <c r="D584" i="106"/>
  <c r="G584" i="106"/>
  <c r="H584" i="106"/>
  <c r="F584" i="106"/>
  <c r="G596" i="106"/>
  <c r="H596" i="106"/>
  <c r="E596" i="106"/>
  <c r="F596" i="106"/>
  <c r="D596" i="106"/>
  <c r="F507" i="106"/>
  <c r="G507" i="106"/>
  <c r="E507" i="106"/>
  <c r="D507" i="106"/>
  <c r="H507" i="106"/>
  <c r="EP32" i="18"/>
  <c r="EU32" i="18" s="1"/>
  <c r="L248" i="100"/>
  <c r="L575" i="100"/>
  <c r="EV21" i="83"/>
  <c r="HN48" i="94"/>
  <c r="J717" i="100" s="1"/>
  <c r="ER20" i="83"/>
  <c r="HK47" i="94" s="1"/>
  <c r="HJ47" i="94"/>
  <c r="K713" i="100" s="1"/>
  <c r="L296" i="100"/>
  <c r="L592" i="100"/>
  <c r="L581" i="100"/>
  <c r="K297" i="100"/>
  <c r="J586" i="100"/>
  <c r="EP31" i="18"/>
  <c r="EU31" i="18" s="1"/>
  <c r="EP30" i="18"/>
  <c r="EQ30" i="18" s="1"/>
  <c r="EP26" i="18"/>
  <c r="HI53" i="63" s="1"/>
  <c r="HJ39" i="94"/>
  <c r="K579" i="100" s="1"/>
  <c r="ER12" i="83"/>
  <c r="HK39" i="94" s="1"/>
  <c r="L273" i="100" s="1"/>
  <c r="I263" i="100" s="1"/>
  <c r="HJ48" i="94"/>
  <c r="K719" i="100" s="1"/>
  <c r="ER21" i="83"/>
  <c r="HK48" i="94" s="1"/>
  <c r="L411" i="100"/>
  <c r="L653" i="100"/>
  <c r="HN47" i="94"/>
  <c r="J711" i="100" s="1"/>
  <c r="EV20" i="83"/>
  <c r="HJ45" i="94"/>
  <c r="K688" i="100" s="1"/>
  <c r="ER18" i="83"/>
  <c r="HK45" i="94" s="1"/>
  <c r="HN38" i="94"/>
  <c r="J570" i="100" s="1"/>
  <c r="EX11" i="83"/>
  <c r="EV11" i="83"/>
  <c r="HJ40" i="94"/>
  <c r="K586" i="100" s="1"/>
  <c r="ER13" i="83"/>
  <c r="HK40" i="94" s="1"/>
  <c r="J579" i="100"/>
  <c r="L676" i="100"/>
  <c r="L436" i="100"/>
  <c r="I422" i="100" s="1"/>
  <c r="K511" i="100"/>
  <c r="J713" i="100"/>
  <c r="J688" i="100"/>
  <c r="K465" i="100"/>
  <c r="HJ41" i="94"/>
  <c r="K602" i="100" s="1"/>
  <c r="ER14" i="83"/>
  <c r="HK41" i="94" s="1"/>
  <c r="K543" i="100"/>
  <c r="J719" i="100"/>
  <c r="HN42" i="94"/>
  <c r="J612" i="100" s="1"/>
  <c r="EV15" i="83"/>
  <c r="L315" i="100"/>
  <c r="L604" i="100"/>
  <c r="HJ38" i="94"/>
  <c r="K571" i="100" s="1"/>
  <c r="ER11" i="83"/>
  <c r="HK38" i="94" s="1"/>
  <c r="K322" i="100"/>
  <c r="J602" i="100"/>
  <c r="HI57" i="63"/>
  <c r="EP29" i="18"/>
  <c r="Y288" i="99"/>
  <c r="Y289" i="99" s="1"/>
  <c r="Y290" i="99" s="1"/>
  <c r="EP27" i="18"/>
  <c r="HI46" i="63"/>
  <c r="EQ19" i="18"/>
  <c r="EP25" i="18"/>
  <c r="EP28" i="18"/>
  <c r="L707" i="100" l="1"/>
  <c r="L490" i="100"/>
  <c r="I481" i="100" s="1"/>
  <c r="I722" i="106"/>
  <c r="J283" i="106"/>
  <c r="I732" i="106"/>
  <c r="EQ15" i="18"/>
  <c r="ER15" i="18" s="1"/>
  <c r="HK42" i="63" s="1"/>
  <c r="EP21" i="18"/>
  <c r="EQ21" i="18" s="1"/>
  <c r="EQ11" i="18"/>
  <c r="ER11" i="18" s="1"/>
  <c r="HK38" i="63" s="1"/>
  <c r="HI38" i="63"/>
  <c r="J258" i="106" s="1"/>
  <c r="I711" i="106"/>
  <c r="J253" i="106"/>
  <c r="GS11" i="63"/>
  <c r="J711" i="106" s="1"/>
  <c r="BA11" i="18"/>
  <c r="GT11" i="63" s="1"/>
  <c r="L571" i="100"/>
  <c r="L251" i="100"/>
  <c r="I240" i="100" s="1"/>
  <c r="HI48" i="63"/>
  <c r="I778" i="106" s="1"/>
  <c r="EQ26" i="18"/>
  <c r="ER26" i="18" s="1"/>
  <c r="HK53" i="63" s="1"/>
  <c r="EQ32" i="18"/>
  <c r="HJ59" i="63" s="1"/>
  <c r="J939" i="106" s="1"/>
  <c r="HI59" i="63"/>
  <c r="J670" i="106" s="1"/>
  <c r="HI40" i="63"/>
  <c r="J284" i="106" s="1"/>
  <c r="EQ17" i="18"/>
  <c r="HJ44" i="63" s="1"/>
  <c r="J748" i="106" s="1"/>
  <c r="EU11" i="18"/>
  <c r="EV11" i="18" s="1"/>
  <c r="HI44" i="63"/>
  <c r="I748" i="106" s="1"/>
  <c r="EU30" i="18"/>
  <c r="HN57" i="63" s="1"/>
  <c r="I912" i="106" s="1"/>
  <c r="J337" i="106"/>
  <c r="I753" i="106"/>
  <c r="J391" i="106"/>
  <c r="I784" i="106"/>
  <c r="GS21" i="63"/>
  <c r="J784" i="106" s="1"/>
  <c r="BA21" i="18"/>
  <c r="GT21" i="63" s="1"/>
  <c r="FS17" i="63"/>
  <c r="J753" i="106" s="1"/>
  <c r="AA17" i="18"/>
  <c r="FT17" i="63" s="1"/>
  <c r="J392" i="106"/>
  <c r="I939" i="106"/>
  <c r="J367" i="106"/>
  <c r="I767" i="106"/>
  <c r="J624" i="106"/>
  <c r="I914" i="106"/>
  <c r="I735" i="106"/>
  <c r="J313" i="106"/>
  <c r="J510" i="106"/>
  <c r="I857" i="106"/>
  <c r="I391" i="100"/>
  <c r="EQ31" i="18"/>
  <c r="HJ58" i="63" s="1"/>
  <c r="J923" i="106" s="1"/>
  <c r="HI58" i="63"/>
  <c r="EW15" i="83"/>
  <c r="HP42" i="94" s="1"/>
  <c r="L612" i="100" s="1"/>
  <c r="HO42" i="94"/>
  <c r="L322" i="100"/>
  <c r="I309" i="100" s="1"/>
  <c r="L602" i="100"/>
  <c r="EW11" i="83"/>
  <c r="HP38" i="94" s="1"/>
  <c r="L570" i="100" s="1"/>
  <c r="HO38" i="94"/>
  <c r="K570" i="100" s="1"/>
  <c r="HQ38" i="94"/>
  <c r="EY11" i="83"/>
  <c r="EW20" i="83"/>
  <c r="HP47" i="94" s="1"/>
  <c r="L711" i="100" s="1"/>
  <c r="HO47" i="94"/>
  <c r="K711" i="100" s="1"/>
  <c r="L543" i="100"/>
  <c r="I536" i="100" s="1"/>
  <c r="L719" i="100"/>
  <c r="HO48" i="94"/>
  <c r="K717" i="100" s="1"/>
  <c r="EW21" i="83"/>
  <c r="HP48" i="94" s="1"/>
  <c r="L717" i="100" s="1"/>
  <c r="L586" i="100"/>
  <c r="L297" i="100"/>
  <c r="I285" i="100" s="1"/>
  <c r="L465" i="100"/>
  <c r="I448" i="100" s="1"/>
  <c r="L688" i="100"/>
  <c r="L579" i="100"/>
  <c r="L713" i="100"/>
  <c r="L511" i="100"/>
  <c r="I503" i="100" s="1"/>
  <c r="ER30" i="18"/>
  <c r="HK57" i="63" s="1"/>
  <c r="HJ57" i="63"/>
  <c r="J914" i="106" s="1"/>
  <c r="EQ28" i="18"/>
  <c r="HI55" i="63"/>
  <c r="EV31" i="18"/>
  <c r="HN58" i="63"/>
  <c r="I921" i="106" s="1"/>
  <c r="HJ48" i="63"/>
  <c r="J778" i="106" s="1"/>
  <c r="ER21" i="18"/>
  <c r="HK48" i="63" s="1"/>
  <c r="HI56" i="63"/>
  <c r="EQ29" i="18"/>
  <c r="EV32" i="18"/>
  <c r="HN59" i="63"/>
  <c r="I937" i="106" s="1"/>
  <c r="HJ46" i="63"/>
  <c r="J767" i="106" s="1"/>
  <c r="ER19" i="18"/>
  <c r="HK46" i="63" s="1"/>
  <c r="EQ25" i="18"/>
  <c r="HI52" i="63"/>
  <c r="EU23" i="18"/>
  <c r="HJ40" i="63"/>
  <c r="J717" i="106" s="1"/>
  <c r="ER13" i="18"/>
  <c r="HK40" i="63" s="1"/>
  <c r="Y291" i="99"/>
  <c r="Y292" i="99" s="1"/>
  <c r="Y293" i="99" s="1"/>
  <c r="Y294" i="99" s="1"/>
  <c r="HJ42" i="63"/>
  <c r="J735" i="106" s="1"/>
  <c r="HI54" i="63"/>
  <c r="EQ27" i="18"/>
  <c r="HJ38" i="63"/>
  <c r="J701" i="106" s="1"/>
  <c r="ER32" i="18" l="1"/>
  <c r="HK59" i="63" s="1"/>
  <c r="ER31" i="18"/>
  <c r="HK58" i="63" s="1"/>
  <c r="EV30" i="18"/>
  <c r="HN38" i="63"/>
  <c r="I700" i="106" s="1"/>
  <c r="I701" i="106"/>
  <c r="ER17" i="18"/>
  <c r="HK44" i="63" s="1"/>
  <c r="K342" i="106" s="1"/>
  <c r="H328" i="106" s="1"/>
  <c r="J342" i="106"/>
  <c r="K253" i="106"/>
  <c r="K711" i="106"/>
  <c r="HJ53" i="63"/>
  <c r="J857" i="106" s="1"/>
  <c r="I717" i="106"/>
  <c r="EX11" i="18"/>
  <c r="EY11" i="18" s="1"/>
  <c r="K784" i="106"/>
  <c r="K391" i="106"/>
  <c r="K337" i="106"/>
  <c r="K753" i="106"/>
  <c r="J542" i="106"/>
  <c r="I864" i="106"/>
  <c r="K735" i="106"/>
  <c r="K313" i="106"/>
  <c r="H297" i="106" s="1"/>
  <c r="K284" i="106"/>
  <c r="H271" i="106" s="1"/>
  <c r="K717" i="106"/>
  <c r="I923" i="106"/>
  <c r="J649" i="106"/>
  <c r="K510" i="106"/>
  <c r="H499" i="106" s="1"/>
  <c r="K857" i="106"/>
  <c r="K649" i="106"/>
  <c r="H639" i="106" s="1"/>
  <c r="K923" i="106"/>
  <c r="I845" i="106"/>
  <c r="J485" i="106"/>
  <c r="K258" i="106"/>
  <c r="H239" i="106" s="1"/>
  <c r="K701" i="106"/>
  <c r="I892" i="106"/>
  <c r="J597" i="106"/>
  <c r="K624" i="106"/>
  <c r="H612" i="106" s="1"/>
  <c r="K914" i="106"/>
  <c r="K748" i="106"/>
  <c r="K670" i="106"/>
  <c r="H663" i="106" s="1"/>
  <c r="K939" i="106"/>
  <c r="K367" i="106"/>
  <c r="H354" i="106" s="1"/>
  <c r="K767" i="106"/>
  <c r="K778" i="106"/>
  <c r="K392" i="106"/>
  <c r="H381" i="106" s="1"/>
  <c r="J567" i="106"/>
  <c r="I883" i="106"/>
  <c r="EZ11" i="83"/>
  <c r="HS38" i="94" s="1"/>
  <c r="HR38" i="94"/>
  <c r="K379" i="100"/>
  <c r="K612" i="100"/>
  <c r="ER25" i="18"/>
  <c r="HK52" i="63" s="1"/>
  <c r="HJ52" i="63"/>
  <c r="J845" i="106" s="1"/>
  <c r="HO59" i="63"/>
  <c r="J937" i="106" s="1"/>
  <c r="EW32" i="18"/>
  <c r="HP59" i="63" s="1"/>
  <c r="K937" i="106" s="1"/>
  <c r="HO58" i="63"/>
  <c r="J921" i="106" s="1"/>
  <c r="EW31" i="18"/>
  <c r="HP58" i="63" s="1"/>
  <c r="K921" i="106" s="1"/>
  <c r="Y295" i="99"/>
  <c r="Y296" i="99" s="1"/>
  <c r="B43" i="101"/>
  <c r="D45" i="101"/>
  <c r="D49" i="101"/>
  <c r="A42" i="101"/>
  <c r="B47" i="101"/>
  <c r="B45" i="101"/>
  <c r="D48" i="101"/>
  <c r="B48" i="101"/>
  <c r="B46" i="101"/>
  <c r="D47" i="101"/>
  <c r="B44" i="101"/>
  <c r="A49" i="101"/>
  <c r="D46" i="101"/>
  <c r="B42" i="101"/>
  <c r="A43" i="101"/>
  <c r="B49" i="101"/>
  <c r="D44" i="101"/>
  <c r="D42" i="101"/>
  <c r="A48" i="101"/>
  <c r="A46" i="101"/>
  <c r="D43" i="101"/>
  <c r="A47" i="101"/>
  <c r="A45" i="101"/>
  <c r="A44" i="101"/>
  <c r="HJ56" i="63"/>
  <c r="J892" i="106" s="1"/>
  <c r="ER29" i="18"/>
  <c r="HK56" i="63" s="1"/>
  <c r="ER27" i="18"/>
  <c r="HK54" i="63" s="1"/>
  <c r="HJ54" i="63"/>
  <c r="J864" i="106" s="1"/>
  <c r="EW11" i="18"/>
  <c r="HP38" i="63" s="1"/>
  <c r="K700" i="106" s="1"/>
  <c r="HO38" i="63"/>
  <c r="J700" i="106" s="1"/>
  <c r="EV23" i="18"/>
  <c r="HN50" i="63"/>
  <c r="I794" i="106" s="1"/>
  <c r="EW30" i="18"/>
  <c r="HP57" i="63" s="1"/>
  <c r="K912" i="106" s="1"/>
  <c r="HO57" i="63"/>
  <c r="J912" i="106" s="1"/>
  <c r="K251" i="100"/>
  <c r="HJ55" i="63"/>
  <c r="J883" i="106" s="1"/>
  <c r="ER28" i="18"/>
  <c r="HK55" i="63" s="1"/>
  <c r="HQ38" i="63" l="1"/>
  <c r="K542" i="106"/>
  <c r="H524" i="106" s="1"/>
  <c r="K864" i="106"/>
  <c r="K892" i="106"/>
  <c r="K597" i="106"/>
  <c r="H580" i="106" s="1"/>
  <c r="K485" i="106"/>
  <c r="H468" i="106" s="1"/>
  <c r="K845" i="106"/>
  <c r="K883" i="106"/>
  <c r="K567" i="106"/>
  <c r="H553" i="106" s="1"/>
  <c r="A724" i="100"/>
  <c r="D41" i="101"/>
  <c r="A41" i="101"/>
  <c r="B41" i="101"/>
  <c r="B34" i="101"/>
  <c r="A34" i="101"/>
  <c r="D29" i="101"/>
  <c r="A29" i="101"/>
  <c r="B31" i="101"/>
  <c r="A32" i="101"/>
  <c r="B32" i="101"/>
  <c r="A33" i="101"/>
  <c r="B29" i="101"/>
  <c r="D32" i="101"/>
  <c r="D30" i="101"/>
  <c r="B33" i="101"/>
  <c r="D31" i="101"/>
  <c r="D34" i="101"/>
  <c r="A30" i="101"/>
  <c r="B30" i="101"/>
  <c r="A31" i="101"/>
  <c r="D33" i="101"/>
  <c r="HR38" i="63"/>
  <c r="EZ11" i="18"/>
  <c r="HS38" i="63" s="1"/>
  <c r="HO50" i="63"/>
  <c r="J794" i="106" s="1"/>
  <c r="EW23" i="18"/>
  <c r="HP50" i="63" s="1"/>
  <c r="K794" i="106" s="1"/>
  <c r="A945" i="106" l="1"/>
</calcChain>
</file>

<file path=xl/sharedStrings.xml><?xml version="1.0" encoding="utf-8"?>
<sst xmlns="http://schemas.openxmlformats.org/spreadsheetml/2006/main" count="7300" uniqueCount="2631">
  <si>
    <t xml:space="preserve">     ตัวบ่งชี้ที่ 6 จัดระบบดูแลช่วยเหลือผู้เรียนที่มีประสิทธิภาพครอบคลุม</t>
  </si>
  <si>
    <t xml:space="preserve">           ถึงผู้เรียนทุกคน </t>
  </si>
  <si>
    <t xml:space="preserve">     ตัวบ่งชี้ที่ 1 ห้องเรียน ห้องปฏิบัติการ อาคารเรียนมั่นคงสะอาดและ</t>
  </si>
  <si>
    <t xml:space="preserve">           ปลอดภัย มีสิ่งอำนวยความสะดวกพอเพียง อยู่ในสภาพใช้</t>
  </si>
  <si>
    <t xml:space="preserve">           การได้ดี สภาพแวดล้อมร่มรื่น และมีแหล่งเรียนรู้สำหรับ</t>
  </si>
  <si>
    <t xml:space="preserve">           ผู้เรียน</t>
  </si>
  <si>
    <t xml:space="preserve">     ตัวบ่งชี้ที่ 2 จัดโครงการ กิจกรรมที่ส่งเสริมสุขภาพอนามัยและความ</t>
  </si>
  <si>
    <t xml:space="preserve">           ปลอดภัยของผู้เรียน</t>
  </si>
  <si>
    <t xml:space="preserve">           ให้ผู้เรียนเรียนรู้ด้วยตนเองและหรือเรียนรู้แบบมีส่วนร่วม </t>
  </si>
  <si>
    <t xml:space="preserve">     ตัวบ่งชี้ที่ 3 จัดห้องสมุดที่ให้บริการสื่อและเทคโนโลยีสารสนเทศที่เอื้อ</t>
  </si>
  <si>
    <t xml:space="preserve">     ตัวบ่งชี้ที่ 2 จัดทำและดำเนินการตามแผนพัฒนาการจัดการศึกษา</t>
  </si>
  <si>
    <t xml:space="preserve">           ของสถานศึกษา </t>
  </si>
  <si>
    <t xml:space="preserve">           ของสถานศึกษาที่มุ่งคุณภาพตามมาตรฐานการศึกษา</t>
  </si>
  <si>
    <t xml:space="preserve">     ตัวบ่งชี้ที่ 3 จัดระบบข้อมูลสารสนเทศและใช้สารสนเทศในการ</t>
  </si>
  <si>
    <t xml:space="preserve">           บริหารเพื่อพัฒนาคุณภาพสถานศึกษา</t>
  </si>
  <si>
    <t xml:space="preserve">     ตัวบ่งชี้ที่ 4 ติดตามตรวจสอบและประเมินคุณภาพภายในตาม</t>
  </si>
  <si>
    <t xml:space="preserve">           มาตรฐานการศึกษาของสถานศึกษา</t>
  </si>
  <si>
    <t xml:space="preserve">     ตัวบ่งชี้ที่ 5 นำผลการประเมินคุณภาพทั้งภายใน และภายนอกไปใช้</t>
  </si>
  <si>
    <t xml:space="preserve">           วางแผนพัฒนาคุณภาพการศึกษาอย่างต่อเนื่อง</t>
  </si>
  <si>
    <t xml:space="preserve">     ตัวบ่งชี้ที่ 6 จัดทำรายงานประจำปีที่เป็นรายงานการประเมิน</t>
  </si>
  <si>
    <t xml:space="preserve">           คุณภาพภายใน </t>
  </si>
  <si>
    <t xml:space="preserve">     ตัวบ่งชี้ที่ 2 มีการแลกเปลี่ยนเรียนรู้ระหว่างบุคลากรภายใน</t>
  </si>
  <si>
    <t xml:space="preserve">           สถานศึกษาระหว่างสถานศึกษากับครอบครัวชุมชนและ</t>
  </si>
  <si>
    <t xml:space="preserve">           องค์กรที่เกี่ยวข้อง </t>
  </si>
  <si>
    <t xml:space="preserve">     ตัวบ่งชี้ที่ 1 มีการสร้างและพัฒนาแหล่งเรียนรู้ภายในสถานศึกษา</t>
  </si>
  <si>
    <t xml:space="preserve">           และใช้ประโยชน์จากแหล่งเรียนรู้ทั้งภายในและภายนอก</t>
  </si>
  <si>
    <t xml:space="preserve">           สถานศึกษาเพื่อพัฒนาการเรียนรู้ของผู้เรียนและบุคคล</t>
  </si>
  <si>
    <t xml:space="preserve">           ของสถานศึกษารวมทั้งผู้ที่เกี่ยวข้อง </t>
  </si>
  <si>
    <t xml:space="preserve">     ตัวบ่งชี้ที่ 1 จัดโครงการ กิจกรรมที่ส่งเสริมให้ผู้เรียนบรรลุตาม</t>
  </si>
  <si>
    <t xml:space="preserve">           เป้าหมายวิสัยทัศน์ ปรัชญา และจุดเน้นของสถานศึกษา </t>
  </si>
  <si>
    <t xml:space="preserve">     ตัวบ่งชี้ที่ 2 ผลการดำเนินงานส่งเสริมให้ผู้เรียนบรรลุตามเป้าหมาย</t>
  </si>
  <si>
    <t xml:space="preserve">           วิสัยทัศน์ ปรัชญา และจุดเน้นของสถานศึกษา</t>
  </si>
  <si>
    <t xml:space="preserve">     ตัวบ่งชี้ที่ 1 จัดโครงการ กิจกรรมเพื่อตอบสนองนโยบายจุดเน้น</t>
  </si>
  <si>
    <t xml:space="preserve">           ตามแนวทาง  การปฏิรูปการศึกษา </t>
  </si>
  <si>
    <t>แบ่งปัน</t>
  </si>
  <si>
    <t>ปฐมวัยและสามารถจัดประสบการณ์</t>
  </si>
  <si>
    <t>การเรียนรู้ที่หลากหลาย สอดคล้องกับ</t>
  </si>
  <si>
    <t>3.5  จำนวนนักเรียนแบ่งตามประเภทของนักเรียนด้อยโอกาส   10  ประการ</t>
  </si>
  <si>
    <t>3.6  จำนวนนักเรียนพิการทางการศึกษาเรียนร่วม</t>
  </si>
  <si>
    <t>3.8  จำนวนนักเรียนที่มีสมรรถภาพทางกายตามเกณฑ์ของกรมพลศึกษา หรือของสำนักงานกองทุน</t>
  </si>
  <si>
    <t>จำนวนหนังสือมีว้บริการ (เล่ม)</t>
  </si>
  <si>
    <t xml:space="preserve">มาตรฐาน </t>
  </si>
  <si>
    <t>สรุปผลประเมินภายในโดยสถานศึกษาและโดยต้นสังกัด</t>
  </si>
  <si>
    <t xml:space="preserve"> มาตรฐานที่ 1</t>
  </si>
  <si>
    <t xml:space="preserve"> มาตรฐานที่ 2</t>
  </si>
  <si>
    <t xml:space="preserve"> มาตรฐานที่ 3</t>
  </si>
  <si>
    <t xml:space="preserve"> มาตรฐานที่ 4</t>
  </si>
  <si>
    <t xml:space="preserve"> มาตรฐานที่ 5</t>
  </si>
  <si>
    <t>โครงการพัฒนาศักยภาพการใช้สื่อ</t>
  </si>
  <si>
    <t>เทคโนโลยีเพื่อการศึกษา</t>
  </si>
  <si>
    <t>เพื่อพัฒนาทักษะการเรียนรู้เทค</t>
  </si>
  <si>
    <t>โนโลยีของนักเรียน</t>
  </si>
  <si>
    <t xml:space="preserve">โครงการสุนทรียภาพทางศิลปะ </t>
  </si>
  <si>
    <t>ดนตรี</t>
  </si>
  <si>
    <t>เพื่อส่งเสริมนักเรียนที่มีความ</t>
  </si>
  <si>
    <t>สามารถด้านกีฬา ดนตรี</t>
  </si>
  <si>
    <r>
      <t>กลุ่มตัวบ่งชี้มาตรการส่งเสริม</t>
    </r>
    <r>
      <rPr>
        <sz val="16"/>
        <rFont val="AngsanaUPC"/>
        <family val="1"/>
      </rPr>
      <t xml:space="preserve">    ตัวบ่งชี้ที่ 11</t>
    </r>
  </si>
  <si>
    <t xml:space="preserve">รวมประถมศึกษา   </t>
  </si>
  <si>
    <t xml:space="preserve">รวมมัธยมศึกษา   </t>
  </si>
  <si>
    <t xml:space="preserve">   รวมนักเรียนขั้นพื้นฐาน   </t>
  </si>
  <si>
    <t>นักเรียนต้องการความช่วยเหลือเป็นพิเศษ</t>
  </si>
  <si>
    <t xml:space="preserve">         3.4  จำนวนนักเรียนในโรงเรียนจำแนกตามระดับชั้นที่สอน  ดังนี้</t>
  </si>
  <si>
    <t>โครงการส่งเสริมความเป็นเลิศ</t>
  </si>
  <si>
    <t>ทางวิชาการ</t>
  </si>
  <si>
    <t>เพื่อส่งเสริมนักเรียนแสดงออก</t>
  </si>
  <si>
    <t>ซึ่งความสามารถ</t>
  </si>
  <si>
    <t>โครงการพาเรียนรู้สู่โลกกว้าง</t>
  </si>
  <si>
    <t>รเรียนรู้จากประสบการณ์จริง</t>
  </si>
  <si>
    <t>โครงการปรับปรุงซ่อมแซม</t>
  </si>
  <si>
    <t>โครงการห้องเรียนสุขสันต์</t>
  </si>
  <si>
    <t>สร้างแหล่งเรียนรู้ในห้องเรียน</t>
  </si>
  <si>
    <t>โครงการพัฒนาผู้บริหาร</t>
  </si>
  <si>
    <t>เพื่อพัฒนาผู้บริหารมีความ</t>
  </si>
  <si>
    <t>โครงการเสริมสราท้งสังคมไทย</t>
  </si>
  <si>
    <t>ในโรงเรียน</t>
  </si>
  <si>
    <t>ร้อยละ 80ของนักเรียน</t>
  </si>
  <si>
    <t>มีทักษะทางวิทยาศาสตร์</t>
  </si>
  <si>
    <t>มีการบันทึกการอ่าน</t>
  </si>
  <si>
    <t>ร้อยละ 90 เข้าร่วมกิจ</t>
  </si>
  <si>
    <t>กรรมสอนซ่อมเสริม</t>
  </si>
  <si>
    <t>นักเรียนมีสุขภาพ</t>
  </si>
  <si>
    <t>แข็งแรง ร่าเริง</t>
  </si>
  <si>
    <t>ไดรับการพัฒนาดีขึ้น</t>
  </si>
  <si>
    <t>ห้องสมุดมีหนังสือ</t>
  </si>
  <si>
    <t>เพิ่มข้นและนักเรียน</t>
  </si>
  <si>
    <t>เข้าใช้ห้องสมุด</t>
  </si>
  <si>
    <t>นักเรียนเข้าร่วมกิจกรรม</t>
  </si>
  <si>
    <t>การวาดภาพและดนตรี</t>
  </si>
  <si>
    <t xml:space="preserve">ร้อยละ 75 </t>
  </si>
  <si>
    <t>1  ด้านคุณภาพเด็ก</t>
  </si>
  <si>
    <t>3.3  ด้านการสร้างสังคมแห่งการเรียนรู้</t>
  </si>
  <si>
    <t>3.4  ด้านอัตลักษณ์ของสถานศึกษา</t>
  </si>
  <si>
    <t>3.5  ด้านมาตรการส่งเสริม</t>
  </si>
  <si>
    <t>3.2  ด้านการจัดการศึกษา</t>
  </si>
  <si>
    <t>ใช้ในการจัดประสบการณ์</t>
  </si>
  <si>
    <t>4.4 มีทักษะกระบวนการทางวิทยาศาสตร์</t>
  </si>
  <si>
    <t xml:space="preserve">     ปฐมวัยและสามารถจัดประสบการณ์</t>
  </si>
  <si>
    <t xml:space="preserve">     การเรียนรู้ที่หลากหลาย สอดคล้องกับ</t>
  </si>
  <si>
    <t>6.3  ผู้บริหารใช้หลักการบริหารแบบมีส่วนร่วม</t>
  </si>
  <si>
    <t>และใช้ข้อมูลการประเมินผลหรือการวิจัย</t>
  </si>
  <si>
    <t>เป็นฐานคิดทั้งด้านวิชาการและการจัดการ</t>
  </si>
  <si>
    <t xml:space="preserve">    ไปใช้วางแผนพัฒนาคุณภาพการศึกษาต่อเนื่อง</t>
  </si>
  <si>
    <t>8.1 กำหนดมาตรฐานการศึกษาปฐมวัยสถานศึกษา</t>
  </si>
  <si>
    <t>11.1  จัดโครงการ กิจกรรมส่งเสริมสนับสนุนน</t>
  </si>
  <si>
    <t>ตามนโยบายเกี่ยวกับการจัดการศึกษาปฐมวัย</t>
  </si>
  <si>
    <t>2.1 ร่าเริงแจ่มใส มีความรู้สึกที่ดีต่อตนเอง</t>
  </si>
  <si>
    <t>3.2 มีความซื่อสัตว์สุจริตช่วยเหลือแบ่งปัน</t>
  </si>
  <si>
    <t xml:space="preserve">4.4 มีทักษะกระบวนการทางวิทยาศาสตร์ </t>
  </si>
  <si>
    <t>ที่ต้องเกณฑ์เข้าเรียน ชั้น</t>
  </si>
  <si>
    <t>รวมจำนวนนักเรียนทั้งสิ้น</t>
  </si>
  <si>
    <t>3.3  จำแนกนักเรียนตามระดับการศึกษา  ดังนี้จำนวนทั้งสิ้น</t>
  </si>
  <si>
    <t>พัฒนาการการเรียนการสอนโดยใช้แหล่งเรียนรู้ภายในชุมชน จัดกิจกรรมส่งเสริมประชาธิปไตย</t>
  </si>
  <si>
    <t xml:space="preserve">12.6  จัดทำรายงานประจำปีที่เป็นรายงานการประเมินคุณภาพภายใน </t>
  </si>
  <si>
    <t>13.1  มีการสร้างและพัฒนาแหล่งเรียนรู้ภายในสถานศึกษาและใช้ประโยชน์</t>
  </si>
  <si>
    <t>13.2  มีการแลกเปลี่ยนเรียนรู้ระหว่างบุคลากรภายในสถานศึกษาระหว่าง</t>
  </si>
  <si>
    <t>ในการบริหารงาน    นอกจากนี้ยังใช้ระบบบริหารงานโรงเรียนเป็นฐาน(SBM)  ให้ทุกภาคส่วน</t>
  </si>
  <si>
    <t xml:space="preserve">หรือวิธีการของตนเอง </t>
  </si>
  <si>
    <t xml:space="preserve">แก้ปัญหาโดยมีเหตุผลประกอบ </t>
  </si>
  <si>
    <t>5.2  ผลการประเมินสมรรถนะสำคัญตาม</t>
  </si>
  <si>
    <t xml:space="preserve">หลักสูตรเป็นไปตามเกณฑ์ </t>
  </si>
  <si>
    <t>5.3  ผลการประเมินการอ่าน คิดวิเคราะห์</t>
  </si>
  <si>
    <t xml:space="preserve">และเขียนเป็นไปตามเกณฑ์ </t>
  </si>
  <si>
    <t>6.2  ทำงานอย่างมีความสุข มุ่งมั่นพัฒนา</t>
  </si>
  <si>
    <t xml:space="preserve">งานและภูมิใจในผลงานของตนเอง </t>
  </si>
  <si>
    <t xml:space="preserve">ความรู้เกี่ยวกับอาชีพที่ตนเองสนใจ </t>
  </si>
  <si>
    <t>7.3  ครูออกแบบและจัดการเรียนรู้ที่ตอบ</t>
  </si>
  <si>
    <t xml:space="preserve">สนองความแตกต่างระหว่างบุคคล </t>
  </si>
  <si>
    <t xml:space="preserve"> -  สถานศึกษามีคณะกรรมการสถานศึกษา ผู้ปกครองและเครือข่ายชุมชนให้ความร่วมมือ </t>
  </si>
  <si>
    <t xml:space="preserve"> -  ผู้เรียนรู้จักดูแลสุขภาพ รู้จักเลือกรับประทานอาหารที่มีคุณค่า</t>
  </si>
  <si>
    <t xml:space="preserve"> -  จัดหาสื่อและเทคโนโลยีให้เพียงพอต่อความต้องการ</t>
  </si>
  <si>
    <t xml:space="preserve"> -  องค์การปกครองท้องถิ่นสนับสนุนงบประมาณอย่างต่อเนื่อง</t>
  </si>
  <si>
    <t xml:space="preserve"> -  ผู้เรียนมีสุขนิสัยที่ดี มีน้ำหนัก ส่วนสูงตามเกณฑ์ </t>
  </si>
  <si>
    <t xml:space="preserve"> -  ครูมีความรู้และประสบการณ์ในการสอนนักเรียน</t>
  </si>
  <si>
    <t xml:space="preserve"> -  เป็นผู้นำในการวางแผนพัฒนาหลักสูตรและกระบวนการเรียนรู้</t>
  </si>
  <si>
    <t xml:space="preserve"> -  นักเรียนและบุคลากรให้การสนับสนุนกิจกรรมในชุมชน</t>
  </si>
  <si>
    <t xml:space="preserve"> -  ผู้เรียนมีการออกกำลังกายสม่ำเสมอ มีความรู้เกี่ยวเรื่องยาเสพติด</t>
  </si>
  <si>
    <t xml:space="preserve">  - ผู้เรียนรู้ประโยชน์และโทษของอินเตอร์เน็ท กล้าแสดงออก  รู้จักการให้เกียรติผู้อื่น</t>
  </si>
  <si>
    <t>จุดที่ควรพัฒนา</t>
  </si>
  <si>
    <t>ผลการพัฒนา มาตรฐานที่ 7</t>
  </si>
  <si>
    <t>ผลการพัฒนา มาตรฐานที่ 8</t>
  </si>
  <si>
    <t>ผลการพัฒนา มาตรฐานที่ 9</t>
  </si>
  <si>
    <t xml:space="preserve">ภาพครอบคลุมถึงผู้เรียนทุกคน </t>
  </si>
  <si>
    <t>10.2  จัดรายวิชาเพิ่มเติมที่หลากหลายให้ผู้เรียน</t>
  </si>
  <si>
    <t xml:space="preserve">เลือกเรียนตามความถนัด ความสามารถ </t>
  </si>
  <si>
    <t>ความสนใจ</t>
  </si>
  <si>
    <t>9.1  คณะกรรมการสถานศึกษารู้และปฏิบัติหน้าที่</t>
  </si>
  <si>
    <t xml:space="preserve">ตามที่ระเบียบกำหนด </t>
  </si>
  <si>
    <t xml:space="preserve">15.1  จัดโครงการ กิจกรรมเพื่อตอบสนองนโยบาย  จุดเน้นตามแนวทาง </t>
  </si>
  <si>
    <t xml:space="preserve">และกิจกรรมพัฒนาคุณภาพผู้เรียนอย่างรอบด้าน </t>
  </si>
  <si>
    <t>5.2  สิ่งก่อสร้าง / ครุภัณฑ์(ยานพาหนะ)</t>
  </si>
  <si>
    <t>7.2  บริเวรใกล้เคียงโดยรอบโรงเรียน   ได้แก่</t>
  </si>
  <si>
    <t xml:space="preserve"> คน</t>
  </si>
  <si>
    <t>7.3  ประเพณี/ศิลปวัฒนธรรมท้องถิ่น   ได้แก่</t>
  </si>
  <si>
    <t>7.5 โอกาสและข้อจำกัดของสถานศึกษา</t>
  </si>
  <si>
    <t>9.1.2  จำนวนหนังสือในห้องสมุด    จำนวน</t>
  </si>
  <si>
    <t>พุทธ</t>
  </si>
  <si>
    <t xml:space="preserve"> หมู่ที่</t>
  </si>
  <si>
    <t>โทรศัพท์</t>
  </si>
  <si>
    <t>สำนักงานคณะกรรมการการศึกษาขั้นพื้นฐาน</t>
  </si>
  <si>
    <t>ประถมศึกษาปีที่ 6</t>
  </si>
  <si>
    <t>รองผู้อำนวยการ</t>
  </si>
  <si>
    <t xml:space="preserve"> มาตรฐานที่ 1    ตัวบ่งชี้ที่ 1</t>
  </si>
  <si>
    <t xml:space="preserve"> มาตรฐานที่ 2   ตัวบ่งชี้ที่ 1</t>
  </si>
  <si>
    <t xml:space="preserve"> มาตรฐานที่ 3   ตัวบ่งชี้ที่ 1</t>
  </si>
  <si>
    <t>มาตรฐานที่ 4   ตัวบ่งชี้ที่ 1</t>
  </si>
  <si>
    <t xml:space="preserve"> มาตรฐานที่ 8   ตัวบ่งชี้ที่ 1</t>
  </si>
  <si>
    <t xml:space="preserve">  มาตรฐานที่ 7   ตัวบ่งชี้ที่ 1</t>
  </si>
  <si>
    <t xml:space="preserve">  มาตรฐานที่ 6   ตัวบ่งชี้ที่ 1</t>
  </si>
  <si>
    <t xml:space="preserve"> มาตรฐานที่ 5   ตัวบ่งชี้ที่ 1</t>
  </si>
  <si>
    <t xml:space="preserve"> มาตรฐานที่ 13   ตัวบ่งชี้ที่ 1</t>
  </si>
  <si>
    <t xml:space="preserve"> มาตรฐานที่ 9   ตัวบ่งชี้ที่ 1</t>
  </si>
  <si>
    <t xml:space="preserve"> มาตรฐานที่ 10   ตัวบ่งชี้ที่ 1</t>
  </si>
  <si>
    <t xml:space="preserve"> มาตรฐานที่ 11   ตัวบ่งชี้ที่ 1</t>
  </si>
  <si>
    <t xml:space="preserve"> มาตรฐานที่ 6   ตัวบ่งชี้ที่ 1</t>
  </si>
  <si>
    <t xml:space="preserve"> มาตรฐานที่ 7   ตัวบ่งชี้ที่ 1</t>
  </si>
  <si>
    <t xml:space="preserve">  มาตรฐานที่ 8   ตัวบ่งชี้ที่ 1</t>
  </si>
  <si>
    <t xml:space="preserve">  มาตรฐานที่ 9   ตัวบ่งชี้ที่ 1</t>
  </si>
  <si>
    <t xml:space="preserve">  มาตรฐานที่ 11   ตัวบ่งชี้ที่ 1</t>
  </si>
  <si>
    <t xml:space="preserve"> มาตรฐานที่ 12   ตัวบ่งชี้ที่ 1</t>
  </si>
  <si>
    <t xml:space="preserve"> มาตรฐานที่ 14   ตัวบ่งชี้ที่ 1</t>
  </si>
  <si>
    <t xml:space="preserve"> มาตรฐานที่ 15   ตัวบ่งชี้ที่ 1</t>
  </si>
  <si>
    <r>
      <t>กลุ่มตัวบ่งชี้พื้นฐาน</t>
    </r>
    <r>
      <rPr>
        <sz val="16"/>
        <color indexed="8"/>
        <rFont val="AngsanaUPC"/>
        <family val="1"/>
      </rPr>
      <t xml:space="preserve">    ตัวบ่งชี้ที่ 1</t>
    </r>
  </si>
  <si>
    <r>
      <t>กลุ่มตัวบ่งชี้อัตลักษณ์</t>
    </r>
    <r>
      <rPr>
        <sz val="16"/>
        <color indexed="8"/>
        <rFont val="AngsanaUPC"/>
        <family val="1"/>
      </rPr>
      <t xml:space="preserve">    ตัวบ่งชี้ที่ 9</t>
    </r>
  </si>
  <si>
    <r>
      <t>กลุ่มตัวบ่งชี้มาตรการส่งเสริม</t>
    </r>
    <r>
      <rPr>
        <sz val="16"/>
        <color indexed="8"/>
        <rFont val="AngsanaUPC"/>
        <family val="1"/>
      </rPr>
      <t xml:space="preserve">    ตัวบ่งชี้ที่ 11</t>
    </r>
  </si>
  <si>
    <t>การจัดการศึกษาปฐมวัยของสถานศึกษา</t>
  </si>
  <si>
    <t>10.1  จัดโครงการ กิจกรรมพัฒนาเด็กให้บรรลุตาม</t>
  </si>
  <si>
    <t>5.การใช้เทคโนโลยีเพื่อการเรียนรู้</t>
  </si>
  <si>
    <t>การอ่าน</t>
  </si>
  <si>
    <t>การเขียน</t>
  </si>
  <si>
    <t>การคิดคำนวณ</t>
  </si>
  <si>
    <t>การให้บริการ</t>
  </si>
  <si>
    <t>แยกเป็นอาคารต่างหากมีขนาดพื้นที่ (ตารางเมตร)</t>
  </si>
  <si>
    <t>หรือ</t>
  </si>
  <si>
    <t>จัดร่วมไว้ในห้องอื่น ๆ           ได้แก่  1.</t>
  </si>
  <si>
    <t xml:space="preserve"> 4.</t>
  </si>
  <si>
    <t>อาคารแยกเป็นอาคารต่างหาก  หรือใช้ร่วมกับห้องอื่น ๆ</t>
  </si>
  <si>
    <t>ตอนที่  1</t>
  </si>
  <si>
    <t>ข้อมูลพื้นฐาน</t>
  </si>
  <si>
    <t>2.  ข้อมูลผู้บริหาร</t>
  </si>
  <si>
    <t xml:space="preserve">  คน   </t>
  </si>
  <si>
    <t>ต่อห้อง</t>
  </si>
  <si>
    <t xml:space="preserve">   อนุบาลศึกษาปีที่ 1</t>
  </si>
  <si>
    <t xml:space="preserve">   อนุบาลศึกษาปีที่ 2</t>
  </si>
  <si>
    <t xml:space="preserve">   อนุบาลศึกษาปีที่ 3</t>
  </si>
  <si>
    <t>รวมปฐมวัย</t>
  </si>
  <si>
    <t xml:space="preserve">   ประถมศึกษาปีที่ 1</t>
  </si>
  <si>
    <t>พื้นฐานฯ</t>
  </si>
  <si>
    <t xml:space="preserve">              ระดับชั้น</t>
  </si>
  <si>
    <t>ด้านคุณภาพผู้เรียน</t>
  </si>
  <si>
    <t>ด้านการจัดการศึกษา</t>
  </si>
  <si>
    <t>ด้านการสร้างสังคมแห่งการเรียนรู้</t>
  </si>
  <si>
    <t>ด้านอัตลักษณ์ของสถานศึกษา</t>
  </si>
  <si>
    <t>ประเมินตนเอง</t>
  </si>
  <si>
    <t>ติดตามตรวจสอบ</t>
  </si>
  <si>
    <t>ของสถานศึกษา</t>
  </si>
  <si>
    <t>ที่พึงประสงค์</t>
  </si>
  <si>
    <t>วุฒิการศึกษา</t>
  </si>
  <si>
    <t>9.2.1  ห้องปฎิบัติการวิทยาศาสตร์</t>
  </si>
  <si>
    <t xml:space="preserve">  ห้อง</t>
  </si>
  <si>
    <t>9.2.2  ห้องปฎิบัติการคอมพิวเตอร์</t>
  </si>
  <si>
    <t>9.2.3  ห้องปฎิบัติการทางภาษา</t>
  </si>
  <si>
    <t xml:space="preserve">  เครื่อง</t>
  </si>
  <si>
    <t>ประเภทเด็กด้อยโอกาส</t>
  </si>
  <si>
    <t>หมาย</t>
  </si>
  <si>
    <t>เหตุ</t>
  </si>
  <si>
    <t>ประเภทพิการเรียนร่วม</t>
  </si>
  <si>
    <t>พอใช้</t>
  </si>
  <si>
    <t>ดี</t>
  </si>
  <si>
    <t>มาตรฐานที่</t>
  </si>
  <si>
    <t>ระดับคุณภาพ</t>
  </si>
  <si>
    <t>ระดับการศึกษาขั้นพื้นฐาน</t>
  </si>
  <si>
    <t>ผลประเมินคุณภาพภายนอกรอบสาม</t>
  </si>
  <si>
    <t>จากการประเมินคุณภาพภายนอกรอบสอง</t>
  </si>
  <si>
    <t>ตัวบ่งชี้ที่ 2</t>
  </si>
  <si>
    <t>ดำรงตำแหน่ง ร.ร.นี้ เมื่อ ว/ด/ป</t>
  </si>
  <si>
    <t>4.</t>
  </si>
  <si>
    <t>ประถมศึกษาปีที่ 2</t>
  </si>
  <si>
    <t>การสืบค้น การยืม-คืน  ใช้ระบบ</t>
  </si>
  <si>
    <t>ห้องวิทยาศาสตร์</t>
  </si>
  <si>
    <t>5.</t>
  </si>
  <si>
    <t>ประถมศึกษาปีที่ 3</t>
  </si>
  <si>
    <t>มัธยมศึกษาปีที่ 1</t>
  </si>
  <si>
    <t>ประถมศึกษาปีที่ 4</t>
  </si>
  <si>
    <t>จำนวนการใช้ ระดับขั้นพื้นฐาน เฉลี่ย (คน/วัน)</t>
  </si>
  <si>
    <t>ประถมศึกษาปีที่ 5</t>
  </si>
  <si>
    <t>A2</t>
  </si>
  <si>
    <t>C2</t>
  </si>
  <si>
    <t>3.ส่งเสริมและพัฒนาสื่อและนวัตกรรมช่วยสอน</t>
  </si>
  <si>
    <t xml:space="preserve">       9.5  แหล่งเรียนรู้ภายนอกโรงเรียน</t>
  </si>
  <si>
    <t xml:space="preserve">9.2  คณะกรรมการสถานศึกษากำกับ ติดตาม ดูแล </t>
  </si>
  <si>
    <t>และขับเคลื่อนการดำเนินงานของสถานศึกษา</t>
  </si>
  <si>
    <t xml:space="preserve">ให้บรรลุผลตามเป้าหมาย </t>
  </si>
  <si>
    <t>7.8  ครูประพฤติปฏิบัติตนเป็นแบบอย่างที่</t>
  </si>
  <si>
    <t xml:space="preserve">ดีและเป็นสมาชิกที่ดีของสถานศึกษา </t>
  </si>
  <si>
    <t>ป. 4</t>
  </si>
  <si>
    <t>ป. 5</t>
  </si>
  <si>
    <t>ป. 6</t>
  </si>
  <si>
    <t>ม. 1</t>
  </si>
  <si>
    <t>ม. 2</t>
  </si>
  <si>
    <t>ม. 3</t>
  </si>
  <si>
    <t>ม. 4</t>
  </si>
  <si>
    <t>ม. 5</t>
  </si>
  <si>
    <t>ม. 6</t>
  </si>
  <si>
    <t>ปรับปรุง</t>
  </si>
  <si>
    <t>3.1  วิธีการพัฒนา การดำเนินงานตามมาตรฐานการศึกษาขั้นพื้นฐาน</t>
  </si>
  <si>
    <r>
      <t>รายงาน SAR</t>
    </r>
    <r>
      <rPr>
        <b/>
        <sz val="48"/>
        <color indexed="13"/>
        <rFont val="AngsanaUPC"/>
        <family val="1"/>
      </rPr>
      <t/>
    </r>
  </si>
  <si>
    <t>ระดับการศึกษาปฐมวัย</t>
  </si>
  <si>
    <t>ข้อมูลนักเรียนและผลประเมิน</t>
  </si>
  <si>
    <r>
      <t>รายงาน SAR</t>
    </r>
    <r>
      <rPr>
        <b/>
        <sz val="48"/>
        <color indexed="13"/>
        <rFont val="AngsanaUPC"/>
        <family val="1"/>
      </rPr>
      <t xml:space="preserve">  </t>
    </r>
    <r>
      <rPr>
        <b/>
        <sz val="28"/>
        <color indexed="13"/>
        <rFont val="AngsanaUPC"/>
        <family val="1"/>
        <charset val="222"/>
      </rPr>
      <t>ระดับปฐมวัย</t>
    </r>
  </si>
  <si>
    <r>
      <t>รายงาน SAR</t>
    </r>
    <r>
      <rPr>
        <b/>
        <sz val="48"/>
        <color indexed="13"/>
        <rFont val="AngsanaUPC"/>
        <family val="1"/>
      </rPr>
      <t xml:space="preserve">  </t>
    </r>
    <r>
      <rPr>
        <b/>
        <sz val="28"/>
        <color indexed="13"/>
        <rFont val="AngsanaUPC"/>
        <family val="1"/>
        <charset val="222"/>
      </rPr>
      <t>ระดับขั้นพื้นฐาน</t>
    </r>
  </si>
  <si>
    <t>อ.3</t>
  </si>
  <si>
    <t>อ.2</t>
  </si>
  <si>
    <t>อ.1</t>
  </si>
  <si>
    <t>นักเรียนไม่ผ่าน การประเมินสมรรถนะสำคัญที่จำเป็น 5 ประการ</t>
  </si>
  <si>
    <t>ด้านสติปํญญา</t>
  </si>
  <si>
    <t>ด้านสังคม</t>
  </si>
  <si>
    <t>ด้านอารมณ์และจิตใจ</t>
  </si>
  <si>
    <t>ด้านร่างกาย</t>
  </si>
  <si>
    <t>พัฒนาการด้านร่างกาย</t>
  </si>
  <si>
    <t>นักเรียนไม่ผ่าน เกณฑ์การประเมินคุณภาพตามหลักสูตรปฐมวัย</t>
  </si>
  <si>
    <t xml:space="preserve">3.จัดหาสื่อเกี่ยวกับการประกอบอาชีพต่าง ๆ </t>
  </si>
  <si>
    <t>2.จัดทำป้ายนิเทศผลงานนักเรียนให้มีความภูมิใจ</t>
  </si>
  <si>
    <t>1.การจัดกิจกรรมการเรียนการสอน โดยให้การมีส่วนร่วมของผู้ปกครองและชุมชน</t>
  </si>
  <si>
    <t>การมีส่วนร่วมของผู้ปกครอง ชุมชน ภาคเอกชน และท้องถิ่นในการจัดการศึกษา</t>
  </si>
  <si>
    <r>
      <t xml:space="preserve">   </t>
    </r>
    <r>
      <rPr>
        <sz val="16"/>
        <color indexed="8"/>
        <rFont val="AngsanaUPC"/>
        <family val="1"/>
      </rPr>
      <t xml:space="preserve"> -ผู้เรียนมีทักษะในการจัดการและทำงานอย่างมีระบบ</t>
    </r>
  </si>
  <si>
    <t>พัฒนาคุณภาพครูและมาตราฐานการศึกษาทุกระบบ</t>
  </si>
  <si>
    <t xml:space="preserve">    - สร้างสภาพแวดล้อมแหล่งเรียนรู้  วิจัยและพัฒนานวัตกรรมที่เอื้อต่อการเรียนรู้แบบบูรณาการ</t>
  </si>
  <si>
    <t>ขยายโอกาสทางการศึกษาขั้นพื้นฐานของประชากรในวัยเรียนอย่างกว้างขวางและทั่วถึง</t>
  </si>
  <si>
    <t xml:space="preserve">     ให้เข้ามามีส่วนร่วมในการจัดการศึกษา  ส่งเสริมให้มีการนำทรัพยากร  และภูมิปัญญาท้องถิ่น</t>
  </si>
  <si>
    <t>คุณธรรมนำความรู้และตามหลักปรัชญาเศรษฐกิจพอเพียง</t>
  </si>
  <si>
    <t xml:space="preserve">   -  พัฒนาความร่วมมือกับชุมชน  องค์กรปกครองส่วนท้องถิ่น  องค์กรเอกชน  </t>
  </si>
  <si>
    <t>จัดกิจกรรมการเรียนการสอนให้บรรลุจุดมุ่งหมายของหลักสูตรการศึกษาขั้นพื้นฐาน</t>
  </si>
  <si>
    <t xml:space="preserve">  -  จัดกิจกรรมการเรียนการสอนให้บรรลุจุดมุ่งหมายของหลักสูตรการศึกษาขั้นพื้นฐาน  สร้างความเสมอภาค  </t>
  </si>
  <si>
    <r>
      <t xml:space="preserve"> </t>
    </r>
    <r>
      <rPr>
        <sz val="16"/>
        <rFont val="AngsanaUPC"/>
        <family val="1"/>
        <charset val="222"/>
      </rPr>
      <t>การประหยัด  อดออม</t>
    </r>
  </si>
  <si>
    <t>ระดับ  ปฐมวัย</t>
  </si>
  <si>
    <t>โครงการ/กิจกรรม  ที่ประสบผลสำเร็จ   ได้แก่</t>
  </si>
  <si>
    <t>โครงการ/กิจกรรม  ที่ไม่ประสบผลสำเร็จ  ได้แก่</t>
  </si>
  <si>
    <t>โครงการ/กิจกรรม  ที่ประสบผลสำเร็จ (ต่อ)</t>
  </si>
  <si>
    <t>3.  แนวทางการพัฒนาในอนาคต</t>
  </si>
  <si>
    <t>โครงการ/กิจกรรม</t>
  </si>
  <si>
    <t>เชิงปริมาณ และ</t>
  </si>
  <si>
    <t>(มฐ.ที่ / ตัวบ่งชี้)</t>
  </si>
  <si>
    <t>ตอนที่  3</t>
  </si>
  <si>
    <t>ผลการพัฒนาคุณภาพการจัดการศึกษาของสถานศึกษา</t>
  </si>
  <si>
    <t>1.  ผลการดำเนินงานตามแผนปฏิบัติการประจำปีของสถานศึกษา</t>
  </si>
  <si>
    <t>รายละเอียดดังนี้</t>
  </si>
  <si>
    <t>จำนวนนักเรียน(คน)</t>
  </si>
  <si>
    <t>ได้ระดับ</t>
  </si>
  <si>
    <t>3.2 ข้อมูลนักเรียนทั่วไป</t>
  </si>
  <si>
    <t>สมรรถภาพทางกาย</t>
  </si>
  <si>
    <t>น้ำหนัก/ส่วนสูง</t>
  </si>
  <si>
    <t>ก่อนประถมศึกษา ถึงระดับชั้น มัธยมศึกษาตอนต้น</t>
  </si>
  <si>
    <t xml:space="preserve">ก่อนประถมศึกษา ถึงระดับชั้น ประถมศึกษา </t>
  </si>
  <si>
    <t>ก่อนประถมศึกษา ถึงระดับชั้น มัธยมศึกษาตอนปลาย</t>
  </si>
  <si>
    <t>ประถมศึกษา ถึงระดับชั้น มัธยมศึกษาตอนต้น</t>
  </si>
  <si>
    <t>ประถมศึกษา ถึงระดับชั้น มัธยมศึกษาตอนปลาย</t>
  </si>
  <si>
    <t>มัธยมศึกษาตอนต้น ถึงระดับชั้น มัธยมศึกษาตอนปลาย</t>
  </si>
  <si>
    <t>ประถมศึกษาปีที่ 1 ถึงระดับชั้น ประถมศึกษาปีที่ 6</t>
  </si>
  <si>
    <t>จัดทำสถานที่ส่งเสริมความสะอาดในด้านสุขอนามัย เช่น อ่างล้างมือ ห้องน้ำ ไว้ภายในชั้นเรียน</t>
  </si>
  <si>
    <t>ส่งเสริมให้เด็กมีคุณธรรมจริยธรรม และการดำรงชีวิตประจำวัน โดยการนำปรัชญาเศรษฐกิจพอ</t>
  </si>
  <si>
    <t>ทำให้เด็กมีประสบการณ์การณ์เรียนรู้โดยตรงและสามารถแสดงออกทางอารมณ์ความรู้สึก</t>
  </si>
  <si>
    <t>( Self Assessment Report )</t>
  </si>
  <si>
    <t>ข้อมูลพื้นฐาน..............................................................................................................................................</t>
  </si>
  <si>
    <t>ตอนที่ 1</t>
  </si>
  <si>
    <t>นักเรียนปัญญาเลิศ หรือความสามารถพิเศษ</t>
  </si>
  <si>
    <t>3.2  แนวทางการพัฒนาในอนาคต การดำเนินงานตามมาตรฐานการศึกษาขั้นพื้นฐาน</t>
  </si>
  <si>
    <t>มาตรฐานที่ 7  ครูปฏิบัติงานตามบทบาทหน้าที่อย่างมี</t>
  </si>
  <si>
    <t>มาตรฐานที่ 9  คณะกรรมการสถานศึกษา ผู้ปกครอง ชุมชนปฏิบัติงาน</t>
  </si>
  <si>
    <t>ตามบทบาทหน้าที่อย่างมีประสิทธิภาพและเกิดประสิทธิผล</t>
  </si>
  <si>
    <t>รวม</t>
  </si>
  <si>
    <t>จำนวนครั้ง/ปี</t>
  </si>
  <si>
    <t>ชื่อแหล่งเรียนรู้</t>
  </si>
  <si>
    <t>ใช้  ครั้ง/ปี</t>
  </si>
  <si>
    <t>ชื่อบุคคล/วิทยากร</t>
  </si>
  <si>
    <t>เรื่องที่ให้ความรู้</t>
  </si>
  <si>
    <t>รางวัล</t>
  </si>
  <si>
    <t>หน่วยงานที่มอบ</t>
  </si>
  <si>
    <t xml:space="preserve">ชื่อ-ชื่อสกุล </t>
  </si>
  <si>
    <t>ชื่อ - ชื่อ สกุล</t>
  </si>
  <si>
    <t xml:space="preserve">เลขที่  </t>
  </si>
  <si>
    <t>รหัสไปรษณีย์</t>
  </si>
  <si>
    <t>การปฏิรูปการศึกษาเพื่อพัฒนาและส่งเสริมสถานศึกษา</t>
  </si>
  <si>
    <t>ให้ยกระดับคุณภาพสูงขึ้น</t>
  </si>
  <si>
    <t xml:space="preserve">  </t>
  </si>
  <si>
    <t xml:space="preserve">    </t>
  </si>
  <si>
    <t>ตอนที่ 3   ผลการพัฒนาคุณภาพการจัดการศึกษา  ระดับขั้นพื้นฐาน</t>
  </si>
  <si>
    <t>1. ชุมชนผู้ปกครองให้ความร่วมมือกับทาง</t>
  </si>
  <si>
    <t>โรงเรียนดีมาก</t>
  </si>
  <si>
    <t>ด้านงบประมาณ</t>
  </si>
  <si>
    <t>5. ผู้บริหารส่งเสริมความสัมพันธ์และ</t>
  </si>
  <si>
    <t>ร่วมมือกับชุมชนในการพัฒนาการศึกษา</t>
  </si>
  <si>
    <t xml:space="preserve">    ความคิดเห็นเพื่อการเรียนรู้ระหว่างกัน </t>
  </si>
  <si>
    <t>4.2 นำเสนอวิธีคิด วิธีแก้ปัญหาด้วยภาษา</t>
  </si>
  <si>
    <t>4.3 กำหนดเป้าหมาย คาดการณ์ ตัดสินใจ</t>
  </si>
  <si>
    <t xml:space="preserve">ตามเกณฑ์ </t>
  </si>
  <si>
    <t>5.4  ผลการทดสอบระดับชาติเป็นไป</t>
  </si>
  <si>
    <t>มาตรฐานที่ 7  ครูปฏิบัติงานตาม</t>
  </si>
  <si>
    <t>บทบาทหน้าที่อย่างมีประสิทธิภาพเกิดประสิทธิผล</t>
  </si>
  <si>
    <t>7.2  ครูมีการวิเคราะห์ผู้เรียนเป็นราย</t>
  </si>
  <si>
    <t>บุคคลและข้อมูลในการวางแผนการ</t>
  </si>
  <si>
    <t>จัดการเรียนรู้เพื่อพัฒนาศักยภาพ</t>
  </si>
  <si>
    <t xml:space="preserve">ของผู้เรียน </t>
  </si>
  <si>
    <t>.</t>
  </si>
  <si>
    <t xml:space="preserve"> -  จัดโครงการส่งเสริมคุณธรรม จริยธรรม และค่านิยมที่พึงประสงค์  กิจกรรมวันสำคัญต่างๆ</t>
  </si>
  <si>
    <t>แนวทางการพัฒนาในอนาคต  มาตรฐานที่ 7</t>
  </si>
  <si>
    <t>แนวทางการพัฒนาในอนาคต  มาตรฐานที่ 3</t>
  </si>
  <si>
    <t xml:space="preserve">      กิจกรรมการประกวดร้องเพลงไทยลูกทุ่ง</t>
  </si>
  <si>
    <t xml:space="preserve"> -  จัดกิจกรรมส่งเสริมประชาธิปไตย ส่งเสริมสุขภาพ  กิจกรรมจิตอาสารักษาสิ่งแวดล้อม</t>
  </si>
  <si>
    <t xml:space="preserve"> -  จัดทำโครงการศึกาแหล่งการเรียนรู้   จัดกิจกรรมงานศิลปะ  กิจกรรมกีฬา</t>
  </si>
  <si>
    <t>แนวทางการพัฒนาในอนาคต  มาตรฐานที่ 6</t>
  </si>
  <si>
    <t>แนวทางการพัฒนาในอนาคต  มาตรฐานที่ 2</t>
  </si>
  <si>
    <t xml:space="preserve">     โดยใช้แหล่งเรียนรู้ </t>
  </si>
  <si>
    <t xml:space="preserve">    กลางวัน </t>
  </si>
  <si>
    <t xml:space="preserve">     กิจกรรมสอนซ่อมเสริมให้สม่ำเสมอ  ตลอดจนการเข้าร่วมแข่งขันทางวิชาการ   การศึกษา</t>
  </si>
  <si>
    <t xml:space="preserve">    ล้างมือก่อนรับประทานอาหาร  ล้างมือก่อนและหลังจากการใช้ห้องน้ำ   โครงการอาหาร</t>
  </si>
  <si>
    <t xml:space="preserve"> -  จัดโครงการกิจกรรมปรัชญาเศรษฐกิจพอเพียง</t>
  </si>
  <si>
    <t xml:space="preserve"> -  จัดโครงการส่งเสริมคุณธรรม จริยธรรม และค่านิยมพึงประสงค์</t>
  </si>
  <si>
    <t xml:space="preserve"> -  จัดโครงการกิจกรรมพัฒนาการเรียนการสอน การสอนซ่อมเสริม การวิจัยในชั้นเรียน</t>
  </si>
  <si>
    <t xml:space="preserve"> -  จัดกิจกรรมเพื่อพัฒนาการเรียนการสอนภาษาไทย คณิตศาสตร์ วิทยาศาสตร์ ภาษาอังกฤษ</t>
  </si>
  <si>
    <t xml:space="preserve"> - จัดให้มีโครงการส่งเสริมสุขภาพ โครงการเยี่ยมบ้าน  กิจกรรมออกกำลังกาย  กิจกรรมการ</t>
  </si>
  <si>
    <t>แนวทางการพัฒนาในอนาคต  มาตรฐานที่ 11</t>
  </si>
  <si>
    <t>แนวทางการพัฒนาในอนาคต  มาตรฐานที่ 10</t>
  </si>
  <si>
    <t>แนวทางการพัฒนาในอนาคต  มาตรฐานที่ 9</t>
  </si>
  <si>
    <t>แนวทางการพัฒนาในอนาคต  มาตรฐานที่ 5</t>
  </si>
  <si>
    <t>แนวทางการพัฒนาในอนาคต  มาตรฐานที่ 1</t>
  </si>
  <si>
    <t>ครูมีการใช้สื่อและผลิตสื่อการสอนการใช้เทคโนโลยี เพื่อให้การเรียนการสอนบรรลุจุดมุ่งหมาย</t>
  </si>
  <si>
    <t xml:space="preserve">จัดให้เด็กได้รับประทานอาหารที่มีประโยชน์ พร้อมแนะนำอาหารที่เป็นประโยชน์แก่เด็ก  </t>
  </si>
  <si>
    <t xml:space="preserve"> -  จัดโครงการให้จัดการเรียนการสอนโดยใช้โครงงาน  จัดโครงการประกวดการอ่านคล่อง  </t>
  </si>
  <si>
    <t>แนวทางการพัฒนาในอนาคต  มาตรฐานที่ 8</t>
  </si>
  <si>
    <t>แนวทางการพัฒนาในอนาคต  มาตรฐานที่ 4</t>
  </si>
  <si>
    <t xml:space="preserve">      จัดการเรียนการสอนที่เน้นนักเรียนเป็นสำคัญ โครงการนิเทศ วิจัยในชั้นเรียน</t>
  </si>
  <si>
    <t xml:space="preserve">       กิจกรรมครูพระสอนธรรมในโรงเรียน เป็นต้น</t>
  </si>
  <si>
    <t xml:space="preserve"> -  จัดโครงการพัฒนาบุคลากรทางการศึกษาส่งเสริมให้ครูเข้ารับการอบรมในวิชาที่รับผิดชอบ</t>
  </si>
  <si>
    <t>ผลการพัฒนา มาตรฐานที่ 5 (ต่อ)</t>
  </si>
  <si>
    <t>สะอาดและปลอดภัย มีสิ่งอำนวยความ</t>
  </si>
  <si>
    <t xml:space="preserve">สะดวกพอเพียง อยู่ในสภาพใช้การได้ดี </t>
  </si>
  <si>
    <t>สภาพแวดล้อมร่มรื่น และมีแหล่งเรียนรู้</t>
  </si>
  <si>
    <t>สำหรับผู้เรียน</t>
  </si>
  <si>
    <t>14.2  ผลการดำเนินงานส่งเสริมให้ผู้เรียนบรรลุ</t>
  </si>
  <si>
    <t>ตามเป้าหมายวิสัยทัศน์ ปรัชญา และจุดเน้น</t>
  </si>
  <si>
    <t xml:space="preserve"> -  สนับสนุนชุมชนให้เข้ามามีส่วนร่วมมากขึ้น</t>
  </si>
  <si>
    <t>ประเภท</t>
  </si>
  <si>
    <t>ประสบการณ์ในตำแหน่ง</t>
  </si>
  <si>
    <t>บุคลากร</t>
  </si>
  <si>
    <t>สูงกว่า</t>
  </si>
  <si>
    <t>น้อยกว่า</t>
  </si>
  <si>
    <t>โรงเรียนจัดสอนตามหลักสูตรการศึกษาขั้นพื้นฐาน พุทธศักราช  2551  สำหรับหลักสูตรสถานศึกษา</t>
  </si>
  <si>
    <t xml:space="preserve"> เขียนคล่อง ส่งเสริมให้เข้าแข่งขัน-ประกวด  กิจกรรมต่างๆ  ตามสมควร</t>
  </si>
  <si>
    <t xml:space="preserve"> -  จัดโครงการกิจกรรมพัฒนาการเรียนการสอน เพิ่มยกระดับผลสัมฤทธิ์ทางการเรียนให้</t>
  </si>
  <si>
    <t xml:space="preserve">              วิสัยทัศน์</t>
  </si>
  <si>
    <t xml:space="preserve">          พันธกิจ</t>
  </si>
  <si>
    <t xml:space="preserve">         เป้าประสงค์</t>
  </si>
  <si>
    <t xml:space="preserve">          อัตลักษณ์ของสถานศึกษา</t>
  </si>
  <si>
    <t xml:space="preserve">        เอกลักษณ์ของสถานศึกษา</t>
  </si>
  <si>
    <t>หรือผลการวิจัยเป็นฐานคิดทั้งด้านวิชาการและการจัดการ</t>
  </si>
  <si>
    <t xml:space="preserve">8.4  ผู้บริหารส่งเสริมพัฒนาศักยภาพบุคลากรให้พร้อมรับการกระจายอำนาจ </t>
  </si>
  <si>
    <t>ไว้ในแผนปฏิบัติการ</t>
  </si>
  <si>
    <t>8.3  ผู้บริหารสามารถบริหารจัดการการศึกษาให้บรรลุเป้าหมายตามที่กำหนด</t>
  </si>
  <si>
    <t>ความสามารถ ความสนใจ</t>
  </si>
  <si>
    <t xml:space="preserve"> ความสามารถความถนัด  และความสนใจของผู้เรียน </t>
  </si>
  <si>
    <t>11.1  ห้องเรียน ห้องปฏิบัติการ อาคารเรียนมั่นคง สะอาดและปลอดภัย  มีสิ่ง</t>
  </si>
  <si>
    <t xml:space="preserve"> อำนวยความสะดวกพอเพียง อยู่ในสภาพใช้การได้ดี สภาพแวดล้อมร่มรื่น </t>
  </si>
  <si>
    <t xml:space="preserve"> และมีแหล่งเรียนรู้สำหรับผู้เรียน</t>
  </si>
  <si>
    <t>11.2  จัดโครงการ กิจกรรมที่ส่งเสริมสุขภาพอนามัย ความปลอดภัยของผู้เรียน</t>
  </si>
  <si>
    <t>ที่มุ่งคุณภาพตามมาตรฐานการศึกษาของสถานศึกษา</t>
  </si>
  <si>
    <t>เพื่อพัฒนาคุณภาพสถานศึกษา</t>
  </si>
  <si>
    <t>12.5  นำผลการประเมินคุณภาพทั้งภายในและภายนอกไปใช้วางแผนพัฒนา</t>
  </si>
  <si>
    <t>จากแหล่งเรียนรู้ทั้งภายในและภายนอกสถานศึกษาเพื่อพัฒนาการเรียนรู้</t>
  </si>
  <si>
    <t xml:space="preserve">ของผู้เรียนและบุคคลของสถานศึกษารวมทั้งผู้ที่เกี่ยวข้อง </t>
  </si>
  <si>
    <t xml:space="preserve">สถานศึกษากับครอบครัวชุมชนและองค์กรที่เกี่ยวข้อง </t>
  </si>
  <si>
    <t>การปฏิรูปการศึกษา</t>
  </si>
  <si>
    <t>9.2  คณะกรรมการสถานศึกษากำกับ ติดตาม ดูแล และขับเคลื่อนการ</t>
  </si>
  <si>
    <t xml:space="preserve">ดำเนินงานของสถานศึกษาให้บรรลุผลตามเป้าหมาย </t>
  </si>
  <si>
    <t>8.6  ผู้บริหารให้คำแนะนำ คำปรึกษาทางวิชาการ และเอาใจใส่การจัดการ</t>
  </si>
  <si>
    <t>ศึกษาเต็มศักยภาพเต็มเวลา</t>
  </si>
  <si>
    <t>บุคลากรอื่น</t>
  </si>
  <si>
    <t>รวมบุคลากรทั้งสิ้น</t>
  </si>
  <si>
    <t>ต่ำกว่า ป.ตรี</t>
  </si>
  <si>
    <t>การสอนของครูตามแผนการสอน (คน)</t>
  </si>
  <si>
    <t>จัดครูสอนทั้งสิ้น</t>
  </si>
  <si>
    <t>ข้าราชการครู</t>
  </si>
  <si>
    <t>ในรอบปีครูได้รับการพัฒนา เฉลี่ย</t>
  </si>
  <si>
    <t>จำนวนครั้ง / คน</t>
  </si>
  <si>
    <t>จำนวนชั่วโมง / คน</t>
  </si>
  <si>
    <t>มัธยมต้น</t>
  </si>
  <si>
    <t>มัธยมปลาย</t>
  </si>
  <si>
    <t>รวมประถม-มัธยม</t>
  </si>
  <si>
    <t>5.  ข้อมูลอาคารสถานที่ / ครุภัณฑ์ / ยานพาหนะ</t>
  </si>
  <si>
    <t>สภาพใช้งาน</t>
  </si>
  <si>
    <t xml:space="preserve"> - ขาด / + เกิน</t>
  </si>
  <si>
    <t>สนามฟุตบอล</t>
  </si>
  <si>
    <t>สนามเด็กเล่น</t>
  </si>
  <si>
    <t>คัน</t>
  </si>
  <si>
    <t>เสาธง</t>
  </si>
  <si>
    <t>สนามบาสเกตบอล</t>
  </si>
  <si>
    <t>อาคาร/อาคารประกอบ</t>
  </si>
  <si>
    <t>รั้วโรงเรียน</t>
  </si>
  <si>
    <t>ป้ายชื่อโรงเรียนถาวร</t>
  </si>
  <si>
    <t>สนามวอลเล่ย์บอล</t>
  </si>
  <si>
    <t>สนามตระกร้อ</t>
  </si>
  <si>
    <t>ลานกีฬาเอนกประสงค์</t>
  </si>
  <si>
    <t>เครื่องตัดหญ้า</t>
  </si>
  <si>
    <t>เครื่อง</t>
  </si>
  <si>
    <t>ถังเก็บน้ำ (ฝ.33)</t>
  </si>
  <si>
    <t>อาคารร้านค้าสวัสดิการ</t>
  </si>
  <si>
    <t>รถยนต์ 4 ล้อ</t>
  </si>
  <si>
    <t>รถจักรยาน</t>
  </si>
  <si>
    <t>ป้าย</t>
  </si>
  <si>
    <t>ด้าน</t>
  </si>
  <si>
    <t>ชุด</t>
  </si>
  <si>
    <t>2. ครุภัณฑ์ และยานพาหนะ</t>
  </si>
  <si>
    <t xml:space="preserve"> 1-5</t>
  </si>
  <si>
    <t xml:space="preserve"> 2-6</t>
  </si>
  <si>
    <t xml:space="preserve"> 3-7</t>
  </si>
  <si>
    <t xml:space="preserve"> 4-</t>
  </si>
  <si>
    <t>แบบ สปช. 101 /25</t>
  </si>
  <si>
    <t>แบบ สปช. 102 /25</t>
  </si>
  <si>
    <t>แบบ สปช. 103 /25</t>
  </si>
  <si>
    <t>แบบ สปช. 104 /25</t>
  </si>
  <si>
    <t>แบบ สปช. 105 /26</t>
  </si>
  <si>
    <t>แบบ สปช. 105 /29</t>
  </si>
  <si>
    <t>ห้องน้ำ ห้องส้วม</t>
  </si>
  <si>
    <t>อาคารโรงอาหาร</t>
  </si>
  <si>
    <t>อาคารหอสมุด</t>
  </si>
  <si>
    <t>บ้านพักครู</t>
  </si>
  <si>
    <t>เรือนเพาะชำ</t>
  </si>
  <si>
    <t>โรงเก็บรถยนต์</t>
  </si>
  <si>
    <t>2.  ข้อมูลรายงานผลการดำเนินงาน</t>
  </si>
  <si>
    <t>1.  ข้อมูลพื้นฐานทั่วไปของสถานศึกษา</t>
  </si>
  <si>
    <t>3. อาคารฝึกงาน</t>
  </si>
  <si>
    <t>4. อาคารประกอบ อื่น ๆ</t>
  </si>
  <si>
    <t>2. อาคารศูนย์เด็กเล็ก</t>
  </si>
  <si>
    <t>คุณภาพภายในปีที่ผ่านมา</t>
  </si>
  <si>
    <t>แนวทางพัฒนาในอนาคต</t>
  </si>
  <si>
    <t xml:space="preserve">          จุดเด่น</t>
  </si>
  <si>
    <t xml:space="preserve">          จุดที่ควรพัฒนา</t>
  </si>
  <si>
    <t xml:space="preserve">          ข้อเสนอแนะ</t>
  </si>
  <si>
    <t>2.3 คณะกรรมการสถานศึกษา</t>
  </si>
  <si>
    <t>คณะกรรมการสถานศึกษา</t>
  </si>
  <si>
    <t>ชื่อ - ชื่อสกุล</t>
  </si>
  <si>
    <t>ประธานคณะกรรมการ</t>
  </si>
  <si>
    <t>รองประธานคณะกรรมการ</t>
  </si>
  <si>
    <t>ผลการประเมินคุณภาพภายในรอบปีที่ผ่านมา....................................................................................................</t>
  </si>
  <si>
    <t>11.2  ผลประเมินระดับการศึกษาปฐมวัย  โดยสถานศึกษาและหน่วยงานต้นสังกัดในรอบปีที่ผ่านมา</t>
  </si>
  <si>
    <t>12. ผลการประเมินคุณภาพภายนอก  โดย สมศ.</t>
  </si>
  <si>
    <t>ผลการประเมินคุณภาพภายนอก ( รอบสาม )  โดย สมศ.</t>
  </si>
  <si>
    <t>มาตรฐานที่ 1  เด็กมีพัฒนาการด้านร่างกาย</t>
  </si>
  <si>
    <t>มาตรฐานที่  2  เด็กมีพัฒนาการด้านอารมณ์และจิตใจ</t>
  </si>
  <si>
    <t>มาตรฐานที่  3  เด็กมีพัฒนาการด้านสังคม</t>
  </si>
  <si>
    <t>มาตรฐานที่ 4  เด็กมีพัฒนาการด้านสติปัญญา</t>
  </si>
  <si>
    <t>จำนวน(คน)</t>
  </si>
  <si>
    <t>4.  กลยุทธ์การพัฒนาคุณภาพการจัดการศึกษาของสถานศึกษา   (ระดับ  ขั้นพื้นฐาน)</t>
  </si>
  <si>
    <t>เป็นสังคมแห่งการเรียนรู้</t>
  </si>
  <si>
    <t>11.3  จัดห้องสมุดที่ให้บริการสื่อและเทคโนโลยี</t>
  </si>
  <si>
    <t>สารสนเทศที่เอื้อให้ผู้เรียนเรียนรู้ด้วยตนเอง</t>
  </si>
  <si>
    <t xml:space="preserve">และหรือเรียนรู้แบบมีส่วนร่วม </t>
  </si>
  <si>
    <t xml:space="preserve">12.1  กำหนดมาตรฐานการศึกษาของสถานศึกษา </t>
  </si>
  <si>
    <t>ใช้เพื่อการบริหารจัดการ (เครื่อง)</t>
  </si>
  <si>
    <t xml:space="preserve">10.5  นิเทศภายใน กำกับ ติดตามตรวจสอบ และนำผลไปปรับปรุงการเรียน </t>
  </si>
  <si>
    <t>ผลสอบ LAS</t>
  </si>
  <si>
    <t>กิจกรรมภาษาไทย เสนอข่าว  ภาษาอังกฤษวันละคำ ประโยค สำนวนไทย  แข่งขันการตอบปัญหา</t>
  </si>
  <si>
    <t>3.2  มีความซื่อสัตว์สุจริต ช่วยเหลือ</t>
  </si>
  <si>
    <t xml:space="preserve"> โรงเรียนจัดทำหลักสูตรสถานศึกษา และหลักสูตรกลุ่มสาระการเรียนรู้ที่สอดคล้องกับท้องถิ่น</t>
  </si>
  <si>
    <t>จักิจกรรมออกเยี่ยมบ้านเพื่อให้การดูแลช่วยเหลือนักเรียนเพื่อไม่ให้ออกกลางคัน</t>
  </si>
  <si>
    <t>นิเทศติดตามการจัดกิจกรรมการเรียนรู้เพื่อให้การเรียนการสอนบรรลุเป้าหมายหลักสูตร</t>
  </si>
  <si>
    <t>ปรับปรุงภูมิทัศน์ให้ดีอยู่เสมอ   พัฒนาห้องสมุดให้ดีมีหนังสือที่หลากหลายในกาค้นคว้าและการอ่าน</t>
  </si>
  <si>
    <t>จัดกิจกรรมส่งเสริมคุณธรรม จริยธรรม สร้างชุมชนแห่งจิตอาสา</t>
  </si>
  <si>
    <t>อนุรักษ์สิ่งงแวดล้อมแยกขยะ ปลูกต้นไม้ให้ร่มเงาเพิ่มขึ้น</t>
  </si>
  <si>
    <t>ส่งเสริมการปฎิบัติที่สร้างความกตัญญูต่อผู้มีพระคุณ</t>
  </si>
  <si>
    <t>กิจกกรรมส่งเสริมการรักการอ่านบันทึกการอ่านให้เป็นรูปธรรม</t>
  </si>
  <si>
    <t>จัดหาหนังสือที่หลากหลายให้น่าสนในเพิ่มในห้องสมุด</t>
  </si>
  <si>
    <t>มาตรฐานการศึกษาระดับปฐมวัย</t>
  </si>
  <si>
    <t>เพื่อการประเมินคุณภาพภายนอก</t>
  </si>
  <si>
    <t xml:space="preserve">มาตรฐานที่ 10  การพัฒนาสถานศึกษาให้บรรลุเป้าหมายตามปรัชญา </t>
  </si>
  <si>
    <t>วิสัยทัศน์ และจุดเน้นการจัดการศึกษาปฐมวัยของสถานศึกษา</t>
  </si>
  <si>
    <t xml:space="preserve">     ตัวบ่งชี้ที่ 1  จัดโครงการ กิจกรรมพัฒนาเด็กให้บรรลุตาม เป้าหมาย</t>
  </si>
  <si>
    <t xml:space="preserve">            ปรัชญา วิสัยทัศน์ และจุดเน้นการจัดการศึกษาปฐมวัย</t>
  </si>
  <si>
    <t xml:space="preserve">            เกี่ยวกับการจัดการศึกษาปฐมวัย</t>
  </si>
  <si>
    <t xml:space="preserve">     ตัวบ่งชี้ที่ 1  จัดโครงการ กิจกรรมส่งเสริมสนับสนุนนตามนโยบาย</t>
  </si>
  <si>
    <t xml:space="preserve">            พัฒนาในอนาคต</t>
  </si>
  <si>
    <t xml:space="preserve">     ตัวบ่งชี้ที่ 2  ผลการดำเนินงานบรรลุตามเป้าหมาย - แนวทางการ</t>
  </si>
  <si>
    <t>มาตรฐานที่ 4  เด็กมีพัฒนาการด้านสติปัญญาด้านการจัดการศึกษา</t>
  </si>
  <si>
    <t>มาตรฐานที่  5  ครูปฏิบัติงานตามบทบาทหน้าที่อย่างมีประสิทธิภาพ</t>
  </si>
  <si>
    <t xml:space="preserve">     ตัวบ่งชี้ที่ 1  ร่าเริงแจ่มใส มีความรู้สึกที่ดีต่อตนเอง</t>
  </si>
  <si>
    <t xml:space="preserve">     ตัวบ่งชี้ที่ 2  มีความมั่นใจและกล้าแสดงออก</t>
  </si>
  <si>
    <t xml:space="preserve">     ตัวบ่งชี้ที่ 3  ควบคุมอารมย์ตนเองเหมาะสมกับวัย</t>
  </si>
  <si>
    <t xml:space="preserve">     ตัวบ่งชี้ที่ 4  ชื่นชมศิลปะ ดนตรี การเคลื่อนไหว และรักธรรมชาติ</t>
  </si>
  <si>
    <t xml:space="preserve">     ตัวบ่งชี้ที่ 2  มีความซื่อสัตว์สุจริต ช่วยเหลือแบ่งปัน</t>
  </si>
  <si>
    <t xml:space="preserve">     ตัวบ่งชี้ที่ 3  เล่นและทำงานร่วมกับผู้อื่นได้</t>
  </si>
  <si>
    <t xml:space="preserve">     ตัวบ่งชี้ที่ 3  มีทักษะทางภาษาที่เหมาะสมกับวัย</t>
  </si>
  <si>
    <t xml:space="preserve">     ตัวบ่งชี้ที่ 5  มีจินตนาการและความคิดสร้างสรรค์</t>
  </si>
  <si>
    <t xml:space="preserve">     ตัวบ่งชี้ที่ 3  ครูบริหารจัดการชั้นเรียนที่สร้างวินัยเชิงบวก</t>
  </si>
  <si>
    <t xml:space="preserve">     ตัวบ่งชี้ที่ 7  ครูจัดสิ่งแวดล้อมให้เกิดการเรียนรู้ได้ตลอดเวลา</t>
  </si>
  <si>
    <t xml:space="preserve">     ตัวบ่งชี้ที่ 8  ครูมีปฎิสัมพันธ์ที่ดีกับเด็ก และผู้ปกครอง</t>
  </si>
  <si>
    <t xml:space="preserve">     ตัวบ่งชี้ที่ 1  ผู้บริหารเข้าใจปรัชญาและหลักการจัดการศึกษาปฐมวัย</t>
  </si>
  <si>
    <t>5.8  ครูมีปฎิสัมพันธ์ที่ดีกับเด็ก ผู้ปกครอง</t>
  </si>
  <si>
    <t>5.9  ครูมีวุฒิและความรู้ความสามารถใน</t>
  </si>
  <si>
    <t>ด้านการศึกษาปฐมวัย</t>
  </si>
  <si>
    <t>มาตรฐานที่ 6  ผู้บริหารปฏิบัติงานตาม</t>
  </si>
  <si>
    <t>บทบาทหน้าที่อย่างมีประสิทธิภาพและเกิดประสิทธิผล</t>
  </si>
  <si>
    <t>จัดการศึกษาปฐมวัย</t>
  </si>
  <si>
    <t>3.2  จำแนกนักเรียนตามชั้นเรียน</t>
  </si>
  <si>
    <t xml:space="preserve">       3.2.1  นักเรียนระดับชั้นปฐมวัย</t>
  </si>
  <si>
    <t xml:space="preserve">       3.2.2  นักเรียนระดับชั้นประถมศึกษา</t>
  </si>
  <si>
    <t xml:space="preserve">       3.2.3  นักเรียนระดับชั้นมัธยมศึกษาตอนต้น</t>
  </si>
  <si>
    <t xml:space="preserve">       3.2.4  นักเรียนระดับชั้นมัธยมศึกษาตอนปลาย</t>
  </si>
  <si>
    <t xml:space="preserve">       3.3.1  นักเรียนระดับการศึกษาปฐมวัย</t>
  </si>
  <si>
    <t xml:space="preserve">       3.3.2  นักเรียนระดับการศึกษาขั้นพื้นฐาน</t>
  </si>
  <si>
    <t>6.7  เด็ก ผู้ปกครอง และชุมชนพึงพอใจผลการบริหารจัดการศึกษาปฐมวัย</t>
  </si>
  <si>
    <t>7.1  มีหลักสูตรการศึกษาปฐมวัยของสถานศึกษาและนำสู่การปฏิบัติได้</t>
  </si>
  <si>
    <t>ผลการจัดการเรียนรู้ตามหลักสูตร..............................................................................................................................................</t>
  </si>
  <si>
    <t>ประวัติโรงเรียนโดยย่อ</t>
  </si>
  <si>
    <t>4.1 จำนวนบุคลากร   จำแนกตามหน้าที่  เพศ  ระดับการศึกษา  อายุ  และประสบการณ์</t>
  </si>
  <si>
    <t>4.2  อัตราส่วน  ครู : นักเรียน</t>
  </si>
  <si>
    <t>รวมมัธยม</t>
  </si>
  <si>
    <t>รวมประถม</t>
  </si>
  <si>
    <t>ระดับประถมศึกษา</t>
  </si>
  <si>
    <t xml:space="preserve">     9.1  ห้องสมุด</t>
  </si>
  <si>
    <t xml:space="preserve">     9.2  ห้องปฎิบัติการ</t>
  </si>
  <si>
    <t>9.1.1  ลักษณะอาคารห้องสมุด</t>
  </si>
  <si>
    <t xml:space="preserve">     9.3  ห้องคอมพิวเตอร์   สถานศึกษามีคอมพิวเตอร์ ทั้งสิ้น  จำนวน</t>
  </si>
  <si>
    <t xml:space="preserve">     9.4  แหล่งเรียนรู้ภายในโรงเรียน</t>
  </si>
  <si>
    <t>ปรับปรุงเร่งด่วน</t>
  </si>
  <si>
    <t>โทรสาร</t>
  </si>
  <si>
    <t>3.4  ประพฤติตนตามวัฒนธรรมไทยและ</t>
  </si>
  <si>
    <t>ศาสนาที่ตนนับถือ</t>
  </si>
  <si>
    <t>4.1  สนใจเรียนรู้สิ่งรอบตัว ซักถามอย่าง</t>
  </si>
  <si>
    <t>ตั้งใจ และรักษาการเรียนรู้</t>
  </si>
  <si>
    <t xml:space="preserve">4.2  มีความคิดรวบยอดเกี่ยวกับสิ่งต่าง ๆ </t>
  </si>
  <si>
    <t>ที่เกิดจากประสบการณ์การเรียนรู้</t>
  </si>
  <si>
    <t>4.3  มีทักษะทางภาษาที่เหมาะสมกับวัย</t>
  </si>
  <si>
    <t>และคณิตศาสตร์</t>
  </si>
  <si>
    <t>4.5  มีจินตนาการและความคิดสร้างสรรค์</t>
  </si>
  <si>
    <t>มาตรฐานที่ 5  ครูปฏิบัติงานตามบทบาทหน้าที่อย่างมีประสิทธิภาพและเกิดประสิทธิผล</t>
  </si>
  <si>
    <t>จำนวนครู</t>
  </si>
  <si>
    <t>5.1  ครูเข้าใจปรัชญา หลักการ และ</t>
  </si>
  <si>
    <t>5.2  ครูจัดทำแผนการจัดประสบการณ์ที่</t>
  </si>
  <si>
    <t>สอดคล้องกับหลักสูตรการศึกษา</t>
  </si>
  <si>
    <t>ระหว่างบุคคล</t>
  </si>
  <si>
    <t>5.3  ครูบริหารจัดการชั้นเรียนที่สร้างวินัย</t>
  </si>
  <si>
    <t>เชิงบวก</t>
  </si>
  <si>
    <t xml:space="preserve">5.4  ครูใช้สื่อและเทคโนโลยีที่เหมาะสม </t>
  </si>
  <si>
    <t>สอดคล้องกับพัฒนาการของเด็ก</t>
  </si>
  <si>
    <t>5.5  ครูใช้เครื่องมือวัดและประเมินพัฒนา</t>
  </si>
  <si>
    <t>การของเด็กอย่างหลากหลาย และ</t>
  </si>
  <si>
    <t>ผู้ปกครอง</t>
  </si>
  <si>
    <t>5.7  ครูจัดสิ่งแวดล้อมให้เกิดการเรียนรู้</t>
  </si>
  <si>
    <t>ได้ตลอดเวลา</t>
  </si>
  <si>
    <t>5.8  ครูมีปฎิสัมพันธ์ที่ดีกับเด็ก และ</t>
  </si>
  <si>
    <t>5.9  ครูมีวุฒิและความรู้ความสามารถ</t>
  </si>
  <si>
    <t>ในด้านการศึกษาปฐมวัย</t>
  </si>
  <si>
    <t>5.10  ครูจัดทำสารนิทัศน์ นำมาไตร่ตรอง</t>
  </si>
  <si>
    <t>เพื่อใช้ประโยชน์ในการพัฒนาเด็ก</t>
  </si>
  <si>
    <t>มาตรฐานที่ 6  ผู้บริหารปฏิบัติงานตามบทบาทหน้าที่อย่างมีประสิทธิภาพและเกิดประสิทธิผล</t>
  </si>
  <si>
    <t>6.1  ผู้บริหารเข้าใจปรัชญาและหลักการจัดการ</t>
  </si>
  <si>
    <t>ศึกษาปฐมวัย</t>
  </si>
  <si>
    <t>6.2  ผู้บริหารมีวิสัยทัศน์ ภาวะผู้นำ และความคิด</t>
  </si>
  <si>
    <t>ริเริ่มที่เน้นการพัฒนาเด็กปฐมวัย</t>
  </si>
  <si>
    <t>6.4  ผู้บริหารสามารถบริหารจัดการการศึกษาบรรลุ</t>
  </si>
  <si>
    <t>เป้าหมายตามแผนพัฒนาคุณภาพสถานศึกษา</t>
  </si>
  <si>
    <t>6.5  ผู้บริหารส่งเสริมและพัฒนาศักยภาพบุคลากร</t>
  </si>
  <si>
    <t>ให้มีประสิทธิภาพ</t>
  </si>
  <si>
    <t>6.6  ผู้บริหารให้คำแนะนำ คำปรึกษาทางวิชาการ</t>
  </si>
  <si>
    <t>และเอาใจใส่การจัดการศึกษาปฐมวัย</t>
  </si>
  <si>
    <t>เต็มศักยภาพและเต็มเวลา</t>
  </si>
  <si>
    <t>6.7  เด็ก ผู้ปกครอง และชุมชนพึงพอใจผลการ</t>
  </si>
  <si>
    <t>บริหารจัดการศึกษาปฐมวัย</t>
  </si>
  <si>
    <t>7.1  มีหลักสูตรการศึกษาปฐมวัยของสถานศึกษา</t>
  </si>
  <si>
    <t>และนำสู่การปฏิบัติได้อย่างมีประสิทธิภาพ</t>
  </si>
  <si>
    <t xml:space="preserve">   - ผลประเมินกิจกรรมพัฒนาผู้เรียน............................................................................................................................................</t>
  </si>
  <si>
    <t>หนัก</t>
  </si>
  <si>
    <t>น้ำ</t>
  </si>
  <si>
    <t>ครู</t>
  </si>
  <si>
    <t>มาตรฐานด้านการจัดการศึกษา</t>
  </si>
  <si>
    <t>สรุปผลการประเมินมาตรฐาน  ได้คะแนน</t>
  </si>
  <si>
    <t>ต้อง</t>
  </si>
  <si>
    <t>ควร</t>
  </si>
  <si>
    <t>หน่วย</t>
  </si>
  <si>
    <t>รายรับ</t>
  </si>
  <si>
    <t>รายจ่าย</t>
  </si>
  <si>
    <t>สภาพชุมชน</t>
  </si>
  <si>
    <t>ผู้ปกครองนักเรียนส่วนใหญ่</t>
  </si>
  <si>
    <t>โอกาส</t>
  </si>
  <si>
    <t>ข้อจำกัด</t>
  </si>
  <si>
    <t>เวลาเรียน ชั่วโมงต่อปี</t>
  </si>
  <si>
    <t>ชื่อแหล่งเรียนรู้ภายใน</t>
  </si>
  <si>
    <t>เรื่องที่ใช้ศึกษา/ค้นคว้า</t>
  </si>
  <si>
    <t>สถิติการใช้</t>
  </si>
  <si>
    <t>9.5.1  ด้านหน่วยงาน/องค์กร/สถานที่</t>
  </si>
  <si>
    <t>ด้านสถานศึกษา</t>
  </si>
  <si>
    <t>ด้านผู้บริหารโรงเรียน</t>
  </si>
  <si>
    <t>ด้าน ครู</t>
  </si>
  <si>
    <t>ด้านนักเรียน</t>
  </si>
  <si>
    <t>สพป./สพม.</t>
  </si>
  <si>
    <t>ไร่</t>
  </si>
  <si>
    <t>ตารางวา</t>
  </si>
  <si>
    <t>ชาย</t>
  </si>
  <si>
    <t>หญิง</t>
  </si>
  <si>
    <t>ป.ตรี</t>
  </si>
  <si>
    <t>สูงกว่า ป.ตรี</t>
  </si>
  <si>
    <t>น้อยกว่า 30</t>
  </si>
  <si>
    <t>30-50  ปี</t>
  </si>
  <si>
    <t>มากกว่า 50 ปี</t>
  </si>
  <si>
    <t>กลุ่มสาระสังคมศึกษา  สาระที่3 เศรษฐศาสตร์</t>
  </si>
  <si>
    <t>จำนวนนักเรียนที่มีผลประเมิน  มาตรฐานที่ 3.1 อยู่อย่างพอเพียง</t>
  </si>
  <si>
    <t>การปลูกฝังคุณธรรม  จริยธรรม  ความเป็นไทย  วิถีชีวิตตามหลักปรัชญาเศรษฐกิจพอเพียง</t>
  </si>
  <si>
    <t>นักเรียนเข้าร่วม(คน)</t>
  </si>
  <si>
    <t>กิจกรรมที่เป็นประโยชน์ต่อผู้อื่น  และสังคมอย่างสม่ำเสมอ</t>
  </si>
  <si>
    <t>น้อยกว่า 10</t>
  </si>
  <si>
    <t>11-20  ปี</t>
  </si>
  <si>
    <t>มากกว่า 20 ปี</t>
  </si>
  <si>
    <t>รายการรับ</t>
  </si>
  <si>
    <t>จำนวนเงิน(บาท)</t>
  </si>
  <si>
    <t>รายการจ่าย</t>
  </si>
  <si>
    <t>ร้อยละ</t>
  </si>
  <si>
    <t>มาตรฐานที่ 15  การจัดกิจกรรมตามนโยบาย จุดเน้น แนวทางการ</t>
  </si>
  <si>
    <t>ปฏิรูปการศึกษาเพื่อพัฒนาและส่งเสริมสถานศึกษาให้ยกระดับ</t>
  </si>
  <si>
    <t>มีผลการประเมินคุณภาพ ระดับ</t>
  </si>
  <si>
    <t>12.6  จัดทำรายงานประจำปีที่เป็นรายงาน</t>
  </si>
  <si>
    <t xml:space="preserve">การประเมินคุณภาพภายใน </t>
  </si>
  <si>
    <t>ภายนอกไปใช้วางแผนพัฒนาคุณภาพ</t>
  </si>
  <si>
    <t>การศึกษาอย่างต่อเนื่อง</t>
  </si>
  <si>
    <t xml:space="preserve">   - ผลประเมินสมรรถนะสำคัญของผู้เรียน............................................................................................................................................</t>
  </si>
  <si>
    <t>ภาษา</t>
  </si>
  <si>
    <t>กิจกรรม</t>
  </si>
  <si>
    <t>มาตรฐานการศึกษา  ขั้นพื้นฐาน</t>
  </si>
  <si>
    <t>มาตรฐานที่ 1  ผู้เรียนมีสุขภาวะที่ดีและมีสุนทรียภาพ</t>
  </si>
  <si>
    <t>มาตรฐานที่ 2  ผู้เรียนมีคุณธรรม  จริยธรรม และค่านิยมที่พึงประสงค์</t>
  </si>
  <si>
    <t xml:space="preserve">มาตรฐานที่ 3  ผู้เรียนมีทักษะในการแสวงหาความรู้ด้วยตนเอง </t>
  </si>
  <si>
    <t>รักการเรียนรู้ และพัฒนาตนเองอย่างต่อเนื่อง</t>
  </si>
  <si>
    <t>มาตรฐานที่ 4  ผู้เรียนมีความสามารถในการคิดอย่างเป็นระบบ คิด</t>
  </si>
  <si>
    <t>เงินนอกงบประมาณ</t>
  </si>
  <si>
    <t>งบพัฒนาคุณภาพการจัดการศึกษา</t>
  </si>
  <si>
    <t>100</t>
  </si>
  <si>
    <t>ใช้เพื่อการเรียนการสอน (เครื่อง)</t>
  </si>
  <si>
    <t>ขั้นพื้นฐาน พ.ศ. 2551  โรงเรียนได้จัดสัดส่วนระยะเวลาเรียนและสาระการเรียนรู้ ดังโครงสร้างต่อไปนี้</t>
  </si>
  <si>
    <t>กลุ่มตัวบ่งชี้พื้นฐาน</t>
  </si>
  <si>
    <t>1.1  มีสุขนิสัยในการดูแลสุขภาพและ</t>
  </si>
  <si>
    <t xml:space="preserve">ออกกำลังกายสม่ำเสมอ </t>
  </si>
  <si>
    <t>ด้านศิลปะ ดนตรีนาฏศิลป์ กีฬาตาม</t>
  </si>
  <si>
    <t>จินตนาการ นันทนาการ</t>
  </si>
  <si>
    <t>2.1  มีคุณลักษณะอันพึงประสงค์ตาม</t>
  </si>
  <si>
    <t xml:space="preserve">หลักสูตร </t>
  </si>
  <si>
    <t>มีพระคุณ</t>
  </si>
  <si>
    <t>2.2  เอื้ออาทรผู้อื่นและกตัญญูกตเวทีต่อผู้</t>
  </si>
  <si>
    <t>2.4  ตระหนัก รู้คุณค่า ร่วมอนุรักษ์และ</t>
  </si>
  <si>
    <t xml:space="preserve">พัฒนาสิ่งแวดล้อม  </t>
  </si>
  <si>
    <t>อ่านไม่ได้</t>
  </si>
  <si>
    <t>อ่านได้</t>
  </si>
  <si>
    <t>อ่านคล่อง</t>
  </si>
  <si>
    <t>อ่านไม่คล่อง</t>
  </si>
  <si>
    <t>เขียนไม่ได้</t>
  </si>
  <si>
    <t>เขียนไม่คล่อง</t>
  </si>
  <si>
    <t>เขียนได้</t>
  </si>
  <si>
    <t>เขียนคล่อง</t>
  </si>
  <si>
    <t>ไม่ผ่าน</t>
  </si>
  <si>
    <t>3 วิทย์</t>
  </si>
  <si>
    <t>4 สังคม</t>
  </si>
  <si>
    <t>5 ศิลปะ</t>
  </si>
  <si>
    <t>6 การงานอาชีพ</t>
  </si>
  <si>
    <t>อย่างน้อย 1 กลุ่มสาระ</t>
  </si>
  <si>
    <t>อย่างน้อย 5 กลุ่มสาระ</t>
  </si>
  <si>
    <t>7 สุขศึกษา</t>
  </si>
  <si>
    <t>8 ภาษาอังกฤษ</t>
  </si>
  <si>
    <t>มลายู</t>
  </si>
  <si>
    <t>จีนกลาง</t>
  </si>
  <si>
    <t>พม่า</t>
  </si>
  <si>
    <t>ลาว</t>
  </si>
  <si>
    <t>เขมร</t>
  </si>
  <si>
    <t>เวียดนาม</t>
  </si>
  <si>
    <t>ฟิลิปิโน</t>
  </si>
  <si>
    <t>อินโดนีเซีย</t>
  </si>
  <si>
    <t>จำนวนนักเรียนที่สามารถสือสารภาษาต่างประเทศที่ 2(อาเซียน)</t>
  </si>
  <si>
    <t xml:space="preserve">2.1  มีคุณลักษณะอันพึงประสงค์ตามหลักสูตร </t>
  </si>
  <si>
    <t>2.2  เอื้ออาทรผู้อื่นและกตัญญูกตเวทีต่อผู้มีพระคุณ</t>
  </si>
  <si>
    <t xml:space="preserve">2.3  ยอมรับความคิดและวัฒนธรรมที่แตกต่าง </t>
  </si>
  <si>
    <t xml:space="preserve">2.4  ตระหนัก รู้คุณค่า ร่วมอนุรักษ์และพัฒนาสิ่งแวดล้อม  </t>
  </si>
  <si>
    <t>3.1  มีนิสัยรักการอ่านและแสวงหาความรู้ด้วยตนเองจากห้องสมุด แหล่งเรียนรู้และสื่อต่างๆ รอบตัว</t>
  </si>
  <si>
    <t xml:space="preserve">3.2  มีทักษะในการอ่าน ฟัง ดู พูด เขียน และ ตั้งคำถามเพื่อค้นคว้าหาความรู้เพิ่มเติม </t>
  </si>
  <si>
    <t xml:space="preserve">3.3  เรียนรู้ร่วมกันเป็นกลุ่ม แลกเปลี่ยนความคิดเห็นเพื่อการเรียนรู้ระหว่างกัน </t>
  </si>
  <si>
    <t xml:space="preserve">3.4 ใช้เทคโนโลยีในการเรียนรู้และนำเสนอผลงาน </t>
  </si>
  <si>
    <t xml:space="preserve">4.1  สรุปความคิดจากเรื่องที่อ่าน ฟังดู และสื่อสารโดยการพูดหรือเขียน ตามความคิดของตนเอง </t>
  </si>
  <si>
    <t xml:space="preserve">4.2  นำเสนอวิธีคิด วิธีแก้ปัญหาด้วยภาษาหรือวิธีการของตนเอง </t>
  </si>
  <si>
    <t>ดีมาก</t>
  </si>
  <si>
    <t>ดีเยี่ยม</t>
  </si>
  <si>
    <t>มาตรฐาน</t>
  </si>
  <si>
    <t>จุดเด่น -จุดที่ควรพัฒนา  และข้อเสนอแนะ</t>
  </si>
  <si>
    <t>มาตรฐานที่ 1</t>
  </si>
  <si>
    <t>มาตรฐานที่ 2</t>
  </si>
  <si>
    <t>มาตรฐานที่ 3</t>
  </si>
  <si>
    <t>มาตรฐานที่ 4</t>
  </si>
  <si>
    <t>มาตรฐานที่ 5</t>
  </si>
  <si>
    <t xml:space="preserve">3. แนวทางการพัฒนาคุณภาพการจัดการศึกษาของสถานศึกษา </t>
  </si>
  <si>
    <t xml:space="preserve">4. กลยุทธ์การพัฒนาคุณภาพการจัดการศึกษาของสถานศึกษา </t>
  </si>
  <si>
    <t xml:space="preserve">5. การดำเนินงานตามกลยุทธ์ของสถานศึกษา </t>
  </si>
  <si>
    <t>ตอนที่  2   สภาพการดำเนินงานของสถานศึกษา</t>
  </si>
  <si>
    <t>1.  การบริหารจัดการศึกษา</t>
  </si>
  <si>
    <t>2.  วิสัยทัศน์  ปรัชญา  เป้าหมายของสถานศึกษา</t>
  </si>
  <si>
    <t>3.  แนวทางการพัฒนาคุณภาพการจัดการศึกษา</t>
  </si>
  <si>
    <t>วิสัยทัศน์</t>
  </si>
  <si>
    <t>พันธกิจ</t>
  </si>
  <si>
    <t>เป้าหมายการศึกษา</t>
  </si>
  <si>
    <t>ผลการพัฒนา มาตรฐานที่ 10</t>
  </si>
  <si>
    <t>ผลการพัฒนา มาตรฐานที่ 11</t>
  </si>
  <si>
    <t xml:space="preserve">เป็นไปตามเกณฑ์ </t>
  </si>
  <si>
    <t xml:space="preserve">6.3  ทำงานร่วมกับผู้อื่นได้ </t>
  </si>
  <si>
    <t>มาตรฐานที่ 7  ครูปฏิบัติงานตามบทบาทหน้าที่อย่างมีประสิทธิภาพและเกิดประสิทธิผล</t>
  </si>
  <si>
    <t>ผู้เรียนได้ลงมือปฏิบัติจริง</t>
  </si>
  <si>
    <t>11.1  ห้องเรียน ห้องปฏิบัติการ อาคารเรียนมั่นคง</t>
  </si>
  <si>
    <t>12.3  จัดระบบข้อมูลสารสนเทศและใช้สารสนเทศ</t>
  </si>
  <si>
    <t>ในการบริหารเพื่อพัฒนาคุณภาพสถานศึกษา</t>
  </si>
  <si>
    <t>กลับ หน้าหลัก</t>
  </si>
  <si>
    <t>กลุ่มตัวบ่งชี้มาตรการส่งเสริม</t>
  </si>
  <si>
    <t>ตอนที่  2</t>
  </si>
  <si>
    <t>แผนปฏิบัติการประจำปีของสถานศึกษา</t>
  </si>
  <si>
    <t>2.  วิสัยทัศน์  พันธกิจ  เป้าหมาย  อัตลักษณ์ และเอกลักษณ์ของสถานศึกษา</t>
  </si>
  <si>
    <t xml:space="preserve">      </t>
  </si>
  <si>
    <t xml:space="preserve">       </t>
  </si>
  <si>
    <t xml:space="preserve">       มีผลการดำเนินงาน โครงการ/กิจกรรม  ที่ประสบผลสำเร็จและไม่ประสบผลสำเร็จ  ดังนี้</t>
  </si>
  <si>
    <t>3.นักเรียนมีความรู้และทักษะเบื้องต้น เป็นผู้มีทักษะในการใช้กล้ามเนื้อใหญ่-เล็ก</t>
  </si>
  <si>
    <t>2.นักเรียนเป็นผู้มีสุขนิสัยสุขภาพกาย สุขภาพจิตดีเป็นผู้เห็นถึงโทษของสิ่งเสพติดให้โทษและสิ่งมอมเมา</t>
  </si>
  <si>
    <t>1.นักเรียนมีสุนทรีย์ภาพ  ลักษณะนิสัยด้านศิลปะดนตรีและการเคลื่อนไหวโดยมีความสนใจร่วมกิจกรรม</t>
  </si>
  <si>
    <t>จุดเด่น -จุดที่ควรพัฒนา  และข้อเสนอแนะจากการประเมินคุณภาพภายนอกครั้งสุดท้าย</t>
  </si>
  <si>
    <t>ระดับปฐมวัย</t>
  </si>
  <si>
    <t>12.  ผลประเมินคุณภาพภายนอกรอบสาม</t>
  </si>
  <si>
    <t>ผลประเมินคุณภาพ (ระดับปฐมวัย)</t>
  </si>
  <si>
    <t xml:space="preserve">    - ส่งเสริมระบบการบริหารจัดการด้านงบประมาณให้เกิดประสิทธิภาพ</t>
  </si>
  <si>
    <t>A1</t>
  </si>
  <si>
    <t>C</t>
  </si>
  <si>
    <t>D</t>
  </si>
  <si>
    <t>C1</t>
  </si>
  <si>
    <t>BB</t>
  </si>
  <si>
    <t>AA2</t>
  </si>
  <si>
    <t>AA1</t>
  </si>
  <si>
    <t>CC</t>
  </si>
  <si>
    <t>CC2</t>
  </si>
  <si>
    <t>DD</t>
  </si>
  <si>
    <t xml:space="preserve">        ครูมีความสามารถในการจัดการเรียนการสอนอย่างมีประสิทธิภาพและเน้นผู้เรียนเป็นสำคัญ</t>
  </si>
  <si>
    <t xml:space="preserve">มีสุนทรียภาพและลักษณะนิสัยด้านศิลปะ ดนตรีและกีฬามีสุขนิสัย สุขภาพกายและสุขภาพจิตที่ดี </t>
  </si>
  <si>
    <t>มีความรู้และทักษะที่จำเป็นตามหลักสูตร</t>
  </si>
  <si>
    <t xml:space="preserve">        ผู้บริหารมีภาวะผู้นำและมีความสามารถในการบริหารจัดการและสถานมีการจัดองค์กร/</t>
  </si>
  <si>
    <t>โครงสร้างและการบริหารอย่างเป็นระบบครบวงจรให้บรรลุเป้าหมายการศึกษา</t>
  </si>
  <si>
    <t>การชื่นชมในผลงานของตนเองและผู้อื่นยังน้อย</t>
  </si>
  <si>
    <t xml:space="preserve">         ด้านผู้เรียน      ผู้เรียนควรได้รับการพัฒาทักษะด้านกระบวนการวิเคราะห์ คิดสังเคราะห์ มี</t>
  </si>
  <si>
    <t>วิจารณญาณ มีความคิดสร้างสรรค์ คิดไตร่ตรองและมีวิสัยทัศน์ เช่นการใช้ปริศนาคำทาย จัดกิจกรรม</t>
  </si>
  <si>
    <t>ที่เอื้อให้เด็กมีอิสสระในการแสดงออกทางกระทำ การแสดงความคิดเห็น จัดกิจกรรมส่งเสริมให้</t>
  </si>
  <si>
    <t>นักเรียนใฝ่รู้และรักการอ่านโดยจัดมุมหนังสือในห้องเรียนให้น่าสนใจและหมุนเวียนหนังสือนิทาน</t>
  </si>
  <si>
    <t>ให้เด็กได้อ่านเสมอเด็กจะคิด และจินตนาการ เข้าใจ ด้วยตนเอง  เปิดโอกาสให้เด็กทำกิจกรรมร่วมกัน</t>
  </si>
  <si>
    <t xml:space="preserve">         ด้านครู  ควรประเมินพัฒนาการของผู้เรียนด้วยวิธีหลากหลายพร้อมนำผลมาจัดประสบการณ์</t>
  </si>
  <si>
    <t xml:space="preserve">การเรียนรู้ในวิชาที่ตนรับผิดชอบ </t>
  </si>
  <si>
    <t>4.  กลยุทธ์การพัฒนาคุณภาพการจัดการศึกษาของสถานศึกษา</t>
  </si>
  <si>
    <t>โดยยึดความสามารถความแตกต่างระหว่างบุคคล ทั้งทางด้านร่างกายอารมณ์จิตใจสังคมสติปัญญา</t>
  </si>
  <si>
    <t>ฝึกการยอมรับความคิดเห็นของผู้อื่น</t>
  </si>
  <si>
    <t>กระบวนการเรียนรู้ที่ครอบคลุมเด็กปฐมวัยทุกประเภทผ่านการเล่นกิจกรรมที่เหมาะสมตามวัย</t>
  </si>
  <si>
    <t>ฝึกการช่วยเหลือตนเองในการปฏิบัติกิจวัตรประจำวัน ฝึกการแก้ปัญหาในการเล่น</t>
  </si>
  <si>
    <t>จัดทำและดำเนินการตามแผนพัฒนาการจัดการศึกษาได้อย่างมีประสิทธิภาพ เด็กได้รับการพัฒนา</t>
  </si>
  <si>
    <t xml:space="preserve">ฝึกความอดทน การรอคอย ฝึกการเป็นผู้นำผู้ตามที่ดี </t>
  </si>
  <si>
    <t>มีการประชุมการกำหนดมาตรฐานการศึกษาปฐมวัยมีการพัฒนาคุณภาพการเรียนรู้ของเด็ก</t>
  </si>
  <si>
    <t xml:space="preserve">จัดให้เด็กมีการฝึกในการปฏิบัติตนเมื่ออยู่ร่วมกับผู้อื่น เช่น การทำงานร่วมกัน </t>
  </si>
  <si>
    <t>ครูจัดกิจกรรมที่ส่งเสริมพัฒนาการการเรียนรู้ของเด็กโดยมีการวัดผลประเมินผล</t>
  </si>
  <si>
    <t>มีการสนทนาโต้ตอบในเรื่องราวต่างๆ ระหว่างครู เด็กและผู้อื่นทุกวัน</t>
  </si>
  <si>
    <t xml:space="preserve">และสติปัญญา โดยอยู่บนพื้นฐานของประสบการณ์เดิมที่เด็กมีอยู่  </t>
  </si>
  <si>
    <t xml:space="preserve">การกล้าแสดงออกการแสดงความคิดเห็นต่อผลงานศิลปะของผู้อื่นและของตนเอง </t>
  </si>
  <si>
    <t>จัดการเรียนการสอนโดยมุ่งเน้นการพัฒนาการเด็กทุกด้าน ทั้งด้านร่างกาย อารมณ์ จิตใจ สังคม</t>
  </si>
  <si>
    <t>เช่นการเคาะการตีการเป่าการร้องเพลงต่างๆจากหน่วยการเรียนทุกวันนอกจากนี้มีการเขียนภาพ</t>
  </si>
  <si>
    <t>ครูผู้สอนในระดับปฐมวัยได้เตรียมพร้อมในการศึกษาหลักสูตรและนำไปสู่การปฏิบัติได้</t>
  </si>
  <si>
    <t>จัดกิจกรรมประจำวัน กิจกรรมการเคลื่อนไหวและจังหวะให้เด็กทำท่าทางตามจังหวะเสียงดนตรี</t>
  </si>
  <si>
    <t>พัฒนาศักยภาพของบุลคลากรให้มีประสิทธิภาพ ส่งบุคคลากรเข้ารับการประชุมสัมมนาทุกครั้ง</t>
  </si>
  <si>
    <t>การเขียนรูปสี่เหลี่ยมได้ พร้อมทำหลักฐานการตรวจสอบการพัฒนาของเด็กไว้</t>
  </si>
  <si>
    <t>เพื่อให้การศึกษาได้บรรลุเป้าหมายตามแผนการพัฒนาคุณภาพของเด็กปฐมวัย</t>
  </si>
  <si>
    <t>มีการตรวจสอบการใช้มือทั้งสองข้างอย่างคล่องแคล่ว เช่น การโยนลูกบอล การรับลูกบอล</t>
  </si>
  <si>
    <t>โดยมีผู้บริหารควบคุมดูแลในการออกนิเทศติดตามผลทุกเดือน</t>
  </si>
  <si>
    <t>เป็นที่น่าพอใจ  เป็นผู้มีจริยธรรม มีวัฒนาธรรมในการดำเนินชีวิตที่พอเพียง</t>
  </si>
  <si>
    <t>ห้องเรียนหรือภายในโรงเรียน</t>
  </si>
  <si>
    <t>แล้วนำมาปรับปรุงแก้ไข หลังการสอนทุกวัน</t>
  </si>
  <si>
    <t>ได้มีการชั่งน้ำหนัก วัดส่วนสูง และสัดส่วนตามเกณฑ์อายุทุกสิ้นเดือน</t>
  </si>
  <si>
    <t>จัดให้มีโครงการส่งเสริมด้านสุขภาพให้เด็กมีพัฒนาการด้านร่างกาย อารมณ์ สังคม และสติปัญญา</t>
  </si>
  <si>
    <t>ด้านคุณภาพผู้เรียนมีความรู้ความสามารถทางการเรียนรู้ตามหลักสูตรที่ดีมีคุณภาพได้มาตรฐาน</t>
  </si>
  <si>
    <t>จัดหาแหล่งเรียนรู้เพื่อพัฒนาการเรียนรู้ของเด็ก เช่นการพาเด็กออกไปทัศนศึกษาภายนอก</t>
  </si>
  <si>
    <t>ครูจัดการเรียนการสอนโดยการบันทึกแผนการจัดประสบการณ์ และบันทึกผลหลังแผน</t>
  </si>
  <si>
    <t>ส่งเสริมให้เด็กมีร่างกายเจริญเติบโตตามวัยมีสุขนิสัยที่ดี เด็กจะได้รับการดื่มนมและมีอาหารเสริม</t>
  </si>
  <si>
    <t>1.  ด้านคุณภาพเด็ก</t>
  </si>
  <si>
    <t>3.2  การดำเนินงานตามมาตรฐานการศึกษาปฐมวัย</t>
  </si>
  <si>
    <t>ตอนที่ 3   ผลการพัฒนาคุณภาพการจัดการศึกษา  ระดับปฐมวัย</t>
  </si>
  <si>
    <t>ปฐมวัย</t>
  </si>
  <si>
    <t xml:space="preserve">     สูงขึ้น โดยเฉพาะวิชาภาษาไทย คณิตศาสตร์ ภาษาอังกฤษ และ วิทยาศาสตร์</t>
  </si>
  <si>
    <t>บันทึกข้อความ</t>
  </si>
  <si>
    <t>เรื่อง   ขอความเห็นชอบรายงานการประเมินตนเอง (SAR)  ปีการศึกษา 2557</t>
  </si>
  <si>
    <t>เรียน  ประธานคณะกรรมการสถานศึกษาขั้นพื้นฐานโรงเรียน.....................................</t>
  </si>
  <si>
    <t>โรงเรียน ........................................................ วันที่ .................เดือน.......................................พ.ศ. …………..</t>
  </si>
  <si>
    <t>ปีการศึกษา 2557 เสร็จเรียบร้อยแล้ว และนำเสนอในครวประชุมคณะกรรมการสถานศึกษาขั้นพื้นฐาน</t>
  </si>
  <si>
    <t>ครั้งที่..................../..................... ในวันที่ .............เดือน.........................................พ.ศ. ...........................</t>
  </si>
  <si>
    <t>ซึ่งมีมติให้ความเห็นชอบร่างรายงานการประเมินตนเอง (SAR) แล้วนั้น</t>
  </si>
  <si>
    <t xml:space="preserve">          เพื่อโปรดลงนามเห็นชอบร่างรายงานดังกล่าว</t>
  </si>
  <si>
    <t xml:space="preserve">                                                  ลงชื่อ .................................................................</t>
  </si>
  <si>
    <t xml:space="preserve">                                                        (................................................................)</t>
  </si>
  <si>
    <t>ผู้อำนวยการโรงเรียน...................................</t>
  </si>
  <si>
    <t>เห็นชอบจัดพิมพ์ฉบับสมบูรณ์ได้และเผยแพร่ต่อสาธารณชนต่อไป</t>
  </si>
  <si>
    <t>ลงชื่อ .................................................................</t>
  </si>
  <si>
    <t xml:space="preserve"> (................................................................)</t>
  </si>
  <si>
    <t>ประธานคณะกรรมการสถานศึกษาขั้นพื้นฐาน</t>
  </si>
  <si>
    <t>โรงเรียน............................................................</t>
  </si>
  <si>
    <t>(................................................................)</t>
  </si>
  <si>
    <t xml:space="preserve">             พระราชบัญญัติการศึกษาแห่งชาติ  พ.ศ. 2542  ได้ระบุความมุ่งหมายและหลักการของการจัดการ</t>
  </si>
  <si>
    <t xml:space="preserve">ศึกษาในมาตรา 6 ว่าต้องเป็นไปเพื่อพัฒนาคนไทยให้เป็นมนุษย์ที่สมบูรณ์ทั้งกาย  จิตใจ  สติปัญญา  ความรู้  </t>
  </si>
  <si>
    <t>และคุณธรรม  จริยธรรมและวัฒนธรรมในการดำรงชีวิต  สามารถอยู่กับผู้อื่นได้อย่างมีความสุข ซึ่งมาตรา 48</t>
  </si>
  <si>
    <t>ได้กำหนดว่าให้หน่วยงานต้นสังกัดและสถานศึกษาจัดให้มีระบบการประกันคุณภาพภายในสถานศึกษา</t>
  </si>
  <si>
    <t>และให้ถือว่าการประกันคุณภาพภายในเป็นส่วนหนึ่งของกระบวนการบริหารการศึกษาที่ต้องดำเนินการ</t>
  </si>
  <si>
    <t>อย่างต่อเนื่อง  โดยมีการจัดทำรายงานประจำปี  เสนอต่อหน่วยงานต้นสังกัด  หน่วยงานที่เกี่ยวข้อง และ</t>
  </si>
  <si>
    <t>เปิดเผยต่อสาธารณชน  เพื่อนำไปสู่การพัฒนาคุณภาพและมาตรฐานการศึกษา</t>
  </si>
  <si>
    <t xml:space="preserve">การเห็นชอบจากคณะกรรมการสถานศึกษาแล้ว  เพื่อให้ได้ข้อมูลที่จะนำไปสู่การพัฒนาปรับปรุงตนเอง  </t>
  </si>
  <si>
    <t>และเพื่อเสนอต่อคณะกรรมการประเมินคุณภาพภายในสถานศึกษา</t>
  </si>
  <si>
    <t xml:space="preserve">            คณะผู้จัดทำขอขอบพระคุณผู้ที่มีส่วนเกี่ยวข้องทุกท่านที่ได้เสียสละเวลา  ประสานความร่วมมือ  </t>
  </si>
  <si>
    <t>ร่วมใจจัดทำเอกสารฉบับนี้  ด้วยความมุ่งมั่นที่จะช่วยให้โรงเรียนจัดการศึกษาได้ตามมาตรฐานการศึกษา</t>
  </si>
  <si>
    <t>ขั้นพื้นฐานของกระทรวงศึกษาธิการ อันจะนำไปสู่การพัฒนาระบบการศึกษาให้เป็นที่ยอมรับของชุมชน</t>
  </si>
  <si>
    <t>และสังคมต่อไป</t>
  </si>
  <si>
    <t xml:space="preserve">       ด้วย โรงเรียนได้จัดทำรายงานการจัดการศึกษาในรูปแบบของรายงานการประเมินตนเอง (SAR)</t>
  </si>
  <si>
    <t>เพื่อให้นักเรียนมีนิสัยรัก</t>
  </si>
  <si>
    <t>ออกกำลังกายทุกเช้ากิจกรรมหน้าเสาธง   ร่วมกับโรงพยาบาลส่งเสริมสุขภาพตรวจสุขภาพนักกเรียน</t>
  </si>
  <si>
    <t>ล้างมือก่อนรับประทานอาหารกลางวัน  จัดอาหารกลางวันครบทุกชั้น แปรงฟันหลังอาหารกลางวัน</t>
  </si>
  <si>
    <t>ร่วมมือกับเจ้าหน้าที่ตำรวจให้การอบรมสารเสพติดและสุ่มตรวจปัสสาวะทุกภาคเรียน</t>
  </si>
  <si>
    <t>อบรมคุณธรรมทุกวันศุกร์ บันทึกความดีนักเรียนเก็บของหายแล้วคืน  กิจกรรมกลุ่มสีทำความสะอาด</t>
  </si>
  <si>
    <t>เขตรับผิดชอบร่วมกัน  กิจกรรมวันสำคัญเพื่อส่วเสริมความกตัญญูต่อบิดา มารดา กิจกรรมรักษ์โลก</t>
  </si>
  <si>
    <t>ทิ้งขยะให้ถูกที่และนำขยะที่สามารถกลับมาใช้ได้ใหม่จำหน่าย</t>
  </si>
  <si>
    <t>2.  ด้านการจัดการศึกษา</t>
  </si>
  <si>
    <t>3.  ด้านการสร้างสังคมแห่งการเรียนรู้</t>
  </si>
  <si>
    <t>4.  ด้านอัตลักษณ์ของสถานศึกษา</t>
  </si>
  <si>
    <t>5.  ด้านมาตรการส่งเสริม</t>
  </si>
  <si>
    <t>1.  ด้านคุณภาพผู้เรียน</t>
  </si>
  <si>
    <t>วิธีการพัฒนา</t>
  </si>
  <si>
    <t>ผลประเมิน</t>
  </si>
  <si>
    <t>คุณภาพ</t>
  </si>
  <si>
    <t>คุณภาพมาตรฐาน</t>
  </si>
  <si>
    <t>มาตรฐานรายด้าน</t>
  </si>
  <si>
    <t>ภาพรวมสถานศึกษา</t>
  </si>
  <si>
    <t xml:space="preserve"> 3+4+5</t>
  </si>
  <si>
    <t>บ่งชี้</t>
  </si>
  <si>
    <t>ระดับ</t>
  </si>
  <si>
    <t>ตัวบ่งชี้</t>
  </si>
  <si>
    <t>เฉลี่ย</t>
  </si>
  <si>
    <t>ประเมินมาตรฐานการศึกษา  ขั้นพื้นฐาน</t>
  </si>
  <si>
    <t>ขั้นพื้นฐาน</t>
  </si>
  <si>
    <t>ที่ได้</t>
  </si>
  <si>
    <t>ประถม</t>
  </si>
  <si>
    <t>มัธยม</t>
  </si>
  <si>
    <t xml:space="preserve"> - มีโครงการ / กิจกรรม ดำเนินงานดังนี้</t>
  </si>
  <si>
    <t>ผลการพัฒนา  มาตรฐานที่ 1</t>
  </si>
  <si>
    <t xml:space="preserve"> - แนวทางการพัฒนาในอนาคต</t>
  </si>
  <si>
    <t>มาตรฐานที่ 3  ผู้เรียนมีทักษะในการแสวงหาความรู้ด้วยตนเอง รักเรียนรู้และพัฒนาตนเองอย่างต่อเนื่อง</t>
  </si>
  <si>
    <t xml:space="preserve">มาตรฐานที่ 11  สถานศึกษามีการจัดสภาพแวดล้อมและการบริการที่ส่งเสริมให้ผู้เรียนพัฒนาเต็มศักยภาพ </t>
  </si>
  <si>
    <t>มาตรฐานด้านมาตรการส่งเสริม</t>
  </si>
  <si>
    <t>1  ด้านคุณภาพผู้เรียน</t>
  </si>
  <si>
    <t>นักเรียนไม่ผ่าน เกณฑ์การประเมินตามจุดเน้นของหลักสูตร(คน)</t>
  </si>
  <si>
    <t>จำนวนนักเรียน ไม่ผ่านเกณฑ์การประเมินผลสอบ LAS</t>
  </si>
  <si>
    <t>น้ำหนัก/ส่วนสูง ไม่ได้เกณฑ์(คน)</t>
  </si>
  <si>
    <t>ผลการพัฒนา (ประเมินคุณภาพ 15 มาตรฐาน)</t>
  </si>
  <si>
    <t>แนวทางการพัฒนาในอนาคต</t>
  </si>
  <si>
    <t xml:space="preserve">            การเรียนรู้ที่หลากหลายสอดคล้องกับระหว่างบุคคล</t>
  </si>
  <si>
    <t xml:space="preserve">     ตัวบ่งชี้ที่ 4  ครูใช้สื่อและเทคโนโลยีที่เหมาะสม สอดคล้อง กับ</t>
  </si>
  <si>
    <t xml:space="preserve">            พัฒนาการของเด็ก</t>
  </si>
  <si>
    <t xml:space="preserve">     ตัวบ่งชี้ที่ 5  ครูใช้เครื่องมือวัดและประเมินพัฒนาการของเด็ก</t>
  </si>
  <si>
    <t xml:space="preserve">            ของเด็กแก่ผู้ปกครอง</t>
  </si>
  <si>
    <t xml:space="preserve">            อย่างหลากหลายและสรุปรายงานผลพัฒนาการ</t>
  </si>
  <si>
    <t xml:space="preserve">     ตัวบ่งชี้ที่ 6  ครูวิจัยและพัฒนาการจัดการเรียนรู้ที่ตนรับผิดชอบ</t>
  </si>
  <si>
    <t xml:space="preserve">             และใช้ผลในการปรับการจัดประสบการณ์</t>
  </si>
  <si>
    <t xml:space="preserve">     ตัวบ่งชี้ที่ 10  ครูจัดทำสารนิทัศน์ นำมาไตร่ตรองเพื่อใช้ประโยชน์</t>
  </si>
  <si>
    <t xml:space="preserve">              ในการพัฒนาเด็ก</t>
  </si>
  <si>
    <t xml:space="preserve">            การพัฒนาเด็กปฐมวัย</t>
  </si>
  <si>
    <t xml:space="preserve">     ตัวบ่งชี้ที่ 2  ผู้บริหารมีวิสัยทัศน์ ภาวะผู้นำ และความคิดริเริ่มที่เน้น</t>
  </si>
  <si>
    <t xml:space="preserve">            ตามแผนพัฒนาคุณภาพสถานศึกษา</t>
  </si>
  <si>
    <t xml:space="preserve">     ตัวบ่งชี้ที่ 4  ผู้บริหารสามารถบริหารจัดการการศึกษาบรรลุเป้าหมาย</t>
  </si>
  <si>
    <t xml:space="preserve">     ตัวบ่งชี้ที่ 3  ผู้บริหารใช้หลักการบริหารแบบมีส่วนร่วมและใช้ข้อมูล</t>
  </si>
  <si>
    <t xml:space="preserve">            และการจัดการ</t>
  </si>
  <si>
    <t xml:space="preserve">            การประเมินผลหรือการวิจัยเป็นฐานคิดทั้งด้านวิชาการ</t>
  </si>
  <si>
    <t xml:space="preserve">            ประสิทธิภาพ</t>
  </si>
  <si>
    <t xml:space="preserve">     ตัวบ่งชี้ที่ 5  ผู้บริหารส่งเสริมและพัฒนาศักยภาพบุคลากรให้มี</t>
  </si>
  <si>
    <t xml:space="preserve">     ตัวบ่งชี้ที่ 6  ผู้บริหารให้คำแนะนำ คำปรึกษาทางวิชาการและเอาใจใส่</t>
  </si>
  <si>
    <t xml:space="preserve">            การจัดการศึกษาปฐมวัยเต็มศักยภาพและเต็มเวลา</t>
  </si>
  <si>
    <t xml:space="preserve">            จัดการศึกษาปฐมวัย</t>
  </si>
  <si>
    <t xml:space="preserve">     ตัวบ่งชี้ที่ 7  เด็ก ผู้ปกครอง และชุมชนพึงพอใจผลการบริหาร</t>
  </si>
  <si>
    <t xml:space="preserve">            การปฏิบัติได้อย่างมีประสิทธิภาพ</t>
  </si>
  <si>
    <t xml:space="preserve">     ตัวบ่งชี้ที่ 1  มีหลักสูตรการศึกษาปฐมวัยของสถานศึกษาและนำสู่</t>
  </si>
  <si>
    <t xml:space="preserve">            เข้าใจการจัดการศึกษาปฐมวัย</t>
  </si>
  <si>
    <t xml:space="preserve">     ตัวบ่งชี้ที่ 2  มีระบบและกลไลให้ผู้มีส่วนร่วมทุกฝ่ายตระหนักและ</t>
  </si>
  <si>
    <t xml:space="preserve">            หลักการจัดการศึกษาปฐมวัย</t>
  </si>
  <si>
    <t xml:space="preserve">     ตัวบ่งชี้ที่ 3  จัดกิจกรรมเสริมสร้างความตระหนักรู้และความเข้าใจ</t>
  </si>
  <si>
    <t xml:space="preserve">             ชุมชน และท้องถิ่น</t>
  </si>
  <si>
    <t xml:space="preserve">     ตัวบ่งชี้ที่ 4  สร้างการมีส่วนร่วมและแสวงหาความร่วมมือกับผู้ปกครอง</t>
  </si>
  <si>
    <t xml:space="preserve">     ตัวบ่งชี้ที่ 2  จัดทำและดำเนินการตามแผนพัฒนาการจัดการศึกษา</t>
  </si>
  <si>
    <t xml:space="preserve">            การศึกษาของสถานศึกษา</t>
  </si>
  <si>
    <t xml:space="preserve">            ของสถานศึกษาที่มุ่งพัฒนาคุณภาพตามมาตรฐาน</t>
  </si>
  <si>
    <t xml:space="preserve">     ตัวบ่งชี้ที่ 4  ติดตามตรวจสอบ และประเมินผลการดำเนินงานคุณภาพ</t>
  </si>
  <si>
    <t xml:space="preserve">            ภายในตามมาตรฐานการศึกษาของสถานศึกษา</t>
  </si>
  <si>
    <t xml:space="preserve">            คุณภาพภายใน</t>
  </si>
  <si>
    <t xml:space="preserve">     ตัวบ่งชี้ที่ 6  จัดทำรายงานประจำปีที่เป็นรายงานการประเมิน</t>
  </si>
  <si>
    <t xml:space="preserve">     ตัวบ่งชี้ที่ 2  มีการแลกเปลี่ยนเรียนรู้ร่วมกันภายในสถานศึกษา</t>
  </si>
  <si>
    <t xml:space="preserve">            ระหว่างศึกษากับครอบครัว ชุมชน และองค์กรที่เกี่ยวข้อง</t>
  </si>
  <si>
    <t xml:space="preserve">           วางแผนการจัดการเรียนรู้เพื่อ พัฒนาศักยภาพของผู้เรียน</t>
  </si>
  <si>
    <t xml:space="preserve">     ตัวบ่งชี้ที่ 3 ครูออกแบบและจัดการเรียนรู้ที่ตอบสนองความแตกต่าง</t>
  </si>
  <si>
    <t xml:space="preserve">           ระหว่างบุคคล พัฒนาการทางสติปัญญา </t>
  </si>
  <si>
    <t xml:space="preserve">     ตัวบ่งชี้ที่ 5 ครูมีการวัดและประเมินผลที่มุ่งเน้นการพัฒนาการเรียนรู้</t>
  </si>
  <si>
    <t xml:space="preserve">            ของผู้เรียน  ด้วยวิธีการที่หลากหลาย</t>
  </si>
  <si>
    <t xml:space="preserve">     ตัวบ่งชี้ที่ 6  ครูให้คำแนะนำ คำปรึกษาและแก้ไขปัญหาให้แก่ผู้เรียน</t>
  </si>
  <si>
    <t xml:space="preserve">            ทั้งด้านการเรียนและคุณภาพชีวิตด้วยความเสมอภาค </t>
  </si>
  <si>
    <t xml:space="preserve">     ตัวบ่งชี้ที่ 7 ครูมีการศึกษาวิจัยและพัฒนาการจัดการเรียนรู้ในวิชาที่</t>
  </si>
  <si>
    <t xml:space="preserve">            ตนรับผิดชอบและใช้ผลในการปรับการสอน </t>
  </si>
  <si>
    <t xml:space="preserve">     ตัวบ่งชี้ที่ 8 ครูประพฤติปฏิบัติตนเป็นแบบอย่างที่ดี เป็นสมาชิกที่ดี</t>
  </si>
  <si>
    <t xml:space="preserve">            ของสถานศึกษา</t>
  </si>
  <si>
    <t xml:space="preserve">     ตัวบ่งชี้ที่ 9 ครูจัดการเรียนการสอนตามวิชาที่รับมอบหมายเต็มเวลา</t>
  </si>
  <si>
    <t xml:space="preserve">            เต็มความสามารถ</t>
  </si>
  <si>
    <t xml:space="preserve">     ตัวบ่งชี้ที่ 1 ผู้บริหารมีวิสัยทัศน์ ภาวะผู้นำ และความคิดริเริ่มที่เน้น</t>
  </si>
  <si>
    <t>จำนวนคนเฉลี่ย/ครอบครัว   (คน)</t>
  </si>
  <si>
    <t>ระดับชั้นปฐมวัย</t>
  </si>
  <si>
    <t>อนุบาลศึกษาปีที่ 1</t>
  </si>
  <si>
    <t>อนุบาลศึกษาปีที่ 2</t>
  </si>
  <si>
    <t>อนุบาลศึกษาปีที่ 3</t>
  </si>
  <si>
    <t>โครงสร้างหลักสูตรปฐมวัย</t>
  </si>
  <si>
    <t>ประเมินมาตรฐานการศึกษา  ระดับปฐมวัย</t>
  </si>
  <si>
    <t>มาตรฐานรายข้อ</t>
  </si>
  <si>
    <t>ทั้งสิ้น</t>
  </si>
  <si>
    <t>*****ในแต่ละกิจกรรมโครงการให้เลือกกรอกข้อมูลประสบผลสำเร็จ/ไม่ประสบผลสำเร็จ  อย่างใดอย่างหนึ่ง******</t>
  </si>
  <si>
    <t>9.  สื่อ แหล่งเรียนรู้ ภูมิปัญญาท้องถิ่น</t>
  </si>
  <si>
    <t>พิมพ์</t>
  </si>
  <si>
    <t>ผลการประเมินคุณภาพภายใน รอบปีที่ผ่านมา....................................................................................................</t>
  </si>
  <si>
    <t>ผลการประเมินคุณภาพภายใน โดยหน่วยงานต้นสังกัด.............................................................................</t>
  </si>
  <si>
    <t>ผลประเมินคุณภาพภายนอก...........................................................................................................</t>
  </si>
  <si>
    <t xml:space="preserve">  เล่ม</t>
  </si>
  <si>
    <t>1.  สรุปผลการดำเนินงานในภาพรวม</t>
  </si>
  <si>
    <t>ปัจจัยสนับสนุน</t>
  </si>
  <si>
    <t>สาเหตุ</t>
  </si>
  <si>
    <t>2.  จุดเด่นและจุดที่ควรพัฒนา</t>
  </si>
  <si>
    <t>4  ความต้องการรับความช่วยเหลือ</t>
  </si>
  <si>
    <t>13.2  มีการแลกเปลี่ยนเรียนรู้ระหว่างบุคลากรภาย</t>
  </si>
  <si>
    <t>ในสถานศึกษาระหว่างสถานศึกษากับ</t>
  </si>
  <si>
    <t xml:space="preserve">ครอบครัวชุมชนและองค์กรที่เกี่ยวข้อง </t>
  </si>
  <si>
    <t>10.5  นิเทศภายใน กำกับ ติดตามตรวจสอบและ</t>
  </si>
  <si>
    <t xml:space="preserve">นำผลไปปรับปรุงการเรียน การสอน  </t>
  </si>
  <si>
    <t>10.6  จัดระบบดูแลช่วยเหลือผู้เรียนที่มีประสิทธิ</t>
  </si>
  <si>
    <t xml:space="preserve">           ปฏิบัติจริง</t>
  </si>
  <si>
    <t xml:space="preserve">     ตัวบ่งชี้ที่ 5 นิเทศภายใน กำกับ ติดตามตรวจสอบและนำผลไป</t>
  </si>
  <si>
    <t xml:space="preserve">           ปรับปรุงการเรียน การสอน  </t>
  </si>
  <si>
    <t xml:space="preserve">           ค้นคว้าหาความรู้เพิ่มเติม </t>
  </si>
  <si>
    <t xml:space="preserve">     ตัวบ่งชี้ที่ 3 เรียนรู้ร่วมกันเป็นกลุ่ม แลกเปลี่ยนความคิดเห็นเพื่อ</t>
  </si>
  <si>
    <t xml:space="preserve">           การเรียนรู้ระหว่างกัน </t>
  </si>
  <si>
    <t xml:space="preserve">     ตัวบ่งชี้ที่ 1 สรุปความคิดจากเรื่องที่อ่าน ฟังดู และสื่อสารโดยการพูด</t>
  </si>
  <si>
    <t xml:space="preserve">            หรือเขียน ตามความคิดของตนเอง </t>
  </si>
  <si>
    <t xml:space="preserve">     ตัวบ่งชี้ที่ 2 นำเสนอวิธีคิด วิธีแก้ปัญหาด้วยภาษา/วิธีการของตนเอง </t>
  </si>
  <si>
    <t xml:space="preserve">     ตัวบ่งชี้ที่ 3 กำหนดเป้าหมาย คาดการณ์ตัดสินใจแก้ปัญหาโดย</t>
  </si>
  <si>
    <t xml:space="preserve">           มีเหตุผล ประกอบ</t>
  </si>
  <si>
    <t xml:space="preserve">     ตัวบ่งชี้ที่ 2 ผลการประเมินสมรรถนะสำคัญตามหลักสูตรเป็นไป</t>
  </si>
  <si>
    <t xml:space="preserve">            ตามเกณฑ์ </t>
  </si>
  <si>
    <t xml:space="preserve">     ตัวบ่งชี้ที่ 3 ผลการประเมินการอ่าน คิดวิเคราะห์เขียนเป็นไป</t>
  </si>
  <si>
    <t>นักเรียนผ่านเกณฑ์</t>
  </si>
  <si>
    <t>รายการประเมิน</t>
  </si>
  <si>
    <t>ห้องเรียน</t>
  </si>
  <si>
    <t>ห้องดนตรี</t>
  </si>
  <si>
    <t>สพฐ.</t>
  </si>
  <si>
    <t>รางวัลหนึ่งแสนครูดี สกสค.</t>
  </si>
  <si>
    <t>กิจกรรมนั่งสมาธิก่อนเข้าเรียน</t>
  </si>
  <si>
    <t>รายงานประจำปีของสถานศึกษา</t>
  </si>
  <si>
    <t>กลุ่มสถานศึกษา</t>
  </si>
  <si>
    <t>นักเรียนปัญญาเลิศ หรือ</t>
  </si>
  <si>
    <t>ความสามารถพิเศษ (คน)</t>
  </si>
  <si>
    <t xml:space="preserve">นักเรียนต้องการความช่วยเหลือ </t>
  </si>
  <si>
    <t xml:space="preserve"> - ชั้นประถมศึกษาปีที่ 6</t>
  </si>
  <si>
    <t xml:space="preserve"> - ชั้นมัธยมศึกษาปีที่ 3</t>
  </si>
  <si>
    <t xml:space="preserve"> - ระดับประถมศึกษา</t>
  </si>
  <si>
    <t xml:space="preserve"> - ระดับมัธยมศึกษาตอนต้น</t>
  </si>
  <si>
    <t xml:space="preserve"> - ระดับมัธยมศึกษาตอนปลาย</t>
  </si>
  <si>
    <t>สนาม</t>
  </si>
  <si>
    <t>1. อาคารเรียน</t>
  </si>
  <si>
    <t>1. สิ่งก่อสร้าง</t>
  </si>
  <si>
    <t>5.1  อาคาร/อาคารประกอบ</t>
  </si>
  <si>
    <t>ประเมินคุณภาพรายมาตรฐาน  15 มาตรฐาน</t>
  </si>
  <si>
    <t>วิธีการพัฒนา  มาตรฐานที่ 1</t>
  </si>
  <si>
    <t>วิธีการพัฒนา  มาตรฐานที่ 7</t>
  </si>
  <si>
    <t>วิธีการพัฒนา  มาตรฐานที่ 13</t>
  </si>
  <si>
    <t>วิธีการพัฒนา  มาตรฐานที่ 14</t>
  </si>
  <si>
    <t>วิธีการพัฒนา  มาตรฐานที่ 15</t>
  </si>
  <si>
    <t>วิธีการพัฒนา  มาตรฐานที่ 2</t>
  </si>
  <si>
    <t>วิธีการพัฒนา  มาตรฐานที่ 8</t>
  </si>
  <si>
    <t>วิธีการพัฒนา  มาตรฐานที่ 9</t>
  </si>
  <si>
    <t>วิธีการพัฒนา  มาตรฐานที่ 10</t>
  </si>
  <si>
    <t>วิธีการพัฒนา  มาตรฐานที่ 11</t>
  </si>
  <si>
    <t>ประเมินสมรรถนะทุกกลุ่มสาระการเรียยนรู้ให้เป็นรูปธรรม</t>
  </si>
  <si>
    <t>ประเมินลักษณะอันพึงประสงค์ทุกกลุ่มสาระการเรียนรู้ ติวข้อสอบ ป. 3  ป. 6 และ ม. 3</t>
  </si>
  <si>
    <t>ตามศักยภาพของผู้เรียน ประเมินผลการจัดการเรียนรู้อย่างต่อเนื่องและนำมาปรับเพื่อมุ่งผลสัมฤทธิ์</t>
  </si>
  <si>
    <t>รายการต้องการช่วยเหลือ</t>
  </si>
  <si>
    <t>4.3  ความต้องการรับความช่วยเหลือ</t>
  </si>
  <si>
    <t>ตอนที่  4   สรุปผลการพัฒนาและการนำไปใช้  ระดับการศึกษาปฐมวัย</t>
  </si>
  <si>
    <t xml:space="preserve">         จุดที่ควรพัฒนา</t>
  </si>
  <si>
    <t>ระดับประถมศึกษา และมัธยมศึกษา</t>
  </si>
  <si>
    <t>ระดับมัธยมศึกษาตอนปลาย</t>
  </si>
  <si>
    <t>ระดับมัธยมศึกษาตอนต้น</t>
  </si>
  <si>
    <t>แผนปฎิบัติการประจำปีของสถานศึกษา.........................................................................................................................</t>
  </si>
  <si>
    <t>ผลการพัฒนาคุณภาพการจัดการศึกษา....................................................................................</t>
  </si>
  <si>
    <t>สรุปผลการพัฒนาและการนำไปใช้...................................................................................................................</t>
  </si>
  <si>
    <t xml:space="preserve">   - ผลพัฒนาการเด็ก.............................................................................................................................................</t>
  </si>
  <si>
    <t>ด้านอารมณ์</t>
  </si>
  <si>
    <t>และจิตใจ</t>
  </si>
  <si>
    <t xml:space="preserve">อนุบาลปีที่ 1  </t>
  </si>
  <si>
    <t xml:space="preserve">อนุบาลปีที่ 2  </t>
  </si>
  <si>
    <t xml:space="preserve">อนุบาลปีที่ 3  </t>
  </si>
  <si>
    <t>มาตรฐานการศึกษา ปฐมวัย</t>
  </si>
  <si>
    <t>สารานุกรม  จัดกิจการเรียนรฤแบบกลุ่ม  จัดห้องให้สะอาดและมีหนัวสือใหม่ให้ยืม ให้นักเรียนนำ</t>
  </si>
  <si>
    <t>เสนอผลงานด้วย Microsoft Word และExcel นำเสนอผลงาน</t>
  </si>
  <si>
    <t xml:space="preserve">  บันทึกการอ่านของนักเรียนทุกคน   เขียนเรียงความในกิจกรรมวันสำคัญต่างๆ  นักเรียนทำอPort</t>
  </si>
  <si>
    <t>Folio เสนอชิ้นงาน เมือสิ้นปีการศึกษา</t>
  </si>
  <si>
    <t xml:space="preserve">  จัดกิจกรรมการเรียนการสอนที่เน้นผู้เรียนเป็นสำคัญ  นิเทศการสอนให้ตรงกับมาตรฐานและตัวชี้</t>
  </si>
  <si>
    <t>วัดตามกลุ่มสาระการเรียนรู้  ทำวิจัยในชั้นเรียนเพื่อแก้ปัญหาผู้เรียนทุกกลุ่มสาระการเรียนรู้ในการพัฒา</t>
  </si>
  <si>
    <t>คุณภาพผลสัมฤทธิ์ทางการเรียน</t>
  </si>
  <si>
    <t xml:space="preserve">  กิจกรรมกลุ่มสีทุกคนมีเขตรับผิดชอบทำงานให้แล้วเสร็จตามเวลา </t>
  </si>
  <si>
    <t xml:space="preserve">  ครูมีการวเคราะห็ผู้เรียนเป็นรายบุคคล</t>
  </si>
  <si>
    <t>จัดแผนการสอนทุกกลุ่มสาระการเรียนรฤที่สอน</t>
  </si>
  <si>
    <t xml:space="preserve"> ผู้บริหารติดตามการดำเนินงานทั้งระบบ และเป็นผู้นำทางวิชาการ  ร่วมมือกับชุมชนในการพัฒนา</t>
  </si>
  <si>
    <t>เสียสละในการทำงานและทุ่มเทในการทำงาน</t>
  </si>
  <si>
    <t xml:space="preserve"> ประชุมกรรมการสถานศึกษาเพื่อให้ทราบแนวทางการพัฒนาการศึกษา</t>
  </si>
  <si>
    <t>ประชุมผู้ปกครองเพื่อหาทางร่วมมือในการพัฒนาการศึกษาและร่มมือสร้างความตั้งใจบุตรหลาน</t>
  </si>
  <si>
    <t>ในการศึกษา</t>
  </si>
  <si>
    <t>5.5  ครูใช้เครื่องมือวัดและประเมิน</t>
  </si>
  <si>
    <t>พัฒนาการของเด็กอย่างหลากหลาย</t>
  </si>
  <si>
    <t>และสรุปรายงานผลพัฒนาการของ</t>
  </si>
  <si>
    <t>เด็กแก่ผู้ปกครอง</t>
  </si>
  <si>
    <t>5.6  ครูวิจัยและพัฒนาการจัดการเรียนรู้</t>
  </si>
  <si>
    <t>ที่ตนรับผิดชอบ และใช้ผลในการ</t>
  </si>
  <si>
    <t>ปรับการจัดประสบการณ์</t>
  </si>
  <si>
    <t>8.2 จัดทำและดำเนินการตามแผนพัฒนาการจัด</t>
  </si>
  <si>
    <t>การศึกษาของสถานศึกษาที่มุ่งพัฒนาคุณภาพ</t>
  </si>
  <si>
    <t>ตามมาตรฐานการศึกษาของสถานศึกษา</t>
  </si>
  <si>
    <t xml:space="preserve">14.1  จัดโครงการ กิจกรรมที่ส่งเสริมให้ผู้เรียนบรรลุตามเป้าหมายวิสัยทัศน์ </t>
  </si>
  <si>
    <t xml:space="preserve">ปรัชญา และจุดเน้นของสถานศึกษา </t>
  </si>
  <si>
    <t xml:space="preserve">14.2  ผลการดำเนินงานส่งเสริมให้ผู้เรียนบรรลุตามเป้าหมายวิสัยทัศน์ </t>
  </si>
  <si>
    <t>ปรัชญา และจุดเน้นของสถานศึกษา</t>
  </si>
  <si>
    <t xml:space="preserve"> -  ผู้เรียนควรได้รับการพัฒนาให้มีความสามารถในการคิดวิเคราะห์</t>
  </si>
  <si>
    <t>ธรรมชาติของการจัดการศึกษา</t>
  </si>
  <si>
    <t>ปฐมวัยและสามารถนำมาประยุกต์</t>
  </si>
  <si>
    <t>8.1  ผู้บริหารมีวิสัยทัศน์ ภาวะผู้นำ และความคิด</t>
  </si>
  <si>
    <t>ริเริ่มที่เน้นการพัฒนาผู้เรียน</t>
  </si>
  <si>
    <t>ใช้ข้อมูลผลการประเมินหรือผลการวิจัยเป็น</t>
  </si>
  <si>
    <t>ฐานคิดทั้งด้านวิชาการและการจัดการ</t>
  </si>
  <si>
    <t>ของท้องถิ่นมาบูรณาการในการ</t>
  </si>
  <si>
    <t xml:space="preserve">จัดการเรียนรู้ </t>
  </si>
  <si>
    <t>7.5  ครูมีการวัดและประเมินผลที่มุ่งเน้น</t>
  </si>
  <si>
    <t>8.6  ผู้บริหารให้คำแนะนำ คำปรึกษาทางวิชาการ</t>
  </si>
  <si>
    <t>8.3  ผู้บริหารบริหารจัดการการศึกษาให้บรรลุ</t>
  </si>
  <si>
    <t>ที่ดี เป็นสมาชิกที่ดีของสถานศึกษา</t>
  </si>
  <si>
    <t>7.9  ครูจัดการเรียนการสอนตามวิชาที่รับ</t>
  </si>
  <si>
    <t>กระบวนการ สมรรถนะ คุณลักษณะ</t>
  </si>
  <si>
    <t xml:space="preserve">ที่พึงประสงค์ </t>
  </si>
  <si>
    <t>6.1 วางแผนทำงาน ดำเนินการจนสำเร็จ</t>
  </si>
  <si>
    <t>งาน และภูมิใจในผลงานของตนเอง</t>
  </si>
  <si>
    <t>จำนวนนักเรียน</t>
  </si>
  <si>
    <t>คอมพิวเตอร์</t>
  </si>
  <si>
    <t>ความรู้ด้วยตนเอง รักการเรียนรู้ และพัฒนาตนเองอย่างต่อเนื่อง</t>
  </si>
  <si>
    <t>มาตรฐานที่ 3  ผู้เรียนมีทักษะในการแสวงหา</t>
  </si>
  <si>
    <t>ลาออกกลางคัน</t>
  </si>
  <si>
    <t>มาตรฐานที่ 13  สถานศึกษามีการสร้าง ส่งเสริมสนับสนุนให้สถานศึกษาเป็นสังคมแห่งการเรียนรู้</t>
  </si>
  <si>
    <t>13.1  มีการสร้างและพัฒนาแหล่งเรียนรู้ภายใน</t>
  </si>
  <si>
    <t xml:space="preserve">จุดเน้นตามแนวทาง  การปฏิรูปการศึกษา </t>
  </si>
  <si>
    <t xml:space="preserve">15.2  ผลการดำเนินงานบรรลุเป้าหมาย </t>
  </si>
  <si>
    <t xml:space="preserve"> /</t>
  </si>
  <si>
    <t>วัดผลประเมินผลการเรียนอย่างต่อเนื่องด้วยวิธีทีหลากหลาย  ทำวัจัยในชั้นเรียนเพื่อแก้ปัญหา</t>
  </si>
  <si>
    <t>ด้านการเรียนทุกภาคเรียน</t>
  </si>
  <si>
    <t xml:space="preserve"> 4-5-6-7</t>
  </si>
  <si>
    <t xml:space="preserve"> 8-9-10-11-12-13-14-15</t>
  </si>
  <si>
    <t xml:space="preserve"> 16-17-18</t>
  </si>
  <si>
    <t xml:space="preserve"> 19-20</t>
  </si>
  <si>
    <t xml:space="preserve"> 21-22-23-24-25-26-27-28</t>
  </si>
  <si>
    <t>29 กลับ</t>
  </si>
  <si>
    <t>31 กลับ</t>
  </si>
  <si>
    <t xml:space="preserve"> 32-33-34-35</t>
  </si>
  <si>
    <t xml:space="preserve"> 36-37-38-39-40-41-42-43</t>
  </si>
  <si>
    <t xml:space="preserve"> 44-45-46</t>
  </si>
  <si>
    <t xml:space="preserve"> 47-48</t>
  </si>
  <si>
    <t xml:space="preserve"> 49-50-51-52-53-54-55-56</t>
  </si>
  <si>
    <t>***** ในแต่ละกิจกรรมโครงการจะมีข้อมูลที่ประสบผลสำเร็จหรือไม่ประสบผลสำเร็จอย่างใดอย่างหนึ่งหรือไม่มีเลยก็ได้  *****</t>
  </si>
  <si>
    <t xml:space="preserve">   - ผลสัมฤทธืทางการเรียน  8  กลุ่มสาระ.............................................................................................................................................</t>
  </si>
  <si>
    <t xml:space="preserve">   - ผลประเมินคุณลักษณะอันพึงประสงค์.............................................................................................................................................</t>
  </si>
  <si>
    <t xml:space="preserve">ประสิทธิภาพและเกิดประสิทธิผล </t>
  </si>
  <si>
    <t xml:space="preserve">มาตรฐานที่ 6  ผู้เรียนมีทักษะในการทำงาน รักการทำงาน </t>
  </si>
  <si>
    <t>มาตรฐานที่ 10  สถานศึกษามีการจัดหลักสูตร กระบวนการ</t>
  </si>
  <si>
    <t xml:space="preserve">เรียนรู้ และกิจกรรมพัฒนาคุณภาพผู้เรียนอย่างรอบด้าน </t>
  </si>
  <si>
    <t>มาตรฐานที่ 11  สถานศึกษามีการจัดสภาพแวดล้อมและการ</t>
  </si>
  <si>
    <t>9.4  แหล่งเรียนรู้ภายใน</t>
  </si>
  <si>
    <t>3.1 จำนวนนักเรียนในเขตบริการ</t>
  </si>
  <si>
    <t>จำนวน (คน)</t>
  </si>
  <si>
    <t>สำรวจจำนวนนักเรียนในเขตบริการ</t>
  </si>
  <si>
    <t>ปีการศึกษา  2555</t>
  </si>
  <si>
    <t>4.1   สรุปผลการพัฒนาและการนำไปใช้</t>
  </si>
  <si>
    <t>4.2  ความต้องการรับความช่วยเหลือ</t>
  </si>
  <si>
    <t>จุดเด่น</t>
  </si>
  <si>
    <t xml:space="preserve"> -  ครูมีวุฒิการศึกษาปริญญาตรี</t>
  </si>
  <si>
    <t xml:space="preserve"> -  ส่งเสริมและสนับสนุนให้บุคลากรได้รับการพัฒนาตนเองอยู่เสมอ</t>
  </si>
  <si>
    <t>นักเรียนมีภาวะ</t>
  </si>
  <si>
    <t>นักเรียน</t>
  </si>
  <si>
    <t>นักเรียนไม่เข้าร่วมกิจกรรม</t>
  </si>
  <si>
    <t>ไม่มีคุณลักษณะ</t>
  </si>
  <si>
    <t>ชั้น</t>
  </si>
  <si>
    <t>ห้อง</t>
  </si>
  <si>
    <t>ทุพโภชนาการ(คน)</t>
  </si>
  <si>
    <t xml:space="preserve"> ศิลปะ,ดนตรี,นาฏศิลป์, วรรคดี</t>
  </si>
  <si>
    <t>เป็นลูกที่ดี</t>
  </si>
  <si>
    <t>เป็นนักเรียนที่ดี</t>
  </si>
  <si>
    <t>ป. 1</t>
  </si>
  <si>
    <t>ป. 2</t>
  </si>
  <si>
    <t>ป. 3</t>
  </si>
  <si>
    <t xml:space="preserve">     ตัวบ่งชี้ที่ 1 มีสุขนิสัยในการดูแลสุขภาพและออกกำลังกายสม่ำเสมอ </t>
  </si>
  <si>
    <t xml:space="preserve">     ตัวบ่งชี้ที่ 5 ีมนุษยสัมพันธ์ที่ดีและให้เกียรติผู้อื่น</t>
  </si>
  <si>
    <t xml:space="preserve">     ตัวบ่งชี้ที่ 1 มีคุณลักษณะอันพึงประสงค์ตามหลักสูตร </t>
  </si>
  <si>
    <t xml:space="preserve">     ตัวบ่งชี้ที่ 2 เอื้ออาทรผู้อื่นและกตัญญูกตเวทีต่อผู้มีพระคุณ</t>
  </si>
  <si>
    <t>ในตามมาตรฐานการศึกษาของสถานศึกษา</t>
  </si>
  <si>
    <t>12.4  ติดตามตรวจสอบและประเมินคุณภาพภาย</t>
  </si>
  <si>
    <t>การเรียนรู้ของผู้เรียนและบุคคลของสถาน</t>
  </si>
  <si>
    <t xml:space="preserve">ศึกษารวมทั้งผู้ที่เกี่ยวข้อง </t>
  </si>
  <si>
    <t>โครงสร้างบริหารงาน และหลักการบริหารงานยึดหลัก/ทฤษฎี/เทคนิค</t>
  </si>
  <si>
    <t xml:space="preserve">               สถานศึกษาแบ่งโครงสร้างการบริหารงานเป็น    4  ด้าน  ได้แก่   งานบริหารวิชาการ, </t>
  </si>
  <si>
    <t xml:space="preserve">งานบริหารงบประมาณ,   งานบริหารงานบุคคล,   งานบริหารทั่วไป   ใช้ระบบคุณภาพของเดมมิ่ง(PDCA) </t>
  </si>
  <si>
    <t>จังหวัด</t>
  </si>
  <si>
    <t>ประถมศึกษาปีที่ 1</t>
  </si>
  <si>
    <t>3.</t>
  </si>
  <si>
    <t>9.3  ผู้ปกครองและชุมชนเข้ามามีส่วนร่วมในการ</t>
  </si>
  <si>
    <t xml:space="preserve">พัฒนาสถานศึกษา </t>
  </si>
  <si>
    <t>สรุปผลการประเมินมาตรฐาน  มีผลคะแนน</t>
  </si>
  <si>
    <t>สังกัด</t>
  </si>
  <si>
    <t>คุณภาพภายในโดยต้นสังกัด</t>
  </si>
  <si>
    <t>ผลประเมินคุณภาพภายนอก</t>
  </si>
  <si>
    <t>ตอนที่ 4   สรุปผลการพัฒนาและการนำไปใช้</t>
  </si>
  <si>
    <t>ประจำปี</t>
  </si>
  <si>
    <t>การบริหารและแผน</t>
  </si>
  <si>
    <t>1.ความสามารถในการสื่อสาร</t>
  </si>
  <si>
    <t>2.ความสามารถด้านการคิด</t>
  </si>
  <si>
    <t>3.ความสามารถในการแก้ปัญหา</t>
  </si>
  <si>
    <t>4.ด้านการปรับตัว(ทักษะชีวิต)</t>
  </si>
  <si>
    <t>4. การวิจัยเพื่อพัฒนาการเรียนรู้ของเด็ก และนำผลไปใช้พัฒนาเด็ก</t>
  </si>
  <si>
    <t>5. ผู้บริหารมีวิสัยทัศน์ก้าวไกล มุ่งมั่นในการทำงาน อุทิศตนในการทำงาน บุคลากรทางการศึกษา</t>
  </si>
  <si>
    <t xml:space="preserve">   มีจำนวนพอเพียงในการจัดการศึกษา ชุมชนมีส่วนร่วมในการพัฒนาการศึกษา สภาพแวดล้อมเอื้อ</t>
  </si>
  <si>
    <t xml:space="preserve">   ต่อการพัฒนา</t>
  </si>
  <si>
    <t>1.โรงเรียนต้องพัฒนาการจัดการเรียนการสอนของครู โดยใช้เทคโนโลยี สื่อการเรียนรู้และนวัตกรรม</t>
  </si>
  <si>
    <t xml:space="preserve">   ที่มีความเหมาะสมมาเสริมการจัดการเรียนการสอน เพื่อให้นักเรียนมีระดับผลสัมฤทธิ์ทาง</t>
  </si>
  <si>
    <t xml:space="preserve">   การเรียนเฉลี่ยตามเกณฑ์ และความสามารถใช้ภาษาเพื่อการสื่อสารได้ทั้งภาษาไทยและภาษา</t>
  </si>
  <si>
    <t xml:space="preserve">   ต่างประเทศให้พัฒนาอย่างต่อเนื่อง</t>
  </si>
  <si>
    <t>2.โรงเรียนส่งเสริมการจัดกิจกรรมการเรียนการสอนแบบโครงงาน โครงการ กิจกรรม หรือการ</t>
  </si>
  <si>
    <t xml:space="preserve">   รายงาน เพื่อให้นักเรียนสามารถวิเคราะห์ สังเคราะห์ สรุปความคิดรวบยอด คิดอย่างเป็นระบบ</t>
  </si>
  <si>
    <t xml:space="preserve">   และมีความคิดแบบองค์รวม และเพื่อให้นักเรียนสามารถคาดการณ์ กำหนดเป้าหมาย และ</t>
  </si>
  <si>
    <t xml:space="preserve">   แนวทางการตัดสินใจได้</t>
  </si>
  <si>
    <t xml:space="preserve">        ผู้เรียนรู้จักดูแลสุขภาพรู้จักเลือกรับประทานอาหารที่มีคุณค่า มีสุขนิสัยที่ดี มีน้ำหนัก ส่วนสูง </t>
  </si>
  <si>
    <t>ตามเกณฑ์ได้รับการตรวจร่างกาย ออกกำลังกายสม่ำเสมอมีความรู้เรื่องยาเสพติด รู้จักประโยชน์และ</t>
  </si>
  <si>
    <t>โทษของอินเตอร์เน็ท</t>
  </si>
  <si>
    <t xml:space="preserve">       ครูมีคุณธรรม จริยธรรม มีปฏิสัมพันธ์ที่ดีกับผู้เรียน ผู้ปกครอง ชุมชน มีความถนัดการสอน </t>
  </si>
  <si>
    <t>ได้รับการพัฒาในวิชาที่สอนสม่ำเสมอ</t>
  </si>
  <si>
    <t xml:space="preserve">       ผู้บริหารมีความสามารถจัดการเรียนการสอนพัฒนาระบบดูแลช่วยเหลือนักเรียน จัดสิ่งบริการ</t>
  </si>
  <si>
    <t>ต่างๆให้กับผู้เรียนมีสื่อเอื้อต่อการเรียนรู้ และจัดกิจกรรมส่งเสริมความสัมพันธ์กับชุมชนให้ชุมชน</t>
  </si>
  <si>
    <t xml:space="preserve">       ผลสัมฤทธิ์ในกลุ่มสาระการเรียนรู้ทั้ง ๘ กลุ่มสาระ  ในระดับชั้นประถมศึกษาปีที่ ๓ ยังต่ำ</t>
  </si>
  <si>
    <t xml:space="preserve">       ครูยังไม่สามารถจัดการประเมินผลการเรียนการสอนที่สอดคล้องกับสภาพการเรียนรู้ที่จัดให้</t>
  </si>
  <si>
    <t>ผู้เรียนและอิงพัฒนาการของผู้เรียนได้เท่าที่ควร</t>
  </si>
  <si>
    <t xml:space="preserve">       การจัดองค์กร/โครงสร้างและการบริหารงานยังไม่เป็นระบบ  การดำเนินการประกันคุณภาพ</t>
  </si>
  <si>
    <t>ภายในยังไม่ผู้บริหารมีความมุ่งมั่น อุทิศตนในการทำงาน มีความคิดริเริ่มและวิสัยทัศน์ในการบริหาร</t>
  </si>
  <si>
    <t>บุคลากรทางการศึกษามีจำนวนเพียงพอ  ชุมชนให้ความร่วมมือในการพัฒนาการศึกษาและมีสภาพ</t>
  </si>
  <si>
    <t>ที่เอื้อในการพัฒนาการศึกษา</t>
  </si>
  <si>
    <t xml:space="preserve">       ด้านผู้เรียน  ผู้เรียนควรได้รับการพัฒนาทักษะตามกระบวนการเรียนรู้ให้ครบทั้ง 8 กลุ่มสาระ </t>
  </si>
  <si>
    <t xml:space="preserve">และจัดสอนซ่อมเสริมในวิชาที่มีผลสัมฤทธิ์ต่ำในแต่ละระดับควรฝึกทักษะด้านการคิดวิเคราะห์ </t>
  </si>
  <si>
    <t>คิดสังเคราะห์ มีความคิดริเริ่มสร้างสรรค์ คิดไตร่ตรองและมีวิสัยทัศน์ อย่างเป็นระบบโดยจัดกิจกรรม</t>
  </si>
  <si>
    <t>การเรียนการสอนเน้นผู้เรียนเป็นฝึกทักษะกระบวนการแก้ปัญหาด้วยการปฏิบัติจริง เช่น การทำ</t>
  </si>
  <si>
    <t>โครงงาน  ทำรายงาน เป็นต้น</t>
  </si>
  <si>
    <t xml:space="preserve">       ด้านครู  ควรจัดกิจกรรมให้หลากหลายและสอดคล้องความต้องการของนักเรียนได้คิดแก้ปัญหา</t>
  </si>
  <si>
    <t xml:space="preserve">ได้จริงเช่น โครงงานวิทยาศาสตร์ การทดลอง ทำวิจัยชั้นเรียนเพื่อส่งเสริมการแก้ปัญหา </t>
  </si>
  <si>
    <t xml:space="preserve">       ด้านผู้บริหาร   สถานศึกษาควรพัฒนาจัดระบบโครงสร้างงานทั้งงานในหน้าที่ งานด้านการเรียน</t>
  </si>
  <si>
    <t>การสอนให้คลอบคลุมและตรงกับงานที่ดำเนินการ เพื่อความสะดวกและสามารถนิเทศ กำกับการ</t>
  </si>
  <si>
    <t>ทำงานของบุคลากร</t>
  </si>
  <si>
    <t>มีส่วนร่วมพัฒนาคุณภาพการศึกษา ผู้นำชุมชนมีส่วนร่วมในกาพัฒนาการศึกษาสู่มาตรฐานตามหลักสูตร</t>
  </si>
  <si>
    <t>1.ปลูกฝังและทำความเข้าใจเกี่ยวกับเรื่อง ความรู้สึกที่ดีต่ออาชีพสุจริต</t>
  </si>
  <si>
    <t>4.มีความมุ่งมั่นและอุทิศตนในการสอนและพัฒนานักเรียน</t>
  </si>
  <si>
    <t>4.3  กำหนดเป้าหมาย คาดการณ์ ตัดสินใจแก้ปัญหาโดยมีเหตุผล ประกอบ</t>
  </si>
  <si>
    <t xml:space="preserve">4.4  มีความคิดริเริ่ม และสร้างสรรค์ผลงานด้วยความภาคภูมิใจ </t>
  </si>
  <si>
    <t>3.3  เรียนรู้ร่วมกันเป็นกลุ่ม แลกเปลี่ยน</t>
  </si>
  <si>
    <t>สถานศึกษาและใช้ประโยชน์จากแหล่งเรียนรู้</t>
  </si>
  <si>
    <t>ทั้งภายในและภายนอกสถานศึกษาเพื่อพัฒนา</t>
  </si>
  <si>
    <t xml:space="preserve">มาตรฐานที่ 14  การพัฒนาสถานศึกษาให้บรรลุเป้าหมายตามวิสัยทัศน์ ปรัชญาและจุดเน้นที่กำหนดขึ้น </t>
  </si>
  <si>
    <t>กลุ่มตัวบ่งชี้อัตลักษณ์</t>
  </si>
  <si>
    <t>มาตรฐานด้านการสร้างสังคมแห่งการเรียนรู้</t>
  </si>
  <si>
    <t>มาตรฐานด้านอัตลักษณ์ของสถานศึกษา</t>
  </si>
  <si>
    <t>ตอนที่  4</t>
  </si>
  <si>
    <t>สรุปผลการพัฒนาและการนำไปใช้</t>
  </si>
  <si>
    <t>วัตถุประสงค์</t>
  </si>
  <si>
    <t>เป้าหมาย</t>
  </si>
  <si>
    <t>สนอง มฐ./</t>
  </si>
  <si>
    <t>เป็นกิจกรรมที่ดำเนินการในมาตรฐาน</t>
  </si>
  <si>
    <t>ผลสำเร็จ</t>
  </si>
  <si>
    <t>โครงการ/กิจกรรม  ประสบผลสำเร็จ</t>
  </si>
  <si>
    <t>โครงการ/กิจกรรม ไม่ประสบผลสำเร็จ</t>
  </si>
  <si>
    <t>สนองมาตรฐาน</t>
  </si>
  <si>
    <t>ที่</t>
  </si>
  <si>
    <t>เชิงปริมาณ/คุณภาพ</t>
  </si>
  <si>
    <t>นโยบาย ที่</t>
  </si>
  <si>
    <t>มีปัจจัยสนับสนุน</t>
  </si>
  <si>
    <t>มีสาเหตุจาก</t>
  </si>
  <si>
    <t>เพื่อพัฒนาผู้เรียนมีคุณภาพ</t>
  </si>
  <si>
    <t>ประสบผลสำเร็จ</t>
  </si>
  <si>
    <t>2. 1  ด้านคุณภาพผู้เรียน</t>
  </si>
  <si>
    <t>2. 2  ด้านการจัดการศึกษา</t>
  </si>
  <si>
    <t>2. 3  ด้านการสร้างสังคมแห่งการเรียนรู้</t>
  </si>
  <si>
    <t>2. 4  ด้านอัตลักษณ์ของสถานศึกษา</t>
  </si>
  <si>
    <t>2. 5  ด้านมาตรการส่งเสริม</t>
  </si>
  <si>
    <t>3.1  ด้านคุณภาพผู้เรียน</t>
  </si>
  <si>
    <t xml:space="preserve">            จัดอาหารให้เพียงพอและมีคุณภาพให้นักเรียนทุกคน</t>
  </si>
  <si>
    <t xml:space="preserve">             ครูมีการวิเคราะห์ผู้เรียนเป็นรายกลุ่มสาระ ทำแผนการสอนให้สอดคล้องกับผู้เรียน จัดกลุ่มการเรียนรู้</t>
  </si>
  <si>
    <t xml:space="preserve">          -  จัดกิจกรรมการเรียนการสอนเพื่อยกระดับผลสัมฤทธิ์ทางการเรียนให้สูงขึ้น โดยเฉพาะวิชา</t>
  </si>
  <si>
    <t xml:space="preserve">          -ภาษาไทย  คณิตศาสตร์ วิทยาศาสตร์  ภาษาอังกฤษ </t>
  </si>
  <si>
    <t xml:space="preserve">        -   ยกระดับผลสัมฤทธิ์ทงการเรียนให้ได้มาตรฐาน </t>
  </si>
  <si>
    <t xml:space="preserve">        -  จัดหาเครื่องดนตรีที่หลากหลายให้เพียงพอกับจำนวนนักเรียน</t>
  </si>
  <si>
    <t xml:space="preserve">          -  จัดทำคู่มือแหล่งเรียนรู้นอกโรงเรียนและนำนักเรียนไปศึกษาเรียนรู้จากสถานที่จริง</t>
  </si>
  <si>
    <t>8.5  นำผลการประเมินคุณภาพทั้งภายในภายนอก</t>
  </si>
  <si>
    <t>8.6  จัดทำรายงานประจำปีที่เป็นรายงานการ</t>
  </si>
  <si>
    <t>ประเมินคุณภาพภายใน</t>
  </si>
  <si>
    <t>มาตรฐานที่ 9  สถานศึกษามีการสร้าง ส่งเสริม สนับสนุน ให้สถานศึกษาเป็นสังคมแห่งการเรียนรู้</t>
  </si>
  <si>
    <t>9.1  เป็นแหล่งเรียนรู้เพื่อพัฒนาการเรียนรู้ของเด็ก</t>
  </si>
  <si>
    <t>และบุคลากรในสถานศึกษา</t>
  </si>
  <si>
    <t>9.2  มีการแลกเปลี่ยนเรียนรู้ร่วมกันภายในสถาน</t>
  </si>
  <si>
    <t>ศึกษาระหว่าง ศึกษากับครอบครัว ชุมชน และ</t>
  </si>
  <si>
    <t>องค์กรที่เกี่ยวข้อง</t>
  </si>
  <si>
    <t>มาตรฐานที่ 10 การพัฒนาสถานศึกษาให้บรรลุเป้าหมายตามปรัชญา วิสัยทัศน์ และจุดเน้น</t>
  </si>
  <si>
    <t xml:space="preserve">           เขตพื้นที่บริการการรับนักเรียน</t>
  </si>
  <si>
    <t>3.1  การเกณฑ์นักเรียนในเขตพื้นที่บริการเข้าเรียน</t>
  </si>
  <si>
    <t>6.2  ผู้บริหารมีวิสัยทัศน์ ภาวะผู้นำ และ</t>
  </si>
  <si>
    <t>คิดริเริ่มที่เน้นการพัฒนาเด็กปฐมวัย</t>
  </si>
  <si>
    <t>คุณภาพสถานศึกษา</t>
  </si>
  <si>
    <t>ตัวบ่งชี้การศึกษาปฐมวัย</t>
  </si>
  <si>
    <t>6.6  ผู้บริหารให้คำแนะนำ คำปรึกษาทางวิชาการ และเอาใจใส่การจัดการ</t>
  </si>
  <si>
    <t>ศึกษาปฐมวัยเต็มศักยภาพและเต็มเวลา</t>
  </si>
  <si>
    <t xml:space="preserve">     ตัวบ่งชี้ที่ 4  หลีกเลี่ยงต่อภาวะที่เสี่ยงต่อโรค อุบัติเหตุภัย</t>
  </si>
  <si>
    <t xml:space="preserve">            และสิ่งเสพติด</t>
  </si>
  <si>
    <t xml:space="preserve">     ตัวบ่งชี้ที่ 4  ประพฤติตนตามวัฒนธรรมไทยและศาสนาที่ตนนับถือ</t>
  </si>
  <si>
    <t xml:space="preserve">     ตัวบ่งชี้ที่ 1  มีวินัย รับผิดชอบ เชื่อฟังคำสั่งสอนของพ่อแม่  </t>
  </si>
  <si>
    <t xml:space="preserve">     ตัวบ่งชี้ที่ 2  มีความคิดรวบยอดเกี่ยวกับสิ่งต่าง ๆ ที่เกิดจาก</t>
  </si>
  <si>
    <t xml:space="preserve">           ประสบการณ์การเรียนรู้</t>
  </si>
  <si>
    <t xml:space="preserve">     ตัวบ่งชี้ที่ 9  ครูมีวุฒิและความรู้ความสามารถในด้าน</t>
  </si>
  <si>
    <t xml:space="preserve">            การศึกษาปฐมวัย</t>
  </si>
  <si>
    <t xml:space="preserve">     ตัวบ่งชี้ที่ 3  จัดระบบข้อมูลสารสนเทศและในสารสนเทศ</t>
  </si>
  <si>
    <t xml:space="preserve">            ในการบริหารจัดการ</t>
  </si>
  <si>
    <t xml:space="preserve">     ตัวบ่งชี้ที่ 1  เป็นแหล่งเรียนรู้เพื่อพัฒนาการเรียนรู้ของเด็ก</t>
  </si>
  <si>
    <t xml:space="preserve">            และบุคลากรในสถานศึกษา</t>
  </si>
  <si>
    <t xml:space="preserve">11.2  ผลประเมินระดับการศึกษาปฐมวัย (ต่อ) </t>
  </si>
  <si>
    <t xml:space="preserve">            </t>
  </si>
  <si>
    <t xml:space="preserve">           ครูบาอาจารย์</t>
  </si>
  <si>
    <t xml:space="preserve">            การเรียนรู้</t>
  </si>
  <si>
    <t xml:space="preserve">     ตัวบ่งชี้ที่ 1  สนใจเรียนรู้สิ่งรอบตัว ซักถามอย่างตั้งใจ และรักษา</t>
  </si>
  <si>
    <t xml:space="preserve">     ตัวบ่งชี้ที่ 4 มีทักษะกระบวนการทางวิทยาศาสตร์และคณิตศาสตร์</t>
  </si>
  <si>
    <t xml:space="preserve">     ตัวบ่งชี้ที่ 1  ครูเข้าใจปรัชญา หลักการ และธรรมชาติของการจัดการ</t>
  </si>
  <si>
    <t xml:space="preserve">           ศึกษาปฐมวัยและสามารถนำมาประยุกต์ใช้ในการจัด</t>
  </si>
  <si>
    <t xml:space="preserve">           ประสบการณ์</t>
  </si>
  <si>
    <t xml:space="preserve">     ตัวบ่งชี้ที่ 2  ครูจัดทำแผนการจัดประสบการณ์ที่สอดคล้องกับ</t>
  </si>
  <si>
    <t xml:space="preserve">            หลักสูตรการศึกษาปฐมวัยและสามารถจัดประสบการณ์</t>
  </si>
  <si>
    <t>ครูทุกกลุ่มสาระมีส่วนร่วมในการดำเนินกิจกรรม</t>
  </si>
  <si>
    <t>ร้อยะ 80 ของบุคลากรได้รับการอบรมจำนวนเฉลี่ย  20 ชั่วโมง</t>
  </si>
  <si>
    <t>ต่อปี</t>
  </si>
  <si>
    <t>บุคคลากรให้ความร่วมมือในการแก้ปัญหาการเรียนรู้ของผู้เรียน</t>
  </si>
  <si>
    <t>ทุกโครงการและกิจ กรรมได้มีการติดตามประเมินผลอย่างต่อเนื่อง</t>
  </si>
  <si>
    <t>เสี่ยงต่อความปลอดภัยของผู้เรียนในการเดินทางไปต่างจังหวัด</t>
  </si>
  <si>
    <t>และผู้ปกครองไม่อนุญาติ</t>
  </si>
  <si>
    <t>ผู้รับมีความผิดชอบในการปรับปรุงสภาพภูมิทัศน์ทำให้สภาพโดย</t>
  </si>
  <si>
    <t>ทั่วไปสวยงามสะดวกต่อการให้บริการการศึกษา</t>
  </si>
  <si>
    <t>มีการกำหนดแผนการนิเทศไว้แน่นอนและดำเนินการตามแผน</t>
  </si>
  <si>
    <t>ส่งผลให้การดำเนินงานตามแผนบรรลุเป้าหมาย</t>
  </si>
  <si>
    <t>ได้รับการจัดสรรงบผระมาณจากหน่วยงานต้นสังกัดบางส่วน</t>
  </si>
  <si>
    <t>ในการปรับปรุงอาคารเรียน</t>
  </si>
  <si>
    <t>ครูประจำห้องกลุ่มสาระการเรียนรู้ได้งบประมาณในการตกแต่ง</t>
  </si>
  <si>
    <t>ห้องเรียนให้สวยงามและมีอุปกรณ์ต่อการจัดการเรียนรู้</t>
  </si>
  <si>
    <t xml:space="preserve"> ผู้บริหารมีวิสัยทัศน์ และเสียสละในการทำงาน</t>
  </si>
  <si>
    <t xml:space="preserve"> สนับสนุนงบลงทุนเพื่อพัฒนาและปรับปรุงอาคารสถานที่ที่ชำรุดทรุดโทรมและไม่สวยงาม</t>
  </si>
  <si>
    <t xml:space="preserve"> คอมพิวเตอร์ อุปกรณ์ และ Projector ในห้องเรียน</t>
  </si>
  <si>
    <t>สนับสนุ่น ส่งเสริมการจัดกิจกรรมการเรียนเพื่อให้บรรลุตามมาตรฐานการศึกษา</t>
  </si>
  <si>
    <t xml:space="preserve"> -  ผู้เรียนมีสุขนิสัย สุขภาพกายและสุขภาพจิตที่ดี</t>
  </si>
  <si>
    <t xml:space="preserve"> -  ผู้เรียนรักการเรียนรู้และพัฒนาตนเองอย่างต่อเนื่อง</t>
  </si>
  <si>
    <t xml:space="preserve">  -ส่งเสริมคุณธรรม  จริยธรรม</t>
  </si>
  <si>
    <t xml:space="preserve"> -  ครูมีความรู้และประสบการณ์ในการสอนนักเรียนระดับปฐมวัย</t>
  </si>
  <si>
    <t xml:space="preserve"> -  ครูมีการจัดทำแผนการจัดประสบการณ์และดำเนินการตามแผนอย่างต่อเนื่อง</t>
  </si>
  <si>
    <t xml:space="preserve"> -  ครูควรจัดทำสื่อการสอนในห้องเรียนให้หลากหลาย เช่น เกมการศึกษาต่างๆ</t>
  </si>
  <si>
    <t xml:space="preserve"> -  สนับสนุนชุมชนให้เข้ามามีส่วนร่วมในการพัฒนาการศึกษาให้มากขึ้น</t>
  </si>
  <si>
    <t xml:space="preserve"> - สนับสนุนงบลงทุนเพื่อพัฒนาและปรับปรุงอาคารสถานที่ที่ชำรุดทรุดโทรมและไม่สวยงาม</t>
  </si>
  <si>
    <t xml:space="preserve"> -  ห้องคอมพิวเตอร์ (เป็นโรงเรียนขยายโอกาสทางการศึกษาที่ยังไม่เคยได้รับงบประมาณ</t>
  </si>
  <si>
    <t>ทำงานร่วมกับผู้อื่นได้และมีเจตคติที่ดีต่ออาชีพสุจริต</t>
  </si>
  <si>
    <t>มาตรฐานที่ 7  ครูปฏิบัติงานตามบทบาทหน้าที่อย่างมีประสิทธิภาพ</t>
  </si>
  <si>
    <t>และเกิดประสิทธิผล</t>
  </si>
  <si>
    <t>มาตรฐานที่ 8  ผู้บริหารปฏิบัติงานตามบทบาทหน้าที่อย่างมี</t>
  </si>
  <si>
    <t>ประสิทธิภาพและเกิด ประสิทธิผล</t>
  </si>
  <si>
    <t xml:space="preserve">มาตรฐานที่ 10  สถานศึกษามีการจัดหลักสูตร กระบวนการเรียนรู้ </t>
  </si>
  <si>
    <t>30-50</t>
  </si>
  <si>
    <t>มากกว่า</t>
  </si>
  <si>
    <t xml:space="preserve"> 11-20</t>
  </si>
  <si>
    <t>30 ปี</t>
  </si>
  <si>
    <t>ปี</t>
  </si>
  <si>
    <t>50 ปี</t>
  </si>
  <si>
    <t>10 ปี</t>
  </si>
  <si>
    <t>20 ปี</t>
  </si>
  <si>
    <t>5. ข้อมูลอาคารสถานที่</t>
  </si>
  <si>
    <t>งบประมาณ (รายรับ – รายจ่าย)</t>
  </si>
  <si>
    <t>จำนวนเงิน/บาท</t>
  </si>
  <si>
    <t>สิ่งก่อสร้าง / ครุภัณฑ์(ยานพาหนะ)</t>
  </si>
  <si>
    <t>อาชีพหลักของชุมชน</t>
  </si>
  <si>
    <t>ชุมชนส่วนใหญ่นับถือศาสนา</t>
  </si>
  <si>
    <t>สรุปจุดเด่น -จุดที่ควรพัฒนา  และข้อเสนอแนะ โดยสถานศึกษาหรือหน่วยงานต้นสังกัด</t>
  </si>
  <si>
    <t>สรุปจุดเด่น -จุดที่ควรพัฒนา  และข้อเสนอแนะ(โดยสถานศึกษาหรือหน่วยงานต้นสังกัด)</t>
  </si>
  <si>
    <t>ผลงานดีเด่น (นักเรียน)</t>
  </si>
  <si>
    <t>ผลงานดีเด่น (นักเรียน)(ต่อ)</t>
  </si>
  <si>
    <r>
      <t>ผลสอบภาคเรียนที่ 2  จำนวนนักเรียนจำแนกตามระดับผลการเรียน</t>
    </r>
    <r>
      <rPr>
        <sz val="20"/>
        <color indexed="8"/>
        <rFont val="AngsanaUPC"/>
        <family val="1"/>
        <charset val="222"/>
      </rPr>
      <t xml:space="preserve"> ( ผลสอบระดับ  0=ไม่ผ่าน,  1-1.5= ผ่าน,  2-2.5= พอใช้,  3-3.5=ดี,  4=ดีเยี่ยม  หรือ  คะแนนร้อยละ 1-49=ไม่ผ่าน,  50-59= ผ่าน,  60-69= พอใช้, 70-79=ดี,  80-100=ดีเยี่ยม)</t>
    </r>
  </si>
  <si>
    <t>ผลการพัฒนา มาตรฐานที่ 12</t>
  </si>
  <si>
    <t>ผลการพัฒนา มาตรฐานที่ 13</t>
  </si>
  <si>
    <t>ผลการพัฒนา มาตรฐานที่ 14</t>
  </si>
  <si>
    <t>ผลการพัฒนา มาตรฐานที่ 15</t>
  </si>
  <si>
    <t>กรม</t>
  </si>
  <si>
    <t>กระทรวง</t>
  </si>
  <si>
    <t>เปิดสอน  ระดับชั้น ถึงระดับชั้น</t>
  </si>
  <si>
    <t>สาขา หรือ วิชาเอก</t>
  </si>
  <si>
    <t xml:space="preserve">รวม  </t>
  </si>
  <si>
    <t>มีประชากรในเขตบริการประมาณ (คน)</t>
  </si>
  <si>
    <t>ประเพณี/ศิลปวัฒนธรรมท้องถิ่น ได้แก่    1.</t>
  </si>
  <si>
    <t>3  ด้านการสร้างสังคมแห่งการเรียนรู้</t>
  </si>
  <si>
    <t>4  ด้านอัตลักษณ์ของสถานศึกษา</t>
  </si>
  <si>
    <t>5  ด้านมาตรการส่งเสริม</t>
  </si>
  <si>
    <t>4.3  กำหนดเป้าหมาย คาดการณ์ตัดสินใจ</t>
  </si>
  <si>
    <t>7.2 ครูมีการวิเคราะห์ผู้เรียนเป็นรายบุคคล</t>
  </si>
  <si>
    <t xml:space="preserve"> 7.6  ครูให้คำแนะนำ คำปรึกษาและแก้ไข</t>
  </si>
  <si>
    <t>10.1  หลักสูตรสถานศึกษาเหมาะสม และ</t>
  </si>
  <si>
    <t xml:space="preserve"> สอดคล้องกับท้องถิ่น </t>
  </si>
  <si>
    <t>ข้อมูลอาคารสถานที่,  งบประมาณ,  สภาพชุมชน..............................................................................................</t>
  </si>
  <si>
    <t>โครงสร้างหลักสูตร, แหล่งเรียนรู้ ภูมิปัญญาท้องถิ่นและการใช้...................................................................................................................................</t>
  </si>
  <si>
    <t>ผลงาน/โครงการดีเด่น...................................................................................................................................</t>
  </si>
  <si>
    <t>มาตรฐานที่ 6  ผู้บริหารปฏิบัติงานตามบทบาทหน้าที่อย่างมีประสิทธิภาพ</t>
  </si>
  <si>
    <t>มาตรฐานที่ 9  สถานศึกษามีการสร้าง ส่งเสริม สนับสนุนให้สถานศึกษา</t>
  </si>
  <si>
    <t xml:space="preserve">     ตัวบ่งชี้ที่ 4 ครูใช้สื่อและเทคโนโลยีที่เหมาะสม ผนวกกับการนำบริบท</t>
  </si>
  <si>
    <t xml:space="preserve">        และภูมิปัญญาของท้องถิ่นมาบูรณาการในการจัดการเรียนรู้</t>
  </si>
  <si>
    <t>รวมผู้สอนทั้งสิ้น</t>
  </si>
  <si>
    <t xml:space="preserve"> - ระดับปฐมวัย</t>
  </si>
  <si>
    <t>ผลสอบ ชั้น ป6, ม3,  ม6</t>
  </si>
  <si>
    <t>ผลสอบ อนุบาลชั้นสูงสุด</t>
  </si>
  <si>
    <t>ตามหลักสูตร (คน)</t>
  </si>
  <si>
    <t>นักเรียนที่สำเร็จเรียนต่อ</t>
  </si>
  <si>
    <t>ผู้สำเร็จการศึกษา</t>
  </si>
  <si>
    <t>ผลประเมินคุณภาพภายใน  มาตรฐานที่ 2</t>
  </si>
  <si>
    <t>ผลประเมินคุณภาพภายใน  มาตรฐานที่ 3</t>
  </si>
  <si>
    <t>ผลประเมินคุณภาพภายใน   มาตรฐานที่ 4</t>
  </si>
  <si>
    <t>ผู้ไม่สำเร็จการศึกษา</t>
  </si>
  <si>
    <t>ภาษาอังกฤษ</t>
  </si>
  <si>
    <t xml:space="preserve">9.3  ผู้ปกครองและชุมชนเข้ามามีส่วนร่วมในการพัฒนาสถานศึกษา </t>
  </si>
  <si>
    <t xml:space="preserve">10.1  หลักสูตรสถานศึกษาเหมาะสมและสอดคล้องกับท้องถิ่น </t>
  </si>
  <si>
    <t>10.2  จัดรายวิชาเพิ่มเติมที่หลากหลายให้ผู้เรียนเลือกเรียนตามความถนัด</t>
  </si>
  <si>
    <t xml:space="preserve"> -  ควรกำหนดนโยบายในการพัฒนาหลักสูตรให้ครอบคลุมการจัดประสบการณ์</t>
  </si>
  <si>
    <t xml:space="preserve"> -  พัฒนาหลักสูตรท้องถิ่น</t>
  </si>
  <si>
    <t xml:space="preserve"> -  ผู้เรียนควรได้รับการพัฒนาผลสัมฤทธิ์ในกลุ่มสาระการเรียนรู้ ทั้ง ๘ กลุ่มสาระการเรียนรู้</t>
  </si>
  <si>
    <t xml:space="preserve"> -  ครูควรประเมินผลการเรียนการสอนสอดคล้องกับสภาพการเรียนรู้</t>
  </si>
  <si>
    <t xml:space="preserve"> -  ผู้เรียนควรได้รับการพัฒนาให้มีความคิดริเริ่มสร้างสรรค์</t>
  </si>
  <si>
    <t xml:space="preserve"> -  การจัดทำมุมมต่างๆในห้องเรียน</t>
  </si>
  <si>
    <t xml:space="preserve"> -  ควรส่งเสริมพัฒนาบุคลากรในด้านวิธีการสอน</t>
  </si>
  <si>
    <t>โครงการพัฒนาผู้เรียนและส่งเสริม</t>
  </si>
  <si>
    <t>คุณธรรม จริยธรรม</t>
  </si>
  <si>
    <t>สิ่งแวดล้อม</t>
  </si>
  <si>
    <t>โครงการพัฒนาปรับปรุงภูมิทัศน์และ</t>
  </si>
  <si>
    <t xml:space="preserve">อาคารปลอดภัย </t>
  </si>
  <si>
    <t>เอื้อต่อการจัดการเรียน</t>
  </si>
  <si>
    <t>โครงการแนะแนวและระบบดูแล</t>
  </si>
  <si>
    <t>ช่วยเหลือนักเรียน</t>
  </si>
  <si>
    <t>ติดตามดูแลนักเรียนให้จบการ</t>
  </si>
  <si>
    <t>ศึกษาภาคบังคับ</t>
  </si>
  <si>
    <t>โครงการสอนซ่อมเสริม</t>
  </si>
  <si>
    <t>โครงการพัฒนาบุคลากร</t>
  </si>
  <si>
    <t>สร้างบุคคลากรที่มึคุณภาพ</t>
  </si>
  <si>
    <t>โครงการนิเทศภายใน</t>
  </si>
  <si>
    <t>ติดตามการดำเนินของครูให้มี</t>
  </si>
  <si>
    <t>ประสิทธิภาพ</t>
  </si>
  <si>
    <t>โครงการส่งเสริมการวิจัยในชั้นเรียน</t>
  </si>
  <si>
    <t>การหาการเรียนรู้ผู้เรียนของผู้</t>
  </si>
  <si>
    <t>โครงการส่งเสริมสุขภาพนักเรียน</t>
  </si>
  <si>
    <t>นักเรียนมีสุขภาพแข็งแรง เลือป</t>
  </si>
  <si>
    <t>รับประทานอาหารที่มีสุขอนามัย</t>
  </si>
  <si>
    <t>โครงการพัฒนานักเรียนที่มีความ</t>
  </si>
  <si>
    <t>ต้องการพิเศษ</t>
  </si>
  <si>
    <t>ตอนที่  4   สรุปผลการพัฒนาและการนำไปใช้  ระดับขั้นพื้นฐาน</t>
  </si>
  <si>
    <t>การพัฒนาการเรียนรู้ของผู้เรียน ด้วย</t>
  </si>
  <si>
    <t>วิธีการที่หลากหลาย</t>
  </si>
  <si>
    <t xml:space="preserve">และคุณภาพชีวิตด้วยความเสมอภาค  </t>
  </si>
  <si>
    <t>มาตรฐานที่ 8  ผู้บริหารปฏิบัติงานตามบทบาทหน้าที่อย่างมีประสิทธิภาพ</t>
  </si>
  <si>
    <t>8.1  ผู้บริหารมีวิสัยทัศน์ ภาวะผู้นำ และความคิดริเริ่มที่เน้นการพัฒนาผู้เรียน</t>
  </si>
  <si>
    <t>8.2  ผู้บริหารใช้หลักการบริหารแบบมีส่วนร่วมและใช้ข้อมูลผลการประเมิน</t>
  </si>
  <si>
    <t xml:space="preserve"> 8.5  นักเรียน ผู้ปกครอง และชุมชนพึงพอใจผลการบริหารการจัดการศึกษา </t>
  </si>
  <si>
    <t>เพื่อช่วยเหลือนักเรียนที่มีปัญหา</t>
  </si>
  <si>
    <t>ด้านการเรียนรู้</t>
  </si>
  <si>
    <t>โดครงการพัฒนาห้องสมุดและมุม</t>
  </si>
  <si>
    <t>หนังสือ</t>
  </si>
  <si>
    <t>เพื่อให้นักเรียนมีนิสัยรักการอ่าน</t>
  </si>
  <si>
    <t>โครงการพัฒนาประชาธิปไตยใน</t>
  </si>
  <si>
    <t xml:space="preserve"> - ด้านร่างกาย </t>
  </si>
  <si>
    <t xml:space="preserve"> - ด้านอารมณ์และจิตใจ </t>
  </si>
  <si>
    <t xml:space="preserve"> - ด้านสังคม</t>
  </si>
  <si>
    <t xml:space="preserve"> - ด้านสติปํญญา </t>
  </si>
  <si>
    <t>นักเรียนทั้งสิ้น</t>
  </si>
  <si>
    <t>3.23  จำนวนนักเรียนที่ผ่านเกณฑ์การประเมินคุณภาพตามหลักสูตรปฐมวัย</t>
  </si>
  <si>
    <t>ร่วมมือกับโรงพยาบายส่งเสริมสุขภาพและโรงพยาบาลดูแลสุขภาพผู้เรียนอย่างต่อเนื่อง</t>
  </si>
  <si>
    <t>ประกาศใช้มาตรฐานการศึกษา</t>
  </si>
  <si>
    <t>ทำแผนพัฒนา   แผนปฏิบัติการ  และรายงานการดำเนินงานทุกสิ้นปีการศึกษา</t>
  </si>
  <si>
    <t xml:space="preserve"> กำหนดแหล่งเรียนรู้ในชุมชน</t>
  </si>
  <si>
    <t>นำนักเรียนออกศึกษาแหล่งเรียนรู้</t>
  </si>
  <si>
    <t>จัดหาเครื่องดนตรีให้เพียงพอ เข้าร่วมการเล่นดนตรีกับชุมชนภายนอก    จัดอุปกรณ์กีฬาเพียงพอ</t>
  </si>
  <si>
    <t>ตามความต้องการของผู้เรียน</t>
  </si>
  <si>
    <t xml:space="preserve"> ทำโครงการพัฒนาผลสัมฤทธิ์ทางการเรียนทุกกลุ่มสาระจักกิจกรรมการเรียนการสอนเต็มเวลาเต็ม</t>
  </si>
  <si>
    <t xml:space="preserve">ศักยภาพ </t>
  </si>
  <si>
    <t>ข้อมูลทั่วไป, ข้อมูลผู้บริหาร, ..........................................................................................................................</t>
  </si>
  <si>
    <t>ข้อมูลนักเรียน, ข้อมูลบุคลากร, ข้อมูลอาคารสถานที่,  .......................................................................................</t>
  </si>
  <si>
    <t>เหรียญทอง กิจกรรมการเล่านิทานประกอบสื่อ</t>
  </si>
  <si>
    <t>เน้นการเรียนการสอนนำเสนอผลงานด้วยคอมพิวเตร์</t>
  </si>
  <si>
    <t>ทางการเรียน วิจัยในชั้นเรียนเพื่อแก้ปัญหาผู้เรียน พัฒนาครูให้มีความรู้ความสามารถในการทำงาน</t>
  </si>
  <si>
    <t>บริหารแบบมีส่วนร่วม  ระบบการทำงาน (PDCA)  ให้ครบวงจรการทำงาน</t>
  </si>
  <si>
    <t>นิเทศ ติดตามการดำเนินงานอย่างต่อเนื่อง</t>
  </si>
  <si>
    <t>ผู้บริหารเป็นผู้นำทางวิชาการ</t>
  </si>
  <si>
    <t>จัดทำคู่มมือให้คณะกรรมการสถานศึกษาให้เข้าใจแนงปฏิบัติการทำงานพัฒนาการศึกษา</t>
  </si>
  <si>
    <t>จัดประชุมผู้ปกครองเพื่อสร้างความร่วมมือในการพัฒนาการศึกษา</t>
  </si>
  <si>
    <t>แจ้งผลการดำเนินงานทุกปีการศึกษาให้ผู้ปกครองทราบ</t>
  </si>
  <si>
    <t>ประเมินการใช้หลักสูตรทุกปีการศึกษา</t>
  </si>
  <si>
    <t>เน้นกิจกรรมการเรียนรู้สู่การปฏิบัติจริงสอดคล้องกับบริบทของชีวิตจริง</t>
  </si>
  <si>
    <t>นิเทศติดกตามการนำหลักสูตรมาใช้อย่างต่อเนื่อง</t>
  </si>
  <si>
    <t>แนวทางการพัฒนาในอนาคต  มาตรฐานที่  6</t>
  </si>
  <si>
    <t>แนววทางการพัฒนาในอนาคต มาตรฐานที่ 11</t>
  </si>
  <si>
    <t>จัดกิจกรรมการเรียนรแบบกลุ่ม</t>
  </si>
  <si>
    <t>จัดเขตรับผิดชอบในการทำงาน</t>
  </si>
  <si>
    <t>ส่งเสริมกิจการ 5 ส. ทุกวันศุกร์</t>
  </si>
  <si>
    <t>พัฒนาสภาพแวดล้อมให้สะอาดร่มรื่น</t>
  </si>
  <si>
    <t>จัดกิจกรรมส่งเสริมการเข้าใช้ห้องสมุดอย่างต่อเนื่องทุกช่วงชั้น</t>
  </si>
  <si>
    <t>จัดทำแผนปฏิบัติการก่อนเปิดเรียนโดยทุกคนมีส่วนร่วม</t>
  </si>
  <si>
    <t>จัดทำรายงานการประเมินตนเองจากการปฏิบัติงานตามสภาพจริง</t>
  </si>
  <si>
    <t>จัดทำ SAR ให้ตรงตามเวลากำหนด</t>
  </si>
  <si>
    <t>มาตรฐานที่  5  ครูปฏิบัติงานตามบทบาทหน้าที่</t>
  </si>
  <si>
    <t>อย่างมีประสิทธิภาพและเกิดประสิทธิผล</t>
  </si>
  <si>
    <t>มาตรฐานที่ 6  ผู้บริหารปฏิบัติงานตามบทบาทหน้าที่</t>
  </si>
  <si>
    <t>มาตรฐานที่ 7  แนวการจัดการศึกษา</t>
  </si>
  <si>
    <t>มาตรฐานที่ 8  สถานศึกษามีการประกันคุณภาพภายใน</t>
  </si>
  <si>
    <t>ของสถานศึกษาตามที่กำหนดในกฎกระทรวง</t>
  </si>
  <si>
    <t xml:space="preserve">มาตรฐานที่ 9  สถานศึกษามีการสร้าง ส่งเสริม </t>
  </si>
  <si>
    <t>สนับสนุน ให้สถานศึกษาเป็นสังคมแห่งการเรียนรู้</t>
  </si>
  <si>
    <t>มาตรฐานที่ 10  การพัฒนาสถานศึกษาให้บรรลุเป้าหมาย</t>
  </si>
  <si>
    <t>ตามปรัชญา วิสัยทัศน์ และจุดเน้นการจัด</t>
  </si>
  <si>
    <t>การศึกษาปฐมวัยของสถานศึกษา</t>
  </si>
  <si>
    <t>ด้านมาตรฐานการส่งเสริม</t>
  </si>
  <si>
    <t>มาตรฐานที่ 11  การพัฒนาสถานศึกษาตามนโยบาย</t>
  </si>
  <si>
    <t>และแนวทางปฏิรูปการศึกษาเพื่อยกระดับ</t>
  </si>
  <si>
    <t>คุณภาพให้สูงขึ้น</t>
  </si>
  <si>
    <t>การประเมินคุณภาพภายใน</t>
  </si>
  <si>
    <t>นักเรียนจัดทำ Port Folio เมื่อสิ้นภาคเรียนและสิ้นปีการศึกษา</t>
  </si>
  <si>
    <t>จัดกิจกรรมส่วเสริมการอ่านและเขียนในทุกกิจกรรมวันสำคัญ</t>
  </si>
  <si>
    <t>ยกผลสัมฤทธิ์ทางการเรียนให้สูงขึ้นรอ้ยละ 4 ทุกกลุ่มสาระการเรียนรู้</t>
  </si>
  <si>
    <t>เรื่อง</t>
  </si>
  <si>
    <t>หน้า</t>
  </si>
  <si>
    <t xml:space="preserve">   ประถมศึกษาปีที่ 2</t>
  </si>
  <si>
    <t>กรณีไม่ได้รับรองเนื่องจาก</t>
  </si>
  <si>
    <t>ของพ่อแม่  ครูบาอาจจารย์</t>
  </si>
  <si>
    <t>3.3  เล่นและทำงานร่วมกับผู้อื่นได้</t>
  </si>
  <si>
    <t>ตัวบ่งชี้การศึกษาขั้นพื้นฐาน</t>
  </si>
  <si>
    <t>10.3  จัดกิจกรรมพัฒนาผู้เรียนที่ส่งเสริมและตอบ</t>
  </si>
  <si>
    <t xml:space="preserve"> และความสนใจของผู้เรียน </t>
  </si>
  <si>
    <t xml:space="preserve">สนองความต้องการ ความสามารถความถนัด </t>
  </si>
  <si>
    <t>10.4  สนับสนุนให้ครูจัดกระบวนการเรียนรู้ที่ให้</t>
  </si>
  <si>
    <t>ในระดับชั้นเรียนที่สูงขึ้น</t>
  </si>
  <si>
    <t xml:space="preserve">บริการที่ส่งเสริมให้ผู้เรียนพัฒนาเต็มศักยภาพ </t>
  </si>
  <si>
    <t>2. ข้อมูลผู้บริหาร</t>
  </si>
  <si>
    <t>4. ข้อมูลครูและบุคลากร</t>
  </si>
  <si>
    <t>6.  ข้อมูลงบประมาณ</t>
  </si>
  <si>
    <t>7.  ข้อมูลสภาพชุมชนโดยรวม</t>
  </si>
  <si>
    <t>8.  โครงสร้างหลักสูตร</t>
  </si>
  <si>
    <t>9.  แหล่งเรียนรู้ ภูมิปัญญาท้องถิ่น</t>
  </si>
  <si>
    <t>10.  ผลงานดีเด่นในรอบปีที่ผ่านมา</t>
  </si>
  <si>
    <t>จำนวนครู จำแนกตามระดับชั้น และการสอน</t>
  </si>
  <si>
    <t>โอกาสและข้อจำกัดของสถานศึกษา</t>
  </si>
  <si>
    <t>9.1  ห้องสมุด</t>
  </si>
  <si>
    <t>9.2  ห้องปฏิบัติการ</t>
  </si>
  <si>
    <t>9.3  คอมพิวเตอร์</t>
  </si>
  <si>
    <t>9.5 แหล่งเรียนรู้ภายนอก</t>
  </si>
  <si>
    <t>ผลงานดีเด่น</t>
  </si>
  <si>
    <t>ชื่อโรงเรียน</t>
  </si>
  <si>
    <t>ที่ตั้งสถานศึกษา</t>
  </si>
  <si>
    <t>ประชาสัมพันธ์ และประสานงาน</t>
  </si>
  <si>
    <t>มีพื้นที่</t>
  </si>
  <si>
    <t>ตำแหน่ง</t>
  </si>
  <si>
    <t>เพศ</t>
  </si>
  <si>
    <t>ระดับการศึกษา</t>
  </si>
  <si>
    <t>อายุเฉลี่ย</t>
  </si>
  <si>
    <t>ประสบการณ์สอน</t>
  </si>
  <si>
    <t>ระดับชั้น</t>
  </si>
  <si>
    <t>รายการ</t>
  </si>
  <si>
    <t>จำนวน</t>
  </si>
  <si>
    <t>ได้ระดับคุณภาพตามประเด็น</t>
  </si>
  <si>
    <t>การพัฒนาและตรวจสอบ</t>
  </si>
  <si>
    <t>3 ขึ้นไป</t>
  </si>
  <si>
    <t>(คน)</t>
  </si>
  <si>
    <t>สรุปผลการประเมินมาตรฐาน  มีคะแนนเฉลี่ย</t>
  </si>
  <si>
    <t>มาตรฐานที่ 2  ผู้เรียนมีคุณธรรม  จริยธรรม และค่านิยม</t>
  </si>
  <si>
    <t>มาตรฐานที่ 3  ผู้เรียนมีทักษะในการแสวงหาความรู้ด้วย</t>
  </si>
  <si>
    <t>ตนเอง รักการเรียนรู้ และพัฒนาตนเองอย่างต่อเนื่อง</t>
  </si>
  <si>
    <t>มาตรฐานที่ 4  ผู้เรียนมีความสามารถในการคิดอย่างเป็นระบบ</t>
  </si>
  <si>
    <t>คิดสร้างสรรค์ ตัดสินใจ แก้ปัญหาอย่างมีสติสมเหตุผล</t>
  </si>
  <si>
    <t xml:space="preserve">มาตรฐานที่ 9  คณะกรรมการสถานศึกษา และผู้ปกครอง </t>
  </si>
  <si>
    <t>ชุมชนปฏิบัติงานตามบทบาทหน้าที่อย่างมี</t>
  </si>
  <si>
    <t>7.2  มีระบบและกลไลให้ผู้มีส่วนร่วมทุกฝ่าย</t>
  </si>
  <si>
    <t>ตระหนักและเข้าใจการจัดการศึกษาปฐมวัย</t>
  </si>
  <si>
    <t>7.3  จัดกิจกรรมเสริมสร้างความตระหนักรู้และ</t>
  </si>
  <si>
    <t>ความเข้าใจหลักการจัดการศึกษาปฐมวัย</t>
  </si>
  <si>
    <t>7.4  สร้างการมีส่วนร่วมและแสวงหาความร่วมมือ</t>
  </si>
  <si>
    <t xml:space="preserve">- ครูมีความรับผิดชอบในการสอนเต็มเวลา เต็มความสามารถ </t>
  </si>
  <si>
    <t xml:space="preserve">  สอนซ่อมเสริมให้ปลอดนักเรียนอ่านไม่ออกเขียนไม่ได้</t>
  </si>
  <si>
    <t>คะแนนประเมินเฉลี่ย</t>
  </si>
  <si>
    <t>สรุปผลการรับรอง</t>
  </si>
  <si>
    <t>มัธยมศึกษาปีที่ 4</t>
  </si>
  <si>
    <t>มัธยมศึกษาปีที่ 5</t>
  </si>
  <si>
    <t>มัธยมศึกษาปีที่ 6</t>
  </si>
  <si>
    <t>ภาคผนวก..........................................................................................................................................................................</t>
  </si>
  <si>
    <t>ข้อมูลครูประจำการ..............................................................................................................................................</t>
  </si>
  <si>
    <t>5 (ต่อ)   การมีส่วนร่วมของผู้ปกครอง ชุมชน ภาคเอกชน และท้องถิ่นในการจัดการศึกษา</t>
  </si>
  <si>
    <t>4 (ต่อ)   การพัฒนาผู้เรียนให้มีคุณภาพตามมาตรฐาน</t>
  </si>
  <si>
    <t>จำนวนนักเรียน (10มิ.ย.)</t>
  </si>
  <si>
    <t xml:space="preserve">     รายจ่าย อื่น ๆ</t>
  </si>
  <si>
    <t xml:space="preserve">เงินอื่นๆ  </t>
  </si>
  <si>
    <t>มาตรฐาน / ตัวบ่งชี้</t>
  </si>
  <si>
    <t>ผลประเมินของโรงเรียน</t>
  </si>
  <si>
    <t>ผลประเมินของต้นสังกัด</t>
  </si>
  <si>
    <t>โดยสถานศึกษา</t>
  </si>
  <si>
    <t>โดยต้นสังกัด</t>
  </si>
  <si>
    <t xml:space="preserve"> ตัวบ่งชี้ที่ 2</t>
  </si>
  <si>
    <t xml:space="preserve"> ตัวบ่งชี้ที่ 3</t>
  </si>
  <si>
    <t xml:space="preserve"> ตัวบ่งชี้ที่ 4</t>
  </si>
  <si>
    <t xml:space="preserve"> ตัวบ่งชี้ที่ 5</t>
  </si>
  <si>
    <t xml:space="preserve"> ตัวบ่งชี้ที่ 6</t>
  </si>
  <si>
    <t xml:space="preserve"> ตัวบ่งชี้ที่ 7</t>
  </si>
  <si>
    <t xml:space="preserve"> ตัวบ่งชี้ที่ 8</t>
  </si>
  <si>
    <t xml:space="preserve"> ตัวบ่งชี้ที่ 9</t>
  </si>
  <si>
    <t>การรับรอง</t>
  </si>
  <si>
    <t>ใช่</t>
  </si>
  <si>
    <t>ไม่ใช่</t>
  </si>
  <si>
    <t xml:space="preserve"> - ผลคะแนนรวมทุกตัวบ่งชี้  ตั้งแต่  80  คะแนนขึ้นไป</t>
  </si>
  <si>
    <t xml:space="preserve"> - มีตัวบ่งชี้ที่ได้ระดับดีขึ้นไปอย่างน้อย  10  ตัวบ่งชี้</t>
  </si>
  <si>
    <t xml:space="preserve"> - ไม่มีตัวบ่งชี้ใดที่มีระดับคุณภาพต้องปรับปรุง / ต้องปรับปรุงเร่งด่วน</t>
  </si>
  <si>
    <t xml:space="preserve"> ตัวบ่งชี้ที่ 10</t>
  </si>
  <si>
    <t>วิสัยทัศน์  พันธกิจ  เป้าประสงค์ของสถานศึกษา..............................................................................................</t>
  </si>
  <si>
    <t>สรุปผลการประเมินคุณภาพมาตรฐานการศึกษาของสถานศึกษา..............................................................................................................</t>
  </si>
  <si>
    <t>2</t>
  </si>
  <si>
    <t>087-8481557</t>
  </si>
  <si>
    <t>ห้องพักครู</t>
  </si>
  <si>
    <t>1.นักเรียนมีสุขนิสัย สุขภาพกาย และสุขภาพจิตที่ดี กล้าแสดงออก มีมนุษย์สัมพันธ์ดี</t>
  </si>
  <si>
    <t>2.นักเรียนมีทักษะในการทำงาน รักการทำงาน สามารถทำงานร่วมกับผู้อื่นได้</t>
  </si>
  <si>
    <t>3.นักเรียนมีจิตสำนึกในการอนุรักษ์และพัฒนาสิ่งแวดล้อม</t>
  </si>
  <si>
    <t>1. ความสามารถในการจัดการเรียนการสอนที่เน้นผู้เรียนเป็นสำคัญ</t>
  </si>
  <si>
    <t>2. ความสามารถใช้เทคโนโลยีในการพัฒนาการเรียนรู้ของตนเองและผู้อื่น</t>
  </si>
  <si>
    <t>3. การประเมินผลการเรียนการสอนที่สอดคล้องกับสภาพการเรียนรู้และอิงพัฒนาการของผู้เรียน</t>
  </si>
  <si>
    <t xml:space="preserve"> เป้าหมาย ปรัชญา วิสัยทัศน์ และจุดเน้นการ</t>
  </si>
  <si>
    <t>จัดการศึกษาปฐมวัยของสถานศึกษา</t>
  </si>
  <si>
    <t>10.2  ผลการดำเนินงานบรรลุตามเป้าหมาย</t>
  </si>
  <si>
    <t>มาตรฐานที่ 11  การพัฒนาสถานศึกษาตามนโยบายและแนวทางปฏิรูปการศึกษาเพื่อ</t>
  </si>
  <si>
    <t>ยกระดับคุณภาพให้สูงขึ้น</t>
  </si>
  <si>
    <t>11.2  ผลการดำเนินงานบรรลุตามเป้าหมาย</t>
  </si>
  <si>
    <t>2.4  ชื่นชมศิลปะ ดนตรี การเคลื่อนไหว</t>
  </si>
  <si>
    <t>ระดับการศึกษาปฐมวัย (ต่อ)</t>
  </si>
  <si>
    <t xml:space="preserve"> และคณิตศาสตร์</t>
  </si>
  <si>
    <t>มาตรฐานที่  5  ครูปฏิบัติงานตามบทบาท</t>
  </si>
  <si>
    <t>หน้าที่อย่างมีประสิทธิภาพและเกิดประสิทธิผล</t>
  </si>
  <si>
    <t>ความแตกต่างระหว่างบุคคล</t>
  </si>
  <si>
    <t>5.7  ครูจัดสิ่งแวดล้อมให้เกิดการเรียนรู้ได้</t>
  </si>
  <si>
    <t>ตลอดเวลา</t>
  </si>
  <si>
    <t>7.9  ครูจัดการเรียนการสอนตามวิชาที่ได้</t>
  </si>
  <si>
    <t>รับมอบหมายเต็มเวลาเต็มความ</t>
  </si>
  <si>
    <t xml:space="preserve">สามารถ </t>
  </si>
  <si>
    <t>4.1  สรุปความคิดจากเรื่องที่อ่าน ฟัง และ</t>
  </si>
  <si>
    <t xml:space="preserve">ดู และสื่อสารโดยการพูดหรือเขียน </t>
  </si>
  <si>
    <t xml:space="preserve">ตามความคิดของตนเอง </t>
  </si>
  <si>
    <t xml:space="preserve">3.2  มีทักษะในการอ่าน ฟัง ดู พูด เขียน </t>
  </si>
  <si>
    <t>และตั้งคำถามเพื่อค้นคว้าหาความรู้</t>
  </si>
  <si>
    <t xml:space="preserve">เพิ่มเติม </t>
  </si>
  <si>
    <t xml:space="preserve">เสี่ยงต่อความรุนแรง โรค ภัย </t>
  </si>
  <si>
    <t>2.1  ระดับการศึกษาขั้นพื้นฐาน</t>
  </si>
  <si>
    <t>2.2  ระดับการศึกษาปฐมวัย</t>
  </si>
  <si>
    <t>มัธยมศึกษาปีที่ 2</t>
  </si>
  <si>
    <t>3. ข้อมูลนักเรียน</t>
  </si>
  <si>
    <t>วิชาการนำหน้า พัฒนลิศล้นาตามเกณฑ์ มุ่งเน้นคุณธรรม น้อมนำชุมชน เลิศล้นเทคโนโลยี สุสฺสูสํ ลภเต ปญญํ</t>
  </si>
  <si>
    <t xml:space="preserve">ผู้ตั้งใจศึกษาย่อมได้ปัญญา </t>
  </si>
  <si>
    <t>1. จัดการศึกษาให้กับนักเรียนตั้งแต่ชั้นอนุบาลถึงมัธยมศึกษาตอนต้น</t>
  </si>
  <si>
    <t>2.ส่งเสริมการศึกษาโดยมุ่งเน้นพัฒนาทักษะทางคณิตศาสตร์และภาษาไทย การอ่านการเขียนที่ถูกต้อง</t>
  </si>
  <si>
    <t>3.พัฒนาแหล่งเรียนรู้ในสถานศึกษาให้เพียงพอในการจัดการเรียนรู้</t>
  </si>
  <si>
    <t>4. ปลูกฝังให้นักเรียนมีคุณธรรม จริยธรรม ค่านิยมอย่างไทยและคุณลักษณะอันพึงประสงค์ มีระเบียบวินัย</t>
  </si>
  <si>
    <t xml:space="preserve"> - นักเรียนจบการศึกษาภาคบังคับ</t>
  </si>
  <si>
    <t>-นักเรียนมีคุณภาพตามเกณฑ์มาตรฐานทุกกลุ่มสาระการเรียนรู้</t>
  </si>
  <si>
    <t>- นักเรียนมีคุณธรรม จริยธรรม มีค่านิยม และคุณลักษณะอันพึงประสงค์</t>
  </si>
  <si>
    <t xml:space="preserve"> โรงเรียนวัดวังสำโรงได้จัดหาอุปกรณ์กีฬาเพียงพอกับนักเรียนและชุมชนม่ส่วนร่วมในการถ่ายทอดองค์ความ</t>
  </si>
  <si>
    <t>รู้เพื่อเป็นพื้นฐานในการประกอบอาชีพในอนาคตและฝึกให้ผู้เรียนมีความรักในดนตรีและให้ความช่วยเหลือ</t>
  </si>
  <si>
    <t>หน่วยงานอื่น ชุมชนในการจัดกิจกรรมด้านดนตรี</t>
  </si>
  <si>
    <t>ส่งเสริมให้ผู้เรียนทุกช่วงชั้นรักการออมทรัพย์และประหยัดเพื่อให้เป็นผู้ใหญ่ที่มีคุณภาพในการดำเนินชีวิต</t>
  </si>
  <si>
    <t>อย่างพออเพียงโดยร่วมมืออกับธนาคารเพื่อการเกษตรเปิดโรงเรียนธนาคารที่โรงเรียนให้ทุกคนมีเงินฝากและ</t>
  </si>
  <si>
    <t>ให้นักเรียนแกนนำดำเนินกิจกรรมเหมือนธนาคารโดยธนาคารเพื่อการเกษตรและสหกรณ์การเกษตรเป็นพี่เลี้ยง</t>
  </si>
  <si>
    <t>ในการดำเนินงาน</t>
  </si>
  <si>
    <t xml:space="preserve">            -  จัดกิจกรรมการเรียนการสอนให้บรรลุจุดมุ่งหมายของหลักสูตรการศึกษาขั้นพื้นฐาน สร้างความ</t>
  </si>
  <si>
    <t>เสมอภาค และเน้นพัฒนาทักษาพื้นฐานการเรียนรู้ มุ่งเน้นผู้เรียนเป็นสำคัญ</t>
  </si>
  <si>
    <t xml:space="preserve">            -  จัดกิจกรรมเพื่อพัฒนาให้นักเรียนเป็นผู้มีคุณธรรม จริยธรรม  มีสุขภาพที่สมบูรณ์ </t>
  </si>
  <si>
    <t xml:space="preserve">            -  จัดกิจกรรมให้ผู้เรียนเห็นคุณค่าด้านศิลปะ  ด้านดนตรีไทย  วัฒนธรรมไทยและสิ่งแวดล้อมเพื่อ </t>
  </si>
  <si>
    <t>ให้เป็นคนดีมีปัญญา</t>
  </si>
  <si>
    <t xml:space="preserve">           - ส่งเสริมการเรียนรู้ตลอดชีวิต ดำรงตนอยู่ในสังคมอย่างมีความสุข และเสริมสร้างสัมพันธ์อันดี</t>
  </si>
  <si>
    <t>กับชุมชน</t>
  </si>
  <si>
    <t xml:space="preserve">           - สร้างสภาพแวดล้อมแหล่งเรียนรู้ จัดหาเทคโนโลยี  เพื่อส่งเสริมการเรียนรู้ </t>
  </si>
  <si>
    <t xml:space="preserve">           -พัฒนาบุคลากรทางการศึกษาให้มีความรู้ คุณภาพในการจัดกิจกรรมการเรียนรู้ที่เน้นผู้เรียนเป็นสำคัญ</t>
  </si>
  <si>
    <t>พัฒนาคุณภาพและมาตรฐานการศึกษาทุกระดับและความสามารถด้านเทคโนโลยี</t>
  </si>
  <si>
    <t>ปลูกฝังคุณธรรมความเป็นไทยและวิถีชีวิตปรัชญาของเศรษฐกิจพอเพียงสิ่งแวดล้อมและห่างไกลยาเสพติด</t>
  </si>
  <si>
    <t>ขยายโอกาสทางการศึกษาให้ทั่วถึงในการพัฒนาเต็มตามศักยภาพ และลดอัตราการออกกลางคัน</t>
  </si>
  <si>
    <t>พัฒนาครูและบุคลากรทางการศึกษาทั้งระบบ ให้สามารถจัดกิจกรรมการเรียนการสอนได้อย่างมีคุณภาพ</t>
  </si>
  <si>
    <t xml:space="preserve">พัฒนาประสิทธิภาพการบริหารจัดการตามแนวทางการกระจายอำนาจทางการศึกษา </t>
  </si>
  <si>
    <t xml:space="preserve"> หน่วยงานอื่นให้การสนับสนุนกิจกรรมและทุกส่วนให้ความร่วม</t>
  </si>
  <si>
    <t>มือ</t>
  </si>
  <si>
    <t>ห้องสมุดและแหล่งเรียนรู้เอื้อต่อการอ่าน</t>
  </si>
  <si>
    <t>คนที่มีส่วนรับผิดชอบทำงานตามระบบการทำงาน</t>
  </si>
  <si>
    <t>หน่วยงานภายนอกให้การช่วยเหลือ มีอาหารเพียงพอในการรับ</t>
  </si>
  <si>
    <t>ประทานและอาหารเสริมนม</t>
  </si>
  <si>
    <t>ได้รับการจัดสรรงบประมาณจากหน่วยงานต้นสังกัดในการจ้าง</t>
  </si>
  <si>
    <t>ครูสอน</t>
  </si>
  <si>
    <t>เจ้าหน้าที่ห้องสมุดมีความรู้ในการจัดหาหนังสือและวิธีการดำเนิน</t>
  </si>
  <si>
    <t>ได้รับความร่วมมือจากวิทยากรภายนอก และนักเรียนให้ความ</t>
  </si>
  <si>
    <t>สนใจด้านดนตรี</t>
  </si>
  <si>
    <t xml:space="preserve">ขาดการติดตามในการดำเนินกิจกรรม </t>
  </si>
  <si>
    <t>บุคคลากรทุกภาคส่วนให้การสนับสนุนการดดำเนินงานตามแผน</t>
  </si>
  <si>
    <t>นักเรียนมีส่วนร่วมในการแสดงสิทธิ์ในการเลือกประธานนักเรียน</t>
  </si>
  <si>
    <t>รับฟัง ความคิดเห็นของผู้อื่น</t>
  </si>
  <si>
    <t>จัดกิจกรรมวันสำคัญต่างๆให้นักเรียนตระหนักถึงความสำคัญ</t>
  </si>
  <si>
    <t>ทุกหน่วยงานในโรงเรียนให้การสนับสนุนในการดำเนินงาน</t>
  </si>
  <si>
    <t>จุดเด่น และ จุดที่ควรพัฒนา</t>
  </si>
  <si>
    <r>
      <t xml:space="preserve">   </t>
    </r>
    <r>
      <rPr>
        <b/>
        <u/>
        <sz val="20"/>
        <color indexed="9"/>
        <rFont val="AngsanaUPC"/>
        <family val="1"/>
        <charset val="222"/>
      </rPr>
      <t>ความต้องการและความช่วยเหลือ</t>
    </r>
  </si>
  <si>
    <r>
      <t xml:space="preserve">   </t>
    </r>
    <r>
      <rPr>
        <b/>
        <u/>
        <sz val="20"/>
        <color indexed="8"/>
        <rFont val="AngsanaUPC"/>
        <family val="1"/>
        <charset val="222"/>
      </rPr>
      <t>ความต้องการและการช่วยเหลือ</t>
    </r>
  </si>
  <si>
    <t xml:space="preserve">9.1  คณะกรรมการสถานศึกษารู้และปฏิบัติหน้าที่ตามที่ระเบียบกำหนด </t>
  </si>
  <si>
    <t xml:space="preserve">     ตัวบ่งชี้ที่ 2 ทำงานอย่างมีความสุข มุ่งมั่นพัฒนางาน และภูมิใจ</t>
  </si>
  <si>
    <t xml:space="preserve">           ในผลงานของตนเอง</t>
  </si>
  <si>
    <t xml:space="preserve">     ตัวบ่งชี้ที่ 4 มีความรู้สึกที่ดีต่ออาชีพสุจริตและหาความรู้เกี่ยวกับ</t>
  </si>
  <si>
    <t xml:space="preserve">           อาชีพที่ตนเองสนใจ</t>
  </si>
  <si>
    <t xml:space="preserve">     ตัวบ่งชี้ที่ 1 ครูมีการกำหนดเป้าหมายคุณภาพผู้เรียนทั้งด้านความรู้ </t>
  </si>
  <si>
    <t xml:space="preserve">           ทักษะกระบวนการ สมรรถนะ คุณลักษณะที่พึงประสงค์ </t>
  </si>
  <si>
    <t xml:space="preserve">     ตัวบ่งชี้ที่ 2 รูมีการวิเคราะห์ผู้เรียนเป็นรายบุคคล และข้อมูลในการ</t>
  </si>
  <si>
    <t>ตัวบ่งชี้ที่ 1  เด็กมีพัฒนาการด้านร่างกายสมวัย</t>
  </si>
  <si>
    <t>ตัวบ่งชี้ที่ 2  เด็กมีพัฒนาการด้านอารมณ์และจิตใจสมวัย</t>
  </si>
  <si>
    <t>ตัวบ่งชี้ที่ 3  เด็กมีพัฒนาการด้านสังคมสมวัย</t>
  </si>
  <si>
    <t>ตัวบ่งชี้ที่ 4  เด็กมีพัฒนาการด้านสติปัญญาสมวัย</t>
  </si>
  <si>
    <t>ตัวบ่งชี้ที่ 5  เด็กมีความพร้อมศึกษาต่อในขั้นต่อไป</t>
  </si>
  <si>
    <t>ตัวบ่งชี้ที่ 6  ประสิทธิผลของการจัดประสบการณ์การเรียนรู้</t>
  </si>
  <si>
    <t>ที่เน้นเด็กเป็นสำคัญ</t>
  </si>
  <si>
    <t>ตัวบ่งชี้ที่ 7  ประสิทธิภาพของการบริหารจัดการและการ</t>
  </si>
  <si>
    <t>พัฒนาสถานศึกษา</t>
  </si>
  <si>
    <t>ตัวบ่งชี้ที่ 8  ประสิทธิผลของระบบการประกันคุณภาพภายใน</t>
  </si>
  <si>
    <t>ตัวบ่งชี้ที่ 9  ผลการพัฒนาให้บรรลุเป้าหมายตามปรัชญา</t>
  </si>
  <si>
    <t>พันธกิจ และวัตถุประสงค์ของการจัดตั้งสถานศึกษา</t>
  </si>
  <si>
    <t>ตัวบ่งชี้ที่ 10  ผลการพัฒนาตามจุดเน้นและจุดเด่นที่ส่งผล</t>
  </si>
  <si>
    <t>ตัวบ่งชี้ที่ 11  ผลการดำเนินการโครงการพิเศษเพื่อส่งเสริม</t>
  </si>
  <si>
    <t>ตัวบ่งชี้ที่ 12  ผลการส่งเสริมพัฒนาสถานศึกษาเพื่อยกระดับ</t>
  </si>
  <si>
    <t>มาตรฐาน รักษามาตรฐาน และพัฒนาสู่ความเป็นเลิศ</t>
  </si>
  <si>
    <t xml:space="preserve">เพื่อให้สอดคล้องกับแนวทางการปฏิรูปการศึกษา </t>
  </si>
  <si>
    <t>การศึกษาปฐมวัย</t>
  </si>
  <si>
    <t>1.1 มีน้ำหนักส่วนสูงเป็นไปตามเกณฑ์</t>
  </si>
  <si>
    <t>1.2  มีทักษะการเคลื่อนไหวตามวัย</t>
  </si>
  <si>
    <t>1.3  มีสุขนิสัยในการดูแลสุขภาพของตน</t>
  </si>
  <si>
    <t xml:space="preserve">1.4  หลีกเลี่ยงต่อภาวะที่เสี่ยงต่อโรค </t>
  </si>
  <si>
    <t>อุบัติเหตุภัยและสิ่งเสพติด</t>
  </si>
  <si>
    <t>มาตรฐานที่ 2  เด็กมีพัฒนาการด้านอารมณ์และจิตใจ</t>
  </si>
  <si>
    <t xml:space="preserve">     ตัวบ่งชี้ที่ 1  มีน้ำหนักส่วนสูงเป็นไปตามเกณฑ์มาตรฐาน</t>
  </si>
  <si>
    <t xml:space="preserve">     ตัวบ่งชี้ที่ 2  มีทักษะการเคลื่อนไหวตามวัย</t>
  </si>
  <si>
    <t xml:space="preserve">     ตัวบ่งชี้ที่ 3  มีสุขนิสัยในการดูแลสุขภาพของตน</t>
  </si>
  <si>
    <t xml:space="preserve">ข้อเสนอแนะจากการประเมินคุณภาพภายในและภายนอก.................................................................................................. </t>
  </si>
  <si>
    <t>ตอนที่ 2   แผนปฎิบัติการประจำปีของสถานศึกษา.........................................................................................................................</t>
  </si>
  <si>
    <t>วิสัยทัศน์  ปรัชญา  เป้าหมายของสถานศึกษา..............................................................................................</t>
  </si>
  <si>
    <t xml:space="preserve">กลยุทธ์การพัฒนาคุณภาพการจัดการศึกษา......................................................................................................................................... </t>
  </si>
  <si>
    <t>ตอนที่ 3   ผลการพัฒนาคุณภาพการจัดการศึกษา....................................................................................</t>
  </si>
  <si>
    <t>ผลการดำเนินงานตามแผนปฎิบัติการประจำปีของสถานศึกษา...........................................................................................................................</t>
  </si>
  <si>
    <t>ผลการดำเนินงานตามมาตรฐานการศึกษา..............................................................................................................</t>
  </si>
  <si>
    <t>ตอนที่ 4   สรุปผลการพัฒนาและการนำไปใช้...................................................................................................................</t>
  </si>
  <si>
    <t>ผ่าน</t>
  </si>
  <si>
    <t>1 ภาษาไทย</t>
  </si>
  <si>
    <t>2 คณิต</t>
  </si>
  <si>
    <t>ผลสอบภาคเรียนที่ 2</t>
  </si>
  <si>
    <t>ด้านภาษา</t>
  </si>
  <si>
    <t>ด้านคำนวณ</t>
  </si>
  <si>
    <t>ด้านเหตุผล</t>
  </si>
  <si>
    <t>ปพ.3</t>
  </si>
  <si>
    <t>สรุปผลการดำเนินงานในภาพรวม.............................................................................</t>
  </si>
  <si>
    <t>จุดเด่นและจุดที่ควรพัฒนา  ...................................................................................................................................</t>
  </si>
  <si>
    <t xml:space="preserve">      13.2  ผลการติดตามตรวจสอบคุณภาพภายนอก  มีจุดเด่น  จุดที่ควรพัฒนา และข้อเสนอแนะ   ดังนี้</t>
  </si>
  <si>
    <t>ร้อยละ 100</t>
  </si>
  <si>
    <t>ปรับสภาพอาคารเรียนให้เอื้อ</t>
  </si>
  <si>
    <t>ต่อการจัดกิจกรรมการเรียนรู้</t>
  </si>
  <si>
    <t>มีอาคารเรียนที่มั่นคงปลอดภัย</t>
  </si>
  <si>
    <t>บริหารบรรลุตามเป้าหมาย</t>
  </si>
  <si>
    <t>หลักสูตร</t>
  </si>
  <si>
    <t xml:space="preserve">     ตัวบ่งชี้ที่ 5  จัดสิ่งอำนวยความสะดวกเพื่อพัฒนาเด็กอย่างรอบด้าน</t>
  </si>
  <si>
    <t xml:space="preserve">     ตัวบ่งชี้ที่ 1  กำหนดมาตรฐานการศึกษาปฐมวัยสถานศึกษา</t>
  </si>
  <si>
    <t xml:space="preserve">     ตัวบ่งชี้ที่ 5  นำผลการประเมินคุณภาพทั้งภายในภายนอก</t>
  </si>
  <si>
    <t xml:space="preserve">     ตัวบ่งชี้ที่ 2  ผลการดำเนินงานบรรลุตามเป้าหมาย</t>
  </si>
  <si>
    <t>มอบหมายเต็มเวลาเต็มความสามารถ</t>
  </si>
  <si>
    <t xml:space="preserve">10.6  จัดระบบดูแลช่วยเหลือผู้เรียนที่มีประสิทธิภาพครอบคลุมถึงผู้เรียนทุกคน </t>
  </si>
  <si>
    <t>สมเหตุผล</t>
  </si>
  <si>
    <t>มาตรฐานที่ 4  ผู้เรียนมีความสามารถในการคิดอย่างเป็นระบบ คิดสร้างสรรค์ ตัดสินใจ แก้ปัญหาได้อย่างมีสติ</t>
  </si>
  <si>
    <t>ต่ออาชีพสุจริต</t>
  </si>
  <si>
    <t>มาตรฐานที่ 6  ผู้เรียนมีทักษะในการทำงาน รักการทำงาน สามารถทำงานร่วมกับผู้อื่นได้และมีเจตคติที่ดี</t>
  </si>
  <si>
    <t>มาตรฐานที่ 9  คณะกรรมการสถานศึกษา และผู้ปกครอง ชุมชนปฏิบัติงานตามบทบาทหน้าที่อย่างมี</t>
  </si>
  <si>
    <t xml:space="preserve">อย่างรอบด้าน </t>
  </si>
  <si>
    <t>มาตรฐานที่ 10  สถานศึกษามีการจัดหลักสูตร กระบวนการเรียนรู้ และกิจกรรมพัฒนาคุณภาพผู้เรียน</t>
  </si>
  <si>
    <t xml:space="preserve">มาตรฐานที่ 12  สถานศึกษามีการประกันคุณภาพภายในของสถานศึกษาตามที่กำหนดในกฎกระทรวง </t>
  </si>
  <si>
    <t>สถานศึกษาให้ยกระดับคุณภาพสูงขึ้น</t>
  </si>
  <si>
    <t>มาตรฐานที่ 15  การจัดกิจกรรมตามนโยบาย จุดเน้น แนวทางการปฏิรูปการศึกษาเพื่อพัฒนาและส่งเสริม</t>
  </si>
  <si>
    <t>และเกิด ประสิทธิผล</t>
  </si>
  <si>
    <t>มาตรฐานที่ 9  คณะกรรมการสถานศึกษา และผู้ปกครองชุมชน ปฏิบัติงานตาม</t>
  </si>
  <si>
    <t xml:space="preserve">บทบาทหน้าที่อย่างมีประสิทธิภาพและเกิดประสิทธิผล </t>
  </si>
  <si>
    <t xml:space="preserve">พัฒนาคุณภาพผู้เรียนอย่างรอบด้าน </t>
  </si>
  <si>
    <t>มาตรฐานที่ 10  สถานศึกษามีการจัดหลักสูตร กระบวนการเรียนรู้ และกิจกรรม</t>
  </si>
  <si>
    <t xml:space="preserve">ผู้เรียนพัฒนาเต็มศักยภาพ </t>
  </si>
  <si>
    <t>มาตรฐานที่ 11  สถานศึกษามีการจัดสภาพแวดล้อมและการบริการที่ส่งเสริมให้</t>
  </si>
  <si>
    <t xml:space="preserve">กำหนดในกฎกระทรวง </t>
  </si>
  <si>
    <t xml:space="preserve">มาตรฐานที่ 12  สถานศึกษามีการประกันคุณภาพภายในของสถานศึกษาตามที่ </t>
  </si>
  <si>
    <t>สังคมแห่งการเรียนรู้</t>
  </si>
  <si>
    <t>มาตรฐานที่ 13  สถานศึกษามีการสร้าง ส่งเสริม สนับสนุนให้สถานศึกษาเป็น</t>
  </si>
  <si>
    <t>มาตรฐานที่ 15  การจัดกิจกรรมตามนโยบาย จุดเน้นแนวทางการปฏิรูปการ</t>
  </si>
  <si>
    <t>ศึกษาเพื่อพัฒนาและส่งเสริมสถานศึกษาให้ยกระดับคุณภาพสูงขึ้น</t>
  </si>
  <si>
    <t xml:space="preserve"> มาตรฐานที่ 6</t>
  </si>
  <si>
    <t xml:space="preserve"> มาตรฐานที่ 7</t>
  </si>
  <si>
    <t xml:space="preserve"> มาตรฐานที่ 8</t>
  </si>
  <si>
    <t xml:space="preserve"> มาตรฐานที่ 9</t>
  </si>
  <si>
    <t xml:space="preserve"> มาตรฐานที่ 10</t>
  </si>
  <si>
    <t xml:space="preserve"> มาตรฐานที่ 11</t>
  </si>
  <si>
    <t xml:space="preserve"> มาตรฐานที่ 12</t>
  </si>
  <si>
    <t xml:space="preserve"> มาตรฐานที่ 13</t>
  </si>
  <si>
    <t xml:space="preserve"> มาตรฐานที่ 14</t>
  </si>
  <si>
    <t xml:space="preserve"> มาตรฐานที่ 15</t>
  </si>
  <si>
    <t>ปฐมวัย และสามารถนำมาประยุกต์</t>
  </si>
  <si>
    <t>สรุปรายงานผลพัฒนาการของเด็ก</t>
  </si>
  <si>
    <t>แก่ผู้ปกครอง</t>
  </si>
  <si>
    <t>ร้อยละ 85</t>
  </si>
  <si>
    <t>ร้อยะ 85</t>
  </si>
  <si>
    <t>ร้อยละ 90</t>
  </si>
  <si>
    <t>ติดตามการดำเนินงานให้บรรลุ</t>
  </si>
  <si>
    <t>เป้าหมายของมาตรฐานการศึกษา</t>
  </si>
  <si>
    <t>ร้อยละ 100 ได้รับการ</t>
  </si>
  <si>
    <t>การพัฒนา</t>
  </si>
  <si>
    <t>นิเทศการสอน</t>
  </si>
  <si>
    <t>อาคารเรียนอยู่ในสภาพ</t>
  </si>
  <si>
    <t>ดีปลอดภัยในการจัด</t>
  </si>
  <si>
    <t>กิจกรรมการเรียนรู้</t>
  </si>
  <si>
    <t>ร้อยละ 85 ของห้องเรียน</t>
  </si>
  <si>
    <t>ได้ตกแต่งให้เอื้อต่อการ</t>
  </si>
  <si>
    <t>เรียนรู้</t>
  </si>
  <si>
    <t>ร้อยละ 110 นักเรียน</t>
  </si>
  <si>
    <t>ได้ถูกครูออกเยี่ยมบ้าน</t>
  </si>
  <si>
    <t>ร้อย 100  นักเรียนได้</t>
  </si>
  <si>
    <t>รับการคัดกรองและ</t>
  </si>
  <si>
    <t>ได้รับการส่งเสริม</t>
  </si>
  <si>
    <t>ครูร้อยละ 100 ได้รับการ</t>
  </si>
  <si>
    <t>ร้อยละ 90 ของครูทำ</t>
  </si>
  <si>
    <t>วิจัยในชั้นเรียนเพื่อ</t>
  </si>
  <si>
    <t>แก้ปัญหาผู้เรียน</t>
  </si>
  <si>
    <t>โครงการประกันคุณภาพภายใน</t>
  </si>
  <si>
    <t>โครงการได้รับการประ</t>
  </si>
  <si>
    <t>เมินในการดำเนินงาน</t>
  </si>
  <si>
    <t>นักเรียนร้อยละ 50</t>
  </si>
  <si>
    <t>รวมพื้นฐาน</t>
  </si>
  <si>
    <t>ประเมินตามจุดเน้นของหลักสูตร</t>
  </si>
  <si>
    <t>ประเมินสมรรถนะสำคัญที่จำเป็น 5 ประการ( มาตรฐานควบคุมภายใน ม5.2)</t>
  </si>
  <si>
    <t>ครูสอนตรงวิชา เอก-โท</t>
  </si>
  <si>
    <t>ครูสอนตรง ความถนัด</t>
  </si>
  <si>
    <t>11.3  จัดห้องสมุดที่ให้บริการสื่อและเทคโนโลยีสารสนเทศที่เอื้อให้ผู้เรียน</t>
  </si>
  <si>
    <t xml:space="preserve">เรียนรู้ด้วยตนเองและหรือเรียนรู้แบบมีส่วนร่วม </t>
  </si>
  <si>
    <t>ตามที่กำหนดในกฎกระทรวง</t>
  </si>
  <si>
    <t>มาตรฐานที่ 8</t>
  </si>
  <si>
    <t>มาตรฐานที่ 9</t>
  </si>
  <si>
    <t>ผลสอบ NT ป3</t>
  </si>
  <si>
    <t>นักเรียนไม่ผ่าน การประเมินสมรรถนะสำคัญที่จำเป็น 5 ประการ( มาตรฐานควบคุมภายใน ม5.2)</t>
  </si>
  <si>
    <t>ผลประเมินคุณภาพภายใน   มาตรฐานที่ 5</t>
  </si>
  <si>
    <t xml:space="preserve">5.2  ผลการประเมินสมรรถนะสำคัญตามหลักสูตรเป็นไปตามเกณฑ์ </t>
  </si>
  <si>
    <t xml:space="preserve">5.3  ผลการประเมินการอ่าน คิดวิเคราะห์เขียนเป็นไปตามเกณฑ์ </t>
  </si>
  <si>
    <t>รวมนักเรียนสิ้นปี</t>
  </si>
  <si>
    <t>นักเรียนย้ายเข้า</t>
  </si>
  <si>
    <t>นักเรียนย้ายออก</t>
  </si>
  <si>
    <t>มาตรฐานที่ 10</t>
  </si>
  <si>
    <t>มาตรฐานที่ 11</t>
  </si>
  <si>
    <t>มาตรฐานที่ 12</t>
  </si>
  <si>
    <t>มาตรฐานที่ 13</t>
  </si>
  <si>
    <t>มาตรฐานที่ 14</t>
  </si>
  <si>
    <t>มาตรฐานที่ 15</t>
  </si>
  <si>
    <t>จุดเน้น สพฐ.</t>
  </si>
  <si>
    <t>กลยุทธ์ สพฐ.</t>
  </si>
  <si>
    <t>จุดเน้น สพฐ.ข้อที่ 1</t>
  </si>
  <si>
    <t>กลยุทธ์ สพฐ.ข้อที่ 1</t>
  </si>
  <si>
    <t xml:space="preserve">และพัฒนาการทางสติปัญญา </t>
  </si>
  <si>
    <t xml:space="preserve">7.4  ครูใช้สื่อและเทคโนโลยีที่เหมาะสม </t>
  </si>
  <si>
    <t>ผนวกกับการนำบริบทและภูมิปัญญา</t>
  </si>
  <si>
    <t>6.4  มีความรู้สึกที่ดีต่ออาชีพสุจริตและหา</t>
  </si>
  <si>
    <t>ความรู้เกี่ยวกับอาชีพที่ตนเองสนใจ</t>
  </si>
  <si>
    <t>จำนวนครู (คน)</t>
  </si>
  <si>
    <t xml:space="preserve"> และข้อมูลในการวางแผนการจัดการ</t>
  </si>
  <si>
    <t>เรียนรู้เพื่อ พัฒนาศักยภาพของผู้เรียน</t>
  </si>
  <si>
    <t>ผลการพัฒนา มาตรฐานที่ 7 (ต่อ)</t>
  </si>
  <si>
    <t>ปัญหาให้แก่ผู้เรียนทั้งด้านการเรียน</t>
  </si>
  <si>
    <t xml:space="preserve">และคุณภาพชีวิตด้วยความเสมอภาค </t>
  </si>
  <si>
    <t>7.7  ครูมีการศึกษาวิจัยและพัฒนาการจัด</t>
  </si>
  <si>
    <t>การเรียนรู้ในวิชาที่ตนรับผิดชอบ</t>
  </si>
  <si>
    <t>รับรอง</t>
  </si>
  <si>
    <t>ไม่รับรอง</t>
  </si>
  <si>
    <t>11. ผลประเมินคุณภาพภายใน  รอบปีที่ผ่านมา</t>
  </si>
  <si>
    <t>12.5  นำผลการประเมินคุณภาพทั้งภายใน และ</t>
  </si>
  <si>
    <t xml:space="preserve"> -  ผู้เรียนควรได้รับการพัฒนาด้านทักษะการทำงาน </t>
  </si>
  <si>
    <t xml:space="preserve"> -  ครูควรฝึกทักษะความคิดสร้งสรรค์ และเสริมสร้างจินตนาการแก่นักเรียน</t>
  </si>
  <si>
    <t xml:space="preserve"> -  เปิดโอกาสให้ผู้ปกครองได้มีส่วนร่วมในการพัฒผู้เรียน</t>
  </si>
  <si>
    <t>ชื่อสถานที่แหล่งเรียนรู้</t>
  </si>
  <si>
    <t>จำนวนครั้ง</t>
  </si>
  <si>
    <t>ที่ศึกษาค้นคว้า/ปี</t>
  </si>
  <si>
    <t>จำนวนชั่งโมง</t>
  </si>
  <si>
    <t>ที่สอน/ปี</t>
  </si>
  <si>
    <t>ชื่อ-ชื่อสกุล</t>
  </si>
  <si>
    <t>ระดับรางวัล/รางวัลที่ได้รับ</t>
  </si>
  <si>
    <t>เป้าประสงค์</t>
  </si>
  <si>
    <t>9.3.1  ใช้เพื่อการบริหารจัดการ</t>
  </si>
  <si>
    <t>9.3.2  ใช้เพื่อการเรียนการสอน</t>
  </si>
  <si>
    <t>9.3.3  ใช้เพื่อการสืบค้นข้อมูลทางอินเตอร์เน็ต</t>
  </si>
  <si>
    <t>5. บกพร่องทางการเรียนรู้</t>
  </si>
  <si>
    <t>6. บกพร่องทางการพูดและภาษา</t>
  </si>
  <si>
    <t>7. บกพร่องทางพฤติกรรมหรือทางอารมณ์</t>
  </si>
  <si>
    <t>9. นักเรียนพิการซ้อน</t>
  </si>
  <si>
    <t>8. นักเรียนออทิสติก</t>
  </si>
  <si>
    <t>4. บกพร่องทางร่างกาย การเคลื่อนไหวหรือสุขภาพ</t>
  </si>
  <si>
    <t>นักเรียนพิการทางการศึกษาเรียนร่วม</t>
  </si>
  <si>
    <t>ร้อยละ 80</t>
  </si>
  <si>
    <t>กิจกรรมที่โรงเรียนจัด</t>
  </si>
  <si>
    <t>ตัวบ่งชี้ที่</t>
  </si>
  <si>
    <t>ผลประเมิน รายมาตรฐาน</t>
  </si>
  <si>
    <t>ผลประเมินคุณภาพ</t>
  </si>
  <si>
    <t>การศึกษา</t>
  </si>
  <si>
    <t>จำนวนนักเรียน/ครู/ผู้บริหาร</t>
  </si>
  <si>
    <t>เกณฑ์ประเมิน</t>
  </si>
  <si>
    <t>น้ำหนัก</t>
  </si>
  <si>
    <t>คะแนน</t>
  </si>
  <si>
    <t>สรุป</t>
  </si>
  <si>
    <t>ได้ระดับคุณภาพ</t>
  </si>
  <si>
    <t>ของตัวบ่งชี้</t>
  </si>
  <si>
    <t>ตัว</t>
  </si>
  <si>
    <t>ฐานะทางเศรษฐกิจ/รายได้โดยเฉลี่ยต่อครัวเรือน ต่อปี</t>
  </si>
  <si>
    <t xml:space="preserve">บาท </t>
  </si>
  <si>
    <t xml:space="preserve"> 2.</t>
  </si>
  <si>
    <t xml:space="preserve"> 3.</t>
  </si>
  <si>
    <t>จำนวนนักเรียนขั้นพื้นฐาน  ใช้สืบค้นข้อมูล (คน/วัน)</t>
  </si>
  <si>
    <t>จำนวนนักเรียนระดับปฐมวัย  ใช้สืบค้นข้อมูล (คน/วัน)</t>
  </si>
  <si>
    <t>9.5.2  ด้านบุคคล/ภูมิปัญญาท้องถิ่นมาช่วยสอน</t>
  </si>
  <si>
    <t>10.1  ผลงานดีเด่น  ของสถานศึกษา</t>
  </si>
  <si>
    <t>ระดับรางวัล/รางวัลที่ได้รับ  ของสถานศึกษา</t>
  </si>
  <si>
    <t>10.2  ผลงานดีเด่น  ของผู้บริหารสถานศึกษา</t>
  </si>
  <si>
    <t xml:space="preserve">และใช้ผลในการปรับการสอน </t>
  </si>
  <si>
    <t>ระดับ 1</t>
  </si>
  <si>
    <t>ระดับ 2</t>
  </si>
  <si>
    <t>ระดับ 3</t>
  </si>
  <si>
    <t>ระดับ 4</t>
  </si>
  <si>
    <t>ระดับ 5</t>
  </si>
  <si>
    <t>7.8  ครูประพฤติปฏิบัติตนเป็นแบบอย่าง</t>
  </si>
  <si>
    <t>เป้าหมายตามที่กำหนดไว้ในแผนปฏิบัติการ</t>
  </si>
  <si>
    <t xml:space="preserve">บริหารการจัดการศึกษา </t>
  </si>
  <si>
    <t xml:space="preserve"> 8.5  นักเรียน ผู้ปกครอง และชุมชนพึงพอใจผลการ</t>
  </si>
  <si>
    <t>เอาใจใส่การจัดการศึกษาเต็มศักยภาพเต็มเวลา</t>
  </si>
  <si>
    <t xml:space="preserve">        เขตพื้นที่บริการการรับนักเรียน</t>
  </si>
  <si>
    <t>1</t>
  </si>
  <si>
    <t>1. เด็กถูกบังคับให้ขายแรงงานหรือแรงงานเด็ก</t>
  </si>
  <si>
    <t>2. เด็กเร่ร่อน</t>
  </si>
  <si>
    <t>3. เด็กที่อยู่ในธุรกิจบริการทางเพศ</t>
  </si>
  <si>
    <t>4. เด็กที่ถูกทอดทิ้ง</t>
  </si>
  <si>
    <t>5. เด็กที่ถูกทำร้ายทารุณ</t>
  </si>
  <si>
    <t>6. เด็กยากจน(มากเป็นพิเศษ)</t>
  </si>
  <si>
    <t>7. เด็กที่เป็นชนกลุ่มน้อย</t>
  </si>
  <si>
    <t>8. เด็กที่มีปัญหาเกี่ยวกับยาเสพติด</t>
  </si>
  <si>
    <t>9. เด็กที่ได้รับผลกระทบจากโรคเอดส์/โรคติดต่อร้ายแรงที่สังคมรังเกียจ</t>
  </si>
  <si>
    <t>ผู้อำนวยการโรงเรียน</t>
  </si>
  <si>
    <t>อย่างมีประสิทธิภาพ</t>
  </si>
  <si>
    <t>7.2  มีระบบและกลไลให้ผู้มีส่วนร่วมทุกฝ่ายตระหนักและเข้าใจการ</t>
  </si>
  <si>
    <t>7.3  จัดกิจกรรมเสริมสร้างความตระหนักรู้และความเข้าใจหลักการจัดการ</t>
  </si>
  <si>
    <t xml:space="preserve">7.4  สร้างการมีส่วนร่วมและแสวงหาความร่วมมือกับผู้ปกครอง ชุมชน </t>
  </si>
  <si>
    <t>และท้องถิ่น</t>
  </si>
  <si>
    <t>7.5  จัดสิ่งอำนวยความสะดวกเพื่อพัฒนาเด็กอย่างรอบด้าน</t>
  </si>
  <si>
    <t>มาตรฐานที่ 8  สถานศึกษามีการประกันคุณภาพภายในของสถานศึกษา</t>
  </si>
  <si>
    <t>8.1  กำหนดมาตรฐานการศึกษาปฐมวัยของสถานศึกษา</t>
  </si>
  <si>
    <t>8.2  จัดทำและดำเนินการตามแผนพัฒนาการจัดการศึกษาของสถานศึกษาที่</t>
  </si>
  <si>
    <t>มุ่งพัฒนาคุณภาพตามมาตรฐานการศึกษาของสถานศึกษา</t>
  </si>
  <si>
    <t>8.3  จัดระบบข้อมูลสารสนเทศและในสารสนเทศในการบริหารจัดการ</t>
  </si>
  <si>
    <t>8.4  ติดตามตรวจสอบ และประเมินผลการดำเนินงานคุณภาพภายในตาม</t>
  </si>
  <si>
    <t>8.5  นำผลการประเมินคุณภาพทั้งภายในและภายนอกไปใช้วางแผนพัฒนา</t>
  </si>
  <si>
    <t>คุณภาพการศึกษาอย่างต่อเนื่อง</t>
  </si>
  <si>
    <t>8.6  จัดทำรายงานประจำปีที่เป็นรายงานการประเมินคุณภาพภายใน</t>
  </si>
  <si>
    <t>มาตรฐานที่ 9  สถานศึกษามีการสร้าง ส่งเสริมสนับสนุน ให้สถานศึกษา</t>
  </si>
  <si>
    <t>9.1  เป็นแหล่งเรียนรู้เพื่อพัฒนาการเรียนรู้ของเด็กและบุคลากรในสถานศึกษา</t>
  </si>
  <si>
    <t>9.2  มีการแลกเปลี่ยนเรียนรู้ร่วมกันภายในสถานศึกษาระหว่าง ศึกษากับ</t>
  </si>
  <si>
    <t>ครอบครัว ชุมชน และองค์กรที่เกี่ยวข้อง</t>
  </si>
  <si>
    <t xml:space="preserve">มาตรฐานที่ 10  การพัฒนาสถานศึกษาให้บรรลุเป้าหมาย ตามปรัชญา </t>
  </si>
  <si>
    <t xml:space="preserve"> วิสัยทัศน์จุดเน้นการจัดการศึกษาปฐมวัยของสถานศึกษา</t>
  </si>
  <si>
    <t>10.1  จัดโครงการ กิจกรรมพัฒนาเด็กให้บรรลุตาม เป้าหมาย ปรัชญา</t>
  </si>
  <si>
    <t xml:space="preserve"> วิสัยทัศน์ และจุดเน้นการจัดการศึกษาปฐมวัยของสถานศึกษา</t>
  </si>
  <si>
    <t>มาตรฐานด้านมาตรฐานการส่งเสริม</t>
  </si>
  <si>
    <t>มาตรฐานที่ 11  การพัฒนาสถานศึกษาตามนโยบายและแนวทางปฏิรูป</t>
  </si>
  <si>
    <t>การศึกษาเพื่อยกระดับคุณภาพให้สูงขึ้น</t>
  </si>
  <si>
    <t>11.1  จัดโครงการ กิจกรรมส่งเสริมสนับสนุนนตามนโยบายเกี่ยวกับ</t>
  </si>
  <si>
    <t>การจัดการศึกษาปฐมวัย</t>
  </si>
  <si>
    <t>อ. 1</t>
  </si>
  <si>
    <t>อ. 2</t>
  </si>
  <si>
    <t>อ. 3</t>
  </si>
  <si>
    <t>รายได้เฉลี่ย/ครอบครัว/ ปี  (บาท)</t>
  </si>
  <si>
    <t>ห้องปฏิบัติการ</t>
  </si>
  <si>
    <t>9.5.2  ด้านบุคคล/ภูมิปัญญาท้องถิ่น  มาช่วยสอน</t>
  </si>
  <si>
    <t xml:space="preserve">กำลังกายสม่ำเสมอ </t>
  </si>
  <si>
    <t>1.1  มีสุขนิสัยในการดูแลสุขภาพและออก</t>
  </si>
  <si>
    <t>1.2  มีน้ำหนัก ส่วนสูง และมีสมรรถภาพ</t>
  </si>
  <si>
    <t>ทางกาย ตามเกณฑ์มาตรฐาน</t>
  </si>
  <si>
    <t>1.3  ป้องกันตนเองจากสิ่งเสพติดให้โทษ</t>
  </si>
  <si>
    <t>และหลีกเลี่ยงตนเองจากสภาวะที่</t>
  </si>
  <si>
    <t>1.6 สร้างผลงานจากการเข้าร่วมกิจกรรม</t>
  </si>
  <si>
    <t>ด้านศิลปะ ดนตรี นาฏศิลป์ กีฬา</t>
  </si>
  <si>
    <t>ตามจินตนาการนันทนาการ</t>
  </si>
  <si>
    <t>แก้ปัญหาโดยมีเหตุผล ประกอบ</t>
  </si>
  <si>
    <t>คุณภาพสูงขึ้น</t>
  </si>
  <si>
    <t>ชื่อ -ชื่อสกุล</t>
  </si>
  <si>
    <t>ผู้อำนวยการ</t>
  </si>
  <si>
    <t>อาคารเรียน</t>
  </si>
  <si>
    <t>หลัง</t>
  </si>
  <si>
    <t>เงินงบประมาณ</t>
  </si>
  <si>
    <t>งบดำเนินการ/เงินเดือน-ค่าจ้าง</t>
  </si>
  <si>
    <t>ไม่มีทะเบียน</t>
  </si>
  <si>
    <t>ราษฎร์ (คน)</t>
  </si>
  <si>
    <t>ทุพโภชนาการ (คน)</t>
  </si>
  <si>
    <t>ไม่ได้เกณฑ์ สสส. (คน)</t>
  </si>
  <si>
    <t>ไม่ได้เกณฑ์กรมอนามัย (คน)</t>
  </si>
  <si>
    <t>ขาดเรียน (คน)</t>
  </si>
  <si>
    <t>ได้รับการช่วยเหลือ (คน)</t>
  </si>
  <si>
    <t>เรียนซ้ำชั้น (คน)</t>
  </si>
  <si>
    <t>ผลสอบ ชั้น ป6, ม3 และ ม6</t>
  </si>
  <si>
    <t>ตามรายงาน ปพ.3 (คน)</t>
  </si>
  <si>
    <t>ไม่มีคุณลักษณะเป็นลูกที่ดี</t>
  </si>
  <si>
    <t>ของ พ่อ แม่ และผู้ปกครอง</t>
  </si>
  <si>
    <t>เป็นนักเรียนที่ดีของ ร.ร.</t>
  </si>
  <si>
    <t>นักเรียนไม่ทำกิจกรรม</t>
  </si>
  <si>
    <t>บำเพ็ญประโยชน์ต่อสังคม (คน)</t>
  </si>
  <si>
    <t>นักเรียนไม่บันทึกการเรียนรู้จากการอ่าน</t>
  </si>
  <si>
    <t>และการสืบค้นจากเทคโนโลยีสารสนเทศ (คน)</t>
  </si>
  <si>
    <t>พนักงานราชการ</t>
  </si>
  <si>
    <t>ลูกจ้างประจำ</t>
  </si>
  <si>
    <t>ลูกจ้างชั่วคราว</t>
  </si>
  <si>
    <t>บุคลากรจ้างเหมาบริการ</t>
  </si>
  <si>
    <t>ดำรงตำแหน่ง ถึงปัจจุบันเป็นเวลา</t>
  </si>
  <si>
    <t>รับผิดชอบกลุ่มบริหารงาน</t>
  </si>
  <si>
    <t>ผู้ช่วยผู้บริหารโรงเรียน</t>
  </si>
  <si>
    <t>บริหารงานบุคคล</t>
  </si>
  <si>
    <t>บริหารงานงบประมาณ</t>
  </si>
  <si>
    <t>บริหารงานวิชาการ</t>
  </si>
  <si>
    <t>2.1 ผู้บริหารโรงเรียน</t>
  </si>
  <si>
    <t>2.2 ผู้ช่วยผู้บริหารโรงเรียน</t>
  </si>
  <si>
    <t>คนที่ 1</t>
  </si>
  <si>
    <t>คนที่ 2</t>
  </si>
  <si>
    <t>คนที่ 3</t>
  </si>
  <si>
    <t>เด็กด้อยโอกาส</t>
  </si>
  <si>
    <t>เฉลี่ยต่อห้อง</t>
  </si>
  <si>
    <t>3.3 นักเรียนเฉลี่ย</t>
  </si>
  <si>
    <t>3.4 จำแนกประเภทนักเรียน</t>
  </si>
  <si>
    <t>1. บกพร่องทางการเห็น</t>
  </si>
  <si>
    <t>2. บกพร่องทางการได้ยิน</t>
  </si>
  <si>
    <t>3. บกพร่องทางสติปัญญา</t>
  </si>
  <si>
    <t>สะท้อนเป็นเอกลักษณ์ของสถานศึกษา</t>
  </si>
  <si>
    <t>บทบาทของสถานศึกษา</t>
  </si>
  <si>
    <t xml:space="preserve">      13.1  ผลการติดตามตรวจสอบคุณภาพภายใน  มีจุดเด่น  จุดที่ควรพัฒนา และข้อเสนอแนะ   ดังนี้</t>
  </si>
  <si>
    <t>1.5 มีมนุษยสัมพันธ์ที่ดีและให้เกียรติผู้อื่น</t>
  </si>
  <si>
    <t>2.2  เอื้ออาทรผู้อื่นและกตัญญูกตเวที</t>
  </si>
  <si>
    <t>ต่อผู้มีพระคุณ</t>
  </si>
  <si>
    <t>3.4 ใช้เทคโนโลยีในการเรียนรู้และ</t>
  </si>
  <si>
    <t xml:space="preserve">นำเสนอผลงาน </t>
  </si>
  <si>
    <t>กลยุทธ์ที่ 1</t>
  </si>
  <si>
    <t>กลยุทธ์ที่ 2</t>
  </si>
  <si>
    <t>ผลการรับรองมาตรฐานคุณภาพระดับขั้นพื้นฐาน</t>
  </si>
  <si>
    <t>จัดเวลาว่างให้เหมาะสมกับการออกกำลังกาย ส่งเสริมการรักษาสุขภาพตามหลักอนามัย</t>
  </si>
  <si>
    <t>กิจกรรมการป้องกันสารเสพติโดยประสานงานกับหน่วยงานอื่น</t>
  </si>
  <si>
    <t>โดยสถานศึกษา และต้นสังกัด</t>
  </si>
  <si>
    <t>ข้อมูลทั่วไป, ..........................................................................................................................</t>
  </si>
  <si>
    <t>ข้อมูลผู้บริหาร, ข้อมูลนักเรียน, ข้อมูลบุคลากร..........................................................................................................................</t>
  </si>
  <si>
    <t>สื่อ - แหล่งเรียนรู้,  ผลงานดีเด่น...................................................................................................................................</t>
  </si>
  <si>
    <t>ผลประเมินคุณภาพภายในโดยสถานศึกษาและหน่วยงานต้นสังกัด.........................................................................................................</t>
  </si>
  <si>
    <t xml:space="preserve">จุดเด่น จุดที่ควรพัฒนา และข้อเสนอแนะจากการประเมินคุณภาพ.................................................................................................. </t>
  </si>
  <si>
    <t>มาตรฐานการศึกษา  ปฐมวัย</t>
  </si>
  <si>
    <t>มาตรฐานที่ 11  สถานศึกษามีการจัดสภาพแวดล้อมและการบริการ</t>
  </si>
  <si>
    <t xml:space="preserve">ที่ส่งเสริมให้ผู้เรียนพัฒนาเต็มศักยภาพ </t>
  </si>
  <si>
    <t>มาตรฐานที่ 12  สถานศึกษามีการประกันคุณภาพภายในของ</t>
  </si>
  <si>
    <t xml:space="preserve">สถานศึกษาตามที่กำหนดในกฎกระทรวง </t>
  </si>
  <si>
    <t>13. จุดเด่น  จุดที่ควรพัฒนา  และข้อเสนอแนะจากผลการประเมินคุณภาพภายในและภายนอก</t>
  </si>
  <si>
    <t>จากการประเมินคุณภาพภายนอก ครั้งหลังสุด</t>
  </si>
  <si>
    <t xml:space="preserve">การเรียนรู้ระหว่างกัน </t>
  </si>
  <si>
    <t>มาตรฐานที่ 6</t>
  </si>
  <si>
    <t>มาตรฐานที่ 7</t>
  </si>
  <si>
    <t>กลยุทธ์ที่ 3</t>
  </si>
  <si>
    <t>กลยุทธ์ที่ 4</t>
  </si>
  <si>
    <t>กลยุทธ์ที่ 5</t>
  </si>
  <si>
    <t>กลยุทธ์ที่ 6</t>
  </si>
  <si>
    <t>กลยุทธ์ที่ 7</t>
  </si>
  <si>
    <t>ระดับขั้นพื้นฐาน</t>
  </si>
  <si>
    <t>ปก</t>
  </si>
  <si>
    <t>คำนำ</t>
  </si>
  <si>
    <t>สารบัญ</t>
  </si>
  <si>
    <t>ตอน 1</t>
  </si>
  <si>
    <t>ตอน 2</t>
  </si>
  <si>
    <t>ตอน 3</t>
  </si>
  <si>
    <t>ตอน 4</t>
  </si>
  <si>
    <t>ภาคผนวก</t>
  </si>
  <si>
    <t xml:space="preserve">     ตัวบ่งชี้ที่ 3 ยอมรับความคิดและวัฒนธรรมที่แตกต่าง </t>
  </si>
  <si>
    <t xml:space="preserve">     ตัวบ่งชี้ที่ 4 ตระหนัก รู้คุณค่า ร่วมอนุรักษ์และพัฒนาสิ่งแวดล้อม  </t>
  </si>
  <si>
    <t xml:space="preserve">     ตัวบ่งชี้ที่ 4 ช้เทคโนโลยีในการเรียนรู้และนำเสนอผลงาน </t>
  </si>
  <si>
    <t xml:space="preserve">     ตัวบ่งชี้ที่ 4 มีความคิดริเริ่ม และสร้างสรรค์ผลงานด้วยความภาคภูมิใจ </t>
  </si>
  <si>
    <t xml:space="preserve">     ตัวบ่งชี้ที่ 1 ผลสัมฤทธิ์ทางการเรียนแต่ละกลุ่มสาระเป็นไปตามเกณฑ์ </t>
  </si>
  <si>
    <t xml:space="preserve">     ตัวบ่งชี้ที่ 4 ผลการทดสอบระดับชาติเป็นไปตามเกณฑ์ </t>
  </si>
  <si>
    <t xml:space="preserve">     ตัวบ่งชี้ที่ 1 างแผนทำงาน ดำเนินการจนสำเร็จ</t>
  </si>
  <si>
    <t xml:space="preserve">     ตัวบ่งชี้ที่ 3 ทำงานร่วมกับผู้อื่นได้ </t>
  </si>
  <si>
    <t xml:space="preserve">     ตัวบ่งชี้ที่ 1 หลักสูตรสถานศึกษาเหมาะสม และ สอดคล้องกับท้องถิ่น </t>
  </si>
  <si>
    <t xml:space="preserve">          -  จัดแหล่งเรียนเรียนทุกกลุ่มสาระการเรียนรู้สาระหลักในห้องเรียน</t>
  </si>
  <si>
    <t xml:space="preserve">         ด้านผู้บริหาร  สถานศึกษาควรมีการนำแหล่งเรียนรู้และภูมิปัญญาท้องถิ่นมาใช้ในการจัด</t>
  </si>
  <si>
    <t>ประสบการณ์ บูรณาการเข้ากับแผนการจัดประสบการณ์การเรียนรู้ประถมวัย</t>
  </si>
  <si>
    <t>มีการเคลื่อนไหวร่างกายได้อย่างคล่องแคล่ว การวิ่ง การขึ้นลงบันไดสลับเท้าและกิจกรรมอื่นๆ</t>
  </si>
  <si>
    <t>ผู้บริหารให้การดูแลเอาใจใส่ในด้านการเรียนการสอนโดยมีการจัดครูวิชาการออกนิเทศ</t>
  </si>
  <si>
    <t>จัดให้มีการตรวจสอบสมรถภาพของเด็กเช่น สังเกตจากการเล่นเครื่องเล่นสนาม</t>
  </si>
  <si>
    <t>เพียงมาปรับใช้ในการเรียนการสอน</t>
  </si>
  <si>
    <t>ที่เหมาะสมกับวัย</t>
  </si>
  <si>
    <t>พร้อมสรุปผลรายงานการวัดผลประเมินผลแก่ผู้บริหารและผู้ปกครองในแต่ละภาคเรียน</t>
  </si>
  <si>
    <t>กิจกรรมทางศาสนา</t>
  </si>
  <si>
    <t>ตำบล</t>
  </si>
  <si>
    <t>e-mail</t>
  </si>
  <si>
    <t>กระทรวงศึกษาธิการ</t>
  </si>
  <si>
    <t>มัธยมศึกษาปีที่ 3</t>
  </si>
  <si>
    <t>เงินบริจาคไม่เจาะจงวัตถุประสงค์</t>
  </si>
  <si>
    <t>บริเวณใกล้เคียงโดยรอบโรงเรียน ได้แก่  1.</t>
  </si>
  <si>
    <t>ใช้เพื่อการสืบค้นข้อมูลทางอินเทอร์เน็ต (เครื่อง)</t>
  </si>
  <si>
    <t>ห้องคอมพิวเตอร์</t>
  </si>
  <si>
    <t>เรียนคอมพิวเตอร์</t>
  </si>
  <si>
    <t>อำเภอ</t>
  </si>
  <si>
    <t>Website</t>
  </si>
  <si>
    <t>วุฒิการศึกษาสูงสุด</t>
  </si>
  <si>
    <t>ครูอัตราจ้าง</t>
  </si>
  <si>
    <t>2.</t>
  </si>
  <si>
    <t>ไทย</t>
  </si>
  <si>
    <t>คณิต</t>
  </si>
  <si>
    <t>วิทย์</t>
  </si>
  <si>
    <t>สังคม</t>
  </si>
  <si>
    <t>สุขศึกษา</t>
  </si>
  <si>
    <t>ศิลปะ</t>
  </si>
  <si>
    <t>การงาน</t>
  </si>
  <si>
    <t>ตัวบ่งชี้ที่ 3</t>
  </si>
  <si>
    <t>ตัวบ่งชี้ที่ 4</t>
  </si>
  <si>
    <t>ตัวบ่งชี้ที่ 5</t>
  </si>
  <si>
    <t>ตัวบ่งชี้ที่ 6</t>
  </si>
  <si>
    <t>ตัวบ่งชี้ที่ 7</t>
  </si>
  <si>
    <t>สร้างสรรค์ ตัดสินใจ แก้ปัญหาได้อย่างมีสติสมเหตุผล</t>
  </si>
  <si>
    <t>มาตรฐานที่ 5  ผู้เรียนมีความรู้และทักษะที่จำเป็นตามหลักสูตร</t>
  </si>
  <si>
    <t>มาตรฐานที่ 6  ผู้เรียนมีทักษะในการทำงาน รักการทำงาน สามารถ</t>
  </si>
  <si>
    <t xml:space="preserve">   ประถมศึกษาปีที่ 3</t>
  </si>
  <si>
    <t xml:space="preserve">   ประถมศึกษาปีที่ 4</t>
  </si>
  <si>
    <t xml:space="preserve">   ประถมศึกษาปีที่ 5</t>
  </si>
  <si>
    <t xml:space="preserve">   ประถมศึกษาปีที่ 6</t>
  </si>
  <si>
    <t xml:space="preserve">   มัธยมศึกษาปีที่ 1</t>
  </si>
  <si>
    <t xml:space="preserve">   มัธยมศึกษาปีที่ 2</t>
  </si>
  <si>
    <t xml:space="preserve">   มัธยมศึกษาปีที่ 3</t>
  </si>
  <si>
    <t xml:space="preserve">   มัธยมศึกษาปีที่ 4</t>
  </si>
  <si>
    <t xml:space="preserve">   มัธยมศึกษาปีที่ 5</t>
  </si>
  <si>
    <t xml:space="preserve">   มัธยมศึกษาปีที่ 6</t>
  </si>
  <si>
    <t>รวมขั้นพื้นฐาน</t>
  </si>
  <si>
    <t>การศึกษาขั้นพื้นฐาน</t>
  </si>
  <si>
    <t>กลยุทธ์ ที่ 2</t>
  </si>
  <si>
    <t xml:space="preserve"> </t>
  </si>
  <si>
    <t>กลยุทธ์ ที่ 3</t>
  </si>
  <si>
    <t>กลยุทธ์ ที่ 4</t>
  </si>
  <si>
    <t>ผลสอบ การอ่าน การเขียน  ตามจุดเน้น</t>
  </si>
  <si>
    <t>มาตรฐานที่ 14  การพัฒนาสถานศึกษาให้บรรลุเป้าหมายตาม</t>
  </si>
  <si>
    <t xml:space="preserve">วิสัยทัศน์ ปรัชญาและจุดเน้นที่กำหนดขึ้น </t>
  </si>
  <si>
    <t>โดยหน่วยงาน</t>
  </si>
  <si>
    <t>ต้นสังกัด</t>
  </si>
  <si>
    <t>ผลการประเมินคุณภาพภายใน</t>
  </si>
  <si>
    <t>มาตรฐานที่ 13  สถานศึกษามีการสร้าง ส่งเสริม สนับสนุนให้</t>
  </si>
  <si>
    <t>สถานศึกษาเป็นสังคมแห่งการเรียนรู้</t>
  </si>
  <si>
    <t xml:space="preserve">มาตรฐานที่ 14  การพัฒนาสถานศึกษาให้บรรลุเป้าหมายตามวิสัยทัศน์ </t>
  </si>
  <si>
    <t xml:space="preserve">ปรัชญาและจุดเน้นที่กำหนดขึ้น </t>
  </si>
  <si>
    <t>ด้านมาตรการส่งเสริม</t>
  </si>
  <si>
    <t>มาตรฐานที่ 15  การจัดกิจกรรมตามนโยบาย จุดเน้น แนวทาง</t>
  </si>
  <si>
    <t>เพิ่มเติม</t>
  </si>
  <si>
    <t>10.3  ผลงานดีเด่น  ของครูผู้สอน</t>
  </si>
  <si>
    <t>10.4  ผลงานดีเด่น  ของนักเรียน</t>
  </si>
  <si>
    <t>11.  ผลการประเมินคุณภาพภายในรอบปีที่ผ่านมา</t>
  </si>
  <si>
    <t>สถานศึกษา</t>
  </si>
  <si>
    <t>โครงสร้างหลักสูตรขั้นพื้นฐาน</t>
  </si>
  <si>
    <t>ต่างประเทศ</t>
  </si>
  <si>
    <t>พัฒนาผู้เรียน</t>
  </si>
  <si>
    <t>ตอนที่ 1  ข้อมูลพื้นฐาน</t>
  </si>
  <si>
    <t>1. ข้อมูลทั่วไป</t>
  </si>
  <si>
    <t>อัตลักษณ์ของสถานศึกษา</t>
  </si>
  <si>
    <t>เอกลักษณ์ของสถานศึกษา</t>
  </si>
  <si>
    <t xml:space="preserve">แนวทางการพัฒนาคุณภาพการจัดการศึกษาของสถานศึกษา </t>
  </si>
  <si>
    <t>กลยุทธ์การพัฒนาคุณภาพการจัดการศึกษาของสถานศึกษา</t>
  </si>
  <si>
    <t>5.1  ผลสัมฤทธิ์ทางการเรียนแต่ละ</t>
  </si>
  <si>
    <t xml:space="preserve">กลุ่มสาระเป็นไปตามเกณฑ์ </t>
  </si>
  <si>
    <t>5.2  ผลการประเมินสมรรถนะสำคัญ</t>
  </si>
  <si>
    <t xml:space="preserve">ตามหลักสูตรเป็นไปตามเกณฑ์ </t>
  </si>
  <si>
    <t>5.3  ผลการประเมินการอ่าน คิด</t>
  </si>
  <si>
    <t>2.1  ร่าเริงแจ่มใส มีความรู้สึกที่ดีต่อตนเอง</t>
  </si>
  <si>
    <t>2.2  มีความมั่นใจและกล้าแสดงออก</t>
  </si>
  <si>
    <t>2.3  ควบคุมอารมย์ตนเองเหมาะสมกับวัย</t>
  </si>
  <si>
    <t xml:space="preserve">2.4  ชื่นชมศิลปะ ดนตรี การเคลื่อนไหว </t>
  </si>
  <si>
    <t>และรักธรรมชาติ</t>
  </si>
  <si>
    <t>มาตรฐานที่ 3  เด็กมีพัฒนาการด้านสังคม</t>
  </si>
  <si>
    <t>3.1  มีวินัย รับผิดชอบ เชื่อฟังคำสั่งสอน</t>
  </si>
  <si>
    <t>มีความบกพร่อง</t>
  </si>
  <si>
    <t>ผู้เรียนพิการ</t>
  </si>
  <si>
    <t>ผู้เรียนด้อยโอกาส</t>
  </si>
  <si>
    <t>เรียนร่วม(คน)</t>
  </si>
  <si>
    <t>ได้รับการช่วยเหลือ</t>
  </si>
  <si>
    <t>งาน</t>
  </si>
  <si>
    <t>เขตพื้นที่บริการของโรงเรียน</t>
  </si>
  <si>
    <t>10. คุ้มครองเด็กและเยาวชนในเขตพื้นที่บริการของจังหวัด</t>
  </si>
  <si>
    <t>จัดกิจกรรมส่งเสริมการศึกษา</t>
  </si>
  <si>
    <t>1   จัดกิจกรรมการเรียนการสอนให้บรรลุจุดมุ่งหมายของหลักสูตรการศึกษาขั้นพื้นฐาน</t>
  </si>
  <si>
    <t xml:space="preserve">กลยุทธ์ ที่ </t>
  </si>
  <si>
    <t>1   สร้างเสริมความเสมอภาคทางการศึกษา</t>
  </si>
  <si>
    <t>2   ส่งเสริมการศึกษาเพื่ออาชีพและการมีงานทำ</t>
  </si>
  <si>
    <t>3   ระดมทรัพยากรเพื่อการศึกษา</t>
  </si>
  <si>
    <t>4   การพัฒนาผู้เรียนให้มีคุณภาพตามมาตรฐาน</t>
  </si>
  <si>
    <t>2   คุณธรรมนำความรู้และตามหลักปรัชญาเศรษฐกิจพอเพียง</t>
  </si>
  <si>
    <t>3   ขยายโอกาสทางการศึกษาขั้นพื้นฐานของประชากรในวัยเรียนอย่างกว้างขวางและทั่วถึง</t>
  </si>
  <si>
    <t>4   พัฒนาคุณภาพครูและมาตราฐานการศึกษาทุกระบบ</t>
  </si>
  <si>
    <t>5   การมีส่วนร่วมของผู้ปกครอง ชุมชน ภาคเอกชน และท้องถิ่นในการจัดการศึกษา</t>
  </si>
  <si>
    <t>ข้อมูลปราชญ์ชาวบ้าน/ภูมิปัญญาท้องทิ่น/ผู้ทรงคุณวุฒิ.........................................................................................................................................</t>
  </si>
  <si>
    <t xml:space="preserve">วิเคราะห์เขียนเป็นไปตามเกณฑ์ </t>
  </si>
  <si>
    <t>5.4  ผลการทดสอบระดับชาติ</t>
  </si>
  <si>
    <t>1.4 เห็นคุณค่าในตนเอง มีความมั่น</t>
  </si>
  <si>
    <t>ใจ กล้าแสดงออกอย่างเหมาะสม</t>
  </si>
  <si>
    <t>2.1  มีคุณลักษณะอันพึงประสงค์</t>
  </si>
  <si>
    <t xml:space="preserve">ตามหลักสูตร </t>
  </si>
  <si>
    <t>2.3  ยอมรับความคิดและวัฒนธรรม</t>
  </si>
  <si>
    <t xml:space="preserve">ที่แตกต่าง </t>
  </si>
  <si>
    <t>2.4  ตระหนัก รู้คุณค่า ร่วมอนุรักษ์</t>
  </si>
  <si>
    <t xml:space="preserve">และพัฒนาสิ่งแวดล้อม  </t>
  </si>
  <si>
    <t>3.1  มีนิสัยรักการอ่านและแสวงหา</t>
  </si>
  <si>
    <t xml:space="preserve">ความรู้ด้วยตนเองจากห้องสมุด </t>
  </si>
  <si>
    <t>ผลประเมินคุณภาพ (ระดับขั้นพื้นฐาน)</t>
  </si>
  <si>
    <t>ม.3 ต.4 ข้อ 2</t>
  </si>
  <si>
    <t>ม.3 ต.4 ข้อ 1</t>
  </si>
  <si>
    <t>ม.3 ต.6 ข้อ 3</t>
  </si>
  <si>
    <t>ม.3 ต.6 ข้อ 4</t>
  </si>
  <si>
    <t>ผลการพัฒนา มาตรฐานที่ 3</t>
  </si>
  <si>
    <t>ผลการพัฒนา มาตรฐานที่ 4</t>
  </si>
  <si>
    <t>ผลการพัฒนา มาตรฐานที่ 5</t>
  </si>
  <si>
    <t>ผลการพัฒนา มาตรฐานที่ 6</t>
  </si>
  <si>
    <t>วิธีการพัฒนา  มาตรฐานที่ 12</t>
  </si>
  <si>
    <t>วิธีการพัฒนา  มาตรฐานที่ 3</t>
  </si>
  <si>
    <t>วิธีการพัฒนา  มาตรฐานที่ 4</t>
  </si>
  <si>
    <t>วิธีการพัฒนา  มาตรฐานที่ 5</t>
  </si>
  <si>
    <t>วิธีการพัฒนา  มาตรฐานที่ 6</t>
  </si>
  <si>
    <t>แนวทางการพัฒนาในอนาคต   มาตรฐานที่ 1</t>
  </si>
  <si>
    <t>แนวทางการพัฒนาในอนาคต   มาตรฐานที่ 7</t>
  </si>
  <si>
    <t>แนวทางการพัฒนาในอนาคต   มาตรฐานที่ 13</t>
  </si>
  <si>
    <t>แนวทางการพัฒนาในอนาคต   มาตรฐานที่ 14</t>
  </si>
  <si>
    <t>แนวทางการพัฒนาในอนาคต   มาตรฐานที่ 15</t>
  </si>
  <si>
    <t>แนวทางการพัฒนาในอนาคต   มาตรฐานที่ 2</t>
  </si>
  <si>
    <t>แนวทางการพัฒนาในอนาคต   มาตรฐานที่ 8</t>
  </si>
  <si>
    <t>แนวทางการพัฒนาในอนาคต   มาตรฐานที่ 3</t>
  </si>
  <si>
    <t>แนวทางการพัฒนาในอนาคต   มาตรฐานที่ 9</t>
  </si>
  <si>
    <t>แนวทางการพัฒนาในอนาคต   มาตรฐานที่ 4</t>
  </si>
  <si>
    <t>แนวทางการพัฒนาในอนาคต   มาตรฐานที่ 10</t>
  </si>
  <si>
    <t>แนวทางการพัฒนาในอนาคต   มาตรฐานที่ 5</t>
  </si>
  <si>
    <t>แนวทางการพัฒนาในอนาคต   มาตรฐานที่ 12</t>
  </si>
  <si>
    <t>กับผู้ปกครอง ชุมชน และท้องถิ่น</t>
  </si>
  <si>
    <t>7.5  จัดสิ่งอำนวยความสะดวกเพื่อพัฒนาเด็ก</t>
  </si>
  <si>
    <t>อย่างรอบด้าน</t>
  </si>
  <si>
    <r>
      <t>กลุ่มตัวบ่งชี้อัตลักษณ์</t>
    </r>
    <r>
      <rPr>
        <sz val="16"/>
        <rFont val="AngsanaUPC"/>
        <family val="1"/>
      </rPr>
      <t xml:space="preserve">    ตัวบ่งชี้ที่ 9</t>
    </r>
  </si>
  <si>
    <r>
      <t>กลุ่มตัวบ่งชี้พื้นฐาน</t>
    </r>
    <r>
      <rPr>
        <sz val="16"/>
        <rFont val="AngsanaUPC"/>
        <family val="1"/>
      </rPr>
      <t xml:space="preserve">    ตัวบ่งชี้ที่ 1</t>
    </r>
  </si>
  <si>
    <t>มาตรฐานที่ 8  สถานศึกษามีการประกันคุณภาพภายในของสถานศึกษาตามที่กำหนดในกฎกระทรวง</t>
  </si>
  <si>
    <t>มาตรฐานการศึกษาของสถานศึกษา</t>
  </si>
  <si>
    <t>8.3  จัดระบบข้อมูลสารสนเทศและในสารสนเทศ</t>
  </si>
  <si>
    <t>ในการบริหารจัดการ</t>
  </si>
  <si>
    <t>8.4  ติดตามตรวจสอบ และประเมินผลการ</t>
  </si>
  <si>
    <t>ดำเนินงานคุณภาพภายในตามมาตรฐาน</t>
  </si>
  <si>
    <t>การศึกษาของสถานศึกษา</t>
  </si>
  <si>
    <t>เชิงปริมาณ หรือ</t>
  </si>
  <si>
    <t>มีทักษะทาง</t>
  </si>
  <si>
    <t>11.2  จัดโครงการ กิจกรรมที่ส่งเสริมสุขภาพ</t>
  </si>
  <si>
    <t>อนามัยและความปลอดภัยของผู้เรียน</t>
  </si>
  <si>
    <t>14.1  จัดโครงการ กิจกรรมที่ส่งเสริมให้ผู้เรียน</t>
  </si>
  <si>
    <t>บรรลุตามเป้าหมายวิสัยทัศน์ ปรัชญา และ</t>
  </si>
  <si>
    <t xml:space="preserve">จุดเน้นของสถานศึกษา </t>
  </si>
  <si>
    <t>1.4 เห็นคุณค่าในตนเอง มีความมั่นใจ</t>
  </si>
  <si>
    <t>กล้าแสดงออกอย่างเหมาะสม</t>
  </si>
  <si>
    <t xml:space="preserve">2.3 ยอมรับความคิด วัฒนธรรมที่แตกต่าง </t>
  </si>
  <si>
    <t>3.1 มีนิสัยรักการอ่านและแสวงหาความรู้</t>
  </si>
  <si>
    <t>ด้วยตนเองจากห้องสมุด แหล่ง</t>
  </si>
  <si>
    <t>เรียนรู้และสื่อต่าง ๆ รอบตัว</t>
  </si>
  <si>
    <t xml:space="preserve">10.3  จัดกิจกรรมพัฒนาผู้เรียนที่ส่งเสริมและตอบสนองความต้องการ </t>
  </si>
  <si>
    <t>10.4  สนับสนุนให้ครูจัดกระบวนการเรียนรู้ที่ให้ผู้เรียนได้ลงมือปฏิบัติจริง</t>
  </si>
  <si>
    <t>12.2  จัดทำและดำเนินการตามแผนพัฒนาการจัดการศึกษาของสถานศึกษา</t>
  </si>
  <si>
    <t>12.3  จัดระบบข้อมูลสารสนเทศและใช้สารสนเทศในการบริหารจัดการ</t>
  </si>
  <si>
    <t>12.4  ติดตามตรวจสอบและประเมินคุณภาพภายในตามมาตรฐานการศึกษา</t>
  </si>
  <si>
    <t>คนหนึ่งให้เลือกได้ภาษาเดียว</t>
  </si>
  <si>
    <t xml:space="preserve"> -  ผู้เรียนมีสุนทรียภาพและลักษณะนิสัยด้านศิลป ดนตรีและกีฬา</t>
  </si>
  <si>
    <t>กลยุทธ์ ที่ 1</t>
  </si>
  <si>
    <t>มฐ.</t>
  </si>
  <si>
    <t>ปฎิรูปการศึกษา</t>
  </si>
  <si>
    <t>ปฎิรูปการศึกษาข้อที่ 1</t>
  </si>
  <si>
    <t>ตอนที่ 2</t>
  </si>
  <si>
    <t>กลยุทธ์ สพป.</t>
  </si>
  <si>
    <t>ตอนที่ 3</t>
  </si>
  <si>
    <t>ตอนที่ 4</t>
  </si>
  <si>
    <t>ลำดับ</t>
  </si>
  <si>
    <t>ชื่อ  โครงการ/กิจกรรม</t>
  </si>
  <si>
    <t>โครงการส่งงเสริมพัฒนาการเรียนรู้</t>
  </si>
  <si>
    <t>วิทยาศาสตร์</t>
  </si>
  <si>
    <t>เพื่อให้นักเรียนมีทักษะการคิด</t>
  </si>
  <si>
    <t>โครงการพัฒนาผู้เรียนให้มีนิสัยรัก</t>
  </si>
  <si>
    <t>มาตรฐานที่ 4  ผู้เรียนมีความสามารถในการคิดอย่างเป็น</t>
  </si>
  <si>
    <t>ระบบ คิดสร้างสรรค์ ตัดสินใจ แก้ปัญหาได้อย่างมีสติสมเหตุผล</t>
  </si>
  <si>
    <t>5.1  ผลสัมฤทธิ์ทางการเรียนแต่ละกลุ่ม</t>
  </si>
  <si>
    <t xml:space="preserve">สาระเป็นไปตามเกณฑ์ </t>
  </si>
  <si>
    <t>สามารถทำงานร่วมกับผู้อื่นได้และมีเจตคติที่ดีต่ออาชีพสุจริต</t>
  </si>
  <si>
    <t>มาตรฐานที่ 6  ผู้เรียนมีทักษะในการทำงานรักการทำงาน</t>
  </si>
  <si>
    <t>7.1  ครูมีการกำหนดเป้าหมายคุณภาพ</t>
  </si>
  <si>
    <t>ผู้เรียนทั้งด้านความรู้ ทักษะ</t>
  </si>
  <si>
    <t>ผู้เรียนทั้งด้านความรู้ ทักษะกระบวน</t>
  </si>
  <si>
    <t>การ สมรรถนะ และคุณลักษณะที่</t>
  </si>
  <si>
    <t xml:space="preserve">พึงประสงค์ </t>
  </si>
  <si>
    <t xml:space="preserve">เสี่ยงต่อ ความรุนแรง โรค ภัย </t>
  </si>
  <si>
    <t>อุบัติเหตุและปัญหาทางเพศ</t>
  </si>
  <si>
    <t>15.1  จัดโครงการ กิจกรรมเพื่อตอบสนองนโยบาย</t>
  </si>
  <si>
    <t>อาชีพหลักของผู้ปกครอง</t>
  </si>
  <si>
    <t>ผู้ปกครองจบการศึกษาระดับ</t>
  </si>
  <si>
    <t>ผู้ปกครองส่วนใหญ่นับถือศาสนา</t>
  </si>
  <si>
    <t>โดยมีประวัติโรงเรียนพอสังเขปโดยย่อ  ดังนี้</t>
  </si>
  <si>
    <t>แหล่งเรียนรู้และสื่อต่างๆ รอบตัว</t>
  </si>
  <si>
    <t xml:space="preserve">3.2  มีทักษะในการอ่าน ฟัง ดู พูด </t>
  </si>
  <si>
    <t>เขียน และ ตั้งคำถามเพื่อค้นคว้า</t>
  </si>
  <si>
    <t xml:space="preserve">หาความรู้เพิ่มเติม </t>
  </si>
  <si>
    <t xml:space="preserve">3.3  เรียนรู้ร่วมกันเป็นกลุ่ม </t>
  </si>
  <si>
    <t>แลกเปลี่ยนความคิดเห็นเพื่อ</t>
  </si>
  <si>
    <t>4.1  สรุปความคิดจากเรื่องที่อ่าน ฟัง</t>
  </si>
  <si>
    <t xml:space="preserve">เขียน ตามความคิดของตนเอง </t>
  </si>
  <si>
    <t>ดู และสื่อสารโดยการพูดหรือ</t>
  </si>
  <si>
    <t>4.2  นำเสนอวิธีคิด วิธีแก้ปัญหาด้วย</t>
  </si>
  <si>
    <t xml:space="preserve">ภาษาหรือวิธีการของตนเอง </t>
  </si>
  <si>
    <t>4.4  มีความคิดริเริ่ม และสร้างสรรค์</t>
  </si>
  <si>
    <t xml:space="preserve">ผลงานด้วยความภาคภูมิใจ </t>
  </si>
  <si>
    <t>7.3  ครูออกแบบและจัดการเรียนรู้ที่</t>
  </si>
  <si>
    <t>ตอบสนองความแตกต่างระหว่าง</t>
  </si>
  <si>
    <t xml:space="preserve">บุคคล พัฒนาการทางสติปัญญา </t>
  </si>
  <si>
    <t>7.4  ครูใช้สื่อและเทคโนโลยีที่</t>
  </si>
  <si>
    <t>เหมาะสม ผนวกกับการนำบริบท</t>
  </si>
  <si>
    <t>และภูมิปัญญาของท้องถิ่นมา</t>
  </si>
  <si>
    <t xml:space="preserve">บูรณาการในการจัดการเรียนรู้ </t>
  </si>
  <si>
    <t>7.5  ครูมีการวัดและประเมินผลที่</t>
  </si>
  <si>
    <t>มุ่งเน้นการพัฒนาการเรียนรู้ของ</t>
  </si>
  <si>
    <t>ผู้เรียน  ด้วยวิธีการที่หลากหลาย</t>
  </si>
  <si>
    <t>12.2  จัดทำและดำเนินการตามแผนพัฒนาการ</t>
  </si>
  <si>
    <t>จัดการศึกษาของสถานศึกษาที่มุ่งคุณภาพ</t>
  </si>
  <si>
    <t xml:space="preserve">ตามมาตรฐานการศึกษาของสถานศึกษา </t>
  </si>
  <si>
    <t>ผลการพัฒนา มาตรฐานที่ 2</t>
  </si>
  <si>
    <t>ตอนที่ 3  ผลการพัฒนาคุณภาพการจัดการศึกษา</t>
  </si>
  <si>
    <t xml:space="preserve">งบดำเนินการ/เงินเดือน-ค่าจ้าง </t>
  </si>
  <si>
    <t>คิดเป็นร้อยละ</t>
  </si>
  <si>
    <t xml:space="preserve">  ของรายรับ</t>
  </si>
  <si>
    <t xml:space="preserve">งบพัฒนาคุณภาพการจัดการศึกษา </t>
  </si>
  <si>
    <t>7. ข้อมูลสภาพชุมชนโดยรวม</t>
  </si>
  <si>
    <t>8. โครงสร้างหลักสูตรสถานศึกษา</t>
  </si>
  <si>
    <t>เวลาเรียน (คิดเป็นชั่วโมงต่อปี)</t>
  </si>
  <si>
    <t>3.2 จำนวนนักเรียนรายชั้น</t>
  </si>
  <si>
    <t>นักเรียนที่สำเร็จไม่เรียนต่อ</t>
  </si>
  <si>
    <t>การงานอาชีพ</t>
  </si>
  <si>
    <t>ผ่านเกณฑ์ทุกกลุ่มสาระ</t>
  </si>
  <si>
    <t>จำนวนนักเรียนได้ระดับดี</t>
  </si>
  <si>
    <t>ตัวบ่งชี้ที่ 12</t>
  </si>
  <si>
    <t>6.3  ผู้บริหารใช้หลักการบริหารแบบมีส่วนร่วมและใช้ข้อมูลการประเมิน</t>
  </si>
  <si>
    <t>ผลหรือการวิจัยเป็นฐานคิดทั้งด้านวิชาการและการจัดการ</t>
  </si>
  <si>
    <t>6.4  ผู้บริหารสามารถบริหารจัดการศึกษาให้บรรลุเป้าหมายตามแผนพัฒนา</t>
  </si>
  <si>
    <t>6.5  ผู้บริหารส่งเสริมและพัฒนาศักยภาพบุคลากรให้มีประสิทธิภาพ</t>
  </si>
  <si>
    <t>6.1  ผู้บริหารเข้าใจปรัชญาและหลัก</t>
  </si>
  <si>
    <t>ตัวบ่งชี้ที่ 8</t>
  </si>
  <si>
    <t>ตัวบ่งชี้ที่ 10</t>
  </si>
  <si>
    <t>สภาพชุมชนรอบบริเวณโรงเรียนมีลักษณะ</t>
  </si>
  <si>
    <t>มีประชากรในเขตบริการประมาณ</t>
  </si>
  <si>
    <t>6.</t>
  </si>
  <si>
    <t>(ห้อง)</t>
  </si>
  <si>
    <t xml:space="preserve">ห้องวิทยาศาสตร์ </t>
  </si>
  <si>
    <t xml:space="preserve">ห้องคอมพิวเตอร์ </t>
  </si>
  <si>
    <t xml:space="preserve">ห้องปฏิบัติการทางภาษา </t>
  </si>
  <si>
    <t>แนวทางพัฒนาในอนาคต และสิ่งที่ต้องการรับความช่วยเหลือ..................................................................................................................................</t>
  </si>
  <si>
    <t>3.  สรุปผลการประเมินคุณภาพมาตรฐานการศึกษาของสถานศึกษา</t>
  </si>
  <si>
    <t>เทียบ</t>
  </si>
  <si>
    <t>แปล</t>
  </si>
  <si>
    <t xml:space="preserve"> / ครู</t>
  </si>
  <si>
    <t>ทั้งหมด</t>
  </si>
  <si>
    <t>มาตรฐานด้านคุณภาพผู้เรียน</t>
  </si>
  <si>
    <t>ประสิทธิภาพและเกิดประสิทธิผล</t>
  </si>
  <si>
    <t>วิทยา</t>
  </si>
  <si>
    <t xml:space="preserve">สังคมศึกษา </t>
  </si>
  <si>
    <t>ศาสตร์</t>
  </si>
  <si>
    <t>ศาสนา</t>
  </si>
  <si>
    <t>และ</t>
  </si>
  <si>
    <t>อาชีพ</t>
  </si>
  <si>
    <t>ต่าง</t>
  </si>
  <si>
    <t>พัฒนา</t>
  </si>
  <si>
    <t>วัฒนธรรม</t>
  </si>
  <si>
    <t>พลศึกษา</t>
  </si>
  <si>
    <t>เทคโนฯ</t>
  </si>
  <si>
    <t>ประเทศ</t>
  </si>
  <si>
    <t>ผู้เรียน</t>
  </si>
  <si>
    <t>เรียน</t>
  </si>
  <si>
    <t>มาตรฐานที่ 8  ผู้บริหารปฏิบัติงานตามบทบาทหน้าที่อย่างมีประสิทธิภาพและเกิด ประสิทธิผล</t>
  </si>
  <si>
    <t>8.2  ผู้บริหารใช้หลักการบริหารแบบมีส่วนร่วมและ</t>
  </si>
  <si>
    <t>8.4  ผู้บริหารส่งเสริมและพัฒนาศักยภาพบุคลากร</t>
  </si>
  <si>
    <t xml:space="preserve">ให้พร้อมรับการกระจายอำนาจ </t>
  </si>
  <si>
    <t>รายการความต้องการช่วยเหลือ</t>
  </si>
  <si>
    <t>ระดับการศึกษาขั้นพื้นฐาน (ต่อ)</t>
  </si>
  <si>
    <t>2  ด้านการจัดการศึกษา</t>
  </si>
  <si>
    <t xml:space="preserve">           การพัฒนาผู้เรียน</t>
  </si>
  <si>
    <t xml:space="preserve">     ตัวบ่งชี้ที่ 2 ผู้บริหารใช้หลักการบริหารแบบมีส่วนร่วมและใช้ข้อมูล</t>
  </si>
  <si>
    <t xml:space="preserve">           ผลการประเมินหรือผลการวิจัยเป็นฐานคิดทั้งด้านวิชาการ</t>
  </si>
  <si>
    <t xml:space="preserve">           และการจัดการ</t>
  </si>
  <si>
    <t xml:space="preserve">     ตัวบ่งชี้ที่ 3 ผู้บริหารบริหารจัดการการศึกษาให้บรรลุเป้าหมายตามที่</t>
  </si>
  <si>
    <t xml:space="preserve">           กำหนดไว้ในแผนปฏิบัติการ</t>
  </si>
  <si>
    <t xml:space="preserve">     ตัวบ่งชี้ที่ 4 ผู้บริหารส่งเสริมและพัฒนาศักยภาพบุคลากรให้พร้อมรับ</t>
  </si>
  <si>
    <t xml:space="preserve">           การกระจายอำนาจ </t>
  </si>
  <si>
    <t xml:space="preserve">     ตัวบ่งชี้ที่ 5 นักเรียน ผู้ปกครอง และชุมชนพึงพอใจผลการบริหาร</t>
  </si>
  <si>
    <t xml:space="preserve">           การจัดการศึกษา </t>
  </si>
  <si>
    <t xml:space="preserve">     ตัวบ่งชี้ที่ 6 ผู้บริหารให้คำแนะนำ คำปรึกษาทางวิชาการเอาใจใส่</t>
  </si>
  <si>
    <t xml:space="preserve">           การจัดการศึกษาเต็มศักยภาพเต็มเวลา</t>
  </si>
  <si>
    <t xml:space="preserve">     ตัวบ่งชี้ที่ 1 คณะกรรมการสถานศึกษารู้และปฏิบัติหน้าที่ตามที่</t>
  </si>
  <si>
    <t xml:space="preserve">            ระเบียบกำหนด </t>
  </si>
  <si>
    <t xml:space="preserve">     ตัวบ่งชี้ที่ 2 คณะกรรมการสถานศึกษากำกับ ติดตาม ดูแล และ</t>
  </si>
  <si>
    <t xml:space="preserve">           ขับเคลื่อนการดำเนินงานของสถานศึกษาให้บรรลุผล</t>
  </si>
  <si>
    <t xml:space="preserve">           ตามเป้าหมาย </t>
  </si>
  <si>
    <t xml:space="preserve">     ตัวบ่งชี้ที่ 3 ผู้ปกครองและชุมชนเข้ามามีส่วนร่วมในการพัฒนา</t>
  </si>
  <si>
    <t xml:space="preserve">           สถานศึกษา </t>
  </si>
  <si>
    <t xml:space="preserve">     ตัวบ่งชี้ที่ 2 จัดรายวิชาเพิ่มเติมที่หลากหลายให้ผู้เรียนเลือกเรียน</t>
  </si>
  <si>
    <t xml:space="preserve">           ตามความถนัด ความสามารถ ความสนใจ</t>
  </si>
  <si>
    <t xml:space="preserve">     ตัวบ่งชี้ที่ 3 จัดกิจกรรมพัฒนาผู้เรียนที่ส่งเสริมและตอบสนองความ</t>
  </si>
  <si>
    <t xml:space="preserve">           ต้องการความสามารถความถนัด ความสนใจของผู้เรียน </t>
  </si>
  <si>
    <t xml:space="preserve">     ตัวบ่งชี้ที่ 4 สนับสนุนให้ครูจัดกระบวนการเรียนรู้ที่ให้ผู้เรียนได้ลงมือ</t>
  </si>
  <si>
    <t xml:space="preserve">     ตัวบ่งชี้ที่ 1 กำหนดมาตรฐานการศึกษาของสถานศึกษา </t>
  </si>
  <si>
    <t xml:space="preserve">     ตัวบ่งชี้ที่ 2 ผลการดำเนินงานบรรลุเป้าหมาย </t>
  </si>
  <si>
    <t xml:space="preserve">     ตัวบ่งชี้ที่ 2 มีน้ำหนัก ส่วนสูง และมีสมรรถภาพทางกาย ตามเกณฑ์</t>
  </si>
  <si>
    <t xml:space="preserve">           มาตรฐาน</t>
  </si>
  <si>
    <t xml:space="preserve">     ตัวบ่งชี้ที่ 3 ป้องกันตนเองจากสิ่งเสพติดให้โทษและหลีกเลี่ยงตนเอง</t>
  </si>
  <si>
    <t xml:space="preserve">           จากสภาวะที่เสี่ยงต่อ ความรุนแรง โรค ภัย อุบัติเหตุและ</t>
  </si>
  <si>
    <t xml:space="preserve">           ปัญหาทางเพศ</t>
  </si>
  <si>
    <t xml:space="preserve">     ตัวบ่งชี้ที่ 4 ห็นคุณค่าในตนเอง มีความมั่นใจ กล้าแสดงออกอย่าง</t>
  </si>
  <si>
    <t xml:space="preserve">           เหมาะสม</t>
  </si>
  <si>
    <t xml:space="preserve">     ตัวบ่งชี้ที่ 6 ร้างผลงานจากการเข้าร่วมกิจกรรมด้านศิลปะ ดนตรี </t>
  </si>
  <si>
    <t xml:space="preserve">           นาฏศิลป์ กีฬาตามจินตนาการนันทนาการ</t>
  </si>
  <si>
    <t xml:space="preserve">     ตัวบ่งชี้ที่ 1 มีนิสัยรักการอ่านและแสวงหาความรู้ด้วยตนเองจาก</t>
  </si>
  <si>
    <t xml:space="preserve">            ห้องสมุด แหล่งเรียนรู้และสื่อต่างๆ รอบตัว</t>
  </si>
  <si>
    <t xml:space="preserve">     ตัวบ่งชี้ที่ 2 มีทักษะในการอ่าน ฟัง ดู พูด เขียน และ ตั้งคำถามเพื่อ</t>
  </si>
  <si>
    <t>ภายในปี 2558 โรงเรียนอนุบาลพะเยา เป็นโรงเรียนมาตรฐานสากลชั้นนำ 1 ใน 10 ของภาคเหนือ มุ่งจัด</t>
  </si>
  <si>
    <t>การศึกษาอย่างมีคุณภาพส่งเสริมให้ผู้เรียนมีความเป็นเลิศางวิชาการ สื่อสารสองภาษา  ล้ำหน้าทางความคิด</t>
  </si>
  <si>
    <t>ผลิตงานอย่างสร้างสรรค์  ร่วมกันรับผิดชอบสังคมโลก  บนพื้นฐานความคิดเป็นไทยตามปรัชญาของเศรษฐกิจ</t>
  </si>
  <si>
    <t>ธ</t>
  </si>
  <si>
    <t>พอเพียง  ภายใต้การบริหารแบบมุ่งสู่ความเป็นเลิศ (TQA)</t>
  </si>
  <si>
    <t>1.จัดหลักสูตรการเรียนการสอนมาตรฐานสากลทุกระดับชั้น</t>
  </si>
  <si>
    <t>2.จัดการศึกษาคุณธรรมนำความรู้  โดยบูรณาหลักปรัชญาเศรษฐกิจพอเพียง</t>
  </si>
  <si>
    <t>3.พัฒนาบุคลากรทุกฝ่ายให้มีความพร้อมในการจัดการศึกษาอย่างมืออาชีพ</t>
  </si>
  <si>
    <t>4.พัฒนาสื่อเทคโนโลยี และนวักตกรรมให้มีมาตรฐาน</t>
  </si>
  <si>
    <t>5.จัดระบบการบริหารให้ทุกภาคส่วนมีส่วนร่วมและผู้โอกาสและความเสมอภาคอย่างเท่าเทียม</t>
  </si>
  <si>
    <t>6.จัดประชาสัมพันธ์ข่าวสารทางการศึกษาระหว่างสถานศึกษากับผู้มีส่วนร่วมได้เสีย ชุมชนและสังคมโลก</t>
  </si>
  <si>
    <t>"ยิ้ม   ไหว้   ทักทาย  เป็นระเบียบ "</t>
  </si>
  <si>
    <t>อนุบาลพะเยา</t>
  </si>
  <si>
    <t>23</t>
  </si>
  <si>
    <t>เวียง</t>
  </si>
  <si>
    <t>เมือง</t>
  </si>
  <si>
    <t>พะเยา</t>
  </si>
  <si>
    <t>56000</t>
  </si>
  <si>
    <t>054 4314111</t>
  </si>
  <si>
    <t>054 482334</t>
  </si>
  <si>
    <t>anuban_pyo@hotmail.com</t>
  </si>
  <si>
    <t>http://anubanpy.ac.th</t>
  </si>
  <si>
    <t>โรงเรียนอนุบาลพะเยา มีเนื้อที่20 ไร่ เขตพื้นฐานที่บริการจังหวัดพะเยาเดิมเป็นสถานที่ตั้งโรงเรียนสตรีพะเยา สังกัดกรมสามัญ</t>
  </si>
  <si>
    <t xml:space="preserve">ต่อมาโรงเรียนอนุบาลพะเยายุบไปรวมกับโรงเรียนพะเยาพิทยาคม และโรงเรียนอนุบาลพะเยาได้ใช้เป็นสถานที่เรียนเมื่อวันที่ 16 </t>
  </si>
  <si>
    <t>มิถุนายน 2523 เปิดทำการสอนระดับชั้นอนุบาลปีที่ 1 จำนวน 4 ห้องเรียน มีนักเรียน 124 คน</t>
  </si>
  <si>
    <t xml:space="preserve"> นางยุพี  กาญจนชม เป็นผู้บริหารคนแรก ปัจจุบันโรงเรียนอนุบาลพะเยา </t>
  </si>
  <si>
    <t>เปิดการเรียนการสอนตั้งแต่ชั้นอนุบาลปีที่1 ถึงชั้นประถมศึกษาปีที่6 จำนวน45ห้องเรียน มีจำนวน</t>
  </si>
  <si>
    <t>มีจำนวนนักเรียน 2,172คน ผู้บริหารคน ผู้บริหารคนปัจจุบัน คือ นายกมล หทัยดำรงวิทยา</t>
  </si>
  <si>
    <t>โรงเรียนอนุบาลพะเยา ตั้งอยู่ในอยู่ในย่านชุมชม ติดตลาดของจังหวัดพะเยา  ด้านหน้าโรงเรียนหน้า</t>
  </si>
  <si>
    <t xml:space="preserve">ติดคูเมือง ด้านข้างติดสถานีขนส่งจังหวัดพะเยา  ผู้เรียนส่วนใหญ่ อยู่ในเขตพื้นที่บริการของโรงเรียน </t>
  </si>
  <si>
    <t>ร้อยละ 90 และนอกพื้นที่บริการร้อยละ 10  เป็นโรงเรียนประถมศึกษาขนาดใหญ่พิเศษของจังหวัด</t>
  </si>
  <si>
    <t>นายกมล หทัยดำรงวิทยา</t>
  </si>
  <si>
    <t>นางสาวนัยนา แผ่นทอง</t>
  </si>
  <si>
    <t>ศษม.การบริหารการศึกษา</t>
  </si>
  <si>
    <t>นางพวงเพชร  เมืองมูล</t>
  </si>
  <si>
    <t>กศ.ม.</t>
  </si>
  <si>
    <t>การบริหารการศึกษา</t>
  </si>
  <si>
    <t>นายปรีชา  กาวิใจ</t>
  </si>
  <si>
    <t>ดร.เจษฎา  ชัยดรุณ</t>
  </si>
  <si>
    <t>นายวิศิษฏ์  สุปรียาพร</t>
  </si>
  <si>
    <t>1.มีหลักสูตรการจัดการเรียนการสอนมาตรฐานสากลทุกระดับชั้น2.ผู้เรียนทุกคนมีคุณธรรมนำความรู้</t>
  </si>
  <si>
    <t>โดยบรูณาการตามหลักเศรษฐกิจพอเพียง3.บุคลากรทุกฝ่ายมีความพร้อมในการจัดการอย่างมืออาชีพ</t>
  </si>
  <si>
    <t>และความเสมอภาคย่างเท่าเทียม 6.ผู้มีส่วนได้เสีย ชุมชนและสังคมโลกองค์ได้รับข่าวสาร</t>
  </si>
  <si>
    <t>4.มีสื่อเทคโนโลยีและนวัตกรรมให้มีมาตรฐาน  5.มีระบบการบริหารโดยทุกภาคส่วนมีส่วนร่วม</t>
  </si>
  <si>
    <t xml:space="preserve">7.มีสภาพแวดล้อมและบรรยากาศภายในสถานศึกษาที่เอื้อต่อการเรียนรู้สู่มาตรฐานสากลในปี2556       </t>
  </si>
  <si>
    <t>8.มีระบบข้อมูลสารสนเทศที่ทันสมัย เอื้อต่ออำนวยต่อการจัดการเรียนรู้</t>
  </si>
  <si>
    <t>เข้าค่ายวิชาการวิทยาศาสตร์  Day Camp</t>
  </si>
  <si>
    <t>เพื่อให้เด็กได้เรียนรู้ด้วยวิธีการหาคำตอบที่หลากหลาย</t>
  </si>
  <si>
    <t>เรียนรู้สู่โลกกว้าง</t>
  </si>
  <si>
    <t>1.เพื่อให้เด็กเกิดการเรียนรู้ด้วยตนเอง จากการได้สังเกต สัมผัสจับต้อง และการค้นหา</t>
  </si>
  <si>
    <t>จัดทำกันสาดบังแสงแดดหน้าอาคารเรียน</t>
  </si>
  <si>
    <t>กิจกรรมเสริมหลักสูตร</t>
  </si>
  <si>
    <t>จัดสิ่งแวดล้อมในการเรียนรู้ในโรงเรียนและนอกห้องเรียน</t>
  </si>
  <si>
    <t xml:space="preserve"> พัฒนาหลักสูตรการศึกษาปฐมวัย</t>
  </si>
  <si>
    <t xml:space="preserve">พัฒนาส่งเสริมบุคลากรและศึกษาดูงานเพื่อการจัด    </t>
  </si>
  <si>
    <t>การเสริมประสิทธิภาพการจัดประสบการณ์การศึกษาปฐมวัยโดย  ใช้นวัตกรรมโรงเรียนพระราชทาน</t>
  </si>
  <si>
    <t xml:space="preserve">ครูและบุคลากรปฐมวัยแลกเปลี่ยนเรียนรู้ </t>
  </si>
  <si>
    <t>4</t>
  </si>
  <si>
    <t>เป็นเขตเทศบาลเมืองพะเยา</t>
  </si>
  <si>
    <t>18,120คน</t>
  </si>
  <si>
    <t>รับราชการ ค้าขาย รับจ้างทั่วไป</t>
  </si>
  <si>
    <t>ศูนย์การเรียนรู้วิทยาศาสตร์</t>
  </si>
  <si>
    <t>วัดศรีโคมคำ</t>
  </si>
  <si>
    <t>กว๊านพะเยา</t>
  </si>
  <si>
    <t>วัดติโลกอาราม</t>
  </si>
  <si>
    <t>ศูนย์เพาะพันธุ์ประมงน้ำจืด</t>
  </si>
  <si>
    <t>บวงสรวงพ่อขุนงำเมือง</t>
  </si>
  <si>
    <t>ประเพณีสลากภัต</t>
  </si>
  <si>
    <t>ประเพณีลอยกระทง</t>
  </si>
  <si>
    <t xml:space="preserve">ระปริญญาตรี </t>
  </si>
  <si>
    <t>2. ผู้ปกครองให้ความร่วมมือในการเรียนการสอน</t>
  </si>
  <si>
    <t xml:space="preserve">3. ครูและบุคลากรมีคุณภาพ </t>
  </si>
  <si>
    <t>4.มีสื่ออุปกรณ์ที่ทันสมัยเพียงพอ</t>
  </si>
  <si>
    <t>มีเทคโนโลยีที่ทันสมัย</t>
  </si>
  <si>
    <t>1. สถานศึกษามีสิ่งแวดล้อมที่เป็นมลพิษด้านเสียง</t>
  </si>
  <si>
    <t>และอากาศ  เป็นแหล่งชุมชนแออัด</t>
  </si>
  <si>
    <t>สระว่ายน้ำ</t>
  </si>
  <si>
    <t>ห้องน้ำทราย</t>
  </si>
  <si>
    <t>ห้องแสนสนุก</t>
  </si>
  <si>
    <t>เรียนดนตรี</t>
  </si>
  <si>
    <t>เรียนว่ายน้ำ</t>
  </si>
  <si>
    <t>ฝึกการทรงตัว การเคลื่อนไหว</t>
  </si>
  <si>
    <t>การเคลื่อนไหวและ</t>
  </si>
  <si>
    <t>วัดศรีโคม</t>
  </si>
  <si>
    <t>สถานีประมงน้ำจืด</t>
  </si>
  <si>
    <t>ศูนย์วัฒนธรรมนิทรรศ</t>
  </si>
  <si>
    <t xml:space="preserve">ศึกษาแหล่งเรียนรู้ในชุมชน </t>
  </si>
  <si>
    <t>ศึกษาประวัติศาสตร์</t>
  </si>
  <si>
    <t>เรื่องราวเมืองพะเยา</t>
  </si>
  <si>
    <t>ศึกษาเกี่ยวกับพุทธศาสนา วัฒนธรรม</t>
  </si>
  <si>
    <t>ศึกษาพันธุ์ปลาชนิดต่างๆ</t>
  </si>
  <si>
    <t>นางบัวรจน์  สมบูรณ์</t>
  </si>
  <si>
    <t>การทำคัพเค๊ก</t>
  </si>
  <si>
    <t>นางสิริพิมพรรณ  เสยสูงเนิน</t>
  </si>
  <si>
    <t>นางอัญชัญ  คำมาปัน</t>
  </si>
  <si>
    <t>สพป.พะเยา เขต1</t>
  </si>
  <si>
    <t>1.เด็กหญิงบุญญาพร  เรืองยศ</t>
  </si>
  <si>
    <t>2.เด็กชายนิตชคุณ  ทวีสกุล</t>
  </si>
  <si>
    <t xml:space="preserve">ปฐมวัย งานศิลปหัตกรรมนักเรียนภาคเหนือ </t>
  </si>
  <si>
    <t>ครั้งที่64  จังหวัดแพร่ ประจำปีการศึกษา</t>
  </si>
  <si>
    <t>2557</t>
  </si>
  <si>
    <t>รางวัลชนะเลิศ อันดับที่2 ประเภทยุวชน</t>
  </si>
  <si>
    <t>ชาย6ปี รุ่นBนน.18กก.แต่ไม่เกิน20กก.</t>
  </si>
  <si>
    <t>เทศบาลนครเชียงใหม่</t>
  </si>
  <si>
    <t>หนูรักษ์กว๊าน</t>
  </si>
  <si>
    <t>การเรียน การทดลอง</t>
  </si>
  <si>
    <t>โรงเรียนส่งเสริมประชาธิปไตย</t>
  </si>
  <si>
    <t>ส่งเสริมนิสัยรักการอ่าน</t>
  </si>
  <si>
    <t>โอเพ่นครั้งที่1</t>
  </si>
  <si>
    <t xml:space="preserve">การแข่งขันเทควันโดนครเชียงใหม่ </t>
  </si>
  <si>
    <t>2.ให้เห็นความสำคัญของการเล่น การให้อภัย และทำกิจกรรมร่วมกับผู้อื่น รู้จักรอคอยและแบ่งปัน</t>
  </si>
  <si>
    <t xml:space="preserve">        ผู้เรียนมีคุณธรรม จริยธรรมและค่านิยมพึงประสงค์ มีสุขนิสัย สุขภาพกาย สุขภาพจิตที่ดี </t>
  </si>
  <si>
    <t xml:space="preserve">ส่งเสริมเรื่องการรอคอยและรู้จักแบ่งปัน        </t>
  </si>
  <si>
    <t xml:space="preserve">     </t>
  </si>
  <si>
    <t>มีสัดส่วนของนักเรียนต่อครู และต่อห้องมากกว่าเกณฑ์</t>
  </si>
  <si>
    <t>ครูผู้สอนปฐมวัยควรมีวุฒิการศึกษาตรงตามวิชาเอก</t>
  </si>
  <si>
    <t xml:space="preserve">เด็กปฐมวัยทุกคนมีพัฒนาการครบทั้ง 4 ด้าน  </t>
  </si>
  <si>
    <t>นักเรียน และคณะครู สามารถใช้พื้นที่</t>
  </si>
  <si>
    <t>วิธีการจัดการเรียนการสอน</t>
  </si>
  <si>
    <t>เด็กได้เล่น ได้เรียนรู้อย่างน้อย 5 มุมประสบการณ์</t>
  </si>
  <si>
    <t>ครูและบุคลากรปฐมวัยแลกเปลี่ยนเรียนรู้ ได้รับประสบการณ์ตรง เพื่อนำมาพัฒนาการเรียนรู้ของผู้เรียนได้</t>
  </si>
  <si>
    <t>ร้อยละ80</t>
  </si>
  <si>
    <t xml:space="preserve">ได้ส่งเสริมพัฒนาบุคลากรในการจัดประสบการณ์ให้เด็กปฐมวัยอย่างมีประสิทธิภาพเป็นที่ยอมรับของสังคม </t>
  </si>
  <si>
    <t>ได้รับการจัดสรรงบประมาณจากหน่วยงาน</t>
  </si>
  <si>
    <t>. เด็กปฐมวัยทุกคนมีพัฒนาการครบทั้ง 4 ด้าน  คือ ด้านร่างกาย  อารมณ์จิตใจ สังคมและสติปัญญาอย่างเต็มประสิทธิภาพ</t>
  </si>
  <si>
    <t>ได้รับการสนับสนุนงบประมาณ และความร่วมมือจากบุคคลกรทุกคน</t>
  </si>
  <si>
    <t>ครูและบุคลากรได้รับการแลกเปลี่ยนรู้ประสบการณ์</t>
  </si>
  <si>
    <t>กิจกรรมหนูน้อยนักออม</t>
  </si>
  <si>
    <t>กิจกรรมแห่เทียนพรรษา</t>
  </si>
  <si>
    <t>กิจกรรมสลากภัต</t>
  </si>
  <si>
    <t>กิจกรรมลอยกระทง</t>
  </si>
  <si>
    <t>3.เด็กชายปกป้อง สุขไชยสงค์</t>
  </si>
  <si>
    <t>กิจกรรม การปั้นดินน้ำมัน ระดับชั้นปฐมวัย</t>
  </si>
  <si>
    <t>สพป.พะเยาเขต1</t>
  </si>
  <si>
    <t>ได้รับรางวัลระดับเหรียญทอง</t>
  </si>
  <si>
    <t>4.เด็กหญิงพชรวีร์  วงศ์ไชย</t>
  </si>
  <si>
    <t>5.เด็กหญิงพิรญาณ์  อ้อยหวาน</t>
  </si>
  <si>
    <t>6.เด็กหญิงภัทรพร  ลำน้อย</t>
  </si>
  <si>
    <t xml:space="preserve">การแข่งขันเทควันโดเชียงรายโอเพ่น 2014 </t>
  </si>
  <si>
    <t>ได้รับรางวัลชนะเลิศ</t>
  </si>
  <si>
    <t>สมาคกีฬาจังหวัดเชียงราย</t>
  </si>
  <si>
    <t>7.เด็กหญิงนวรันต์  จำรัส</t>
  </si>
  <si>
    <t>การแข่งขันว่ายน้ำอำเภอฝางต้านภัยยาเสพติด</t>
  </si>
  <si>
    <t>ชิงแชมป์ภาคเหนือ รอบคัดเลือก</t>
  </si>
  <si>
    <t>องค์การบริหารส่วน</t>
  </si>
  <si>
    <t>จังหวัดเชียงใหม่</t>
  </si>
  <si>
    <t>8.เด็กหญิงนรมน พรหมโลก</t>
  </si>
  <si>
    <t>การแข่งขันว่ายน้ำ ช่อแฮสวิมมิ่งเกมส์ฝ่า</t>
  </si>
  <si>
    <t>สายหมอก ครั้งที่8</t>
  </si>
  <si>
    <t>สมาคมกีฬาคมจังหวัด</t>
  </si>
  <si>
    <t>แพร่</t>
  </si>
  <si>
    <t>9.เด็กหญิงมิณฑิตา  หลักฐาน</t>
  </si>
  <si>
    <t>10.เด็กนวรัตน์  จำรัส</t>
  </si>
  <si>
    <t>11.เด็กหญิงพิชฎาณัฏฐ์ ทาใจ</t>
  </si>
  <si>
    <t>การแข่งขันแชร์บอลระดับอนุบาล</t>
  </si>
  <si>
    <t xml:space="preserve">รางวัลรองชนะเลิศ </t>
  </si>
  <si>
    <t>กลุ่มโรงเรียนเมือง</t>
  </si>
  <si>
    <t>พะเยาเมือง2</t>
  </si>
  <si>
    <t>12.เด็กหญิงณัฐกิตติ์  วงศ์ไชยา</t>
  </si>
  <si>
    <t>การแข่งขันกรีฑาระดับอนุบาล</t>
  </si>
  <si>
    <t>โรงเรียนเมืองพะเยา2</t>
  </si>
  <si>
    <t>3</t>
  </si>
  <si>
    <t xml:space="preserve">ร้อยละ80ผู้ปกครองทราบและเข้าใจ </t>
  </si>
  <si>
    <t>ร้อยละ80ครูผู้สอน สถานศึกษา มีทักษะความสามรถเป็นที่ยอมรับของผู้ปกครอง ชุมชนและสังคม</t>
  </si>
  <si>
    <t>โรงเรียนส่งคุณภาพระดับเพชร</t>
  </si>
  <si>
    <t>โรงเรียนมาตรฐานสากล</t>
  </si>
  <si>
    <t>โรงเรียนส่งเสริมประธิปไตยในโรงเรียน</t>
  </si>
  <si>
    <t>\</t>
  </si>
  <si>
    <t>3.10  จำนวนนักเรียนที่จบหลักสูตร</t>
  </si>
  <si>
    <t>6. ข้อมูลสภาพชุมชนโดยรวม</t>
  </si>
  <si>
    <t>6.2  บริเวรใกล้เคียงโดยรอบโรงเรียน   ได้แก่</t>
  </si>
  <si>
    <t>6.3  ประเพณี/ศิลปวัฒนธรรมท้องถิ่น   ได้แก่</t>
  </si>
  <si>
    <t>6.5 โอกาสและข้อจำกัดของสถานศึกษา</t>
  </si>
  <si>
    <t>8.  สื่อ แหล่งเรียนรู้ ภูมิปัญญาท้องถิ่น</t>
  </si>
  <si>
    <t xml:space="preserve">     8.1  ห้องสมุด</t>
  </si>
  <si>
    <t>8.1.1  ลักษณะอาคารห้องสมุด</t>
  </si>
  <si>
    <t>8.1.2  จำนวนหนังสือในห้องสมุด    จำนวน</t>
  </si>
  <si>
    <t xml:space="preserve">     8.2  ห้องปฎิบัติการ</t>
  </si>
  <si>
    <t>8.2.1  ห้องปฎิบัติการวิทยาศาสตร์</t>
  </si>
  <si>
    <t>8.2.2  ห้องปฎิบัติการคอมพิวเตอร์</t>
  </si>
  <si>
    <t>8.2.3  ห้องปฎิบัติการทางภาษา</t>
  </si>
  <si>
    <t xml:space="preserve">     8.3  ห้องคอมพิวเตอร์   สถานศึกษามีคอมพิวเตอร์ ทั้งสิ้น  จำนวน</t>
  </si>
  <si>
    <t>8.3.1  ใช้เพื่อการบริหารจัดการ</t>
  </si>
  <si>
    <t>8.3.2  ใช้เพื่อการเรียนการสอน</t>
  </si>
  <si>
    <t>8.3.3  ใช้เพื่อการสืบค้นข้อมูลทางอินเตอร์เน็ต</t>
  </si>
  <si>
    <t xml:space="preserve">     8.4  แหล่งเรียนรู้ภายในโรงเรียน</t>
  </si>
  <si>
    <t xml:space="preserve">       8.5  แหล่งเรียนรู้ภายนอกโรงเรียน</t>
  </si>
  <si>
    <t>8.5.1  ด้านหน่วยงาน/องค์กร/สถานที่</t>
  </si>
  <si>
    <t>8.5.2  ด้านบุคคล/ภูมิปัญญาท้องถิ่นมาช่วยสอน</t>
  </si>
  <si>
    <t>9.  ผลงานดีเด่นในรอบปีที่ผ่านมา</t>
  </si>
  <si>
    <t>9.1  ผลงานดีเด่น  ของสถานศึกษา</t>
  </si>
  <si>
    <t>9.2  ผลงานดีเด่น  ของผู้บริหารสถานศึกษา</t>
  </si>
  <si>
    <t>9.3  ผลงานดีเด่น  ของครูผู้สอน</t>
  </si>
  <si>
    <t>9.4  ผลงานดีเด่น  ของนักเรียน</t>
  </si>
  <si>
    <t>10.  ผลการประเมินคุณภาพภายในรอบปีที่ผ่านมา</t>
  </si>
  <si>
    <t>10.2   ผลประเมินระดับขั้นพื้นฐาน  โดยสถานศึกษาและหน่วยงานต้นสังกัดในรอบปีที่ผ่านมา</t>
  </si>
  <si>
    <t>10.2   ผลประเมินระดับขั้นพื้นฐาน (ต่อ)</t>
  </si>
  <si>
    <t>ผลการดำเนินงานตามมาตรฐานการศึกษาของสถานศึกษา</t>
  </si>
  <si>
    <t>1.  ผลการดำเนินงานตามแผนปฏิบัติการประจำปีของสถานศึกษา ระดับปฐมวัย</t>
  </si>
  <si>
    <t>1. ผลการดำเนินงานตามมาตรฐานการศึกษาของสถานศึกษา  ระดับการศึกษาปฐมวัย</t>
  </si>
  <si>
    <t>2. ผลการดำเนินงานตามมาตรฐานการศึกษาของสถานศึกษา  ระดับการศึกษาขั้นพื้นฐาน</t>
  </si>
  <si>
    <t>สำนักงานเขตพื้นที่การศึกษาประถมศึกษาพะเยา เขต 1</t>
  </si>
  <si>
    <t>ตอน 3 ปฐมวัย</t>
  </si>
  <si>
    <t>ตอน 3 พื้นฐาน</t>
  </si>
  <si>
    <t>ข้อมูลทั่วไป,  ..........................................................................................................................</t>
  </si>
  <si>
    <t>ข้อมูลผู้บริหาร,ข้อมูลนักเรียน, ข้อมูลบุคลากร, ข้อมูลอาคารสถานที่,..........</t>
  </si>
  <si>
    <t>ผลการดำเนินงานตามมาตรฐานการศึกษาของสถานศึกษา ระดับปฐมวัย...........................................................................................................................</t>
  </si>
  <si>
    <t>ผลการดำเนินงานตามมาตรฐานการศึกษาของสถานศึกษา ระดับพื้นฐาน...........................................................................................................................</t>
  </si>
  <si>
    <t>และเพื่อเสนอต่อคณะกรรมการสถานศึกษาขั้นพื้นฐานและหน่วยงานที่เกี่ยวข้อง</t>
  </si>
  <si>
    <t>……………………………</t>
  </si>
  <si>
    <t>…………………</t>
  </si>
  <si>
    <t>……ปี......เดือน</t>
  </si>
  <si>
    <t xml:space="preserve">วัดศรีโคมคำ        </t>
  </si>
  <si>
    <t>ศูนย์ประมงน้ำจืด</t>
  </si>
  <si>
    <t>อ.เมืองพะเยา</t>
  </si>
  <si>
    <t>(1.) เกษตรกร  (2.) รับจ้าง</t>
  </si>
  <si>
    <t xml:space="preserve">      12 ผลการติดตามตรวจสอบคุณภาพภายใน  มีจุดเด่น  จุดที่ควรพัฒนา และข้อเสนอแนะ   ดังนี้</t>
  </si>
  <si>
    <r>
      <t xml:space="preserve">เอกสาร   รายงาน </t>
    </r>
    <r>
      <rPr>
        <b/>
        <sz val="28"/>
        <color indexed="13"/>
        <rFont val="AngsanaUPC"/>
        <family val="1"/>
        <charset val="222"/>
      </rPr>
      <t>SAR</t>
    </r>
    <r>
      <rPr>
        <b/>
        <sz val="20"/>
        <color indexed="13"/>
        <rFont val="AngsanaUPC"/>
        <family val="1"/>
        <charset val="222"/>
      </rPr>
      <t xml:space="preserve"> ระดับขั้นพื้นฐานและปฐมวัย (ปรับปรุงใหม่รวมเป็นเล่มเดียว)</t>
    </r>
  </si>
  <si>
    <t>เอกสาร   รายงาน SAR ระดับขั้นพื้นฐานและปฐมวัย (ปรับปรุงใหม่รวมเป็นเล่มเดียว)</t>
  </si>
  <si>
    <t xml:space="preserve">ได้รับการเห็นชอบจากคณะกรรมการสถานศึกษาแล้ว  เพื่อให้ได้ข้อมูลที่จะนำไปสู่การพัฒนาปรับปรุงตนเอง  </t>
  </si>
  <si>
    <t>ผลการประเมินคุณภาพภายนอก รอบสาม.............................................................................</t>
  </si>
  <si>
    <t xml:space="preserve">   - ผลสัมฤทธิ์ทางการเรียน  8  กลุ่มสาระ.............................................................................................................................................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</si>
</sst>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87" formatCode="#,##0.00_ ;\-#,##0.00\ "/>
    <numFmt numFmtId="188" formatCode="#,##0_ ;\-#,##0\ "/>
    <numFmt numFmtId="189" formatCode="_-* #,##0_-;\-* #,##0_-;_-* &quot;-&quot;??_-;_-@_-"/>
    <numFmt numFmtId="190" formatCode="0.000"/>
    <numFmt numFmtId="191" formatCode="0.0"/>
    <numFmt numFmtId="192" formatCode="_-* #,##0.0_-;\-* #,##0.0_-;_-* &quot;-&quot;_-;_-@_-"/>
    <numFmt numFmtId="193" formatCode="_-* #,##0.00_-;\-* #,##0.00_-;_-* &quot;-&quot;_-;_-@_-"/>
    <numFmt numFmtId="194" formatCode="0_ ;\-0\ "/>
  </numFmts>
  <fonts count="177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6"/>
      <name val="AngsanaUPC"/>
      <family val="1"/>
    </font>
    <font>
      <b/>
      <sz val="16"/>
      <color indexed="12"/>
      <name val="AngsanaUPC"/>
      <family val="1"/>
    </font>
    <font>
      <sz val="16"/>
      <color indexed="13"/>
      <name val="AngsanaUPC"/>
      <family val="1"/>
    </font>
    <font>
      <sz val="16"/>
      <color indexed="9"/>
      <name val="AngsanaUPC"/>
      <family val="1"/>
    </font>
    <font>
      <b/>
      <sz val="16"/>
      <name val="AngsanaUPC"/>
      <family val="1"/>
    </font>
    <font>
      <sz val="16"/>
      <color indexed="8"/>
      <name val="AngsanaUPC"/>
      <family val="1"/>
    </font>
    <font>
      <b/>
      <sz val="16"/>
      <color indexed="8"/>
      <name val="AngsanaUPC"/>
      <family val="1"/>
    </font>
    <font>
      <sz val="16"/>
      <color indexed="10"/>
      <name val="AngsanaUPC"/>
      <family val="1"/>
    </font>
    <font>
      <b/>
      <sz val="16"/>
      <name val="AngsanaUPC"/>
      <family val="1"/>
      <charset val="222"/>
    </font>
    <font>
      <sz val="16"/>
      <name val="Wingdings 2"/>
      <family val="1"/>
      <charset val="2"/>
    </font>
    <font>
      <sz val="16"/>
      <color indexed="20"/>
      <name val="AngsanaUPC"/>
      <family val="1"/>
    </font>
    <font>
      <sz val="16"/>
      <color indexed="13"/>
      <name val="AngsanaUPC"/>
      <family val="1"/>
      <charset val="222"/>
    </font>
    <font>
      <b/>
      <sz val="24"/>
      <color indexed="13"/>
      <name val="AngsanaUPC"/>
      <family val="1"/>
      <charset val="222"/>
    </font>
    <font>
      <b/>
      <sz val="18"/>
      <name val="AngsanaUPC"/>
      <family val="1"/>
      <charset val="222"/>
    </font>
    <font>
      <sz val="16"/>
      <color indexed="12"/>
      <name val="AngsanaUPC"/>
      <family val="1"/>
    </font>
    <font>
      <b/>
      <sz val="18"/>
      <color indexed="12"/>
      <name val="AngsanaUPC"/>
      <family val="1"/>
      <charset val="222"/>
    </font>
    <font>
      <b/>
      <sz val="26"/>
      <name val="AngsanaUPC"/>
      <family val="1"/>
      <charset val="222"/>
    </font>
    <font>
      <sz val="16"/>
      <color indexed="9"/>
      <name val="AngsanaUPC"/>
      <family val="1"/>
      <charset val="222"/>
    </font>
    <font>
      <b/>
      <sz val="18"/>
      <color indexed="9"/>
      <name val="AngsanaUPC"/>
      <family val="1"/>
      <charset val="222"/>
    </font>
    <font>
      <b/>
      <sz val="20"/>
      <color indexed="9"/>
      <name val="AngsanaUPC"/>
      <family val="1"/>
      <charset val="222"/>
    </font>
    <font>
      <b/>
      <sz val="36"/>
      <name val="AngsanaUPC"/>
      <family val="1"/>
      <charset val="222"/>
    </font>
    <font>
      <sz val="16"/>
      <color indexed="44"/>
      <name val="AngsanaUPC"/>
      <family val="1"/>
    </font>
    <font>
      <b/>
      <sz val="18"/>
      <color indexed="13"/>
      <name val="AngsanaUPC"/>
      <family val="1"/>
      <charset val="222"/>
    </font>
    <font>
      <b/>
      <sz val="18"/>
      <color indexed="16"/>
      <name val="AngsanaUPC"/>
      <family val="1"/>
    </font>
    <font>
      <sz val="18"/>
      <color indexed="16"/>
      <name val="AngsanaUPC"/>
      <family val="1"/>
    </font>
    <font>
      <b/>
      <sz val="24"/>
      <name val="AngsanaUPC"/>
      <family val="1"/>
      <charset val="222"/>
    </font>
    <font>
      <b/>
      <sz val="20"/>
      <name val="AngsanaUPC"/>
      <family val="1"/>
      <charset val="222"/>
    </font>
    <font>
      <sz val="16"/>
      <color indexed="18"/>
      <name val="AngsanaUPC"/>
      <family val="1"/>
    </font>
    <font>
      <b/>
      <sz val="28"/>
      <color indexed="9"/>
      <name val="AngsanaUPC"/>
      <family val="1"/>
      <charset val="222"/>
    </font>
    <font>
      <b/>
      <sz val="20"/>
      <color indexed="13"/>
      <name val="AngsanaUPC"/>
      <family val="1"/>
      <charset val="222"/>
    </font>
    <font>
      <b/>
      <sz val="20"/>
      <color indexed="8"/>
      <name val="AngsanaUPC"/>
      <family val="1"/>
      <charset val="222"/>
    </font>
    <font>
      <sz val="16"/>
      <color indexed="8"/>
      <name val="AngsanaUPC"/>
      <family val="1"/>
      <charset val="222"/>
    </font>
    <font>
      <b/>
      <sz val="18"/>
      <color indexed="8"/>
      <name val="AngsanaUPC"/>
      <family val="1"/>
      <charset val="222"/>
    </font>
    <font>
      <b/>
      <sz val="24"/>
      <color indexed="9"/>
      <name val="AngsanaUPC"/>
      <family val="1"/>
      <charset val="222"/>
    </font>
    <font>
      <sz val="16"/>
      <color indexed="58"/>
      <name val="AngsanaUPC"/>
      <family val="1"/>
    </font>
    <font>
      <b/>
      <sz val="20"/>
      <name val="AngsanaUPC"/>
      <family val="1"/>
    </font>
    <font>
      <b/>
      <sz val="18"/>
      <name val="AngsanaUPC"/>
      <family val="1"/>
    </font>
    <font>
      <b/>
      <sz val="24"/>
      <name val="AngsanaUPC"/>
      <family val="1"/>
    </font>
    <font>
      <sz val="10"/>
      <color indexed="9"/>
      <name val="Arial"/>
      <family val="2"/>
    </font>
    <font>
      <sz val="16"/>
      <color indexed="22"/>
      <name val="AngsanaUPC"/>
      <family val="1"/>
    </font>
    <font>
      <b/>
      <sz val="48"/>
      <color indexed="13"/>
      <name val="AngsanaUPC"/>
      <family val="1"/>
    </font>
    <font>
      <b/>
      <sz val="24"/>
      <color indexed="13"/>
      <name val="AngsanaUPC"/>
      <family val="1"/>
    </font>
    <font>
      <b/>
      <u/>
      <sz val="20"/>
      <color indexed="13"/>
      <name val="AngsanaUPC"/>
      <family val="1"/>
    </font>
    <font>
      <b/>
      <sz val="28"/>
      <color indexed="13"/>
      <name val="AngsanaUPC"/>
      <family val="1"/>
      <charset val="222"/>
    </font>
    <font>
      <sz val="10"/>
      <color indexed="13"/>
      <name val="Arial"/>
      <family val="2"/>
    </font>
    <font>
      <sz val="10"/>
      <color indexed="8"/>
      <name val="Arial"/>
      <family val="2"/>
    </font>
    <font>
      <sz val="10"/>
      <color indexed="18"/>
      <name val="Arial"/>
      <family val="2"/>
    </font>
    <font>
      <b/>
      <u/>
      <sz val="20"/>
      <color indexed="58"/>
      <name val="AngsanaUPC"/>
      <family val="1"/>
    </font>
    <font>
      <b/>
      <sz val="14"/>
      <color indexed="11"/>
      <name val="Arial"/>
      <family val="2"/>
    </font>
    <font>
      <b/>
      <sz val="16"/>
      <color indexed="44"/>
      <name val="AngsanaUPC"/>
      <family val="1"/>
    </font>
    <font>
      <sz val="18"/>
      <name val="AngsanaUPC"/>
      <family val="1"/>
    </font>
    <font>
      <sz val="18"/>
      <name val="Arial"/>
      <family val="2"/>
    </font>
    <font>
      <sz val="18"/>
      <color indexed="8"/>
      <name val="AngsanaUPC"/>
      <family val="1"/>
    </font>
    <font>
      <b/>
      <sz val="72"/>
      <color indexed="13"/>
      <name val="AngsanaUPC"/>
      <family val="1"/>
      <charset val="222"/>
    </font>
    <font>
      <b/>
      <sz val="20"/>
      <color indexed="18"/>
      <name val="AngsanaUPC"/>
      <family val="1"/>
      <charset val="222"/>
    </font>
    <font>
      <b/>
      <u/>
      <sz val="20"/>
      <color indexed="18"/>
      <name val="AngsanaUPC"/>
      <family val="1"/>
      <charset val="222"/>
    </font>
    <font>
      <b/>
      <u/>
      <sz val="20"/>
      <color indexed="18"/>
      <name val="AngsanaUPC"/>
      <family val="1"/>
    </font>
    <font>
      <b/>
      <sz val="20"/>
      <color indexed="14"/>
      <name val="Arial"/>
      <family val="2"/>
    </font>
    <font>
      <b/>
      <sz val="28"/>
      <color indexed="14"/>
      <name val="Arial"/>
      <family val="2"/>
    </font>
    <font>
      <b/>
      <u/>
      <sz val="20"/>
      <color indexed="8"/>
      <name val="AngsanaUPC"/>
      <family val="1"/>
      <charset val="222"/>
    </font>
    <font>
      <sz val="16"/>
      <color indexed="49"/>
      <name val="AngsanaUPC"/>
      <family val="1"/>
    </font>
    <font>
      <sz val="16"/>
      <color indexed="17"/>
      <name val="AngsanaUPC"/>
      <family val="1"/>
    </font>
    <font>
      <sz val="16"/>
      <color indexed="52"/>
      <name val="AngsanaUPC"/>
      <family val="1"/>
    </font>
    <font>
      <sz val="16"/>
      <color indexed="10"/>
      <name val="AngsanaUPC"/>
      <family val="1"/>
    </font>
    <font>
      <sz val="10"/>
      <color indexed="10"/>
      <name val="Arial"/>
      <family val="2"/>
    </font>
    <font>
      <b/>
      <sz val="20"/>
      <color indexed="8"/>
      <name val="AngsanaUPC"/>
      <family val="1"/>
    </font>
    <font>
      <sz val="16"/>
      <name val="AngsanaUPC"/>
      <family val="1"/>
      <charset val="222"/>
    </font>
    <font>
      <sz val="16"/>
      <color indexed="10"/>
      <name val="AngsanaUPC"/>
      <family val="1"/>
      <charset val="222"/>
    </font>
    <font>
      <sz val="16"/>
      <color indexed="16"/>
      <name val="AngsanaUPC"/>
      <family val="1"/>
    </font>
    <font>
      <b/>
      <sz val="20"/>
      <color indexed="16"/>
      <name val="AngsanaUPC"/>
      <family val="1"/>
    </font>
    <font>
      <u/>
      <sz val="10"/>
      <color indexed="8"/>
      <name val="Arial"/>
      <family val="2"/>
    </font>
    <font>
      <b/>
      <u/>
      <sz val="20"/>
      <color indexed="9"/>
      <name val="AngsanaUPC"/>
      <family val="1"/>
      <charset val="222"/>
    </font>
    <font>
      <b/>
      <sz val="20"/>
      <color indexed="18"/>
      <name val="Arial"/>
      <family val="2"/>
    </font>
    <font>
      <b/>
      <u/>
      <sz val="20"/>
      <color indexed="18"/>
      <name val="Arial"/>
      <family val="2"/>
    </font>
    <font>
      <b/>
      <sz val="48"/>
      <color indexed="13"/>
      <name val="Arial"/>
      <family val="2"/>
    </font>
    <font>
      <sz val="8"/>
      <name val="Arial"/>
      <family val="2"/>
    </font>
    <font>
      <b/>
      <u/>
      <sz val="20"/>
      <color indexed="40"/>
      <name val="AngsanaUPC"/>
      <family val="1"/>
      <charset val="222"/>
    </font>
    <font>
      <b/>
      <sz val="20"/>
      <color indexed="9"/>
      <name val="Arial"/>
      <family val="2"/>
    </font>
    <font>
      <b/>
      <u/>
      <sz val="20"/>
      <color indexed="9"/>
      <name val="Arial"/>
      <family val="2"/>
    </font>
    <font>
      <sz val="10"/>
      <color indexed="8"/>
      <name val="Arial"/>
      <family val="2"/>
    </font>
    <font>
      <sz val="16"/>
      <color indexed="48"/>
      <name val="AngsanaUPC"/>
      <family val="1"/>
    </font>
    <font>
      <b/>
      <sz val="18"/>
      <color indexed="14"/>
      <name val="AngsanaUPC"/>
      <family val="1"/>
      <charset val="222"/>
    </font>
    <font>
      <b/>
      <sz val="18"/>
      <color indexed="16"/>
      <name val="AngsanaUPC"/>
      <family val="1"/>
      <charset val="222"/>
    </font>
    <font>
      <b/>
      <sz val="18"/>
      <color indexed="58"/>
      <name val="AngsanaUPC"/>
      <family val="1"/>
      <charset val="222"/>
    </font>
    <font>
      <b/>
      <sz val="18"/>
      <color indexed="20"/>
      <name val="AngsanaUPC"/>
      <family val="1"/>
      <charset val="222"/>
    </font>
    <font>
      <b/>
      <sz val="18"/>
      <color indexed="9"/>
      <name val="AngsanaUPC"/>
      <family val="1"/>
    </font>
    <font>
      <b/>
      <sz val="26"/>
      <color indexed="13"/>
      <name val="AngsanaUPC"/>
      <family val="1"/>
      <charset val="222"/>
    </font>
    <font>
      <b/>
      <sz val="16"/>
      <color indexed="20"/>
      <name val="AngsanaUPC"/>
      <family val="1"/>
      <charset val="222"/>
    </font>
    <font>
      <sz val="18"/>
      <name val="AngsanaUPC"/>
      <family val="1"/>
      <charset val="222"/>
    </font>
    <font>
      <b/>
      <sz val="24"/>
      <color indexed="10"/>
      <name val="AngsanaUPC"/>
      <family val="1"/>
      <charset val="222"/>
    </font>
    <font>
      <sz val="16"/>
      <color indexed="18"/>
      <name val="AngsanaUPC"/>
      <family val="1"/>
      <charset val="222"/>
    </font>
    <font>
      <sz val="18"/>
      <color indexed="18"/>
      <name val="AngsanaUPC"/>
      <family val="1"/>
    </font>
    <font>
      <b/>
      <sz val="22"/>
      <color indexed="10"/>
      <name val="AngsanaUPC"/>
      <family val="1"/>
    </font>
    <font>
      <b/>
      <sz val="24"/>
      <color indexed="9"/>
      <name val="Arial"/>
      <family val="2"/>
    </font>
    <font>
      <b/>
      <u/>
      <sz val="24"/>
      <color indexed="9"/>
      <name val="Arial"/>
      <family val="2"/>
    </font>
    <font>
      <b/>
      <sz val="24"/>
      <color indexed="15"/>
      <name val="AngsanaUPC"/>
      <family val="1"/>
      <charset val="222"/>
    </font>
    <font>
      <sz val="16"/>
      <color indexed="15"/>
      <name val="AngsanaUPC"/>
      <family val="1"/>
      <charset val="222"/>
    </font>
    <font>
      <b/>
      <sz val="18"/>
      <color indexed="8"/>
      <name val="AngsanaUPC"/>
      <family val="1"/>
    </font>
    <font>
      <b/>
      <sz val="26"/>
      <color indexed="9"/>
      <name val="AngsanaUPC"/>
      <family val="1"/>
      <charset val="222"/>
    </font>
    <font>
      <b/>
      <sz val="18"/>
      <color indexed="42"/>
      <name val="AngsanaUPC"/>
      <family val="1"/>
      <charset val="222"/>
    </font>
    <font>
      <b/>
      <sz val="18"/>
      <color indexed="56"/>
      <name val="AngsanaUPC"/>
      <family val="1"/>
      <charset val="222"/>
    </font>
    <font>
      <b/>
      <sz val="18"/>
      <color indexed="15"/>
      <name val="AngsanaUPC"/>
      <family val="1"/>
      <charset val="222"/>
    </font>
    <font>
      <sz val="10"/>
      <color indexed="9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6"/>
      <color indexed="58"/>
      <name val="AngsanaUPC"/>
      <family val="1"/>
      <charset val="222"/>
    </font>
    <font>
      <b/>
      <sz val="24"/>
      <color indexed="58"/>
      <name val="AngsanaUPC"/>
      <family val="1"/>
      <charset val="222"/>
    </font>
    <font>
      <sz val="10"/>
      <color indexed="58"/>
      <name val="Arial"/>
      <family val="2"/>
    </font>
    <font>
      <sz val="10"/>
      <color indexed="10"/>
      <name val="Arial"/>
      <family val="2"/>
    </font>
    <font>
      <b/>
      <sz val="24"/>
      <color indexed="9"/>
      <name val="Arial"/>
      <family val="2"/>
    </font>
    <font>
      <sz val="24"/>
      <color indexed="9"/>
      <name val="Arial"/>
      <family val="2"/>
    </font>
    <font>
      <b/>
      <sz val="28"/>
      <name val="AngsanaUPC"/>
      <family val="1"/>
      <charset val="222"/>
    </font>
    <font>
      <b/>
      <sz val="28"/>
      <color indexed="8"/>
      <name val="AngsanaUPC"/>
      <family val="1"/>
      <charset val="222"/>
    </font>
    <font>
      <b/>
      <sz val="28"/>
      <color indexed="58"/>
      <name val="AngsanaUPC"/>
      <family val="1"/>
      <charset val="222"/>
    </font>
    <font>
      <b/>
      <sz val="28"/>
      <color indexed="10"/>
      <name val="AngsanaUPC"/>
      <family val="1"/>
      <charset val="222"/>
    </font>
    <font>
      <sz val="18"/>
      <color indexed="50"/>
      <name val="AngsanaUPC"/>
      <family val="1"/>
    </font>
    <font>
      <sz val="18"/>
      <color indexed="44"/>
      <name val="AngsanaUPC"/>
      <family val="1"/>
    </font>
    <font>
      <sz val="18"/>
      <color indexed="40"/>
      <name val="AngsanaUPC"/>
      <family val="1"/>
    </font>
    <font>
      <sz val="18"/>
      <color indexed="48"/>
      <name val="AngsanaUPC"/>
      <family val="1"/>
    </font>
    <font>
      <b/>
      <sz val="28"/>
      <color indexed="14"/>
      <name val="Arial Black"/>
      <family val="2"/>
    </font>
    <font>
      <u/>
      <sz val="10"/>
      <color indexed="12"/>
      <name val="Arial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0"/>
      <name val="TH SarabunPSK"/>
      <family val="2"/>
    </font>
    <font>
      <sz val="14"/>
      <name val="TH SarabunPSK"/>
      <family val="2"/>
    </font>
    <font>
      <sz val="16"/>
      <color indexed="9"/>
      <name val="TH SarabunPSK"/>
      <family val="2"/>
    </font>
    <font>
      <u/>
      <sz val="16"/>
      <name val="TH SarabunPSK"/>
      <family val="2"/>
    </font>
    <font>
      <sz val="20"/>
      <color indexed="8"/>
      <name val="AngsanaUPC"/>
      <family val="1"/>
      <charset val="222"/>
    </font>
    <font>
      <b/>
      <sz val="26"/>
      <color indexed="8"/>
      <name val="AngsanaUPC"/>
      <family val="1"/>
      <charset val="222"/>
    </font>
    <font>
      <sz val="22"/>
      <name val="AngsanaUPC"/>
      <family val="1"/>
    </font>
    <font>
      <b/>
      <u/>
      <sz val="20"/>
      <color indexed="15"/>
      <name val="Arial"/>
      <family val="2"/>
    </font>
    <font>
      <b/>
      <u/>
      <sz val="20"/>
      <color indexed="13"/>
      <name val="Arial"/>
      <family val="2"/>
    </font>
    <font>
      <b/>
      <sz val="48"/>
      <color indexed="53"/>
      <name val="Arial"/>
      <family val="2"/>
    </font>
    <font>
      <b/>
      <sz val="28"/>
      <color indexed="9"/>
      <name val="TH SarabunPSK"/>
      <family val="2"/>
    </font>
    <font>
      <b/>
      <sz val="20"/>
      <color indexed="9"/>
      <name val="TH SarabunPSK"/>
      <family val="2"/>
    </font>
    <font>
      <sz val="16"/>
      <color indexed="20"/>
      <name val="TH SarabunPSK"/>
      <family val="2"/>
    </font>
    <font>
      <sz val="16"/>
      <color indexed="58"/>
      <name val="TH SarabunPSK"/>
      <family val="2"/>
    </font>
    <font>
      <b/>
      <sz val="18"/>
      <color indexed="9"/>
      <name val="TH SarabunPSK"/>
      <family val="2"/>
    </font>
    <font>
      <b/>
      <sz val="18"/>
      <color indexed="8"/>
      <name val="TH SarabunPSK"/>
      <family val="2"/>
    </font>
    <font>
      <b/>
      <sz val="18"/>
      <color indexed="58"/>
      <name val="TH SarabunPSK"/>
      <family val="2"/>
    </font>
    <font>
      <b/>
      <sz val="18"/>
      <color indexed="12"/>
      <name val="TH SarabunPSK"/>
      <family val="2"/>
    </font>
    <font>
      <b/>
      <sz val="16"/>
      <color indexed="9"/>
      <name val="TH SarabunPSK"/>
      <family val="2"/>
    </font>
    <font>
      <b/>
      <sz val="16"/>
      <color indexed="44"/>
      <name val="TH SarabunPSK"/>
      <family val="2"/>
    </font>
    <font>
      <sz val="16"/>
      <color indexed="44"/>
      <name val="TH SarabunPSK"/>
      <family val="2"/>
    </font>
    <font>
      <sz val="16"/>
      <color indexed="18"/>
      <name val="TH SarabunPSK"/>
      <family val="2"/>
    </font>
    <font>
      <sz val="16"/>
      <color indexed="10"/>
      <name val="TH SarabunPSK"/>
      <family val="2"/>
    </font>
    <font>
      <b/>
      <sz val="36"/>
      <name val="TH SarabunPSK"/>
      <family val="2"/>
    </font>
    <font>
      <b/>
      <i/>
      <sz val="26"/>
      <name val="TH SarabunPSK"/>
      <family val="2"/>
    </font>
    <font>
      <b/>
      <sz val="26"/>
      <name val="TH SarabunPSK"/>
      <family val="2"/>
    </font>
    <font>
      <b/>
      <sz val="20"/>
      <name val="TH SarabunPSK"/>
      <family val="2"/>
    </font>
    <font>
      <b/>
      <sz val="24"/>
      <name val="TH SarabunPSK"/>
      <family val="2"/>
    </font>
    <font>
      <sz val="10"/>
      <color indexed="10"/>
      <name val="Arial"/>
      <family val="2"/>
    </font>
    <font>
      <sz val="16"/>
      <color indexed="9"/>
      <name val="AngsanaUPC"/>
      <family val="1"/>
      <charset val="222"/>
    </font>
    <font>
      <b/>
      <sz val="18"/>
      <color indexed="10"/>
      <name val="TH SarabunPSK"/>
      <family val="2"/>
    </font>
    <font>
      <b/>
      <sz val="24"/>
      <color indexed="12"/>
      <name val="AngsanaUPC"/>
      <family val="1"/>
      <charset val="222"/>
    </font>
    <font>
      <sz val="10"/>
      <color indexed="12"/>
      <name val="Arial"/>
      <family val="2"/>
    </font>
    <font>
      <sz val="16"/>
      <color indexed="12"/>
      <name val="TH SarabunPSK"/>
      <family val="2"/>
    </font>
    <font>
      <sz val="16"/>
      <color indexed="47"/>
      <name val="AngsanaUPC"/>
      <family val="1"/>
    </font>
    <font>
      <b/>
      <sz val="18"/>
      <color indexed="13"/>
      <name val="AngsanaUPC"/>
      <family val="1"/>
    </font>
    <font>
      <sz val="16"/>
      <color indexed="55"/>
      <name val="AngsanaUPC"/>
      <family val="1"/>
    </font>
    <font>
      <sz val="18"/>
      <color indexed="9"/>
      <name val="AngsanaUPC"/>
      <family val="1"/>
    </font>
    <font>
      <b/>
      <sz val="24"/>
      <color indexed="9"/>
      <name val="AngsanaUPC"/>
      <family val="1"/>
    </font>
    <font>
      <sz val="10"/>
      <name val="AngsanaUPC"/>
      <family val="1"/>
    </font>
    <font>
      <b/>
      <sz val="20"/>
      <color indexed="9"/>
      <name val="AngsanaUPC"/>
      <family val="1"/>
    </font>
    <font>
      <sz val="16"/>
      <color indexed="55"/>
      <name val="TH SarabunPSK"/>
      <family val="2"/>
    </font>
    <font>
      <sz val="16"/>
      <name val="TH Sarabun New"/>
      <family val="2"/>
    </font>
    <font>
      <u/>
      <sz val="10"/>
      <color theme="10"/>
      <name val="Arial"/>
      <family val="2"/>
    </font>
    <font>
      <sz val="16"/>
      <color rgb="FF000000"/>
      <name val="TH Sarabun New"/>
      <family val="2"/>
    </font>
    <font>
      <sz val="11"/>
      <color theme="0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  <font>
      <sz val="16"/>
      <color theme="0"/>
      <name val="Tahoma"/>
      <family val="2"/>
      <charset val="22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/>
      </patternFill>
    </fill>
    <fill>
      <patternFill patternType="solid">
        <fgColor rgb="FF000099"/>
        <bgColor indexed="64"/>
      </patternFill>
    </fill>
    <fill>
      <patternFill patternType="solid">
        <fgColor rgb="FF00B0F0"/>
        <bgColor indexed="64"/>
      </patternFill>
    </fill>
  </fills>
  <borders count="29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medium">
        <color indexed="16"/>
      </left>
      <right style="medium">
        <color indexed="1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22"/>
      </top>
      <bottom/>
      <diagonal/>
    </border>
    <border>
      <left/>
      <right/>
      <top style="medium">
        <color indexed="18"/>
      </top>
      <bottom style="medium">
        <color indexed="1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medium">
        <color indexed="40"/>
      </right>
      <top/>
      <bottom/>
      <diagonal/>
    </border>
    <border>
      <left/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40"/>
      </left>
      <right/>
      <top style="thin">
        <color indexed="40"/>
      </top>
      <bottom/>
      <diagonal/>
    </border>
    <border>
      <left/>
      <right/>
      <top style="thin">
        <color indexed="40"/>
      </top>
      <bottom/>
      <diagonal/>
    </border>
    <border>
      <left style="thin">
        <color indexed="40"/>
      </left>
      <right/>
      <top/>
      <bottom/>
      <diagonal/>
    </border>
    <border>
      <left style="thin">
        <color indexed="40"/>
      </left>
      <right/>
      <top/>
      <bottom style="thin">
        <color indexed="40"/>
      </bottom>
      <diagonal/>
    </border>
    <border>
      <left/>
      <right/>
      <top/>
      <bottom style="thin">
        <color indexed="40"/>
      </bottom>
      <diagonal/>
    </border>
    <border>
      <left style="thin">
        <color indexed="18"/>
      </left>
      <right/>
      <top style="thin">
        <color indexed="40"/>
      </top>
      <bottom style="thin">
        <color indexed="48"/>
      </bottom>
      <diagonal/>
    </border>
    <border>
      <left/>
      <right/>
      <top style="thin">
        <color indexed="40"/>
      </top>
      <bottom style="thin">
        <color indexed="48"/>
      </bottom>
      <diagonal/>
    </border>
    <border>
      <left style="thin">
        <color indexed="18"/>
      </left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40"/>
      </right>
      <top style="thin">
        <color indexed="40"/>
      </top>
      <bottom/>
      <diagonal/>
    </border>
    <border>
      <left style="thin">
        <color indexed="64"/>
      </left>
      <right style="thin">
        <color indexed="40"/>
      </right>
      <top/>
      <bottom/>
      <diagonal/>
    </border>
    <border>
      <left style="thin">
        <color indexed="64"/>
      </left>
      <right style="thin">
        <color indexed="40"/>
      </right>
      <top/>
      <bottom style="thin">
        <color indexed="40"/>
      </bottom>
      <diagonal/>
    </border>
    <border>
      <left style="thin">
        <color indexed="64"/>
      </left>
      <right style="thin">
        <color indexed="40"/>
      </right>
      <top style="thin">
        <color indexed="40"/>
      </top>
      <bottom style="thin">
        <color indexed="48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16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medium">
        <color indexed="48"/>
      </left>
      <right/>
      <top/>
      <bottom/>
      <diagonal/>
    </border>
    <border>
      <left style="medium">
        <color indexed="48"/>
      </left>
      <right/>
      <top style="thin">
        <color indexed="64"/>
      </top>
      <bottom/>
      <diagonal/>
    </border>
    <border>
      <left style="medium">
        <color indexed="40"/>
      </left>
      <right/>
      <top style="thin">
        <color indexed="64"/>
      </top>
      <bottom/>
      <diagonal/>
    </border>
    <border>
      <left style="medium">
        <color indexed="48"/>
      </left>
      <right style="thin">
        <color indexed="64"/>
      </right>
      <top style="thin">
        <color indexed="64"/>
      </top>
      <bottom/>
      <diagonal/>
    </border>
    <border>
      <left style="medium">
        <color indexed="12"/>
      </left>
      <right/>
      <top/>
      <bottom style="thin">
        <color indexed="12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48"/>
      </left>
      <right/>
      <top style="thin">
        <color indexed="64"/>
      </top>
      <bottom style="thin">
        <color indexed="64"/>
      </bottom>
      <diagonal/>
    </border>
    <border>
      <left style="medium">
        <color indexed="40"/>
      </left>
      <right/>
      <top style="thin">
        <color indexed="64"/>
      </top>
      <bottom style="thin">
        <color indexed="64"/>
      </bottom>
      <diagonal/>
    </border>
    <border>
      <left style="medium">
        <color indexed="4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/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/>
      <right style="thin">
        <color indexed="55"/>
      </right>
      <top style="thin">
        <color indexed="64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8"/>
      </right>
      <top style="thin">
        <color indexed="64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40"/>
      </left>
      <right/>
      <top style="thin">
        <color indexed="64"/>
      </top>
      <bottom style="thin">
        <color indexed="22"/>
      </bottom>
      <diagonal/>
    </border>
    <border>
      <left style="medium">
        <color indexed="48"/>
      </left>
      <right/>
      <top style="thin">
        <color indexed="64"/>
      </top>
      <bottom style="thin">
        <color indexed="22"/>
      </bottom>
      <diagonal/>
    </border>
    <border>
      <left style="medium">
        <color indexed="40"/>
      </left>
      <right/>
      <top style="thin">
        <color indexed="22"/>
      </top>
      <bottom style="thin">
        <color indexed="22"/>
      </bottom>
      <diagonal/>
    </border>
    <border>
      <left style="medium">
        <color indexed="48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8"/>
      </right>
      <top style="thin">
        <color indexed="22"/>
      </top>
      <bottom/>
      <diagonal/>
    </border>
    <border>
      <left style="thin">
        <color indexed="8"/>
      </left>
      <right style="thin">
        <color indexed="8"/>
      </right>
      <top style="thin">
        <color indexed="22"/>
      </top>
      <bottom/>
      <diagonal/>
    </border>
    <border>
      <left style="thin">
        <color indexed="8"/>
      </left>
      <right/>
      <top style="thin">
        <color indexed="22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64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medium">
        <color indexed="48"/>
      </left>
      <right/>
      <top style="thin">
        <color indexed="22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55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48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9"/>
      </bottom>
      <diagonal/>
    </border>
    <border>
      <left style="thin">
        <color indexed="48"/>
      </left>
      <right style="thin">
        <color indexed="48"/>
      </right>
      <top style="thin">
        <color indexed="9"/>
      </top>
      <bottom style="thin">
        <color indexed="9"/>
      </bottom>
      <diagonal/>
    </border>
    <border>
      <left style="thin">
        <color indexed="48"/>
      </left>
      <right style="thin">
        <color indexed="48"/>
      </right>
      <top style="thin">
        <color indexed="9"/>
      </top>
      <bottom style="thin">
        <color indexed="48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medium">
        <color indexed="12"/>
      </top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2"/>
      </left>
      <right style="thin">
        <color indexed="64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medium">
        <color indexed="12"/>
      </left>
      <right/>
      <top style="thin">
        <color indexed="64"/>
      </top>
      <bottom/>
      <diagonal/>
    </border>
    <border>
      <left style="medium">
        <color indexed="12"/>
      </left>
      <right/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55"/>
      </top>
      <bottom style="double">
        <color indexed="64"/>
      </bottom>
      <diagonal/>
    </border>
    <border>
      <left style="thin">
        <color indexed="55"/>
      </left>
      <right/>
      <top/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64"/>
      </bottom>
      <diagonal/>
    </border>
    <border>
      <left style="thin">
        <color indexed="55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5"/>
      </left>
      <right style="thin">
        <color indexed="8"/>
      </right>
      <top style="thin">
        <color indexed="8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55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22"/>
      </top>
      <bottom style="thin">
        <color indexed="55"/>
      </bottom>
      <diagonal/>
    </border>
    <border>
      <left style="thin">
        <color indexed="55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8"/>
      </right>
      <top/>
      <bottom style="thin">
        <color indexed="22"/>
      </bottom>
      <diagonal/>
    </border>
    <border>
      <left style="thin">
        <color indexed="8"/>
      </left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8"/>
      </right>
      <top style="thin">
        <color indexed="22"/>
      </top>
      <bottom/>
      <diagonal/>
    </border>
    <border>
      <left style="thin">
        <color indexed="8"/>
      </left>
      <right style="thin">
        <color indexed="55"/>
      </right>
      <top style="thin">
        <color indexed="22"/>
      </top>
      <bottom/>
      <diagonal/>
    </border>
    <border>
      <left style="thin">
        <color indexed="55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55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4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40"/>
      </bottom>
      <diagonal/>
    </border>
    <border>
      <left style="thin">
        <color indexed="64"/>
      </left>
      <right style="thin">
        <color indexed="64"/>
      </right>
      <top style="thin">
        <color indexed="40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48"/>
      </top>
      <bottom style="thin">
        <color indexed="4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16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/>
      <top/>
      <bottom style="dashed">
        <color auto="1"/>
      </bottom>
      <diagonal/>
    </border>
    <border>
      <left/>
      <right style="thin">
        <color indexed="64"/>
      </right>
      <top/>
      <bottom style="dashed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hair">
        <color indexed="64"/>
      </top>
      <bottom style="dashed">
        <color auto="1"/>
      </bottom>
      <diagonal/>
    </border>
    <border>
      <left style="thin">
        <color indexed="64"/>
      </left>
      <right/>
      <top style="hair">
        <color indexed="64"/>
      </top>
      <bottom style="dash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72" fillId="0" borderId="0" applyNumberFormat="0" applyFill="0" applyBorder="0" applyAlignment="0" applyProtection="0"/>
    <xf numFmtId="0" fontId="174" fillId="35" borderId="0" applyNumberFormat="0" applyBorder="0" applyAlignment="0" applyProtection="0"/>
  </cellStyleXfs>
  <cellXfs count="357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Fill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1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0" fillId="0" borderId="0" xfId="0" applyFill="1"/>
    <xf numFmtId="0" fontId="3" fillId="0" borderId="0" xfId="0" applyFont="1" applyFill="1" applyBorder="1" applyAlignment="1">
      <alignment horizontal="right"/>
    </xf>
    <xf numFmtId="0" fontId="6" fillId="0" borderId="0" xfId="0" applyFont="1"/>
    <xf numFmtId="0" fontId="16" fillId="0" borderId="0" xfId="0" applyFont="1"/>
    <xf numFmtId="0" fontId="23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>
      <alignment horizontal="right"/>
    </xf>
    <xf numFmtId="0" fontId="28" fillId="0" borderId="0" xfId="0" applyFont="1"/>
    <xf numFmtId="0" fontId="29" fillId="0" borderId="0" xfId="0" applyFont="1"/>
    <xf numFmtId="0" fontId="3" fillId="6" borderId="0" xfId="0" applyFont="1" applyFill="1" applyAlignment="1">
      <alignment vertical="center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3" fillId="7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3" fillId="8" borderId="0" xfId="0" applyFont="1" applyFill="1" applyAlignment="1">
      <alignment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Continuous" vertical="center"/>
    </xf>
    <xf numFmtId="0" fontId="3" fillId="9" borderId="6" xfId="0" applyFont="1" applyFill="1" applyBorder="1" applyAlignment="1">
      <alignment horizontal="centerContinuous" vertical="center"/>
    </xf>
    <xf numFmtId="0" fontId="3" fillId="10" borderId="3" xfId="0" applyFont="1" applyFill="1" applyBorder="1" applyAlignment="1">
      <alignment vertical="center"/>
    </xf>
    <xf numFmtId="0" fontId="3" fillId="11" borderId="0" xfId="0" applyFont="1" applyFill="1" applyAlignment="1">
      <alignment vertical="center"/>
    </xf>
    <xf numFmtId="2" fontId="3" fillId="0" borderId="0" xfId="0" applyNumberFormat="1" applyFont="1" applyFill="1" applyAlignment="1">
      <alignment vertical="center"/>
    </xf>
    <xf numFmtId="0" fontId="3" fillId="12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0" xfId="0" applyFont="1" applyFill="1" applyProtection="1">
      <protection locked="0"/>
    </xf>
    <xf numFmtId="0" fontId="0" fillId="0" borderId="0" xfId="0" applyAlignment="1">
      <alignment vertical="center"/>
    </xf>
    <xf numFmtId="0" fontId="16" fillId="0" borderId="0" xfId="0" applyFont="1" applyFill="1"/>
    <xf numFmtId="0" fontId="39" fillId="0" borderId="0" xfId="0" applyFont="1" applyAlignment="1">
      <alignment vertical="center"/>
    </xf>
    <xf numFmtId="0" fontId="39" fillId="0" borderId="0" xfId="0" applyFont="1" applyFill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15" fillId="13" borderId="0" xfId="0" applyFont="1" applyFill="1" applyAlignment="1" applyProtection="1">
      <alignment vertical="center"/>
    </xf>
    <xf numFmtId="0" fontId="37" fillId="13" borderId="0" xfId="0" applyFont="1" applyFill="1" applyAlignment="1" applyProtection="1">
      <alignment vertical="center"/>
    </xf>
    <xf numFmtId="0" fontId="6" fillId="13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14" borderId="0" xfId="0" applyFont="1" applyFill="1" applyAlignment="1" applyProtection="1">
      <alignment vertical="center"/>
    </xf>
    <xf numFmtId="0" fontId="3" fillId="15" borderId="0" xfId="0" applyFont="1" applyFill="1" applyAlignment="1" applyProtection="1">
      <alignment vertical="center"/>
    </xf>
    <xf numFmtId="0" fontId="16" fillId="14" borderId="0" xfId="0" applyFont="1" applyFill="1" applyAlignment="1" applyProtection="1">
      <alignment vertical="center"/>
    </xf>
    <xf numFmtId="0" fontId="16" fillId="15" borderId="7" xfId="0" applyFont="1" applyFill="1" applyBorder="1" applyAlignment="1" applyProtection="1">
      <alignment horizontal="center" vertical="center"/>
    </xf>
    <xf numFmtId="0" fontId="16" fillId="16" borderId="5" xfId="0" applyFont="1" applyFill="1" applyBorder="1" applyAlignment="1" applyProtection="1">
      <alignment horizontal="center" vertical="center"/>
    </xf>
    <xf numFmtId="0" fontId="16" fillId="16" borderId="6" xfId="0" applyFont="1" applyFill="1" applyBorder="1" applyAlignment="1" applyProtection="1">
      <alignment horizontal="center" vertical="center"/>
    </xf>
    <xf numFmtId="0" fontId="16" fillId="16" borderId="6" xfId="0" applyFont="1" applyFill="1" applyBorder="1" applyAlignment="1" applyProtection="1">
      <alignment horizontal="left" vertical="center"/>
    </xf>
    <xf numFmtId="0" fontId="16" fillId="16" borderId="8" xfId="0" applyFont="1" applyFill="1" applyBorder="1" applyAlignment="1" applyProtection="1">
      <alignment horizontal="center" vertical="center"/>
    </xf>
    <xf numFmtId="0" fontId="16" fillId="4" borderId="5" xfId="0" applyFont="1" applyFill="1" applyBorder="1" applyAlignment="1" applyProtection="1">
      <alignment horizontal="center"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8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16" fillId="15" borderId="0" xfId="0" applyFont="1" applyFill="1" applyAlignment="1" applyProtection="1">
      <alignment horizontal="centerContinuous" vertical="center"/>
    </xf>
    <xf numFmtId="0" fontId="16" fillId="4" borderId="5" xfId="0" applyFont="1" applyFill="1" applyBorder="1" applyAlignment="1" applyProtection="1">
      <alignment horizontal="centerContinuous" vertical="center"/>
    </xf>
    <xf numFmtId="0" fontId="16" fillId="4" borderId="6" xfId="0" applyFont="1" applyFill="1" applyBorder="1" applyAlignment="1" applyProtection="1">
      <alignment horizontal="centerContinuous" vertical="center"/>
    </xf>
    <xf numFmtId="0" fontId="16" fillId="15" borderId="9" xfId="0" applyFont="1" applyFill="1" applyBorder="1" applyAlignment="1" applyProtection="1">
      <alignment vertical="center"/>
    </xf>
    <xf numFmtId="0" fontId="16" fillId="15" borderId="10" xfId="0" applyFont="1" applyFill="1" applyBorder="1" applyAlignment="1" applyProtection="1">
      <alignment vertical="center"/>
    </xf>
    <xf numFmtId="0" fontId="16" fillId="15" borderId="11" xfId="0" applyFont="1" applyFill="1" applyBorder="1" applyAlignment="1" applyProtection="1">
      <alignment vertical="center"/>
    </xf>
    <xf numFmtId="0" fontId="3" fillId="15" borderId="3" xfId="0" applyFont="1" applyFill="1" applyBorder="1" applyAlignment="1" applyProtection="1">
      <alignment horizontal="center" vertical="center"/>
    </xf>
    <xf numFmtId="0" fontId="3" fillId="14" borderId="9" xfId="0" applyFont="1" applyFill="1" applyBorder="1" applyAlignment="1" applyProtection="1">
      <alignment horizontal="centerContinuous" vertical="center"/>
    </xf>
    <xf numFmtId="0" fontId="3" fillId="14" borderId="10" xfId="0" applyFont="1" applyFill="1" applyBorder="1" applyAlignment="1" applyProtection="1">
      <alignment horizontal="centerContinuous" vertical="center"/>
    </xf>
    <xf numFmtId="0" fontId="3" fillId="14" borderId="11" xfId="0" applyFont="1" applyFill="1" applyBorder="1" applyAlignment="1" applyProtection="1">
      <alignment horizontal="centerContinuous" vertical="center"/>
    </xf>
    <xf numFmtId="0" fontId="3" fillId="14" borderId="7" xfId="0" applyFont="1" applyFill="1" applyBorder="1" applyAlignment="1" applyProtection="1">
      <alignment horizontal="center" vertical="center"/>
    </xf>
    <xf numFmtId="0" fontId="3" fillId="17" borderId="9" xfId="0" applyFont="1" applyFill="1" applyBorder="1" applyAlignment="1" applyProtection="1">
      <alignment horizontal="centerContinuous" vertical="center"/>
    </xf>
    <xf numFmtId="0" fontId="3" fillId="17" borderId="10" xfId="0" applyFont="1" applyFill="1" applyBorder="1" applyAlignment="1" applyProtection="1">
      <alignment horizontal="centerContinuous" vertical="center"/>
    </xf>
    <xf numFmtId="0" fontId="3" fillId="17" borderId="11" xfId="0" applyFont="1" applyFill="1" applyBorder="1" applyAlignment="1" applyProtection="1">
      <alignment horizontal="centerContinuous" vertical="center"/>
    </xf>
    <xf numFmtId="0" fontId="3" fillId="17" borderId="7" xfId="0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vertical="center"/>
    </xf>
    <xf numFmtId="0" fontId="3" fillId="15" borderId="4" xfId="0" applyFont="1" applyFill="1" applyBorder="1" applyAlignment="1" applyProtection="1">
      <alignment vertical="center"/>
    </xf>
    <xf numFmtId="0" fontId="3" fillId="15" borderId="0" xfId="0" applyFont="1" applyFill="1" applyBorder="1" applyAlignment="1" applyProtection="1">
      <alignment vertical="center"/>
    </xf>
    <xf numFmtId="0" fontId="3" fillId="15" borderId="12" xfId="0" applyFont="1" applyFill="1" applyBorder="1" applyAlignment="1" applyProtection="1">
      <alignment vertical="center"/>
    </xf>
    <xf numFmtId="0" fontId="25" fillId="14" borderId="0" xfId="0" applyFont="1" applyFill="1" applyAlignment="1" applyProtection="1">
      <alignment horizontal="centerContinuous" vertical="center"/>
    </xf>
    <xf numFmtId="0" fontId="3" fillId="14" borderId="13" xfId="0" applyFont="1" applyFill="1" applyBorder="1" applyAlignment="1" applyProtection="1">
      <alignment horizontal="centerContinuous" vertical="center"/>
    </xf>
    <xf numFmtId="0" fontId="3" fillId="14" borderId="1" xfId="0" applyFont="1" applyFill="1" applyBorder="1" applyAlignment="1" applyProtection="1">
      <alignment horizontal="centerContinuous" vertical="center"/>
    </xf>
    <xf numFmtId="0" fontId="3" fillId="14" borderId="14" xfId="0" applyFont="1" applyFill="1" applyBorder="1" applyAlignment="1" applyProtection="1">
      <alignment horizontal="centerContinuous" vertical="center"/>
    </xf>
    <xf numFmtId="0" fontId="3" fillId="14" borderId="3" xfId="0" applyFont="1" applyFill="1" applyBorder="1" applyAlignment="1" applyProtection="1">
      <alignment horizontal="centerContinuous" vertical="center"/>
    </xf>
    <xf numFmtId="0" fontId="3" fillId="17" borderId="13" xfId="0" applyFont="1" applyFill="1" applyBorder="1" applyAlignment="1" applyProtection="1">
      <alignment horizontal="centerContinuous" vertical="center"/>
    </xf>
    <xf numFmtId="0" fontId="3" fillId="17" borderId="1" xfId="0" applyFont="1" applyFill="1" applyBorder="1" applyAlignment="1" applyProtection="1">
      <alignment horizontal="centerContinuous" vertical="center"/>
    </xf>
    <xf numFmtId="0" fontId="3" fillId="17" borderId="14" xfId="0" applyFont="1" applyFill="1" applyBorder="1" applyAlignment="1" applyProtection="1">
      <alignment horizontal="centerContinuous" vertical="center"/>
    </xf>
    <xf numFmtId="0" fontId="3" fillId="17" borderId="3" xfId="0" applyFont="1" applyFill="1" applyBorder="1" applyAlignment="1" applyProtection="1">
      <alignment horizontal="centerContinuous" vertical="center"/>
    </xf>
    <xf numFmtId="0" fontId="3" fillId="15" borderId="9" xfId="0" applyFont="1" applyFill="1" applyBorder="1" applyAlignment="1" applyProtection="1">
      <alignment vertical="center"/>
    </xf>
    <xf numFmtId="0" fontId="3" fillId="15" borderId="7" xfId="0" applyFont="1" applyFill="1" applyBorder="1" applyAlignment="1" applyProtection="1">
      <alignment vertical="center"/>
    </xf>
    <xf numFmtId="0" fontId="3" fillId="15" borderId="10" xfId="0" applyFont="1" applyFill="1" applyBorder="1" applyAlignment="1" applyProtection="1">
      <alignment vertical="center"/>
    </xf>
    <xf numFmtId="0" fontId="3" fillId="15" borderId="5" xfId="0" applyFont="1" applyFill="1" applyBorder="1" applyAlignment="1" applyProtection="1">
      <alignment vertical="center"/>
    </xf>
    <xf numFmtId="0" fontId="3" fillId="15" borderId="6" xfId="0" applyFont="1" applyFill="1" applyBorder="1" applyAlignment="1" applyProtection="1">
      <alignment vertical="center"/>
    </xf>
    <xf numFmtId="0" fontId="3" fillId="4" borderId="7" xfId="0" applyFont="1" applyFill="1" applyBorder="1" applyAlignment="1" applyProtection="1">
      <alignment vertical="center"/>
    </xf>
    <xf numFmtId="0" fontId="3" fillId="4" borderId="5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>
      <alignment vertical="center"/>
    </xf>
    <xf numFmtId="0" fontId="3" fillId="15" borderId="13" xfId="0" applyFont="1" applyFill="1" applyBorder="1" applyAlignment="1" applyProtection="1">
      <alignment horizontal="centerContinuous" vertical="center"/>
    </xf>
    <xf numFmtId="0" fontId="3" fillId="15" borderId="1" xfId="0" applyFont="1" applyFill="1" applyBorder="1" applyAlignment="1" applyProtection="1">
      <alignment horizontal="centerContinuous" vertical="center"/>
    </xf>
    <xf numFmtId="0" fontId="3" fillId="15" borderId="14" xfId="0" applyFont="1" applyFill="1" applyBorder="1" applyAlignment="1" applyProtection="1">
      <alignment horizontal="centerContinuous" vertical="center"/>
    </xf>
    <xf numFmtId="0" fontId="3" fillId="15" borderId="15" xfId="0" applyFont="1" applyFill="1" applyBorder="1" applyAlignment="1" applyProtection="1">
      <alignment vertical="center"/>
    </xf>
    <xf numFmtId="0" fontId="3" fillId="14" borderId="3" xfId="0" applyFont="1" applyFill="1" applyBorder="1" applyAlignment="1" applyProtection="1">
      <alignment vertical="center"/>
    </xf>
    <xf numFmtId="0" fontId="3" fillId="14" borderId="3" xfId="0" applyFont="1" applyFill="1" applyBorder="1" applyAlignment="1" applyProtection="1">
      <alignment horizontal="center" vertical="center"/>
    </xf>
    <xf numFmtId="0" fontId="3" fillId="14" borderId="4" xfId="0" applyFont="1" applyFill="1" applyBorder="1" applyAlignment="1" applyProtection="1">
      <alignment horizontal="center" vertical="center"/>
    </xf>
    <xf numFmtId="0" fontId="3" fillId="17" borderId="15" xfId="0" applyFont="1" applyFill="1" applyBorder="1" applyAlignment="1" applyProtection="1">
      <alignment vertical="center"/>
    </xf>
    <xf numFmtId="0" fontId="3" fillId="17" borderId="3" xfId="0" applyFont="1" applyFill="1" applyBorder="1" applyAlignment="1" applyProtection="1">
      <alignment vertical="center"/>
    </xf>
    <xf numFmtId="0" fontId="3" fillId="17" borderId="3" xfId="0" applyFont="1" applyFill="1" applyBorder="1" applyAlignment="1" applyProtection="1">
      <alignment horizontal="center" vertical="center"/>
    </xf>
    <xf numFmtId="0" fontId="3" fillId="17" borderId="4" xfId="0" applyFont="1" applyFill="1" applyBorder="1" applyAlignment="1" applyProtection="1">
      <alignment horizontal="center" vertical="center"/>
    </xf>
    <xf numFmtId="0" fontId="3" fillId="17" borderId="15" xfId="0" applyFont="1" applyFill="1" applyBorder="1" applyAlignment="1" applyProtection="1">
      <alignment horizontal="center" vertical="center"/>
    </xf>
    <xf numFmtId="0" fontId="3" fillId="17" borderId="8" xfId="0" applyFont="1" applyFill="1" applyBorder="1" applyAlignment="1" applyProtection="1">
      <alignment vertical="center"/>
    </xf>
    <xf numFmtId="0" fontId="3" fillId="17" borderId="16" xfId="0" applyFont="1" applyFill="1" applyBorder="1" applyAlignment="1" applyProtection="1">
      <alignment vertical="center"/>
    </xf>
    <xf numFmtId="0" fontId="3" fillId="14" borderId="11" xfId="0" applyFont="1" applyFill="1" applyBorder="1" applyAlignment="1" applyProtection="1">
      <alignment vertical="center"/>
    </xf>
    <xf numFmtId="0" fontId="3" fillId="14" borderId="7" xfId="0" applyFont="1" applyFill="1" applyBorder="1" applyAlignment="1" applyProtection="1">
      <alignment vertical="center"/>
    </xf>
    <xf numFmtId="0" fontId="3" fillId="15" borderId="13" xfId="0" applyFont="1" applyFill="1" applyBorder="1" applyAlignment="1" applyProtection="1">
      <alignment vertical="center"/>
    </xf>
    <xf numFmtId="0" fontId="3" fillId="15" borderId="1" xfId="0" applyFont="1" applyFill="1" applyBorder="1" applyAlignment="1" applyProtection="1">
      <alignment vertical="center"/>
    </xf>
    <xf numFmtId="0" fontId="3" fillId="4" borderId="3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16" borderId="0" xfId="0" applyFont="1" applyFill="1" applyAlignment="1" applyProtection="1">
      <alignment vertical="center"/>
    </xf>
    <xf numFmtId="0" fontId="3" fillId="18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vertical="center"/>
    </xf>
    <xf numFmtId="0" fontId="3" fillId="13" borderId="0" xfId="0" applyFont="1" applyFill="1" applyAlignment="1" applyProtection="1">
      <alignment vertical="center"/>
    </xf>
    <xf numFmtId="191" fontId="3" fillId="0" borderId="0" xfId="0" applyNumberFormat="1" applyFont="1" applyAlignment="1" applyProtection="1">
      <alignment vertical="center"/>
    </xf>
    <xf numFmtId="0" fontId="3" fillId="11" borderId="0" xfId="0" applyFont="1" applyFill="1" applyAlignment="1" applyProtection="1">
      <alignment vertical="center"/>
    </xf>
    <xf numFmtId="0" fontId="3" fillId="0" borderId="0" xfId="0" applyFont="1" applyProtection="1"/>
    <xf numFmtId="0" fontId="3" fillId="15" borderId="3" xfId="0" applyFont="1" applyFill="1" applyBorder="1" applyAlignment="1" applyProtection="1">
      <alignment vertical="center"/>
    </xf>
    <xf numFmtId="0" fontId="3" fillId="17" borderId="11" xfId="0" applyFont="1" applyFill="1" applyBorder="1" applyAlignment="1" applyProtection="1">
      <alignment vertical="center"/>
    </xf>
    <xf numFmtId="0" fontId="3" fillId="17" borderId="7" xfId="0" applyFont="1" applyFill="1" applyBorder="1" applyAlignment="1" applyProtection="1">
      <alignment vertical="center"/>
    </xf>
    <xf numFmtId="0" fontId="3" fillId="6" borderId="0" xfId="0" applyFont="1" applyFill="1" applyAlignment="1">
      <alignment horizontal="left" vertical="center"/>
    </xf>
    <xf numFmtId="49" fontId="3" fillId="0" borderId="3" xfId="0" applyNumberFormat="1" applyFont="1" applyBorder="1" applyAlignment="1" applyProtection="1">
      <alignment vertical="center"/>
      <protection locked="0"/>
    </xf>
    <xf numFmtId="0" fontId="3" fillId="9" borderId="0" xfId="0" applyFont="1" applyFill="1" applyAlignment="1" applyProtection="1">
      <alignment vertical="center"/>
    </xf>
    <xf numFmtId="0" fontId="3" fillId="7" borderId="0" xfId="0" applyFont="1" applyFill="1" applyAlignment="1" applyProtection="1">
      <alignment vertical="center"/>
    </xf>
    <xf numFmtId="0" fontId="3" fillId="10" borderId="0" xfId="0" applyFont="1" applyFill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vertical="center"/>
    </xf>
    <xf numFmtId="0" fontId="3" fillId="11" borderId="0" xfId="0" applyFont="1" applyFill="1" applyAlignment="1">
      <alignment horizontal="right" vertical="center"/>
    </xf>
    <xf numFmtId="0" fontId="3" fillId="6" borderId="3" xfId="0" applyFont="1" applyFill="1" applyBorder="1" applyAlignment="1">
      <alignment vertical="center"/>
    </xf>
    <xf numFmtId="0" fontId="16" fillId="13" borderId="0" xfId="0" applyFont="1" applyFill="1" applyAlignment="1" applyProtection="1">
      <alignment horizontal="center" vertical="center"/>
    </xf>
    <xf numFmtId="0" fontId="3" fillId="13" borderId="0" xfId="0" applyFont="1" applyFill="1" applyAlignment="1" applyProtection="1">
      <alignment horizontal="center" vertical="center"/>
    </xf>
    <xf numFmtId="0" fontId="16" fillId="13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 applyFill="1" applyBorder="1" applyAlignment="1" applyProtection="1">
      <alignment horizontal="center" vertical="center"/>
    </xf>
    <xf numFmtId="191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</xf>
    <xf numFmtId="0" fontId="31" fillId="19" borderId="0" xfId="0" applyFont="1" applyFill="1" applyAlignment="1">
      <alignment vertical="center"/>
    </xf>
    <xf numFmtId="0" fontId="22" fillId="19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5" borderId="17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 applyProtection="1">
      <alignment horizontal="left" vertical="center"/>
      <protection locked="0"/>
    </xf>
    <xf numFmtId="0" fontId="3" fillId="5" borderId="18" xfId="0" applyFont="1" applyFill="1" applyBorder="1" applyAlignment="1" applyProtection="1">
      <alignment vertical="center"/>
      <protection locked="0"/>
    </xf>
    <xf numFmtId="0" fontId="3" fillId="0" borderId="19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vertical="center"/>
      <protection locked="0"/>
    </xf>
    <xf numFmtId="0" fontId="3" fillId="5" borderId="21" xfId="0" applyFont="1" applyFill="1" applyBorder="1" applyAlignment="1" applyProtection="1">
      <alignment vertical="center"/>
      <protection locked="0"/>
    </xf>
    <xf numFmtId="0" fontId="3" fillId="5" borderId="4" xfId="0" applyFont="1" applyFill="1" applyBorder="1" applyAlignment="1" applyProtection="1">
      <alignment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49" fontId="3" fillId="6" borderId="19" xfId="0" applyNumberFormat="1" applyFont="1" applyFill="1" applyBorder="1" applyAlignment="1" applyProtection="1">
      <alignment horizontal="right" vertical="center"/>
      <protection locked="0"/>
    </xf>
    <xf numFmtId="189" fontId="3" fillId="5" borderId="0" xfId="1" applyNumberFormat="1" applyFont="1" applyFill="1" applyBorder="1" applyAlignment="1" applyProtection="1">
      <alignment horizontal="center" vertical="center"/>
      <protection locked="0"/>
    </xf>
    <xf numFmtId="189" fontId="3" fillId="5" borderId="0" xfId="1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" fillId="5" borderId="0" xfId="0" applyFont="1" applyFill="1" applyBorder="1" applyAlignment="1" applyProtection="1">
      <alignment horizontal="right" vertical="center"/>
      <protection locked="0"/>
    </xf>
    <xf numFmtId="43" fontId="3" fillId="0" borderId="0" xfId="1" applyFont="1" applyFill="1" applyBorder="1" applyAlignment="1" applyProtection="1">
      <alignment vertical="center"/>
      <protection locked="0"/>
    </xf>
    <xf numFmtId="0" fontId="6" fillId="20" borderId="23" xfId="0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49" fontId="3" fillId="0" borderId="23" xfId="0" applyNumberFormat="1" applyFont="1" applyBorder="1" applyAlignment="1" applyProtection="1">
      <alignment vertical="center"/>
      <protection locked="0"/>
    </xf>
    <xf numFmtId="0" fontId="0" fillId="0" borderId="0" xfId="0" applyAlignment="1"/>
    <xf numFmtId="0" fontId="0" fillId="0" borderId="0" xfId="0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48" fillId="0" borderId="0" xfId="0" applyFont="1" applyFill="1" applyBorder="1" applyAlignment="1">
      <alignment vertical="center"/>
    </xf>
    <xf numFmtId="0" fontId="48" fillId="0" borderId="0" xfId="0" applyFont="1" applyAlignment="1">
      <alignment vertical="center"/>
    </xf>
    <xf numFmtId="0" fontId="48" fillId="0" borderId="0" xfId="0" applyFont="1"/>
    <xf numFmtId="49" fontId="3" fillId="0" borderId="2" xfId="0" applyNumberFormat="1" applyFont="1" applyBorder="1" applyAlignment="1" applyProtection="1">
      <alignment vertical="center"/>
      <protection locked="0"/>
    </xf>
    <xf numFmtId="49" fontId="3" fillId="0" borderId="2" xfId="0" applyNumberFormat="1" applyFont="1" applyFill="1" applyBorder="1" applyAlignment="1" applyProtection="1">
      <alignment vertical="center"/>
      <protection locked="0"/>
    </xf>
    <xf numFmtId="49" fontId="3" fillId="5" borderId="0" xfId="0" applyNumberFormat="1" applyFont="1" applyFill="1" applyBorder="1" applyAlignment="1" applyProtection="1">
      <alignment vertical="center"/>
      <protection locked="0"/>
    </xf>
    <xf numFmtId="49" fontId="3" fillId="0" borderId="18" xfId="0" applyNumberFormat="1" applyFont="1" applyBorder="1" applyAlignment="1" applyProtection="1">
      <alignment vertical="center"/>
      <protection locked="0"/>
    </xf>
    <xf numFmtId="0" fontId="53" fillId="0" borderId="24" xfId="0" applyFont="1" applyFill="1" applyBorder="1" applyAlignment="1" applyProtection="1">
      <alignment vertical="center"/>
      <protection locked="0"/>
    </xf>
    <xf numFmtId="0" fontId="53" fillId="0" borderId="25" xfId="0" applyFont="1" applyFill="1" applyBorder="1" applyAlignment="1" applyProtection="1">
      <alignment vertical="center"/>
      <protection locked="0"/>
    </xf>
    <xf numFmtId="0" fontId="53" fillId="5" borderId="25" xfId="0" applyFont="1" applyFill="1" applyBorder="1" applyAlignment="1" applyProtection="1">
      <alignment vertical="center"/>
      <protection locked="0"/>
    </xf>
    <xf numFmtId="0" fontId="53" fillId="0" borderId="26" xfId="0" applyFont="1" applyFill="1" applyBorder="1" applyAlignment="1" applyProtection="1">
      <alignment vertical="center"/>
      <protection locked="0"/>
    </xf>
    <xf numFmtId="0" fontId="53" fillId="0" borderId="27" xfId="0" applyFont="1" applyFill="1" applyBorder="1" applyAlignment="1" applyProtection="1">
      <alignment vertical="center"/>
      <protection locked="0"/>
    </xf>
    <xf numFmtId="0" fontId="53" fillId="5" borderId="27" xfId="0" applyFont="1" applyFill="1" applyBorder="1" applyAlignment="1" applyProtection="1">
      <alignment vertical="center"/>
      <protection locked="0"/>
    </xf>
    <xf numFmtId="0" fontId="53" fillId="5" borderId="28" xfId="0" applyFont="1" applyFill="1" applyBorder="1" applyAlignment="1" applyProtection="1">
      <alignment vertical="center"/>
      <protection locked="0"/>
    </xf>
    <xf numFmtId="0" fontId="53" fillId="5" borderId="29" xfId="0" applyFont="1" applyFill="1" applyBorder="1" applyAlignment="1" applyProtection="1">
      <alignment vertical="center"/>
      <protection locked="0"/>
    </xf>
    <xf numFmtId="0" fontId="53" fillId="21" borderId="27" xfId="0" applyFont="1" applyFill="1" applyBorder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53" fillId="0" borderId="15" xfId="0" applyFont="1" applyFill="1" applyBorder="1" applyAlignment="1" applyProtection="1">
      <alignment vertical="center"/>
      <protection locked="0"/>
    </xf>
    <xf numFmtId="0" fontId="53" fillId="22" borderId="15" xfId="0" applyFont="1" applyFill="1" applyBorder="1" applyAlignment="1" applyProtection="1">
      <alignment horizontal="center" vertical="center"/>
      <protection locked="0"/>
    </xf>
    <xf numFmtId="0" fontId="53" fillId="0" borderId="16" xfId="0" applyFont="1" applyFill="1" applyBorder="1" applyAlignment="1" applyProtection="1">
      <alignment vertical="center"/>
      <protection locked="0"/>
    </xf>
    <xf numFmtId="0" fontId="53" fillId="15" borderId="16" xfId="0" applyFont="1" applyFill="1" applyBorder="1" applyAlignment="1" applyProtection="1">
      <alignment horizontal="center" vertical="center"/>
      <protection locked="0"/>
    </xf>
    <xf numFmtId="0" fontId="53" fillId="22" borderId="16" xfId="0" applyFont="1" applyFill="1" applyBorder="1" applyAlignment="1" applyProtection="1">
      <alignment horizontal="center" vertical="center"/>
      <protection locked="0"/>
    </xf>
    <xf numFmtId="0" fontId="53" fillId="9" borderId="16" xfId="0" applyFont="1" applyFill="1" applyBorder="1" applyAlignment="1" applyProtection="1">
      <alignment horizontal="center" vertical="center"/>
      <protection locked="0"/>
    </xf>
    <xf numFmtId="0" fontId="53" fillId="10" borderId="16" xfId="0" applyFont="1" applyFill="1" applyBorder="1" applyAlignment="1" applyProtection="1">
      <alignment horizontal="center" vertical="center"/>
      <protection locked="0"/>
    </xf>
    <xf numFmtId="0" fontId="53" fillId="23" borderId="16" xfId="0" applyFont="1" applyFill="1" applyBorder="1" applyAlignment="1" applyProtection="1">
      <alignment horizontal="center" vertical="center"/>
      <protection locked="0"/>
    </xf>
    <xf numFmtId="0" fontId="53" fillId="18" borderId="25" xfId="0" applyFont="1" applyFill="1" applyBorder="1" applyAlignment="1" applyProtection="1">
      <alignment horizontal="center" vertical="center"/>
    </xf>
    <xf numFmtId="0" fontId="53" fillId="18" borderId="27" xfId="0" applyFont="1" applyFill="1" applyBorder="1" applyAlignment="1" applyProtection="1">
      <alignment horizontal="center" vertical="center"/>
    </xf>
    <xf numFmtId="0" fontId="53" fillId="21" borderId="25" xfId="0" applyFont="1" applyFill="1" applyBorder="1" applyAlignment="1" applyProtection="1">
      <alignment horizontal="center" vertical="center"/>
    </xf>
    <xf numFmtId="0" fontId="53" fillId="15" borderId="25" xfId="0" applyFont="1" applyFill="1" applyBorder="1" applyAlignment="1" applyProtection="1">
      <alignment horizontal="center" vertical="center"/>
    </xf>
    <xf numFmtId="0" fontId="53" fillId="15" borderId="27" xfId="0" applyFont="1" applyFill="1" applyBorder="1" applyAlignment="1" applyProtection="1">
      <alignment horizontal="center" vertical="center"/>
    </xf>
    <xf numFmtId="0" fontId="55" fillId="22" borderId="14" xfId="0" applyFont="1" applyFill="1" applyBorder="1" applyAlignment="1" applyProtection="1">
      <alignment horizontal="center" vertical="center"/>
    </xf>
    <xf numFmtId="0" fontId="53" fillId="18" borderId="25" xfId="0" applyFont="1" applyFill="1" applyBorder="1" applyAlignment="1" applyProtection="1">
      <alignment vertical="center"/>
    </xf>
    <xf numFmtId="0" fontId="53" fillId="13" borderId="0" xfId="0" applyFont="1" applyFill="1" applyAlignment="1" applyProtection="1">
      <alignment vertical="center"/>
    </xf>
    <xf numFmtId="0" fontId="53" fillId="0" borderId="30" xfId="0" applyFont="1" applyFill="1" applyBorder="1" applyAlignment="1" applyProtection="1">
      <alignment vertical="center"/>
      <protection locked="0"/>
    </xf>
    <xf numFmtId="0" fontId="53" fillId="0" borderId="31" xfId="0" applyFont="1" applyFill="1" applyBorder="1" applyAlignment="1" applyProtection="1">
      <alignment vertical="center"/>
      <protection locked="0"/>
    </xf>
    <xf numFmtId="0" fontId="53" fillId="0" borderId="32" xfId="0" applyFont="1" applyFill="1" applyBorder="1" applyAlignment="1" applyProtection="1">
      <alignment vertical="center"/>
      <protection locked="0"/>
    </xf>
    <xf numFmtId="0" fontId="53" fillId="5" borderId="32" xfId="0" applyFont="1" applyFill="1" applyBorder="1" applyAlignment="1" applyProtection="1">
      <alignment vertical="center"/>
      <protection locked="0"/>
    </xf>
    <xf numFmtId="0" fontId="53" fillId="5" borderId="0" xfId="0" applyFont="1" applyFill="1" applyAlignment="1" applyProtection="1">
      <alignment vertical="center"/>
    </xf>
    <xf numFmtId="0" fontId="53" fillId="16" borderId="3" xfId="0" applyFont="1" applyFill="1" applyBorder="1" applyAlignment="1" applyProtection="1">
      <alignment vertical="center"/>
    </xf>
    <xf numFmtId="0" fontId="53" fillId="18" borderId="27" xfId="0" applyFont="1" applyFill="1" applyBorder="1" applyAlignment="1" applyProtection="1">
      <alignment vertical="center"/>
    </xf>
    <xf numFmtId="0" fontId="53" fillId="0" borderId="33" xfId="0" applyFont="1" applyFill="1" applyBorder="1" applyAlignment="1" applyProtection="1">
      <alignment vertical="center"/>
      <protection locked="0"/>
    </xf>
    <xf numFmtId="0" fontId="53" fillId="0" borderId="34" xfId="0" applyFont="1" applyFill="1" applyBorder="1" applyAlignment="1" applyProtection="1">
      <alignment vertical="center"/>
      <protection locked="0"/>
    </xf>
    <xf numFmtId="0" fontId="53" fillId="0" borderId="35" xfId="0" applyFont="1" applyFill="1" applyBorder="1" applyAlignment="1" applyProtection="1">
      <alignment vertical="center"/>
      <protection locked="0"/>
    </xf>
    <xf numFmtId="0" fontId="53" fillId="5" borderId="35" xfId="0" applyFont="1" applyFill="1" applyBorder="1" applyAlignment="1" applyProtection="1">
      <alignment vertical="center"/>
      <protection locked="0"/>
    </xf>
    <xf numFmtId="0" fontId="53" fillId="18" borderId="1" xfId="0" applyFont="1" applyFill="1" applyBorder="1" applyAlignment="1" applyProtection="1">
      <alignment vertical="center"/>
    </xf>
    <xf numFmtId="0" fontId="53" fillId="18" borderId="15" xfId="0" applyFont="1" applyFill="1" applyBorder="1" applyAlignment="1" applyProtection="1">
      <alignment vertical="center"/>
    </xf>
    <xf numFmtId="0" fontId="53" fillId="18" borderId="3" xfId="0" applyFont="1" applyFill="1" applyBorder="1" applyAlignment="1" applyProtection="1">
      <alignment vertical="center"/>
    </xf>
    <xf numFmtId="191" fontId="53" fillId="18" borderId="0" xfId="0" applyNumberFormat="1" applyFont="1" applyFill="1" applyBorder="1" applyAlignment="1" applyProtection="1">
      <alignment vertical="center"/>
    </xf>
    <xf numFmtId="0" fontId="53" fillId="18" borderId="0" xfId="0" applyFont="1" applyFill="1" applyBorder="1" applyAlignment="1" applyProtection="1">
      <alignment vertical="center"/>
    </xf>
    <xf numFmtId="0" fontId="53" fillId="21" borderId="25" xfId="0" applyFont="1" applyFill="1" applyBorder="1" applyAlignment="1" applyProtection="1">
      <alignment vertical="center"/>
    </xf>
    <xf numFmtId="0" fontId="53" fillId="5" borderId="0" xfId="0" applyFont="1" applyFill="1" applyAlignment="1" applyProtection="1">
      <alignment vertical="center"/>
      <protection locked="0"/>
    </xf>
    <xf numFmtId="0" fontId="53" fillId="21" borderId="27" xfId="0" applyFont="1" applyFill="1" applyBorder="1" applyAlignment="1" applyProtection="1">
      <alignment vertical="center"/>
    </xf>
    <xf numFmtId="0" fontId="55" fillId="16" borderId="3" xfId="0" applyFont="1" applyFill="1" applyBorder="1" applyAlignment="1" applyProtection="1">
      <alignment vertical="center"/>
    </xf>
    <xf numFmtId="191" fontId="53" fillId="18" borderId="1" xfId="0" applyNumberFormat="1" applyFont="1" applyFill="1" applyBorder="1" applyAlignment="1" applyProtection="1">
      <alignment vertical="center"/>
    </xf>
    <xf numFmtId="0" fontId="53" fillId="15" borderId="25" xfId="0" applyFont="1" applyFill="1" applyBorder="1" applyAlignment="1" applyProtection="1">
      <alignment vertical="center"/>
    </xf>
    <xf numFmtId="0" fontId="53" fillId="15" borderId="3" xfId="0" applyFont="1" applyFill="1" applyBorder="1" applyAlignment="1" applyProtection="1">
      <alignment vertical="center"/>
    </xf>
    <xf numFmtId="191" fontId="53" fillId="15" borderId="0" xfId="0" applyNumberFormat="1" applyFont="1" applyFill="1" applyAlignment="1" applyProtection="1">
      <alignment vertical="center"/>
    </xf>
    <xf numFmtId="0" fontId="53" fillId="15" borderId="0" xfId="0" applyFont="1" applyFill="1" applyAlignment="1" applyProtection="1">
      <alignment vertical="center"/>
    </xf>
    <xf numFmtId="0" fontId="53" fillId="15" borderId="27" xfId="0" applyFont="1" applyFill="1" applyBorder="1" applyAlignment="1" applyProtection="1">
      <alignment vertical="center"/>
    </xf>
    <xf numFmtId="0" fontId="53" fillId="0" borderId="36" xfId="0" applyFont="1" applyFill="1" applyBorder="1" applyAlignment="1" applyProtection="1">
      <alignment vertical="center"/>
      <protection locked="0"/>
    </xf>
    <xf numFmtId="0" fontId="53" fillId="5" borderId="37" xfId="0" applyFont="1" applyFill="1" applyBorder="1" applyAlignment="1" applyProtection="1">
      <alignment vertical="center"/>
      <protection locked="0"/>
    </xf>
    <xf numFmtId="0" fontId="53" fillId="22" borderId="13" xfId="0" applyFont="1" applyFill="1" applyBorder="1" applyAlignment="1" applyProtection="1">
      <alignment horizontal="right" vertical="center"/>
    </xf>
    <xf numFmtId="0" fontId="53" fillId="22" borderId="14" xfId="0" applyFont="1" applyFill="1" applyBorder="1" applyAlignment="1" applyProtection="1">
      <alignment vertical="center"/>
    </xf>
    <xf numFmtId="0" fontId="53" fillId="15" borderId="5" xfId="0" applyFont="1" applyFill="1" applyBorder="1" applyAlignment="1" applyProtection="1">
      <alignment horizontal="right" vertical="center"/>
    </xf>
    <xf numFmtId="0" fontId="53" fillId="15" borderId="8" xfId="0" applyFont="1" applyFill="1" applyBorder="1" applyAlignment="1" applyProtection="1">
      <alignment vertical="center"/>
    </xf>
    <xf numFmtId="191" fontId="53" fillId="5" borderId="0" xfId="0" applyNumberFormat="1" applyFont="1" applyFill="1" applyAlignment="1" applyProtection="1">
      <alignment horizontal="center" vertical="center"/>
    </xf>
    <xf numFmtId="2" fontId="53" fillId="5" borderId="0" xfId="0" applyNumberFormat="1" applyFont="1" applyFill="1" applyAlignment="1" applyProtection="1">
      <alignment horizontal="center" vertical="center"/>
    </xf>
    <xf numFmtId="0" fontId="53" fillId="5" borderId="0" xfId="0" applyFont="1" applyFill="1" applyAlignment="1" applyProtection="1">
      <alignment horizontal="center" vertical="center"/>
      <protection locked="0"/>
    </xf>
    <xf numFmtId="0" fontId="53" fillId="22" borderId="5" xfId="0" applyFont="1" applyFill="1" applyBorder="1" applyAlignment="1" applyProtection="1">
      <alignment horizontal="right" vertical="center"/>
    </xf>
    <xf numFmtId="0" fontId="53" fillId="22" borderId="8" xfId="0" applyFont="1" applyFill="1" applyBorder="1" applyAlignment="1" applyProtection="1">
      <alignment vertical="center"/>
    </xf>
    <xf numFmtId="0" fontId="53" fillId="5" borderId="0" xfId="0" applyFont="1" applyFill="1" applyAlignment="1" applyProtection="1">
      <alignment horizontal="center" vertical="center"/>
    </xf>
    <xf numFmtId="0" fontId="53" fillId="9" borderId="5" xfId="0" applyFont="1" applyFill="1" applyBorder="1" applyAlignment="1" applyProtection="1">
      <alignment horizontal="right" vertical="center"/>
    </xf>
    <xf numFmtId="0" fontId="53" fillId="9" borderId="8" xfId="0" applyFont="1" applyFill="1" applyBorder="1" applyAlignment="1" applyProtection="1">
      <alignment vertical="center"/>
    </xf>
    <xf numFmtId="0" fontId="55" fillId="10" borderId="5" xfId="0" applyFont="1" applyFill="1" applyBorder="1" applyAlignment="1" applyProtection="1">
      <alignment horizontal="right" vertical="center"/>
    </xf>
    <xf numFmtId="0" fontId="55" fillId="10" borderId="8" xfId="0" applyFont="1" applyFill="1" applyBorder="1" applyAlignment="1" applyProtection="1">
      <alignment vertical="center"/>
    </xf>
    <xf numFmtId="0" fontId="53" fillId="23" borderId="5" xfId="0" applyFont="1" applyFill="1" applyBorder="1" applyAlignment="1" applyProtection="1">
      <alignment horizontal="right" vertical="center"/>
    </xf>
    <xf numFmtId="0" fontId="53" fillId="23" borderId="8" xfId="0" applyFont="1" applyFill="1" applyBorder="1" applyAlignment="1" applyProtection="1">
      <alignment vertical="center"/>
    </xf>
    <xf numFmtId="3" fontId="3" fillId="5" borderId="0" xfId="0" applyNumberFormat="1" applyFont="1" applyFill="1" applyBorder="1" applyAlignment="1" applyProtection="1">
      <alignment horizontal="center" vertical="center"/>
      <protection locked="0"/>
    </xf>
    <xf numFmtId="49" fontId="3" fillId="5" borderId="38" xfId="0" applyNumberFormat="1" applyFont="1" applyFill="1" applyBorder="1" applyAlignment="1" applyProtection="1">
      <alignment vertical="center"/>
      <protection locked="0"/>
    </xf>
    <xf numFmtId="0" fontId="3" fillId="5" borderId="38" xfId="0" applyFont="1" applyFill="1" applyBorder="1" applyAlignment="1" applyProtection="1">
      <alignment horizontal="center" vertical="center"/>
      <protection locked="0"/>
    </xf>
    <xf numFmtId="49" fontId="3" fillId="5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>
      <alignment horizontal="left" vertical="center"/>
    </xf>
    <xf numFmtId="0" fontId="40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8" fillId="0" borderId="0" xfId="0" applyFont="1" applyAlignment="1" applyProtection="1">
      <alignment vertical="center"/>
    </xf>
    <xf numFmtId="0" fontId="50" fillId="0" borderId="0" xfId="0" applyFont="1" applyFill="1" applyBorder="1" applyAlignment="1">
      <alignment vertical="center"/>
    </xf>
    <xf numFmtId="0" fontId="45" fillId="19" borderId="0" xfId="0" applyFont="1" applyFill="1" applyBorder="1" applyAlignment="1">
      <alignment horizontal="center" vertical="center"/>
    </xf>
    <xf numFmtId="0" fontId="45" fillId="19" borderId="0" xfId="0" applyFont="1" applyFill="1" applyBorder="1" applyAlignment="1">
      <alignment horizontal="left" vertical="center"/>
    </xf>
    <xf numFmtId="0" fontId="59" fillId="6" borderId="0" xfId="0" applyFont="1" applyFill="1" applyBorder="1" applyAlignment="1">
      <alignment horizontal="center" vertical="center"/>
    </xf>
    <xf numFmtId="0" fontId="59" fillId="6" borderId="0" xfId="0" applyFont="1" applyFill="1" applyBorder="1" applyAlignment="1">
      <alignment horizontal="left" vertical="center"/>
    </xf>
    <xf numFmtId="0" fontId="49" fillId="6" borderId="0" xfId="0" applyFont="1" applyFill="1" applyAlignment="1">
      <alignment horizontal="centerContinuous" vertical="center"/>
    </xf>
    <xf numFmtId="0" fontId="0" fillId="12" borderId="0" xfId="0" applyFill="1" applyBorder="1" applyAlignment="1">
      <alignment vertical="center"/>
    </xf>
    <xf numFmtId="0" fontId="38" fillId="12" borderId="0" xfId="0" applyFont="1" applyFill="1" applyBorder="1" applyAlignment="1">
      <alignment vertical="center"/>
    </xf>
    <xf numFmtId="0" fontId="60" fillId="19" borderId="39" xfId="0" applyFont="1" applyFill="1" applyBorder="1" applyAlignment="1">
      <alignment horizontal="center" vertical="center"/>
    </xf>
    <xf numFmtId="0" fontId="34" fillId="24" borderId="13" xfId="0" applyFont="1" applyFill="1" applyBorder="1" applyAlignment="1">
      <alignment vertical="center"/>
    </xf>
    <xf numFmtId="0" fontId="34" fillId="24" borderId="1" xfId="0" applyFont="1" applyFill="1" applyBorder="1" applyAlignment="1">
      <alignment vertical="center"/>
    </xf>
    <xf numFmtId="0" fontId="8" fillId="24" borderId="3" xfId="0" applyFont="1" applyFill="1" applyBorder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6" fillId="0" borderId="0" xfId="0" applyFont="1" applyFill="1"/>
    <xf numFmtId="0" fontId="41" fillId="0" borderId="0" xfId="0" applyFont="1"/>
    <xf numFmtId="16" fontId="20" fillId="0" borderId="0" xfId="0" applyNumberFormat="1" applyFont="1" applyFill="1" applyBorder="1" applyAlignment="1">
      <alignment vertical="center"/>
    </xf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vertical="center"/>
    </xf>
    <xf numFmtId="0" fontId="3" fillId="16" borderId="0" xfId="0" applyFont="1" applyFill="1"/>
    <xf numFmtId="0" fontId="29" fillId="14" borderId="0" xfId="0" applyFont="1" applyFill="1" applyAlignment="1">
      <alignment horizontal="center"/>
    </xf>
    <xf numFmtId="0" fontId="3" fillId="18" borderId="0" xfId="0" applyFont="1" applyFill="1"/>
    <xf numFmtId="0" fontId="29" fillId="24" borderId="0" xfId="0" applyFont="1" applyFill="1" applyAlignment="1">
      <alignment horizontal="center"/>
    </xf>
    <xf numFmtId="0" fontId="53" fillId="0" borderId="40" xfId="0" applyFont="1" applyFill="1" applyBorder="1" applyAlignment="1" applyProtection="1">
      <alignment vertical="center"/>
      <protection locked="0"/>
    </xf>
    <xf numFmtId="0" fontId="53" fillId="0" borderId="41" xfId="0" applyFont="1" applyFill="1" applyBorder="1" applyAlignment="1" applyProtection="1">
      <alignment vertical="center"/>
      <protection locked="0"/>
    </xf>
    <xf numFmtId="0" fontId="53" fillId="0" borderId="42" xfId="0" applyFont="1" applyFill="1" applyBorder="1" applyAlignment="1" applyProtection="1">
      <alignment vertical="center"/>
      <protection locked="0"/>
    </xf>
    <xf numFmtId="0" fontId="3" fillId="9" borderId="18" xfId="0" applyFont="1" applyFill="1" applyBorder="1" applyAlignment="1" applyProtection="1">
      <alignment vertical="center"/>
      <protection locked="0"/>
    </xf>
    <xf numFmtId="0" fontId="3" fillId="9" borderId="43" xfId="0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  <protection locked="0"/>
    </xf>
    <xf numFmtId="0" fontId="3" fillId="9" borderId="17" xfId="0" applyFont="1" applyFill="1" applyBorder="1" applyAlignment="1" applyProtection="1">
      <alignment vertical="center"/>
      <protection locked="0"/>
    </xf>
    <xf numFmtId="0" fontId="3" fillId="0" borderId="18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Protection="1"/>
    <xf numFmtId="0" fontId="3" fillId="0" borderId="0" xfId="0" applyFont="1" applyFill="1" applyAlignment="1" applyProtection="1">
      <alignment horizontal="right"/>
    </xf>
    <xf numFmtId="0" fontId="3" fillId="0" borderId="0" xfId="0" applyFont="1" applyAlignment="1" applyProtection="1">
      <alignment horizontal="center"/>
    </xf>
    <xf numFmtId="0" fontId="3" fillId="0" borderId="0" xfId="0" applyFont="1" applyFill="1" applyBorder="1" applyProtection="1"/>
    <xf numFmtId="0" fontId="3" fillId="0" borderId="0" xfId="0" applyFont="1" applyBorder="1" applyAlignment="1" applyProtection="1">
      <alignment horizontal="left"/>
    </xf>
    <xf numFmtId="0" fontId="3" fillId="8" borderId="0" xfId="0" applyFont="1" applyFill="1" applyProtection="1"/>
    <xf numFmtId="0" fontId="29" fillId="0" borderId="0" xfId="0" applyFont="1" applyAlignment="1" applyProtection="1">
      <alignment horizontal="left"/>
    </xf>
    <xf numFmtId="0" fontId="22" fillId="7" borderId="0" xfId="0" applyFont="1" applyFill="1" applyProtection="1"/>
    <xf numFmtId="0" fontId="29" fillId="7" borderId="0" xfId="0" applyFont="1" applyFill="1" applyProtection="1"/>
    <xf numFmtId="0" fontId="29" fillId="0" borderId="0" xfId="0" applyFont="1" applyProtection="1"/>
    <xf numFmtId="0" fontId="10" fillId="3" borderId="7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/>
    </xf>
    <xf numFmtId="0" fontId="10" fillId="25" borderId="0" xfId="0" applyFont="1" applyFill="1" applyBorder="1" applyAlignment="1">
      <alignment vertical="center"/>
    </xf>
    <xf numFmtId="0" fontId="10" fillId="3" borderId="6" xfId="0" applyFont="1" applyFill="1" applyBorder="1" applyAlignment="1" applyProtection="1">
      <alignment horizontal="centerContinuous" vertical="center"/>
    </xf>
    <xf numFmtId="0" fontId="10" fillId="3" borderId="8" xfId="0" applyFont="1" applyFill="1" applyBorder="1" applyAlignment="1" applyProtection="1">
      <alignment horizontal="centerContinuous" vertical="center"/>
    </xf>
    <xf numFmtId="0" fontId="3" fillId="9" borderId="44" xfId="0" applyFont="1" applyFill="1" applyBorder="1" applyAlignment="1" applyProtection="1">
      <alignment vertical="center"/>
      <protection locked="0"/>
    </xf>
    <xf numFmtId="0" fontId="3" fillId="9" borderId="2" xfId="0" applyFont="1" applyFill="1" applyBorder="1" applyAlignment="1" applyProtection="1">
      <alignment vertical="center"/>
      <protection locked="0"/>
    </xf>
    <xf numFmtId="0" fontId="3" fillId="9" borderId="20" xfId="0" applyFont="1" applyFill="1" applyBorder="1" applyAlignment="1" applyProtection="1">
      <alignment vertical="center"/>
      <protection locked="0"/>
    </xf>
    <xf numFmtId="0" fontId="34" fillId="24" borderId="7" xfId="0" applyFont="1" applyFill="1" applyBorder="1" applyAlignment="1">
      <alignment horizontal="center" vertical="center"/>
    </xf>
    <xf numFmtId="49" fontId="3" fillId="5" borderId="0" xfId="0" applyNumberFormat="1" applyFont="1" applyFill="1" applyAlignment="1" applyProtection="1">
      <alignment vertical="center"/>
      <protection locked="0"/>
    </xf>
    <xf numFmtId="49" fontId="3" fillId="6" borderId="45" xfId="0" applyNumberFormat="1" applyFont="1" applyFill="1" applyBorder="1" applyAlignment="1" applyProtection="1">
      <alignment horizontal="right" vertical="center"/>
      <protection locked="0"/>
    </xf>
    <xf numFmtId="49" fontId="66" fillId="0" borderId="2" xfId="0" applyNumberFormat="1" applyFont="1" applyBorder="1" applyAlignment="1" applyProtection="1">
      <alignment vertical="center"/>
      <protection locked="0"/>
    </xf>
    <xf numFmtId="49" fontId="66" fillId="0" borderId="19" xfId="0" applyNumberFormat="1" applyFont="1" applyBorder="1" applyAlignment="1" applyProtection="1">
      <alignment vertical="center"/>
      <protection locked="0"/>
    </xf>
    <xf numFmtId="49" fontId="66" fillId="5" borderId="38" xfId="0" applyNumberFormat="1" applyFont="1" applyFill="1" applyBorder="1" applyAlignment="1" applyProtection="1">
      <alignment vertical="center"/>
      <protection locked="0"/>
    </xf>
    <xf numFmtId="0" fontId="66" fillId="0" borderId="46" xfId="0" applyFont="1" applyBorder="1" applyAlignment="1" applyProtection="1">
      <alignment horizontal="center" vertical="center"/>
      <protection locked="0"/>
    </xf>
    <xf numFmtId="49" fontId="3" fillId="0" borderId="47" xfId="0" applyNumberFormat="1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0" borderId="48" xfId="0" applyFont="1" applyBorder="1" applyAlignment="1" applyProtection="1">
      <alignment vertical="center"/>
      <protection locked="0"/>
    </xf>
    <xf numFmtId="0" fontId="3" fillId="0" borderId="49" xfId="0" applyFont="1" applyBorder="1" applyAlignment="1" applyProtection="1">
      <alignment vertical="center"/>
      <protection locked="0"/>
    </xf>
    <xf numFmtId="0" fontId="3" fillId="0" borderId="46" xfId="0" applyFont="1" applyBorder="1" applyAlignment="1" applyProtection="1">
      <alignment horizontal="center" vertical="center"/>
      <protection locked="0"/>
    </xf>
    <xf numFmtId="49" fontId="3" fillId="0" borderId="50" xfId="0" applyNumberFormat="1" applyFont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vertical="center"/>
      <protection locked="0"/>
    </xf>
    <xf numFmtId="0" fontId="3" fillId="0" borderId="20" xfId="0" applyFont="1" applyFill="1" applyBorder="1" applyAlignment="1" applyProtection="1">
      <alignment vertical="center"/>
      <protection locked="0"/>
    </xf>
    <xf numFmtId="0" fontId="3" fillId="3" borderId="5" xfId="0" applyFont="1" applyFill="1" applyBorder="1" applyAlignment="1" applyProtection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1" xfId="0" applyFont="1" applyBorder="1" applyAlignment="1" applyProtection="1">
      <alignment vertical="center"/>
      <protection locked="0"/>
    </xf>
    <xf numFmtId="0" fontId="3" fillId="5" borderId="52" xfId="0" applyFont="1" applyFill="1" applyBorder="1" applyAlignment="1" applyProtection="1">
      <alignment vertical="center"/>
      <protection locked="0"/>
    </xf>
    <xf numFmtId="49" fontId="69" fillId="0" borderId="2" xfId="0" applyNumberFormat="1" applyFont="1" applyBorder="1" applyAlignment="1" applyProtection="1">
      <alignment vertical="center"/>
      <protection locked="0"/>
    </xf>
    <xf numFmtId="49" fontId="69" fillId="0" borderId="18" xfId="0" applyNumberFormat="1" applyFont="1" applyBorder="1" applyAlignment="1" applyProtection="1">
      <alignment vertical="center"/>
      <protection locked="0"/>
    </xf>
    <xf numFmtId="2" fontId="8" fillId="24" borderId="16" xfId="0" applyNumberFormat="1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0" fontId="3" fillId="5" borderId="0" xfId="0" applyFont="1" applyFill="1" applyProtection="1"/>
    <xf numFmtId="49" fontId="69" fillId="5" borderId="0" xfId="0" applyNumberFormat="1" applyFont="1" applyFill="1" applyBorder="1" applyAlignment="1" applyProtection="1">
      <alignment vertical="center"/>
      <protection locked="0"/>
    </xf>
    <xf numFmtId="0" fontId="8" fillId="24" borderId="16" xfId="0" applyFont="1" applyFill="1" applyBorder="1" applyAlignment="1" applyProtection="1">
      <alignment horizontal="right" vertical="center"/>
      <protection locked="0"/>
    </xf>
    <xf numFmtId="0" fontId="8" fillId="24" borderId="53" xfId="0" applyFont="1" applyFill="1" applyBorder="1" applyAlignment="1" applyProtection="1">
      <alignment horizontal="right" vertical="center"/>
      <protection locked="0"/>
    </xf>
    <xf numFmtId="16" fontId="3" fillId="24" borderId="16" xfId="0" applyNumberFormat="1" applyFont="1" applyFill="1" applyBorder="1" applyAlignment="1" applyProtection="1">
      <alignment horizontal="center" vertical="center"/>
    </xf>
    <xf numFmtId="0" fontId="3" fillId="24" borderId="16" xfId="0" applyFont="1" applyFill="1" applyBorder="1" applyAlignment="1" applyProtection="1">
      <alignment vertical="center"/>
    </xf>
    <xf numFmtId="0" fontId="3" fillId="24" borderId="16" xfId="0" applyFont="1" applyFill="1" applyBorder="1" applyAlignment="1" applyProtection="1">
      <alignment horizontal="centerContinuous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Continuous" vertical="center"/>
    </xf>
    <xf numFmtId="0" fontId="3" fillId="3" borderId="6" xfId="0" applyFont="1" applyFill="1" applyBorder="1" applyAlignment="1" applyProtection="1">
      <alignment horizontal="centerContinuous" vertical="center"/>
    </xf>
    <xf numFmtId="0" fontId="3" fillId="3" borderId="8" xfId="0" applyFont="1" applyFill="1" applyBorder="1" applyAlignment="1" applyProtection="1">
      <alignment horizontal="centerContinuous" vertical="center"/>
    </xf>
    <xf numFmtId="0" fontId="10" fillId="3" borderId="5" xfId="0" applyFont="1" applyFill="1" applyBorder="1" applyAlignment="1" applyProtection="1">
      <alignment horizontal="centerContinuous" vertical="center"/>
    </xf>
    <xf numFmtId="0" fontId="10" fillId="3" borderId="16" xfId="0" applyFont="1" applyFill="1" applyBorder="1" applyAlignment="1" applyProtection="1">
      <alignment horizontal="centerContinuous" vertical="center"/>
    </xf>
    <xf numFmtId="0" fontId="3" fillId="3" borderId="5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Continuous" vertical="center"/>
    </xf>
    <xf numFmtId="0" fontId="3" fillId="24" borderId="16" xfId="0" applyFont="1" applyFill="1" applyBorder="1" applyAlignment="1" applyProtection="1">
      <alignment horizontal="right" vertical="center"/>
    </xf>
    <xf numFmtId="0" fontId="10" fillId="3" borderId="14" xfId="0" applyFont="1" applyFill="1" applyBorder="1" applyAlignment="1" applyProtection="1">
      <alignment horizontal="center" vertical="center"/>
    </xf>
    <xf numFmtId="0" fontId="10" fillId="3" borderId="15" xfId="0" applyFont="1" applyFill="1" applyBorder="1" applyAlignment="1" applyProtection="1">
      <alignment horizontal="center" vertical="center"/>
    </xf>
    <xf numFmtId="0" fontId="3" fillId="3" borderId="13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54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center" vertical="center"/>
    </xf>
    <xf numFmtId="0" fontId="3" fillId="0" borderId="55" xfId="0" applyFont="1" applyBorder="1" applyAlignment="1" applyProtection="1">
      <alignment vertical="center"/>
      <protection locked="0"/>
    </xf>
    <xf numFmtId="0" fontId="3" fillId="0" borderId="56" xfId="0" applyFont="1" applyBorder="1" applyAlignment="1" applyProtection="1">
      <alignment vertical="center"/>
      <protection locked="0"/>
    </xf>
    <xf numFmtId="0" fontId="3" fillId="9" borderId="7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47" xfId="0" applyFont="1" applyBorder="1" applyAlignment="1" applyProtection="1">
      <alignment vertical="center"/>
      <protection locked="0"/>
    </xf>
    <xf numFmtId="0" fontId="3" fillId="0" borderId="57" xfId="0" applyFont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vertical="center"/>
      <protection locked="0"/>
    </xf>
    <xf numFmtId="0" fontId="3" fillId="9" borderId="22" xfId="0" applyFont="1" applyFill="1" applyBorder="1" applyAlignment="1" applyProtection="1">
      <alignment vertical="center"/>
      <protection locked="0"/>
    </xf>
    <xf numFmtId="0" fontId="3" fillId="9" borderId="3" xfId="0" applyFont="1" applyFill="1" applyBorder="1" applyAlignment="1" applyProtection="1">
      <alignment vertical="center"/>
      <protection locked="0"/>
    </xf>
    <xf numFmtId="0" fontId="3" fillId="9" borderId="58" xfId="0" applyFont="1" applyFill="1" applyBorder="1" applyAlignment="1" applyProtection="1">
      <alignment vertical="center"/>
      <protection locked="0"/>
    </xf>
    <xf numFmtId="0" fontId="3" fillId="0" borderId="59" xfId="0" applyFont="1" applyBorder="1" applyAlignment="1" applyProtection="1">
      <alignment vertical="center"/>
      <protection locked="0"/>
    </xf>
    <xf numFmtId="0" fontId="3" fillId="0" borderId="60" xfId="0" applyFont="1" applyBorder="1" applyAlignment="1" applyProtection="1">
      <alignment vertical="center"/>
      <protection locked="0"/>
    </xf>
    <xf numFmtId="0" fontId="3" fillId="5" borderId="43" xfId="0" applyFont="1" applyFill="1" applyBorder="1" applyAlignment="1" applyProtection="1">
      <alignment vertical="center"/>
      <protection locked="0"/>
    </xf>
    <xf numFmtId="0" fontId="3" fillId="0" borderId="61" xfId="0" applyFont="1" applyBorder="1" applyAlignment="1" applyProtection="1">
      <alignment vertical="center"/>
      <protection locked="0"/>
    </xf>
    <xf numFmtId="0" fontId="3" fillId="9" borderId="15" xfId="0" applyFont="1" applyFill="1" applyBorder="1" applyAlignment="1" applyProtection="1">
      <alignment vertical="center"/>
      <protection locked="0"/>
    </xf>
    <xf numFmtId="0" fontId="3" fillId="0" borderId="21" xfId="0" applyFont="1" applyFill="1" applyBorder="1" applyAlignment="1" applyProtection="1">
      <alignment vertical="center"/>
      <protection locked="0"/>
    </xf>
    <xf numFmtId="0" fontId="3" fillId="0" borderId="62" xfId="0" applyFont="1" applyFill="1" applyBorder="1" applyAlignment="1" applyProtection="1">
      <alignment vertical="center"/>
      <protection locked="0"/>
    </xf>
    <xf numFmtId="0" fontId="3" fillId="0" borderId="63" xfId="0" applyFont="1" applyFill="1" applyBorder="1" applyAlignment="1" applyProtection="1">
      <alignment vertical="center"/>
      <protection locked="0"/>
    </xf>
    <xf numFmtId="0" fontId="3" fillId="0" borderId="64" xfId="0" applyFont="1" applyFill="1" applyBorder="1" applyAlignment="1" applyProtection="1">
      <alignment vertical="center"/>
      <protection locked="0"/>
    </xf>
    <xf numFmtId="0" fontId="3" fillId="0" borderId="65" xfId="0" applyFont="1" applyFill="1" applyBorder="1" applyAlignment="1" applyProtection="1">
      <alignment vertical="center"/>
      <protection locked="0"/>
    </xf>
    <xf numFmtId="0" fontId="3" fillId="0" borderId="66" xfId="0" applyFont="1" applyFill="1" applyBorder="1" applyAlignment="1" applyProtection="1">
      <alignment vertical="center"/>
      <protection locked="0"/>
    </xf>
    <xf numFmtId="0" fontId="3" fillId="0" borderId="67" xfId="0" applyFont="1" applyFill="1" applyBorder="1" applyAlignment="1" applyProtection="1">
      <alignment vertical="center"/>
      <protection locked="0"/>
    </xf>
    <xf numFmtId="0" fontId="3" fillId="0" borderId="68" xfId="0" applyFont="1" applyFill="1" applyBorder="1" applyAlignment="1" applyProtection="1">
      <alignment vertical="center"/>
      <protection locked="0"/>
    </xf>
    <xf numFmtId="0" fontId="3" fillId="0" borderId="69" xfId="0" applyFont="1" applyFill="1" applyBorder="1" applyAlignment="1" applyProtection="1">
      <alignment vertical="center"/>
      <protection locked="0"/>
    </xf>
    <xf numFmtId="0" fontId="3" fillId="0" borderId="70" xfId="0" applyFont="1" applyFill="1" applyBorder="1" applyAlignment="1" applyProtection="1">
      <alignment vertical="center"/>
      <protection locked="0"/>
    </xf>
    <xf numFmtId="0" fontId="3" fillId="0" borderId="71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3" borderId="72" xfId="0" applyFont="1" applyFill="1" applyBorder="1" applyAlignment="1" applyProtection="1">
      <alignment vertical="center"/>
    </xf>
    <xf numFmtId="0" fontId="3" fillId="3" borderId="73" xfId="0" applyFont="1" applyFill="1" applyBorder="1" applyAlignment="1" applyProtection="1">
      <alignment vertical="center"/>
    </xf>
    <xf numFmtId="0" fontId="3" fillId="3" borderId="74" xfId="0" applyFont="1" applyFill="1" applyBorder="1" applyAlignment="1" applyProtection="1">
      <alignment vertical="center"/>
    </xf>
    <xf numFmtId="0" fontId="3" fillId="0" borderId="75" xfId="0" applyFont="1" applyFill="1" applyBorder="1" applyAlignment="1" applyProtection="1">
      <alignment vertical="center"/>
      <protection locked="0"/>
    </xf>
    <xf numFmtId="0" fontId="3" fillId="0" borderId="12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>
      <alignment vertical="center"/>
    </xf>
    <xf numFmtId="0" fontId="29" fillId="10" borderId="0" xfId="0" applyFont="1" applyFill="1" applyProtection="1"/>
    <xf numFmtId="0" fontId="3" fillId="24" borderId="44" xfId="0" applyFont="1" applyFill="1" applyBorder="1" applyAlignment="1" applyProtection="1">
      <alignment horizontal="right" vertical="center"/>
    </xf>
    <xf numFmtId="0" fontId="3" fillId="24" borderId="2" xfId="0" applyFont="1" applyFill="1" applyBorder="1" applyAlignment="1" applyProtection="1">
      <alignment horizontal="right" vertical="center"/>
    </xf>
    <xf numFmtId="0" fontId="3" fillId="24" borderId="20" xfId="0" applyFont="1" applyFill="1" applyBorder="1" applyAlignment="1" applyProtection="1">
      <alignment horizontal="right" vertical="center"/>
    </xf>
    <xf numFmtId="0" fontId="3" fillId="24" borderId="58" xfId="0" applyFont="1" applyFill="1" applyBorder="1" applyAlignment="1" applyProtection="1">
      <alignment horizontal="right" vertical="center"/>
    </xf>
    <xf numFmtId="0" fontId="3" fillId="24" borderId="22" xfId="0" applyFont="1" applyFill="1" applyBorder="1" applyAlignment="1" applyProtection="1">
      <alignment horizontal="right" vertical="center"/>
    </xf>
    <xf numFmtId="0" fontId="29" fillId="10" borderId="0" xfId="0" applyFont="1" applyFill="1" applyAlignment="1" applyProtection="1">
      <alignment horizontal="left"/>
    </xf>
    <xf numFmtId="0" fontId="22" fillId="7" borderId="0" xfId="0" applyFont="1" applyFill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3" fillId="11" borderId="4" xfId="0" applyFont="1" applyFill="1" applyBorder="1" applyAlignment="1">
      <alignment vertical="center"/>
    </xf>
    <xf numFmtId="49" fontId="10" fillId="0" borderId="2" xfId="0" applyNumberFormat="1" applyFont="1" applyBorder="1" applyAlignment="1" applyProtection="1">
      <alignment vertical="center"/>
      <protection locked="0"/>
    </xf>
    <xf numFmtId="0" fontId="10" fillId="5" borderId="0" xfId="0" applyFont="1" applyFill="1" applyAlignment="1" applyProtection="1">
      <alignment vertical="center"/>
      <protection locked="0"/>
    </xf>
    <xf numFmtId="0" fontId="10" fillId="5" borderId="0" xfId="0" applyFont="1" applyFill="1" applyBorder="1" applyAlignment="1" applyProtection="1">
      <alignment horizontal="left" vertical="center"/>
      <protection locked="0"/>
    </xf>
    <xf numFmtId="0" fontId="10" fillId="5" borderId="0" xfId="0" applyFont="1" applyFill="1" applyBorder="1" applyAlignment="1" applyProtection="1">
      <alignment vertical="center"/>
      <protection locked="0"/>
    </xf>
    <xf numFmtId="3" fontId="10" fillId="5" borderId="76" xfId="0" applyNumberFormat="1" applyFont="1" applyFill="1" applyBorder="1" applyAlignment="1" applyProtection="1">
      <alignment horizontal="center" vertical="center"/>
      <protection locked="0"/>
    </xf>
    <xf numFmtId="3" fontId="10" fillId="5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/>
    </xf>
    <xf numFmtId="49" fontId="34" fillId="0" borderId="0" xfId="0" applyNumberFormat="1" applyFont="1" applyFill="1" applyBorder="1" applyAlignment="1" applyProtection="1">
      <alignment vertical="center"/>
      <protection locked="0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49" fontId="8" fillId="0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43" fontId="8" fillId="0" borderId="0" xfId="1" applyNumberFormat="1" applyFont="1" applyFill="1" applyBorder="1" applyAlignment="1" applyProtection="1">
      <alignment vertical="center"/>
      <protection locked="0"/>
    </xf>
    <xf numFmtId="43" fontId="10" fillId="0" borderId="0" xfId="1" applyFont="1" applyFill="1" applyBorder="1" applyAlignment="1" applyProtection="1">
      <alignment vertical="center"/>
      <protection locked="0"/>
    </xf>
    <xf numFmtId="187" fontId="8" fillId="0" borderId="0" xfId="1" applyNumberFormat="1" applyFont="1" applyFill="1" applyBorder="1" applyAlignment="1" applyProtection="1">
      <alignment horizontal="center" vertical="center"/>
      <protection locked="0"/>
    </xf>
    <xf numFmtId="4" fontId="8" fillId="0" borderId="0" xfId="0" applyNumberFormat="1" applyFont="1" applyFill="1" applyBorder="1" applyAlignment="1" applyProtection="1">
      <alignment horizontal="center" vertical="center"/>
      <protection locked="0"/>
    </xf>
    <xf numFmtId="3" fontId="8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3" fontId="8" fillId="0" borderId="0" xfId="0" applyNumberFormat="1" applyFont="1" applyFill="1" applyBorder="1" applyAlignment="1" applyProtection="1">
      <alignment horizontal="center" vertical="center"/>
      <protection locked="0"/>
    </xf>
    <xf numFmtId="43" fontId="8" fillId="0" borderId="0" xfId="1" applyFont="1" applyFill="1" applyBorder="1" applyAlignment="1" applyProtection="1">
      <alignment vertical="center"/>
      <protection locked="0"/>
    </xf>
    <xf numFmtId="3" fontId="8" fillId="0" borderId="0" xfId="1" applyNumberFormat="1" applyFont="1" applyFill="1" applyBorder="1" applyAlignment="1" applyProtection="1">
      <alignment horizontal="left" vertical="center"/>
      <protection locked="0"/>
    </xf>
    <xf numFmtId="49" fontId="73" fillId="0" borderId="0" xfId="2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43" fontId="10" fillId="0" borderId="0" xfId="1" applyNumberFormat="1" applyFont="1" applyFill="1" applyBorder="1" applyAlignment="1" applyProtection="1">
      <alignment vertical="center"/>
      <protection locked="0"/>
    </xf>
    <xf numFmtId="188" fontId="8" fillId="0" borderId="0" xfId="1" applyNumberFormat="1" applyFont="1" applyFill="1" applyBorder="1" applyAlignment="1" applyProtection="1">
      <alignment horizontal="left" vertical="center"/>
      <protection locked="0"/>
    </xf>
    <xf numFmtId="49" fontId="3" fillId="0" borderId="0" xfId="0" applyNumberFormat="1" applyFont="1" applyFill="1" applyBorder="1" applyAlignment="1" applyProtection="1">
      <alignment horizontal="right" vertical="center"/>
      <protection locked="0"/>
    </xf>
    <xf numFmtId="49" fontId="10" fillId="0" borderId="0" xfId="0" applyNumberFormat="1" applyFont="1" applyFill="1" applyBorder="1" applyAlignment="1" applyProtection="1">
      <alignment vertical="center"/>
      <protection locked="0"/>
    </xf>
    <xf numFmtId="4" fontId="10" fillId="0" borderId="0" xfId="0" applyNumberFormat="1" applyFont="1" applyFill="1" applyBorder="1" applyAlignment="1" applyProtection="1">
      <alignment horizontal="center" vertical="center"/>
      <protection locked="0"/>
    </xf>
    <xf numFmtId="3" fontId="3" fillId="0" borderId="0" xfId="1" applyNumberFormat="1" applyFont="1" applyFill="1" applyBorder="1" applyAlignment="1" applyProtection="1">
      <alignment horizontal="center" vertical="center"/>
      <protection locked="0"/>
    </xf>
    <xf numFmtId="187" fontId="10" fillId="0" borderId="0" xfId="1" applyNumberFormat="1" applyFont="1" applyFill="1" applyBorder="1" applyAlignment="1" applyProtection="1">
      <alignment horizontal="center" vertical="center"/>
      <protection locked="0"/>
    </xf>
    <xf numFmtId="3" fontId="10" fillId="0" borderId="0" xfId="0" applyNumberFormat="1" applyFont="1" applyFill="1" applyBorder="1" applyAlignment="1" applyProtection="1">
      <alignment horizontal="center" vertical="center"/>
      <protection locked="0"/>
    </xf>
    <xf numFmtId="3" fontId="3" fillId="0" borderId="0" xfId="0" applyNumberFormat="1" applyFont="1" applyFill="1" applyBorder="1" applyAlignment="1" applyProtection="1">
      <alignment horizontal="center" vertical="center"/>
      <protection locked="0"/>
    </xf>
    <xf numFmtId="187" fontId="10" fillId="0" borderId="0" xfId="1" applyNumberFormat="1" applyFont="1" applyFill="1" applyBorder="1" applyAlignment="1" applyProtection="1">
      <alignment vertical="center"/>
      <protection locked="0"/>
    </xf>
    <xf numFmtId="0" fontId="3" fillId="25" borderId="0" xfId="0" applyFont="1" applyFill="1" applyAlignment="1">
      <alignment vertical="center"/>
    </xf>
    <xf numFmtId="0" fontId="3" fillId="24" borderId="0" xfId="0" applyFont="1" applyFill="1" applyAlignment="1">
      <alignment vertical="center"/>
    </xf>
    <xf numFmtId="0" fontId="3" fillId="5" borderId="0" xfId="0" applyFont="1" applyFill="1" applyAlignment="1" applyProtection="1">
      <alignment horizontal="left" vertical="center"/>
      <protection locked="0"/>
    </xf>
    <xf numFmtId="4" fontId="8" fillId="0" borderId="0" xfId="0" applyNumberFormat="1" applyFont="1" applyFill="1" applyBorder="1" applyAlignment="1" applyProtection="1">
      <alignment horizontal="left" vertical="center"/>
      <protection locked="0"/>
    </xf>
    <xf numFmtId="4" fontId="10" fillId="0" borderId="0" xfId="0" applyNumberFormat="1" applyFont="1" applyFill="1" applyBorder="1" applyAlignment="1" applyProtection="1">
      <alignment horizontal="left" vertical="center"/>
      <protection locked="0"/>
    </xf>
    <xf numFmtId="0" fontId="74" fillId="26" borderId="0" xfId="0" applyFont="1" applyFill="1" applyBorder="1" applyAlignment="1">
      <alignment horizontal="centerContinuous" vertical="center"/>
    </xf>
    <xf numFmtId="0" fontId="74" fillId="26" borderId="0" xfId="0" applyFont="1" applyFill="1" applyBorder="1" applyAlignment="1">
      <alignment horizontal="center" vertical="center"/>
    </xf>
    <xf numFmtId="0" fontId="74" fillId="26" borderId="0" xfId="0" applyFont="1" applyFill="1" applyBorder="1" applyAlignment="1">
      <alignment horizontal="left" vertical="center"/>
    </xf>
    <xf numFmtId="0" fontId="41" fillId="26" borderId="0" xfId="0" applyFont="1" applyFill="1" applyAlignment="1">
      <alignment horizontal="centerContinuous" vertical="center"/>
    </xf>
    <xf numFmtId="0" fontId="0" fillId="12" borderId="0" xfId="0" applyFill="1"/>
    <xf numFmtId="0" fontId="0" fillId="12" borderId="0" xfId="0" applyFill="1" applyAlignment="1"/>
    <xf numFmtId="0" fontId="59" fillId="12" borderId="0" xfId="0" applyFont="1" applyFill="1" applyBorder="1" applyAlignment="1">
      <alignment horizontal="center" vertical="center"/>
    </xf>
    <xf numFmtId="0" fontId="79" fillId="6" borderId="0" xfId="0" applyFont="1" applyFill="1" applyBorder="1" applyAlignment="1">
      <alignment horizontal="center" vertical="center"/>
    </xf>
    <xf numFmtId="0" fontId="58" fillId="6" borderId="0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41" fillId="26" borderId="0" xfId="0" applyFont="1" applyFill="1" applyAlignment="1">
      <alignment horizontal="left" vertical="center"/>
    </xf>
    <xf numFmtId="0" fontId="0" fillId="26" borderId="0" xfId="0" applyFill="1"/>
    <xf numFmtId="0" fontId="22" fillId="26" borderId="0" xfId="0" applyFont="1" applyFill="1" applyBorder="1" applyAlignment="1">
      <alignment horizontal="left" vertical="center"/>
    </xf>
    <xf numFmtId="49" fontId="10" fillId="0" borderId="3" xfId="0" applyNumberFormat="1" applyFont="1" applyBorder="1" applyAlignment="1" applyProtection="1">
      <alignment vertical="center"/>
      <protection locked="0"/>
    </xf>
    <xf numFmtId="49" fontId="10" fillId="0" borderId="23" xfId="0" applyNumberFormat="1" applyFont="1" applyBorder="1" applyAlignment="1" applyProtection="1">
      <alignment vertical="center"/>
      <protection locked="0"/>
    </xf>
    <xf numFmtId="0" fontId="60" fillId="7" borderId="39" xfId="0" applyFont="1" applyFill="1" applyBorder="1" applyAlignment="1">
      <alignment horizontal="center" vertical="center"/>
    </xf>
    <xf numFmtId="0" fontId="79" fillId="18" borderId="0" xfId="0" applyFont="1" applyFill="1" applyBorder="1" applyAlignment="1">
      <alignment horizontal="center" vertical="center"/>
    </xf>
    <xf numFmtId="0" fontId="58" fillId="18" borderId="0" xfId="0" applyFont="1" applyFill="1" applyBorder="1" applyAlignment="1">
      <alignment horizontal="centerContinuous" vertical="center"/>
    </xf>
    <xf numFmtId="0" fontId="0" fillId="18" borderId="0" xfId="0" applyFill="1" applyAlignment="1">
      <alignment horizontal="centerContinuous"/>
    </xf>
    <xf numFmtId="0" fontId="59" fillId="18" borderId="0" xfId="0" applyFont="1" applyFill="1" applyBorder="1" applyAlignment="1">
      <alignment horizontal="center" vertical="center"/>
    </xf>
    <xf numFmtId="0" fontId="59" fillId="18" borderId="0" xfId="0" applyFont="1" applyFill="1" applyBorder="1" applyAlignment="1">
      <alignment horizontal="left" vertical="center"/>
    </xf>
    <xf numFmtId="0" fontId="49" fillId="18" borderId="0" xfId="0" applyFont="1" applyFill="1" applyAlignment="1">
      <alignment horizontal="centerContinuous" vertical="center"/>
    </xf>
    <xf numFmtId="0" fontId="45" fillId="7" borderId="0" xfId="0" applyFont="1" applyFill="1" applyBorder="1" applyAlignment="1">
      <alignment horizontal="center" vertical="center"/>
    </xf>
    <xf numFmtId="0" fontId="45" fillId="7" borderId="0" xfId="0" applyFont="1" applyFill="1" applyBorder="1" applyAlignment="1">
      <alignment horizontal="left" vertical="center"/>
    </xf>
    <xf numFmtId="0" fontId="61" fillId="7" borderId="77" xfId="0" applyFont="1" applyFill="1" applyBorder="1" applyAlignment="1" applyProtection="1">
      <alignment horizontal="center" vertical="center"/>
      <protection locked="0"/>
    </xf>
    <xf numFmtId="0" fontId="61" fillId="19" borderId="77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Protection="1">
      <protection locked="0"/>
    </xf>
    <xf numFmtId="0" fontId="3" fillId="5" borderId="69" xfId="0" applyFont="1" applyFill="1" applyBorder="1" applyProtection="1">
      <protection locked="0"/>
    </xf>
    <xf numFmtId="0" fontId="3" fillId="5" borderId="21" xfId="0" applyFont="1" applyFill="1" applyBorder="1" applyProtection="1">
      <protection locked="0"/>
    </xf>
    <xf numFmtId="0" fontId="3" fillId="5" borderId="20" xfId="0" applyFont="1" applyFill="1" applyBorder="1" applyAlignment="1" applyProtection="1">
      <alignment vertical="center"/>
      <protection locked="0"/>
    </xf>
    <xf numFmtId="0" fontId="3" fillId="5" borderId="57" xfId="0" applyFont="1" applyFill="1" applyBorder="1" applyProtection="1">
      <protection locked="0"/>
    </xf>
    <xf numFmtId="0" fontId="3" fillId="5" borderId="19" xfId="0" applyFont="1" applyFill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66" xfId="0" applyFont="1" applyBorder="1" applyProtection="1">
      <protection locked="0"/>
    </xf>
    <xf numFmtId="0" fontId="3" fillId="0" borderId="18" xfId="0" applyFont="1" applyBorder="1" applyProtection="1">
      <protection locked="0"/>
    </xf>
    <xf numFmtId="0" fontId="3" fillId="0" borderId="57" xfId="0" applyFont="1" applyBorder="1" applyProtection="1">
      <protection locked="0"/>
    </xf>
    <xf numFmtId="0" fontId="3" fillId="0" borderId="19" xfId="0" applyFont="1" applyBorder="1" applyProtection="1">
      <protection locked="0"/>
    </xf>
    <xf numFmtId="0" fontId="3" fillId="0" borderId="44" xfId="0" applyFont="1" applyBorder="1" applyProtection="1">
      <protection locked="0"/>
    </xf>
    <xf numFmtId="0" fontId="3" fillId="0" borderId="62" xfId="0" applyFont="1" applyBorder="1" applyProtection="1">
      <protection locked="0"/>
    </xf>
    <xf numFmtId="0" fontId="3" fillId="0" borderId="17" xfId="0" applyFont="1" applyBorder="1" applyProtection="1">
      <protection locked="0"/>
    </xf>
    <xf numFmtId="0" fontId="3" fillId="0" borderId="56" xfId="0" applyFont="1" applyBorder="1" applyProtection="1">
      <protection locked="0"/>
    </xf>
    <xf numFmtId="0" fontId="3" fillId="0" borderId="55" xfId="0" applyFont="1" applyBorder="1" applyProtection="1">
      <protection locked="0"/>
    </xf>
    <xf numFmtId="0" fontId="3" fillId="9" borderId="15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Continuous"/>
    </xf>
    <xf numFmtId="0" fontId="10" fillId="9" borderId="6" xfId="0" applyFont="1" applyFill="1" applyBorder="1" applyAlignment="1">
      <alignment horizontal="centerContinuous"/>
    </xf>
    <xf numFmtId="0" fontId="10" fillId="9" borderId="5" xfId="0" applyFont="1" applyFill="1" applyBorder="1" applyAlignment="1">
      <alignment horizontal="centerContinuous"/>
    </xf>
    <xf numFmtId="0" fontId="10" fillId="9" borderId="8" xfId="0" applyFont="1" applyFill="1" applyBorder="1" applyAlignment="1">
      <alignment horizontal="centerContinuous" vertical="center"/>
    </xf>
    <xf numFmtId="0" fontId="10" fillId="9" borderId="5" xfId="0" applyFont="1" applyFill="1" applyBorder="1" applyAlignment="1">
      <alignment horizontal="centerContinuous" vertical="center"/>
    </xf>
    <xf numFmtId="0" fontId="10" fillId="9" borderId="6" xfId="0" applyFont="1" applyFill="1" applyBorder="1" applyAlignment="1">
      <alignment horizontal="centerContinuous" vertical="center"/>
    </xf>
    <xf numFmtId="0" fontId="10" fillId="9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vertical="center"/>
    </xf>
    <xf numFmtId="0" fontId="3" fillId="9" borderId="6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25" fillId="7" borderId="0" xfId="0" applyFont="1" applyFill="1" applyAlignment="1">
      <alignment vertical="center"/>
    </xf>
    <xf numFmtId="0" fontId="10" fillId="7" borderId="0" xfId="0" applyFont="1" applyFill="1" applyBorder="1" applyAlignment="1">
      <alignment horizontal="centerContinuous"/>
    </xf>
    <xf numFmtId="0" fontId="10" fillId="7" borderId="7" xfId="0" applyFont="1" applyFill="1" applyBorder="1" applyAlignment="1">
      <alignment horizontal="centerContinuous"/>
    </xf>
    <xf numFmtId="0" fontId="10" fillId="7" borderId="11" xfId="0" applyFont="1" applyFill="1" applyBorder="1" applyAlignment="1">
      <alignment horizontal="centerContinuous"/>
    </xf>
    <xf numFmtId="0" fontId="6" fillId="7" borderId="7" xfId="0" applyFont="1" applyFill="1" applyBorder="1" applyAlignment="1">
      <alignment horizontal="centerContinuous"/>
    </xf>
    <xf numFmtId="0" fontId="46" fillId="7" borderId="0" xfId="0" applyFont="1" applyFill="1" applyAlignment="1">
      <alignment vertical="center"/>
    </xf>
    <xf numFmtId="0" fontId="3" fillId="9" borderId="7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left"/>
    </xf>
    <xf numFmtId="0" fontId="29" fillId="0" borderId="0" xfId="0" applyFont="1" applyFill="1" applyBorder="1" applyProtection="1"/>
    <xf numFmtId="0" fontId="22" fillId="0" borderId="0" xfId="0" applyFont="1" applyFill="1" applyBorder="1" applyAlignment="1" applyProtection="1">
      <alignment horizontal="left"/>
    </xf>
    <xf numFmtId="0" fontId="22" fillId="0" borderId="0" xfId="0" applyFont="1" applyFill="1" applyBorder="1" applyProtection="1"/>
    <xf numFmtId="0" fontId="22" fillId="0" borderId="0" xfId="0" applyFont="1" applyFill="1" applyBorder="1" applyAlignment="1" applyProtection="1">
      <alignment horizontal="center"/>
    </xf>
    <xf numFmtId="0" fontId="33" fillId="0" borderId="0" xfId="0" applyFont="1" applyFill="1" applyBorder="1" applyAlignment="1" applyProtection="1">
      <alignment horizontal="left"/>
    </xf>
    <xf numFmtId="0" fontId="33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Continuous" vertical="center"/>
    </xf>
    <xf numFmtId="0" fontId="3" fillId="0" borderId="0" xfId="0" applyFont="1" applyFill="1" applyBorder="1" applyAlignment="1" applyProtection="1">
      <alignment horizontal="centerContinuous" vertical="center"/>
    </xf>
    <xf numFmtId="0" fontId="10" fillId="0" borderId="0" xfId="0" applyFont="1" applyFill="1" applyBorder="1" applyAlignment="1" applyProtection="1">
      <alignment horizontal="center" vertical="center"/>
    </xf>
    <xf numFmtId="49" fontId="3" fillId="0" borderId="19" xfId="0" applyNumberFormat="1" applyFont="1" applyBorder="1" applyAlignment="1" applyProtection="1">
      <alignment vertical="center"/>
      <protection locked="0"/>
    </xf>
    <xf numFmtId="0" fontId="3" fillId="15" borderId="2" xfId="0" applyFont="1" applyFill="1" applyBorder="1" applyAlignment="1" applyProtection="1">
      <alignment vertical="center"/>
      <protection locked="0"/>
    </xf>
    <xf numFmtId="0" fontId="3" fillId="18" borderId="18" xfId="0" applyFont="1" applyFill="1" applyBorder="1" applyAlignment="1" applyProtection="1">
      <alignment horizontal="center" vertical="center"/>
      <protection locked="0"/>
    </xf>
    <xf numFmtId="49" fontId="10" fillId="0" borderId="19" xfId="0" applyNumberFormat="1" applyFont="1" applyBorder="1" applyAlignment="1" applyProtection="1">
      <alignment vertical="center"/>
      <protection locked="0"/>
    </xf>
    <xf numFmtId="49" fontId="10" fillId="0" borderId="50" xfId="0" applyNumberFormat="1" applyFont="1" applyBorder="1" applyAlignment="1" applyProtection="1">
      <alignment vertical="center"/>
      <protection locked="0"/>
    </xf>
    <xf numFmtId="49" fontId="3" fillId="0" borderId="38" xfId="0" applyNumberFormat="1" applyFont="1" applyBorder="1" applyAlignment="1" applyProtection="1">
      <alignment vertical="center"/>
      <protection locked="0"/>
    </xf>
    <xf numFmtId="49" fontId="3" fillId="0" borderId="58" xfId="0" applyNumberFormat="1" applyFont="1" applyBorder="1" applyAlignment="1" applyProtection="1">
      <alignment vertical="center"/>
      <protection locked="0"/>
    </xf>
    <xf numFmtId="49" fontId="3" fillId="27" borderId="50" xfId="0" applyNumberFormat="1" applyFont="1" applyFill="1" applyBorder="1" applyAlignment="1" applyProtection="1">
      <alignment vertical="center"/>
      <protection locked="0"/>
    </xf>
    <xf numFmtId="49" fontId="69" fillId="0" borderId="50" xfId="0" applyNumberFormat="1" applyFont="1" applyBorder="1" applyAlignment="1" applyProtection="1">
      <alignment vertical="center"/>
      <protection locked="0"/>
    </xf>
    <xf numFmtId="0" fontId="3" fillId="6" borderId="4" xfId="0" applyFont="1" applyFill="1" applyBorder="1" applyAlignment="1">
      <alignment vertical="center"/>
    </xf>
    <xf numFmtId="0" fontId="3" fillId="11" borderId="3" xfId="0" applyFont="1" applyFill="1" applyBorder="1" applyAlignment="1">
      <alignment vertical="center"/>
    </xf>
    <xf numFmtId="0" fontId="20" fillId="19" borderId="0" xfId="0" applyFont="1" applyFill="1" applyAlignment="1">
      <alignment vertical="center"/>
    </xf>
    <xf numFmtId="0" fontId="87" fillId="11" borderId="78" xfId="0" applyFont="1" applyFill="1" applyBorder="1"/>
    <xf numFmtId="0" fontId="87" fillId="4" borderId="78" xfId="0" applyFont="1" applyFill="1" applyBorder="1"/>
    <xf numFmtId="0" fontId="87" fillId="11" borderId="0" xfId="0" applyFont="1" applyFill="1" applyBorder="1"/>
    <xf numFmtId="0" fontId="87" fillId="11" borderId="79" xfId="0" applyFont="1" applyFill="1" applyBorder="1"/>
    <xf numFmtId="0" fontId="88" fillId="14" borderId="78" xfId="0" applyFont="1" applyFill="1" applyBorder="1"/>
    <xf numFmtId="0" fontId="25" fillId="28" borderId="79" xfId="0" applyFont="1" applyFill="1" applyBorder="1"/>
    <xf numFmtId="0" fontId="6" fillId="28" borderId="78" xfId="0" applyFont="1" applyFill="1" applyBorder="1"/>
    <xf numFmtId="0" fontId="3" fillId="14" borderId="78" xfId="0" applyFont="1" applyFill="1" applyBorder="1"/>
    <xf numFmtId="0" fontId="6" fillId="28" borderId="0" xfId="0" applyFont="1" applyFill="1"/>
    <xf numFmtId="0" fontId="6" fillId="14" borderId="78" xfId="0" applyFont="1" applyFill="1" applyBorder="1"/>
    <xf numFmtId="0" fontId="32" fillId="28" borderId="79" xfId="0" applyFont="1" applyFill="1" applyBorder="1"/>
    <xf numFmtId="0" fontId="3" fillId="2" borderId="78" xfId="0" applyFont="1" applyFill="1" applyBorder="1"/>
    <xf numFmtId="0" fontId="3" fillId="3" borderId="78" xfId="0" applyFont="1" applyFill="1" applyBorder="1"/>
    <xf numFmtId="0" fontId="3" fillId="0" borderId="78" xfId="0" applyFont="1" applyBorder="1"/>
    <xf numFmtId="0" fontId="14" fillId="19" borderId="78" xfId="0" applyFont="1" applyFill="1" applyBorder="1"/>
    <xf numFmtId="0" fontId="14" fillId="19" borderId="0" xfId="0" applyFont="1" applyFill="1"/>
    <xf numFmtId="0" fontId="15" fillId="19" borderId="0" xfId="0" applyFont="1" applyFill="1"/>
    <xf numFmtId="0" fontId="3" fillId="0" borderId="0" xfId="0" applyFont="1" applyFill="1" applyBorder="1" applyProtection="1">
      <protection locked="0"/>
    </xf>
    <xf numFmtId="0" fontId="87" fillId="0" borderId="0" xfId="0" applyFont="1"/>
    <xf numFmtId="0" fontId="91" fillId="0" borderId="0" xfId="0" applyFont="1" applyBorder="1"/>
    <xf numFmtId="49" fontId="3" fillId="0" borderId="0" xfId="0" applyNumberFormat="1" applyFont="1" applyFill="1" applyBorder="1" applyProtection="1">
      <protection locked="0"/>
    </xf>
    <xf numFmtId="0" fontId="0" fillId="0" borderId="0" xfId="0" applyFill="1" applyBorder="1"/>
    <xf numFmtId="0" fontId="12" fillId="0" borderId="80" xfId="0" applyFont="1" applyBorder="1"/>
    <xf numFmtId="0" fontId="12" fillId="0" borderId="81" xfId="0" applyFont="1" applyBorder="1"/>
    <xf numFmtId="0" fontId="12" fillId="0" borderId="82" xfId="0" applyFont="1" applyBorder="1"/>
    <xf numFmtId="0" fontId="3" fillId="0" borderId="1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92" fillId="0" borderId="0" xfId="0" applyFont="1" applyProtection="1"/>
    <xf numFmtId="0" fontId="70" fillId="0" borderId="0" xfId="0" applyFont="1" applyProtection="1"/>
    <xf numFmtId="0" fontId="70" fillId="0" borderId="0" xfId="0" applyFont="1" applyAlignment="1" applyProtection="1">
      <alignment horizontal="left"/>
    </xf>
    <xf numFmtId="0" fontId="89" fillId="19" borderId="0" xfId="0" applyFont="1" applyFill="1" applyProtection="1"/>
    <xf numFmtId="0" fontId="14" fillId="19" borderId="0" xfId="0" applyFont="1" applyFill="1" applyProtection="1"/>
    <xf numFmtId="0" fontId="93" fillId="19" borderId="0" xfId="0" applyFont="1" applyFill="1" applyProtection="1"/>
    <xf numFmtId="0" fontId="93" fillId="19" borderId="0" xfId="0" applyFont="1" applyFill="1" applyAlignment="1" applyProtection="1">
      <alignment horizontal="left"/>
    </xf>
    <xf numFmtId="0" fontId="6" fillId="19" borderId="83" xfId="0" applyFont="1" applyFill="1" applyBorder="1" applyAlignment="1" applyProtection="1">
      <alignment horizontal="center"/>
    </xf>
    <xf numFmtId="0" fontId="6" fillId="19" borderId="84" xfId="0" applyFont="1" applyFill="1" applyBorder="1" applyAlignment="1" applyProtection="1">
      <alignment horizontal="center"/>
    </xf>
    <xf numFmtId="0" fontId="3" fillId="12" borderId="6" xfId="0" applyFont="1" applyFill="1" applyBorder="1" applyAlignment="1" applyProtection="1">
      <alignment horizontal="center"/>
    </xf>
    <xf numFmtId="0" fontId="3" fillId="12" borderId="6" xfId="0" applyFont="1" applyFill="1" applyBorder="1" applyAlignment="1" applyProtection="1">
      <alignment horizontal="left"/>
    </xf>
    <xf numFmtId="0" fontId="3" fillId="12" borderId="8" xfId="0" applyFont="1" applyFill="1" applyBorder="1" applyAlignment="1" applyProtection="1">
      <alignment horizontal="center"/>
    </xf>
    <xf numFmtId="0" fontId="3" fillId="19" borderId="0" xfId="0" applyFont="1" applyFill="1" applyAlignment="1" applyProtection="1">
      <alignment horizontal="center"/>
    </xf>
    <xf numFmtId="0" fontId="3" fillId="6" borderId="5" xfId="0" applyFont="1" applyFill="1" applyBorder="1" applyAlignment="1" applyProtection="1">
      <alignment horizontal="center"/>
    </xf>
    <xf numFmtId="0" fontId="3" fillId="6" borderId="6" xfId="0" applyFont="1" applyFill="1" applyBorder="1" applyAlignment="1" applyProtection="1">
      <alignment horizontal="center"/>
    </xf>
    <xf numFmtId="0" fontId="3" fillId="6" borderId="8" xfId="0" applyFont="1" applyFill="1" applyBorder="1" applyAlignment="1" applyProtection="1">
      <alignment horizontal="center"/>
    </xf>
    <xf numFmtId="0" fontId="3" fillId="12" borderId="5" xfId="0" applyFont="1" applyFill="1" applyBorder="1" applyAlignment="1" applyProtection="1">
      <alignment horizontal="center"/>
    </xf>
    <xf numFmtId="0" fontId="3" fillId="19" borderId="0" xfId="0" applyFont="1" applyFill="1" applyProtection="1"/>
    <xf numFmtId="0" fontId="3" fillId="15" borderId="9" xfId="0" applyFont="1" applyFill="1" applyBorder="1" applyAlignment="1" applyProtection="1">
      <alignment horizontal="centerContinuous"/>
    </xf>
    <xf numFmtId="0" fontId="3" fillId="15" borderId="10" xfId="0" applyFont="1" applyFill="1" applyBorder="1" applyAlignment="1" applyProtection="1">
      <alignment horizontal="centerContinuous"/>
    </xf>
    <xf numFmtId="0" fontId="3" fillId="4" borderId="9" xfId="0" applyFont="1" applyFill="1" applyBorder="1" applyProtection="1"/>
    <xf numFmtId="0" fontId="3" fillId="4" borderId="10" xfId="0" applyFont="1" applyFill="1" applyBorder="1" applyProtection="1"/>
    <xf numFmtId="0" fontId="3" fillId="4" borderId="11" xfId="0" applyFont="1" applyFill="1" applyBorder="1" applyProtection="1"/>
    <xf numFmtId="0" fontId="3" fillId="15" borderId="11" xfId="0" applyFont="1" applyFill="1" applyBorder="1" applyAlignment="1" applyProtection="1">
      <alignment horizontal="centerContinuous"/>
    </xf>
    <xf numFmtId="0" fontId="6" fillId="19" borderId="85" xfId="0" applyFont="1" applyFill="1" applyBorder="1" applyAlignment="1" applyProtection="1">
      <alignment horizontal="center"/>
    </xf>
    <xf numFmtId="0" fontId="6" fillId="19" borderId="0" xfId="0" applyFont="1" applyFill="1" applyBorder="1" applyAlignment="1" applyProtection="1">
      <alignment horizontal="center"/>
    </xf>
    <xf numFmtId="0" fontId="3" fillId="12" borderId="10" xfId="0" applyFont="1" applyFill="1" applyBorder="1" applyAlignment="1" applyProtection="1">
      <alignment horizontal="centerContinuous"/>
    </xf>
    <xf numFmtId="0" fontId="3" fillId="12" borderId="11" xfId="0" applyFont="1" applyFill="1" applyBorder="1" applyAlignment="1" applyProtection="1">
      <alignment horizontal="centerContinuous"/>
    </xf>
    <xf numFmtId="0" fontId="3" fillId="12" borderId="7" xfId="0" applyFont="1" applyFill="1" applyBorder="1" applyAlignment="1" applyProtection="1">
      <alignment horizontal="center"/>
    </xf>
    <xf numFmtId="0" fontId="3" fillId="6" borderId="9" xfId="0" applyFont="1" applyFill="1" applyBorder="1" applyAlignment="1" applyProtection="1">
      <alignment horizontal="centerContinuous"/>
    </xf>
    <xf numFmtId="0" fontId="3" fillId="6" borderId="10" xfId="0" applyFont="1" applyFill="1" applyBorder="1" applyAlignment="1" applyProtection="1">
      <alignment horizontal="centerContinuous"/>
    </xf>
    <xf numFmtId="0" fontId="3" fillId="6" borderId="11" xfId="0" applyFont="1" applyFill="1" applyBorder="1" applyAlignment="1" applyProtection="1">
      <alignment horizontal="centerContinuous"/>
    </xf>
    <xf numFmtId="0" fontId="3" fillId="6" borderId="7" xfId="0" applyFont="1" applyFill="1" applyBorder="1" applyAlignment="1" applyProtection="1">
      <alignment horizontal="center"/>
    </xf>
    <xf numFmtId="0" fontId="3" fillId="12" borderId="9" xfId="0" applyFont="1" applyFill="1" applyBorder="1" applyAlignment="1" applyProtection="1">
      <alignment horizontal="centerContinuous"/>
    </xf>
    <xf numFmtId="0" fontId="3" fillId="15" borderId="13" xfId="0" applyFont="1" applyFill="1" applyBorder="1" applyAlignment="1" applyProtection="1">
      <alignment horizontal="centerContinuous"/>
    </xf>
    <xf numFmtId="0" fontId="3" fillId="15" borderId="1" xfId="0" applyFont="1" applyFill="1" applyBorder="1" applyAlignment="1" applyProtection="1">
      <alignment horizontal="centerContinuous"/>
    </xf>
    <xf numFmtId="0" fontId="3" fillId="4" borderId="13" xfId="0" applyFont="1" applyFill="1" applyBorder="1" applyAlignment="1" applyProtection="1">
      <alignment horizontal="centerContinuous"/>
    </xf>
    <xf numFmtId="0" fontId="3" fillId="4" borderId="1" xfId="0" applyFont="1" applyFill="1" applyBorder="1" applyAlignment="1" applyProtection="1">
      <alignment horizontal="centerContinuous"/>
    </xf>
    <xf numFmtId="0" fontId="3" fillId="4" borderId="14" xfId="0" applyFont="1" applyFill="1" applyBorder="1" applyAlignment="1" applyProtection="1">
      <alignment horizontal="centerContinuous"/>
    </xf>
    <xf numFmtId="0" fontId="3" fillId="15" borderId="14" xfId="0" applyFont="1" applyFill="1" applyBorder="1" applyAlignment="1" applyProtection="1">
      <alignment horizontal="centerContinuous"/>
    </xf>
    <xf numFmtId="0" fontId="3" fillId="12" borderId="1" xfId="0" applyFont="1" applyFill="1" applyBorder="1" applyAlignment="1" applyProtection="1">
      <alignment horizontal="centerContinuous"/>
    </xf>
    <xf numFmtId="0" fontId="3" fillId="12" borderId="14" xfId="0" applyFont="1" applyFill="1" applyBorder="1" applyAlignment="1" applyProtection="1">
      <alignment horizontal="centerContinuous"/>
    </xf>
    <xf numFmtId="0" fontId="3" fillId="12" borderId="3" xfId="0" applyFont="1" applyFill="1" applyBorder="1" applyAlignment="1" applyProtection="1">
      <alignment horizontal="centerContinuous"/>
    </xf>
    <xf numFmtId="0" fontId="3" fillId="6" borderId="13" xfId="0" applyFont="1" applyFill="1" applyBorder="1" applyAlignment="1" applyProtection="1">
      <alignment horizontal="centerContinuous"/>
    </xf>
    <xf numFmtId="0" fontId="3" fillId="6" borderId="1" xfId="0" applyFont="1" applyFill="1" applyBorder="1" applyAlignment="1" applyProtection="1">
      <alignment horizontal="centerContinuous"/>
    </xf>
    <xf numFmtId="0" fontId="3" fillId="6" borderId="14" xfId="0" applyFont="1" applyFill="1" applyBorder="1" applyAlignment="1" applyProtection="1">
      <alignment horizontal="centerContinuous"/>
    </xf>
    <xf numFmtId="0" fontId="3" fillId="6" borderId="3" xfId="0" applyFont="1" applyFill="1" applyBorder="1" applyAlignment="1" applyProtection="1">
      <alignment horizontal="centerContinuous"/>
    </xf>
    <xf numFmtId="0" fontId="3" fillId="12" borderId="13" xfId="0" applyFont="1" applyFill="1" applyBorder="1" applyAlignment="1" applyProtection="1">
      <alignment horizontal="centerContinuous"/>
    </xf>
    <xf numFmtId="0" fontId="3" fillId="15" borderId="7" xfId="0" applyFont="1" applyFill="1" applyBorder="1" applyAlignment="1" applyProtection="1">
      <alignment horizontal="center"/>
    </xf>
    <xf numFmtId="0" fontId="3" fillId="15" borderId="16" xfId="0" applyFont="1" applyFill="1" applyBorder="1" applyAlignment="1" applyProtection="1">
      <alignment horizontal="centerContinuous"/>
    </xf>
    <xf numFmtId="0" fontId="3" fillId="4" borderId="7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Continuous"/>
    </xf>
    <xf numFmtId="0" fontId="3" fillId="15" borderId="5" xfId="0" applyFont="1" applyFill="1" applyBorder="1" applyAlignment="1" applyProtection="1">
      <alignment horizontal="left"/>
    </xf>
    <xf numFmtId="0" fontId="3" fillId="15" borderId="6" xfId="0" applyFont="1" applyFill="1" applyBorder="1" applyAlignment="1" applyProtection="1">
      <alignment horizontal="left"/>
    </xf>
    <xf numFmtId="0" fontId="3" fillId="15" borderId="8" xfId="0" applyFont="1" applyFill="1" applyBorder="1" applyAlignment="1" applyProtection="1">
      <alignment horizontal="left"/>
    </xf>
    <xf numFmtId="0" fontId="6" fillId="19" borderId="86" xfId="0" applyFont="1" applyFill="1" applyBorder="1" applyAlignment="1" applyProtection="1">
      <alignment horizontal="center"/>
    </xf>
    <xf numFmtId="0" fontId="6" fillId="19" borderId="87" xfId="0" applyFont="1" applyFill="1" applyBorder="1" applyProtection="1"/>
    <xf numFmtId="0" fontId="3" fillId="12" borderId="14" xfId="0" applyFont="1" applyFill="1" applyBorder="1" applyProtection="1"/>
    <xf numFmtId="0" fontId="3" fillId="12" borderId="3" xfId="0" applyFont="1" applyFill="1" applyBorder="1" applyProtection="1"/>
    <xf numFmtId="0" fontId="3" fillId="12" borderId="3" xfId="0" applyFont="1" applyFill="1" applyBorder="1" applyAlignment="1" applyProtection="1">
      <alignment horizontal="center"/>
    </xf>
    <xf numFmtId="0" fontId="3" fillId="12" borderId="4" xfId="0" applyFont="1" applyFill="1" applyBorder="1" applyAlignment="1" applyProtection="1">
      <alignment horizontal="center"/>
    </xf>
    <xf numFmtId="0" fontId="3" fillId="12" borderId="15" xfId="0" applyFont="1" applyFill="1" applyBorder="1" applyProtection="1"/>
    <xf numFmtId="0" fontId="3" fillId="12" borderId="15" xfId="0" applyFont="1" applyFill="1" applyBorder="1" applyAlignment="1" applyProtection="1">
      <alignment horizontal="center"/>
    </xf>
    <xf numFmtId="0" fontId="3" fillId="12" borderId="8" xfId="0" applyFont="1" applyFill="1" applyBorder="1" applyProtection="1"/>
    <xf numFmtId="0" fontId="3" fillId="12" borderId="16" xfId="0" applyFont="1" applyFill="1" applyBorder="1" applyProtection="1"/>
    <xf numFmtId="0" fontId="3" fillId="6" borderId="15" xfId="0" applyFont="1" applyFill="1" applyBorder="1" applyProtection="1"/>
    <xf numFmtId="0" fontId="3" fillId="6" borderId="3" xfId="0" applyFont="1" applyFill="1" applyBorder="1" applyProtection="1"/>
    <xf numFmtId="0" fontId="3" fillId="6" borderId="3" xfId="0" applyFont="1" applyFill="1" applyBorder="1" applyAlignment="1" applyProtection="1">
      <alignment horizontal="center"/>
    </xf>
    <xf numFmtId="0" fontId="3" fillId="6" borderId="4" xfId="0" applyFont="1" applyFill="1" applyBorder="1" applyAlignment="1" applyProtection="1">
      <alignment horizontal="center"/>
    </xf>
    <xf numFmtId="0" fontId="3" fillId="6" borderId="15" xfId="0" applyFont="1" applyFill="1" applyBorder="1" applyAlignment="1" applyProtection="1">
      <alignment horizontal="center"/>
    </xf>
    <xf numFmtId="0" fontId="3" fillId="6" borderId="8" xfId="0" applyFont="1" applyFill="1" applyBorder="1" applyProtection="1"/>
    <xf numFmtId="0" fontId="3" fillId="6" borderId="16" xfId="0" applyFont="1" applyFill="1" applyBorder="1" applyProtection="1"/>
    <xf numFmtId="0" fontId="3" fillId="12" borderId="11" xfId="0" applyFont="1" applyFill="1" applyBorder="1" applyProtection="1"/>
    <xf numFmtId="0" fontId="3" fillId="12" borderId="7" xfId="0" applyFont="1" applyFill="1" applyBorder="1" applyProtection="1"/>
    <xf numFmtId="0" fontId="3" fillId="6" borderId="16" xfId="0" applyFont="1" applyFill="1" applyBorder="1" applyAlignment="1" applyProtection="1">
      <alignment horizontal="center"/>
    </xf>
    <xf numFmtId="0" fontId="3" fillId="15" borderId="15" xfId="0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4" borderId="15" xfId="0" applyFont="1" applyFill="1" applyBorder="1" applyAlignment="1" applyProtection="1">
      <alignment horizontal="centerContinuous"/>
    </xf>
    <xf numFmtId="0" fontId="3" fillId="4" borderId="16" xfId="0" applyFont="1" applyFill="1" applyBorder="1" applyAlignment="1" applyProtection="1">
      <alignment horizontal="centerContinuous"/>
    </xf>
    <xf numFmtId="0" fontId="94" fillId="18" borderId="88" xfId="0" applyFont="1" applyFill="1" applyBorder="1" applyAlignment="1" applyProtection="1">
      <alignment horizontal="right"/>
    </xf>
    <xf numFmtId="0" fontId="94" fillId="18" borderId="89" xfId="0" applyFont="1" applyFill="1" applyBorder="1" applyProtection="1"/>
    <xf numFmtId="0" fontId="53" fillId="0" borderId="8" xfId="0" applyFont="1" applyFill="1" applyBorder="1" applyProtection="1">
      <protection locked="0"/>
    </xf>
    <xf numFmtId="0" fontId="53" fillId="0" borderId="16" xfId="0" applyFont="1" applyFill="1" applyBorder="1" applyProtection="1">
      <protection locked="0"/>
    </xf>
    <xf numFmtId="0" fontId="94" fillId="21" borderId="90" xfId="0" applyFont="1" applyFill="1" applyBorder="1" applyAlignment="1" applyProtection="1">
      <alignment horizontal="right"/>
    </xf>
    <xf numFmtId="0" fontId="94" fillId="21" borderId="91" xfId="0" applyFont="1" applyFill="1" applyBorder="1" applyProtection="1"/>
    <xf numFmtId="0" fontId="94" fillId="18" borderId="90" xfId="0" applyFont="1" applyFill="1" applyBorder="1" applyAlignment="1" applyProtection="1">
      <alignment horizontal="right"/>
    </xf>
    <xf numFmtId="0" fontId="94" fillId="18" borderId="91" xfId="0" applyFont="1" applyFill="1" applyBorder="1" applyProtection="1"/>
    <xf numFmtId="0" fontId="94" fillId="15" borderId="90" xfId="0" applyFont="1" applyFill="1" applyBorder="1" applyAlignment="1" applyProtection="1">
      <alignment horizontal="right"/>
    </xf>
    <xf numFmtId="0" fontId="94" fillId="15" borderId="91" xfId="0" applyFont="1" applyFill="1" applyBorder="1" applyProtection="1"/>
    <xf numFmtId="0" fontId="53" fillId="0" borderId="0" xfId="0" applyFont="1" applyFill="1" applyBorder="1" applyProtection="1">
      <protection locked="0"/>
    </xf>
    <xf numFmtId="0" fontId="53" fillId="0" borderId="5" xfId="0" applyFont="1" applyFill="1" applyBorder="1" applyProtection="1">
      <protection locked="0"/>
    </xf>
    <xf numFmtId="0" fontId="94" fillId="22" borderId="90" xfId="0" applyFont="1" applyFill="1" applyBorder="1" applyAlignment="1" applyProtection="1">
      <alignment horizontal="right"/>
    </xf>
    <xf numFmtId="0" fontId="94" fillId="22" borderId="91" xfId="0" applyFont="1" applyFill="1" applyBorder="1" applyProtection="1"/>
    <xf numFmtId="0" fontId="94" fillId="6" borderId="90" xfId="0" applyFont="1" applyFill="1" applyBorder="1" applyAlignment="1" applyProtection="1">
      <alignment horizontal="right"/>
    </xf>
    <xf numFmtId="0" fontId="94" fillId="6" borderId="91" xfId="0" applyFont="1" applyFill="1" applyBorder="1" applyProtection="1"/>
    <xf numFmtId="0" fontId="94" fillId="11" borderId="90" xfId="0" applyFont="1" applyFill="1" applyBorder="1" applyAlignment="1" applyProtection="1">
      <alignment horizontal="right"/>
    </xf>
    <xf numFmtId="0" fontId="94" fillId="11" borderId="91" xfId="0" applyFont="1" applyFill="1" applyBorder="1" applyProtection="1"/>
    <xf numFmtId="0" fontId="94" fillId="26" borderId="90" xfId="0" applyFont="1" applyFill="1" applyBorder="1" applyAlignment="1" applyProtection="1">
      <alignment horizontal="right"/>
    </xf>
    <xf numFmtId="0" fontId="94" fillId="26" borderId="91" xfId="0" applyFont="1" applyFill="1" applyBorder="1" applyProtection="1"/>
    <xf numFmtId="0" fontId="53" fillId="22" borderId="16" xfId="0" applyFont="1" applyFill="1" applyBorder="1" applyProtection="1">
      <protection locked="0"/>
    </xf>
    <xf numFmtId="0" fontId="53" fillId="15" borderId="16" xfId="0" applyFont="1" applyFill="1" applyBorder="1" applyProtection="1">
      <protection locked="0"/>
    </xf>
    <xf numFmtId="0" fontId="53" fillId="6" borderId="16" xfId="0" applyFont="1" applyFill="1" applyBorder="1" applyProtection="1">
      <protection locked="0"/>
    </xf>
    <xf numFmtId="0" fontId="53" fillId="11" borderId="16" xfId="0" applyFont="1" applyFill="1" applyBorder="1" applyProtection="1">
      <protection locked="0"/>
    </xf>
    <xf numFmtId="0" fontId="53" fillId="26" borderId="16" xfId="0" applyFont="1" applyFill="1" applyBorder="1" applyProtection="1">
      <protection locked="0"/>
    </xf>
    <xf numFmtId="0" fontId="53" fillId="5" borderId="10" xfId="0" applyFont="1" applyFill="1" applyBorder="1" applyProtection="1">
      <protection locked="0"/>
    </xf>
    <xf numFmtId="0" fontId="3" fillId="19" borderId="0" xfId="0" applyFont="1" applyFill="1" applyAlignment="1" applyProtection="1">
      <alignment horizontal="left"/>
    </xf>
    <xf numFmtId="0" fontId="3" fillId="26" borderId="0" xfId="0" applyFont="1" applyFill="1" applyProtection="1"/>
    <xf numFmtId="191" fontId="3" fillId="5" borderId="0" xfId="0" applyNumberFormat="1" applyFont="1" applyFill="1" applyProtection="1"/>
    <xf numFmtId="2" fontId="3" fillId="5" borderId="0" xfId="0" applyNumberFormat="1" applyFont="1" applyFill="1" applyProtection="1"/>
    <xf numFmtId="0" fontId="3" fillId="9" borderId="0" xfId="0" applyFont="1" applyFill="1" applyProtection="1"/>
    <xf numFmtId="2" fontId="3" fillId="0" borderId="0" xfId="0" applyNumberFormat="1" applyFont="1" applyFill="1" applyBorder="1" applyProtection="1"/>
    <xf numFmtId="0" fontId="93" fillId="0" borderId="0" xfId="0" applyFont="1" applyProtection="1"/>
    <xf numFmtId="0" fontId="93" fillId="19" borderId="0" xfId="0" applyFont="1" applyFill="1" applyAlignment="1" applyProtection="1">
      <alignment horizontal="center"/>
    </xf>
    <xf numFmtId="0" fontId="3" fillId="19" borderId="0" xfId="0" applyFont="1" applyFill="1" applyAlignment="1" applyProtection="1">
      <alignment vertical="center"/>
    </xf>
    <xf numFmtId="0" fontId="6" fillId="19" borderId="92" xfId="0" applyFont="1" applyFill="1" applyBorder="1" applyAlignment="1" applyProtection="1">
      <alignment horizontal="center"/>
    </xf>
    <xf numFmtId="0" fontId="6" fillId="19" borderId="93" xfId="0" applyFont="1" applyFill="1" applyBorder="1" applyAlignment="1" applyProtection="1">
      <alignment horizontal="center"/>
    </xf>
    <xf numFmtId="0" fontId="6" fillId="19" borderId="94" xfId="0" applyFont="1" applyFill="1" applyBorder="1" applyAlignment="1" applyProtection="1">
      <alignment horizontal="center"/>
    </xf>
    <xf numFmtId="0" fontId="94" fillId="18" borderId="95" xfId="0" applyFont="1" applyFill="1" applyBorder="1" applyProtection="1"/>
    <xf numFmtId="0" fontId="36" fillId="29" borderId="0" xfId="0" applyFont="1" applyFill="1" applyAlignment="1">
      <alignment vertical="center"/>
    </xf>
    <xf numFmtId="0" fontId="31" fillId="29" borderId="0" xfId="0" applyFont="1" applyFill="1" applyAlignment="1">
      <alignment vertical="center"/>
    </xf>
    <xf numFmtId="0" fontId="81" fillId="28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49" fontId="3" fillId="26" borderId="19" xfId="0" applyNumberFormat="1" applyFont="1" applyFill="1" applyBorder="1" applyAlignment="1" applyProtection="1">
      <alignment horizontal="right" vertical="center"/>
      <protection locked="0"/>
    </xf>
    <xf numFmtId="49" fontId="3" fillId="26" borderId="45" xfId="0" applyNumberFormat="1" applyFont="1" applyFill="1" applyBorder="1" applyAlignment="1" applyProtection="1">
      <alignment horizontal="right" vertical="center"/>
      <protection locked="0"/>
    </xf>
    <xf numFmtId="49" fontId="8" fillId="6" borderId="67" xfId="0" applyNumberFormat="1" applyFont="1" applyFill="1" applyBorder="1" applyAlignment="1" applyProtection="1">
      <alignment vertical="center"/>
      <protection locked="0"/>
    </xf>
    <xf numFmtId="49" fontId="8" fillId="0" borderId="18" xfId="0" applyNumberFormat="1" applyFont="1" applyBorder="1" applyAlignment="1" applyProtection="1">
      <alignment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18" borderId="0" xfId="0" applyFont="1" applyFill="1" applyAlignment="1">
      <alignment vertical="center"/>
    </xf>
    <xf numFmtId="0" fontId="3" fillId="16" borderId="0" xfId="0" applyFont="1" applyFill="1" applyAlignment="1">
      <alignment vertical="center"/>
    </xf>
    <xf numFmtId="0" fontId="29" fillId="24" borderId="0" xfId="0" applyFont="1" applyFill="1" applyAlignment="1">
      <alignment horizontal="center" vertical="center"/>
    </xf>
    <xf numFmtId="0" fontId="29" fillId="14" borderId="0" xfId="0" applyFont="1" applyFill="1" applyAlignment="1">
      <alignment horizontal="center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Continuous" vertical="center"/>
    </xf>
    <xf numFmtId="0" fontId="3" fillId="0" borderId="14" xfId="0" applyFont="1" applyFill="1" applyBorder="1" applyAlignment="1">
      <alignment horizontal="centerContinuous" vertical="center"/>
    </xf>
    <xf numFmtId="0" fontId="8" fillId="9" borderId="0" xfId="0" applyFont="1" applyFill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vertical="center"/>
    </xf>
    <xf numFmtId="0" fontId="3" fillId="0" borderId="80" xfId="0" applyFont="1" applyFill="1" applyBorder="1" applyAlignment="1">
      <alignment vertical="center"/>
    </xf>
    <xf numFmtId="41" fontId="3" fillId="0" borderId="1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8" fillId="4" borderId="0" xfId="0" applyFont="1" applyFill="1" applyAlignment="1" applyProtection="1">
      <alignment vertical="center"/>
      <protection locked="0"/>
    </xf>
    <xf numFmtId="0" fontId="3" fillId="0" borderId="1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0" fontId="12" fillId="0" borderId="96" xfId="0" applyFont="1" applyBorder="1" applyAlignment="1">
      <alignment horizontal="center" vertical="center"/>
    </xf>
    <xf numFmtId="0" fontId="12" fillId="0" borderId="80" xfId="0" applyFont="1" applyBorder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8" fillId="18" borderId="0" xfId="0" applyFont="1" applyFill="1" applyAlignment="1">
      <alignment vertical="center"/>
    </xf>
    <xf numFmtId="0" fontId="8" fillId="16" borderId="0" xfId="0" applyFont="1" applyFill="1" applyAlignment="1">
      <alignment vertical="center"/>
    </xf>
    <xf numFmtId="0" fontId="68" fillId="24" borderId="0" xfId="0" applyFont="1" applyFill="1" applyAlignment="1">
      <alignment horizontal="center" vertical="center"/>
    </xf>
    <xf numFmtId="0" fontId="68" fillId="14" borderId="0" xfId="0" applyFont="1" applyFill="1" applyAlignment="1">
      <alignment horizontal="center" vertical="center"/>
    </xf>
    <xf numFmtId="0" fontId="8" fillId="12" borderId="0" xfId="0" applyFont="1" applyFill="1" applyAlignment="1">
      <alignment vertical="center"/>
    </xf>
    <xf numFmtId="0" fontId="5" fillId="4" borderId="0" xfId="0" applyFont="1" applyFill="1" applyAlignment="1" applyProtection="1">
      <alignment vertical="center"/>
      <protection locked="0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8" fillId="1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95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71" fillId="0" borderId="0" xfId="0" applyFont="1" applyFill="1" applyBorder="1" applyAlignment="1">
      <alignment horizontal="right" vertical="center"/>
    </xf>
    <xf numFmtId="0" fontId="71" fillId="0" borderId="0" xfId="0" applyFont="1" applyFill="1" applyBorder="1" applyAlignment="1">
      <alignment vertical="center"/>
    </xf>
    <xf numFmtId="190" fontId="71" fillId="0" borderId="0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190" fontId="17" fillId="0" borderId="0" xfId="0" applyNumberFormat="1" applyFont="1" applyFill="1" applyBorder="1" applyAlignment="1">
      <alignment vertical="center"/>
    </xf>
    <xf numFmtId="0" fontId="41" fillId="28" borderId="0" xfId="0" applyFont="1" applyFill="1" applyBorder="1" applyAlignment="1">
      <alignment vertical="center"/>
    </xf>
    <xf numFmtId="0" fontId="96" fillId="28" borderId="98" xfId="0" applyFont="1" applyFill="1" applyBorder="1" applyAlignment="1">
      <alignment horizontal="left"/>
    </xf>
    <xf numFmtId="0" fontId="96" fillId="28" borderId="99" xfId="0" applyFont="1" applyFill="1" applyBorder="1" applyAlignment="1">
      <alignment horizontal="left"/>
    </xf>
    <xf numFmtId="0" fontId="97" fillId="28" borderId="99" xfId="0" applyFont="1" applyFill="1" applyBorder="1" applyAlignment="1">
      <alignment horizontal="center"/>
    </xf>
    <xf numFmtId="0" fontId="97" fillId="28" borderId="100" xfId="0" applyFont="1" applyFill="1" applyBorder="1" applyAlignment="1">
      <alignment horizontal="center"/>
    </xf>
    <xf numFmtId="0" fontId="80" fillId="28" borderId="101" xfId="0" applyFont="1" applyFill="1" applyBorder="1" applyAlignment="1">
      <alignment horizontal="left" vertical="center"/>
    </xf>
    <xf numFmtId="0" fontId="81" fillId="28" borderId="102" xfId="0" applyFont="1" applyFill="1" applyBorder="1" applyAlignment="1">
      <alignment horizontal="center" vertical="center"/>
    </xf>
    <xf numFmtId="0" fontId="16" fillId="0" borderId="0" xfId="0" applyFont="1" applyFill="1" applyAlignment="1" applyProtection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12" fillId="0" borderId="4" xfId="0" applyFont="1" applyBorder="1"/>
    <xf numFmtId="0" fontId="12" fillId="0" borderId="103" xfId="0" applyFont="1" applyBorder="1"/>
    <xf numFmtId="49" fontId="3" fillId="0" borderId="0" xfId="0" applyNumberFormat="1" applyFont="1" applyFill="1" applyAlignment="1">
      <alignment vertical="center"/>
    </xf>
    <xf numFmtId="0" fontId="12" fillId="0" borderId="81" xfId="0" applyFont="1" applyBorder="1" applyAlignment="1">
      <alignment horizontal="center" vertical="center"/>
    </xf>
    <xf numFmtId="0" fontId="12" fillId="0" borderId="82" xfId="0" applyFont="1" applyBorder="1" applyAlignment="1">
      <alignment horizontal="center" vertical="center"/>
    </xf>
    <xf numFmtId="192" fontId="3" fillId="0" borderId="80" xfId="0" applyNumberFormat="1" applyFont="1" applyFill="1" applyBorder="1" applyAlignment="1">
      <alignment vertical="center"/>
    </xf>
    <xf numFmtId="194" fontId="3" fillId="0" borderId="0" xfId="0" applyNumberFormat="1" applyFont="1" applyFill="1" applyBorder="1" applyAlignment="1">
      <alignment horizontal="center" vertical="center"/>
    </xf>
    <xf numFmtId="193" fontId="3" fillId="0" borderId="0" xfId="0" applyNumberFormat="1" applyFont="1" applyFill="1" applyBorder="1" applyAlignment="1">
      <alignment vertical="center"/>
    </xf>
    <xf numFmtId="193" fontId="3" fillId="0" borderId="12" xfId="0" applyNumberFormat="1" applyFont="1" applyFill="1" applyBorder="1" applyAlignment="1">
      <alignment vertical="center"/>
    </xf>
    <xf numFmtId="194" fontId="3" fillId="0" borderId="1" xfId="0" applyNumberFormat="1" applyFont="1" applyFill="1" applyBorder="1" applyAlignment="1">
      <alignment horizontal="center" vertical="center"/>
    </xf>
    <xf numFmtId="193" fontId="3" fillId="0" borderId="1" xfId="0" applyNumberFormat="1" applyFont="1" applyFill="1" applyBorder="1" applyAlignment="1">
      <alignment vertical="center"/>
    </xf>
    <xf numFmtId="193" fontId="3" fillId="0" borderId="14" xfId="0" applyNumberFormat="1" applyFont="1" applyFill="1" applyBorder="1" applyAlignment="1">
      <alignment vertical="center"/>
    </xf>
    <xf numFmtId="0" fontId="26" fillId="3" borderId="0" xfId="0" applyFont="1" applyFill="1"/>
    <xf numFmtId="0" fontId="21" fillId="7" borderId="78" xfId="0" applyFont="1" applyFill="1" applyBorder="1"/>
    <xf numFmtId="0" fontId="88" fillId="8" borderId="78" xfId="0" applyFont="1" applyFill="1" applyBorder="1"/>
    <xf numFmtId="0" fontId="98" fillId="19" borderId="0" xfId="0" applyFont="1" applyFill="1" applyBorder="1"/>
    <xf numFmtId="0" fontId="99" fillId="19" borderId="0" xfId="0" applyFont="1" applyFill="1" applyBorder="1"/>
    <xf numFmtId="0" fontId="100" fillId="3" borderId="0" xfId="0" applyFont="1" applyFill="1"/>
    <xf numFmtId="0" fontId="101" fillId="7" borderId="0" xfId="0" applyFont="1" applyFill="1" applyAlignment="1">
      <alignment vertical="center"/>
    </xf>
    <xf numFmtId="0" fontId="101" fillId="7" borderId="0" xfId="0" applyFont="1" applyFill="1" applyBorder="1" applyAlignment="1">
      <alignment vertical="center"/>
    </xf>
    <xf numFmtId="0" fontId="89" fillId="7" borderId="0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0" fillId="7" borderId="0" xfId="0" applyFont="1" applyFill="1" applyAlignment="1">
      <alignment vertical="center"/>
    </xf>
    <xf numFmtId="0" fontId="20" fillId="7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vertical="center"/>
    </xf>
    <xf numFmtId="0" fontId="3" fillId="7" borderId="0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16" borderId="3" xfId="0" applyFont="1" applyFill="1" applyBorder="1" applyAlignment="1">
      <alignment vertical="center"/>
    </xf>
    <xf numFmtId="0" fontId="34" fillId="9" borderId="3" xfId="0" applyFont="1" applyFill="1" applyBorder="1" applyAlignment="1">
      <alignment vertical="center"/>
    </xf>
    <xf numFmtId="0" fontId="104" fillId="26" borderId="78" xfId="0" applyFont="1" applyFill="1" applyBorder="1" applyAlignment="1">
      <alignment vertical="center"/>
    </xf>
    <xf numFmtId="0" fontId="35" fillId="3" borderId="78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41" fillId="0" borderId="0" xfId="0" applyFont="1" applyFill="1" applyBorder="1" applyAlignment="1">
      <alignment vertical="center"/>
    </xf>
    <xf numFmtId="0" fontId="105" fillId="0" borderId="0" xfId="0" applyFont="1" applyFill="1"/>
    <xf numFmtId="0" fontId="62" fillId="3" borderId="0" xfId="0" applyFont="1" applyFill="1" applyBorder="1" applyAlignment="1">
      <alignment horizontal="centerContinuous" vertical="center"/>
    </xf>
    <xf numFmtId="0" fontId="62" fillId="3" borderId="0" xfId="0" applyFont="1" applyFill="1" applyBorder="1" applyAlignment="1">
      <alignment horizontal="center" vertical="center"/>
    </xf>
    <xf numFmtId="0" fontId="62" fillId="3" borderId="0" xfId="0" applyFont="1" applyFill="1" applyBorder="1" applyAlignment="1">
      <alignment horizontal="left" vertical="center"/>
    </xf>
    <xf numFmtId="0" fontId="48" fillId="3" borderId="0" xfId="0" applyFont="1" applyFill="1" applyAlignment="1">
      <alignment horizontal="centerContinuous" vertical="center"/>
    </xf>
    <xf numFmtId="0" fontId="82" fillId="3" borderId="0" xfId="0" applyFont="1" applyFill="1"/>
    <xf numFmtId="0" fontId="33" fillId="3" borderId="0" xfId="0" applyFont="1" applyFill="1" applyBorder="1" applyAlignment="1">
      <alignment horizontal="left" vertical="center"/>
    </xf>
    <xf numFmtId="0" fontId="48" fillId="3" borderId="0" xfId="0" applyFont="1" applyFill="1" applyAlignment="1">
      <alignment horizontal="left" vertical="center"/>
    </xf>
    <xf numFmtId="49" fontId="10" fillId="0" borderId="58" xfId="0" applyNumberFormat="1" applyFont="1" applyBorder="1" applyAlignment="1" applyProtection="1">
      <alignment vertical="center"/>
      <protection locked="0"/>
    </xf>
    <xf numFmtId="49" fontId="10" fillId="0" borderId="38" xfId="0" applyNumberFormat="1" applyFont="1" applyBorder="1" applyAlignment="1" applyProtection="1">
      <alignment vertical="center"/>
      <protection locked="0"/>
    </xf>
    <xf numFmtId="49" fontId="10" fillId="5" borderId="0" xfId="0" applyNumberFormat="1" applyFont="1" applyFill="1" applyBorder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alignment vertical="center"/>
      <protection locked="0"/>
    </xf>
    <xf numFmtId="0" fontId="20" fillId="0" borderId="4" xfId="0" applyFont="1" applyFill="1" applyBorder="1" applyAlignment="1">
      <alignment vertical="center"/>
    </xf>
    <xf numFmtId="0" fontId="3" fillId="0" borderId="4" xfId="0" applyFont="1" applyFill="1" applyBorder="1" applyAlignment="1" applyProtection="1">
      <alignment horizontal="right" vertical="center"/>
      <protection locked="0"/>
    </xf>
    <xf numFmtId="0" fontId="38" fillId="11" borderId="0" xfId="0" applyFont="1" applyFill="1" applyAlignment="1">
      <alignment vertical="center"/>
    </xf>
    <xf numFmtId="0" fontId="38" fillId="6" borderId="3" xfId="0" applyFont="1" applyFill="1" applyBorder="1" applyAlignment="1">
      <alignment vertical="center"/>
    </xf>
    <xf numFmtId="0" fontId="38" fillId="6" borderId="4" xfId="0" applyFont="1" applyFill="1" applyBorder="1" applyAlignment="1">
      <alignment vertical="center"/>
    </xf>
    <xf numFmtId="0" fontId="38" fillId="11" borderId="3" xfId="0" applyFont="1" applyFill="1" applyBorder="1" applyAlignment="1">
      <alignment vertical="center"/>
    </xf>
    <xf numFmtId="0" fontId="38" fillId="6" borderId="0" xfId="0" applyFont="1" applyFill="1" applyBorder="1" applyAlignment="1">
      <alignment vertical="center"/>
    </xf>
    <xf numFmtId="0" fontId="38" fillId="0" borderId="4" xfId="0" applyFont="1" applyFill="1" applyBorder="1" applyAlignment="1">
      <alignment vertical="center"/>
    </xf>
    <xf numFmtId="0" fontId="106" fillId="0" borderId="0" xfId="0" applyFont="1"/>
    <xf numFmtId="0" fontId="16" fillId="6" borderId="0" xfId="0" applyFont="1" applyFill="1" applyBorder="1" applyAlignment="1">
      <alignment vertical="center"/>
    </xf>
    <xf numFmtId="49" fontId="69" fillId="0" borderId="0" xfId="0" applyNumberFormat="1" applyFont="1" applyFill="1" applyBorder="1" applyAlignment="1" applyProtection="1">
      <alignment vertical="center"/>
      <protection locked="0"/>
    </xf>
    <xf numFmtId="0" fontId="39" fillId="24" borderId="5" xfId="0" applyFont="1" applyFill="1" applyBorder="1" applyAlignment="1">
      <alignment horizontal="centerContinuous" vertical="center"/>
    </xf>
    <xf numFmtId="0" fontId="39" fillId="24" borderId="6" xfId="0" applyFont="1" applyFill="1" applyBorder="1" applyAlignment="1">
      <alignment horizontal="centerContinuous" vertical="center"/>
    </xf>
    <xf numFmtId="0" fontId="107" fillId="0" borderId="0" xfId="0" applyFont="1" applyAlignment="1">
      <alignment vertical="center"/>
    </xf>
    <xf numFmtId="0" fontId="39" fillId="24" borderId="3" xfId="0" applyFont="1" applyFill="1" applyBorder="1" applyAlignment="1">
      <alignment horizontal="center" vertical="center"/>
    </xf>
    <xf numFmtId="0" fontId="39" fillId="24" borderId="0" xfId="0" applyFont="1" applyFill="1" applyBorder="1" applyAlignment="1">
      <alignment horizontal="center" vertical="center"/>
    </xf>
    <xf numFmtId="0" fontId="12" fillId="0" borderId="104" xfId="0" applyFont="1" applyBorder="1"/>
    <xf numFmtId="0" fontId="3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3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Continuous" vertical="center"/>
    </xf>
    <xf numFmtId="0" fontId="5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Continuous" vertical="center"/>
    </xf>
    <xf numFmtId="0" fontId="30" fillId="0" borderId="0" xfId="0" applyFont="1" applyFill="1" applyBorder="1" applyAlignment="1" applyProtection="1">
      <alignment horizontal="centerContinuous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Continuous" vertical="center"/>
    </xf>
    <xf numFmtId="0" fontId="10" fillId="3" borderId="13" xfId="0" applyFont="1" applyFill="1" applyBorder="1" applyAlignment="1" applyProtection="1">
      <alignment horizontal="center" vertical="center"/>
    </xf>
    <xf numFmtId="0" fontId="10" fillId="3" borderId="11" xfId="0" applyFont="1" applyFill="1" applyBorder="1" applyAlignment="1" applyProtection="1">
      <alignment horizontal="center" vertical="center"/>
    </xf>
    <xf numFmtId="0" fontId="15" fillId="13" borderId="0" xfId="0" applyFont="1" applyFill="1" applyAlignment="1">
      <alignment vertical="center"/>
    </xf>
    <xf numFmtId="0" fontId="44" fillId="13" borderId="0" xfId="0" applyFont="1" applyFill="1" applyAlignment="1">
      <alignment vertical="center"/>
    </xf>
    <xf numFmtId="0" fontId="14" fillId="13" borderId="0" xfId="0" applyFont="1" applyFill="1" applyAlignment="1">
      <alignment vertical="center"/>
    </xf>
    <xf numFmtId="0" fontId="29" fillId="14" borderId="10" xfId="0" applyFont="1" applyFill="1" applyBorder="1" applyAlignment="1">
      <alignment vertical="center"/>
    </xf>
    <xf numFmtId="0" fontId="33" fillId="24" borderId="4" xfId="0" applyFont="1" applyFill="1" applyBorder="1" applyAlignment="1">
      <alignment vertical="center"/>
    </xf>
    <xf numFmtId="0" fontId="33" fillId="24" borderId="0" xfId="0" applyFont="1" applyFill="1" applyBorder="1" applyAlignment="1">
      <alignment vertical="center"/>
    </xf>
    <xf numFmtId="0" fontId="5" fillId="24" borderId="9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13" fillId="7" borderId="0" xfId="0" applyFont="1" applyFill="1" applyAlignment="1">
      <alignment vertical="justify"/>
    </xf>
    <xf numFmtId="0" fontId="3" fillId="0" borderId="0" xfId="0" applyFont="1" applyAlignment="1">
      <alignment vertical="justify"/>
    </xf>
    <xf numFmtId="0" fontId="3" fillId="0" borderId="0" xfId="0" applyFont="1" applyFill="1" applyAlignment="1">
      <alignment vertical="justify"/>
    </xf>
    <xf numFmtId="0" fontId="3" fillId="0" borderId="0" xfId="0" applyFont="1" applyAlignment="1">
      <alignment horizontal="center" vertical="justify"/>
    </xf>
    <xf numFmtId="0" fontId="3" fillId="0" borderId="0" xfId="0" applyFont="1" applyFill="1" applyBorder="1" applyAlignment="1">
      <alignment vertical="justify"/>
    </xf>
    <xf numFmtId="0" fontId="6" fillId="7" borderId="0" xfId="0" applyFont="1" applyFill="1" applyAlignment="1">
      <alignment vertical="justify"/>
    </xf>
    <xf numFmtId="0" fontId="6" fillId="7" borderId="0" xfId="0" applyFont="1" applyFill="1" applyAlignment="1">
      <alignment horizontal="center" vertical="justify"/>
    </xf>
    <xf numFmtId="0" fontId="3" fillId="8" borderId="0" xfId="0" applyFont="1" applyFill="1" applyAlignment="1">
      <alignment vertical="justify"/>
    </xf>
    <xf numFmtId="0" fontId="3" fillId="9" borderId="3" xfId="0" applyFont="1" applyFill="1" applyBorder="1" applyAlignment="1">
      <alignment horizontal="center" vertical="justify"/>
    </xf>
    <xf numFmtId="0" fontId="3" fillId="9" borderId="4" xfId="0" applyFont="1" applyFill="1" applyBorder="1" applyAlignment="1">
      <alignment horizontal="center" vertical="justify"/>
    </xf>
    <xf numFmtId="0" fontId="3" fillId="9" borderId="5" xfId="0" applyFont="1" applyFill="1" applyBorder="1" applyAlignment="1">
      <alignment horizontal="centerContinuous" vertical="justify"/>
    </xf>
    <xf numFmtId="0" fontId="3" fillId="9" borderId="6" xfId="0" applyFont="1" applyFill="1" applyBorder="1" applyAlignment="1">
      <alignment horizontal="centerContinuous" vertical="justify"/>
    </xf>
    <xf numFmtId="0" fontId="3" fillId="2" borderId="23" xfId="0" applyFont="1" applyFill="1" applyBorder="1" applyAlignment="1">
      <alignment horizontal="center" vertical="justify"/>
    </xf>
    <xf numFmtId="0" fontId="3" fillId="6" borderId="0" xfId="0" applyFont="1" applyFill="1" applyAlignment="1">
      <alignment vertical="justify"/>
    </xf>
    <xf numFmtId="49" fontId="3" fillId="0" borderId="3" xfId="0" applyNumberFormat="1" applyFont="1" applyBorder="1" applyAlignment="1" applyProtection="1">
      <alignment vertical="justify"/>
      <protection locked="0"/>
    </xf>
    <xf numFmtId="49" fontId="3" fillId="0" borderId="23" xfId="0" applyNumberFormat="1" applyFont="1" applyBorder="1" applyAlignment="1" applyProtection="1">
      <alignment vertical="justify"/>
      <protection locked="0"/>
    </xf>
    <xf numFmtId="0" fontId="3" fillId="0" borderId="0" xfId="0" applyFont="1" applyFill="1" applyAlignment="1">
      <alignment horizontal="left" vertical="justify"/>
    </xf>
    <xf numFmtId="2" fontId="3" fillId="0" borderId="0" xfId="0" applyNumberFormat="1" applyFont="1" applyFill="1" applyAlignment="1">
      <alignment vertical="justify"/>
    </xf>
    <xf numFmtId="0" fontId="3" fillId="6" borderId="0" xfId="0" applyFont="1" applyFill="1" applyBorder="1" applyAlignment="1">
      <alignment vertical="justify"/>
    </xf>
    <xf numFmtId="0" fontId="3" fillId="0" borderId="0" xfId="0" applyFont="1" applyFill="1" applyBorder="1" applyAlignment="1">
      <alignment horizontal="center" vertical="justify"/>
    </xf>
    <xf numFmtId="0" fontId="3" fillId="0" borderId="0" xfId="0" applyFont="1" applyBorder="1" applyAlignment="1">
      <alignment vertical="justify"/>
    </xf>
    <xf numFmtId="0" fontId="3" fillId="0" borderId="0" xfId="0" applyFont="1" applyBorder="1" applyAlignment="1">
      <alignment horizontal="center" vertical="justify"/>
    </xf>
    <xf numFmtId="0" fontId="3" fillId="0" borderId="0" xfId="0" applyFont="1" applyFill="1" applyBorder="1" applyAlignment="1">
      <alignment horizontal="left" vertical="justify"/>
    </xf>
    <xf numFmtId="49" fontId="3" fillId="0" borderId="3" xfId="0" applyNumberFormat="1" applyFont="1" applyBorder="1" applyAlignment="1" applyProtection="1">
      <alignment horizontal="center" vertical="justify"/>
      <protection locked="0"/>
    </xf>
    <xf numFmtId="49" fontId="3" fillId="0" borderId="105" xfId="0" applyNumberFormat="1" applyFont="1" applyBorder="1" applyAlignment="1" applyProtection="1">
      <alignment horizontal="center" vertical="justify"/>
      <protection locked="0"/>
    </xf>
    <xf numFmtId="49" fontId="3" fillId="0" borderId="105" xfId="0" applyNumberFormat="1" applyFont="1" applyBorder="1" applyAlignment="1" applyProtection="1">
      <alignment horizontal="left" vertical="justify"/>
      <protection locked="0"/>
    </xf>
    <xf numFmtId="49" fontId="3" fillId="0" borderId="105" xfId="0" applyNumberFormat="1" applyFont="1" applyBorder="1" applyAlignment="1" applyProtection="1">
      <alignment vertical="justify"/>
      <protection locked="0"/>
    </xf>
    <xf numFmtId="0" fontId="16" fillId="3" borderId="7" xfId="0" applyFont="1" applyFill="1" applyBorder="1" applyAlignment="1">
      <alignment vertical="center"/>
    </xf>
    <xf numFmtId="49" fontId="16" fillId="6" borderId="3" xfId="0" applyNumberFormat="1" applyFont="1" applyFill="1" applyBorder="1" applyAlignment="1" applyProtection="1">
      <alignment vertical="center"/>
      <protection locked="0"/>
    </xf>
    <xf numFmtId="49" fontId="3" fillId="0" borderId="52" xfId="0" applyNumberFormat="1" applyFont="1" applyBorder="1" applyAlignment="1" applyProtection="1">
      <alignment vertical="center"/>
      <protection locked="0"/>
    </xf>
    <xf numFmtId="49" fontId="3" fillId="0" borderId="22" xfId="0" applyNumberFormat="1" applyFont="1" applyBorder="1" applyAlignment="1" applyProtection="1">
      <alignment vertical="center"/>
      <protection locked="0"/>
    </xf>
    <xf numFmtId="0" fontId="21" fillId="28" borderId="7" xfId="0" applyFont="1" applyFill="1" applyBorder="1" applyAlignment="1">
      <alignment vertical="center"/>
    </xf>
    <xf numFmtId="49" fontId="35" fillId="6" borderId="3" xfId="0" applyNumberFormat="1" applyFont="1" applyFill="1" applyBorder="1" applyAlignment="1" applyProtection="1">
      <alignment vertical="center"/>
      <protection locked="0"/>
    </xf>
    <xf numFmtId="0" fontId="21" fillId="14" borderId="7" xfId="0" applyFont="1" applyFill="1" applyBorder="1" applyAlignment="1">
      <alignment vertical="center"/>
    </xf>
    <xf numFmtId="49" fontId="35" fillId="4" borderId="3" xfId="0" applyNumberFormat="1" applyFont="1" applyFill="1" applyBorder="1" applyAlignment="1" applyProtection="1">
      <alignment vertical="center"/>
      <protection locked="0"/>
    </xf>
    <xf numFmtId="49" fontId="16" fillId="18" borderId="3" xfId="0" applyNumberFormat="1" applyFont="1" applyFill="1" applyBorder="1" applyAlignment="1" applyProtection="1">
      <alignment vertical="center"/>
      <protection locked="0"/>
    </xf>
    <xf numFmtId="0" fontId="21" fillId="7" borderId="7" xfId="0" applyFont="1" applyFill="1" applyBorder="1" applyAlignment="1">
      <alignment vertical="center"/>
    </xf>
    <xf numFmtId="49" fontId="16" fillId="9" borderId="3" xfId="0" applyNumberFormat="1" applyFont="1" applyFill="1" applyBorder="1" applyAlignment="1" applyProtection="1">
      <alignment vertical="center"/>
      <protection locked="0"/>
    </xf>
    <xf numFmtId="0" fontId="16" fillId="8" borderId="7" xfId="0" applyFont="1" applyFill="1" applyBorder="1" applyAlignment="1">
      <alignment vertical="center"/>
    </xf>
    <xf numFmtId="49" fontId="16" fillId="10" borderId="3" xfId="0" applyNumberFormat="1" applyFont="1" applyFill="1" applyBorder="1" applyAlignment="1" applyProtection="1">
      <alignment vertical="center"/>
      <protection locked="0"/>
    </xf>
    <xf numFmtId="0" fontId="88" fillId="28" borderId="7" xfId="0" applyFont="1" applyFill="1" applyBorder="1" applyAlignment="1">
      <alignment vertical="center"/>
    </xf>
    <xf numFmtId="49" fontId="39" fillId="6" borderId="3" xfId="0" applyNumberFormat="1" applyFont="1" applyFill="1" applyBorder="1" applyAlignment="1">
      <alignment vertical="center"/>
    </xf>
    <xf numFmtId="49" fontId="39" fillId="4" borderId="3" xfId="0" applyNumberFormat="1" applyFont="1" applyFill="1" applyBorder="1" applyAlignment="1">
      <alignment vertical="center"/>
    </xf>
    <xf numFmtId="49" fontId="100" fillId="5" borderId="0" xfId="0" applyNumberFormat="1" applyFont="1" applyFill="1" applyAlignment="1" applyProtection="1">
      <alignment vertical="center"/>
      <protection locked="0"/>
    </xf>
    <xf numFmtId="49" fontId="39" fillId="6" borderId="3" xfId="0" applyNumberFormat="1" applyFont="1" applyFill="1" applyBorder="1" applyAlignment="1" applyProtection="1">
      <alignment vertical="center"/>
      <protection locked="0"/>
    </xf>
    <xf numFmtId="49" fontId="39" fillId="4" borderId="3" xfId="0" applyNumberFormat="1" applyFont="1" applyFill="1" applyBorder="1" applyAlignment="1" applyProtection="1">
      <alignment vertical="center"/>
      <protection locked="0"/>
    </xf>
    <xf numFmtId="49" fontId="39" fillId="5" borderId="0" xfId="0" applyNumberFormat="1" applyFont="1" applyFill="1" applyAlignment="1" applyProtection="1">
      <alignment vertical="center"/>
      <protection locked="0"/>
    </xf>
    <xf numFmtId="49" fontId="100" fillId="6" borderId="3" xfId="0" applyNumberFormat="1" applyFont="1" applyFill="1" applyBorder="1" applyAlignment="1" applyProtection="1">
      <alignment vertical="center"/>
      <protection locked="0"/>
    </xf>
    <xf numFmtId="0" fontId="88" fillId="14" borderId="7" xfId="0" applyFont="1" applyFill="1" applyBorder="1" applyAlignment="1">
      <alignment vertical="center"/>
    </xf>
    <xf numFmtId="49" fontId="100" fillId="4" borderId="3" xfId="0" applyNumberFormat="1" applyFont="1" applyFill="1" applyBorder="1" applyAlignment="1" applyProtection="1">
      <alignment vertical="center"/>
      <protection locked="0"/>
    </xf>
    <xf numFmtId="0" fontId="26" fillId="3" borderId="7" xfId="0" applyFont="1" applyFill="1" applyBorder="1" applyAlignment="1">
      <alignment vertical="center"/>
    </xf>
    <xf numFmtId="49" fontId="26" fillId="18" borderId="3" xfId="0" applyNumberFormat="1" applyFont="1" applyFill="1" applyBorder="1" applyAlignment="1">
      <alignment vertical="center"/>
    </xf>
    <xf numFmtId="0" fontId="88" fillId="7" borderId="7" xfId="0" applyFont="1" applyFill="1" applyBorder="1" applyAlignment="1">
      <alignment vertical="center"/>
    </xf>
    <xf numFmtId="49" fontId="39" fillId="9" borderId="3" xfId="0" applyNumberFormat="1" applyFont="1" applyFill="1" applyBorder="1" applyAlignment="1">
      <alignment vertical="center"/>
    </xf>
    <xf numFmtId="49" fontId="100" fillId="10" borderId="3" xfId="0" applyNumberFormat="1" applyFont="1" applyFill="1" applyBorder="1" applyAlignment="1">
      <alignment vertical="center"/>
    </xf>
    <xf numFmtId="0" fontId="88" fillId="8" borderId="7" xfId="0" applyFont="1" applyFill="1" applyBorder="1" applyAlignment="1">
      <alignment vertical="center"/>
    </xf>
    <xf numFmtId="0" fontId="20" fillId="29" borderId="0" xfId="0" applyFont="1" applyFill="1" applyAlignment="1">
      <alignment vertical="center"/>
    </xf>
    <xf numFmtId="0" fontId="108" fillId="10" borderId="0" xfId="0" applyFont="1" applyFill="1" applyAlignment="1">
      <alignment vertical="center"/>
    </xf>
    <xf numFmtId="0" fontId="22" fillId="29" borderId="0" xfId="0" applyFont="1" applyFill="1" applyAlignment="1">
      <alignment vertical="center"/>
    </xf>
    <xf numFmtId="0" fontId="109" fillId="10" borderId="0" xfId="0" applyFont="1" applyFill="1" applyAlignment="1">
      <alignment vertical="center"/>
    </xf>
    <xf numFmtId="0" fontId="28" fillId="0" borderId="4" xfId="0" applyFont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30" borderId="0" xfId="0" applyFont="1" applyFill="1" applyAlignment="1">
      <alignment vertical="center"/>
    </xf>
    <xf numFmtId="0" fontId="27" fillId="0" borderId="4" xfId="0" applyFont="1" applyBorder="1" applyAlignment="1">
      <alignment vertical="center"/>
    </xf>
    <xf numFmtId="0" fontId="88" fillId="20" borderId="7" xfId="0" applyFont="1" applyFill="1" applyBorder="1" applyAlignment="1">
      <alignment vertical="center"/>
    </xf>
    <xf numFmtId="0" fontId="88" fillId="8" borderId="9" xfId="0" applyFont="1" applyFill="1" applyBorder="1" applyAlignment="1">
      <alignment vertical="center"/>
    </xf>
    <xf numFmtId="49" fontId="35" fillId="9" borderId="3" xfId="0" applyNumberFormat="1" applyFont="1" applyFill="1" applyBorder="1" applyAlignment="1" applyProtection="1">
      <alignment vertical="center"/>
      <protection locked="0"/>
    </xf>
    <xf numFmtId="49" fontId="35" fillId="2" borderId="3" xfId="0" applyNumberFormat="1" applyFont="1" applyFill="1" applyBorder="1" applyAlignment="1" applyProtection="1">
      <alignment vertical="center"/>
      <protection locked="0"/>
    </xf>
    <xf numFmtId="0" fontId="66" fillId="0" borderId="0" xfId="0" applyFont="1" applyAlignment="1" applyProtection="1">
      <alignment vertical="center"/>
      <protection locked="0"/>
    </xf>
    <xf numFmtId="49" fontId="35" fillId="6" borderId="2" xfId="0" applyNumberFormat="1" applyFont="1" applyFill="1" applyBorder="1" applyAlignment="1" applyProtection="1">
      <alignment vertical="center"/>
      <protection locked="0"/>
    </xf>
    <xf numFmtId="49" fontId="35" fillId="4" borderId="2" xfId="0" applyNumberFormat="1" applyFont="1" applyFill="1" applyBorder="1" applyAlignment="1" applyProtection="1">
      <alignment vertical="center"/>
      <protection locked="0"/>
    </xf>
    <xf numFmtId="49" fontId="85" fillId="18" borderId="2" xfId="0" applyNumberFormat="1" applyFont="1" applyFill="1" applyBorder="1" applyAlignment="1" applyProtection="1">
      <alignment vertical="center"/>
      <protection locked="0"/>
    </xf>
    <xf numFmtId="49" fontId="35" fillId="9" borderId="2" xfId="0" applyNumberFormat="1" applyFont="1" applyFill="1" applyBorder="1" applyAlignment="1" applyProtection="1">
      <alignment vertical="center"/>
      <protection locked="0"/>
    </xf>
    <xf numFmtId="0" fontId="110" fillId="0" borderId="0" xfId="0" applyFont="1"/>
    <xf numFmtId="0" fontId="111" fillId="0" borderId="0" xfId="0" applyFont="1"/>
    <xf numFmtId="0" fontId="111" fillId="0" borderId="0" xfId="0" applyFont="1" applyAlignment="1"/>
    <xf numFmtId="0" fontId="105" fillId="0" borderId="0" xfId="0" applyFont="1" applyAlignment="1"/>
    <xf numFmtId="0" fontId="105" fillId="0" borderId="0" xfId="0" applyFont="1"/>
    <xf numFmtId="0" fontId="80" fillId="28" borderId="0" xfId="0" applyFont="1" applyFill="1" applyBorder="1" applyAlignment="1">
      <alignment horizontal="left" vertical="center"/>
    </xf>
    <xf numFmtId="0" fontId="75" fillId="28" borderId="106" xfId="0" applyFont="1" applyFill="1" applyBorder="1" applyAlignment="1">
      <alignment horizontal="left" vertical="center"/>
    </xf>
    <xf numFmtId="0" fontId="75" fillId="28" borderId="107" xfId="0" applyFont="1" applyFill="1" applyBorder="1" applyAlignment="1"/>
    <xf numFmtId="0" fontId="75" fillId="28" borderId="107" xfId="0" applyFont="1" applyFill="1" applyBorder="1" applyAlignment="1">
      <alignment horizontal="left" vertical="center"/>
    </xf>
    <xf numFmtId="0" fontId="76" fillId="28" borderId="107" xfId="0" applyFont="1" applyFill="1" applyBorder="1" applyAlignment="1">
      <alignment horizontal="center" vertical="center"/>
    </xf>
    <xf numFmtId="0" fontId="76" fillId="28" borderId="108" xfId="0" applyFont="1" applyFill="1" applyBorder="1" applyAlignment="1">
      <alignment horizontal="center" vertical="center"/>
    </xf>
    <xf numFmtId="0" fontId="105" fillId="0" borderId="0" xfId="0" applyFont="1" applyAlignment="1">
      <alignment vertical="center"/>
    </xf>
    <xf numFmtId="0" fontId="105" fillId="12" borderId="0" xfId="0" applyFont="1" applyFill="1" applyAlignment="1">
      <alignment vertical="center"/>
    </xf>
    <xf numFmtId="0" fontId="112" fillId="19" borderId="109" xfId="0" applyFont="1" applyFill="1" applyBorder="1" applyAlignment="1">
      <alignment vertical="center"/>
    </xf>
    <xf numFmtId="0" fontId="112" fillId="19" borderId="110" xfId="0" applyFont="1" applyFill="1" applyBorder="1" applyAlignment="1">
      <alignment vertical="center"/>
    </xf>
    <xf numFmtId="0" fontId="113" fillId="19" borderId="110" xfId="0" applyFont="1" applyFill="1" applyBorder="1" applyAlignment="1">
      <alignment vertical="center"/>
    </xf>
    <xf numFmtId="0" fontId="113" fillId="19" borderId="111" xfId="0" applyFont="1" applyFill="1" applyBorder="1" applyAlignment="1">
      <alignment vertical="center"/>
    </xf>
    <xf numFmtId="0" fontId="53" fillId="21" borderId="41" xfId="0" applyFont="1" applyFill="1" applyBorder="1" applyAlignment="1" applyProtection="1">
      <alignment horizontal="right" vertical="center"/>
    </xf>
    <xf numFmtId="0" fontId="54" fillId="21" borderId="34" xfId="0" applyFont="1" applyFill="1" applyBorder="1" applyAlignment="1" applyProtection="1">
      <alignment horizontal="right" vertical="center"/>
    </xf>
    <xf numFmtId="0" fontId="53" fillId="18" borderId="98" xfId="0" applyFont="1" applyFill="1" applyBorder="1" applyAlignment="1" applyProtection="1">
      <alignment horizontal="right" vertical="center"/>
    </xf>
    <xf numFmtId="0" fontId="54" fillId="18" borderId="106" xfId="0" applyFont="1" applyFill="1" applyBorder="1" applyAlignment="1" applyProtection="1">
      <alignment horizontal="right" vertical="center"/>
    </xf>
    <xf numFmtId="0" fontId="53" fillId="15" borderId="41" xfId="0" applyFont="1" applyFill="1" applyBorder="1" applyAlignment="1" applyProtection="1">
      <alignment horizontal="right" vertical="center"/>
    </xf>
    <xf numFmtId="0" fontId="54" fillId="15" borderId="34" xfId="0" applyFont="1" applyFill="1" applyBorder="1" applyAlignment="1" applyProtection="1">
      <alignment horizontal="right" vertical="center"/>
    </xf>
    <xf numFmtId="0" fontId="53" fillId="18" borderId="41" xfId="0" applyFont="1" applyFill="1" applyBorder="1" applyAlignment="1" applyProtection="1">
      <alignment horizontal="right" vertical="center"/>
    </xf>
    <xf numFmtId="0" fontId="54" fillId="18" borderId="34" xfId="0" applyFont="1" applyFill="1" applyBorder="1" applyAlignment="1" applyProtection="1">
      <alignment horizontal="right" vertical="center"/>
    </xf>
    <xf numFmtId="0" fontId="53" fillId="22" borderId="13" xfId="0" applyFont="1" applyFill="1" applyBorder="1" applyAlignment="1" applyProtection="1">
      <alignment horizontal="left" vertical="center"/>
    </xf>
    <xf numFmtId="0" fontId="53" fillId="15" borderId="5" xfId="0" applyFont="1" applyFill="1" applyBorder="1" applyAlignment="1" applyProtection="1">
      <alignment horizontal="left" vertical="center"/>
    </xf>
    <xf numFmtId="0" fontId="53" fillId="22" borderId="5" xfId="0" applyFont="1" applyFill="1" applyBorder="1" applyAlignment="1" applyProtection="1">
      <alignment horizontal="left" vertical="center"/>
    </xf>
    <xf numFmtId="0" fontId="53" fillId="9" borderId="5" xfId="0" applyFont="1" applyFill="1" applyBorder="1" applyAlignment="1" applyProtection="1">
      <alignment horizontal="left" vertical="center"/>
    </xf>
    <xf numFmtId="0" fontId="55" fillId="10" borderId="5" xfId="0" applyFont="1" applyFill="1" applyBorder="1" applyAlignment="1" applyProtection="1">
      <alignment horizontal="left" vertical="center"/>
    </xf>
    <xf numFmtId="0" fontId="53" fillId="23" borderId="5" xfId="0" applyFont="1" applyFill="1" applyBorder="1" applyAlignment="1" applyProtection="1">
      <alignment horizontal="left" vertical="center"/>
    </xf>
    <xf numFmtId="0" fontId="53" fillId="22" borderId="14" xfId="0" applyFont="1" applyFill="1" applyBorder="1" applyAlignment="1" applyProtection="1">
      <alignment horizontal="left" vertical="center"/>
    </xf>
    <xf numFmtId="0" fontId="53" fillId="15" borderId="8" xfId="0" applyFont="1" applyFill="1" applyBorder="1" applyAlignment="1" applyProtection="1">
      <alignment horizontal="left" vertical="center"/>
    </xf>
    <xf numFmtId="0" fontId="53" fillId="22" borderId="8" xfId="0" applyFont="1" applyFill="1" applyBorder="1" applyAlignment="1" applyProtection="1">
      <alignment horizontal="left" vertical="center"/>
    </xf>
    <xf numFmtId="0" fontId="53" fillId="9" borderId="8" xfId="0" applyFont="1" applyFill="1" applyBorder="1" applyAlignment="1" applyProtection="1">
      <alignment horizontal="left" vertical="center"/>
    </xf>
    <xf numFmtId="0" fontId="55" fillId="10" borderId="8" xfId="0" applyFont="1" applyFill="1" applyBorder="1" applyAlignment="1" applyProtection="1">
      <alignment horizontal="left" vertical="center"/>
    </xf>
    <xf numFmtId="0" fontId="53" fillId="23" borderId="8" xfId="0" applyFont="1" applyFill="1" applyBorder="1" applyAlignment="1" applyProtection="1">
      <alignment horizontal="left" vertical="center"/>
    </xf>
    <xf numFmtId="0" fontId="16" fillId="15" borderId="9" xfId="0" applyFont="1" applyFill="1" applyBorder="1" applyAlignment="1" applyProtection="1">
      <alignment horizontal="center" vertical="center"/>
    </xf>
    <xf numFmtId="0" fontId="3" fillId="15" borderId="4" xfId="0" applyFont="1" applyFill="1" applyBorder="1" applyAlignment="1" applyProtection="1">
      <alignment horizontal="center" vertical="center"/>
    </xf>
    <xf numFmtId="0" fontId="53" fillId="18" borderId="28" xfId="0" applyFont="1" applyFill="1" applyBorder="1" applyAlignment="1" applyProtection="1">
      <alignment horizontal="center" vertical="center"/>
    </xf>
    <xf numFmtId="0" fontId="53" fillId="0" borderId="0" xfId="0" applyFont="1" applyFill="1" applyBorder="1" applyAlignment="1" applyProtection="1">
      <alignment vertical="center"/>
      <protection locked="0"/>
    </xf>
    <xf numFmtId="0" fontId="53" fillId="0" borderId="0" xfId="0" applyFont="1" applyFill="1" applyBorder="1" applyAlignment="1" applyProtection="1">
      <alignment horizontal="center" vertical="center"/>
    </xf>
    <xf numFmtId="0" fontId="3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/>
    </xf>
    <xf numFmtId="0" fontId="3" fillId="28" borderId="0" xfId="0" applyFont="1" applyFill="1" applyAlignment="1">
      <alignment vertical="center"/>
    </xf>
    <xf numFmtId="49" fontId="3" fillId="28" borderId="0" xfId="0" applyNumberFormat="1" applyFont="1" applyFill="1" applyBorder="1" applyAlignment="1" applyProtection="1">
      <alignment vertical="center"/>
      <protection locked="0"/>
    </xf>
    <xf numFmtId="49" fontId="69" fillId="28" borderId="0" xfId="0" applyNumberFormat="1" applyFont="1" applyFill="1" applyBorder="1" applyAlignment="1" applyProtection="1">
      <alignment vertical="center"/>
      <protection locked="0"/>
    </xf>
    <xf numFmtId="0" fontId="3" fillId="28" borderId="0" xfId="0" applyFont="1" applyFill="1" applyBorder="1" applyAlignment="1">
      <alignment vertical="center"/>
    </xf>
    <xf numFmtId="0" fontId="53" fillId="23" borderId="9" xfId="0" applyFont="1" applyFill="1" applyBorder="1" applyAlignment="1" applyProtection="1">
      <alignment horizontal="left" vertical="center"/>
    </xf>
    <xf numFmtId="0" fontId="53" fillId="23" borderId="11" xfId="0" applyFont="1" applyFill="1" applyBorder="1" applyAlignment="1" applyProtection="1">
      <alignment horizontal="left" vertical="center"/>
    </xf>
    <xf numFmtId="0" fontId="3" fillId="28" borderId="0" xfId="0" applyFont="1" applyFill="1" applyBorder="1" applyAlignment="1" applyProtection="1">
      <alignment vertical="center"/>
    </xf>
    <xf numFmtId="0" fontId="16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16" fillId="28" borderId="0" xfId="0" applyFont="1" applyFill="1" applyAlignment="1" applyProtection="1">
      <alignment horizontal="center" vertical="center"/>
    </xf>
    <xf numFmtId="0" fontId="3" fillId="28" borderId="0" xfId="0" applyFont="1" applyFill="1" applyAlignment="1" applyProtection="1">
      <alignment horizontal="center" vertical="center"/>
    </xf>
    <xf numFmtId="0" fontId="3" fillId="28" borderId="0" xfId="0" applyFont="1" applyFill="1" applyAlignment="1" applyProtection="1">
      <alignment vertical="center"/>
    </xf>
    <xf numFmtId="0" fontId="53" fillId="28" borderId="0" xfId="0" applyFont="1" applyFill="1" applyAlignment="1" applyProtection="1">
      <alignment vertical="center"/>
    </xf>
    <xf numFmtId="0" fontId="22" fillId="7" borderId="0" xfId="0" applyFont="1" applyFill="1" applyAlignment="1" applyProtection="1">
      <alignment vertical="center"/>
    </xf>
    <xf numFmtId="0" fontId="22" fillId="20" borderId="13" xfId="0" applyFont="1" applyFill="1" applyBorder="1" applyAlignment="1" applyProtection="1">
      <alignment vertical="center"/>
    </xf>
    <xf numFmtId="0" fontId="22" fillId="20" borderId="0" xfId="0" applyFont="1" applyFill="1" applyAlignment="1" applyProtection="1">
      <alignment vertical="center"/>
    </xf>
    <xf numFmtId="0" fontId="22" fillId="7" borderId="0" xfId="0" applyFont="1" applyFill="1" applyAlignment="1" applyProtection="1">
      <alignment horizontal="left" vertical="center"/>
    </xf>
    <xf numFmtId="0" fontId="13" fillId="28" borderId="0" xfId="0" applyFont="1" applyFill="1" applyBorder="1" applyAlignment="1">
      <alignment vertical="center"/>
    </xf>
    <xf numFmtId="0" fontId="6" fillId="28" borderId="0" xfId="0" applyFont="1" applyFill="1" applyBorder="1" applyAlignment="1">
      <alignment vertical="center"/>
    </xf>
    <xf numFmtId="0" fontId="6" fillId="28" borderId="0" xfId="0" applyFont="1" applyFill="1" applyBorder="1" applyAlignment="1">
      <alignment horizontal="center" vertical="center"/>
    </xf>
    <xf numFmtId="0" fontId="3" fillId="0" borderId="44" xfId="0" applyFont="1" applyFill="1" applyBorder="1" applyAlignment="1" applyProtection="1">
      <alignment vertical="center"/>
    </xf>
    <xf numFmtId="0" fontId="8" fillId="24" borderId="7" xfId="0" applyFont="1" applyFill="1" applyBorder="1" applyAlignment="1" applyProtection="1">
      <alignment horizontal="right" vertical="center"/>
      <protection locked="0"/>
    </xf>
    <xf numFmtId="0" fontId="3" fillId="0" borderId="7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112" xfId="0" applyFont="1" applyFill="1" applyBorder="1" applyAlignment="1" applyProtection="1">
      <alignment vertical="center"/>
    </xf>
    <xf numFmtId="0" fontId="3" fillId="9" borderId="112" xfId="0" applyFont="1" applyFill="1" applyBorder="1" applyAlignment="1" applyProtection="1">
      <alignment vertical="center"/>
      <protection locked="0"/>
    </xf>
    <xf numFmtId="0" fontId="3" fillId="9" borderId="44" xfId="0" applyFont="1" applyFill="1" applyBorder="1" applyAlignment="1" applyProtection="1">
      <alignment vertical="center"/>
    </xf>
    <xf numFmtId="49" fontId="3" fillId="3" borderId="67" xfId="0" applyNumberFormat="1" applyFont="1" applyFill="1" applyBorder="1" applyAlignment="1" applyProtection="1">
      <alignment vertical="center"/>
      <protection locked="0"/>
    </xf>
    <xf numFmtId="49" fontId="3" fillId="0" borderId="67" xfId="0" applyNumberFormat="1" applyFont="1" applyFill="1" applyBorder="1" applyAlignment="1" applyProtection="1">
      <alignment vertical="center"/>
      <protection locked="0"/>
    </xf>
    <xf numFmtId="0" fontId="114" fillId="5" borderId="0" xfId="0" applyFont="1" applyFill="1" applyAlignment="1">
      <alignment vertical="center"/>
    </xf>
    <xf numFmtId="0" fontId="115" fillId="5" borderId="0" xfId="0" applyFont="1" applyFill="1" applyAlignment="1">
      <alignment vertical="center"/>
    </xf>
    <xf numFmtId="0" fontId="114" fillId="15" borderId="0" xfId="0" applyFont="1" applyFill="1" applyAlignment="1">
      <alignment vertical="center"/>
    </xf>
    <xf numFmtId="49" fontId="31" fillId="29" borderId="0" xfId="0" applyNumberFormat="1" applyFont="1" applyFill="1" applyAlignment="1">
      <alignment vertical="center"/>
    </xf>
    <xf numFmtId="0" fontId="31" fillId="29" borderId="0" xfId="0" applyFont="1" applyFill="1" applyAlignment="1">
      <alignment horizontal="center" vertical="center"/>
    </xf>
    <xf numFmtId="0" fontId="114" fillId="29" borderId="0" xfId="0" applyFont="1" applyFill="1" applyAlignment="1">
      <alignment vertical="center"/>
    </xf>
    <xf numFmtId="0" fontId="46" fillId="13" borderId="0" xfId="0" applyFont="1" applyFill="1" applyAlignment="1" applyProtection="1">
      <alignment vertical="center"/>
    </xf>
    <xf numFmtId="0" fontId="116" fillId="13" borderId="0" xfId="0" applyFont="1" applyFill="1" applyAlignment="1" applyProtection="1">
      <alignment vertical="center"/>
    </xf>
    <xf numFmtId="0" fontId="114" fillId="0" borderId="0" xfId="0" applyFont="1" applyFill="1" applyAlignment="1">
      <alignment vertical="center"/>
    </xf>
    <xf numFmtId="0" fontId="114" fillId="28" borderId="0" xfId="0" applyFont="1" applyFill="1" applyAlignment="1">
      <alignment vertical="center"/>
    </xf>
    <xf numFmtId="0" fontId="8" fillId="0" borderId="3" xfId="0" applyFont="1" applyBorder="1" applyAlignment="1" applyProtection="1">
      <alignment vertical="top"/>
      <protection locked="0"/>
    </xf>
    <xf numFmtId="0" fontId="89" fillId="7" borderId="0" xfId="0" applyFont="1" applyFill="1" applyAlignment="1">
      <alignment vertical="center"/>
    </xf>
    <xf numFmtId="49" fontId="16" fillId="4" borderId="3" xfId="0" applyNumberFormat="1" applyFont="1" applyFill="1" applyBorder="1" applyAlignment="1" applyProtection="1">
      <alignment vertical="center"/>
      <protection locked="0"/>
    </xf>
    <xf numFmtId="1" fontId="16" fillId="18" borderId="3" xfId="0" applyNumberFormat="1" applyFont="1" applyFill="1" applyBorder="1" applyAlignment="1" applyProtection="1">
      <alignment vertical="center"/>
      <protection locked="0"/>
    </xf>
    <xf numFmtId="1" fontId="16" fillId="10" borderId="3" xfId="0" applyNumberFormat="1" applyFont="1" applyFill="1" applyBorder="1" applyAlignment="1" applyProtection="1">
      <alignment vertical="center"/>
      <protection locked="0"/>
    </xf>
    <xf numFmtId="0" fontId="31" fillId="31" borderId="0" xfId="0" applyFont="1" applyFill="1" applyAlignment="1">
      <alignment vertical="center"/>
    </xf>
    <xf numFmtId="0" fontId="31" fillId="7" borderId="0" xfId="0" applyFont="1" applyFill="1" applyAlignment="1">
      <alignment vertical="center"/>
    </xf>
    <xf numFmtId="49" fontId="35" fillId="0" borderId="3" xfId="0" applyNumberFormat="1" applyFont="1" applyFill="1" applyBorder="1" applyAlignment="1" applyProtection="1">
      <alignment vertical="center"/>
      <protection locked="0"/>
    </xf>
    <xf numFmtId="49" fontId="35" fillId="5" borderId="3" xfId="0" applyNumberFormat="1" applyFont="1" applyFill="1" applyBorder="1" applyAlignment="1" applyProtection="1">
      <alignment vertical="center"/>
      <protection locked="0"/>
    </xf>
    <xf numFmtId="0" fontId="27" fillId="6" borderId="0" xfId="0" applyFont="1" applyFill="1" applyAlignment="1">
      <alignment vertical="center"/>
    </xf>
    <xf numFmtId="0" fontId="27" fillId="4" borderId="0" xfId="0" applyFont="1" applyFill="1" applyAlignment="1">
      <alignment vertical="center"/>
    </xf>
    <xf numFmtId="49" fontId="35" fillId="18" borderId="3" xfId="0" applyNumberFormat="1" applyFont="1" applyFill="1" applyBorder="1" applyAlignment="1" applyProtection="1">
      <alignment vertical="center"/>
      <protection locked="0"/>
    </xf>
    <xf numFmtId="0" fontId="3" fillId="10" borderId="0" xfId="0" applyFont="1" applyFill="1" applyAlignment="1">
      <alignment vertical="center"/>
    </xf>
    <xf numFmtId="0" fontId="3" fillId="20" borderId="0" xfId="0" applyFont="1" applyFill="1" applyAlignment="1">
      <alignment vertical="center"/>
    </xf>
    <xf numFmtId="0" fontId="27" fillId="10" borderId="0" xfId="0" applyFont="1" applyFill="1" applyAlignment="1">
      <alignment vertical="center"/>
    </xf>
    <xf numFmtId="0" fontId="35" fillId="10" borderId="3" xfId="0" applyNumberFormat="1" applyFont="1" applyFill="1" applyBorder="1" applyAlignment="1" applyProtection="1">
      <alignment vertical="center"/>
      <protection locked="0"/>
    </xf>
    <xf numFmtId="0" fontId="116" fillId="13" borderId="0" xfId="0" applyFont="1" applyFill="1" applyBorder="1" applyAlignment="1">
      <alignment vertical="center"/>
    </xf>
    <xf numFmtId="0" fontId="115" fillId="13" borderId="0" xfId="0" applyFont="1" applyFill="1" applyBorder="1" applyAlignment="1">
      <alignment vertical="center"/>
    </xf>
    <xf numFmtId="0" fontId="114" fillId="13" borderId="0" xfId="0" applyFont="1" applyFill="1" applyBorder="1" applyAlignment="1">
      <alignment vertical="center"/>
    </xf>
    <xf numFmtId="0" fontId="114" fillId="13" borderId="0" xfId="0" applyFont="1" applyFill="1" applyAlignment="1">
      <alignment vertical="center"/>
    </xf>
    <xf numFmtId="0" fontId="53" fillId="0" borderId="28" xfId="0" applyFont="1" applyFill="1" applyBorder="1" applyAlignment="1" applyProtection="1">
      <alignment horizontal="center" vertical="center"/>
    </xf>
    <xf numFmtId="0" fontId="53" fillId="0" borderId="5" xfId="0" applyFont="1" applyFill="1" applyBorder="1" applyAlignment="1" applyProtection="1">
      <alignment horizontal="center" vertical="center"/>
    </xf>
    <xf numFmtId="0" fontId="53" fillId="0" borderId="113" xfId="0" applyFont="1" applyFill="1" applyBorder="1" applyAlignment="1" applyProtection="1">
      <alignment horizontal="center" vertical="center"/>
    </xf>
    <xf numFmtId="0" fontId="53" fillId="0" borderId="6" xfId="0" applyFont="1" applyFill="1" applyBorder="1" applyAlignment="1" applyProtection="1">
      <alignment horizontal="center" vertical="center"/>
    </xf>
    <xf numFmtId="0" fontId="53" fillId="0" borderId="25" xfId="0" applyFont="1" applyFill="1" applyBorder="1" applyAlignment="1" applyProtection="1">
      <alignment horizontal="center" vertical="center"/>
    </xf>
    <xf numFmtId="0" fontId="53" fillId="0" borderId="16" xfId="0" applyFont="1" applyFill="1" applyBorder="1" applyAlignment="1" applyProtection="1">
      <alignment horizontal="center" vertical="center"/>
    </xf>
    <xf numFmtId="0" fontId="53" fillId="18" borderId="5" xfId="0" applyFont="1" applyFill="1" applyBorder="1" applyAlignment="1" applyProtection="1">
      <alignment horizontal="center" vertical="center"/>
    </xf>
    <xf numFmtId="0" fontId="53" fillId="16" borderId="5" xfId="0" applyFont="1" applyFill="1" applyBorder="1" applyAlignment="1" applyProtection="1">
      <alignment horizontal="center" vertical="center"/>
    </xf>
    <xf numFmtId="0" fontId="53" fillId="15" borderId="5" xfId="0" applyFont="1" applyFill="1" applyBorder="1" applyAlignment="1" applyProtection="1">
      <alignment horizontal="center" vertical="center"/>
    </xf>
    <xf numFmtId="0" fontId="53" fillId="9" borderId="5" xfId="0" applyFont="1" applyFill="1" applyBorder="1" applyAlignment="1" applyProtection="1">
      <alignment horizontal="center" vertical="center"/>
    </xf>
    <xf numFmtId="0" fontId="53" fillId="10" borderId="5" xfId="0" applyFont="1" applyFill="1" applyBorder="1" applyAlignment="1" applyProtection="1">
      <alignment horizontal="center" vertical="center"/>
    </xf>
    <xf numFmtId="0" fontId="53" fillId="31" borderId="5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5" borderId="0" xfId="0" applyNumberFormat="1" applyFont="1" applyFill="1" applyBorder="1" applyAlignment="1" applyProtection="1">
      <alignment vertical="center"/>
      <protection locked="0"/>
    </xf>
    <xf numFmtId="0" fontId="114" fillId="5" borderId="0" xfId="0" applyNumberFormat="1" applyFont="1" applyFill="1" applyAlignment="1">
      <alignment vertical="center"/>
    </xf>
    <xf numFmtId="0" fontId="115" fillId="5" borderId="0" xfId="0" applyNumberFormat="1" applyFont="1" applyFill="1" applyAlignment="1">
      <alignment vertical="center"/>
    </xf>
    <xf numFmtId="0" fontId="114" fillId="5" borderId="0" xfId="0" applyNumberFormat="1" applyFont="1" applyFill="1" applyBorder="1" applyAlignment="1">
      <alignment vertical="center"/>
    </xf>
    <xf numFmtId="0" fontId="115" fillId="5" borderId="0" xfId="0" applyNumberFormat="1" applyFont="1" applyFill="1" applyBorder="1" applyAlignment="1">
      <alignment vertical="center"/>
    </xf>
    <xf numFmtId="0" fontId="114" fillId="15" borderId="0" xfId="0" applyNumberFormat="1" applyFont="1" applyFill="1" applyAlignment="1">
      <alignment vertical="center"/>
    </xf>
    <xf numFmtId="0" fontId="115" fillId="15" borderId="0" xfId="0" applyNumberFormat="1" applyFont="1" applyFill="1" applyAlignment="1">
      <alignment vertical="center"/>
    </xf>
    <xf numFmtId="0" fontId="31" fillId="19" borderId="0" xfId="0" applyNumberFormat="1" applyFont="1" applyFill="1" applyAlignment="1">
      <alignment vertical="center"/>
    </xf>
    <xf numFmtId="0" fontId="31" fillId="29" borderId="0" xfId="0" applyNumberFormat="1" applyFont="1" applyFill="1" applyAlignment="1">
      <alignment vertical="center"/>
    </xf>
    <xf numFmtId="0" fontId="31" fillId="29" borderId="0" xfId="0" applyNumberFormat="1" applyFont="1" applyFill="1" applyAlignment="1">
      <alignment horizontal="center" vertical="center"/>
    </xf>
    <xf numFmtId="0" fontId="114" fillId="29" borderId="0" xfId="0" applyNumberFormat="1" applyFont="1" applyFill="1" applyAlignment="1">
      <alignment vertical="center"/>
    </xf>
    <xf numFmtId="0" fontId="117" fillId="2" borderId="0" xfId="0" applyNumberFormat="1" applyFont="1" applyFill="1" applyAlignment="1">
      <alignment vertical="center"/>
    </xf>
    <xf numFmtId="0" fontId="31" fillId="2" borderId="0" xfId="0" applyNumberFormat="1" applyFont="1" applyFill="1" applyAlignment="1">
      <alignment vertical="center"/>
    </xf>
    <xf numFmtId="0" fontId="31" fillId="31" borderId="0" xfId="0" applyNumberFormat="1" applyFont="1" applyFill="1" applyAlignment="1">
      <alignment vertical="center"/>
    </xf>
    <xf numFmtId="0" fontId="31" fillId="7" borderId="0" xfId="0" applyNumberFormat="1" applyFont="1" applyFill="1" applyAlignment="1">
      <alignment vertical="center"/>
    </xf>
    <xf numFmtId="0" fontId="46" fillId="13" borderId="0" xfId="0" applyNumberFormat="1" applyFont="1" applyFill="1" applyAlignment="1" applyProtection="1">
      <alignment vertical="center"/>
    </xf>
    <xf numFmtId="0" fontId="116" fillId="13" borderId="0" xfId="0" applyNumberFormat="1" applyFont="1" applyFill="1" applyAlignment="1" applyProtection="1">
      <alignment vertical="center"/>
    </xf>
    <xf numFmtId="0" fontId="116" fillId="13" borderId="0" xfId="0" applyNumberFormat="1" applyFont="1" applyFill="1" applyBorder="1" applyAlignment="1">
      <alignment vertical="center"/>
    </xf>
    <xf numFmtId="0" fontId="115" fillId="13" borderId="0" xfId="0" applyNumberFormat="1" applyFont="1" applyFill="1" applyBorder="1" applyAlignment="1">
      <alignment vertical="center"/>
    </xf>
    <xf numFmtId="0" fontId="114" fillId="13" borderId="0" xfId="0" applyNumberFormat="1" applyFont="1" applyFill="1" applyBorder="1" applyAlignment="1">
      <alignment vertical="center"/>
    </xf>
    <xf numFmtId="0" fontId="114" fillId="13" borderId="0" xfId="0" applyNumberFormat="1" applyFont="1" applyFill="1" applyAlignment="1">
      <alignment vertical="center"/>
    </xf>
    <xf numFmtId="0" fontId="114" fillId="28" borderId="0" xfId="0" applyNumberFormat="1" applyFont="1" applyFill="1" applyAlignment="1">
      <alignment vertical="center"/>
    </xf>
    <xf numFmtId="0" fontId="114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8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20" fillId="19" borderId="0" xfId="0" applyNumberFormat="1" applyFont="1" applyFill="1" applyAlignment="1">
      <alignment vertical="center"/>
    </xf>
    <xf numFmtId="0" fontId="20" fillId="29" borderId="0" xfId="0" applyNumberFormat="1" applyFont="1" applyFill="1" applyAlignment="1">
      <alignment vertical="center"/>
    </xf>
    <xf numFmtId="0" fontId="3" fillId="28" borderId="0" xfId="0" applyNumberFormat="1" applyFont="1" applyFill="1" applyAlignment="1">
      <alignment vertical="center"/>
    </xf>
    <xf numFmtId="0" fontId="3" fillId="0" borderId="0" xfId="0" applyNumberFormat="1" applyFont="1" applyAlignment="1">
      <alignment horizontal="left" vertical="center"/>
    </xf>
    <xf numFmtId="0" fontId="3" fillId="5" borderId="0" xfId="0" applyNumberFormat="1" applyFont="1" applyFill="1" applyAlignment="1" applyProtection="1">
      <alignment vertical="center"/>
    </xf>
    <xf numFmtId="0" fontId="3" fillId="5" borderId="0" xfId="0" applyNumberFormat="1" applyFont="1" applyFill="1" applyBorder="1" applyAlignment="1">
      <alignment vertical="center"/>
    </xf>
    <xf numFmtId="0" fontId="3" fillId="5" borderId="0" xfId="0" applyNumberFormat="1" applyFont="1" applyFill="1" applyAlignment="1">
      <alignment vertical="center"/>
    </xf>
    <xf numFmtId="0" fontId="38" fillId="32" borderId="0" xfId="0" applyNumberFormat="1" applyFont="1" applyFill="1" applyAlignment="1">
      <alignment vertical="center"/>
    </xf>
    <xf numFmtId="0" fontId="22" fillId="19" borderId="0" xfId="0" applyNumberFormat="1" applyFont="1" applyFill="1" applyAlignment="1">
      <alignment vertical="center"/>
    </xf>
    <xf numFmtId="0" fontId="15" fillId="13" borderId="0" xfId="0" applyNumberFormat="1" applyFont="1" applyFill="1" applyAlignment="1">
      <alignment vertical="center"/>
    </xf>
    <xf numFmtId="0" fontId="44" fillId="1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vertical="center"/>
    </xf>
    <xf numFmtId="0" fontId="22" fillId="29" borderId="0" xfId="0" applyNumberFormat="1" applyFont="1" applyFill="1" applyAlignment="1">
      <alignment vertical="center"/>
    </xf>
    <xf numFmtId="0" fontId="36" fillId="29" borderId="0" xfId="0" applyNumberFormat="1" applyFont="1" applyFill="1" applyAlignment="1">
      <alignment vertical="center"/>
    </xf>
    <xf numFmtId="0" fontId="16" fillId="16" borderId="5" xfId="0" applyNumberFormat="1" applyFont="1" applyFill="1" applyBorder="1" applyAlignment="1" applyProtection="1">
      <alignment horizontal="center" vertical="center"/>
    </xf>
    <xf numFmtId="0" fontId="16" fillId="16" borderId="6" xfId="0" applyNumberFormat="1" applyFont="1" applyFill="1" applyBorder="1" applyAlignment="1" applyProtection="1">
      <alignment horizontal="center" vertical="center"/>
    </xf>
    <xf numFmtId="0" fontId="16" fillId="16" borderId="6" xfId="0" applyNumberFormat="1" applyFont="1" applyFill="1" applyBorder="1" applyAlignment="1" applyProtection="1">
      <alignment horizontal="left" vertical="center"/>
    </xf>
    <xf numFmtId="0" fontId="16" fillId="16" borderId="8" xfId="0" applyNumberFormat="1" applyFont="1" applyFill="1" applyBorder="1" applyAlignment="1" applyProtection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/>
    </xf>
    <xf numFmtId="0" fontId="16" fillId="4" borderId="6" xfId="0" applyNumberFormat="1" applyFont="1" applyFill="1" applyBorder="1" applyAlignment="1" applyProtection="1">
      <alignment horizontal="center" vertical="center"/>
    </xf>
    <xf numFmtId="0" fontId="16" fillId="4" borderId="8" xfId="0" applyNumberFormat="1" applyFont="1" applyFill="1" applyBorder="1" applyAlignment="1" applyProtection="1">
      <alignment horizontal="center" vertical="center"/>
    </xf>
    <xf numFmtId="0" fontId="16" fillId="28" borderId="0" xfId="0" applyNumberFormat="1" applyFont="1" applyFill="1" applyAlignment="1" applyProtection="1">
      <alignment horizontal="center" vertical="center"/>
    </xf>
    <xf numFmtId="0" fontId="16" fillId="0" borderId="0" xfId="0" applyNumberFormat="1" applyFont="1" applyFill="1" applyAlignment="1" applyProtection="1">
      <alignment horizontal="center" vertical="center"/>
    </xf>
    <xf numFmtId="0" fontId="3" fillId="25" borderId="0" xfId="0" applyNumberFormat="1" applyFont="1" applyFill="1" applyAlignment="1">
      <alignment vertical="center"/>
    </xf>
    <xf numFmtId="0" fontId="46" fillId="7" borderId="0" xfId="0" applyNumberFormat="1" applyFont="1" applyFill="1" applyAlignment="1">
      <alignment vertical="center"/>
    </xf>
    <xf numFmtId="0" fontId="25" fillId="7" borderId="0" xfId="0" applyNumberFormat="1" applyFont="1" applyFill="1" applyAlignment="1">
      <alignment vertical="center"/>
    </xf>
    <xf numFmtId="0" fontId="29" fillId="0" borderId="0" xfId="0" applyNumberFormat="1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33" fillId="0" borderId="0" xfId="0" applyNumberFormat="1" applyFont="1" applyFill="1" applyBorder="1" applyAlignment="1" applyProtection="1">
      <alignment horizontal="left" vertical="center"/>
    </xf>
    <xf numFmtId="0" fontId="33" fillId="0" borderId="0" xfId="0" applyNumberFormat="1" applyFont="1" applyFill="1" applyBorder="1" applyAlignment="1" applyProtection="1">
      <alignment vertical="center"/>
    </xf>
    <xf numFmtId="0" fontId="29" fillId="14" borderId="10" xfId="0" applyNumberFormat="1" applyFont="1" applyFill="1" applyBorder="1" applyAlignment="1">
      <alignment vertical="center"/>
    </xf>
    <xf numFmtId="0" fontId="3" fillId="14" borderId="7" xfId="0" applyNumberFormat="1" applyFont="1" applyFill="1" applyBorder="1" applyAlignment="1">
      <alignment vertical="center"/>
    </xf>
    <xf numFmtId="0" fontId="33" fillId="24" borderId="4" xfId="0" applyNumberFormat="1" applyFont="1" applyFill="1" applyBorder="1" applyAlignment="1">
      <alignment vertical="center"/>
    </xf>
    <xf numFmtId="0" fontId="33" fillId="24" borderId="0" xfId="0" applyNumberFormat="1" applyFont="1" applyFill="1" applyBorder="1" applyAlignment="1">
      <alignment vertical="center"/>
    </xf>
    <xf numFmtId="0" fontId="3" fillId="11" borderId="4" xfId="0" applyNumberFormat="1" applyFont="1" applyFill="1" applyBorder="1" applyAlignment="1">
      <alignment vertical="center"/>
    </xf>
    <xf numFmtId="0" fontId="3" fillId="6" borderId="3" xfId="0" applyNumberFormat="1" applyFont="1" applyFill="1" applyBorder="1" applyAlignment="1">
      <alignment vertical="center"/>
    </xf>
    <xf numFmtId="0" fontId="13" fillId="7" borderId="0" xfId="0" applyNumberFormat="1" applyFont="1" applyFill="1" applyAlignment="1">
      <alignment vertical="center"/>
    </xf>
    <xf numFmtId="0" fontId="6" fillId="7" borderId="0" xfId="0" applyNumberFormat="1" applyFont="1" applyFill="1" applyAlignment="1">
      <alignment vertical="center"/>
    </xf>
    <xf numFmtId="0" fontId="6" fillId="7" borderId="0" xfId="0" applyNumberFormat="1" applyFont="1" applyFill="1" applyAlignment="1">
      <alignment horizontal="center" vertical="center"/>
    </xf>
    <xf numFmtId="0" fontId="6" fillId="20" borderId="23" xfId="0" applyNumberFormat="1" applyFont="1" applyFill="1" applyBorder="1" applyAlignment="1">
      <alignment vertical="center"/>
    </xf>
    <xf numFmtId="0" fontId="3" fillId="8" borderId="0" xfId="0" applyNumberFormat="1" applyFont="1" applyFill="1" applyAlignment="1">
      <alignment vertical="center"/>
    </xf>
    <xf numFmtId="0" fontId="21" fillId="28" borderId="7" xfId="0" applyNumberFormat="1" applyFont="1" applyFill="1" applyBorder="1" applyAlignment="1">
      <alignment vertical="center"/>
    </xf>
    <xf numFmtId="0" fontId="21" fillId="14" borderId="7" xfId="0" applyNumberFormat="1" applyFont="1" applyFill="1" applyBorder="1" applyAlignment="1">
      <alignment vertical="center"/>
    </xf>
    <xf numFmtId="0" fontId="88" fillId="8" borderId="9" xfId="0" applyNumberFormat="1" applyFont="1" applyFill="1" applyBorder="1" applyAlignment="1">
      <alignment vertical="center"/>
    </xf>
    <xf numFmtId="0" fontId="3" fillId="14" borderId="9" xfId="0" applyNumberFormat="1" applyFont="1" applyFill="1" applyBorder="1" applyAlignment="1" applyProtection="1">
      <alignment horizontal="centerContinuous" vertical="center"/>
    </xf>
    <xf numFmtId="0" fontId="3" fillId="14" borderId="10" xfId="0" applyNumberFormat="1" applyFont="1" applyFill="1" applyBorder="1" applyAlignment="1" applyProtection="1">
      <alignment horizontal="centerContinuous" vertical="center"/>
    </xf>
    <xf numFmtId="0" fontId="3" fillId="14" borderId="11" xfId="0" applyNumberFormat="1" applyFont="1" applyFill="1" applyBorder="1" applyAlignment="1" applyProtection="1">
      <alignment horizontal="centerContinuous" vertical="center"/>
    </xf>
    <xf numFmtId="0" fontId="3" fillId="14" borderId="7" xfId="0" applyNumberFormat="1" applyFont="1" applyFill="1" applyBorder="1" applyAlignment="1" applyProtection="1">
      <alignment horizontal="center" vertical="center"/>
    </xf>
    <xf numFmtId="0" fontId="3" fillId="17" borderId="9" xfId="0" applyNumberFormat="1" applyFont="1" applyFill="1" applyBorder="1" applyAlignment="1" applyProtection="1">
      <alignment horizontal="centerContinuous" vertical="center"/>
    </xf>
    <xf numFmtId="0" fontId="3" fillId="17" borderId="10" xfId="0" applyNumberFormat="1" applyFont="1" applyFill="1" applyBorder="1" applyAlignment="1" applyProtection="1">
      <alignment horizontal="centerContinuous" vertical="center"/>
    </xf>
    <xf numFmtId="0" fontId="3" fillId="17" borderId="11" xfId="0" applyNumberFormat="1" applyFont="1" applyFill="1" applyBorder="1" applyAlignment="1" applyProtection="1">
      <alignment horizontal="centerContinuous" vertical="center"/>
    </xf>
    <xf numFmtId="0" fontId="3" fillId="17" borderId="7" xfId="0" applyNumberFormat="1" applyFont="1" applyFill="1" applyBorder="1" applyAlignment="1" applyProtection="1">
      <alignment horizontal="center" vertical="center"/>
    </xf>
    <xf numFmtId="0" fontId="3" fillId="28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3" fillId="9" borderId="5" xfId="0" applyNumberFormat="1" applyFont="1" applyFill="1" applyBorder="1" applyAlignment="1">
      <alignment vertical="center"/>
    </xf>
    <xf numFmtId="0" fontId="3" fillId="9" borderId="6" xfId="0" applyNumberFormat="1" applyFont="1" applyFill="1" applyBorder="1" applyAlignment="1">
      <alignment vertical="center"/>
    </xf>
    <xf numFmtId="0" fontId="3" fillId="9" borderId="8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 applyProtection="1">
      <alignment horizontal="centerContinuous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Continuous" vertical="center"/>
    </xf>
    <xf numFmtId="0" fontId="34" fillId="24" borderId="13" xfId="0" applyNumberFormat="1" applyFont="1" applyFill="1" applyBorder="1" applyAlignment="1">
      <alignment vertical="center"/>
    </xf>
    <xf numFmtId="0" fontId="3" fillId="9" borderId="3" xfId="0" applyNumberFormat="1" applyFont="1" applyFill="1" applyBorder="1" applyAlignment="1">
      <alignment horizontal="center" vertical="center"/>
    </xf>
    <xf numFmtId="0" fontId="3" fillId="9" borderId="4" xfId="0" applyNumberFormat="1" applyFont="1" applyFill="1" applyBorder="1" applyAlignment="1">
      <alignment horizontal="center" vertical="center"/>
    </xf>
    <xf numFmtId="0" fontId="3" fillId="9" borderId="5" xfId="0" applyNumberFormat="1" applyFont="1" applyFill="1" applyBorder="1" applyAlignment="1">
      <alignment horizontal="centerContinuous" vertical="center"/>
    </xf>
    <xf numFmtId="0" fontId="3" fillId="9" borderId="6" xfId="0" applyNumberFormat="1" applyFont="1" applyFill="1" applyBorder="1" applyAlignment="1">
      <alignment horizontal="centerContinuous" vertical="center"/>
    </xf>
    <xf numFmtId="0" fontId="3" fillId="2" borderId="23" xfId="0" applyNumberFormat="1" applyFont="1" applyFill="1" applyBorder="1" applyAlignment="1">
      <alignment horizontal="center" vertical="center"/>
    </xf>
    <xf numFmtId="0" fontId="3" fillId="10" borderId="3" xfId="0" applyNumberFormat="1" applyFont="1" applyFill="1" applyBorder="1" applyAlignment="1">
      <alignment vertical="center"/>
    </xf>
    <xf numFmtId="0" fontId="3" fillId="4" borderId="3" xfId="0" applyNumberFormat="1" applyFont="1" applyFill="1" applyBorder="1" applyAlignment="1">
      <alignment vertical="center"/>
    </xf>
    <xf numFmtId="0" fontId="3" fillId="14" borderId="13" xfId="0" applyNumberFormat="1" applyFont="1" applyFill="1" applyBorder="1" applyAlignment="1" applyProtection="1">
      <alignment horizontal="centerContinuous" vertical="center"/>
    </xf>
    <xf numFmtId="0" fontId="3" fillId="14" borderId="1" xfId="0" applyNumberFormat="1" applyFont="1" applyFill="1" applyBorder="1" applyAlignment="1" applyProtection="1">
      <alignment horizontal="centerContinuous" vertical="center"/>
    </xf>
    <xf numFmtId="0" fontId="3" fillId="14" borderId="14" xfId="0" applyNumberFormat="1" applyFont="1" applyFill="1" applyBorder="1" applyAlignment="1" applyProtection="1">
      <alignment horizontal="centerContinuous" vertical="center"/>
    </xf>
    <xf numFmtId="0" fontId="3" fillId="14" borderId="3" xfId="0" applyNumberFormat="1" applyFont="1" applyFill="1" applyBorder="1" applyAlignment="1" applyProtection="1">
      <alignment horizontal="centerContinuous" vertical="center"/>
    </xf>
    <xf numFmtId="0" fontId="3" fillId="17" borderId="13" xfId="0" applyNumberFormat="1" applyFont="1" applyFill="1" applyBorder="1" applyAlignment="1" applyProtection="1">
      <alignment horizontal="centerContinuous" vertical="center"/>
    </xf>
    <xf numFmtId="0" fontId="3" fillId="17" borderId="1" xfId="0" applyNumberFormat="1" applyFont="1" applyFill="1" applyBorder="1" applyAlignment="1" applyProtection="1">
      <alignment horizontal="centerContinuous" vertical="center"/>
    </xf>
    <xf numFmtId="0" fontId="3" fillId="17" borderId="14" xfId="0" applyNumberFormat="1" applyFont="1" applyFill="1" applyBorder="1" applyAlignment="1" applyProtection="1">
      <alignment horizontal="centerContinuous" vertical="center"/>
    </xf>
    <xf numFmtId="0" fontId="3" fillId="17" borderId="3" xfId="0" applyNumberFormat="1" applyFont="1" applyFill="1" applyBorder="1" applyAlignment="1" applyProtection="1">
      <alignment horizontal="centerContinuous" vertical="center"/>
    </xf>
    <xf numFmtId="0" fontId="3" fillId="9" borderId="1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14" borderId="3" xfId="0" applyNumberFormat="1" applyFont="1" applyFill="1" applyBorder="1" applyAlignment="1" applyProtection="1">
      <alignment vertical="center"/>
    </xf>
    <xf numFmtId="0" fontId="3" fillId="14" borderId="3" xfId="0" applyNumberFormat="1" applyFont="1" applyFill="1" applyBorder="1" applyAlignment="1" applyProtection="1">
      <alignment horizontal="center" vertical="center"/>
    </xf>
    <xf numFmtId="0" fontId="3" fillId="14" borderId="4" xfId="0" applyNumberFormat="1" applyFont="1" applyFill="1" applyBorder="1" applyAlignment="1" applyProtection="1">
      <alignment horizontal="center" vertical="center"/>
    </xf>
    <xf numFmtId="0" fontId="3" fillId="14" borderId="11" xfId="0" applyNumberFormat="1" applyFont="1" applyFill="1" applyBorder="1" applyAlignment="1" applyProtection="1">
      <alignment vertical="center"/>
    </xf>
    <xf numFmtId="0" fontId="3" fillId="14" borderId="7" xfId="0" applyNumberFormat="1" applyFont="1" applyFill="1" applyBorder="1" applyAlignment="1" applyProtection="1">
      <alignment vertical="center"/>
    </xf>
    <xf numFmtId="0" fontId="3" fillId="17" borderId="3" xfId="0" applyNumberFormat="1" applyFont="1" applyFill="1" applyBorder="1" applyAlignment="1" applyProtection="1">
      <alignment vertical="center"/>
    </xf>
    <xf numFmtId="0" fontId="3" fillId="17" borderId="3" xfId="0" applyNumberFormat="1" applyFont="1" applyFill="1" applyBorder="1" applyAlignment="1" applyProtection="1">
      <alignment horizontal="center" vertical="center"/>
    </xf>
    <xf numFmtId="0" fontId="3" fillId="17" borderId="4" xfId="0" applyNumberFormat="1" applyFont="1" applyFill="1" applyBorder="1" applyAlignment="1" applyProtection="1">
      <alignment horizontal="center" vertical="center"/>
    </xf>
    <xf numFmtId="0" fontId="3" fillId="17" borderId="11" xfId="0" applyNumberFormat="1" applyFont="1" applyFill="1" applyBorder="1" applyAlignment="1" applyProtection="1">
      <alignment vertical="center"/>
    </xf>
    <xf numFmtId="0" fontId="3" fillId="17" borderId="7" xfId="0" applyNumberFormat="1" applyFont="1" applyFill="1" applyBorder="1" applyAlignment="1" applyProtection="1">
      <alignment vertical="center"/>
    </xf>
    <xf numFmtId="0" fontId="3" fillId="28" borderId="0" xfId="0" applyNumberFormat="1" applyFont="1" applyFill="1" applyAlignment="1" applyProtection="1">
      <alignment vertical="center"/>
    </xf>
    <xf numFmtId="0" fontId="3" fillId="0" borderId="0" xfId="0" applyNumberFormat="1" applyFont="1" applyFill="1" applyAlignment="1" applyProtection="1">
      <alignment vertical="center"/>
    </xf>
    <xf numFmtId="0" fontId="10" fillId="25" borderId="0" xfId="0" applyNumberFormat="1" applyFont="1" applyFill="1" applyBorder="1" applyAlignment="1">
      <alignment vertical="center"/>
    </xf>
    <xf numFmtId="0" fontId="3" fillId="9" borderId="17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8" fillId="0" borderId="3" xfId="0" applyNumberFormat="1" applyFont="1" applyBorder="1" applyAlignment="1" applyProtection="1">
      <alignment vertical="top"/>
      <protection locked="0"/>
    </xf>
    <xf numFmtId="0" fontId="53" fillId="28" borderId="0" xfId="0" applyNumberFormat="1" applyFont="1" applyFill="1" applyAlignment="1" applyProtection="1">
      <alignment vertical="center"/>
    </xf>
    <xf numFmtId="0" fontId="53" fillId="0" borderId="0" xfId="0" applyNumberFormat="1" applyFont="1" applyFill="1" applyAlignment="1" applyProtection="1">
      <alignment vertical="center"/>
    </xf>
    <xf numFmtId="0" fontId="3" fillId="9" borderId="18" xfId="0" applyNumberFormat="1" applyFont="1" applyFill="1" applyBorder="1" applyAlignment="1">
      <alignment horizontal="right" vertical="center"/>
    </xf>
    <xf numFmtId="0" fontId="3" fillId="9" borderId="21" xfId="0" applyNumberFormat="1" applyFont="1" applyFill="1" applyBorder="1" applyAlignment="1">
      <alignment horizontal="right" vertical="center"/>
    </xf>
    <xf numFmtId="0" fontId="3" fillId="9" borderId="7" xfId="0" applyNumberFormat="1" applyFont="1" applyFill="1" applyBorder="1" applyAlignment="1">
      <alignment horizontal="right" vertical="center"/>
    </xf>
    <xf numFmtId="0" fontId="3" fillId="9" borderId="7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right" vertical="center"/>
      <protection locked="0"/>
    </xf>
    <xf numFmtId="0" fontId="29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Fill="1" applyBorder="1" applyAlignment="1" applyProtection="1">
      <alignment vertical="center"/>
    </xf>
    <xf numFmtId="0" fontId="3" fillId="6" borderId="4" xfId="0" applyNumberFormat="1" applyFont="1" applyFill="1" applyBorder="1" applyAlignment="1">
      <alignment vertical="center"/>
    </xf>
    <xf numFmtId="0" fontId="3" fillId="14" borderId="0" xfId="0" applyNumberFormat="1" applyFont="1" applyFill="1" applyBorder="1" applyAlignment="1">
      <alignment horizontal="center" vertical="center"/>
    </xf>
    <xf numFmtId="0" fontId="3" fillId="24" borderId="0" xfId="0" applyNumberFormat="1" applyFont="1" applyFill="1" applyBorder="1" applyAlignment="1">
      <alignment vertical="center"/>
    </xf>
    <xf numFmtId="0" fontId="3" fillId="14" borderId="1" xfId="0" applyNumberFormat="1" applyFont="1" applyFill="1" applyBorder="1" applyAlignment="1">
      <alignment horizontal="center" vertical="center"/>
    </xf>
    <xf numFmtId="0" fontId="3" fillId="11" borderId="3" xfId="0" applyNumberFormat="1" applyFont="1" applyFill="1" applyBorder="1" applyAlignment="1">
      <alignment vertical="center"/>
    </xf>
    <xf numFmtId="0" fontId="89" fillId="7" borderId="0" xfId="0" applyNumberFormat="1" applyFont="1" applyFill="1" applyAlignment="1">
      <alignment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3" fillId="11" borderId="12" xfId="0" applyNumberFormat="1" applyFont="1" applyFill="1" applyBorder="1" applyAlignment="1">
      <alignment vertical="center"/>
    </xf>
    <xf numFmtId="0" fontId="16" fillId="8" borderId="7" xfId="0" applyNumberFormat="1" applyFont="1" applyFill="1" applyBorder="1" applyAlignment="1">
      <alignment vertical="center"/>
    </xf>
    <xf numFmtId="0" fontId="53" fillId="15" borderId="0" xfId="0" applyNumberFormat="1" applyFont="1" applyFill="1" applyAlignment="1" applyProtection="1">
      <alignment vertical="center"/>
    </xf>
    <xf numFmtId="0" fontId="3" fillId="28" borderId="0" xfId="0" applyNumberFormat="1" applyFont="1" applyFill="1" applyBorder="1" applyAlignment="1">
      <alignment vertical="center"/>
    </xf>
    <xf numFmtId="0" fontId="3" fillId="28" borderId="0" xfId="0" applyNumberFormat="1" applyFont="1" applyFill="1" applyBorder="1" applyAlignment="1" applyProtection="1">
      <alignment vertical="center"/>
    </xf>
    <xf numFmtId="0" fontId="69" fillId="28" borderId="0" xfId="0" applyNumberFormat="1" applyFont="1" applyFill="1" applyBorder="1" applyAlignment="1" applyProtection="1">
      <alignment vertical="center"/>
      <protection locked="0"/>
    </xf>
    <xf numFmtId="0" fontId="13" fillId="28" borderId="0" xfId="0" applyNumberFormat="1" applyFont="1" applyFill="1" applyBorder="1" applyAlignment="1">
      <alignment vertical="center"/>
    </xf>
    <xf numFmtId="0" fontId="6" fillId="28" borderId="0" xfId="0" applyNumberFormat="1" applyFont="1" applyFill="1" applyBorder="1" applyAlignment="1">
      <alignment vertical="center"/>
    </xf>
    <xf numFmtId="0" fontId="6" fillId="28" borderId="0" xfId="0" applyNumberFormat="1" applyFont="1" applyFill="1" applyBorder="1" applyAlignment="1">
      <alignment horizontal="center" vertical="center"/>
    </xf>
    <xf numFmtId="0" fontId="69" fillId="0" borderId="0" xfId="0" applyNumberFormat="1" applyFont="1" applyFill="1" applyBorder="1" applyAlignment="1" applyProtection="1">
      <alignment vertical="center"/>
      <protection locked="0"/>
    </xf>
    <xf numFmtId="49" fontId="35" fillId="10" borderId="3" xfId="0" applyNumberFormat="1" applyFont="1" applyFill="1" applyBorder="1" applyAlignment="1" applyProtection="1">
      <alignment vertical="center"/>
      <protection locked="0"/>
    </xf>
    <xf numFmtId="0" fontId="53" fillId="5" borderId="0" xfId="0" applyNumberFormat="1" applyFont="1" applyFill="1" applyBorder="1" applyAlignment="1" applyProtection="1">
      <alignment vertical="center"/>
    </xf>
    <xf numFmtId="0" fontId="53" fillId="5" borderId="0" xfId="0" applyNumberFormat="1" applyFont="1" applyFill="1" applyBorder="1" applyAlignment="1" applyProtection="1">
      <alignment horizontal="center" vertical="center"/>
    </xf>
    <xf numFmtId="0" fontId="53" fillId="5" borderId="0" xfId="0" applyNumberFormat="1" applyFont="1" applyFill="1" applyBorder="1" applyAlignment="1" applyProtection="1">
      <alignment horizontal="center" vertical="center"/>
      <protection locked="0"/>
    </xf>
    <xf numFmtId="0" fontId="94" fillId="0" borderId="95" xfId="0" applyFont="1" applyFill="1" applyBorder="1" applyProtection="1"/>
    <xf numFmtId="0" fontId="53" fillId="5" borderId="0" xfId="0" applyNumberFormat="1" applyFont="1" applyFill="1" applyBorder="1" applyAlignment="1" applyProtection="1">
      <alignment horizontal="left" vertical="center"/>
    </xf>
    <xf numFmtId="0" fontId="53" fillId="5" borderId="0" xfId="0" applyNumberFormat="1" applyFont="1" applyFill="1" applyBorder="1" applyAlignment="1" applyProtection="1">
      <alignment vertical="center"/>
      <protection locked="0"/>
    </xf>
    <xf numFmtId="0" fontId="55" fillId="5" borderId="0" xfId="0" applyNumberFormat="1" applyFont="1" applyFill="1" applyBorder="1" applyAlignment="1" applyProtection="1">
      <alignment horizontal="left" vertical="center"/>
    </xf>
    <xf numFmtId="0" fontId="53" fillId="18" borderId="0" xfId="0" applyNumberFormat="1" applyFont="1" applyFill="1" applyAlignment="1" applyProtection="1">
      <alignment vertical="center"/>
    </xf>
    <xf numFmtId="0" fontId="53" fillId="12" borderId="0" xfId="0" applyNumberFormat="1" applyFont="1" applyFill="1" applyAlignment="1" applyProtection="1">
      <alignment vertical="center"/>
    </xf>
    <xf numFmtId="0" fontId="53" fillId="6" borderId="0" xfId="0" applyNumberFormat="1" applyFont="1" applyFill="1" applyAlignment="1" applyProtection="1">
      <alignment vertical="center"/>
    </xf>
    <xf numFmtId="0" fontId="53" fillId="26" borderId="0" xfId="0" applyNumberFormat="1" applyFont="1" applyFill="1" applyAlignment="1" applyProtection="1">
      <alignment vertical="center"/>
    </xf>
    <xf numFmtId="0" fontId="53" fillId="9" borderId="0" xfId="0" applyNumberFormat="1" applyFont="1" applyFill="1" applyAlignment="1" applyProtection="1">
      <alignment vertical="center"/>
    </xf>
    <xf numFmtId="0" fontId="53" fillId="19" borderId="0" xfId="0" applyNumberFormat="1" applyFont="1" applyFill="1" applyAlignment="1" applyProtection="1">
      <alignment vertical="center"/>
    </xf>
    <xf numFmtId="0" fontId="77" fillId="19" borderId="114" xfId="0" applyFont="1" applyFill="1" applyBorder="1" applyAlignment="1">
      <alignment horizontal="left" vertical="center"/>
    </xf>
    <xf numFmtId="0" fontId="0" fillId="19" borderId="39" xfId="0" applyFill="1" applyBorder="1" applyAlignment="1">
      <alignment horizontal="centerContinuous"/>
    </xf>
    <xf numFmtId="0" fontId="122" fillId="0" borderId="77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Protection="1">
      <protection locked="0"/>
    </xf>
    <xf numFmtId="0" fontId="8" fillId="0" borderId="0" xfId="0" applyFont="1" applyFill="1"/>
    <xf numFmtId="49" fontId="123" fillId="0" borderId="47" xfId="2" applyNumberFormat="1" applyFont="1" applyBorder="1" applyAlignment="1" applyProtection="1">
      <alignment vertical="center"/>
      <protection locked="0"/>
    </xf>
    <xf numFmtId="0" fontId="124" fillId="0" borderId="0" xfId="0" applyFont="1" applyAlignment="1">
      <alignment vertical="center"/>
    </xf>
    <xf numFmtId="0" fontId="125" fillId="0" borderId="0" xfId="0" applyFont="1" applyAlignment="1">
      <alignment horizontal="centerContinuous" vertical="center"/>
    </xf>
    <xf numFmtId="0" fontId="126" fillId="0" borderId="0" xfId="0" applyFont="1" applyAlignment="1">
      <alignment horizontal="centerContinuous" vertical="center"/>
    </xf>
    <xf numFmtId="0" fontId="126" fillId="0" borderId="0" xfId="0" applyFont="1" applyAlignment="1">
      <alignment vertical="center"/>
    </xf>
    <xf numFmtId="0" fontId="127" fillId="0" borderId="9" xfId="0" applyFont="1" applyFill="1" applyBorder="1" applyAlignment="1">
      <alignment horizontal="centerContinuous" vertical="center"/>
    </xf>
    <xf numFmtId="0" fontId="124" fillId="0" borderId="10" xfId="0" applyFont="1" applyFill="1" applyBorder="1" applyAlignment="1">
      <alignment horizontal="centerContinuous" vertical="center"/>
    </xf>
    <xf numFmtId="0" fontId="127" fillId="0" borderId="10" xfId="0" applyFont="1" applyFill="1" applyBorder="1" applyAlignment="1">
      <alignment horizontal="centerContinuous" vertical="center"/>
    </xf>
    <xf numFmtId="0" fontId="124" fillId="0" borderId="11" xfId="0" applyFont="1" applyFill="1" applyBorder="1" applyAlignment="1">
      <alignment horizontal="centerContinuous" vertical="center"/>
    </xf>
    <xf numFmtId="0" fontId="124" fillId="0" borderId="6" xfId="0" applyFont="1" applyFill="1" applyBorder="1" applyAlignment="1">
      <alignment horizontal="centerContinuous" vertical="center"/>
    </xf>
    <xf numFmtId="0" fontId="124" fillId="0" borderId="9" xfId="0" applyFont="1" applyBorder="1" applyAlignment="1">
      <alignment vertical="center"/>
    </xf>
    <xf numFmtId="0" fontId="124" fillId="0" borderId="10" xfId="0" applyFont="1" applyBorder="1" applyAlignment="1">
      <alignment vertical="center"/>
    </xf>
    <xf numFmtId="0" fontId="124" fillId="0" borderId="11" xfId="0" applyFont="1" applyBorder="1" applyAlignment="1">
      <alignment vertical="center"/>
    </xf>
    <xf numFmtId="0" fontId="124" fillId="0" borderId="4" xfId="0" applyFont="1" applyBorder="1" applyAlignment="1">
      <alignment vertical="center"/>
    </xf>
    <xf numFmtId="0" fontId="124" fillId="0" borderId="0" xfId="0" applyFont="1" applyBorder="1" applyAlignment="1">
      <alignment vertical="center"/>
    </xf>
    <xf numFmtId="0" fontId="124" fillId="0" borderId="12" xfId="0" applyFont="1" applyBorder="1" applyAlignment="1">
      <alignment vertical="center"/>
    </xf>
    <xf numFmtId="0" fontId="124" fillId="0" borderId="13" xfId="0" applyFont="1" applyBorder="1" applyAlignment="1">
      <alignment vertical="center"/>
    </xf>
    <xf numFmtId="0" fontId="124" fillId="0" borderId="14" xfId="0" applyFont="1" applyBorder="1" applyAlignment="1">
      <alignment vertical="center"/>
    </xf>
    <xf numFmtId="0" fontId="124" fillId="0" borderId="1" xfId="0" applyFont="1" applyBorder="1" applyAlignment="1">
      <alignment vertical="center"/>
    </xf>
    <xf numFmtId="0" fontId="124" fillId="0" borderId="0" xfId="0" applyNumberFormat="1" applyFont="1" applyAlignment="1">
      <alignment vertical="center"/>
    </xf>
    <xf numFmtId="0" fontId="124" fillId="0" borderId="0" xfId="0" applyFont="1" applyAlignment="1">
      <alignment horizontal="centerContinuous" vertical="center"/>
    </xf>
    <xf numFmtId="41" fontId="124" fillId="0" borderId="0" xfId="0" applyNumberFormat="1" applyFont="1" applyAlignment="1">
      <alignment vertical="center"/>
    </xf>
    <xf numFmtId="0" fontId="124" fillId="0" borderId="10" xfId="0" applyFont="1" applyBorder="1" applyAlignment="1">
      <alignment horizontal="center" vertical="center"/>
    </xf>
    <xf numFmtId="0" fontId="129" fillId="0" borderId="10" xfId="0" applyFont="1" applyBorder="1" applyAlignment="1">
      <alignment horizontal="center" vertical="center"/>
    </xf>
    <xf numFmtId="0" fontId="124" fillId="0" borderId="5" xfId="0" applyFont="1" applyBorder="1" applyAlignment="1">
      <alignment horizontal="centerContinuous" vertical="center"/>
    </xf>
    <xf numFmtId="0" fontId="124" fillId="0" borderId="6" xfId="0" applyFont="1" applyBorder="1" applyAlignment="1">
      <alignment horizontal="centerContinuous" vertical="center"/>
    </xf>
    <xf numFmtId="0" fontId="124" fillId="0" borderId="8" xfId="0" applyFont="1" applyBorder="1" applyAlignment="1">
      <alignment horizontal="centerContinuous" vertical="center"/>
    </xf>
    <xf numFmtId="0" fontId="124" fillId="0" borderId="10" xfId="0" applyFont="1" applyBorder="1" applyAlignment="1">
      <alignment horizontal="centerContinuous" vertical="center"/>
    </xf>
    <xf numFmtId="0" fontId="124" fillId="0" borderId="9" xfId="0" applyFont="1" applyBorder="1" applyAlignment="1">
      <alignment horizontal="centerContinuous" vertical="center"/>
    </xf>
    <xf numFmtId="0" fontId="129" fillId="0" borderId="1" xfId="0" applyFont="1" applyBorder="1" applyAlignment="1">
      <alignment horizontal="center" vertical="center"/>
    </xf>
    <xf numFmtId="0" fontId="124" fillId="0" borderId="115" xfId="0" applyFont="1" applyBorder="1" applyAlignment="1">
      <alignment horizontal="centerContinuous" vertical="center"/>
    </xf>
    <xf numFmtId="0" fontId="124" fillId="0" borderId="116" xfId="0" applyFont="1" applyBorder="1" applyAlignment="1">
      <alignment horizontal="centerContinuous" vertical="center"/>
    </xf>
    <xf numFmtId="0" fontId="124" fillId="0" borderId="117" xfId="0" applyFont="1" applyBorder="1" applyAlignment="1">
      <alignment horizontal="centerContinuous" vertical="center"/>
    </xf>
    <xf numFmtId="0" fontId="124" fillId="0" borderId="13" xfId="0" applyFont="1" applyBorder="1" applyAlignment="1">
      <alignment horizontal="centerContinuous" vertical="center"/>
    </xf>
    <xf numFmtId="41" fontId="124" fillId="0" borderId="96" xfId="0" applyNumberFormat="1" applyFont="1" applyBorder="1" applyAlignment="1">
      <alignment vertical="center"/>
    </xf>
    <xf numFmtId="41" fontId="124" fillId="0" borderId="80" xfId="0" applyNumberFormat="1" applyFont="1" applyBorder="1" applyAlignment="1">
      <alignment vertical="center"/>
    </xf>
    <xf numFmtId="41" fontId="124" fillId="0" borderId="118" xfId="0" applyNumberFormat="1" applyFont="1" applyBorder="1" applyAlignment="1">
      <alignment vertical="center"/>
    </xf>
    <xf numFmtId="0" fontId="124" fillId="0" borderId="119" xfId="0" applyFont="1" applyBorder="1" applyAlignment="1">
      <alignment vertical="center"/>
    </xf>
    <xf numFmtId="0" fontId="124" fillId="0" borderId="119" xfId="0" applyFont="1" applyBorder="1" applyAlignment="1">
      <alignment horizontal="left" vertical="center"/>
    </xf>
    <xf numFmtId="0" fontId="124" fillId="0" borderId="120" xfId="0" applyFont="1" applyBorder="1" applyAlignment="1">
      <alignment vertical="center"/>
    </xf>
    <xf numFmtId="41" fontId="124" fillId="0" borderId="121" xfId="0" applyNumberFormat="1" applyFont="1" applyBorder="1" applyAlignment="1">
      <alignment vertical="center"/>
    </xf>
    <xf numFmtId="41" fontId="124" fillId="0" borderId="122" xfId="0" applyNumberFormat="1" applyFont="1" applyBorder="1" applyAlignment="1">
      <alignment vertical="center"/>
    </xf>
    <xf numFmtId="41" fontId="124" fillId="0" borderId="123" xfId="0" applyNumberFormat="1" applyFont="1" applyBorder="1" applyAlignment="1">
      <alignment vertical="center"/>
    </xf>
    <xf numFmtId="41" fontId="124" fillId="0" borderId="124" xfId="0" applyNumberFormat="1" applyFont="1" applyBorder="1" applyAlignment="1">
      <alignment vertical="center"/>
    </xf>
    <xf numFmtId="41" fontId="124" fillId="0" borderId="97" xfId="0" applyNumberFormat="1" applyFont="1" applyBorder="1" applyAlignment="1">
      <alignment vertical="center"/>
    </xf>
    <xf numFmtId="41" fontId="124" fillId="0" borderId="125" xfId="0" applyNumberFormat="1" applyFont="1" applyBorder="1" applyAlignment="1">
      <alignment vertical="center"/>
    </xf>
    <xf numFmtId="0" fontId="124" fillId="0" borderId="10" xfId="0" applyFont="1" applyBorder="1" applyAlignment="1">
      <alignment horizontal="left" vertical="center"/>
    </xf>
    <xf numFmtId="41" fontId="124" fillId="0" borderId="81" xfId="0" applyNumberFormat="1" applyFont="1" applyBorder="1" applyAlignment="1">
      <alignment vertical="center"/>
    </xf>
    <xf numFmtId="41" fontId="124" fillId="0" borderId="82" xfId="0" applyNumberFormat="1" applyFont="1" applyBorder="1" applyAlignment="1">
      <alignment vertical="center"/>
    </xf>
    <xf numFmtId="41" fontId="124" fillId="0" borderId="126" xfId="0" applyNumberFormat="1" applyFont="1" applyBorder="1" applyAlignment="1">
      <alignment vertical="center"/>
    </xf>
    <xf numFmtId="41" fontId="124" fillId="0" borderId="0" xfId="0" applyNumberFormat="1" applyFont="1" applyBorder="1" applyAlignment="1">
      <alignment vertical="center"/>
    </xf>
    <xf numFmtId="41" fontId="124" fillId="0" borderId="0" xfId="0" applyNumberFormat="1" applyFont="1" applyAlignment="1">
      <alignment horizontal="center" vertical="center"/>
    </xf>
    <xf numFmtId="41" fontId="124" fillId="0" borderId="0" xfId="0" applyNumberFormat="1" applyFont="1" applyAlignment="1">
      <alignment horizontal="left" vertical="center"/>
    </xf>
    <xf numFmtId="41" fontId="124" fillId="0" borderId="0" xfId="0" applyNumberFormat="1" applyFont="1" applyBorder="1" applyAlignment="1">
      <alignment horizontal="center" vertical="center"/>
    </xf>
    <xf numFmtId="0" fontId="124" fillId="0" borderId="11" xfId="0" applyFont="1" applyBorder="1" applyAlignment="1">
      <alignment horizontal="centerContinuous" vertical="center"/>
    </xf>
    <xf numFmtId="0" fontId="124" fillId="0" borderId="0" xfId="0" applyFont="1" applyBorder="1" applyAlignment="1">
      <alignment horizontal="centerContinuous" vertical="center" shrinkToFit="1"/>
    </xf>
    <xf numFmtId="0" fontId="124" fillId="0" borderId="12" xfId="0" applyFont="1" applyBorder="1" applyAlignment="1">
      <alignment horizontal="centerContinuous" vertical="center"/>
    </xf>
    <xf numFmtId="0" fontId="124" fillId="0" borderId="81" xfId="0" applyFont="1" applyBorder="1" applyAlignment="1">
      <alignment horizontal="center" vertical="center"/>
    </xf>
    <xf numFmtId="0" fontId="124" fillId="0" borderId="126" xfId="0" applyFont="1" applyBorder="1" applyAlignment="1">
      <alignment horizontal="center" vertical="center"/>
    </xf>
    <xf numFmtId="0" fontId="124" fillId="0" borderId="126" xfId="0" applyFont="1" applyBorder="1" applyAlignment="1">
      <alignment horizontal="centerContinuous" vertical="center" shrinkToFit="1"/>
    </xf>
    <xf numFmtId="0" fontId="124" fillId="0" borderId="81" xfId="0" applyFont="1" applyBorder="1" applyAlignment="1">
      <alignment horizontal="centerContinuous" vertical="center" shrinkToFit="1"/>
    </xf>
    <xf numFmtId="0" fontId="124" fillId="0" borderId="82" xfId="0" applyFont="1" applyBorder="1" applyAlignment="1">
      <alignment horizontal="centerContinuous" vertical="center" shrinkToFit="1"/>
    </xf>
    <xf numFmtId="0" fontId="124" fillId="0" borderId="104" xfId="0" applyFont="1" applyBorder="1" applyAlignment="1">
      <alignment horizontal="centerContinuous" vertical="center" shrinkToFit="1"/>
    </xf>
    <xf numFmtId="0" fontId="124" fillId="0" borderId="1" xfId="0" applyFont="1" applyBorder="1" applyAlignment="1">
      <alignment horizontal="centerContinuous" vertical="center" shrinkToFit="1"/>
    </xf>
    <xf numFmtId="0" fontId="124" fillId="0" borderId="14" xfId="0" applyFont="1" applyBorder="1" applyAlignment="1">
      <alignment horizontal="centerContinuous" vertical="center"/>
    </xf>
    <xf numFmtId="0" fontId="129" fillId="0" borderId="124" xfId="0" applyFont="1" applyBorder="1" applyAlignment="1">
      <alignment horizontal="center" vertical="center"/>
    </xf>
    <xf numFmtId="0" fontId="129" fillId="0" borderId="125" xfId="0" applyFont="1" applyBorder="1" applyAlignment="1">
      <alignment horizontal="center" vertical="center"/>
    </xf>
    <xf numFmtId="0" fontId="124" fillId="0" borderId="125" xfId="0" applyFont="1" applyBorder="1" applyAlignment="1">
      <alignment horizontal="centerContinuous" vertical="center" shrinkToFit="1"/>
    </xf>
    <xf numFmtId="0" fontId="124" fillId="0" borderId="124" xfId="0" applyFont="1" applyBorder="1" applyAlignment="1">
      <alignment horizontal="centerContinuous" vertical="center" shrinkToFit="1"/>
    </xf>
    <xf numFmtId="0" fontId="124" fillId="0" borderId="97" xfId="0" applyFont="1" applyBorder="1" applyAlignment="1">
      <alignment horizontal="centerContinuous" vertical="center" shrinkToFit="1"/>
    </xf>
    <xf numFmtId="0" fontId="124" fillId="0" borderId="127" xfId="0" applyFont="1" applyBorder="1" applyAlignment="1">
      <alignment horizontal="centerContinuous" vertical="center" shrinkToFit="1"/>
    </xf>
    <xf numFmtId="0" fontId="124" fillId="0" borderId="6" xfId="0" applyFont="1" applyBorder="1" applyAlignment="1">
      <alignment vertical="center"/>
    </xf>
    <xf numFmtId="0" fontId="124" fillId="0" borderId="8" xfId="0" applyFont="1" applyBorder="1" applyAlignment="1">
      <alignment vertical="center"/>
    </xf>
    <xf numFmtId="41" fontId="124" fillId="0" borderId="115" xfId="0" applyNumberFormat="1" applyFont="1" applyBorder="1" applyAlignment="1">
      <alignment horizontal="center" vertical="center"/>
    </xf>
    <xf numFmtId="41" fontId="124" fillId="0" borderId="116" xfId="0" applyNumberFormat="1" applyFont="1" applyBorder="1" applyAlignment="1">
      <alignment horizontal="center" vertical="center"/>
    </xf>
    <xf numFmtId="41" fontId="124" fillId="0" borderId="128" xfId="0" applyNumberFormat="1" applyFont="1" applyBorder="1" applyAlignment="1">
      <alignment horizontal="center" vertical="center"/>
    </xf>
    <xf numFmtId="0" fontId="124" fillId="0" borderId="119" xfId="0" applyFont="1" applyBorder="1" applyAlignment="1">
      <alignment horizontal="centerContinuous" vertical="center"/>
    </xf>
    <xf numFmtId="0" fontId="124" fillId="0" borderId="120" xfId="0" applyFont="1" applyBorder="1" applyAlignment="1">
      <alignment horizontal="centerContinuous" vertical="center"/>
    </xf>
    <xf numFmtId="41" fontId="124" fillId="0" borderId="121" xfId="0" applyNumberFormat="1" applyFont="1" applyBorder="1" applyAlignment="1">
      <alignment horizontal="center" vertical="center"/>
    </xf>
    <xf numFmtId="41" fontId="124" fillId="0" borderId="122" xfId="0" applyNumberFormat="1" applyFont="1" applyBorder="1" applyAlignment="1">
      <alignment horizontal="center" vertical="center"/>
    </xf>
    <xf numFmtId="41" fontId="124" fillId="0" borderId="129" xfId="0" applyNumberFormat="1" applyFont="1" applyBorder="1" applyAlignment="1">
      <alignment horizontal="center" vertical="center"/>
    </xf>
    <xf numFmtId="41" fontId="124" fillId="0" borderId="0" xfId="0" applyNumberFormat="1" applyFont="1" applyBorder="1" applyAlignment="1">
      <alignment horizontal="right" vertical="center"/>
    </xf>
    <xf numFmtId="41" fontId="124" fillId="0" borderId="0" xfId="0" applyNumberFormat="1" applyFont="1" applyBorder="1" applyAlignment="1">
      <alignment horizontal="left" vertical="center"/>
    </xf>
    <xf numFmtId="0" fontId="124" fillId="0" borderId="128" xfId="0" applyFont="1" applyBorder="1" applyAlignment="1">
      <alignment horizontal="centerContinuous" vertical="center"/>
    </xf>
    <xf numFmtId="0" fontId="124" fillId="0" borderId="130" xfId="0" applyFont="1" applyBorder="1" applyAlignment="1">
      <alignment horizontal="centerContinuous" vertical="center"/>
    </xf>
    <xf numFmtId="43" fontId="124" fillId="0" borderId="9" xfId="0" applyNumberFormat="1" applyFont="1" applyBorder="1" applyAlignment="1">
      <alignment vertical="center"/>
    </xf>
    <xf numFmtId="0" fontId="124" fillId="0" borderId="131" xfId="0" applyFont="1" applyBorder="1" applyAlignment="1">
      <alignment vertical="center"/>
    </xf>
    <xf numFmtId="43" fontId="124" fillId="0" borderId="4" xfId="0" applyNumberFormat="1" applyFont="1" applyBorder="1" applyAlignment="1">
      <alignment vertical="center"/>
    </xf>
    <xf numFmtId="0" fontId="124" fillId="0" borderId="132" xfId="0" applyFont="1" applyBorder="1" applyAlignment="1">
      <alignment vertical="center"/>
    </xf>
    <xf numFmtId="0" fontId="124" fillId="0" borderId="133" xfId="0" applyFont="1" applyBorder="1" applyAlignment="1">
      <alignment vertical="center"/>
    </xf>
    <xf numFmtId="43" fontId="124" fillId="0" borderId="74" xfId="0" applyNumberFormat="1" applyFont="1" applyBorder="1" applyAlignment="1">
      <alignment horizontal="centerContinuous" vertical="center"/>
    </xf>
    <xf numFmtId="2" fontId="124" fillId="0" borderId="0" xfId="0" applyNumberFormat="1" applyFont="1" applyBorder="1" applyAlignment="1">
      <alignment vertical="center"/>
    </xf>
    <xf numFmtId="189" fontId="124" fillId="0" borderId="0" xfId="1" applyNumberFormat="1" applyFont="1" applyBorder="1" applyAlignment="1">
      <alignment vertical="center"/>
    </xf>
    <xf numFmtId="0" fontId="124" fillId="0" borderId="0" xfId="0" applyFont="1" applyBorder="1" applyAlignment="1">
      <alignment horizontal="centerContinuous" vertical="center"/>
    </xf>
    <xf numFmtId="0" fontId="124" fillId="0" borderId="118" xfId="0" applyFont="1" applyBorder="1" applyAlignment="1">
      <alignment horizontal="center" vertical="center"/>
    </xf>
    <xf numFmtId="0" fontId="124" fillId="0" borderId="0" xfId="0" applyFont="1" applyBorder="1" applyAlignment="1">
      <alignment horizontal="center" vertical="center"/>
    </xf>
    <xf numFmtId="0" fontId="124" fillId="0" borderId="125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4" fillId="0" borderId="11" xfId="0" applyFont="1" applyBorder="1" applyAlignment="1">
      <alignment horizontal="center" vertical="center"/>
    </xf>
    <xf numFmtId="0" fontId="124" fillId="0" borderId="12" xfId="0" applyFont="1" applyBorder="1" applyAlignment="1">
      <alignment horizontal="center" vertical="center"/>
    </xf>
    <xf numFmtId="0" fontId="130" fillId="0" borderId="81" xfId="0" applyFont="1" applyBorder="1" applyAlignment="1">
      <alignment horizontal="center" vertical="center" shrinkToFit="1"/>
    </xf>
    <xf numFmtId="0" fontId="130" fillId="0" borderId="82" xfId="0" applyFont="1" applyBorder="1" applyAlignment="1">
      <alignment horizontal="center" vertical="center" shrinkToFit="1"/>
    </xf>
    <xf numFmtId="0" fontId="124" fillId="0" borderId="104" xfId="0" applyFont="1" applyBorder="1" applyAlignment="1">
      <alignment horizontal="center" vertical="center" shrinkToFit="1"/>
    </xf>
    <xf numFmtId="0" fontId="130" fillId="0" borderId="96" xfId="0" applyFont="1" applyBorder="1" applyAlignment="1">
      <alignment horizontal="center" vertical="center" shrinkToFit="1"/>
    </xf>
    <xf numFmtId="0" fontId="130" fillId="0" borderId="80" xfId="0" applyFont="1" applyBorder="1" applyAlignment="1">
      <alignment horizontal="center" vertical="center" shrinkToFit="1"/>
    </xf>
    <xf numFmtId="0" fontId="124" fillId="0" borderId="103" xfId="0" applyFont="1" applyBorder="1" applyAlignment="1">
      <alignment horizontal="center" vertical="center" shrinkToFit="1"/>
    </xf>
    <xf numFmtId="0" fontId="124" fillId="0" borderId="14" xfId="0" applyFont="1" applyBorder="1" applyAlignment="1">
      <alignment horizontal="center" vertical="center"/>
    </xf>
    <xf numFmtId="0" fontId="130" fillId="0" borderId="124" xfId="0" applyFont="1" applyBorder="1" applyAlignment="1">
      <alignment horizontal="center" vertical="center" shrinkToFit="1"/>
    </xf>
    <xf numFmtId="0" fontId="130" fillId="0" borderId="97" xfId="0" applyFont="1" applyBorder="1" applyAlignment="1">
      <alignment horizontal="center" vertical="center" shrinkToFit="1"/>
    </xf>
    <xf numFmtId="0" fontId="124" fillId="0" borderId="127" xfId="0" applyFont="1" applyBorder="1" applyAlignment="1">
      <alignment horizontal="center" vertical="center" shrinkToFit="1"/>
    </xf>
    <xf numFmtId="0" fontId="124" fillId="0" borderId="134" xfId="0" applyFont="1" applyBorder="1" applyAlignment="1">
      <alignment horizontal="center" vertical="center"/>
    </xf>
    <xf numFmtId="41" fontId="124" fillId="0" borderId="135" xfId="0" applyNumberFormat="1" applyFont="1" applyBorder="1" applyAlignment="1">
      <alignment horizontal="right" vertical="center"/>
    </xf>
    <xf numFmtId="41" fontId="124" fillId="0" borderId="136" xfId="0" applyNumberFormat="1" applyFont="1" applyBorder="1" applyAlignment="1">
      <alignment horizontal="right" vertical="center"/>
    </xf>
    <xf numFmtId="41" fontId="124" fillId="0" borderId="137" xfId="0" applyNumberFormat="1" applyFont="1" applyBorder="1" applyAlignment="1">
      <alignment horizontal="right" vertical="center"/>
    </xf>
    <xf numFmtId="0" fontId="124" fillId="0" borderId="138" xfId="0" applyFont="1" applyBorder="1" applyAlignment="1">
      <alignment horizontal="center" vertical="center"/>
    </xf>
    <xf numFmtId="41" fontId="124" fillId="0" borderId="139" xfId="0" applyNumberFormat="1" applyFont="1" applyBorder="1" applyAlignment="1">
      <alignment horizontal="right" vertical="center"/>
    </xf>
    <xf numFmtId="41" fontId="124" fillId="0" borderId="140" xfId="0" applyNumberFormat="1" applyFont="1" applyBorder="1" applyAlignment="1">
      <alignment horizontal="right" vertical="center"/>
    </xf>
    <xf numFmtId="41" fontId="124" fillId="0" borderId="141" xfId="0" applyNumberFormat="1" applyFont="1" applyBorder="1" applyAlignment="1">
      <alignment horizontal="right" vertical="center"/>
    </xf>
    <xf numFmtId="3" fontId="124" fillId="0" borderId="0" xfId="0" applyNumberFormat="1" applyFont="1" applyBorder="1" applyAlignment="1">
      <alignment horizontal="center" vertical="center"/>
    </xf>
    <xf numFmtId="2" fontId="124" fillId="0" borderId="0" xfId="0" applyNumberFormat="1" applyFont="1" applyBorder="1" applyAlignment="1">
      <alignment horizontal="center" vertical="center"/>
    </xf>
    <xf numFmtId="0" fontId="124" fillId="0" borderId="104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Continuous" vertical="center"/>
    </xf>
    <xf numFmtId="0" fontId="124" fillId="0" borderId="104" xfId="0" applyFont="1" applyBorder="1" applyAlignment="1">
      <alignment vertical="center"/>
    </xf>
    <xf numFmtId="3" fontId="124" fillId="0" borderId="104" xfId="1" applyNumberFormat="1" applyFont="1" applyBorder="1" applyAlignment="1">
      <alignment horizontal="right" vertical="center"/>
    </xf>
    <xf numFmtId="3" fontId="129" fillId="0" borderId="10" xfId="0" applyNumberFormat="1" applyFont="1" applyBorder="1" applyAlignment="1">
      <alignment horizontal="center" vertical="center"/>
    </xf>
    <xf numFmtId="0" fontId="124" fillId="0" borderId="103" xfId="0" applyFont="1" applyBorder="1" applyAlignment="1">
      <alignment vertical="center"/>
    </xf>
    <xf numFmtId="3" fontId="124" fillId="0" borderId="103" xfId="1" applyNumberFormat="1" applyFont="1" applyBorder="1" applyAlignment="1">
      <alignment horizontal="right" vertical="center"/>
    </xf>
    <xf numFmtId="3" fontId="129" fillId="0" borderId="0" xfId="0" applyNumberFormat="1" applyFont="1" applyBorder="1" applyAlignment="1">
      <alignment horizontal="center" vertical="center"/>
    </xf>
    <xf numFmtId="0" fontId="124" fillId="0" borderId="127" xfId="0" applyFont="1" applyBorder="1" applyAlignment="1">
      <alignment vertical="center"/>
    </xf>
    <xf numFmtId="3" fontId="124" fillId="0" borderId="127" xfId="1" applyNumberFormat="1" applyFont="1" applyBorder="1" applyAlignment="1">
      <alignment horizontal="right" vertical="center"/>
    </xf>
    <xf numFmtId="3" fontId="129" fillId="0" borderId="1" xfId="0" applyNumberFormat="1" applyFont="1" applyBorder="1" applyAlignment="1">
      <alignment horizontal="center" vertical="center"/>
    </xf>
    <xf numFmtId="0" fontId="124" fillId="0" borderId="131" xfId="0" applyFont="1" applyBorder="1" applyAlignment="1">
      <alignment horizontal="centerContinuous" vertical="center"/>
    </xf>
    <xf numFmtId="0" fontId="124" fillId="0" borderId="104" xfId="0" applyFont="1" applyBorder="1" applyAlignment="1">
      <alignment horizontal="centerContinuous" vertical="center"/>
    </xf>
    <xf numFmtId="0" fontId="124" fillId="0" borderId="104" xfId="0" applyFont="1" applyBorder="1" applyAlignment="1">
      <alignment horizontal="left" vertical="center"/>
    </xf>
    <xf numFmtId="0" fontId="124" fillId="0" borderId="103" xfId="0" applyFont="1" applyBorder="1" applyAlignment="1">
      <alignment horizontal="left" vertical="center"/>
    </xf>
    <xf numFmtId="0" fontId="129" fillId="0" borderId="0" xfId="0" applyFont="1" applyBorder="1" applyAlignment="1">
      <alignment horizontal="center" vertical="center"/>
    </xf>
    <xf numFmtId="0" fontId="124" fillId="0" borderId="127" xfId="0" applyFont="1" applyBorder="1" applyAlignment="1">
      <alignment horizontal="left" vertical="center"/>
    </xf>
    <xf numFmtId="0" fontId="124" fillId="0" borderId="130" xfId="0" applyFont="1" applyBorder="1" applyAlignment="1">
      <alignment vertical="center"/>
    </xf>
    <xf numFmtId="0" fontId="124" fillId="0" borderId="0" xfId="0" applyFont="1" applyBorder="1" applyAlignment="1">
      <alignment horizontal="left" vertical="center"/>
    </xf>
    <xf numFmtId="0" fontId="124" fillId="0" borderId="1" xfId="0" applyFont="1" applyBorder="1" applyAlignment="1">
      <alignment horizontal="left" vertical="center"/>
    </xf>
    <xf numFmtId="0" fontId="124" fillId="0" borderId="82" xfId="0" applyFont="1" applyBorder="1" applyAlignment="1">
      <alignment horizontal="center" vertical="center"/>
    </xf>
    <xf numFmtId="0" fontId="124" fillId="0" borderId="124" xfId="0" applyFont="1" applyBorder="1" applyAlignment="1">
      <alignment horizontal="center" vertical="center"/>
    </xf>
    <xf numFmtId="0" fontId="124" fillId="0" borderId="97" xfId="0" applyFont="1" applyBorder="1" applyAlignment="1">
      <alignment horizontal="center" vertical="center"/>
    </xf>
    <xf numFmtId="0" fontId="124" fillId="0" borderId="127" xfId="0" applyFont="1" applyBorder="1" applyAlignment="1">
      <alignment horizontal="center" vertical="center"/>
    </xf>
    <xf numFmtId="0" fontId="124" fillId="0" borderId="142" xfId="0" applyFont="1" applyBorder="1" applyAlignment="1">
      <alignment vertical="center"/>
    </xf>
    <xf numFmtId="0" fontId="124" fillId="0" borderId="143" xfId="0" applyFont="1" applyBorder="1" applyAlignment="1">
      <alignment vertical="center"/>
    </xf>
    <xf numFmtId="0" fontId="124" fillId="0" borderId="4" xfId="0" applyFont="1" applyBorder="1" applyAlignment="1">
      <alignment horizontal="centerContinuous" vertical="center"/>
    </xf>
    <xf numFmtId="0" fontId="124" fillId="0" borderId="103" xfId="0" applyFont="1" applyBorder="1" applyAlignment="1">
      <alignment horizontal="centerContinuous" vertical="center"/>
    </xf>
    <xf numFmtId="0" fontId="124" fillId="0" borderId="127" xfId="0" applyFont="1" applyBorder="1" applyAlignment="1">
      <alignment horizontal="centerContinuous" vertical="center"/>
    </xf>
    <xf numFmtId="0" fontId="124" fillId="0" borderId="144" xfId="0" applyFont="1" applyBorder="1" applyAlignment="1">
      <alignment vertical="center"/>
    </xf>
    <xf numFmtId="0" fontId="124" fillId="0" borderId="145" xfId="0" applyFont="1" applyBorder="1" applyAlignment="1">
      <alignment vertical="center"/>
    </xf>
    <xf numFmtId="0" fontId="124" fillId="0" borderId="0" xfId="0" applyFont="1" applyBorder="1" applyAlignment="1">
      <alignment horizontal="right" vertical="center"/>
    </xf>
    <xf numFmtId="0" fontId="124" fillId="0" borderId="8" xfId="0" applyFont="1" applyFill="1" applyBorder="1" applyAlignment="1">
      <alignment horizontal="centerContinuous" vertical="center"/>
    </xf>
    <xf numFmtId="0" fontId="124" fillId="0" borderId="7" xfId="0" applyFont="1" applyBorder="1" applyAlignment="1">
      <alignment horizontal="center" vertical="center"/>
    </xf>
    <xf numFmtId="0" fontId="124" fillId="0" borderId="15" xfId="0" applyFont="1" applyBorder="1" applyAlignment="1">
      <alignment horizontal="center" vertical="center"/>
    </xf>
    <xf numFmtId="0" fontId="128" fillId="0" borderId="13" xfId="0" applyFont="1" applyFill="1" applyBorder="1" applyAlignment="1">
      <alignment horizontal="centerContinuous" vertical="center"/>
    </xf>
    <xf numFmtId="0" fontId="124" fillId="0" borderId="1" xfId="0" applyFont="1" applyFill="1" applyBorder="1" applyAlignment="1">
      <alignment horizontal="centerContinuous" vertical="center"/>
    </xf>
    <xf numFmtId="0" fontId="8" fillId="0" borderId="0" xfId="0" applyFont="1" applyAlignment="1">
      <alignment horizontal="right" vertical="center"/>
    </xf>
    <xf numFmtId="0" fontId="63" fillId="4" borderId="0" xfId="0" applyFont="1" applyFill="1" applyAlignment="1">
      <alignment vertical="center"/>
    </xf>
    <xf numFmtId="0" fontId="3" fillId="26" borderId="50" xfId="0" applyFont="1" applyFill="1" applyBorder="1" applyAlignment="1" applyProtection="1">
      <alignment horizontal="right" vertical="center"/>
      <protection locked="0"/>
    </xf>
    <xf numFmtId="1" fontId="3" fillId="5" borderId="0" xfId="0" applyNumberFormat="1" applyFont="1" applyFill="1" applyBorder="1" applyAlignment="1" applyProtection="1">
      <alignment horizontal="left" vertical="center"/>
      <protection locked="0"/>
    </xf>
    <xf numFmtId="0" fontId="3" fillId="5" borderId="4" xfId="0" applyFont="1" applyFill="1" applyBorder="1" applyAlignment="1" applyProtection="1">
      <alignment horizontal="right" vertical="center"/>
      <protection locked="0"/>
    </xf>
    <xf numFmtId="0" fontId="3" fillId="5" borderId="38" xfId="0" applyFont="1" applyFill="1" applyBorder="1" applyAlignment="1" applyProtection="1">
      <alignment horizontal="right" vertical="center"/>
      <protection locked="0"/>
    </xf>
    <xf numFmtId="0" fontId="8" fillId="5" borderId="0" xfId="0" applyFont="1" applyFill="1" applyBorder="1" applyAlignment="1" applyProtection="1">
      <alignment vertical="center"/>
      <protection locked="0"/>
    </xf>
    <xf numFmtId="0" fontId="3" fillId="24" borderId="17" xfId="0" applyFont="1" applyFill="1" applyBorder="1" applyAlignment="1" applyProtection="1">
      <alignment horizontal="right" vertical="center"/>
    </xf>
    <xf numFmtId="0" fontId="3" fillId="24" borderId="18" xfId="0" applyFont="1" applyFill="1" applyBorder="1" applyAlignment="1" applyProtection="1">
      <alignment horizontal="right" vertical="center"/>
    </xf>
    <xf numFmtId="0" fontId="3" fillId="24" borderId="21" xfId="0" applyFont="1" applyFill="1" applyBorder="1" applyAlignment="1" applyProtection="1">
      <alignment horizontal="right" vertical="center"/>
    </xf>
    <xf numFmtId="3" fontId="3" fillId="24" borderId="17" xfId="0" applyNumberFormat="1" applyFont="1" applyFill="1" applyBorder="1" applyAlignment="1" applyProtection="1">
      <alignment vertical="center"/>
    </xf>
    <xf numFmtId="3" fontId="3" fillId="24" borderId="18" xfId="0" applyNumberFormat="1" applyFont="1" applyFill="1" applyBorder="1" applyAlignment="1" applyProtection="1">
      <alignment vertical="center"/>
    </xf>
    <xf numFmtId="3" fontId="3" fillId="24" borderId="21" xfId="0" applyNumberFormat="1" applyFont="1" applyFill="1" applyBorder="1" applyAlignment="1" applyProtection="1">
      <alignment vertical="center"/>
    </xf>
    <xf numFmtId="3" fontId="3" fillId="24" borderId="16" xfId="0" applyNumberFormat="1" applyFont="1" applyFill="1" applyBorder="1" applyAlignment="1" applyProtection="1">
      <alignment vertical="center"/>
    </xf>
    <xf numFmtId="3" fontId="3" fillId="24" borderId="53" xfId="0" applyNumberFormat="1" applyFont="1" applyFill="1" applyBorder="1" applyAlignment="1" applyProtection="1">
      <alignment vertical="center"/>
    </xf>
    <xf numFmtId="0" fontId="3" fillId="24" borderId="43" xfId="0" applyFont="1" applyFill="1" applyBorder="1" applyAlignment="1" applyProtection="1">
      <alignment horizontal="right" vertical="center"/>
    </xf>
    <xf numFmtId="3" fontId="3" fillId="24" borderId="43" xfId="0" applyNumberFormat="1" applyFont="1" applyFill="1" applyBorder="1" applyAlignment="1" applyProtection="1">
      <alignment vertical="center"/>
    </xf>
    <xf numFmtId="0" fontId="3" fillId="24" borderId="52" xfId="0" applyFont="1" applyFill="1" applyBorder="1" applyAlignment="1" applyProtection="1">
      <alignment horizontal="right" vertical="center"/>
    </xf>
    <xf numFmtId="3" fontId="3" fillId="24" borderId="52" xfId="0" applyNumberFormat="1" applyFont="1" applyFill="1" applyBorder="1" applyAlignment="1" applyProtection="1">
      <alignment vertical="center"/>
    </xf>
    <xf numFmtId="0" fontId="3" fillId="7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69" fillId="15" borderId="18" xfId="0" applyNumberFormat="1" applyFont="1" applyFill="1" applyBorder="1" applyAlignment="1" applyProtection="1">
      <alignment vertical="center"/>
      <protection locked="0"/>
    </xf>
    <xf numFmtId="49" fontId="69" fillId="15" borderId="17" xfId="0" applyNumberFormat="1" applyFont="1" applyFill="1" applyBorder="1" applyAlignment="1" applyProtection="1">
      <alignment vertical="center"/>
      <protection locked="0"/>
    </xf>
    <xf numFmtId="0" fontId="71" fillId="9" borderId="0" xfId="0" applyFont="1" applyFill="1" applyProtection="1"/>
    <xf numFmtId="0" fontId="72" fillId="9" borderId="0" xfId="0" applyFont="1" applyFill="1" applyProtection="1"/>
    <xf numFmtId="0" fontId="68" fillId="10" borderId="5" xfId="0" applyFont="1" applyFill="1" applyBorder="1" applyAlignment="1" applyProtection="1">
      <alignment horizontal="left"/>
    </xf>
    <xf numFmtId="0" fontId="21" fillId="7" borderId="4" xfId="0" applyFont="1" applyFill="1" applyBorder="1" applyProtection="1"/>
    <xf numFmtId="0" fontId="21" fillId="7" borderId="0" xfId="0" applyFont="1" applyFill="1" applyProtection="1"/>
    <xf numFmtId="0" fontId="29" fillId="9" borderId="4" xfId="0" applyFont="1" applyFill="1" applyBorder="1" applyAlignment="1" applyProtection="1">
      <alignment horizontal="left"/>
    </xf>
    <xf numFmtId="0" fontId="29" fillId="9" borderId="0" xfId="0" applyFont="1" applyFill="1" applyProtection="1"/>
    <xf numFmtId="0" fontId="33" fillId="9" borderId="0" xfId="0" applyFont="1" applyFill="1" applyAlignment="1" applyProtection="1">
      <alignment horizontal="left"/>
    </xf>
    <xf numFmtId="0" fontId="33" fillId="9" borderId="0" xfId="0" applyFont="1" applyFill="1" applyProtection="1"/>
    <xf numFmtId="0" fontId="33" fillId="9" borderId="0" xfId="0" applyFont="1" applyFill="1" applyBorder="1" applyAlignment="1" applyProtection="1">
      <alignment horizontal="left"/>
    </xf>
    <xf numFmtId="0" fontId="33" fillId="10" borderId="0" xfId="0" applyFont="1" applyFill="1" applyAlignment="1" applyProtection="1">
      <alignment horizontal="left"/>
    </xf>
    <xf numFmtId="0" fontId="33" fillId="10" borderId="0" xfId="0" applyFont="1" applyFill="1" applyAlignment="1" applyProtection="1">
      <alignment horizontal="center"/>
    </xf>
    <xf numFmtId="0" fontId="33" fillId="10" borderId="0" xfId="0" applyFont="1" applyFill="1" applyProtection="1"/>
    <xf numFmtId="0" fontId="22" fillId="7" borderId="13" xfId="0" applyFont="1" applyFill="1" applyBorder="1" applyProtection="1"/>
    <xf numFmtId="49" fontId="3" fillId="0" borderId="18" xfId="0" applyNumberFormat="1" applyFont="1" applyBorder="1" applyAlignment="1" applyProtection="1">
      <alignment vertical="center" wrapText="1"/>
      <protection locked="0"/>
    </xf>
    <xf numFmtId="0" fontId="100" fillId="24" borderId="4" xfId="0" applyFont="1" applyFill="1" applyBorder="1" applyAlignment="1">
      <alignment horizontal="center" vertical="center"/>
    </xf>
    <xf numFmtId="0" fontId="100" fillId="24" borderId="13" xfId="0" applyFont="1" applyFill="1" applyBorder="1" applyAlignment="1">
      <alignment horizontal="center" vertical="center"/>
    </xf>
    <xf numFmtId="49" fontId="16" fillId="3" borderId="2" xfId="0" applyNumberFormat="1" applyFont="1" applyFill="1" applyBorder="1" applyAlignment="1" applyProtection="1">
      <alignment vertical="center"/>
      <protection locked="0"/>
    </xf>
    <xf numFmtId="49" fontId="69" fillId="0" borderId="2" xfId="0" applyNumberFormat="1" applyFont="1" applyFill="1" applyBorder="1" applyAlignment="1" applyProtection="1">
      <alignment vertical="center"/>
      <protection locked="0"/>
    </xf>
    <xf numFmtId="0" fontId="3" fillId="15" borderId="44" xfId="0" applyFont="1" applyFill="1" applyBorder="1" applyAlignment="1" applyProtection="1">
      <alignment vertical="center"/>
      <protection locked="0"/>
    </xf>
    <xf numFmtId="0" fontId="2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66" fillId="0" borderId="0" xfId="0" applyFont="1" applyBorder="1" applyAlignment="1" applyProtection="1">
      <alignment vertical="center"/>
      <protection locked="0"/>
    </xf>
    <xf numFmtId="0" fontId="104" fillId="26" borderId="146" xfId="0" applyFont="1" applyFill="1" applyBorder="1" applyAlignment="1">
      <alignment vertical="center"/>
    </xf>
    <xf numFmtId="0" fontId="102" fillId="14" borderId="146" xfId="0" applyFont="1" applyFill="1" applyBorder="1" applyAlignment="1">
      <alignment vertical="center"/>
    </xf>
    <xf numFmtId="0" fontId="35" fillId="3" borderId="146" xfId="0" applyFont="1" applyFill="1" applyBorder="1" applyAlignment="1">
      <alignment vertical="center"/>
    </xf>
    <xf numFmtId="0" fontId="21" fillId="23" borderId="146" xfId="0" applyFont="1" applyFill="1" applyBorder="1" applyAlignment="1">
      <alignment vertical="center"/>
    </xf>
    <xf numFmtId="0" fontId="21" fillId="20" borderId="147" xfId="0" applyFont="1" applyFill="1" applyBorder="1" applyAlignment="1">
      <alignment vertical="center"/>
    </xf>
    <xf numFmtId="0" fontId="3" fillId="0" borderId="0" xfId="0" applyFont="1" applyAlignment="1"/>
    <xf numFmtId="0" fontId="10" fillId="0" borderId="0" xfId="0" applyFont="1" applyAlignment="1" applyProtection="1">
      <protection locked="0"/>
    </xf>
    <xf numFmtId="0" fontId="3" fillId="0" borderId="0" xfId="0" applyFont="1" applyFill="1" applyBorder="1" applyAlignment="1"/>
    <xf numFmtId="0" fontId="3" fillId="0" borderId="0" xfId="0" applyFont="1" applyFill="1" applyBorder="1" applyAlignment="1" applyProtection="1">
      <protection locked="0"/>
    </xf>
    <xf numFmtId="0" fontId="3" fillId="0" borderId="0" xfId="0" applyFont="1" applyAlignment="1" applyProtection="1">
      <protection locked="0"/>
    </xf>
    <xf numFmtId="49" fontId="3" fillId="0" borderId="0" xfId="0" applyNumberFormat="1" applyFont="1" applyFill="1" applyBorder="1" applyAlignment="1" applyProtection="1">
      <protection locked="0"/>
    </xf>
    <xf numFmtId="0" fontId="21" fillId="7" borderId="0" xfId="0" applyFont="1" applyFill="1" applyBorder="1" applyAlignment="1">
      <alignment vertical="center"/>
    </xf>
    <xf numFmtId="0" fontId="35" fillId="8" borderId="12" xfId="0" applyFont="1" applyFill="1" applyBorder="1" applyAlignment="1">
      <alignment vertical="center"/>
    </xf>
    <xf numFmtId="0" fontId="134" fillId="10" borderId="0" xfId="0" applyFont="1" applyFill="1" applyBorder="1" applyAlignment="1">
      <alignment vertical="center"/>
    </xf>
    <xf numFmtId="0" fontId="34" fillId="10" borderId="0" xfId="0" applyFont="1" applyFill="1" applyBorder="1" applyAlignment="1">
      <alignment vertical="center"/>
    </xf>
    <xf numFmtId="0" fontId="33" fillId="10" borderId="0" xfId="0" applyFont="1" applyFill="1" applyBorder="1" applyAlignment="1">
      <alignment vertical="center"/>
    </xf>
    <xf numFmtId="49" fontId="35" fillId="29" borderId="0" xfId="0" applyNumberFormat="1" applyFont="1" applyFill="1" applyBorder="1" applyAlignment="1" applyProtection="1">
      <alignment vertical="center"/>
      <protection locked="0"/>
    </xf>
    <xf numFmtId="49" fontId="3" fillId="29" borderId="0" xfId="0" applyNumberFormat="1" applyFont="1" applyFill="1" applyBorder="1" applyAlignment="1" applyProtection="1">
      <alignment vertical="center"/>
      <protection locked="0"/>
    </xf>
    <xf numFmtId="49" fontId="66" fillId="29" borderId="0" xfId="0" applyNumberFormat="1" applyFont="1" applyFill="1" applyBorder="1" applyAlignment="1" applyProtection="1">
      <alignment vertical="center"/>
      <protection locked="0"/>
    </xf>
    <xf numFmtId="0" fontId="88" fillId="20" borderId="9" xfId="0" applyFont="1" applyFill="1" applyBorder="1" applyAlignment="1">
      <alignment vertical="center"/>
    </xf>
    <xf numFmtId="49" fontId="35" fillId="2" borderId="19" xfId="0" applyNumberFormat="1" applyFont="1" applyFill="1" applyBorder="1" applyAlignment="1" applyProtection="1">
      <alignment vertical="center"/>
      <protection locked="0"/>
    </xf>
    <xf numFmtId="0" fontId="88" fillId="8" borderId="11" xfId="0" applyFont="1" applyFill="1" applyBorder="1" applyAlignment="1">
      <alignment vertical="center"/>
    </xf>
    <xf numFmtId="0" fontId="35" fillId="10" borderId="12" xfId="0" applyFont="1" applyFill="1" applyBorder="1" applyAlignment="1">
      <alignment vertical="center"/>
    </xf>
    <xf numFmtId="49" fontId="7" fillId="0" borderId="47" xfId="0" applyNumberFormat="1" applyFont="1" applyFill="1" applyBorder="1" applyAlignment="1" applyProtection="1">
      <alignment vertical="center"/>
      <protection locked="0"/>
    </xf>
    <xf numFmtId="0" fontId="36" fillId="29" borderId="0" xfId="0" applyFont="1" applyFill="1" applyBorder="1" applyAlignment="1">
      <alignment vertical="center"/>
    </xf>
    <xf numFmtId="0" fontId="3" fillId="29" borderId="0" xfId="0" applyFont="1" applyFill="1" applyBorder="1" applyAlignment="1">
      <alignment vertical="center"/>
    </xf>
    <xf numFmtId="0" fontId="27" fillId="29" borderId="0" xfId="0" applyFont="1" applyFill="1" applyBorder="1" applyAlignment="1">
      <alignment vertical="center"/>
    </xf>
    <xf numFmtId="0" fontId="88" fillId="29" borderId="0" xfId="0" applyFont="1" applyFill="1" applyBorder="1" applyAlignment="1">
      <alignment vertical="center"/>
    </xf>
    <xf numFmtId="0" fontId="0" fillId="3" borderId="6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vertical="center"/>
    </xf>
    <xf numFmtId="0" fontId="6" fillId="31" borderId="23" xfId="0" applyFont="1" applyFill="1" applyBorder="1" applyAlignment="1">
      <alignment vertical="center"/>
    </xf>
    <xf numFmtId="0" fontId="6" fillId="31" borderId="23" xfId="0" applyFont="1" applyFill="1" applyBorder="1" applyAlignment="1">
      <alignment vertical="justify"/>
    </xf>
    <xf numFmtId="0" fontId="8" fillId="3" borderId="5" xfId="0" applyFont="1" applyFill="1" applyBorder="1" applyAlignment="1" applyProtection="1">
      <alignment horizontal="centerContinuous" vertical="center"/>
    </xf>
    <xf numFmtId="0" fontId="8" fillId="3" borderId="6" xfId="0" applyFont="1" applyFill="1" applyBorder="1" applyAlignment="1" applyProtection="1">
      <alignment horizontal="centerContinuous" vertical="center"/>
    </xf>
    <xf numFmtId="0" fontId="8" fillId="3" borderId="8" xfId="0" applyFont="1" applyFill="1" applyBorder="1" applyAlignment="1" applyProtection="1">
      <alignment horizontal="centerContinuous" vertical="center"/>
    </xf>
    <xf numFmtId="0" fontId="8" fillId="3" borderId="15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horizontal="centerContinuous" vertical="center"/>
    </xf>
    <xf numFmtId="0" fontId="3" fillId="24" borderId="44" xfId="0" applyFont="1" applyFill="1" applyBorder="1" applyAlignment="1" applyProtection="1">
      <alignment vertical="center"/>
    </xf>
    <xf numFmtId="0" fontId="3" fillId="3" borderId="44" xfId="0" applyFont="1" applyFill="1" applyBorder="1" applyAlignment="1" applyProtection="1">
      <alignment vertical="center"/>
    </xf>
    <xf numFmtId="0" fontId="3" fillId="0" borderId="148" xfId="0" applyFont="1" applyFill="1" applyBorder="1" applyAlignment="1" applyProtection="1">
      <alignment vertical="center"/>
    </xf>
    <xf numFmtId="0" fontId="3" fillId="3" borderId="148" xfId="0" applyFont="1" applyFill="1" applyBorder="1" applyAlignment="1" applyProtection="1">
      <alignment vertical="center"/>
    </xf>
    <xf numFmtId="0" fontId="3" fillId="9" borderId="11" xfId="0" applyFont="1" applyFill="1" applyBorder="1" applyAlignment="1" applyProtection="1">
      <alignment vertical="center"/>
      <protection locked="0"/>
    </xf>
    <xf numFmtId="0" fontId="3" fillId="0" borderId="12" xfId="0" applyFont="1" applyFill="1" applyBorder="1" applyAlignment="1" applyProtection="1">
      <alignment vertical="center"/>
    </xf>
    <xf numFmtId="0" fontId="3" fillId="9" borderId="12" xfId="0" applyFont="1" applyFill="1" applyBorder="1" applyAlignment="1" applyProtection="1">
      <alignment vertical="center"/>
      <protection locked="0"/>
    </xf>
    <xf numFmtId="0" fontId="3" fillId="9" borderId="14" xfId="0" applyFont="1" applyFill="1" applyBorder="1" applyAlignment="1" applyProtection="1">
      <alignment vertical="center"/>
      <protection locked="0"/>
    </xf>
    <xf numFmtId="0" fontId="3" fillId="3" borderId="149" xfId="0" applyFont="1" applyFill="1" applyBorder="1" applyAlignment="1" applyProtection="1">
      <alignment vertical="center"/>
    </xf>
    <xf numFmtId="0" fontId="3" fillId="3" borderId="150" xfId="0" applyFont="1" applyFill="1" applyBorder="1" applyAlignment="1" applyProtection="1">
      <alignment vertical="center"/>
    </xf>
    <xf numFmtId="0" fontId="3" fillId="3" borderId="119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vertical="center"/>
    </xf>
    <xf numFmtId="0" fontId="3" fillId="26" borderId="0" xfId="0" applyFont="1" applyFill="1" applyAlignment="1">
      <alignment vertical="center"/>
    </xf>
    <xf numFmtId="0" fontId="114" fillId="26" borderId="0" xfId="0" applyFont="1" applyFill="1" applyAlignment="1">
      <alignment vertical="center"/>
    </xf>
    <xf numFmtId="0" fontId="3" fillId="12" borderId="0" xfId="0" applyFont="1" applyFill="1" applyBorder="1" applyAlignment="1">
      <alignment vertical="center"/>
    </xf>
    <xf numFmtId="0" fontId="3" fillId="12" borderId="0" xfId="0" applyFont="1" applyFill="1" applyBorder="1" applyAlignment="1" applyProtection="1">
      <alignment horizontal="centerContinuous" vertical="center"/>
    </xf>
    <xf numFmtId="0" fontId="3" fillId="12" borderId="0" xfId="0" applyFont="1" applyFill="1" applyBorder="1" applyAlignment="1" applyProtection="1">
      <alignment horizontal="center" vertical="center"/>
    </xf>
    <xf numFmtId="0" fontId="3" fillId="12" borderId="0" xfId="0" applyFont="1" applyFill="1" applyBorder="1" applyAlignment="1" applyProtection="1">
      <alignment vertical="center"/>
    </xf>
    <xf numFmtId="0" fontId="8" fillId="12" borderId="0" xfId="0" applyFont="1" applyFill="1" applyBorder="1" applyAlignment="1" applyProtection="1">
      <alignment vertical="center"/>
      <protection locked="0"/>
    </xf>
    <xf numFmtId="0" fontId="22" fillId="12" borderId="0" xfId="0" applyFont="1" applyFill="1" applyBorder="1" applyProtection="1"/>
    <xf numFmtId="0" fontId="29" fillId="12" borderId="0" xfId="0" applyFont="1" applyFill="1" applyBorder="1" applyProtection="1"/>
    <xf numFmtId="0" fontId="71" fillId="12" borderId="0" xfId="0" applyFont="1" applyFill="1" applyBorder="1" applyProtection="1"/>
    <xf numFmtId="0" fontId="72" fillId="12" borderId="0" xfId="0" applyFont="1" applyFill="1" applyBorder="1" applyProtection="1"/>
    <xf numFmtId="0" fontId="68" fillId="12" borderId="0" xfId="0" applyFont="1" applyFill="1" applyBorder="1" applyAlignment="1" applyProtection="1">
      <alignment horizontal="left"/>
    </xf>
    <xf numFmtId="0" fontId="21" fillId="12" borderId="0" xfId="0" applyFont="1" applyFill="1" applyBorder="1" applyProtection="1"/>
    <xf numFmtId="0" fontId="29" fillId="12" borderId="0" xfId="0" applyFont="1" applyFill="1" applyBorder="1" applyAlignment="1" applyProtection="1">
      <alignment horizontal="left"/>
    </xf>
    <xf numFmtId="0" fontId="10" fillId="12" borderId="0" xfId="0" applyFont="1" applyFill="1" applyBorder="1" applyAlignment="1" applyProtection="1">
      <alignment horizontal="center" vertical="center"/>
    </xf>
    <xf numFmtId="0" fontId="3" fillId="12" borderId="0" xfId="0" applyFont="1" applyFill="1" applyBorder="1" applyAlignment="1" applyProtection="1">
      <alignment horizontal="left" vertical="center"/>
    </xf>
    <xf numFmtId="0" fontId="0" fillId="12" borderId="0" xfId="0" applyFill="1" applyBorder="1" applyAlignment="1" applyProtection="1">
      <alignment vertical="center"/>
    </xf>
    <xf numFmtId="0" fontId="10" fillId="12" borderId="0" xfId="0" applyFont="1" applyFill="1" applyBorder="1" applyAlignment="1" applyProtection="1">
      <alignment horizontal="centerContinuous" vertical="center"/>
    </xf>
    <xf numFmtId="0" fontId="3" fillId="12" borderId="0" xfId="0" applyFont="1" applyFill="1" applyBorder="1" applyAlignment="1" applyProtection="1">
      <alignment horizontal="right" vertical="center"/>
    </xf>
    <xf numFmtId="16" fontId="3" fillId="12" borderId="0" xfId="0" applyNumberFormat="1" applyFont="1" applyFill="1" applyBorder="1" applyAlignment="1" applyProtection="1">
      <alignment horizontal="center" vertical="center"/>
    </xf>
    <xf numFmtId="0" fontId="29" fillId="12" borderId="0" xfId="0" applyFont="1" applyFill="1" applyAlignment="1">
      <alignment horizontal="left" vertical="center"/>
    </xf>
    <xf numFmtId="0" fontId="3" fillId="12" borderId="0" xfId="0" applyFont="1" applyFill="1" applyAlignment="1">
      <alignment horizontal="center" vertical="center"/>
    </xf>
    <xf numFmtId="0" fontId="3" fillId="3" borderId="46" xfId="0" applyFont="1" applyFill="1" applyBorder="1" applyAlignment="1" applyProtection="1">
      <alignment horizontal="right" vertical="center"/>
      <protection locked="0"/>
    </xf>
    <xf numFmtId="49" fontId="3" fillId="33" borderId="67" xfId="0" applyNumberFormat="1" applyFont="1" applyFill="1" applyBorder="1" applyAlignment="1" applyProtection="1">
      <alignment vertical="center"/>
      <protection locked="0"/>
    </xf>
    <xf numFmtId="49" fontId="3" fillId="12" borderId="0" xfId="0" applyNumberFormat="1" applyFont="1" applyFill="1" applyBorder="1" applyAlignment="1" applyProtection="1">
      <alignment vertical="center"/>
      <protection locked="0"/>
    </xf>
    <xf numFmtId="0" fontId="3" fillId="12" borderId="4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117" fillId="11" borderId="0" xfId="0" applyFont="1" applyFill="1" applyAlignment="1">
      <alignment vertical="center"/>
    </xf>
    <xf numFmtId="0" fontId="31" fillId="11" borderId="0" xfId="0" applyFont="1" applyFill="1" applyAlignment="1">
      <alignment vertical="center"/>
    </xf>
    <xf numFmtId="0" fontId="3" fillId="13" borderId="0" xfId="0" applyFont="1" applyFill="1" applyAlignment="1">
      <alignment vertical="center"/>
    </xf>
    <xf numFmtId="0" fontId="53" fillId="5" borderId="0" xfId="0" applyFont="1" applyFill="1" applyBorder="1" applyAlignment="1" applyProtection="1">
      <alignment vertical="center"/>
      <protection locked="0"/>
    </xf>
    <xf numFmtId="0" fontId="53" fillId="5" borderId="0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horizontal="center" vertical="center"/>
    </xf>
    <xf numFmtId="0" fontId="10" fillId="28" borderId="0" xfId="0" applyFont="1" applyFill="1" applyBorder="1" applyAlignment="1">
      <alignment vertical="center"/>
    </xf>
    <xf numFmtId="0" fontId="10" fillId="9" borderId="151" xfId="0" applyFont="1" applyFill="1" applyBorder="1" applyAlignment="1">
      <alignment horizontal="center" vertical="center"/>
    </xf>
    <xf numFmtId="0" fontId="10" fillId="9" borderId="152" xfId="0" applyFont="1" applyFill="1" applyBorder="1" applyAlignment="1">
      <alignment horizontal="center" vertical="center"/>
    </xf>
    <xf numFmtId="0" fontId="10" fillId="9" borderId="153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/>
    </xf>
    <xf numFmtId="0" fontId="3" fillId="7" borderId="0" xfId="0" applyNumberFormat="1" applyFont="1" applyFill="1" applyAlignment="1">
      <alignment vertical="center"/>
    </xf>
    <xf numFmtId="0" fontId="3" fillId="9" borderId="0" xfId="0" applyNumberFormat="1" applyFont="1" applyFill="1" applyBorder="1" applyAlignment="1">
      <alignment vertical="center"/>
    </xf>
    <xf numFmtId="0" fontId="25" fillId="7" borderId="4" xfId="0" applyNumberFormat="1" applyFont="1" applyFill="1" applyBorder="1" applyAlignment="1">
      <alignment vertical="center"/>
    </xf>
    <xf numFmtId="0" fontId="3" fillId="16" borderId="0" xfId="0" applyNumberFormat="1" applyFont="1" applyFill="1" applyAlignment="1">
      <alignment vertical="center"/>
    </xf>
    <xf numFmtId="49" fontId="3" fillId="0" borderId="58" xfId="0" applyNumberFormat="1" applyFont="1" applyFill="1" applyBorder="1" applyAlignment="1" applyProtection="1">
      <alignment vertical="center"/>
      <protection locked="0"/>
    </xf>
    <xf numFmtId="49" fontId="69" fillId="0" borderId="58" xfId="0" applyNumberFormat="1" applyFont="1" applyFill="1" applyBorder="1" applyAlignment="1" applyProtection="1">
      <alignment vertical="center"/>
      <protection locked="0"/>
    </xf>
    <xf numFmtId="0" fontId="3" fillId="19" borderId="0" xfId="0" applyNumberFormat="1" applyFont="1" applyFill="1" applyAlignment="1">
      <alignment vertical="center"/>
    </xf>
    <xf numFmtId="0" fontId="115" fillId="12" borderId="0" xfId="0" applyNumberFormat="1" applyFont="1" applyFill="1" applyAlignment="1">
      <alignment vertical="center"/>
    </xf>
    <xf numFmtId="0" fontId="3" fillId="12" borderId="0" xfId="0" applyNumberFormat="1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8" fillId="0" borderId="4" xfId="0" applyNumberFormat="1" applyFont="1" applyBorder="1" applyAlignment="1" applyProtection="1">
      <alignment vertical="top"/>
      <protection locked="0"/>
    </xf>
    <xf numFmtId="0" fontId="16" fillId="3" borderId="3" xfId="0" applyNumberFormat="1" applyFont="1" applyFill="1" applyBorder="1" applyAlignment="1">
      <alignment vertical="center"/>
    </xf>
    <xf numFmtId="0" fontId="21" fillId="7" borderId="3" xfId="0" applyNumberFormat="1" applyFont="1" applyFill="1" applyBorder="1" applyAlignment="1">
      <alignment vertical="center"/>
    </xf>
    <xf numFmtId="0" fontId="16" fillId="5" borderId="0" xfId="0" applyNumberFormat="1" applyFont="1" applyFill="1" applyBorder="1" applyAlignment="1" applyProtection="1">
      <alignment vertical="center"/>
      <protection locked="0"/>
    </xf>
    <xf numFmtId="0" fontId="3" fillId="23" borderId="0" xfId="0" applyNumberFormat="1" applyFont="1" applyFill="1" applyAlignment="1">
      <alignment vertical="center"/>
    </xf>
    <xf numFmtId="0" fontId="115" fillId="16" borderId="0" xfId="0" applyNumberFormat="1" applyFont="1" applyFill="1" applyAlignment="1">
      <alignment vertical="center"/>
    </xf>
    <xf numFmtId="0" fontId="34" fillId="16" borderId="0" xfId="0" applyNumberFormat="1" applyFont="1" applyFill="1" applyAlignment="1">
      <alignment vertical="center"/>
    </xf>
    <xf numFmtId="0" fontId="136" fillId="28" borderId="0" xfId="0" applyFont="1" applyFill="1" applyBorder="1" applyAlignment="1">
      <alignment vertical="center"/>
    </xf>
    <xf numFmtId="0" fontId="137" fillId="28" borderId="0" xfId="0" applyFont="1" applyFill="1" applyBorder="1" applyAlignment="1">
      <alignment vertical="center"/>
    </xf>
    <xf numFmtId="0" fontId="138" fillId="19" borderId="114" xfId="0" applyFont="1" applyFill="1" applyBorder="1" applyAlignment="1">
      <alignment horizontal="centerContinuous" vertical="center"/>
    </xf>
    <xf numFmtId="0" fontId="124" fillId="6" borderId="10" xfId="0" applyFont="1" applyFill="1" applyBorder="1" applyAlignment="1" applyProtection="1">
      <alignment horizontal="left" vertical="center"/>
      <protection locked="0"/>
    </xf>
    <xf numFmtId="0" fontId="124" fillId="0" borderId="0" xfId="0" applyFont="1" applyAlignment="1">
      <alignment horizontal="left" vertical="center"/>
    </xf>
    <xf numFmtId="0" fontId="124" fillId="0" borderId="0" xfId="0" applyFont="1" applyFill="1" applyBorder="1" applyAlignment="1">
      <alignment horizontal="left" vertical="center"/>
    </xf>
    <xf numFmtId="0" fontId="124" fillId="8" borderId="0" xfId="0" applyFont="1" applyFill="1" applyAlignment="1">
      <alignment vertical="center"/>
    </xf>
    <xf numFmtId="0" fontId="139" fillId="7" borderId="0" xfId="0" applyFont="1" applyFill="1" applyAlignment="1">
      <alignment vertical="center"/>
    </xf>
    <xf numFmtId="0" fontId="140" fillId="7" borderId="0" xfId="0" applyFont="1" applyFill="1" applyAlignment="1">
      <alignment vertical="center"/>
    </xf>
    <xf numFmtId="0" fontId="131" fillId="7" borderId="0" xfId="0" applyFont="1" applyFill="1" applyAlignment="1">
      <alignment vertical="center"/>
    </xf>
    <xf numFmtId="0" fontId="141" fillId="7" borderId="0" xfId="0" applyFont="1" applyFill="1" applyAlignment="1">
      <alignment vertical="center"/>
    </xf>
    <xf numFmtId="0" fontId="141" fillId="7" borderId="0" xfId="0" applyFont="1" applyFill="1" applyBorder="1" applyAlignment="1" applyProtection="1">
      <alignment horizontal="left" vertical="center"/>
      <protection locked="0"/>
    </xf>
    <xf numFmtId="0" fontId="128" fillId="9" borderId="0" xfId="0" applyFont="1" applyFill="1" applyAlignment="1">
      <alignment vertical="center"/>
    </xf>
    <xf numFmtId="0" fontId="128" fillId="10" borderId="0" xfId="0" applyFont="1" applyFill="1" applyAlignment="1">
      <alignment vertical="center"/>
    </xf>
    <xf numFmtId="0" fontId="124" fillId="7" borderId="0" xfId="0" applyFont="1" applyFill="1" applyAlignment="1">
      <alignment vertical="center"/>
    </xf>
    <xf numFmtId="0" fontId="142" fillId="9" borderId="0" xfId="0" applyFont="1" applyFill="1" applyAlignment="1">
      <alignment vertical="center"/>
    </xf>
    <xf numFmtId="0" fontId="143" fillId="7" borderId="0" xfId="0" applyFont="1" applyFill="1" applyAlignment="1">
      <alignment vertical="center"/>
    </xf>
    <xf numFmtId="0" fontId="144" fillId="9" borderId="0" xfId="0" applyFont="1" applyFill="1" applyAlignment="1">
      <alignment vertical="center"/>
    </xf>
    <xf numFmtId="0" fontId="144" fillId="10" borderId="0" xfId="0" applyFont="1" applyFill="1" applyAlignment="1">
      <alignment vertical="center"/>
    </xf>
    <xf numFmtId="0" fontId="145" fillId="9" borderId="0" xfId="0" applyFont="1" applyFill="1" applyAlignment="1">
      <alignment vertical="center"/>
    </xf>
    <xf numFmtId="0" fontId="146" fillId="0" borderId="0" xfId="0" applyFont="1" applyAlignment="1">
      <alignment vertical="center"/>
    </xf>
    <xf numFmtId="0" fontId="131" fillId="7" borderId="0" xfId="0" applyFont="1" applyFill="1" applyBorder="1" applyAlignment="1" applyProtection="1">
      <alignment horizontal="left" vertical="center"/>
      <protection locked="0"/>
    </xf>
    <xf numFmtId="0" fontId="144" fillId="10" borderId="0" xfId="0" applyFont="1" applyFill="1" applyAlignment="1">
      <alignment horizontal="left" vertical="center"/>
    </xf>
    <xf numFmtId="0" fontId="144" fillId="10" borderId="0" xfId="0" applyFont="1" applyFill="1" applyAlignment="1">
      <alignment horizontal="centerContinuous" vertical="center"/>
    </xf>
    <xf numFmtId="0" fontId="127" fillId="6" borderId="0" xfId="0" applyFont="1" applyFill="1" applyAlignment="1">
      <alignment vertical="center"/>
    </xf>
    <xf numFmtId="0" fontId="127" fillId="11" borderId="9" xfId="0" applyFont="1" applyFill="1" applyBorder="1" applyAlignment="1">
      <alignment horizontal="centerContinuous" vertical="center"/>
    </xf>
    <xf numFmtId="0" fontId="127" fillId="11" borderId="11" xfId="0" applyFont="1" applyFill="1" applyBorder="1" applyAlignment="1">
      <alignment horizontal="centerContinuous" vertical="center"/>
    </xf>
    <xf numFmtId="0" fontId="127" fillId="26" borderId="10" xfId="0" applyFont="1" applyFill="1" applyBorder="1" applyAlignment="1">
      <alignment horizontal="left" vertical="center"/>
    </xf>
    <xf numFmtId="0" fontId="148" fillId="26" borderId="11" xfId="0" applyFont="1" applyFill="1" applyBorder="1" applyAlignment="1">
      <alignment horizontal="right" vertical="center"/>
    </xf>
    <xf numFmtId="0" fontId="127" fillId="6" borderId="9" xfId="0" applyFont="1" applyFill="1" applyBorder="1" applyAlignment="1">
      <alignment vertical="center"/>
    </xf>
    <xf numFmtId="0" fontId="148" fillId="6" borderId="11" xfId="0" applyFont="1" applyFill="1" applyBorder="1" applyAlignment="1">
      <alignment horizontal="right" vertical="center"/>
    </xf>
    <xf numFmtId="0" fontId="149" fillId="11" borderId="10" xfId="0" applyFont="1" applyFill="1" applyBorder="1" applyAlignment="1" applyProtection="1">
      <alignment horizontal="left" vertical="center"/>
      <protection locked="0"/>
    </xf>
    <xf numFmtId="0" fontId="127" fillId="26" borderId="9" xfId="0" applyFont="1" applyFill="1" applyBorder="1" applyAlignment="1">
      <alignment horizontal="centerContinuous" vertical="center"/>
    </xf>
    <xf numFmtId="0" fontId="127" fillId="26" borderId="10" xfId="0" applyFont="1" applyFill="1" applyBorder="1" applyAlignment="1">
      <alignment horizontal="centerContinuous" vertical="center"/>
    </xf>
    <xf numFmtId="0" fontId="127" fillId="6" borderId="10" xfId="0" applyFont="1" applyFill="1" applyBorder="1" applyAlignment="1">
      <alignment horizontal="centerContinuous" vertical="center"/>
    </xf>
    <xf numFmtId="0" fontId="127" fillId="11" borderId="9" xfId="0" applyFont="1" applyFill="1" applyBorder="1" applyAlignment="1">
      <alignment horizontal="center" vertical="center"/>
    </xf>
    <xf numFmtId="0" fontId="128" fillId="26" borderId="9" xfId="0" applyFont="1" applyFill="1" applyBorder="1" applyAlignment="1">
      <alignment horizontal="centerContinuous" vertical="center"/>
    </xf>
    <xf numFmtId="0" fontId="128" fillId="26" borderId="10" xfId="0" applyFont="1" applyFill="1" applyBorder="1" applyAlignment="1">
      <alignment horizontal="centerContinuous" vertical="center"/>
    </xf>
    <xf numFmtId="0" fontId="128" fillId="6" borderId="5" xfId="0" applyFont="1" applyFill="1" applyBorder="1" applyAlignment="1">
      <alignment horizontal="centerContinuous" vertical="center"/>
    </xf>
    <xf numFmtId="0" fontId="127" fillId="6" borderId="6" xfId="0" applyFont="1" applyFill="1" applyBorder="1" applyAlignment="1">
      <alignment horizontal="centerContinuous" vertical="center"/>
    </xf>
    <xf numFmtId="0" fontId="127" fillId="11" borderId="7" xfId="0" applyFont="1" applyFill="1" applyBorder="1" applyAlignment="1">
      <alignment horizontal="centerContinuous" vertical="center"/>
    </xf>
    <xf numFmtId="0" fontId="128" fillId="26" borderId="5" xfId="0" applyFont="1" applyFill="1" applyBorder="1" applyAlignment="1">
      <alignment horizontal="centerContinuous" vertical="center"/>
    </xf>
    <xf numFmtId="0" fontId="128" fillId="26" borderId="6" xfId="0" applyFont="1" applyFill="1" applyBorder="1" applyAlignment="1">
      <alignment horizontal="centerContinuous" vertical="center"/>
    </xf>
    <xf numFmtId="0" fontId="128" fillId="6" borderId="6" xfId="0" applyFont="1" applyFill="1" applyBorder="1" applyAlignment="1">
      <alignment horizontal="centerContinuous" vertical="center"/>
    </xf>
    <xf numFmtId="0" fontId="124" fillId="6" borderId="6" xfId="0" applyFont="1" applyFill="1" applyBorder="1" applyAlignment="1" applyProtection="1">
      <alignment horizontal="centerContinuous"/>
    </xf>
    <xf numFmtId="0" fontId="124" fillId="6" borderId="8" xfId="0" applyFont="1" applyFill="1" applyBorder="1" applyAlignment="1" applyProtection="1">
      <alignment horizontal="centerContinuous"/>
    </xf>
    <xf numFmtId="0" fontId="128" fillId="11" borderId="5" xfId="0" applyFont="1" applyFill="1" applyBorder="1" applyAlignment="1">
      <alignment horizontal="centerContinuous" vertical="center"/>
    </xf>
    <xf numFmtId="0" fontId="128" fillId="11" borderId="6" xfId="0" applyFont="1" applyFill="1" applyBorder="1" applyAlignment="1">
      <alignment horizontal="centerContinuous" vertical="center"/>
    </xf>
    <xf numFmtId="0" fontId="127" fillId="6" borderId="7" xfId="0" applyFont="1" applyFill="1" applyBorder="1" applyAlignment="1">
      <alignment horizontal="center" vertical="center"/>
    </xf>
    <xf numFmtId="0" fontId="127" fillId="6" borderId="5" xfId="0" applyFont="1" applyFill="1" applyBorder="1" applyAlignment="1">
      <alignment horizontal="centerContinuous" vertical="center"/>
    </xf>
    <xf numFmtId="0" fontId="127" fillId="6" borderId="8" xfId="0" applyFont="1" applyFill="1" applyBorder="1" applyAlignment="1">
      <alignment horizontal="centerContinuous" vertical="center"/>
    </xf>
    <xf numFmtId="0" fontId="124" fillId="11" borderId="6" xfId="0" applyFont="1" applyFill="1" applyBorder="1" applyAlignment="1" applyProtection="1">
      <alignment horizontal="centerContinuous" vertical="center"/>
      <protection locked="0"/>
    </xf>
    <xf numFmtId="0" fontId="127" fillId="11" borderId="6" xfId="0" applyFont="1" applyFill="1" applyBorder="1" applyAlignment="1">
      <alignment horizontal="centerContinuous" vertical="center"/>
    </xf>
    <xf numFmtId="0" fontId="127" fillId="11" borderId="8" xfId="0" applyFont="1" applyFill="1" applyBorder="1" applyAlignment="1">
      <alignment horizontal="centerContinuous" vertical="center"/>
    </xf>
    <xf numFmtId="0" fontId="127" fillId="6" borderId="9" xfId="0" applyFont="1" applyFill="1" applyBorder="1" applyAlignment="1">
      <alignment horizontal="center" vertical="center"/>
    </xf>
    <xf numFmtId="0" fontId="127" fillId="11" borderId="7" xfId="0" applyFont="1" applyFill="1" applyBorder="1" applyAlignment="1">
      <alignment horizontal="center" vertical="center"/>
    </xf>
    <xf numFmtId="0" fontId="127" fillId="26" borderId="11" xfId="0" applyFont="1" applyFill="1" applyBorder="1" applyAlignment="1">
      <alignment horizontal="centerContinuous" vertical="center"/>
    </xf>
    <xf numFmtId="0" fontId="127" fillId="11" borderId="5" xfId="0" applyFont="1" applyFill="1" applyBorder="1" applyAlignment="1">
      <alignment horizontal="centerContinuous" vertical="center"/>
    </xf>
    <xf numFmtId="0" fontId="127" fillId="26" borderId="0" xfId="0" applyFont="1" applyFill="1" applyAlignment="1">
      <alignment vertical="center"/>
    </xf>
    <xf numFmtId="0" fontId="128" fillId="6" borderId="154" xfId="0" applyFont="1" applyFill="1" applyBorder="1" applyAlignment="1">
      <alignment horizontal="center" vertical="center"/>
    </xf>
    <xf numFmtId="0" fontId="127" fillId="6" borderId="154" xfId="0" applyFont="1" applyFill="1" applyBorder="1" applyAlignment="1">
      <alignment horizontal="center" vertical="center"/>
    </xf>
    <xf numFmtId="0" fontId="127" fillId="6" borderId="155" xfId="0" applyFont="1" applyFill="1" applyBorder="1" applyAlignment="1">
      <alignment vertical="center"/>
    </xf>
    <xf numFmtId="0" fontId="127" fillId="11" borderId="9" xfId="0" applyFont="1" applyFill="1" applyBorder="1" applyAlignment="1">
      <alignment vertical="center"/>
    </xf>
    <xf numFmtId="0" fontId="127" fillId="11" borderId="10" xfId="0" applyFont="1" applyFill="1" applyBorder="1" applyAlignment="1">
      <alignment vertical="center"/>
    </xf>
    <xf numFmtId="0" fontId="127" fillId="11" borderId="11" xfId="0" applyFont="1" applyFill="1" applyBorder="1" applyAlignment="1">
      <alignment vertical="center"/>
    </xf>
    <xf numFmtId="0" fontId="127" fillId="26" borderId="9" xfId="0" applyFont="1" applyFill="1" applyBorder="1" applyAlignment="1">
      <alignment horizontal="center" vertical="center"/>
    </xf>
    <xf numFmtId="0" fontId="127" fillId="26" borderId="7" xfId="0" applyFont="1" applyFill="1" applyBorder="1" applyAlignment="1">
      <alignment horizontal="center" vertical="center"/>
    </xf>
    <xf numFmtId="0" fontId="127" fillId="6" borderId="10" xfId="0" applyFont="1" applyFill="1" applyBorder="1" applyAlignment="1">
      <alignment horizontal="center" vertical="center"/>
    </xf>
    <xf numFmtId="0" fontId="127" fillId="26" borderId="10" xfId="0" applyFont="1" applyFill="1" applyBorder="1" applyAlignment="1">
      <alignment vertical="center"/>
    </xf>
    <xf numFmtId="0" fontId="127" fillId="6" borderId="156" xfId="0" applyFont="1" applyFill="1" applyBorder="1" applyAlignment="1">
      <alignment horizontal="left" vertical="center"/>
    </xf>
    <xf numFmtId="0" fontId="127" fillId="6" borderId="0" xfId="0" applyFont="1" applyFill="1" applyBorder="1" applyAlignment="1">
      <alignment vertical="center"/>
    </xf>
    <xf numFmtId="0" fontId="127" fillId="11" borderId="5" xfId="0" applyFont="1" applyFill="1" applyBorder="1" applyAlignment="1">
      <alignment vertical="center"/>
    </xf>
    <xf numFmtId="0" fontId="127" fillId="11" borderId="6" xfId="0" applyFont="1" applyFill="1" applyBorder="1" applyAlignment="1">
      <alignment vertical="center"/>
    </xf>
    <xf numFmtId="0" fontId="127" fillId="26" borderId="157" xfId="0" applyFont="1" applyFill="1" applyBorder="1" applyAlignment="1">
      <alignment vertical="center"/>
    </xf>
    <xf numFmtId="0" fontId="127" fillId="6" borderId="158" xfId="0" applyFont="1" applyFill="1" applyBorder="1" applyAlignment="1">
      <alignment vertical="center"/>
    </xf>
    <xf numFmtId="0" fontId="127" fillId="6" borderId="10" xfId="0" applyFont="1" applyFill="1" applyBorder="1" applyAlignment="1">
      <alignment vertical="center"/>
    </xf>
    <xf numFmtId="0" fontId="127" fillId="11" borderId="159" xfId="0" applyFont="1" applyFill="1" applyBorder="1" applyAlignment="1">
      <alignment vertical="center"/>
    </xf>
    <xf numFmtId="0" fontId="127" fillId="11" borderId="7" xfId="0" applyFont="1" applyFill="1" applyBorder="1" applyAlignment="1">
      <alignment vertical="center"/>
    </xf>
    <xf numFmtId="0" fontId="127" fillId="26" borderId="6" xfId="0" applyFont="1" applyFill="1" applyBorder="1" applyAlignment="1">
      <alignment horizontal="centerContinuous" vertical="center"/>
    </xf>
    <xf numFmtId="0" fontId="127" fillId="0" borderId="0" xfId="0" applyFont="1" applyAlignment="1">
      <alignment vertical="center"/>
    </xf>
    <xf numFmtId="0" fontId="150" fillId="6" borderId="160" xfId="0" applyFont="1" applyFill="1" applyBorder="1" applyAlignment="1" applyProtection="1">
      <alignment horizontal="left" vertical="center"/>
      <protection locked="0"/>
    </xf>
    <xf numFmtId="0" fontId="127" fillId="11" borderId="13" xfId="0" applyFont="1" applyFill="1" applyBorder="1" applyAlignment="1">
      <alignment horizontal="centerContinuous" vertical="center"/>
    </xf>
    <xf numFmtId="0" fontId="128" fillId="11" borderId="14" xfId="0" applyFont="1" applyFill="1" applyBorder="1" applyAlignment="1">
      <alignment horizontal="centerContinuous" vertical="center"/>
    </xf>
    <xf numFmtId="0" fontId="127" fillId="26" borderId="1" xfId="0" applyFont="1" applyFill="1" applyBorder="1" applyAlignment="1">
      <alignment horizontal="centerContinuous" vertical="center"/>
    </xf>
    <xf numFmtId="0" fontId="128" fillId="26" borderId="14" xfId="0" applyFont="1" applyFill="1" applyBorder="1" applyAlignment="1">
      <alignment horizontal="centerContinuous" vertical="center"/>
    </xf>
    <xf numFmtId="0" fontId="150" fillId="6" borderId="13" xfId="0" applyFont="1" applyFill="1" applyBorder="1" applyAlignment="1" applyProtection="1">
      <alignment horizontal="centerContinuous" vertical="center"/>
      <protection locked="0"/>
    </xf>
    <xf numFmtId="0" fontId="128" fillId="6" borderId="14" xfId="0" applyFont="1" applyFill="1" applyBorder="1" applyAlignment="1">
      <alignment horizontal="centerContinuous" vertical="center"/>
    </xf>
    <xf numFmtId="0" fontId="127" fillId="11" borderId="1" xfId="0" applyFont="1" applyFill="1" applyBorder="1" applyAlignment="1">
      <alignment horizontal="center" vertical="center"/>
    </xf>
    <xf numFmtId="0" fontId="127" fillId="26" borderId="13" xfId="0" applyFont="1" applyFill="1" applyBorder="1" applyAlignment="1">
      <alignment horizontal="centerContinuous" vertical="center"/>
    </xf>
    <xf numFmtId="0" fontId="128" fillId="26" borderId="1" xfId="0" applyFont="1" applyFill="1" applyBorder="1" applyAlignment="1">
      <alignment horizontal="centerContinuous" vertical="center"/>
    </xf>
    <xf numFmtId="0" fontId="128" fillId="6" borderId="13" xfId="0" applyFont="1" applyFill="1" applyBorder="1" applyAlignment="1">
      <alignment horizontal="center" vertical="center"/>
    </xf>
    <xf numFmtId="0" fontId="128" fillId="6" borderId="16" xfId="0" applyFont="1" applyFill="1" applyBorder="1" applyAlignment="1">
      <alignment horizontal="center" vertical="center"/>
    </xf>
    <xf numFmtId="0" fontId="128" fillId="11" borderId="1" xfId="0" applyFont="1" applyFill="1" applyBorder="1" applyAlignment="1">
      <alignment horizontal="center" vertical="center"/>
    </xf>
    <xf numFmtId="0" fontId="128" fillId="26" borderId="13" xfId="0" applyFont="1" applyFill="1" applyBorder="1" applyAlignment="1">
      <alignment horizontal="centerContinuous" vertical="center"/>
    </xf>
    <xf numFmtId="0" fontId="127" fillId="6" borderId="13" xfId="0" applyFont="1" applyFill="1" applyBorder="1" applyAlignment="1">
      <alignment horizontal="left" vertical="center"/>
    </xf>
    <xf numFmtId="0" fontId="128" fillId="6" borderId="15" xfId="0" applyFont="1" applyFill="1" applyBorder="1" applyAlignment="1">
      <alignment horizontal="centerContinuous" vertical="center"/>
    </xf>
    <xf numFmtId="0" fontId="128" fillId="6" borderId="13" xfId="0" applyFont="1" applyFill="1" applyBorder="1" applyAlignment="1">
      <alignment horizontal="centerContinuous" vertical="center"/>
    </xf>
    <xf numFmtId="0" fontId="128" fillId="11" borderId="16" xfId="0" applyFont="1" applyFill="1" applyBorder="1" applyAlignment="1">
      <alignment horizontal="center" vertical="center"/>
    </xf>
    <xf numFmtId="0" fontId="128" fillId="11" borderId="5" xfId="0" applyFont="1" applyFill="1" applyBorder="1" applyAlignment="1">
      <alignment horizontal="center" vertical="center"/>
    </xf>
    <xf numFmtId="0" fontId="128" fillId="26" borderId="16" xfId="0" applyFont="1" applyFill="1" applyBorder="1" applyAlignment="1">
      <alignment horizontal="right" vertical="center"/>
    </xf>
    <xf numFmtId="0" fontId="128" fillId="26" borderId="16" xfId="0" applyFont="1" applyFill="1" applyBorder="1" applyAlignment="1">
      <alignment horizontal="center" vertical="center"/>
    </xf>
    <xf numFmtId="0" fontId="128" fillId="26" borderId="15" xfId="0" applyFont="1" applyFill="1" applyBorder="1" applyAlignment="1">
      <alignment horizontal="center" vertical="center"/>
    </xf>
    <xf numFmtId="0" fontId="124" fillId="6" borderId="15" xfId="0" applyFont="1" applyFill="1" applyBorder="1" applyAlignment="1" applyProtection="1">
      <alignment horizontal="right"/>
    </xf>
    <xf numFmtId="0" fontId="128" fillId="6" borderId="16" xfId="0" applyFont="1" applyFill="1" applyBorder="1" applyAlignment="1">
      <alignment horizontal="right" vertical="center"/>
    </xf>
    <xf numFmtId="0" fontId="128" fillId="11" borderId="16" xfId="0" applyFont="1" applyFill="1" applyBorder="1" applyAlignment="1">
      <alignment horizontal="right" vertical="center"/>
    </xf>
    <xf numFmtId="0" fontId="128" fillId="6" borderId="15" xfId="0" applyFont="1" applyFill="1" applyBorder="1" applyAlignment="1">
      <alignment horizontal="center" vertical="center"/>
    </xf>
    <xf numFmtId="0" fontId="128" fillId="6" borderId="161" xfId="0" applyFont="1" applyFill="1" applyBorder="1" applyAlignment="1">
      <alignment horizontal="centerContinuous" vertical="center"/>
    </xf>
    <xf numFmtId="0" fontId="128" fillId="6" borderId="162" xfId="0" applyFont="1" applyFill="1" applyBorder="1" applyAlignment="1">
      <alignment horizontal="centerContinuous" vertical="center"/>
    </xf>
    <xf numFmtId="0" fontId="128" fillId="6" borderId="163" xfId="0" applyFont="1" applyFill="1" applyBorder="1" applyAlignment="1">
      <alignment horizontal="centerContinuous" vertical="center"/>
    </xf>
    <xf numFmtId="0" fontId="128" fillId="6" borderId="54" xfId="0" applyFont="1" applyFill="1" applyBorder="1" applyAlignment="1">
      <alignment horizontal="centerContinuous" vertical="center"/>
    </xf>
    <xf numFmtId="0" fontId="128" fillId="6" borderId="164" xfId="0" applyFont="1" applyFill="1" applyBorder="1" applyAlignment="1">
      <alignment horizontal="center" vertical="center"/>
    </xf>
    <xf numFmtId="0" fontId="128" fillId="6" borderId="163" xfId="0" applyFont="1" applyFill="1" applyBorder="1" applyAlignment="1">
      <alignment horizontal="center" vertical="center"/>
    </xf>
    <xf numFmtId="0" fontId="128" fillId="6" borderId="162" xfId="0" applyFont="1" applyFill="1" applyBorder="1" applyAlignment="1">
      <alignment horizontal="center" vertical="center"/>
    </xf>
    <xf numFmtId="0" fontId="128" fillId="6" borderId="161" xfId="0" applyFont="1" applyFill="1" applyBorder="1" applyAlignment="1">
      <alignment horizontal="center" vertical="center"/>
    </xf>
    <xf numFmtId="0" fontId="128" fillId="6" borderId="8" xfId="0" applyFont="1" applyFill="1" applyBorder="1" applyAlignment="1">
      <alignment horizontal="center" vertical="center"/>
    </xf>
    <xf numFmtId="0" fontId="127" fillId="11" borderId="1" xfId="0" applyFont="1" applyFill="1" applyBorder="1" applyAlignment="1">
      <alignment horizontal="centerContinuous" vertical="center"/>
    </xf>
    <xf numFmtId="0" fontId="124" fillId="11" borderId="15" xfId="0" applyFont="1" applyFill="1" applyBorder="1" applyAlignment="1" applyProtection="1">
      <alignment horizontal="center" vertical="center"/>
      <protection locked="0"/>
    </xf>
    <xf numFmtId="0" fontId="128" fillId="11" borderId="16" xfId="0" applyFont="1" applyFill="1" applyBorder="1" applyAlignment="1">
      <alignment horizontal="centerContinuous" vertical="center"/>
    </xf>
    <xf numFmtId="0" fontId="128" fillId="6" borderId="15" xfId="0" applyFont="1" applyFill="1" applyBorder="1" applyAlignment="1">
      <alignment vertical="center"/>
    </xf>
    <xf numFmtId="0" fontId="128" fillId="11" borderId="15" xfId="0" applyFont="1" applyFill="1" applyBorder="1" applyAlignment="1">
      <alignment horizontal="center" vertical="center"/>
    </xf>
    <xf numFmtId="0" fontId="128" fillId="11" borderId="15" xfId="0" applyFont="1" applyFill="1" applyBorder="1" applyAlignment="1">
      <alignment vertical="center"/>
    </xf>
    <xf numFmtId="0" fontId="128" fillId="6" borderId="5" xfId="0" applyFont="1" applyFill="1" applyBorder="1" applyAlignment="1">
      <alignment horizontal="center" vertical="center"/>
    </xf>
    <xf numFmtId="0" fontId="128" fillId="26" borderId="13" xfId="0" applyFont="1" applyFill="1" applyBorder="1" applyAlignment="1">
      <alignment vertical="center"/>
    </xf>
    <xf numFmtId="0" fontId="128" fillId="26" borderId="14" xfId="0" applyFont="1" applyFill="1" applyBorder="1" applyAlignment="1">
      <alignment vertical="center"/>
    </xf>
    <xf numFmtId="0" fontId="128" fillId="6" borderId="1" xfId="0" applyFont="1" applyFill="1" applyBorder="1" applyAlignment="1">
      <alignment vertical="center"/>
    </xf>
    <xf numFmtId="0" fontId="128" fillId="26" borderId="165" xfId="0" applyFont="1" applyFill="1" applyBorder="1" applyAlignment="1">
      <alignment horizontal="centerContinuous" vertical="center"/>
    </xf>
    <xf numFmtId="0" fontId="128" fillId="26" borderId="152" xfId="0" applyFont="1" applyFill="1" applyBorder="1" applyAlignment="1">
      <alignment horizontal="center" vertical="center"/>
    </xf>
    <xf numFmtId="0" fontId="128" fillId="26" borderId="166" xfId="0" applyFont="1" applyFill="1" applyBorder="1" applyAlignment="1">
      <alignment horizontal="center" vertical="center"/>
    </xf>
    <xf numFmtId="0" fontId="128" fillId="6" borderId="167" xfId="0" applyFont="1" applyFill="1" applyBorder="1" applyAlignment="1">
      <alignment horizontal="center" vertical="center"/>
    </xf>
    <xf numFmtId="0" fontId="128" fillId="6" borderId="168" xfId="0" applyFont="1" applyFill="1" applyBorder="1" applyAlignment="1">
      <alignment horizontal="center" vertical="center"/>
    </xf>
    <xf numFmtId="0" fontId="128" fillId="11" borderId="13" xfId="0" applyFont="1" applyFill="1" applyBorder="1" applyAlignment="1">
      <alignment horizontal="centerContinuous" vertical="center"/>
    </xf>
    <xf numFmtId="0" fontId="128" fillId="11" borderId="1" xfId="0" applyFont="1" applyFill="1" applyBorder="1" applyAlignment="1">
      <alignment horizontal="centerContinuous" vertical="center"/>
    </xf>
    <xf numFmtId="0" fontId="128" fillId="26" borderId="13" xfId="0" applyFont="1" applyFill="1" applyBorder="1" applyAlignment="1">
      <alignment horizontal="center" vertical="center"/>
    </xf>
    <xf numFmtId="0" fontId="128" fillId="11" borderId="13" xfId="0" applyFont="1" applyFill="1" applyBorder="1" applyAlignment="1">
      <alignment vertical="center"/>
    </xf>
    <xf numFmtId="0" fontId="128" fillId="11" borderId="13" xfId="0" applyFont="1" applyFill="1" applyBorder="1" applyAlignment="1">
      <alignment horizontal="center" vertical="center"/>
    </xf>
    <xf numFmtId="0" fontId="128" fillId="6" borderId="169" xfId="0" applyFont="1" applyFill="1" applyBorder="1" applyAlignment="1">
      <alignment horizontal="centerContinuous" vertical="center"/>
    </xf>
    <xf numFmtId="0" fontId="128" fillId="6" borderId="16" xfId="0" applyFont="1" applyFill="1" applyBorder="1" applyAlignment="1">
      <alignment horizontal="centerContinuous" vertical="center"/>
    </xf>
    <xf numFmtId="0" fontId="128" fillId="26" borderId="169" xfId="0" applyFont="1" applyFill="1" applyBorder="1" applyAlignment="1">
      <alignment horizontal="center" vertical="center"/>
    </xf>
    <xf numFmtId="0" fontId="128" fillId="26" borderId="10" xfId="0" applyFont="1" applyFill="1" applyBorder="1" applyAlignment="1">
      <alignment horizontal="center" vertical="center"/>
    </xf>
    <xf numFmtId="0" fontId="128" fillId="6" borderId="170" xfId="0" applyFont="1" applyFill="1" applyBorder="1" applyAlignment="1">
      <alignment horizontal="centerContinuous" vertical="center"/>
    </xf>
    <xf numFmtId="0" fontId="128" fillId="11" borderId="171" xfId="0" applyFont="1" applyFill="1" applyBorder="1" applyAlignment="1">
      <alignment horizontal="centerContinuous" vertical="center"/>
    </xf>
    <xf numFmtId="0" fontId="128" fillId="11" borderId="15" xfId="0" applyFont="1" applyFill="1" applyBorder="1" applyAlignment="1">
      <alignment horizontal="centerContinuous" vertical="center"/>
    </xf>
    <xf numFmtId="0" fontId="128" fillId="0" borderId="0" xfId="0" applyFont="1" applyAlignment="1">
      <alignment vertical="center"/>
    </xf>
    <xf numFmtId="49" fontId="124" fillId="11" borderId="55" xfId="0" applyNumberFormat="1" applyFont="1" applyFill="1" applyBorder="1" applyAlignment="1" applyProtection="1">
      <alignment horizontal="right" vertical="center"/>
      <protection locked="0"/>
    </xf>
    <xf numFmtId="49" fontId="128" fillId="0" borderId="61" xfId="0" applyNumberFormat="1" applyFont="1" applyBorder="1" applyAlignment="1" applyProtection="1">
      <alignment horizontal="left" vertical="center"/>
      <protection locked="0"/>
    </xf>
    <xf numFmtId="49" fontId="124" fillId="26" borderId="55" xfId="0" applyNumberFormat="1" applyFont="1" applyFill="1" applyBorder="1" applyAlignment="1" applyProtection="1">
      <alignment horizontal="right" vertical="center"/>
      <protection locked="0"/>
    </xf>
    <xf numFmtId="49" fontId="124" fillId="0" borderId="61" xfId="0" applyNumberFormat="1" applyFont="1" applyBorder="1" applyAlignment="1" applyProtection="1">
      <alignment vertical="center"/>
      <protection locked="0"/>
    </xf>
    <xf numFmtId="49" fontId="127" fillId="6" borderId="172" xfId="0" applyNumberFormat="1" applyFont="1" applyFill="1" applyBorder="1" applyAlignment="1" applyProtection="1">
      <alignment horizontal="left" vertical="center"/>
      <protection locked="0"/>
    </xf>
    <xf numFmtId="49" fontId="124" fillId="0" borderId="65" xfId="0" applyNumberFormat="1" applyFont="1" applyFill="1" applyBorder="1" applyAlignment="1" applyProtection="1">
      <alignment horizontal="left" vertical="center"/>
      <protection locked="0"/>
    </xf>
    <xf numFmtId="0" fontId="124" fillId="26" borderId="55" xfId="0" applyFont="1" applyFill="1" applyBorder="1" applyAlignment="1" applyProtection="1">
      <alignment horizontal="right" vertical="center"/>
      <protection locked="0"/>
    </xf>
    <xf numFmtId="0" fontId="124" fillId="0" borderId="173" xfId="0" applyFont="1" applyBorder="1" applyAlignment="1" applyProtection="1">
      <alignment horizontal="center" vertical="center"/>
      <protection locked="0"/>
    </xf>
    <xf numFmtId="49" fontId="124" fillId="0" borderId="22" xfId="0" applyNumberFormat="1" applyFont="1" applyFill="1" applyBorder="1" applyAlignment="1" applyProtection="1">
      <alignment horizontal="center" vertical="center"/>
      <protection locked="0"/>
    </xf>
    <xf numFmtId="0" fontId="124" fillId="26" borderId="173" xfId="0" applyFont="1" applyFill="1" applyBorder="1" applyAlignment="1" applyProtection="1">
      <alignment horizontal="right" vertical="center"/>
      <protection locked="0"/>
    </xf>
    <xf numFmtId="49" fontId="124" fillId="0" borderId="173" xfId="0" applyNumberFormat="1" applyFont="1" applyBorder="1" applyAlignment="1" applyProtection="1">
      <alignment vertical="center"/>
      <protection locked="0"/>
    </xf>
    <xf numFmtId="0" fontId="124" fillId="6" borderId="55" xfId="0" applyFont="1" applyFill="1" applyBorder="1" applyAlignment="1" applyProtection="1">
      <alignment horizontal="right" vertical="center"/>
      <protection locked="0"/>
    </xf>
    <xf numFmtId="49" fontId="124" fillId="0" borderId="22" xfId="0" applyNumberFormat="1" applyFont="1" applyBorder="1" applyAlignment="1" applyProtection="1">
      <alignment vertical="center"/>
      <protection locked="0"/>
    </xf>
    <xf numFmtId="0" fontId="124" fillId="26" borderId="17" xfId="0" applyFont="1" applyFill="1" applyBorder="1" applyAlignment="1" applyProtection="1">
      <alignment horizontal="right" vertical="center"/>
      <protection locked="0"/>
    </xf>
    <xf numFmtId="0" fontId="128" fillId="6" borderId="17" xfId="0" applyFont="1" applyFill="1" applyBorder="1" applyAlignment="1" applyProtection="1">
      <alignment vertical="center"/>
      <protection locked="0"/>
    </xf>
    <xf numFmtId="0" fontId="124" fillId="5" borderId="17" xfId="0" applyFont="1" applyFill="1" applyBorder="1" applyAlignment="1" applyProtection="1">
      <alignment vertical="center"/>
      <protection locked="0"/>
    </xf>
    <xf numFmtId="0" fontId="124" fillId="0" borderId="17" xfId="0" applyFont="1" applyFill="1" applyBorder="1" applyAlignment="1" applyProtection="1">
      <alignment vertical="center"/>
      <protection locked="0"/>
    </xf>
    <xf numFmtId="3" fontId="128" fillId="0" borderId="17" xfId="0" applyNumberFormat="1" applyFont="1" applyBorder="1" applyAlignment="1" applyProtection="1">
      <alignment vertical="center"/>
      <protection locked="0"/>
    </xf>
    <xf numFmtId="3" fontId="128" fillId="26" borderId="17" xfId="0" applyNumberFormat="1" applyFont="1" applyFill="1" applyBorder="1" applyAlignment="1" applyProtection="1">
      <alignment vertical="center"/>
      <protection locked="0"/>
    </xf>
    <xf numFmtId="0" fontId="124" fillId="6" borderId="17" xfId="0" applyFont="1" applyFill="1" applyBorder="1" applyAlignment="1" applyProtection="1">
      <alignment horizontal="right" vertical="center"/>
      <protection locked="0"/>
    </xf>
    <xf numFmtId="3" fontId="128" fillId="11" borderId="17" xfId="0" applyNumberFormat="1" applyFont="1" applyFill="1" applyBorder="1" applyAlignment="1" applyProtection="1">
      <alignment vertical="center"/>
      <protection locked="0"/>
    </xf>
    <xf numFmtId="0" fontId="124" fillId="0" borderId="174" xfId="0" applyFont="1" applyFill="1" applyBorder="1" applyAlignment="1" applyProtection="1">
      <alignment horizontal="center" vertical="center"/>
      <protection locked="0"/>
    </xf>
    <xf numFmtId="0" fontId="124" fillId="0" borderId="175" xfId="0" applyFont="1" applyFill="1" applyBorder="1" applyAlignment="1" applyProtection="1">
      <alignment horizontal="center" vertical="center"/>
      <protection locked="0"/>
    </xf>
    <xf numFmtId="0" fontId="124" fillId="0" borderId="176" xfId="0" applyFont="1" applyFill="1" applyBorder="1" applyAlignment="1" applyProtection="1">
      <alignment horizontal="center" vertical="center"/>
      <protection locked="0"/>
    </xf>
    <xf numFmtId="0" fontId="124" fillId="6" borderId="64" xfId="0" applyFont="1" applyFill="1" applyBorder="1" applyAlignment="1" applyProtection="1">
      <alignment horizontal="center" vertical="center"/>
      <protection locked="0"/>
    </xf>
    <xf numFmtId="0" fontId="124" fillId="0" borderId="177" xfId="0" applyFont="1" applyFill="1" applyBorder="1" applyAlignment="1" applyProtection="1">
      <alignment horizontal="center" vertical="center"/>
      <protection locked="0"/>
    </xf>
    <xf numFmtId="0" fontId="124" fillId="6" borderId="175" xfId="0" applyFont="1" applyFill="1" applyBorder="1" applyAlignment="1" applyProtection="1">
      <alignment horizontal="center" vertical="center"/>
      <protection locked="0"/>
    </xf>
    <xf numFmtId="0" fontId="124" fillId="6" borderId="62" xfId="0" applyFont="1" applyFill="1" applyBorder="1" applyAlignment="1" applyProtection="1">
      <alignment horizontal="center" vertical="center"/>
      <protection locked="0"/>
    </xf>
    <xf numFmtId="0" fontId="124" fillId="0" borderId="17" xfId="0" applyFont="1" applyBorder="1" applyAlignment="1" applyProtection="1">
      <alignment vertical="center"/>
      <protection locked="0"/>
    </xf>
    <xf numFmtId="0" fontId="124" fillId="11" borderId="2" xfId="0" applyFont="1" applyFill="1" applyBorder="1" applyAlignment="1" applyProtection="1">
      <alignment horizontal="right" vertical="center"/>
      <protection locked="0"/>
    </xf>
    <xf numFmtId="0" fontId="124" fillId="0" borderId="61" xfId="0" applyNumberFormat="1" applyFont="1" applyFill="1" applyBorder="1" applyAlignment="1" applyProtection="1">
      <alignment vertical="center"/>
      <protection locked="0"/>
    </xf>
    <xf numFmtId="0" fontId="124" fillId="6" borderId="148" xfId="0" applyFont="1" applyFill="1" applyBorder="1" applyAlignment="1" applyProtection="1">
      <alignment horizontal="right" vertical="center"/>
      <protection locked="0"/>
    </xf>
    <xf numFmtId="187" fontId="124" fillId="0" borderId="44" xfId="1" applyNumberFormat="1" applyFont="1" applyFill="1" applyBorder="1" applyAlignment="1" applyProtection="1">
      <alignment vertical="center"/>
      <protection locked="0"/>
    </xf>
    <xf numFmtId="43" fontId="124" fillId="0" borderId="44" xfId="1" applyFont="1" applyBorder="1" applyAlignment="1" applyProtection="1">
      <alignment vertical="center"/>
      <protection locked="0"/>
    </xf>
    <xf numFmtId="0" fontId="124" fillId="26" borderId="148" xfId="0" applyFont="1" applyFill="1" applyBorder="1" applyAlignment="1" applyProtection="1">
      <alignment horizontal="right" vertical="center"/>
      <protection locked="0"/>
    </xf>
    <xf numFmtId="49" fontId="124" fillId="0" borderId="48" xfId="0" applyNumberFormat="1" applyFont="1" applyBorder="1" applyAlignment="1" applyProtection="1">
      <alignment vertical="center"/>
      <protection locked="0"/>
    </xf>
    <xf numFmtId="0" fontId="124" fillId="0" borderId="178" xfId="0" applyFont="1" applyBorder="1" applyAlignment="1" applyProtection="1">
      <alignment vertical="center"/>
      <protection locked="0"/>
    </xf>
    <xf numFmtId="0" fontId="124" fillId="0" borderId="148" xfId="0" applyFont="1" applyBorder="1" applyAlignment="1" applyProtection="1">
      <alignment vertical="center"/>
      <protection locked="0"/>
    </xf>
    <xf numFmtId="1" fontId="124" fillId="0" borderId="44" xfId="1" applyNumberFormat="1" applyFont="1" applyBorder="1" applyAlignment="1" applyProtection="1">
      <alignment horizontal="center" vertical="center"/>
      <protection locked="0"/>
    </xf>
    <xf numFmtId="1" fontId="124" fillId="0" borderId="44" xfId="0" applyNumberFormat="1" applyFont="1" applyBorder="1" applyAlignment="1" applyProtection="1">
      <alignment horizontal="center" vertical="center"/>
      <protection locked="0"/>
    </xf>
    <xf numFmtId="0" fontId="124" fillId="26" borderId="179" xfId="0" applyFont="1" applyFill="1" applyBorder="1" applyAlignment="1" applyProtection="1">
      <alignment horizontal="right" vertical="center"/>
      <protection locked="0"/>
    </xf>
    <xf numFmtId="0" fontId="128" fillId="0" borderId="180" xfId="0" applyFont="1" applyBorder="1" applyAlignment="1" applyProtection="1">
      <alignment horizontal="center" vertical="center"/>
      <protection locked="0"/>
    </xf>
    <xf numFmtId="0" fontId="124" fillId="0" borderId="22" xfId="0" applyFont="1" applyBorder="1" applyAlignment="1" applyProtection="1">
      <alignment horizontal="center" vertical="center"/>
      <protection locked="0"/>
    </xf>
    <xf numFmtId="0" fontId="124" fillId="11" borderId="178" xfId="0" applyFont="1" applyFill="1" applyBorder="1" applyAlignment="1" applyProtection="1">
      <alignment horizontal="right" vertical="center"/>
      <protection locked="0"/>
    </xf>
    <xf numFmtId="0" fontId="124" fillId="0" borderId="178" xfId="0" applyFont="1" applyBorder="1" applyAlignment="1" applyProtection="1">
      <alignment horizontal="center" vertical="center"/>
      <protection locked="0"/>
    </xf>
    <xf numFmtId="0" fontId="124" fillId="11" borderId="19" xfId="0" applyFont="1" applyFill="1" applyBorder="1" applyAlignment="1" applyProtection="1">
      <alignment horizontal="right" vertical="center"/>
      <protection locked="0"/>
    </xf>
    <xf numFmtId="3" fontId="124" fillId="0" borderId="50" xfId="1" applyNumberFormat="1" applyFont="1" applyBorder="1" applyAlignment="1" applyProtection="1">
      <alignment horizontal="center" vertical="center"/>
      <protection locked="0"/>
    </xf>
    <xf numFmtId="0" fontId="128" fillId="26" borderId="148" xfId="0" applyFont="1" applyFill="1" applyBorder="1" applyAlignment="1" applyProtection="1">
      <alignment horizontal="right" vertical="center"/>
      <protection locked="0"/>
    </xf>
    <xf numFmtId="0" fontId="124" fillId="0" borderId="181" xfId="0" applyFont="1" applyBorder="1" applyAlignment="1" applyProtection="1">
      <alignment horizontal="center" vertical="center"/>
      <protection locked="0"/>
    </xf>
    <xf numFmtId="0" fontId="124" fillId="0" borderId="148" xfId="0" applyFont="1" applyFill="1" applyBorder="1" applyAlignment="1" applyProtection="1">
      <alignment horizontal="left" vertical="center"/>
      <protection locked="0"/>
    </xf>
    <xf numFmtId="0" fontId="124" fillId="0" borderId="44" xfId="0" applyFont="1" applyBorder="1" applyAlignment="1" applyProtection="1">
      <alignment vertical="center"/>
      <protection locked="0"/>
    </xf>
    <xf numFmtId="3" fontId="124" fillId="0" borderId="148" xfId="0" applyNumberFormat="1" applyFont="1" applyBorder="1" applyAlignment="1" applyProtection="1">
      <alignment horizontal="center" vertical="center"/>
      <protection locked="0"/>
    </xf>
    <xf numFmtId="49" fontId="124" fillId="0" borderId="182" xfId="0" applyNumberFormat="1" applyFont="1" applyBorder="1" applyAlignment="1" applyProtection="1">
      <alignment vertical="center"/>
      <protection locked="0"/>
    </xf>
    <xf numFmtId="49" fontId="124" fillId="0" borderId="44" xfId="0" applyNumberFormat="1" applyFont="1" applyBorder="1" applyAlignment="1" applyProtection="1">
      <alignment vertical="center"/>
      <protection locked="0"/>
    </xf>
    <xf numFmtId="49" fontId="124" fillId="0" borderId="183" xfId="0" applyNumberFormat="1" applyFont="1" applyFill="1" applyBorder="1" applyAlignment="1" applyProtection="1">
      <alignment vertical="center"/>
      <protection locked="0"/>
    </xf>
    <xf numFmtId="49" fontId="124" fillId="0" borderId="148" xfId="0" applyNumberFormat="1" applyFont="1" applyBorder="1" applyAlignment="1" applyProtection="1">
      <alignment vertical="center"/>
      <protection locked="0"/>
    </xf>
    <xf numFmtId="49" fontId="128" fillId="0" borderId="18" xfId="0" applyNumberFormat="1" applyFont="1" applyBorder="1" applyAlignment="1" applyProtection="1">
      <alignment vertical="center"/>
      <protection locked="0"/>
    </xf>
    <xf numFmtId="49" fontId="128" fillId="0" borderId="44" xfId="0" applyNumberFormat="1" applyFont="1" applyBorder="1" applyAlignment="1" applyProtection="1">
      <alignment horizontal="left" vertical="center"/>
      <protection locked="0"/>
    </xf>
    <xf numFmtId="49" fontId="128" fillId="0" borderId="148" xfId="0" applyNumberFormat="1" applyFont="1" applyBorder="1" applyAlignment="1" applyProtection="1">
      <alignment vertical="center"/>
      <protection locked="0"/>
    </xf>
    <xf numFmtId="49" fontId="128" fillId="0" borderId="44" xfId="0" applyNumberFormat="1" applyFont="1" applyBorder="1" applyAlignment="1" applyProtection="1">
      <alignment vertical="center"/>
      <protection locked="0"/>
    </xf>
    <xf numFmtId="1" fontId="124" fillId="0" borderId="178" xfId="0" applyNumberFormat="1" applyFont="1" applyBorder="1" applyAlignment="1" applyProtection="1">
      <alignment vertical="center"/>
      <protection locked="0"/>
    </xf>
    <xf numFmtId="1" fontId="124" fillId="0" borderId="148" xfId="0" applyNumberFormat="1" applyFont="1" applyBorder="1" applyAlignment="1" applyProtection="1">
      <alignment horizontal="center" vertical="center"/>
      <protection locked="0"/>
    </xf>
    <xf numFmtId="49" fontId="124" fillId="11" borderId="19" xfId="0" applyNumberFormat="1" applyFont="1" applyFill="1" applyBorder="1" applyAlignment="1" applyProtection="1">
      <alignment horizontal="right" vertical="center"/>
      <protection locked="0"/>
    </xf>
    <xf numFmtId="49" fontId="124" fillId="0" borderId="47" xfId="0" applyNumberFormat="1" applyFont="1" applyBorder="1" applyAlignment="1" applyProtection="1">
      <alignment horizontal="left" vertical="center"/>
      <protection locked="0"/>
    </xf>
    <xf numFmtId="49" fontId="124" fillId="26" borderId="19" xfId="0" applyNumberFormat="1" applyFont="1" applyFill="1" applyBorder="1" applyAlignment="1" applyProtection="1">
      <alignment horizontal="right" vertical="center"/>
      <protection locked="0"/>
    </xf>
    <xf numFmtId="49" fontId="124" fillId="0" borderId="47" xfId="0" applyNumberFormat="1" applyFont="1" applyBorder="1" applyAlignment="1" applyProtection="1">
      <alignment vertical="center"/>
      <protection locked="0"/>
    </xf>
    <xf numFmtId="49" fontId="128" fillId="6" borderId="67" xfId="0" applyNumberFormat="1" applyFont="1" applyFill="1" applyBorder="1" applyAlignment="1" applyProtection="1">
      <alignment vertical="center"/>
      <protection locked="0"/>
    </xf>
    <xf numFmtId="49" fontId="124" fillId="5" borderId="0" xfId="0" applyNumberFormat="1" applyFont="1" applyFill="1" applyBorder="1" applyAlignment="1" applyProtection="1">
      <alignment horizontal="left" vertical="center"/>
      <protection locked="0"/>
    </xf>
    <xf numFmtId="0" fontId="124" fillId="26" borderId="45" xfId="0" applyFont="1" applyFill="1" applyBorder="1" applyAlignment="1" applyProtection="1">
      <alignment horizontal="right" vertical="center"/>
      <protection locked="0"/>
    </xf>
    <xf numFmtId="0" fontId="124" fillId="0" borderId="38" xfId="0" applyFont="1" applyBorder="1" applyAlignment="1" applyProtection="1">
      <alignment horizontal="center" vertical="center"/>
      <protection locked="0"/>
    </xf>
    <xf numFmtId="49" fontId="124" fillId="0" borderId="2" xfId="0" applyNumberFormat="1" applyFont="1" applyFill="1" applyBorder="1" applyAlignment="1" applyProtection="1">
      <alignment horizontal="center" vertical="center"/>
      <protection locked="0"/>
    </xf>
    <xf numFmtId="49" fontId="124" fillId="0" borderId="2" xfId="0" applyNumberFormat="1" applyFont="1" applyFill="1" applyBorder="1" applyAlignment="1" applyProtection="1">
      <alignment vertical="center"/>
      <protection locked="0"/>
    </xf>
    <xf numFmtId="0" fontId="124" fillId="26" borderId="50" xfId="0" applyFont="1" applyFill="1" applyBorder="1" applyAlignment="1" applyProtection="1">
      <alignment horizontal="right" vertical="center"/>
      <protection locked="0"/>
    </xf>
    <xf numFmtId="49" fontId="124" fillId="0" borderId="50" xfId="0" applyNumberFormat="1" applyFont="1" applyBorder="1" applyAlignment="1" applyProtection="1">
      <alignment vertical="center"/>
      <protection locked="0"/>
    </xf>
    <xf numFmtId="0" fontId="124" fillId="6" borderId="19" xfId="0" applyFont="1" applyFill="1" applyBorder="1" applyAlignment="1" applyProtection="1">
      <alignment horizontal="right" vertical="center"/>
      <protection locked="0"/>
    </xf>
    <xf numFmtId="49" fontId="124" fillId="0" borderId="2" xfId="0" applyNumberFormat="1" applyFont="1" applyBorder="1" applyAlignment="1" applyProtection="1">
      <alignment vertical="center"/>
      <protection locked="0"/>
    </xf>
    <xf numFmtId="49" fontId="124" fillId="0" borderId="19" xfId="0" applyNumberFormat="1" applyFont="1" applyBorder="1" applyAlignment="1" applyProtection="1">
      <alignment vertical="center"/>
      <protection locked="0"/>
    </xf>
    <xf numFmtId="0" fontId="124" fillId="26" borderId="18" xfId="0" applyFont="1" applyFill="1" applyBorder="1" applyAlignment="1" applyProtection="1">
      <alignment horizontal="right" vertical="center"/>
      <protection locked="0"/>
    </xf>
    <xf numFmtId="0" fontId="128" fillId="6" borderId="18" xfId="0" applyFont="1" applyFill="1" applyBorder="1" applyAlignment="1" applyProtection="1">
      <alignment vertical="center"/>
      <protection locked="0"/>
    </xf>
    <xf numFmtId="0" fontId="124" fillId="5" borderId="18" xfId="0" applyFont="1" applyFill="1" applyBorder="1" applyAlignment="1" applyProtection="1">
      <alignment vertical="center"/>
      <protection locked="0"/>
    </xf>
    <xf numFmtId="0" fontId="3" fillId="5" borderId="0" xfId="0" applyNumberFormat="1" applyFont="1" applyFill="1" applyBorder="1" applyAlignment="1" applyProtection="1">
      <alignment horizontal="center" vertical="center"/>
      <protection locked="0"/>
    </xf>
    <xf numFmtId="0" fontId="124" fillId="5" borderId="0" xfId="0" applyFont="1" applyFill="1" applyBorder="1" applyAlignment="1">
      <alignment horizontal="left" vertical="center"/>
    </xf>
    <xf numFmtId="0" fontId="124" fillId="5" borderId="4" xfId="0" applyFont="1" applyFill="1" applyBorder="1" applyAlignment="1">
      <alignment horizontal="left" vertical="center"/>
    </xf>
    <xf numFmtId="0" fontId="146" fillId="5" borderId="4" xfId="0" applyFont="1" applyFill="1" applyBorder="1" applyAlignment="1">
      <alignment horizontal="left" vertical="center"/>
    </xf>
    <xf numFmtId="0" fontId="127" fillId="5" borderId="4" xfId="0" applyFont="1" applyFill="1" applyBorder="1" applyAlignment="1">
      <alignment horizontal="left" vertical="center"/>
    </xf>
    <xf numFmtId="0" fontId="128" fillId="5" borderId="4" xfId="0" applyFont="1" applyFill="1" applyBorder="1" applyAlignment="1">
      <alignment horizontal="left" vertical="center"/>
    </xf>
    <xf numFmtId="1" fontId="124" fillId="0" borderId="50" xfId="0" applyNumberFormat="1" applyFont="1" applyBorder="1" applyAlignment="1" applyProtection="1">
      <alignment vertical="center"/>
      <protection locked="0"/>
    </xf>
    <xf numFmtId="1" fontId="124" fillId="0" borderId="19" xfId="0" applyNumberFormat="1" applyFont="1" applyBorder="1" applyAlignment="1" applyProtection="1">
      <alignment horizontal="center" vertical="center"/>
      <protection locked="0"/>
    </xf>
    <xf numFmtId="1" fontId="124" fillId="0" borderId="2" xfId="0" applyNumberFormat="1" applyFont="1" applyBorder="1" applyAlignment="1" applyProtection="1">
      <alignment horizontal="center" vertical="center"/>
      <protection locked="0"/>
    </xf>
    <xf numFmtId="1" fontId="151" fillId="0" borderId="2" xfId="0" applyNumberFormat="1" applyFont="1" applyBorder="1" applyAlignment="1" applyProtection="1">
      <alignment horizontal="center" vertical="center"/>
      <protection locked="0"/>
    </xf>
    <xf numFmtId="1" fontId="151" fillId="0" borderId="50" xfId="0" applyNumberFormat="1" applyFont="1" applyBorder="1" applyAlignment="1" applyProtection="1">
      <alignment vertical="center"/>
      <protection locked="0"/>
    </xf>
    <xf numFmtId="1" fontId="151" fillId="0" borderId="19" xfId="0" applyNumberFormat="1" applyFont="1" applyBorder="1" applyAlignment="1" applyProtection="1">
      <alignment horizontal="center" vertical="center"/>
      <protection locked="0"/>
    </xf>
    <xf numFmtId="49" fontId="128" fillId="0" borderId="47" xfId="0" applyNumberFormat="1" applyFont="1" applyBorder="1" applyAlignment="1" applyProtection="1">
      <alignment vertical="center"/>
      <protection locked="0"/>
    </xf>
    <xf numFmtId="49" fontId="128" fillId="0" borderId="2" xfId="0" applyNumberFormat="1" applyFont="1" applyBorder="1" applyAlignment="1" applyProtection="1">
      <alignment vertical="center"/>
      <protection locked="0"/>
    </xf>
    <xf numFmtId="0" fontId="124" fillId="0" borderId="2" xfId="0" applyFont="1" applyBorder="1" applyAlignment="1" applyProtection="1">
      <alignment vertical="center"/>
      <protection locked="0"/>
    </xf>
    <xf numFmtId="49" fontId="128" fillId="0" borderId="2" xfId="0" applyNumberFormat="1" applyFont="1" applyBorder="1" applyAlignment="1" applyProtection="1">
      <alignment horizontal="left" vertical="center"/>
      <protection locked="0"/>
    </xf>
    <xf numFmtId="49" fontId="128" fillId="0" borderId="19" xfId="0" applyNumberFormat="1" applyFont="1" applyBorder="1" applyAlignment="1" applyProtection="1">
      <alignment vertical="center"/>
      <protection locked="0"/>
    </xf>
    <xf numFmtId="0" fontId="124" fillId="0" borderId="19" xfId="0" applyFont="1" applyBorder="1" applyAlignment="1" applyProtection="1">
      <alignment vertical="center"/>
      <protection locked="0"/>
    </xf>
    <xf numFmtId="49" fontId="124" fillId="0" borderId="184" xfId="0" applyNumberFormat="1" applyFont="1" applyBorder="1" applyAlignment="1" applyProtection="1">
      <alignment vertical="center"/>
      <protection locked="0"/>
    </xf>
    <xf numFmtId="0" fontId="128" fillId="0" borderId="2" xfId="0" applyNumberFormat="1" applyFont="1" applyBorder="1" applyAlignment="1" applyProtection="1">
      <alignment vertical="center"/>
      <protection locked="0"/>
    </xf>
    <xf numFmtId="49" fontId="151" fillId="0" borderId="184" xfId="0" applyNumberFormat="1" applyFont="1" applyBorder="1" applyAlignment="1" applyProtection="1">
      <alignment vertical="center"/>
      <protection locked="0"/>
    </xf>
    <xf numFmtId="49" fontId="124" fillId="0" borderId="2" xfId="0" applyNumberFormat="1" applyFont="1" applyBorder="1" applyAlignment="1" applyProtection="1">
      <alignment horizontal="left" vertical="center"/>
      <protection locked="0"/>
    </xf>
    <xf numFmtId="49" fontId="151" fillId="0" borderId="2" xfId="0" applyNumberFormat="1" applyFont="1" applyBorder="1" applyAlignment="1" applyProtection="1">
      <alignment vertical="center"/>
      <protection locked="0"/>
    </xf>
    <xf numFmtId="49" fontId="151" fillId="0" borderId="2" xfId="0" applyNumberFormat="1" applyFont="1" applyBorder="1" applyAlignment="1" applyProtection="1">
      <alignment horizontal="left" vertical="center"/>
      <protection locked="0"/>
    </xf>
    <xf numFmtId="49" fontId="151" fillId="0" borderId="185" xfId="0" applyNumberFormat="1" applyFont="1" applyBorder="1" applyAlignment="1" applyProtection="1">
      <alignment vertical="center"/>
      <protection locked="0"/>
    </xf>
    <xf numFmtId="49" fontId="151" fillId="0" borderId="50" xfId="0" applyNumberFormat="1" applyFont="1" applyBorder="1" applyAlignment="1" applyProtection="1">
      <alignment vertical="center"/>
      <protection locked="0"/>
    </xf>
    <xf numFmtId="49" fontId="151" fillId="0" borderId="19" xfId="0" applyNumberFormat="1" applyFont="1" applyBorder="1" applyAlignment="1" applyProtection="1">
      <alignment vertical="center"/>
      <protection locked="0"/>
    </xf>
    <xf numFmtId="49" fontId="151" fillId="0" borderId="19" xfId="0" applyNumberFormat="1" applyFont="1" applyFill="1" applyBorder="1" applyAlignment="1" applyProtection="1">
      <alignment vertical="center"/>
      <protection locked="0"/>
    </xf>
    <xf numFmtId="0" fontId="124" fillId="0" borderId="50" xfId="0" applyFont="1" applyBorder="1" applyAlignment="1" applyProtection="1">
      <alignment horizontal="center" vertical="center"/>
      <protection locked="0"/>
    </xf>
    <xf numFmtId="49" fontId="124" fillId="0" borderId="185" xfId="0" applyNumberFormat="1" applyFont="1" applyFill="1" applyBorder="1" applyAlignment="1" applyProtection="1">
      <alignment vertical="center"/>
      <protection locked="0"/>
    </xf>
    <xf numFmtId="49" fontId="124" fillId="0" borderId="184" xfId="0" applyNumberFormat="1" applyFont="1" applyFill="1" applyBorder="1" applyAlignment="1" applyProtection="1">
      <alignment vertical="center"/>
      <protection locked="0"/>
    </xf>
    <xf numFmtId="0" fontId="124" fillId="0" borderId="50" xfId="0" applyFont="1" applyFill="1" applyBorder="1" applyAlignment="1" applyProtection="1">
      <alignment horizontal="center" vertical="center"/>
      <protection locked="0"/>
    </xf>
    <xf numFmtId="0" fontId="124" fillId="0" borderId="50" xfId="0" applyFont="1" applyBorder="1" applyAlignment="1" applyProtection="1">
      <alignment vertical="center"/>
      <protection locked="0"/>
    </xf>
    <xf numFmtId="0" fontId="151" fillId="0" borderId="50" xfId="0" applyFont="1" applyBorder="1" applyAlignment="1" applyProtection="1">
      <alignment vertical="center"/>
      <protection locked="0"/>
    </xf>
    <xf numFmtId="49" fontId="151" fillId="0" borderId="184" xfId="0" applyNumberFormat="1" applyFont="1" applyFill="1" applyBorder="1" applyAlignment="1" applyProtection="1">
      <alignment vertical="center"/>
      <protection locked="0"/>
    </xf>
    <xf numFmtId="49" fontId="151" fillId="0" borderId="2" xfId="0" applyNumberFormat="1" applyFont="1" applyFill="1" applyBorder="1" applyAlignment="1" applyProtection="1">
      <alignment vertical="center"/>
      <protection locked="0"/>
    </xf>
    <xf numFmtId="0" fontId="151" fillId="0" borderId="50" xfId="0" applyFont="1" applyFill="1" applyBorder="1" applyAlignment="1" applyProtection="1">
      <alignment horizontal="center" vertical="center"/>
      <protection locked="0"/>
    </xf>
    <xf numFmtId="49" fontId="151" fillId="0" borderId="185" xfId="0" applyNumberFormat="1" applyFont="1" applyFill="1" applyBorder="1" applyAlignment="1" applyProtection="1">
      <alignment vertical="center"/>
      <protection locked="0"/>
    </xf>
    <xf numFmtId="0" fontId="128" fillId="26" borderId="19" xfId="0" applyFont="1" applyFill="1" applyBorder="1" applyAlignment="1" applyProtection="1">
      <alignment horizontal="right" vertical="center"/>
      <protection locked="0"/>
    </xf>
    <xf numFmtId="0" fontId="124" fillId="0" borderId="186" xfId="0" applyFont="1" applyBorder="1" applyAlignment="1" applyProtection="1">
      <alignment horizontal="center" vertical="center"/>
      <protection locked="0"/>
    </xf>
    <xf numFmtId="0" fontId="124" fillId="0" borderId="19" xfId="0" applyFont="1" applyFill="1" applyBorder="1" applyAlignment="1" applyProtection="1">
      <alignment horizontal="left" vertical="center"/>
      <protection locked="0"/>
    </xf>
    <xf numFmtId="3" fontId="124" fillId="0" borderId="19" xfId="0" applyNumberFormat="1" applyFont="1" applyBorder="1" applyAlignment="1" applyProtection="1">
      <alignment horizontal="center" vertical="center"/>
      <protection locked="0"/>
    </xf>
    <xf numFmtId="0" fontId="128" fillId="0" borderId="19" xfId="0" applyFont="1" applyFill="1" applyBorder="1" applyAlignment="1" applyProtection="1">
      <alignment horizontal="right" vertical="center"/>
      <protection locked="0"/>
    </xf>
    <xf numFmtId="0" fontId="124" fillId="0" borderId="186" xfId="0" applyFont="1" applyFill="1" applyBorder="1" applyAlignment="1" applyProtection="1">
      <alignment horizontal="center" vertical="center"/>
      <protection locked="0"/>
    </xf>
    <xf numFmtId="0" fontId="128" fillId="0" borderId="45" xfId="0" applyFont="1" applyFill="1" applyBorder="1" applyAlignment="1" applyProtection="1">
      <alignment horizontal="right" vertical="center"/>
      <protection locked="0"/>
    </xf>
    <xf numFmtId="0" fontId="124" fillId="0" borderId="187" xfId="0" applyFont="1" applyFill="1" applyBorder="1" applyAlignment="1" applyProtection="1">
      <alignment horizontal="center" vertical="center"/>
      <protection locked="0"/>
    </xf>
    <xf numFmtId="0" fontId="124" fillId="0" borderId="45" xfId="0" applyFont="1" applyFill="1" applyBorder="1" applyAlignment="1" applyProtection="1">
      <alignment horizontal="right" vertical="center"/>
      <protection locked="0"/>
    </xf>
    <xf numFmtId="0" fontId="124" fillId="5" borderId="38" xfId="0" applyFont="1" applyFill="1" applyBorder="1" applyAlignment="1" applyProtection="1">
      <alignment vertical="center"/>
      <protection locked="0"/>
    </xf>
    <xf numFmtId="0" fontId="124" fillId="5" borderId="0" xfId="0" applyFont="1" applyFill="1" applyBorder="1" applyAlignment="1" applyProtection="1">
      <alignment horizontal="center" vertical="center"/>
      <protection locked="0"/>
    </xf>
    <xf numFmtId="0" fontId="124" fillId="5" borderId="0" xfId="0" applyFont="1" applyFill="1" applyBorder="1" applyAlignment="1" applyProtection="1">
      <alignment vertical="center"/>
      <protection locked="0"/>
    </xf>
    <xf numFmtId="0" fontId="124" fillId="5" borderId="188" xfId="0" applyFont="1" applyFill="1" applyBorder="1" applyAlignment="1" applyProtection="1">
      <alignment horizontal="right" vertical="center"/>
      <protection locked="0"/>
    </xf>
    <xf numFmtId="0" fontId="124" fillId="5" borderId="189" xfId="0" applyFont="1" applyFill="1" applyBorder="1" applyAlignment="1" applyProtection="1">
      <alignment horizontal="center" vertical="center"/>
      <protection locked="0"/>
    </xf>
    <xf numFmtId="0" fontId="124" fillId="5" borderId="0" xfId="0" applyFont="1" applyFill="1" applyAlignment="1" applyProtection="1">
      <alignment vertical="center"/>
      <protection locked="0"/>
    </xf>
    <xf numFmtId="0" fontId="151" fillId="0" borderId="19" xfId="0" applyFont="1" applyFill="1" applyBorder="1" applyAlignment="1" applyProtection="1">
      <alignment horizontal="left" vertical="center"/>
      <protection locked="0"/>
    </xf>
    <xf numFmtId="0" fontId="151" fillId="0" borderId="2" xfId="0" applyFont="1" applyBorder="1" applyAlignment="1" applyProtection="1">
      <alignment vertical="center"/>
      <protection locked="0"/>
    </xf>
    <xf numFmtId="3" fontId="151" fillId="0" borderId="19" xfId="0" applyNumberFormat="1" applyFont="1" applyBorder="1" applyAlignment="1" applyProtection="1">
      <alignment horizontal="center" vertical="center"/>
      <protection locked="0"/>
    </xf>
    <xf numFmtId="0" fontId="124" fillId="11" borderId="0" xfId="0" applyFont="1" applyFill="1" applyAlignment="1" applyProtection="1">
      <alignment horizontal="center" vertical="center"/>
      <protection locked="0"/>
    </xf>
    <xf numFmtId="0" fontId="124" fillId="11" borderId="0" xfId="0" applyFont="1" applyFill="1" applyBorder="1" applyAlignment="1" applyProtection="1">
      <alignment horizontal="left" vertical="center"/>
      <protection locked="0"/>
    </xf>
    <xf numFmtId="49" fontId="124" fillId="11" borderId="50" xfId="0" applyNumberFormat="1" applyFont="1" applyFill="1" applyBorder="1" applyAlignment="1" applyProtection="1">
      <alignment horizontal="right" vertical="center"/>
      <protection locked="0"/>
    </xf>
    <xf numFmtId="0" fontId="124" fillId="5" borderId="45" xfId="0" applyFont="1" applyFill="1" applyBorder="1" applyAlignment="1" applyProtection="1">
      <alignment horizontal="center" vertical="center"/>
      <protection locked="0"/>
    </xf>
    <xf numFmtId="0" fontId="124" fillId="5" borderId="38" xfId="0" applyFont="1" applyFill="1" applyBorder="1" applyAlignment="1" applyProtection="1">
      <alignment horizontal="center" vertical="center"/>
      <protection locked="0"/>
    </xf>
    <xf numFmtId="0" fontId="124" fillId="5" borderId="19" xfId="0" applyFont="1" applyFill="1" applyBorder="1" applyAlignment="1" applyProtection="1">
      <alignment horizontal="center" vertical="center"/>
      <protection locked="0"/>
    </xf>
    <xf numFmtId="0" fontId="124" fillId="0" borderId="2" xfId="0" applyFont="1" applyBorder="1" applyAlignment="1" applyProtection="1">
      <alignment horizontal="center" vertical="center"/>
      <protection locked="0"/>
    </xf>
    <xf numFmtId="189" fontId="124" fillId="6" borderId="2" xfId="1" applyNumberFormat="1" applyFont="1" applyFill="1" applyBorder="1" applyAlignment="1" applyProtection="1">
      <alignment horizontal="center" vertical="center"/>
      <protection locked="0"/>
    </xf>
    <xf numFmtId="0" fontId="124" fillId="6" borderId="51" xfId="0" applyFont="1" applyFill="1" applyBorder="1" applyAlignment="1" applyProtection="1">
      <alignment horizontal="right" vertical="center"/>
      <protection locked="0"/>
    </xf>
    <xf numFmtId="0" fontId="124" fillId="0" borderId="20" xfId="0" applyFont="1" applyBorder="1" applyAlignment="1" applyProtection="1">
      <alignment horizontal="center" vertical="center"/>
      <protection locked="0"/>
    </xf>
    <xf numFmtId="189" fontId="124" fillId="6" borderId="20" xfId="1" applyNumberFormat="1" applyFont="1" applyFill="1" applyBorder="1" applyAlignment="1" applyProtection="1">
      <alignment horizontal="center" vertical="center"/>
      <protection locked="0"/>
    </xf>
    <xf numFmtId="0" fontId="124" fillId="0" borderId="7" xfId="0" applyFont="1" applyBorder="1" applyAlignment="1" applyProtection="1">
      <alignment horizontal="center" vertical="center"/>
      <protection locked="0"/>
    </xf>
    <xf numFmtId="0" fontId="124" fillId="0" borderId="58" xfId="0" applyFont="1" applyBorder="1" applyAlignment="1" applyProtection="1">
      <alignment horizontal="center" vertical="center"/>
      <protection locked="0"/>
    </xf>
    <xf numFmtId="189" fontId="124" fillId="6" borderId="44" xfId="1" applyNumberFormat="1" applyFont="1" applyFill="1" applyBorder="1" applyAlignment="1" applyProtection="1">
      <alignment horizontal="center" vertical="center"/>
      <protection locked="0"/>
    </xf>
    <xf numFmtId="0" fontId="124" fillId="0" borderId="4" xfId="0" applyFont="1" applyBorder="1" applyAlignment="1" applyProtection="1">
      <alignment horizontal="center" vertical="center"/>
      <protection locked="0"/>
    </xf>
    <xf numFmtId="0" fontId="124" fillId="0" borderId="3" xfId="0" applyFont="1" applyBorder="1" applyAlignment="1" applyProtection="1">
      <alignment horizontal="center" vertical="center"/>
      <protection locked="0"/>
    </xf>
    <xf numFmtId="0" fontId="124" fillId="0" borderId="0" xfId="0" applyFont="1" applyBorder="1" applyAlignment="1" applyProtection="1">
      <alignment horizontal="center" vertical="center"/>
      <protection locked="0"/>
    </xf>
    <xf numFmtId="189" fontId="124" fillId="6" borderId="47" xfId="1" applyNumberFormat="1" applyFont="1" applyFill="1" applyBorder="1" applyAlignment="1" applyProtection="1">
      <alignment horizontal="center" vertical="center"/>
      <protection locked="0"/>
    </xf>
    <xf numFmtId="0" fontId="124" fillId="0" borderId="15" xfId="0" applyFont="1" applyBorder="1" applyAlignment="1" applyProtection="1">
      <alignment horizontal="center" vertical="center"/>
      <protection locked="0"/>
    </xf>
    <xf numFmtId="189" fontId="124" fillId="6" borderId="3" xfId="1" applyNumberFormat="1" applyFont="1" applyFill="1" applyBorder="1" applyAlignment="1" applyProtection="1">
      <alignment horizontal="center" vertical="center"/>
      <protection locked="0"/>
    </xf>
    <xf numFmtId="0" fontId="124" fillId="6" borderId="45" xfId="0" applyFont="1" applyFill="1" applyBorder="1" applyAlignment="1" applyProtection="1">
      <alignment horizontal="right" vertical="center"/>
      <protection locked="0"/>
    </xf>
    <xf numFmtId="189" fontId="124" fillId="6" borderId="58" xfId="1" applyNumberFormat="1" applyFont="1" applyFill="1" applyBorder="1" applyAlignment="1" applyProtection="1">
      <alignment horizontal="center" vertical="center"/>
      <protection locked="0"/>
    </xf>
    <xf numFmtId="0" fontId="124" fillId="0" borderId="44" xfId="0" applyFont="1" applyBorder="1" applyAlignment="1" applyProtection="1">
      <alignment horizontal="center" vertical="center"/>
      <protection locked="0"/>
    </xf>
    <xf numFmtId="0" fontId="124" fillId="26" borderId="190" xfId="0" applyFont="1" applyFill="1" applyBorder="1" applyAlignment="1" applyProtection="1">
      <alignment horizontal="right" vertical="center"/>
      <protection locked="0"/>
    </xf>
    <xf numFmtId="0" fontId="124" fillId="26" borderId="147" xfId="0" applyFont="1" applyFill="1" applyBorder="1" applyAlignment="1" applyProtection="1">
      <alignment horizontal="center" vertical="center"/>
      <protection locked="0"/>
    </xf>
    <xf numFmtId="0" fontId="124" fillId="26" borderId="191" xfId="0" applyFont="1" applyFill="1" applyBorder="1" applyAlignment="1" applyProtection="1">
      <alignment horizontal="right" vertical="center"/>
      <protection locked="0"/>
    </xf>
    <xf numFmtId="0" fontId="124" fillId="34" borderId="192" xfId="0" applyFont="1" applyFill="1" applyBorder="1" applyAlignment="1" applyProtection="1">
      <alignment horizontal="center" vertical="center"/>
      <protection locked="0"/>
    </xf>
    <xf numFmtId="0" fontId="124" fillId="26" borderId="193" xfId="0" applyFont="1" applyFill="1" applyBorder="1" applyAlignment="1" applyProtection="1">
      <alignment horizontal="center" vertical="center"/>
      <protection locked="0"/>
    </xf>
    <xf numFmtId="49" fontId="124" fillId="0" borderId="2" xfId="0" applyNumberFormat="1" applyFont="1" applyBorder="1" applyAlignment="1" applyProtection="1">
      <alignment horizontal="center" vertical="center"/>
      <protection locked="0"/>
    </xf>
    <xf numFmtId="1" fontId="124" fillId="0" borderId="2" xfId="1" applyNumberFormat="1" applyFont="1" applyBorder="1" applyAlignment="1" applyProtection="1">
      <alignment horizontal="center" vertical="center"/>
      <protection locked="0"/>
    </xf>
    <xf numFmtId="49" fontId="124" fillId="0" borderId="19" xfId="0" applyNumberFormat="1" applyFont="1" applyBorder="1" applyAlignment="1" applyProtection="1">
      <alignment horizontal="center" vertical="center"/>
      <protection locked="0"/>
    </xf>
    <xf numFmtId="49" fontId="124" fillId="0" borderId="2" xfId="1" applyNumberFormat="1" applyFont="1" applyBorder="1" applyAlignment="1" applyProtection="1">
      <alignment horizontal="center" vertical="center"/>
      <protection locked="0"/>
    </xf>
    <xf numFmtId="49" fontId="124" fillId="0" borderId="2" xfId="1" applyNumberFormat="1" applyFont="1" applyFill="1" applyBorder="1" applyAlignment="1" applyProtection="1">
      <alignment vertical="center"/>
      <protection locked="0"/>
    </xf>
    <xf numFmtId="0" fontId="124" fillId="0" borderId="50" xfId="0" applyFont="1" applyFill="1" applyBorder="1" applyAlignment="1" applyProtection="1">
      <alignment vertical="center"/>
      <protection locked="0"/>
    </xf>
    <xf numFmtId="49" fontId="124" fillId="0" borderId="19" xfId="0" applyNumberFormat="1" applyFont="1" applyFill="1" applyBorder="1" applyAlignment="1" applyProtection="1">
      <alignment horizontal="center" vertical="center"/>
      <protection locked="0"/>
    </xf>
    <xf numFmtId="49" fontId="124" fillId="0" borderId="2" xfId="1" applyNumberFormat="1" applyFont="1" applyBorder="1" applyAlignment="1" applyProtection="1">
      <alignment vertical="center"/>
      <protection locked="0"/>
    </xf>
    <xf numFmtId="188" fontId="124" fillId="0" borderId="50" xfId="1" applyNumberFormat="1" applyFont="1" applyBorder="1" applyAlignment="1" applyProtection="1">
      <alignment horizontal="left" vertical="center"/>
      <protection locked="0"/>
    </xf>
    <xf numFmtId="188" fontId="124" fillId="0" borderId="49" xfId="1" applyNumberFormat="1" applyFont="1" applyBorder="1" applyAlignment="1" applyProtection="1">
      <alignment horizontal="left" vertical="center"/>
      <protection locked="0"/>
    </xf>
    <xf numFmtId="0" fontId="124" fillId="26" borderId="19" xfId="0" applyFont="1" applyFill="1" applyBorder="1" applyAlignment="1" applyProtection="1">
      <alignment horizontal="right" vertical="center"/>
      <protection locked="0"/>
    </xf>
    <xf numFmtId="188" fontId="124" fillId="0" borderId="47" xfId="1" applyNumberFormat="1" applyFont="1" applyBorder="1" applyAlignment="1" applyProtection="1">
      <alignment horizontal="left" vertical="center"/>
      <protection locked="0"/>
    </xf>
    <xf numFmtId="49" fontId="151" fillId="0" borderId="49" xfId="0" applyNumberFormat="1" applyFont="1" applyBorder="1" applyAlignment="1" applyProtection="1">
      <alignment vertical="center"/>
      <protection locked="0"/>
    </xf>
    <xf numFmtId="49" fontId="124" fillId="0" borderId="49" xfId="0" applyNumberFormat="1" applyFont="1" applyBorder="1" applyAlignment="1" applyProtection="1">
      <alignment vertical="center"/>
      <protection locked="0"/>
    </xf>
    <xf numFmtId="43" fontId="124" fillId="0" borderId="2" xfId="1" applyNumberFormat="1" applyFont="1" applyFill="1" applyBorder="1" applyAlignment="1" applyProtection="1">
      <alignment vertical="center"/>
      <protection locked="0"/>
    </xf>
    <xf numFmtId="43" fontId="151" fillId="6" borderId="2" xfId="1" applyNumberFormat="1" applyFont="1" applyFill="1" applyBorder="1" applyAlignment="1" applyProtection="1">
      <alignment vertical="center"/>
      <protection locked="0"/>
    </xf>
    <xf numFmtId="43" fontId="124" fillId="0" borderId="2" xfId="1" applyFont="1" applyBorder="1" applyAlignment="1" applyProtection="1">
      <alignment vertical="center"/>
      <protection locked="0"/>
    </xf>
    <xf numFmtId="187" fontId="124" fillId="0" borderId="58" xfId="1" applyNumberFormat="1" applyFont="1" applyFill="1" applyBorder="1" applyAlignment="1" applyProtection="1">
      <alignment vertical="center"/>
      <protection locked="0"/>
    </xf>
    <xf numFmtId="43" fontId="124" fillId="6" borderId="58" xfId="1" applyFont="1" applyFill="1" applyBorder="1" applyAlignment="1" applyProtection="1">
      <alignment vertical="center"/>
      <protection locked="0"/>
    </xf>
    <xf numFmtId="43" fontId="124" fillId="0" borderId="58" xfId="1" applyFont="1" applyBorder="1" applyAlignment="1" applyProtection="1">
      <alignment vertical="center"/>
      <protection locked="0"/>
    </xf>
    <xf numFmtId="0" fontId="124" fillId="6" borderId="5" xfId="0" applyFont="1" applyFill="1" applyBorder="1" applyAlignment="1" applyProtection="1">
      <alignment horizontal="right" vertical="center"/>
      <protection locked="0"/>
    </xf>
    <xf numFmtId="187" fontId="124" fillId="6" borderId="16" xfId="0" applyNumberFormat="1" applyFont="1" applyFill="1" applyBorder="1" applyAlignment="1" applyProtection="1">
      <alignment vertical="center"/>
      <protection locked="0"/>
    </xf>
    <xf numFmtId="0" fontId="124" fillId="0" borderId="47" xfId="0" applyNumberFormat="1" applyFont="1" applyFill="1" applyBorder="1" applyAlignment="1" applyProtection="1">
      <alignment vertical="center"/>
      <protection locked="0"/>
    </xf>
    <xf numFmtId="49" fontId="124" fillId="11" borderId="2" xfId="0" applyNumberFormat="1" applyFont="1" applyFill="1" applyBorder="1" applyAlignment="1" applyProtection="1">
      <alignment horizontal="center" vertical="center"/>
      <protection locked="0"/>
    </xf>
    <xf numFmtId="0" fontId="124" fillId="11" borderId="47" xfId="0" applyNumberFormat="1" applyFont="1" applyFill="1" applyBorder="1" applyAlignment="1" applyProtection="1">
      <alignment vertical="center"/>
      <protection locked="0"/>
    </xf>
    <xf numFmtId="0" fontId="124" fillId="6" borderId="2" xfId="0" applyFont="1" applyFill="1" applyBorder="1" applyAlignment="1" applyProtection="1">
      <alignment horizontal="right" vertical="center"/>
      <protection locked="0"/>
    </xf>
    <xf numFmtId="0" fontId="124" fillId="0" borderId="47" xfId="0" applyFont="1" applyFill="1" applyBorder="1" applyAlignment="1" applyProtection="1">
      <alignment vertical="center"/>
      <protection locked="0"/>
    </xf>
    <xf numFmtId="49" fontId="124" fillId="6" borderId="2" xfId="0" applyNumberFormat="1" applyFont="1" applyFill="1" applyBorder="1" applyAlignment="1" applyProtection="1">
      <alignment horizontal="center" vertical="center"/>
      <protection locked="0"/>
    </xf>
    <xf numFmtId="0" fontId="124" fillId="6" borderId="47" xfId="0" applyNumberFormat="1" applyFont="1" applyFill="1" applyBorder="1" applyAlignment="1" applyProtection="1">
      <alignment vertical="center"/>
      <protection locked="0"/>
    </xf>
    <xf numFmtId="49" fontId="124" fillId="0" borderId="58" xfId="0" applyNumberFormat="1" applyFont="1" applyFill="1" applyBorder="1" applyAlignment="1" applyProtection="1">
      <alignment horizontal="center" vertical="center"/>
      <protection locked="0"/>
    </xf>
    <xf numFmtId="0" fontId="124" fillId="0" borderId="49" xfId="0" applyNumberFormat="1" applyFont="1" applyFill="1" applyBorder="1" applyAlignment="1" applyProtection="1">
      <alignment vertical="center"/>
      <protection locked="0"/>
    </xf>
    <xf numFmtId="0" fontId="124" fillId="0" borderId="66" xfId="0" applyFont="1" applyBorder="1" applyAlignment="1" applyProtection="1">
      <alignment vertical="center"/>
      <protection locked="0"/>
    </xf>
    <xf numFmtId="0" fontId="124" fillId="0" borderId="69" xfId="0" applyFont="1" applyBorder="1" applyAlignment="1" applyProtection="1">
      <alignment vertical="center"/>
      <protection locked="0"/>
    </xf>
    <xf numFmtId="0" fontId="124" fillId="11" borderId="21" xfId="0" applyFont="1" applyFill="1" applyBorder="1" applyAlignment="1" applyProtection="1">
      <alignment vertical="center"/>
      <protection locked="0"/>
    </xf>
    <xf numFmtId="0" fontId="124" fillId="11" borderId="8" xfId="0" applyFont="1" applyFill="1" applyBorder="1" applyAlignment="1" applyProtection="1">
      <alignment horizontal="right" vertical="center"/>
      <protection locked="0"/>
    </xf>
    <xf numFmtId="0" fontId="124" fillId="11" borderId="16" xfId="0" applyFont="1" applyFill="1" applyBorder="1" applyAlignment="1" applyProtection="1">
      <alignment vertical="center"/>
      <protection locked="0"/>
    </xf>
    <xf numFmtId="0" fontId="124" fillId="6" borderId="18" xfId="0" applyFont="1" applyFill="1" applyBorder="1" applyAlignment="1" applyProtection="1">
      <alignment horizontal="right" vertical="center"/>
      <protection locked="0"/>
    </xf>
    <xf numFmtId="0" fontId="124" fillId="0" borderId="194" xfId="0" applyFont="1" applyFill="1" applyBorder="1" applyAlignment="1" applyProtection="1">
      <alignment horizontal="center" vertical="center"/>
      <protection locked="0"/>
    </xf>
    <xf numFmtId="0" fontId="124" fillId="0" borderId="195" xfId="0" applyFont="1" applyFill="1" applyBorder="1" applyAlignment="1" applyProtection="1">
      <alignment horizontal="center" vertical="center"/>
      <protection locked="0"/>
    </xf>
    <xf numFmtId="0" fontId="124" fillId="0" borderId="196" xfId="0" applyFont="1" applyFill="1" applyBorder="1" applyAlignment="1" applyProtection="1">
      <alignment horizontal="center" vertical="center"/>
      <protection locked="0"/>
    </xf>
    <xf numFmtId="0" fontId="124" fillId="6" borderId="68" xfId="0" applyFont="1" applyFill="1" applyBorder="1" applyAlignment="1" applyProtection="1">
      <alignment horizontal="center" vertical="center"/>
      <protection locked="0"/>
    </xf>
    <xf numFmtId="0" fontId="124" fillId="0" borderId="197" xfId="0" applyFont="1" applyFill="1" applyBorder="1" applyAlignment="1" applyProtection="1">
      <alignment horizontal="center" vertical="center"/>
      <protection locked="0"/>
    </xf>
    <xf numFmtId="0" fontId="124" fillId="6" borderId="195" xfId="0" applyFont="1" applyFill="1" applyBorder="1" applyAlignment="1" applyProtection="1">
      <alignment horizontal="center" vertical="center"/>
      <protection locked="0"/>
    </xf>
    <xf numFmtId="0" fontId="124" fillId="6" borderId="66" xfId="0" applyFont="1" applyFill="1" applyBorder="1" applyAlignment="1" applyProtection="1">
      <alignment horizontal="center" vertical="center"/>
      <protection locked="0"/>
    </xf>
    <xf numFmtId="0" fontId="124" fillId="6" borderId="43" xfId="0" applyFont="1" applyFill="1" applyBorder="1" applyAlignment="1" applyProtection="1">
      <alignment horizontal="right" vertical="center"/>
      <protection locked="0"/>
    </xf>
    <xf numFmtId="0" fontId="124" fillId="0" borderId="198" xfId="0" applyFont="1" applyFill="1" applyBorder="1" applyAlignment="1" applyProtection="1">
      <alignment horizontal="center" vertical="center"/>
      <protection locked="0"/>
    </xf>
    <xf numFmtId="0" fontId="124" fillId="0" borderId="199" xfId="0" applyFont="1" applyFill="1" applyBorder="1" applyAlignment="1" applyProtection="1">
      <alignment horizontal="center" vertical="center"/>
      <protection locked="0"/>
    </xf>
    <xf numFmtId="0" fontId="124" fillId="0" borderId="200" xfId="0" applyFont="1" applyFill="1" applyBorder="1" applyAlignment="1" applyProtection="1">
      <alignment horizontal="center" vertical="center"/>
      <protection locked="0"/>
    </xf>
    <xf numFmtId="0" fontId="124" fillId="6" borderId="201" xfId="0" applyFont="1" applyFill="1" applyBorder="1" applyAlignment="1" applyProtection="1">
      <alignment horizontal="center" vertical="center"/>
      <protection locked="0"/>
    </xf>
    <xf numFmtId="0" fontId="124" fillId="0" borderId="202" xfId="0" applyFont="1" applyFill="1" applyBorder="1" applyAlignment="1" applyProtection="1">
      <alignment horizontal="center" vertical="center"/>
      <protection locked="0"/>
    </xf>
    <xf numFmtId="0" fontId="124" fillId="6" borderId="199" xfId="0" applyFont="1" applyFill="1" applyBorder="1" applyAlignment="1" applyProtection="1">
      <alignment horizontal="center" vertical="center"/>
      <protection locked="0"/>
    </xf>
    <xf numFmtId="0" fontId="124" fillId="6" borderId="75" xfId="0" applyFont="1" applyFill="1" applyBorder="1" applyAlignment="1" applyProtection="1">
      <alignment horizontal="center" vertical="center"/>
      <protection locked="0"/>
    </xf>
    <xf numFmtId="0" fontId="124" fillId="6" borderId="21" xfId="0" applyFont="1" applyFill="1" applyBorder="1" applyAlignment="1" applyProtection="1">
      <alignment horizontal="right" vertical="center"/>
      <protection locked="0"/>
    </xf>
    <xf numFmtId="0" fontId="124" fillId="0" borderId="203" xfId="0" applyFont="1" applyFill="1" applyBorder="1" applyAlignment="1" applyProtection="1">
      <alignment horizontal="center" vertical="center"/>
      <protection locked="0"/>
    </xf>
    <xf numFmtId="0" fontId="124" fillId="0" borderId="204" xfId="0" applyFont="1" applyFill="1" applyBorder="1" applyAlignment="1" applyProtection="1">
      <alignment horizontal="center" vertical="center"/>
      <protection locked="0"/>
    </xf>
    <xf numFmtId="0" fontId="124" fillId="0" borderId="205" xfId="0" applyFont="1" applyFill="1" applyBorder="1" applyAlignment="1" applyProtection="1">
      <alignment horizontal="center" vertical="center"/>
      <protection locked="0"/>
    </xf>
    <xf numFmtId="0" fontId="124" fillId="6" borderId="71" xfId="0" applyFont="1" applyFill="1" applyBorder="1" applyAlignment="1" applyProtection="1">
      <alignment horizontal="center" vertical="center"/>
      <protection locked="0"/>
    </xf>
    <xf numFmtId="0" fontId="124" fillId="0" borderId="206" xfId="0" applyFont="1" applyFill="1" applyBorder="1" applyAlignment="1" applyProtection="1">
      <alignment horizontal="center" vertical="center"/>
      <protection locked="0"/>
    </xf>
    <xf numFmtId="0" fontId="124" fillId="6" borderId="204" xfId="0" applyFont="1" applyFill="1" applyBorder="1" applyAlignment="1" applyProtection="1">
      <alignment horizontal="center" vertical="center"/>
      <protection locked="0"/>
    </xf>
    <xf numFmtId="0" fontId="124" fillId="6" borderId="69" xfId="0" applyFont="1" applyFill="1" applyBorder="1" applyAlignment="1" applyProtection="1">
      <alignment horizontal="center" vertical="center"/>
      <protection locked="0"/>
    </xf>
    <xf numFmtId="0" fontId="124" fillId="6" borderId="16" xfId="0" applyFont="1" applyFill="1" applyBorder="1" applyAlignment="1" applyProtection="1">
      <alignment horizontal="right" vertical="center"/>
      <protection locked="0"/>
    </xf>
    <xf numFmtId="0" fontId="124" fillId="6" borderId="161" xfId="0" applyFont="1" applyFill="1" applyBorder="1" applyAlignment="1" applyProtection="1">
      <alignment horizontal="center" vertical="center"/>
      <protection locked="0"/>
    </xf>
    <xf numFmtId="3" fontId="128" fillId="26" borderId="18" xfId="0" applyNumberFormat="1" applyFont="1" applyFill="1" applyBorder="1" applyAlignment="1" applyProtection="1">
      <alignment vertical="center"/>
      <protection locked="0"/>
    </xf>
    <xf numFmtId="3" fontId="128" fillId="0" borderId="18" xfId="0" applyNumberFormat="1" applyFont="1" applyBorder="1" applyAlignment="1" applyProtection="1">
      <alignment vertical="center"/>
      <protection locked="0"/>
    </xf>
    <xf numFmtId="3" fontId="128" fillId="11" borderId="18" xfId="0" applyNumberFormat="1" applyFont="1" applyFill="1" applyBorder="1" applyAlignment="1" applyProtection="1">
      <alignment vertical="center"/>
      <protection locked="0"/>
    </xf>
    <xf numFmtId="0" fontId="124" fillId="11" borderId="18" xfId="0" applyFont="1" applyFill="1" applyBorder="1" applyAlignment="1" applyProtection="1">
      <alignment horizontal="right" vertical="center"/>
      <protection locked="0"/>
    </xf>
    <xf numFmtId="0" fontId="124" fillId="0" borderId="18" xfId="0" applyFont="1" applyFill="1" applyBorder="1" applyAlignment="1" applyProtection="1">
      <alignment vertical="center"/>
      <protection locked="0"/>
    </xf>
    <xf numFmtId="0" fontId="128" fillId="6" borderId="43" xfId="0" applyFont="1" applyFill="1" applyBorder="1" applyAlignment="1" applyProtection="1">
      <alignment vertical="center"/>
      <protection locked="0"/>
    </xf>
    <xf numFmtId="0" fontId="124" fillId="5" borderId="21" xfId="0" applyFont="1" applyFill="1" applyBorder="1" applyAlignment="1" applyProtection="1">
      <alignment vertical="center"/>
      <protection locked="0"/>
    </xf>
    <xf numFmtId="0" fontId="124" fillId="0" borderId="22" xfId="0" applyFont="1" applyFill="1" applyBorder="1" applyAlignment="1" applyProtection="1">
      <alignment vertical="center"/>
      <protection locked="0"/>
    </xf>
    <xf numFmtId="0" fontId="128" fillId="6" borderId="16" xfId="0" applyFont="1" applyFill="1" applyBorder="1" applyAlignment="1" applyProtection="1">
      <alignment vertical="center"/>
      <protection locked="0"/>
    </xf>
    <xf numFmtId="0" fontId="124" fillId="26" borderId="16" xfId="0" applyFont="1" applyFill="1" applyBorder="1" applyAlignment="1" applyProtection="1">
      <alignment vertical="center"/>
      <protection locked="0"/>
    </xf>
    <xf numFmtId="0" fontId="124" fillId="6" borderId="16" xfId="0" applyFont="1" applyFill="1" applyBorder="1" applyAlignment="1" applyProtection="1">
      <alignment vertical="center"/>
      <protection locked="0"/>
    </xf>
    <xf numFmtId="0" fontId="128" fillId="11" borderId="52" xfId="0" applyFont="1" applyFill="1" applyBorder="1" applyAlignment="1" applyProtection="1">
      <alignment vertical="center"/>
      <protection locked="0"/>
    </xf>
    <xf numFmtId="0" fontId="124" fillId="0" borderId="44" xfId="0" applyFont="1" applyFill="1" applyBorder="1" applyAlignment="1" applyProtection="1">
      <alignment vertical="center"/>
      <protection locked="0"/>
    </xf>
    <xf numFmtId="0" fontId="124" fillId="0" borderId="2" xfId="0" applyFont="1" applyFill="1" applyBorder="1" applyAlignment="1" applyProtection="1">
      <alignment vertical="center"/>
      <protection locked="0"/>
    </xf>
    <xf numFmtId="2" fontId="124" fillId="26" borderId="172" xfId="0" applyNumberFormat="1" applyFont="1" applyFill="1" applyBorder="1" applyAlignment="1" applyProtection="1">
      <alignment vertical="center"/>
      <protection locked="0"/>
    </xf>
    <xf numFmtId="2" fontId="124" fillId="26" borderId="67" xfId="0" applyNumberFormat="1" applyFont="1" applyFill="1" applyBorder="1" applyAlignment="1" applyProtection="1">
      <alignment vertical="center"/>
      <protection locked="0"/>
    </xf>
    <xf numFmtId="1" fontId="124" fillId="0" borderId="58" xfId="0" applyNumberFormat="1" applyFont="1" applyBorder="1" applyAlignment="1" applyProtection="1">
      <alignment horizontal="left" vertical="center"/>
      <protection locked="0"/>
    </xf>
    <xf numFmtId="49" fontId="124" fillId="5" borderId="0" xfId="0" applyNumberFormat="1" applyFont="1" applyFill="1" applyAlignment="1" applyProtection="1">
      <alignment vertical="center"/>
      <protection locked="0"/>
    </xf>
    <xf numFmtId="49" fontId="124" fillId="11" borderId="45" xfId="0" applyNumberFormat="1" applyFont="1" applyFill="1" applyBorder="1" applyAlignment="1" applyProtection="1">
      <alignment horizontal="right" vertical="center"/>
      <protection locked="0"/>
    </xf>
    <xf numFmtId="49" fontId="124" fillId="0" borderId="47" xfId="0" applyNumberFormat="1" applyFont="1" applyBorder="1" applyProtection="1">
      <protection locked="0"/>
    </xf>
    <xf numFmtId="49" fontId="3" fillId="0" borderId="38" xfId="0" applyNumberFormat="1" applyFont="1" applyFill="1" applyBorder="1" applyAlignment="1" applyProtection="1">
      <alignment vertical="center"/>
      <protection locked="0"/>
    </xf>
    <xf numFmtId="0" fontId="8" fillId="0" borderId="12" xfId="0" applyFont="1" applyBorder="1" applyAlignment="1" applyProtection="1">
      <alignment vertical="top"/>
      <protection locked="0"/>
    </xf>
    <xf numFmtId="0" fontId="10" fillId="12" borderId="0" xfId="0" applyNumberFormat="1" applyFont="1" applyFill="1" applyBorder="1" applyAlignment="1" applyProtection="1">
      <alignment vertical="center"/>
      <protection locked="0"/>
    </xf>
    <xf numFmtId="0" fontId="3" fillId="12" borderId="0" xfId="0" applyNumberFormat="1" applyFont="1" applyFill="1" applyBorder="1" applyAlignment="1" applyProtection="1">
      <alignment vertical="center"/>
      <protection locked="0"/>
    </xf>
    <xf numFmtId="0" fontId="8" fillId="0" borderId="12" xfId="0" applyNumberFormat="1" applyFont="1" applyBorder="1" applyAlignment="1" applyProtection="1">
      <alignment vertical="top"/>
      <protection locked="0"/>
    </xf>
    <xf numFmtId="0" fontId="3" fillId="12" borderId="0" xfId="0" applyNumberFormat="1" applyFont="1" applyFill="1" applyBorder="1" applyAlignment="1">
      <alignment vertical="center"/>
    </xf>
    <xf numFmtId="0" fontId="3" fillId="11" borderId="0" xfId="0" applyNumberFormat="1" applyFont="1" applyFill="1" applyBorder="1" applyAlignment="1">
      <alignment vertical="center"/>
    </xf>
    <xf numFmtId="49" fontId="3" fillId="12" borderId="0" xfId="0" applyNumberFormat="1" applyFont="1" applyFill="1" applyBorder="1" applyAlignment="1" applyProtection="1">
      <alignment horizontal="right" vertical="center"/>
      <protection locked="0"/>
    </xf>
    <xf numFmtId="0" fontId="3" fillId="11" borderId="0" xfId="0" applyNumberFormat="1" applyFont="1" applyFill="1" applyAlignment="1">
      <alignment vertical="center"/>
    </xf>
    <xf numFmtId="0" fontId="3" fillId="6" borderId="0" xfId="0" applyNumberFormat="1" applyFont="1" applyFill="1" applyAlignment="1">
      <alignment vertical="center"/>
    </xf>
    <xf numFmtId="49" fontId="3" fillId="6" borderId="2" xfId="0" applyNumberFormat="1" applyFont="1" applyFill="1" applyBorder="1" applyAlignment="1" applyProtection="1">
      <alignment horizontal="right" vertical="center"/>
      <protection locked="0"/>
    </xf>
    <xf numFmtId="0" fontId="3" fillId="11" borderId="0" xfId="0" applyFont="1" applyFill="1" applyBorder="1" applyAlignment="1">
      <alignment vertical="center"/>
    </xf>
    <xf numFmtId="188" fontId="124" fillId="0" borderId="0" xfId="0" applyNumberFormat="1" applyFont="1" applyAlignment="1">
      <alignment vertical="center"/>
    </xf>
    <xf numFmtId="0" fontId="124" fillId="0" borderId="7" xfId="0" applyFont="1" applyBorder="1" applyAlignment="1">
      <alignment horizontal="centerContinuous" vertical="center"/>
    </xf>
    <xf numFmtId="0" fontId="124" fillId="0" borderId="15" xfId="0" applyFont="1" applyBorder="1" applyAlignment="1">
      <alignment horizontal="centerContinuous" vertical="center"/>
    </xf>
    <xf numFmtId="0" fontId="124" fillId="0" borderId="9" xfId="0" applyFont="1" applyBorder="1" applyAlignment="1">
      <alignment horizontal="center" vertical="center"/>
    </xf>
    <xf numFmtId="0" fontId="124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9" borderId="4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left" vertical="center"/>
    </xf>
    <xf numFmtId="0" fontId="3" fillId="9" borderId="6" xfId="0" applyFont="1" applyFill="1" applyBorder="1" applyAlignment="1">
      <alignment horizontal="left" vertical="center"/>
    </xf>
    <xf numFmtId="0" fontId="3" fillId="9" borderId="3" xfId="0" applyFont="1" applyFill="1" applyBorder="1" applyAlignment="1">
      <alignment horizontal="left" vertical="center"/>
    </xf>
    <xf numFmtId="0" fontId="30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10" fillId="9" borderId="0" xfId="0" applyFont="1" applyFill="1" applyAlignment="1">
      <alignment vertical="center"/>
    </xf>
    <xf numFmtId="0" fontId="29" fillId="0" borderId="0" xfId="0" applyFont="1" applyFill="1" applyAlignment="1">
      <alignment horizontal="center" vertical="center"/>
    </xf>
    <xf numFmtId="0" fontId="71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190" fontId="3" fillId="0" borderId="0" xfId="0" applyNumberFormat="1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0" fontId="8" fillId="9" borderId="0" xfId="0" applyFont="1" applyFill="1" applyBorder="1" applyAlignment="1">
      <alignment horizontal="left" vertical="center"/>
    </xf>
    <xf numFmtId="0" fontId="3" fillId="9" borderId="0" xfId="0" applyFont="1" applyFill="1" applyAlignment="1">
      <alignment horizontal="center" vertical="center"/>
    </xf>
    <xf numFmtId="0" fontId="3" fillId="34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right" vertical="center"/>
    </xf>
    <xf numFmtId="0" fontId="3" fillId="9" borderId="0" xfId="0" applyFont="1" applyFill="1" applyAlignment="1">
      <alignment horizontal="right" vertical="center"/>
    </xf>
    <xf numFmtId="0" fontId="129" fillId="0" borderId="0" xfId="0" applyFont="1" applyBorder="1" applyAlignment="1">
      <alignment vertical="center"/>
    </xf>
    <xf numFmtId="0" fontId="3" fillId="10" borderId="0" xfId="0" applyFont="1" applyFill="1" applyBorder="1" applyAlignment="1">
      <alignment horizontal="right" vertical="center"/>
    </xf>
    <xf numFmtId="0" fontId="3" fillId="10" borderId="0" xfId="0" applyFont="1" applyFill="1" applyAlignment="1">
      <alignment horizontal="right" vertical="center"/>
    </xf>
    <xf numFmtId="0" fontId="3" fillId="9" borderId="0" xfId="0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right" vertical="center"/>
    </xf>
    <xf numFmtId="0" fontId="8" fillId="8" borderId="0" xfId="0" applyFont="1" applyFill="1" applyAlignment="1">
      <alignment vertical="center"/>
    </xf>
    <xf numFmtId="0" fontId="3" fillId="4" borderId="0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124" fillId="0" borderId="3" xfId="0" applyFont="1" applyBorder="1" applyAlignment="1">
      <alignment horizontal="centerContinuous" vertical="center"/>
    </xf>
    <xf numFmtId="0" fontId="128" fillId="0" borderId="10" xfId="0" applyFont="1" applyBorder="1" applyAlignment="1">
      <alignment vertical="center"/>
    </xf>
    <xf numFmtId="0" fontId="128" fillId="0" borderId="9" xfId="0" applyFont="1" applyBorder="1" applyAlignment="1">
      <alignment vertical="center"/>
    </xf>
    <xf numFmtId="0" fontId="128" fillId="0" borderId="11" xfId="0" applyFont="1" applyBorder="1" applyAlignment="1">
      <alignment vertical="center"/>
    </xf>
    <xf numFmtId="0" fontId="128" fillId="0" borderId="0" xfId="0" applyFont="1" applyBorder="1" applyAlignment="1">
      <alignment vertical="center"/>
    </xf>
    <xf numFmtId="0" fontId="128" fillId="0" borderId="4" xfId="0" applyFont="1" applyBorder="1" applyAlignment="1">
      <alignment vertical="center"/>
    </xf>
    <xf numFmtId="0" fontId="128" fillId="0" borderId="1" xfId="0" applyFont="1" applyBorder="1" applyAlignment="1">
      <alignment vertical="center"/>
    </xf>
    <xf numFmtId="0" fontId="128" fillId="0" borderId="7" xfId="0" applyFont="1" applyBorder="1" applyAlignment="1">
      <alignment vertical="center"/>
    </xf>
    <xf numFmtId="0" fontId="128" fillId="0" borderId="3" xfId="0" applyFont="1" applyBorder="1" applyAlignment="1">
      <alignment vertical="center"/>
    </xf>
    <xf numFmtId="0" fontId="128" fillId="0" borderId="13" xfId="0" applyFont="1" applyBorder="1" applyAlignment="1">
      <alignment vertical="center"/>
    </xf>
    <xf numFmtId="0" fontId="128" fillId="0" borderId="15" xfId="0" applyFont="1" applyBorder="1" applyAlignment="1">
      <alignment vertical="center"/>
    </xf>
    <xf numFmtId="0" fontId="128" fillId="0" borderId="12" xfId="0" applyFont="1" applyBorder="1" applyAlignment="1">
      <alignment vertical="center"/>
    </xf>
    <xf numFmtId="0" fontId="128" fillId="0" borderId="14" xfId="0" applyFont="1" applyBorder="1" applyAlignment="1">
      <alignment vertical="center"/>
    </xf>
    <xf numFmtId="0" fontId="124" fillId="0" borderId="0" xfId="0" applyFont="1" applyFill="1" applyAlignment="1">
      <alignment vertical="center"/>
    </xf>
    <xf numFmtId="0" fontId="125" fillId="0" borderId="0" xfId="0" applyFont="1" applyFill="1" applyAlignment="1">
      <alignment horizontal="centerContinuous" vertical="center"/>
    </xf>
    <xf numFmtId="0" fontId="124" fillId="0" borderId="0" xfId="0" applyFont="1" applyFill="1" applyAlignment="1">
      <alignment horizontal="centerContinuous" vertical="center"/>
    </xf>
    <xf numFmtId="0" fontId="124" fillId="0" borderId="11" xfId="0" applyFont="1" applyFill="1" applyBorder="1" applyAlignment="1">
      <alignment vertical="center"/>
    </xf>
    <xf numFmtId="0" fontId="124" fillId="0" borderId="9" xfId="0" applyFont="1" applyFill="1" applyBorder="1" applyAlignment="1">
      <alignment vertical="center"/>
    </xf>
    <xf numFmtId="0" fontId="124" fillId="0" borderId="9" xfId="0" applyFont="1" applyFill="1" applyBorder="1" applyAlignment="1">
      <alignment horizontal="centerContinuous" vertical="center"/>
    </xf>
    <xf numFmtId="0" fontId="124" fillId="0" borderId="12" xfId="0" applyFont="1" applyFill="1" applyBorder="1" applyAlignment="1">
      <alignment horizontal="center" vertical="center"/>
    </xf>
    <xf numFmtId="0" fontId="124" fillId="0" borderId="4" xfId="0" applyFont="1" applyFill="1" applyBorder="1" applyAlignment="1">
      <alignment horizontal="centerContinuous" vertical="center"/>
    </xf>
    <xf numFmtId="0" fontId="124" fillId="0" borderId="12" xfId="0" applyFont="1" applyFill="1" applyBorder="1" applyAlignment="1">
      <alignment horizontal="centerContinuous" vertical="center"/>
    </xf>
    <xf numFmtId="0" fontId="124" fillId="0" borderId="0" xfId="0" applyFont="1" applyFill="1" applyBorder="1" applyAlignment="1">
      <alignment horizontal="centerContinuous" vertical="center"/>
    </xf>
    <xf numFmtId="0" fontId="124" fillId="0" borderId="14" xfId="0" applyFont="1" applyFill="1" applyBorder="1" applyAlignment="1">
      <alignment vertical="center"/>
    </xf>
    <xf numFmtId="0" fontId="124" fillId="0" borderId="13" xfId="0" applyFont="1" applyFill="1" applyBorder="1" applyAlignment="1">
      <alignment vertical="center"/>
    </xf>
    <xf numFmtId="0" fontId="124" fillId="0" borderId="13" xfId="0" applyFont="1" applyFill="1" applyBorder="1" applyAlignment="1">
      <alignment horizontal="centerContinuous" vertical="center"/>
    </xf>
    <xf numFmtId="0" fontId="124" fillId="0" borderId="14" xfId="0" applyFont="1" applyFill="1" applyBorder="1" applyAlignment="1">
      <alignment horizontal="centerContinuous" vertical="center"/>
    </xf>
    <xf numFmtId="0" fontId="124" fillId="0" borderId="10" xfId="0" applyFont="1" applyFill="1" applyBorder="1" applyAlignment="1">
      <alignment vertical="center"/>
    </xf>
    <xf numFmtId="0" fontId="124" fillId="0" borderId="12" xfId="0" applyFont="1" applyFill="1" applyBorder="1" applyAlignment="1">
      <alignment vertical="center"/>
    </xf>
    <xf numFmtId="0" fontId="124" fillId="0" borderId="0" xfId="0" applyFont="1" applyFill="1" applyBorder="1" applyAlignment="1">
      <alignment vertical="center"/>
    </xf>
    <xf numFmtId="0" fontId="124" fillId="0" borderId="4" xfId="0" applyFont="1" applyFill="1" applyBorder="1" applyAlignment="1">
      <alignment vertical="center"/>
    </xf>
    <xf numFmtId="0" fontId="124" fillId="0" borderId="1" xfId="0" applyFont="1" applyFill="1" applyBorder="1" applyAlignment="1">
      <alignment vertical="center"/>
    </xf>
    <xf numFmtId="0" fontId="132" fillId="0" borderId="0" xfId="0" applyFont="1" applyFill="1" applyAlignment="1">
      <alignment vertical="center"/>
    </xf>
    <xf numFmtId="0" fontId="131" fillId="0" borderId="0" xfId="0" applyFont="1" applyFill="1" applyBorder="1" applyAlignment="1">
      <alignment vertical="center"/>
    </xf>
    <xf numFmtId="0" fontId="124" fillId="0" borderId="0" xfId="0" applyFont="1" applyFill="1" applyAlignment="1">
      <alignment horizontal="right" vertical="center"/>
    </xf>
    <xf numFmtId="0" fontId="124" fillId="0" borderId="0" xfId="0" applyFont="1" applyFill="1" applyAlignment="1">
      <alignment horizontal="left" vertical="center"/>
    </xf>
    <xf numFmtId="0" fontId="124" fillId="0" borderId="7" xfId="0" applyFont="1" applyFill="1" applyBorder="1" applyAlignment="1">
      <alignment vertical="center"/>
    </xf>
    <xf numFmtId="0" fontId="124" fillId="0" borderId="7" xfId="0" applyFont="1" applyFill="1" applyBorder="1" applyAlignment="1">
      <alignment horizontal="center" vertical="center"/>
    </xf>
    <xf numFmtId="0" fontId="124" fillId="0" borderId="9" xfId="0" applyFont="1" applyFill="1" applyBorder="1" applyAlignment="1">
      <alignment horizontal="center" vertical="center"/>
    </xf>
    <xf numFmtId="0" fontId="124" fillId="0" borderId="3" xfId="0" applyFont="1" applyFill="1" applyBorder="1" applyAlignment="1">
      <alignment vertical="center"/>
    </xf>
    <xf numFmtId="0" fontId="124" fillId="0" borderId="3" xfId="0" applyFont="1" applyFill="1" applyBorder="1" applyAlignment="1">
      <alignment horizontal="center" vertical="center"/>
    </xf>
    <xf numFmtId="0" fontId="124" fillId="0" borderId="4" xfId="0" applyFont="1" applyFill="1" applyBorder="1" applyAlignment="1">
      <alignment horizontal="center" vertical="center"/>
    </xf>
    <xf numFmtId="0" fontId="124" fillId="0" borderId="15" xfId="0" applyFont="1" applyFill="1" applyBorder="1" applyAlignment="1">
      <alignment vertical="center"/>
    </xf>
    <xf numFmtId="0" fontId="124" fillId="0" borderId="6" xfId="0" applyFont="1" applyFill="1" applyBorder="1" applyAlignment="1">
      <alignment horizontal="center" vertical="center"/>
    </xf>
    <xf numFmtId="0" fontId="124" fillId="0" borderId="116" xfId="0" applyFont="1" applyFill="1" applyBorder="1" applyAlignment="1">
      <alignment horizontal="center" vertical="center"/>
    </xf>
    <xf numFmtId="0" fontId="124" fillId="0" borderId="117" xfId="0" applyFont="1" applyFill="1" applyBorder="1" applyAlignment="1">
      <alignment horizontal="center" vertical="center"/>
    </xf>
    <xf numFmtId="0" fontId="124" fillId="0" borderId="15" xfId="0" applyFont="1" applyFill="1" applyBorder="1" applyAlignment="1">
      <alignment horizontal="center" vertical="center"/>
    </xf>
    <xf numFmtId="0" fontId="124" fillId="0" borderId="13" xfId="0" applyFont="1" applyFill="1" applyBorder="1" applyAlignment="1">
      <alignment horizontal="center" vertical="center"/>
    </xf>
    <xf numFmtId="0" fontId="124" fillId="0" borderId="131" xfId="0" applyFont="1" applyFill="1" applyBorder="1" applyAlignment="1">
      <alignment vertical="center" shrinkToFit="1"/>
    </xf>
    <xf numFmtId="0" fontId="124" fillId="0" borderId="82" xfId="0" applyFont="1" applyFill="1" applyBorder="1" applyAlignment="1">
      <alignment vertical="center" shrinkToFit="1"/>
    </xf>
    <xf numFmtId="0" fontId="124" fillId="0" borderId="104" xfId="0" applyFont="1" applyFill="1" applyBorder="1" applyAlignment="1">
      <alignment vertical="center" shrinkToFit="1"/>
    </xf>
    <xf numFmtId="41" fontId="124" fillId="0" borderId="3" xfId="0" applyNumberFormat="1" applyFont="1" applyFill="1" applyBorder="1" applyAlignment="1">
      <alignment vertical="center"/>
    </xf>
    <xf numFmtId="41" fontId="124" fillId="0" borderId="132" xfId="0" applyNumberFormat="1" applyFont="1" applyFill="1" applyBorder="1" applyAlignment="1">
      <alignment vertical="center" shrinkToFit="1"/>
    </xf>
    <xf numFmtId="41" fontId="124" fillId="0" borderId="3" xfId="0" applyNumberFormat="1" applyFont="1" applyFill="1" applyBorder="1" applyAlignment="1">
      <alignment vertical="center" shrinkToFit="1"/>
    </xf>
    <xf numFmtId="193" fontId="124" fillId="0" borderId="3" xfId="0" applyNumberFormat="1" applyFont="1" applyFill="1" applyBorder="1" applyAlignment="1">
      <alignment vertical="center" shrinkToFit="1"/>
    </xf>
    <xf numFmtId="41" fontId="124" fillId="0" borderId="4" xfId="0" applyNumberFormat="1" applyFont="1" applyFill="1" applyBorder="1" applyAlignment="1">
      <alignment vertical="center" shrinkToFit="1"/>
    </xf>
    <xf numFmtId="41" fontId="124" fillId="0" borderId="80" xfId="0" applyNumberFormat="1" applyFont="1" applyFill="1" applyBorder="1" applyAlignment="1">
      <alignment vertical="center" shrinkToFit="1"/>
    </xf>
    <xf numFmtId="41" fontId="124" fillId="0" borderId="103" xfId="0" applyNumberFormat="1" applyFont="1" applyFill="1" applyBorder="1" applyAlignment="1">
      <alignment vertical="center" shrinkToFit="1"/>
    </xf>
    <xf numFmtId="0" fontId="124" fillId="0" borderId="132" xfId="0" applyFont="1" applyFill="1" applyBorder="1" applyAlignment="1">
      <alignment vertical="center" shrinkToFit="1"/>
    </xf>
    <xf numFmtId="0" fontId="124" fillId="0" borderId="80" xfId="0" applyFont="1" applyFill="1" applyBorder="1" applyAlignment="1">
      <alignment vertical="center" shrinkToFit="1"/>
    </xf>
    <xf numFmtId="0" fontId="124" fillId="0" borderId="103" xfId="0" applyFont="1" applyFill="1" applyBorder="1" applyAlignment="1">
      <alignment vertical="center" shrinkToFit="1"/>
    </xf>
    <xf numFmtId="41" fontId="124" fillId="0" borderId="0" xfId="0" applyNumberFormat="1" applyFont="1" applyFill="1" applyBorder="1" applyAlignment="1">
      <alignment vertical="center" shrinkToFit="1"/>
    </xf>
    <xf numFmtId="0" fontId="124" fillId="0" borderId="6" xfId="0" applyFont="1" applyFill="1" applyBorder="1" applyAlignment="1">
      <alignment vertical="center"/>
    </xf>
    <xf numFmtId="193" fontId="124" fillId="0" borderId="5" xfId="0" applyNumberFormat="1" applyFont="1" applyFill="1" applyBorder="1" applyAlignment="1">
      <alignment vertical="center" shrinkToFit="1"/>
    </xf>
    <xf numFmtId="0" fontId="124" fillId="0" borderId="82" xfId="0" applyFont="1" applyFill="1" applyBorder="1" applyAlignment="1">
      <alignment vertical="center"/>
    </xf>
    <xf numFmtId="0" fontId="124" fillId="0" borderId="126" xfId="0" applyFont="1" applyFill="1" applyBorder="1" applyAlignment="1">
      <alignment vertical="center"/>
    </xf>
    <xf numFmtId="41" fontId="124" fillId="0" borderId="0" xfId="0" applyNumberFormat="1" applyFont="1" applyFill="1" applyBorder="1" applyAlignment="1">
      <alignment vertical="center"/>
    </xf>
    <xf numFmtId="41" fontId="124" fillId="0" borderId="80" xfId="0" applyNumberFormat="1" applyFont="1" applyFill="1" applyBorder="1" applyAlignment="1">
      <alignment vertical="center"/>
    </xf>
    <xf numFmtId="41" fontId="124" fillId="0" borderId="118" xfId="0" applyNumberFormat="1" applyFont="1" applyFill="1" applyBorder="1" applyAlignment="1">
      <alignment vertical="center"/>
    </xf>
    <xf numFmtId="41" fontId="124" fillId="0" borderId="4" xfId="0" applyNumberFormat="1" applyFont="1" applyFill="1" applyBorder="1" applyAlignment="1">
      <alignment vertical="center"/>
    </xf>
    <xf numFmtId="193" fontId="124" fillId="0" borderId="4" xfId="0" applyNumberFormat="1" applyFont="1" applyFill="1" applyBorder="1" applyAlignment="1">
      <alignment vertical="center"/>
    </xf>
    <xf numFmtId="0" fontId="124" fillId="0" borderId="80" xfId="0" applyFont="1" applyFill="1" applyBorder="1" applyAlignment="1">
      <alignment vertical="center"/>
    </xf>
    <xf numFmtId="0" fontId="124" fillId="0" borderId="118" xfId="0" applyFont="1" applyFill="1" applyBorder="1" applyAlignment="1">
      <alignment vertical="center"/>
    </xf>
    <xf numFmtId="0" fontId="124" fillId="0" borderId="130" xfId="0" applyFont="1" applyFill="1" applyBorder="1" applyAlignment="1">
      <alignment horizontal="center" vertical="center"/>
    </xf>
    <xf numFmtId="0" fontId="124" fillId="0" borderId="131" xfId="0" applyFont="1" applyFill="1" applyBorder="1" applyAlignment="1">
      <alignment vertical="center"/>
    </xf>
    <xf numFmtId="0" fontId="124" fillId="0" borderId="132" xfId="0" applyFont="1" applyFill="1" applyBorder="1" applyAlignment="1">
      <alignment vertical="center"/>
    </xf>
    <xf numFmtId="193" fontId="124" fillId="0" borderId="3" xfId="0" applyNumberFormat="1" applyFont="1" applyFill="1" applyBorder="1" applyAlignment="1">
      <alignment vertical="center"/>
    </xf>
    <xf numFmtId="0" fontId="124" fillId="0" borderId="131" xfId="0" applyFont="1" applyFill="1" applyBorder="1" applyAlignment="1">
      <alignment horizontal="center" vertical="center"/>
    </xf>
    <xf numFmtId="0" fontId="124" fillId="0" borderId="82" xfId="0" applyFont="1" applyFill="1" applyBorder="1" applyAlignment="1">
      <alignment horizontal="center" vertical="center"/>
    </xf>
    <xf numFmtId="0" fontId="124" fillId="0" borderId="126" xfId="0" applyFont="1" applyFill="1" applyBorder="1" applyAlignment="1">
      <alignment horizontal="center" vertical="center"/>
    </xf>
    <xf numFmtId="0" fontId="124" fillId="0" borderId="7" xfId="0" applyFont="1" applyFill="1" applyBorder="1" applyAlignment="1">
      <alignment horizontal="left" vertical="center"/>
    </xf>
    <xf numFmtId="193" fontId="124" fillId="0" borderId="4" xfId="0" applyNumberFormat="1" applyFont="1" applyFill="1" applyBorder="1" applyAlignment="1">
      <alignment vertical="center" shrinkToFit="1"/>
    </xf>
    <xf numFmtId="0" fontId="124" fillId="0" borderId="132" xfId="0" applyFont="1" applyFill="1" applyBorder="1" applyAlignment="1">
      <alignment horizontal="center" vertical="center"/>
    </xf>
    <xf numFmtId="193" fontId="124" fillId="0" borderId="0" xfId="0" applyNumberFormat="1" applyFont="1" applyFill="1" applyBorder="1" applyAlignment="1">
      <alignment vertical="center" shrinkToFit="1"/>
    </xf>
    <xf numFmtId="0" fontId="124" fillId="0" borderId="0" xfId="0" applyFont="1" applyFill="1" applyAlignment="1">
      <alignment horizontal="center" vertical="center"/>
    </xf>
    <xf numFmtId="0" fontId="124" fillId="0" borderId="80" xfId="0" applyFont="1" applyFill="1" applyBorder="1" applyAlignment="1">
      <alignment horizontal="center" vertical="center"/>
    </xf>
    <xf numFmtId="0" fontId="124" fillId="0" borderId="118" xfId="0" applyFont="1" applyFill="1" applyBorder="1" applyAlignment="1">
      <alignment horizontal="center" vertical="center"/>
    </xf>
    <xf numFmtId="193" fontId="124" fillId="0" borderId="3" xfId="0" applyNumberFormat="1" applyFont="1" applyFill="1" applyBorder="1" applyAlignment="1">
      <alignment horizontal="center" vertical="center"/>
    </xf>
    <xf numFmtId="41" fontId="124" fillId="0" borderId="15" xfId="0" applyNumberFormat="1" applyFont="1" applyFill="1" applyBorder="1" applyAlignment="1">
      <alignment vertical="center" shrinkToFit="1"/>
    </xf>
    <xf numFmtId="41" fontId="124" fillId="0" borderId="13" xfId="0" applyNumberFormat="1" applyFont="1" applyFill="1" applyBorder="1" applyAlignment="1">
      <alignment vertical="center" shrinkToFit="1"/>
    </xf>
    <xf numFmtId="193" fontId="124" fillId="0" borderId="4" xfId="0" applyNumberFormat="1" applyFont="1" applyFill="1" applyBorder="1" applyAlignment="1">
      <alignment horizontal="center" vertical="center"/>
    </xf>
    <xf numFmtId="0" fontId="124" fillId="0" borderId="7" xfId="0" applyFont="1" applyFill="1" applyBorder="1" applyAlignment="1">
      <alignment horizontal="centerContinuous" vertical="center"/>
    </xf>
    <xf numFmtId="0" fontId="124" fillId="0" borderId="9" xfId="0" applyFont="1" applyFill="1" applyBorder="1" applyAlignment="1">
      <alignment horizontal="left" vertical="center"/>
    </xf>
    <xf numFmtId="0" fontId="124" fillId="0" borderId="3" xfId="0" applyFont="1" applyFill="1" applyBorder="1" applyAlignment="1">
      <alignment horizontal="centerContinuous" vertical="center"/>
    </xf>
    <xf numFmtId="0" fontId="124" fillId="0" borderId="130" xfId="0" applyFont="1" applyFill="1" applyBorder="1" applyAlignment="1">
      <alignment horizontal="centerContinuous" vertical="center"/>
    </xf>
    <xf numFmtId="0" fontId="124" fillId="0" borderId="116" xfId="0" applyFont="1" applyFill="1" applyBorder="1" applyAlignment="1">
      <alignment horizontal="centerContinuous" vertical="center"/>
    </xf>
    <xf numFmtId="0" fontId="124" fillId="0" borderId="117" xfId="0" applyFont="1" applyFill="1" applyBorder="1" applyAlignment="1">
      <alignment horizontal="centerContinuous" vertical="center"/>
    </xf>
    <xf numFmtId="0" fontId="124" fillId="0" borderId="15" xfId="0" applyFont="1" applyFill="1" applyBorder="1" applyAlignment="1">
      <alignment horizontal="left" vertical="center"/>
    </xf>
    <xf numFmtId="0" fontId="124" fillId="0" borderId="15" xfId="0" applyFont="1" applyFill="1" applyBorder="1" applyAlignment="1">
      <alignment horizontal="centerContinuous" vertical="center"/>
    </xf>
    <xf numFmtId="0" fontId="124" fillId="0" borderId="81" xfId="0" applyFont="1" applyFill="1" applyBorder="1" applyAlignment="1">
      <alignment horizontal="center" vertical="center"/>
    </xf>
    <xf numFmtId="0" fontId="124" fillId="0" borderId="96" xfId="0" applyFont="1" applyFill="1" applyBorder="1" applyAlignment="1">
      <alignment horizontal="center" vertical="center"/>
    </xf>
    <xf numFmtId="2" fontId="124" fillId="0" borderId="3" xfId="0" applyNumberFormat="1" applyFont="1" applyFill="1" applyBorder="1" applyAlignment="1">
      <alignment horizontal="center" vertical="center"/>
    </xf>
    <xf numFmtId="41" fontId="124" fillId="0" borderId="3" xfId="0" applyNumberFormat="1" applyFont="1" applyFill="1" applyBorder="1" applyAlignment="1">
      <alignment horizontal="center" vertical="center"/>
    </xf>
    <xf numFmtId="2" fontId="124" fillId="0" borderId="4" xfId="0" applyNumberFormat="1" applyFont="1" applyFill="1" applyBorder="1" applyAlignment="1">
      <alignment horizontal="center" vertical="center"/>
    </xf>
    <xf numFmtId="193" fontId="124" fillId="0" borderId="0" xfId="0" applyNumberFormat="1" applyFont="1" applyFill="1" applyBorder="1" applyAlignment="1">
      <alignment horizontal="center" vertical="center" shrinkToFit="1"/>
    </xf>
    <xf numFmtId="193" fontId="124" fillId="0" borderId="0" xfId="0" applyNumberFormat="1" applyFont="1" applyFill="1" applyBorder="1" applyAlignment="1">
      <alignment horizontal="center" vertical="center"/>
    </xf>
    <xf numFmtId="193" fontId="124" fillId="0" borderId="7" xfId="0" applyNumberFormat="1" applyFont="1" applyFill="1" applyBorder="1" applyAlignment="1">
      <alignment vertical="center" shrinkToFit="1"/>
    </xf>
    <xf numFmtId="193" fontId="124" fillId="0" borderId="9" xfId="0" applyNumberFormat="1" applyFont="1" applyFill="1" applyBorder="1" applyAlignment="1">
      <alignment vertical="center" shrinkToFit="1"/>
    </xf>
    <xf numFmtId="193" fontId="124" fillId="0" borderId="13" xfId="0" applyNumberFormat="1" applyFont="1" applyFill="1" applyBorder="1" applyAlignment="1">
      <alignment vertical="center" shrinkToFit="1"/>
    </xf>
    <xf numFmtId="0" fontId="124" fillId="0" borderId="81" xfId="0" applyFont="1" applyFill="1" applyBorder="1" applyAlignment="1">
      <alignment horizontal="centerContinuous" vertical="center"/>
    </xf>
    <xf numFmtId="0" fontId="124" fillId="0" borderId="104" xfId="0" applyFont="1" applyFill="1" applyBorder="1" applyAlignment="1">
      <alignment horizontal="centerContinuous" vertical="center"/>
    </xf>
    <xf numFmtId="0" fontId="124" fillId="0" borderId="131" xfId="0" applyFont="1" applyFill="1" applyBorder="1" applyAlignment="1">
      <alignment horizontal="centerContinuous" vertical="center"/>
    </xf>
    <xf numFmtId="0" fontId="124" fillId="0" borderId="104" xfId="0" applyFont="1" applyFill="1" applyBorder="1" applyAlignment="1">
      <alignment vertical="center"/>
    </xf>
    <xf numFmtId="0" fontId="124" fillId="0" borderId="96" xfId="0" applyFont="1" applyFill="1" applyBorder="1" applyAlignment="1">
      <alignment horizontal="centerContinuous" vertical="center"/>
    </xf>
    <xf numFmtId="0" fontId="124" fillId="0" borderId="103" xfId="0" applyFont="1" applyFill="1" applyBorder="1" applyAlignment="1">
      <alignment horizontal="centerContinuous" vertical="center"/>
    </xf>
    <xf numFmtId="0" fontId="124" fillId="0" borderId="132" xfId="0" applyFont="1" applyFill="1" applyBorder="1" applyAlignment="1">
      <alignment horizontal="centerContinuous" vertical="center"/>
    </xf>
    <xf numFmtId="0" fontId="124" fillId="0" borderId="103" xfId="0" applyFont="1" applyFill="1" applyBorder="1" applyAlignment="1">
      <alignment horizontal="center" vertical="center"/>
    </xf>
    <xf numFmtId="0" fontId="124" fillId="0" borderId="124" xfId="0" applyFont="1" applyFill="1" applyBorder="1" applyAlignment="1">
      <alignment horizontal="centerContinuous" vertical="center"/>
    </xf>
    <xf numFmtId="0" fontId="124" fillId="0" borderId="127" xfId="0" applyFont="1" applyFill="1" applyBorder="1" applyAlignment="1">
      <alignment horizontal="centerContinuous" vertical="center"/>
    </xf>
    <xf numFmtId="0" fontId="124" fillId="0" borderId="133" xfId="0" applyFont="1" applyFill="1" applyBorder="1" applyAlignment="1">
      <alignment horizontal="centerContinuous" vertical="center"/>
    </xf>
    <xf numFmtId="0" fontId="124" fillId="0" borderId="97" xfId="0" applyFont="1" applyFill="1" applyBorder="1" applyAlignment="1">
      <alignment horizontal="center" vertical="center"/>
    </xf>
    <xf numFmtId="0" fontId="124" fillId="0" borderId="127" xfId="0" applyFont="1" applyFill="1" applyBorder="1" applyAlignment="1">
      <alignment horizontal="center" vertical="center"/>
    </xf>
    <xf numFmtId="0" fontId="132" fillId="0" borderId="10" xfId="0" applyFont="1" applyFill="1" applyBorder="1" applyAlignment="1">
      <alignment vertical="center"/>
    </xf>
    <xf numFmtId="0" fontId="124" fillId="0" borderId="104" xfId="0" applyFont="1" applyFill="1" applyBorder="1" applyAlignment="1">
      <alignment horizontal="center" vertical="center"/>
    </xf>
    <xf numFmtId="0" fontId="124" fillId="0" borderId="103" xfId="0" applyFont="1" applyFill="1" applyBorder="1" applyAlignment="1">
      <alignment vertical="center"/>
    </xf>
    <xf numFmtId="1" fontId="124" fillId="0" borderId="80" xfId="0" applyNumberFormat="1" applyFont="1" applyFill="1" applyBorder="1" applyAlignment="1">
      <alignment vertical="center"/>
    </xf>
    <xf numFmtId="41" fontId="124" fillId="0" borderId="96" xfId="0" applyNumberFormat="1" applyFont="1" applyFill="1" applyBorder="1" applyAlignment="1">
      <alignment horizontal="center" vertical="center"/>
    </xf>
    <xf numFmtId="0" fontId="124" fillId="0" borderId="0" xfId="0" applyFont="1" applyFill="1" applyBorder="1" applyAlignment="1">
      <alignment horizontal="center" vertical="center"/>
    </xf>
    <xf numFmtId="2" fontId="124" fillId="0" borderId="103" xfId="0" applyNumberFormat="1" applyFont="1" applyFill="1" applyBorder="1" applyAlignment="1">
      <alignment horizontal="center" vertical="center"/>
    </xf>
    <xf numFmtId="2" fontId="124" fillId="0" borderId="132" xfId="0" applyNumberFormat="1" applyFont="1" applyFill="1" applyBorder="1" applyAlignment="1">
      <alignment horizontal="center" vertical="center"/>
    </xf>
    <xf numFmtId="41" fontId="124" fillId="0" borderId="4" xfId="0" applyNumberFormat="1" applyFont="1" applyFill="1" applyBorder="1" applyAlignment="1">
      <alignment horizontal="center" vertical="center"/>
    </xf>
    <xf numFmtId="41" fontId="124" fillId="0" borderId="0" xfId="0" applyNumberFormat="1" applyFont="1" applyFill="1" applyBorder="1" applyAlignment="1">
      <alignment horizontal="center" vertical="center"/>
    </xf>
    <xf numFmtId="2" fontId="124" fillId="0" borderId="0" xfId="0" applyNumberFormat="1" applyFont="1" applyFill="1" applyBorder="1" applyAlignment="1">
      <alignment horizontal="center" vertical="center"/>
    </xf>
    <xf numFmtId="191" fontId="124" fillId="0" borderId="80" xfId="0" applyNumberFormat="1" applyFont="1" applyFill="1" applyBorder="1" applyAlignment="1">
      <alignment vertical="center"/>
    </xf>
    <xf numFmtId="2" fontId="124" fillId="0" borderId="80" xfId="0" applyNumberFormat="1" applyFont="1" applyFill="1" applyBorder="1" applyAlignment="1">
      <alignment vertical="center"/>
    </xf>
    <xf numFmtId="191" fontId="124" fillId="0" borderId="103" xfId="0" applyNumberFormat="1" applyFont="1" applyFill="1" applyBorder="1" applyAlignment="1">
      <alignment vertical="center"/>
    </xf>
    <xf numFmtId="191" fontId="124" fillId="0" borderId="80" xfId="0" applyNumberFormat="1" applyFont="1" applyFill="1" applyBorder="1" applyAlignment="1">
      <alignment horizontal="center" vertical="center"/>
    </xf>
    <xf numFmtId="1" fontId="124" fillId="0" borderId="80" xfId="0" applyNumberFormat="1" applyFont="1" applyFill="1" applyBorder="1" applyAlignment="1">
      <alignment horizontal="center" vertical="center"/>
    </xf>
    <xf numFmtId="191" fontId="124" fillId="0" borderId="103" xfId="0" applyNumberFormat="1" applyFont="1" applyFill="1" applyBorder="1" applyAlignment="1">
      <alignment horizontal="center" vertical="center"/>
    </xf>
    <xf numFmtId="2" fontId="124" fillId="0" borderId="80" xfId="0" applyNumberFormat="1" applyFont="1" applyFill="1" applyBorder="1" applyAlignment="1">
      <alignment horizontal="center" vertical="center"/>
    </xf>
    <xf numFmtId="0" fontId="132" fillId="0" borderId="0" xfId="0" applyFont="1" applyFill="1" applyBorder="1" applyAlignment="1">
      <alignment vertical="center"/>
    </xf>
    <xf numFmtId="2" fontId="124" fillId="0" borderId="103" xfId="0" applyNumberFormat="1" applyFont="1" applyFill="1" applyBorder="1" applyAlignment="1">
      <alignment vertical="center"/>
    </xf>
    <xf numFmtId="2" fontId="124" fillId="0" borderId="132" xfId="0" applyNumberFormat="1" applyFont="1" applyFill="1" applyBorder="1" applyAlignment="1">
      <alignment vertical="center"/>
    </xf>
    <xf numFmtId="0" fontId="124" fillId="0" borderId="81" xfId="0" applyFont="1" applyFill="1" applyBorder="1" applyAlignment="1">
      <alignment vertical="center"/>
    </xf>
    <xf numFmtId="0" fontId="124" fillId="0" borderId="124" xfId="0" applyFont="1" applyFill="1" applyBorder="1" applyAlignment="1">
      <alignment horizontal="center" vertical="center"/>
    </xf>
    <xf numFmtId="191" fontId="124" fillId="0" borderId="96" xfId="0" applyNumberFormat="1" applyFont="1" applyFill="1" applyBorder="1" applyAlignment="1">
      <alignment vertical="center"/>
    </xf>
    <xf numFmtId="0" fontId="124" fillId="0" borderId="96" xfId="0" applyFont="1" applyFill="1" applyBorder="1" applyAlignment="1">
      <alignment vertical="center"/>
    </xf>
    <xf numFmtId="191" fontId="124" fillId="0" borderId="132" xfId="0" applyNumberFormat="1" applyFont="1" applyFill="1" applyBorder="1" applyAlignment="1">
      <alignment horizontal="center" vertical="center"/>
    </xf>
    <xf numFmtId="0" fontId="124" fillId="0" borderId="124" xfId="0" applyFont="1" applyFill="1" applyBorder="1" applyAlignment="1">
      <alignment vertical="center"/>
    </xf>
    <xf numFmtId="2" fontId="124" fillId="0" borderId="97" xfId="0" applyNumberFormat="1" applyFont="1" applyFill="1" applyBorder="1" applyAlignment="1">
      <alignment vertical="center"/>
    </xf>
    <xf numFmtId="1" fontId="124" fillId="0" borderId="97" xfId="0" applyNumberFormat="1" applyFont="1" applyFill="1" applyBorder="1" applyAlignment="1">
      <alignment vertical="center"/>
    </xf>
    <xf numFmtId="0" fontId="124" fillId="0" borderId="127" xfId="0" applyFont="1" applyFill="1" applyBorder="1" applyAlignment="1">
      <alignment vertical="center"/>
    </xf>
    <xf numFmtId="2" fontId="124" fillId="0" borderId="0" xfId="0" applyNumberFormat="1" applyFont="1" applyFill="1" applyBorder="1" applyAlignment="1">
      <alignment vertical="center"/>
    </xf>
    <xf numFmtId="1" fontId="124" fillId="0" borderId="0" xfId="0" applyNumberFormat="1" applyFont="1" applyFill="1" applyBorder="1" applyAlignment="1">
      <alignment vertical="center"/>
    </xf>
    <xf numFmtId="0" fontId="131" fillId="0" borderId="0" xfId="0" applyFont="1" applyAlignment="1">
      <alignment vertical="center"/>
    </xf>
    <xf numFmtId="0" fontId="124" fillId="0" borderId="0" xfId="0" applyFont="1"/>
    <xf numFmtId="0" fontId="152" fillId="0" borderId="0" xfId="0" applyFont="1" applyAlignment="1">
      <alignment horizontal="centerContinuous"/>
    </xf>
    <xf numFmtId="0" fontId="129" fillId="0" borderId="0" xfId="0" applyFont="1"/>
    <xf numFmtId="0" fontId="152" fillId="0" borderId="0" xfId="0" applyFont="1" applyAlignment="1">
      <alignment horizontal="center"/>
    </xf>
    <xf numFmtId="0" fontId="153" fillId="0" borderId="0" xfId="0" applyFont="1" applyAlignment="1">
      <alignment horizontal="center"/>
    </xf>
    <xf numFmtId="0" fontId="154" fillId="0" borderId="0" xfId="0" applyFont="1" applyAlignment="1">
      <alignment horizontal="center"/>
    </xf>
    <xf numFmtId="0" fontId="124" fillId="0" borderId="0" xfId="0" applyFont="1" applyAlignment="1">
      <alignment horizontal="center"/>
    </xf>
    <xf numFmtId="0" fontId="124" fillId="0" borderId="0" xfId="0" applyFont="1" applyAlignment="1">
      <alignment horizontal="left"/>
    </xf>
    <xf numFmtId="0" fontId="155" fillId="0" borderId="0" xfId="0" applyFont="1" applyAlignment="1">
      <alignment horizontal="centerContinuous"/>
    </xf>
    <xf numFmtId="0" fontId="126" fillId="0" borderId="0" xfId="0" applyFont="1" applyAlignment="1">
      <alignment horizontal="centerContinuous"/>
    </xf>
    <xf numFmtId="0" fontId="125" fillId="0" borderId="0" xfId="0" applyFont="1" applyAlignment="1">
      <alignment horizontal="centerContinuous"/>
    </xf>
    <xf numFmtId="0" fontId="6" fillId="4" borderId="0" xfId="0" applyFont="1" applyFill="1" applyAlignment="1" applyProtection="1">
      <alignment vertical="center"/>
      <protection locked="0"/>
    </xf>
    <xf numFmtId="0" fontId="124" fillId="0" borderId="13" xfId="0" applyFont="1" applyBorder="1" applyAlignment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16" xfId="0" applyFont="1" applyFill="1" applyBorder="1" applyAlignment="1" applyProtection="1">
      <alignment vertical="center"/>
    </xf>
    <xf numFmtId="0" fontId="3" fillId="0" borderId="17" xfId="0" applyFont="1" applyFill="1" applyBorder="1" applyAlignment="1" applyProtection="1">
      <alignment vertical="center"/>
    </xf>
    <xf numFmtId="0" fontId="3" fillId="0" borderId="18" xfId="0" applyFont="1" applyFill="1" applyBorder="1" applyAlignment="1" applyProtection="1">
      <alignment vertical="center"/>
    </xf>
    <xf numFmtId="0" fontId="3" fillId="0" borderId="21" xfId="0" applyFont="1" applyFill="1" applyBorder="1" applyAlignment="1" applyProtection="1">
      <alignment vertical="center"/>
    </xf>
    <xf numFmtId="0" fontId="124" fillId="6" borderId="2" xfId="0" applyFont="1" applyFill="1" applyBorder="1" applyAlignment="1" applyProtection="1">
      <alignment horizontal="left" vertical="center"/>
      <protection locked="0"/>
    </xf>
    <xf numFmtId="0" fontId="127" fillId="0" borderId="7" xfId="0" applyFont="1" applyFill="1" applyBorder="1" applyAlignment="1">
      <alignment horizontal="centerContinuous" vertical="center"/>
    </xf>
    <xf numFmtId="0" fontId="128" fillId="0" borderId="1" xfId="0" applyFont="1" applyFill="1" applyBorder="1" applyAlignment="1">
      <alignment horizontal="centerContinuous" vertical="center"/>
    </xf>
    <xf numFmtId="0" fontId="128" fillId="0" borderId="15" xfId="0" applyFont="1" applyFill="1" applyBorder="1" applyAlignment="1">
      <alignment horizontal="centerContinuous" vertical="center"/>
    </xf>
    <xf numFmtId="0" fontId="128" fillId="0" borderId="1" xfId="0" applyFont="1" applyFill="1" applyBorder="1" applyAlignment="1">
      <alignment horizontal="left" vertical="center"/>
    </xf>
    <xf numFmtId="0" fontId="128" fillId="0" borderId="0" xfId="0" applyFont="1" applyFill="1" applyBorder="1" applyAlignment="1">
      <alignment horizontal="centerContinuous" vertical="center"/>
    </xf>
    <xf numFmtId="0" fontId="128" fillId="0" borderId="3" xfId="0" applyFont="1" applyFill="1" applyBorder="1" applyAlignment="1">
      <alignment horizontal="centerContinuous" vertical="center"/>
    </xf>
    <xf numFmtId="0" fontId="128" fillId="0" borderId="4" xfId="0" applyFont="1" applyFill="1" applyBorder="1" applyAlignment="1">
      <alignment horizontal="centerContinuous" vertical="center"/>
    </xf>
    <xf numFmtId="0" fontId="128" fillId="0" borderId="0" xfId="0" applyFont="1" applyFill="1" applyBorder="1" applyAlignment="1">
      <alignment horizontal="left" vertical="center"/>
    </xf>
    <xf numFmtId="0" fontId="124" fillId="6" borderId="44" xfId="0" applyFont="1" applyFill="1" applyBorder="1" applyAlignment="1" applyProtection="1">
      <alignment horizontal="left" vertical="center"/>
      <protection locked="0"/>
    </xf>
    <xf numFmtId="0" fontId="124" fillId="11" borderId="2" xfId="0" applyFont="1" applyFill="1" applyBorder="1" applyAlignment="1" applyProtection="1">
      <alignment horizontal="left" vertical="center"/>
      <protection locked="0"/>
    </xf>
    <xf numFmtId="43" fontId="124" fillId="0" borderId="0" xfId="1" applyFont="1" applyBorder="1" applyAlignment="1">
      <alignment vertical="center"/>
    </xf>
    <xf numFmtId="43" fontId="124" fillId="0" borderId="0" xfId="0" applyNumberFormat="1" applyFont="1" applyBorder="1" applyAlignment="1">
      <alignment horizontal="centerContinuous" vertical="center"/>
    </xf>
    <xf numFmtId="3" fontId="124" fillId="0" borderId="0" xfId="1" applyNumberFormat="1" applyFont="1" applyBorder="1" applyAlignment="1">
      <alignment horizontal="center" vertical="center"/>
    </xf>
    <xf numFmtId="49" fontId="151" fillId="0" borderId="45" xfId="0" applyNumberFormat="1" applyFont="1" applyBorder="1" applyAlignment="1" applyProtection="1">
      <alignment vertical="center"/>
      <protection locked="0"/>
    </xf>
    <xf numFmtId="49" fontId="151" fillId="0" borderId="207" xfId="0" applyNumberFormat="1" applyFont="1" applyBorder="1" applyAlignment="1" applyProtection="1">
      <alignment vertical="center"/>
      <protection locked="0"/>
    </xf>
    <xf numFmtId="49" fontId="151" fillId="0" borderId="58" xfId="0" applyNumberFormat="1" applyFont="1" applyBorder="1" applyAlignment="1" applyProtection="1">
      <alignment vertical="center"/>
      <protection locked="0"/>
    </xf>
    <xf numFmtId="49" fontId="151" fillId="0" borderId="38" xfId="0" applyNumberFormat="1" applyFont="1" applyBorder="1" applyAlignment="1" applyProtection="1">
      <alignment vertical="center"/>
      <protection locked="0"/>
    </xf>
    <xf numFmtId="49" fontId="151" fillId="5" borderId="0" xfId="0" applyNumberFormat="1" applyFont="1" applyFill="1" applyBorder="1" applyAlignment="1" applyProtection="1">
      <alignment vertical="center"/>
      <protection locked="0"/>
    </xf>
    <xf numFmtId="3" fontId="124" fillId="0" borderId="10" xfId="1" applyNumberFormat="1" applyFont="1" applyBorder="1" applyAlignment="1">
      <alignment horizontal="right" vertical="center"/>
    </xf>
    <xf numFmtId="3" fontId="124" fillId="0" borderId="0" xfId="1" applyNumberFormat="1" applyFont="1" applyBorder="1" applyAlignment="1">
      <alignment horizontal="right" vertical="center"/>
    </xf>
    <xf numFmtId="49" fontId="151" fillId="5" borderId="4" xfId="0" applyNumberFormat="1" applyFont="1" applyFill="1" applyBorder="1" applyAlignment="1" applyProtection="1">
      <alignment vertical="center"/>
      <protection locked="0"/>
    </xf>
    <xf numFmtId="0" fontId="12" fillId="0" borderId="104" xfId="0" applyFont="1" applyBorder="1" applyAlignment="1">
      <alignment horizontal="center" vertical="center"/>
    </xf>
    <xf numFmtId="0" fontId="12" fillId="0" borderId="208" xfId="0" applyFont="1" applyBorder="1" applyAlignment="1">
      <alignment horizontal="center" vertical="center"/>
    </xf>
    <xf numFmtId="0" fontId="12" fillId="0" borderId="209" xfId="0" applyFont="1" applyBorder="1" applyAlignment="1">
      <alignment horizontal="center" vertical="center"/>
    </xf>
    <xf numFmtId="0" fontId="12" fillId="0" borderId="210" xfId="0" applyFont="1" applyBorder="1" applyAlignment="1">
      <alignment horizontal="center" vertical="center"/>
    </xf>
    <xf numFmtId="0" fontId="12" fillId="0" borderId="211" xfId="0" applyFont="1" applyBorder="1" applyAlignment="1">
      <alignment horizontal="center" vertical="center"/>
    </xf>
    <xf numFmtId="0" fontId="12" fillId="0" borderId="212" xfId="0" applyFont="1" applyBorder="1" applyAlignment="1">
      <alignment horizontal="center" vertical="center"/>
    </xf>
    <xf numFmtId="0" fontId="12" fillId="0" borderId="103" xfId="0" applyFont="1" applyBorder="1" applyAlignment="1">
      <alignment horizontal="center" vertical="center"/>
    </xf>
    <xf numFmtId="0" fontId="12" fillId="0" borderId="12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5" fillId="15" borderId="4" xfId="0" applyFont="1" applyFill="1" applyBorder="1" applyAlignment="1">
      <alignment horizontal="center" vertical="center"/>
    </xf>
    <xf numFmtId="0" fontId="35" fillId="15" borderId="1" xfId="0" applyFont="1" applyFill="1" applyBorder="1" applyAlignment="1">
      <alignment horizontal="center" vertical="center"/>
    </xf>
    <xf numFmtId="193" fontId="124" fillId="0" borderId="4" xfId="0" applyNumberFormat="1" applyFont="1" applyBorder="1" applyAlignment="1">
      <alignment vertical="center"/>
    </xf>
    <xf numFmtId="193" fontId="124" fillId="0" borderId="74" xfId="0" applyNumberFormat="1" applyFont="1" applyBorder="1" applyAlignment="1">
      <alignment vertical="center"/>
    </xf>
    <xf numFmtId="41" fontId="124" fillId="0" borderId="4" xfId="0" applyNumberFormat="1" applyFont="1" applyBorder="1" applyAlignment="1">
      <alignment vertical="center"/>
    </xf>
    <xf numFmtId="41" fontId="124" fillId="0" borderId="74" xfId="0" applyNumberFormat="1" applyFont="1" applyBorder="1" applyAlignment="1">
      <alignment vertical="center"/>
    </xf>
    <xf numFmtId="0" fontId="156" fillId="0" borderId="0" xfId="0" applyFont="1" applyAlignment="1">
      <alignment horizontal="center" shrinkToFit="1"/>
    </xf>
    <xf numFmtId="0" fontId="3" fillId="4" borderId="0" xfId="0" applyFont="1" applyFill="1" applyAlignment="1" applyProtection="1">
      <alignment horizontal="left"/>
      <protection locked="0"/>
    </xf>
    <xf numFmtId="0" fontId="12" fillId="0" borderId="0" xfId="0" applyFont="1" applyBorder="1" applyAlignment="1">
      <alignment horizontal="center" vertical="center"/>
    </xf>
    <xf numFmtId="193" fontId="12" fillId="0" borderId="132" xfId="0" applyNumberFormat="1" applyFont="1" applyFill="1" applyBorder="1" applyAlignment="1">
      <alignment horizontal="center" vertical="center"/>
    </xf>
    <xf numFmtId="193" fontId="12" fillId="0" borderId="80" xfId="0" applyNumberFormat="1" applyFont="1" applyFill="1" applyBorder="1" applyAlignment="1">
      <alignment horizontal="center" vertical="center"/>
    </xf>
    <xf numFmtId="193" fontId="12" fillId="0" borderId="118" xfId="0" applyNumberFormat="1" applyFont="1" applyFill="1" applyBorder="1" applyAlignment="1">
      <alignment horizontal="center" vertical="center"/>
    </xf>
    <xf numFmtId="193" fontId="12" fillId="0" borderId="132" xfId="0" applyNumberFormat="1" applyFont="1" applyFill="1" applyBorder="1" applyAlignment="1">
      <alignment horizontal="center" vertical="center" shrinkToFit="1"/>
    </xf>
    <xf numFmtId="0" fontId="12" fillId="0" borderId="96" xfId="0" applyFont="1" applyFill="1" applyBorder="1" applyAlignment="1">
      <alignment horizontal="center" vertical="center"/>
    </xf>
    <xf numFmtId="0" fontId="12" fillId="0" borderId="80" xfId="0" applyFont="1" applyFill="1" applyBorder="1" applyAlignment="1">
      <alignment vertical="center"/>
    </xf>
    <xf numFmtId="0" fontId="12" fillId="0" borderId="118" xfId="0" applyFont="1" applyFill="1" applyBorder="1" applyAlignment="1">
      <alignment vertical="center"/>
    </xf>
    <xf numFmtId="0" fontId="12" fillId="0" borderId="131" xfId="0" applyFont="1" applyFill="1" applyBorder="1" applyAlignment="1">
      <alignment vertical="center"/>
    </xf>
    <xf numFmtId="0" fontId="12" fillId="0" borderId="132" xfId="0" applyFont="1" applyFill="1" applyBorder="1" applyAlignment="1">
      <alignment vertical="center"/>
    </xf>
    <xf numFmtId="0" fontId="3" fillId="14" borderId="4" xfId="0" applyNumberFormat="1" applyFont="1" applyFill="1" applyBorder="1" applyAlignment="1">
      <alignment vertical="center"/>
    </xf>
    <xf numFmtId="0" fontId="34" fillId="24" borderId="0" xfId="0" applyNumberFormat="1" applyFont="1" applyFill="1" applyBorder="1" applyAlignment="1">
      <alignment vertical="center"/>
    </xf>
    <xf numFmtId="0" fontId="34" fillId="24" borderId="10" xfId="0" applyFont="1" applyFill="1" applyBorder="1" applyAlignment="1">
      <alignment horizontal="center" vertical="center"/>
    </xf>
    <xf numFmtId="49" fontId="3" fillId="6" borderId="47" xfId="0" applyNumberFormat="1" applyFont="1" applyFill="1" applyBorder="1" applyAlignment="1" applyProtection="1">
      <alignment vertical="center"/>
      <protection locked="0"/>
    </xf>
    <xf numFmtId="0" fontId="3" fillId="6" borderId="12" xfId="0" applyFont="1" applyFill="1" applyBorder="1" applyAlignment="1">
      <alignment vertical="center"/>
    </xf>
    <xf numFmtId="0" fontId="8" fillId="24" borderId="16" xfId="0" applyFont="1" applyFill="1" applyBorder="1" applyAlignment="1">
      <alignment horizontal="center" vertical="center"/>
    </xf>
    <xf numFmtId="0" fontId="10" fillId="0" borderId="214" xfId="0" applyNumberFormat="1" applyFont="1" applyBorder="1" applyAlignment="1" applyProtection="1">
      <alignment horizontal="center" vertical="center"/>
      <protection locked="0"/>
    </xf>
    <xf numFmtId="0" fontId="8" fillId="24" borderId="16" xfId="0" applyNumberFormat="1" applyFont="1" applyFill="1" applyBorder="1" applyAlignment="1">
      <alignment horizontal="center" vertical="center"/>
    </xf>
    <xf numFmtId="0" fontId="53" fillId="5" borderId="0" xfId="0" applyNumberFormat="1" applyFont="1" applyFill="1" applyAlignment="1" applyProtection="1">
      <alignment vertical="center"/>
    </xf>
    <xf numFmtId="0" fontId="10" fillId="9" borderId="11" xfId="0" applyFont="1" applyFill="1" applyBorder="1" applyAlignment="1" applyProtection="1">
      <alignment horizontal="center" vertical="center"/>
    </xf>
    <xf numFmtId="0" fontId="10" fillId="9" borderId="7" xfId="0" applyFont="1" applyFill="1" applyBorder="1" applyAlignment="1" applyProtection="1">
      <alignment horizontal="center" vertical="center"/>
    </xf>
    <xf numFmtId="0" fontId="10" fillId="9" borderId="14" xfId="0" applyFont="1" applyFill="1" applyBorder="1" applyAlignment="1" applyProtection="1">
      <alignment horizontal="center" vertical="center"/>
    </xf>
    <xf numFmtId="0" fontId="10" fillId="9" borderId="15" xfId="0" applyFont="1" applyFill="1" applyBorder="1" applyAlignment="1" applyProtection="1">
      <alignment horizontal="center" vertical="center"/>
    </xf>
    <xf numFmtId="0" fontId="8" fillId="9" borderId="9" xfId="0" applyFont="1" applyFill="1" applyBorder="1" applyAlignment="1" applyProtection="1">
      <alignment horizontal="center" vertical="center"/>
    </xf>
    <xf numFmtId="0" fontId="8" fillId="9" borderId="13" xfId="0" applyFont="1" applyFill="1" applyBorder="1" applyAlignment="1" applyProtection="1">
      <alignment horizontal="center" vertical="center"/>
    </xf>
    <xf numFmtId="0" fontId="3" fillId="9" borderId="5" xfId="0" applyFont="1" applyFill="1" applyBorder="1" applyAlignment="1" applyProtection="1">
      <alignment horizontal="centerContinuous" vertical="center"/>
    </xf>
    <xf numFmtId="0" fontId="3" fillId="9" borderId="8" xfId="0" applyFont="1" applyFill="1" applyBorder="1" applyAlignment="1" applyProtection="1">
      <alignment horizontal="centerContinuous" vertical="center"/>
    </xf>
    <xf numFmtId="0" fontId="3" fillId="9" borderId="5" xfId="0" applyFont="1" applyFill="1" applyBorder="1" applyAlignment="1" applyProtection="1">
      <alignment horizontal="center" vertical="center"/>
    </xf>
    <xf numFmtId="0" fontId="3" fillId="9" borderId="54" xfId="0" applyFont="1" applyFill="1" applyBorder="1" applyAlignment="1" applyProtection="1">
      <alignment horizontal="center" vertical="center"/>
    </xf>
    <xf numFmtId="0" fontId="3" fillId="9" borderId="9" xfId="0" applyFont="1" applyFill="1" applyBorder="1" applyAlignment="1" applyProtection="1">
      <alignment horizontal="center" vertical="center"/>
    </xf>
    <xf numFmtId="0" fontId="3" fillId="9" borderId="13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71" fillId="0" borderId="0" xfId="0" applyFont="1" applyFill="1" applyBorder="1" applyProtection="1"/>
    <xf numFmtId="0" fontId="72" fillId="0" borderId="0" xfId="0" applyFont="1" applyFill="1" applyBorder="1" applyProtection="1"/>
    <xf numFmtId="0" fontId="68" fillId="0" borderId="0" xfId="0" applyFont="1" applyFill="1" applyBorder="1" applyAlignment="1" applyProtection="1">
      <alignment horizontal="left"/>
    </xf>
    <xf numFmtId="0" fontId="21" fillId="0" borderId="0" xfId="0" applyFont="1" applyFill="1" applyBorder="1" applyProtection="1"/>
    <xf numFmtId="0" fontId="0" fillId="0" borderId="0" xfId="0" applyFill="1" applyBorder="1" applyAlignment="1" applyProtection="1">
      <alignment vertical="center"/>
    </xf>
    <xf numFmtId="16" fontId="3" fillId="0" borderId="0" xfId="0" applyNumberFormat="1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>
      <alignment vertical="center"/>
    </xf>
    <xf numFmtId="0" fontId="29" fillId="7" borderId="0" xfId="0" applyNumberFormat="1" applyFont="1" applyFill="1" applyBorder="1" applyAlignment="1" applyProtection="1">
      <alignment horizontal="left" vertical="center"/>
    </xf>
    <xf numFmtId="0" fontId="35" fillId="7" borderId="0" xfId="0" applyNumberFormat="1" applyFont="1" applyFill="1" applyBorder="1" applyAlignment="1" applyProtection="1">
      <alignment vertical="center"/>
    </xf>
    <xf numFmtId="0" fontId="25" fillId="7" borderId="0" xfId="0" applyNumberFormat="1" applyFont="1" applyFill="1" applyBorder="1" applyAlignment="1" applyProtection="1">
      <alignment vertical="center"/>
    </xf>
    <xf numFmtId="0" fontId="3" fillId="0" borderId="44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5" borderId="20" xfId="0" applyNumberFormat="1" applyFont="1" applyFill="1" applyBorder="1" applyAlignment="1">
      <alignment vertical="center"/>
    </xf>
    <xf numFmtId="0" fontId="12" fillId="0" borderId="21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1" fillId="0" borderId="0" xfId="0" applyFont="1" applyBorder="1" applyAlignment="1">
      <alignment horizontal="center" vertical="center"/>
    </xf>
    <xf numFmtId="0" fontId="12" fillId="0" borderId="216" xfId="0" applyFont="1" applyBorder="1" applyAlignment="1">
      <alignment horizontal="center" vertical="center"/>
    </xf>
    <xf numFmtId="0" fontId="12" fillId="0" borderId="136" xfId="0" applyFont="1" applyBorder="1" applyAlignment="1">
      <alignment horizontal="center" vertical="center"/>
    </xf>
    <xf numFmtId="0" fontId="12" fillId="0" borderId="13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4" fillId="0" borderId="145" xfId="0" applyFont="1" applyBorder="1" applyAlignment="1">
      <alignment horizontal="center" vertical="center"/>
    </xf>
    <xf numFmtId="41" fontId="124" fillId="0" borderId="217" xfId="0" applyNumberFormat="1" applyFont="1" applyBorder="1" applyAlignment="1">
      <alignment horizontal="right" vertical="center"/>
    </xf>
    <xf numFmtId="41" fontId="124" fillId="0" borderId="208" xfId="0" applyNumberFormat="1" applyFont="1" applyBorder="1" applyAlignment="1">
      <alignment horizontal="right" vertical="center"/>
    </xf>
    <xf numFmtId="41" fontId="124" fillId="0" borderId="209" xfId="0" applyNumberFormat="1" applyFont="1" applyBorder="1" applyAlignment="1">
      <alignment horizontal="right" vertical="center"/>
    </xf>
    <xf numFmtId="41" fontId="124" fillId="0" borderId="210" xfId="0" applyNumberFormat="1" applyFont="1" applyBorder="1" applyAlignment="1">
      <alignment horizontal="right" vertical="center"/>
    </xf>
    <xf numFmtId="41" fontId="124" fillId="0" borderId="211" xfId="0" applyNumberFormat="1" applyFont="1" applyBorder="1" applyAlignment="1">
      <alignment horizontal="right" vertical="center"/>
    </xf>
    <xf numFmtId="41" fontId="124" fillId="0" borderId="212" xfId="0" applyNumberFormat="1" applyFont="1" applyBorder="1" applyAlignment="1">
      <alignment horizontal="right" vertical="center"/>
    </xf>
    <xf numFmtId="0" fontId="132" fillId="0" borderId="10" xfId="0" applyFont="1" applyBorder="1" applyAlignment="1">
      <alignment vertical="center"/>
    </xf>
    <xf numFmtId="0" fontId="132" fillId="0" borderId="142" xfId="0" applyFont="1" applyBorder="1" applyAlignment="1">
      <alignment vertical="center"/>
    </xf>
    <xf numFmtId="0" fontId="132" fillId="0" borderId="0" xfId="0" applyFont="1" applyBorder="1" applyAlignment="1">
      <alignment vertical="center"/>
    </xf>
    <xf numFmtId="0" fontId="132" fillId="0" borderId="0" xfId="0" applyFont="1" applyAlignment="1">
      <alignment horizontal="left"/>
    </xf>
    <xf numFmtId="0" fontId="124" fillId="0" borderId="10" xfId="0" applyFont="1" applyBorder="1"/>
    <xf numFmtId="0" fontId="124" fillId="0" borderId="5" xfId="0" applyFont="1" applyBorder="1" applyAlignment="1">
      <alignment horizontal="centerContinuous"/>
    </xf>
    <xf numFmtId="0" fontId="124" fillId="0" borderId="6" xfId="0" applyFont="1" applyBorder="1" applyAlignment="1">
      <alignment horizontal="centerContinuous"/>
    </xf>
    <xf numFmtId="0" fontId="124" fillId="0" borderId="0" xfId="0" applyFont="1" applyBorder="1" applyAlignment="1">
      <alignment horizontal="centerContinuous"/>
    </xf>
    <xf numFmtId="0" fontId="124" fillId="0" borderId="12" xfId="0" applyFont="1" applyBorder="1" applyAlignment="1">
      <alignment horizontal="centerContinuous"/>
    </xf>
    <xf numFmtId="0" fontId="124" fillId="0" borderId="9" xfId="0" applyFont="1" applyBorder="1" applyAlignment="1">
      <alignment horizontal="centerContinuous"/>
    </xf>
    <xf numFmtId="0" fontId="124" fillId="0" borderId="131" xfId="0" applyFont="1" applyBorder="1" applyAlignment="1">
      <alignment horizontal="centerContinuous"/>
    </xf>
    <xf numFmtId="0" fontId="124" fillId="0" borderId="104" xfId="0" applyFont="1" applyBorder="1" applyAlignment="1">
      <alignment horizontal="centerContinuous"/>
    </xf>
    <xf numFmtId="0" fontId="124" fillId="0" borderId="10" xfId="0" applyFont="1" applyBorder="1" applyAlignment="1">
      <alignment horizontal="centerContinuous"/>
    </xf>
    <xf numFmtId="0" fontId="124" fillId="0" borderId="1" xfId="0" applyFont="1" applyBorder="1" applyAlignment="1">
      <alignment horizontal="centerContinuous"/>
    </xf>
    <xf numFmtId="0" fontId="124" fillId="0" borderId="14" xfId="0" applyFont="1" applyBorder="1" applyAlignment="1">
      <alignment horizontal="centerContinuous"/>
    </xf>
    <xf numFmtId="0" fontId="124" fillId="0" borderId="13" xfId="0" applyFont="1" applyBorder="1" applyAlignment="1">
      <alignment horizontal="centerContinuous"/>
    </xf>
    <xf numFmtId="0" fontId="124" fillId="0" borderId="133" xfId="0" applyFont="1" applyBorder="1" applyAlignment="1">
      <alignment horizontal="centerContinuous"/>
    </xf>
    <xf numFmtId="0" fontId="124" fillId="0" borderId="127" xfId="0" applyFont="1" applyBorder="1" applyAlignment="1">
      <alignment horizontal="centerContinuous"/>
    </xf>
    <xf numFmtId="0" fontId="124" fillId="0" borderId="9" xfId="0" applyFont="1" applyBorder="1"/>
    <xf numFmtId="0" fontId="124" fillId="0" borderId="131" xfId="0" applyFont="1" applyBorder="1"/>
    <xf numFmtId="0" fontId="124" fillId="0" borderId="143" xfId="0" applyFont="1" applyBorder="1"/>
    <xf numFmtId="0" fontId="124" fillId="0" borderId="145" xfId="0" applyFont="1" applyBorder="1"/>
    <xf numFmtId="0" fontId="124" fillId="0" borderId="144" xfId="0" applyFont="1" applyBorder="1"/>
    <xf numFmtId="0" fontId="124" fillId="0" borderId="134" xfId="0" applyFont="1" applyBorder="1"/>
    <xf numFmtId="0" fontId="124" fillId="0" borderId="0" xfId="0" applyFont="1" applyBorder="1"/>
    <xf numFmtId="0" fontId="124" fillId="0" borderId="142" xfId="0" applyFont="1" applyBorder="1"/>
    <xf numFmtId="0" fontId="124" fillId="0" borderId="218" xfId="0" applyFont="1" applyBorder="1"/>
    <xf numFmtId="0" fontId="124" fillId="0" borderId="1" xfId="0" applyFont="1" applyBorder="1"/>
    <xf numFmtId="0" fontId="124" fillId="0" borderId="11" xfId="0" applyFont="1" applyBorder="1" applyAlignment="1">
      <alignment horizontal="centerContinuous"/>
    </xf>
    <xf numFmtId="0" fontId="124" fillId="0" borderId="81" xfId="0" applyFont="1" applyBorder="1" applyAlignment="1">
      <alignment horizontal="centerContinuous"/>
    </xf>
    <xf numFmtId="0" fontId="124" fillId="0" borderId="82" xfId="0" applyFont="1" applyBorder="1" applyAlignment="1">
      <alignment horizontal="centerContinuous"/>
    </xf>
    <xf numFmtId="0" fontId="124" fillId="0" borderId="96" xfId="0" applyFont="1" applyBorder="1" applyAlignment="1">
      <alignment horizontal="centerContinuous"/>
    </xf>
    <xf numFmtId="0" fontId="124" fillId="0" borderId="80" xfId="0" applyFont="1" applyBorder="1" applyAlignment="1">
      <alignment horizontal="centerContinuous"/>
    </xf>
    <xf numFmtId="0" fontId="124" fillId="0" borderId="124" xfId="0" applyFont="1" applyBorder="1" applyAlignment="1">
      <alignment horizontal="centerContinuous"/>
    </xf>
    <xf numFmtId="0" fontId="124" fillId="0" borderId="97" xfId="0" applyFont="1" applyBorder="1" applyAlignment="1">
      <alignment horizontal="centerContinuous"/>
    </xf>
    <xf numFmtId="49" fontId="3" fillId="5" borderId="47" xfId="0" applyNumberFormat="1" applyFont="1" applyFill="1" applyBorder="1" applyAlignment="1" applyProtection="1">
      <alignment vertical="center"/>
      <protection locked="0"/>
    </xf>
    <xf numFmtId="49" fontId="3" fillId="5" borderId="2" xfId="0" applyNumberFormat="1" applyFont="1" applyFill="1" applyBorder="1" applyAlignment="1" applyProtection="1">
      <alignment vertical="center"/>
      <protection locked="0"/>
    </xf>
    <xf numFmtId="49" fontId="8" fillId="0" borderId="3" xfId="0" applyNumberFormat="1" applyFont="1" applyFill="1" applyBorder="1" applyAlignment="1" applyProtection="1">
      <alignment vertical="center"/>
      <protection locked="0"/>
    </xf>
    <xf numFmtId="49" fontId="8" fillId="5" borderId="3" xfId="0" applyNumberFormat="1" applyFont="1" applyFill="1" applyBorder="1" applyAlignment="1" applyProtection="1">
      <alignment vertical="center"/>
      <protection locked="0"/>
    </xf>
    <xf numFmtId="0" fontId="88" fillId="5" borderId="0" xfId="0" applyNumberFormat="1" applyFont="1" applyFill="1" applyBorder="1" applyAlignment="1">
      <alignment vertical="center"/>
    </xf>
    <xf numFmtId="49" fontId="35" fillId="18" borderId="4" xfId="0" applyNumberFormat="1" applyFont="1" applyFill="1" applyBorder="1" applyAlignment="1" applyProtection="1">
      <alignment vertical="center"/>
      <protection locked="0"/>
    </xf>
    <xf numFmtId="49" fontId="8" fillId="0" borderId="4" xfId="0" applyNumberFormat="1" applyFont="1" applyFill="1" applyBorder="1" applyAlignment="1" applyProtection="1">
      <alignment vertical="center"/>
      <protection locked="0"/>
    </xf>
    <xf numFmtId="49" fontId="35" fillId="5" borderId="4" xfId="0" applyNumberFormat="1" applyFont="1" applyFill="1" applyBorder="1" applyAlignment="1" applyProtection="1">
      <alignment vertical="center"/>
      <protection locked="0"/>
    </xf>
    <xf numFmtId="49" fontId="91" fillId="0" borderId="3" xfId="0" applyNumberFormat="1" applyFont="1" applyFill="1" applyBorder="1" applyAlignment="1" applyProtection="1">
      <alignment vertical="center"/>
      <protection locked="0"/>
    </xf>
    <xf numFmtId="49" fontId="69" fillId="0" borderId="3" xfId="0" applyNumberFormat="1" applyFont="1" applyFill="1" applyBorder="1" applyAlignment="1" applyProtection="1">
      <alignment vertical="center"/>
      <protection locked="0"/>
    </xf>
    <xf numFmtId="49" fontId="69" fillId="0" borderId="4" xfId="0" applyNumberFormat="1" applyFont="1" applyFill="1" applyBorder="1" applyAlignment="1" applyProtection="1">
      <alignment vertical="center"/>
      <protection locked="0"/>
    </xf>
    <xf numFmtId="41" fontId="124" fillId="0" borderId="7" xfId="0" applyNumberFormat="1" applyFont="1" applyFill="1" applyBorder="1" applyAlignment="1">
      <alignment vertical="center" shrinkToFit="1"/>
    </xf>
    <xf numFmtId="41" fontId="124" fillId="0" borderId="9" xfId="0" applyNumberFormat="1" applyFont="1" applyFill="1" applyBorder="1" applyAlignment="1">
      <alignment vertical="center" shrinkToFit="1"/>
    </xf>
    <xf numFmtId="0" fontId="3" fillId="10" borderId="0" xfId="0" applyFont="1" applyFill="1" applyBorder="1" applyAlignment="1">
      <alignment horizontal="center" vertical="center"/>
    </xf>
    <xf numFmtId="41" fontId="124" fillId="0" borderId="3" xfId="0" applyNumberFormat="1" applyFont="1" applyFill="1" applyBorder="1" applyAlignment="1">
      <alignment horizontal="center" vertical="center" shrinkToFit="1"/>
    </xf>
    <xf numFmtId="41" fontId="124" fillId="0" borderId="81" xfId="0" applyNumberFormat="1" applyFont="1" applyFill="1" applyBorder="1" applyAlignment="1">
      <alignment vertical="center" shrinkToFit="1"/>
    </xf>
    <xf numFmtId="41" fontId="124" fillId="0" borderId="96" xfId="0" applyNumberFormat="1" applyFont="1" applyFill="1" applyBorder="1" applyAlignment="1">
      <alignment vertical="center" shrinkToFit="1"/>
    </xf>
    <xf numFmtId="41" fontId="124" fillId="0" borderId="82" xfId="0" applyNumberFormat="1" applyFont="1" applyFill="1" applyBorder="1" applyAlignment="1">
      <alignment vertical="center" shrinkToFit="1"/>
    </xf>
    <xf numFmtId="41" fontId="124" fillId="0" borderId="104" xfId="0" applyNumberFormat="1" applyFont="1" applyFill="1" applyBorder="1" applyAlignment="1">
      <alignment vertical="center" shrinkToFit="1"/>
    </xf>
    <xf numFmtId="193" fontId="12" fillId="0" borderId="10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92" fontId="124" fillId="0" borderId="103" xfId="0" applyNumberFormat="1" applyFont="1" applyFill="1" applyBorder="1" applyAlignment="1">
      <alignment vertical="center"/>
    </xf>
    <xf numFmtId="194" fontId="124" fillId="0" borderId="0" xfId="0" applyNumberFormat="1" applyFont="1" applyFill="1" applyBorder="1" applyAlignment="1">
      <alignment horizontal="center" vertical="center"/>
    </xf>
    <xf numFmtId="193" fontId="124" fillId="0" borderId="0" xfId="0" applyNumberFormat="1" applyFont="1" applyFill="1" applyBorder="1" applyAlignment="1">
      <alignment vertical="center"/>
    </xf>
    <xf numFmtId="193" fontId="124" fillId="0" borderId="12" xfId="0" applyNumberFormat="1" applyFont="1" applyFill="1" applyBorder="1" applyAlignment="1">
      <alignment vertical="center"/>
    </xf>
    <xf numFmtId="192" fontId="124" fillId="0" borderId="96" xfId="0" applyNumberFormat="1" applyFont="1" applyFill="1" applyBorder="1" applyAlignment="1">
      <alignment vertical="center"/>
    </xf>
    <xf numFmtId="192" fontId="124" fillId="0" borderId="80" xfId="0" applyNumberFormat="1" applyFont="1" applyFill="1" applyBorder="1" applyAlignment="1">
      <alignment vertical="center"/>
    </xf>
    <xf numFmtId="41" fontId="124" fillId="0" borderId="96" xfId="0" applyNumberFormat="1" applyFont="1" applyFill="1" applyBorder="1" applyAlignment="1">
      <alignment vertical="center"/>
    </xf>
    <xf numFmtId="194" fontId="124" fillId="0" borderId="103" xfId="0" applyNumberFormat="1" applyFont="1" applyFill="1" applyBorder="1" applyAlignment="1">
      <alignment horizontal="center" vertical="center"/>
    </xf>
    <xf numFmtId="194" fontId="124" fillId="0" borderId="132" xfId="0" applyNumberFormat="1" applyFont="1" applyFill="1" applyBorder="1" applyAlignment="1">
      <alignment horizontal="center" vertical="center"/>
    </xf>
    <xf numFmtId="193" fontId="124" fillId="0" borderId="103" xfId="0" applyNumberFormat="1" applyFont="1" applyFill="1" applyBorder="1" applyAlignment="1">
      <alignment vertical="center"/>
    </xf>
    <xf numFmtId="193" fontId="124" fillId="0" borderId="132" xfId="0" applyNumberFormat="1" applyFont="1" applyFill="1" applyBorder="1" applyAlignment="1">
      <alignment vertical="center"/>
    </xf>
    <xf numFmtId="41" fontId="124" fillId="0" borderId="81" xfId="0" applyNumberFormat="1" applyFont="1" applyFill="1" applyBorder="1" applyAlignment="1">
      <alignment vertical="center"/>
    </xf>
    <xf numFmtId="0" fontId="124" fillId="0" borderId="3" xfId="0" applyFont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193" fontId="12" fillId="0" borderId="0" xfId="0" applyNumberFormat="1" applyFont="1" applyFill="1" applyBorder="1" applyAlignment="1">
      <alignment horizontal="center" vertical="center"/>
    </xf>
    <xf numFmtId="0" fontId="154" fillId="0" borderId="0" xfId="0" applyNumberFormat="1" applyFont="1" applyAlignment="1">
      <alignment horizontal="center"/>
    </xf>
    <xf numFmtId="49" fontId="154" fillId="0" borderId="0" xfId="0" applyNumberFormat="1" applyFont="1" applyAlignment="1">
      <alignment horizontal="center"/>
    </xf>
    <xf numFmtId="0" fontId="154" fillId="0" borderId="0" xfId="0" applyFont="1" applyAlignment="1">
      <alignment horizontal="center" shrinkToFit="1"/>
    </xf>
    <xf numFmtId="0" fontId="8" fillId="4" borderId="0" xfId="0" applyFont="1" applyFill="1"/>
    <xf numFmtId="0" fontId="6" fillId="4" borderId="0" xfId="0" applyFont="1" applyFill="1"/>
    <xf numFmtId="0" fontId="124" fillId="0" borderId="0" xfId="0" applyFont="1" applyAlignment="1">
      <alignment horizontal="centerContinuous"/>
    </xf>
    <xf numFmtId="0" fontId="124" fillId="0" borderId="219" xfId="0" applyFont="1" applyBorder="1"/>
    <xf numFmtId="0" fontId="124" fillId="0" borderId="220" xfId="0" applyFont="1" applyBorder="1"/>
    <xf numFmtId="0" fontId="124" fillId="0" borderId="221" xfId="0" applyFont="1" applyBorder="1"/>
    <xf numFmtId="0" fontId="124" fillId="0" borderId="137" xfId="0" applyFont="1" applyBorder="1"/>
    <xf numFmtId="0" fontId="124" fillId="0" borderId="222" xfId="0" applyFont="1" applyBorder="1"/>
    <xf numFmtId="0" fontId="124" fillId="0" borderId="141" xfId="0" applyFont="1" applyBorder="1"/>
    <xf numFmtId="0" fontId="41" fillId="0" borderId="0" xfId="0" applyFont="1" applyFill="1"/>
    <xf numFmtId="0" fontId="29" fillId="3" borderId="0" xfId="0" applyFont="1" applyFill="1" applyAlignment="1">
      <alignment horizontal="center" vertical="center"/>
    </xf>
    <xf numFmtId="0" fontId="128" fillId="11" borderId="3" xfId="0" applyFont="1" applyFill="1" applyBorder="1" applyAlignment="1">
      <alignment horizontal="centerContinuous" vertical="center"/>
    </xf>
    <xf numFmtId="0" fontId="124" fillId="0" borderId="223" xfId="0" applyFont="1" applyBorder="1" applyAlignment="1" applyProtection="1">
      <alignment vertical="center"/>
      <protection locked="0"/>
    </xf>
    <xf numFmtId="0" fontId="124" fillId="0" borderId="223" xfId="0" applyFont="1" applyBorder="1" applyAlignment="1" applyProtection="1">
      <alignment horizontal="left" vertical="center"/>
      <protection locked="0"/>
    </xf>
    <xf numFmtId="49" fontId="128" fillId="0" borderId="223" xfId="0" applyNumberFormat="1" applyFont="1" applyBorder="1" applyAlignment="1" applyProtection="1">
      <alignment horizontal="left" vertical="center"/>
      <protection locked="0"/>
    </xf>
    <xf numFmtId="0" fontId="157" fillId="0" borderId="0" xfId="0" applyFont="1" applyFill="1" applyBorder="1" applyAlignment="1"/>
    <xf numFmtId="0" fontId="158" fillId="0" borderId="0" xfId="0" applyFont="1" applyFill="1" applyBorder="1" applyAlignment="1"/>
    <xf numFmtId="0" fontId="158" fillId="0" borderId="0" xfId="0" applyFont="1" applyFill="1" applyBorder="1" applyAlignment="1">
      <alignment vertical="center"/>
    </xf>
    <xf numFmtId="0" fontId="53" fillId="18" borderId="42" xfId="0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69" fillId="0" borderId="4" xfId="0" applyFont="1" applyBorder="1" applyAlignment="1" applyProtection="1">
      <alignment vertical="center"/>
      <protection locked="0"/>
    </xf>
    <xf numFmtId="49" fontId="16" fillId="3" borderId="178" xfId="0" applyNumberFormat="1" applyFont="1" applyFill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5" borderId="0" xfId="0" applyFont="1" applyFill="1" applyAlignment="1" applyProtection="1">
      <alignment horizontal="right" vertical="center"/>
      <protection locked="0"/>
    </xf>
    <xf numFmtId="0" fontId="69" fillId="0" borderId="2" xfId="0" applyFont="1" applyBorder="1" applyAlignment="1" applyProtection="1">
      <alignment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124" fillId="0" borderId="44" xfId="0" applyFont="1" applyBorder="1" applyAlignment="1" applyProtection="1">
      <alignment horizontal="justify"/>
      <protection locked="0"/>
    </xf>
    <xf numFmtId="0" fontId="128" fillId="11" borderId="62" xfId="0" applyFont="1" applyFill="1" applyBorder="1" applyAlignment="1" applyProtection="1">
      <alignment horizontal="right" vertical="center"/>
      <protection locked="0"/>
    </xf>
    <xf numFmtId="0" fontId="124" fillId="0" borderId="4" xfId="0" applyFont="1" applyBorder="1" applyAlignment="1" applyProtection="1">
      <alignment vertical="center"/>
      <protection locked="0"/>
    </xf>
    <xf numFmtId="0" fontId="124" fillId="5" borderId="4" xfId="0" applyFont="1" applyFill="1" applyBorder="1" applyAlignment="1" applyProtection="1">
      <alignment horizontal="left" vertical="center"/>
      <protection locked="0"/>
    </xf>
    <xf numFmtId="0" fontId="124" fillId="0" borderId="0" xfId="0" applyFont="1" applyAlignment="1" applyProtection="1">
      <alignment vertical="center"/>
      <protection locked="0"/>
    </xf>
    <xf numFmtId="0" fontId="124" fillId="0" borderId="2" xfId="0" applyFont="1" applyBorder="1" applyAlignment="1" applyProtection="1">
      <alignment horizontal="justify"/>
      <protection locked="0"/>
    </xf>
    <xf numFmtId="0" fontId="124" fillId="0" borderId="3" xfId="0" applyFont="1" applyBorder="1" applyAlignment="1" applyProtection="1">
      <alignment horizontal="left"/>
      <protection locked="0"/>
    </xf>
    <xf numFmtId="0" fontId="128" fillId="11" borderId="17" xfId="0" applyFont="1" applyFill="1" applyBorder="1" applyAlignment="1" applyProtection="1">
      <alignment horizontal="right" vertical="center"/>
      <protection locked="0"/>
    </xf>
    <xf numFmtId="0" fontId="3" fillId="5" borderId="4" xfId="0" applyFont="1" applyFill="1" applyBorder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vertical="center"/>
      <protection locked="0"/>
    </xf>
    <xf numFmtId="0" fontId="124" fillId="0" borderId="3" xfId="0" applyFont="1" applyBorder="1" applyProtection="1">
      <protection locked="0"/>
    </xf>
    <xf numFmtId="0" fontId="128" fillId="11" borderId="18" xfId="0" applyFont="1" applyFill="1" applyBorder="1" applyAlignment="1" applyProtection="1">
      <alignment horizontal="right" vertical="center"/>
      <protection locked="0"/>
    </xf>
    <xf numFmtId="0" fontId="128" fillId="11" borderId="21" xfId="0" applyFont="1" applyFill="1" applyBorder="1" applyAlignment="1" applyProtection="1">
      <alignment horizontal="right" vertical="center"/>
      <protection locked="0"/>
    </xf>
    <xf numFmtId="0" fontId="124" fillId="0" borderId="2" xfId="0" applyFont="1" applyBorder="1" applyAlignment="1" applyProtection="1">
      <alignment horizontal="left" vertical="center"/>
      <protection locked="0"/>
    </xf>
    <xf numFmtId="0" fontId="124" fillId="5" borderId="0" xfId="0" applyFont="1" applyFill="1" applyBorder="1" applyProtection="1">
      <protection locked="0"/>
    </xf>
    <xf numFmtId="0" fontId="3" fillId="3" borderId="224" xfId="0" applyFont="1" applyFill="1" applyBorder="1" applyAlignment="1" applyProtection="1">
      <alignment vertical="center"/>
      <protection locked="0"/>
    </xf>
    <xf numFmtId="0" fontId="3" fillId="3" borderId="225" xfId="0" applyFont="1" applyFill="1" applyBorder="1" applyAlignment="1" applyProtection="1">
      <alignment vertical="center"/>
      <protection locked="0"/>
    </xf>
    <xf numFmtId="0" fontId="3" fillId="3" borderId="72" xfId="0" applyFont="1" applyFill="1" applyBorder="1" applyAlignment="1" applyProtection="1">
      <alignment vertical="center"/>
      <protection locked="0"/>
    </xf>
    <xf numFmtId="0" fontId="3" fillId="3" borderId="226" xfId="0" applyFont="1" applyFill="1" applyBorder="1" applyAlignment="1" applyProtection="1">
      <alignment vertical="center"/>
      <protection locked="0"/>
    </xf>
    <xf numFmtId="0" fontId="3" fillId="3" borderId="227" xfId="0" applyFont="1" applyFill="1" applyBorder="1" applyAlignment="1" applyProtection="1">
      <alignment vertical="center"/>
      <protection locked="0"/>
    </xf>
    <xf numFmtId="0" fontId="3" fillId="3" borderId="73" xfId="0" applyFont="1" applyFill="1" applyBorder="1" applyAlignment="1" applyProtection="1">
      <alignment vertical="center"/>
      <protection locked="0"/>
    </xf>
    <xf numFmtId="0" fontId="3" fillId="3" borderId="120" xfId="0" applyFont="1" applyFill="1" applyBorder="1" applyAlignment="1" applyProtection="1">
      <alignment vertical="center"/>
      <protection locked="0"/>
    </xf>
    <xf numFmtId="0" fontId="3" fillId="3" borderId="53" xfId="0" applyFont="1" applyFill="1" applyBorder="1" applyAlignment="1" applyProtection="1">
      <alignment vertical="center"/>
      <protection locked="0"/>
    </xf>
    <xf numFmtId="0" fontId="3" fillId="3" borderId="74" xfId="0" applyFont="1" applyFill="1" applyBorder="1" applyAlignment="1" applyProtection="1">
      <alignment vertical="center"/>
      <protection locked="0"/>
    </xf>
    <xf numFmtId="0" fontId="0" fillId="5" borderId="0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124" fillId="0" borderId="3" xfId="0" applyFont="1" applyBorder="1" applyAlignment="1" applyProtection="1">
      <alignment horizontal="left" indent="4"/>
      <protection locked="0"/>
    </xf>
    <xf numFmtId="0" fontId="0" fillId="0" borderId="0" xfId="0" applyProtection="1">
      <protection locked="0"/>
    </xf>
    <xf numFmtId="0" fontId="124" fillId="0" borderId="47" xfId="0" applyFont="1" applyBorder="1" applyProtection="1">
      <protection locked="0"/>
    </xf>
    <xf numFmtId="0" fontId="3" fillId="0" borderId="0" xfId="0" applyFont="1" applyAlignment="1" applyProtection="1">
      <alignment vertical="justify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8" fillId="24" borderId="16" xfId="0" applyFont="1" applyFill="1" applyBorder="1" applyAlignment="1" applyProtection="1">
      <alignment horizontal="right" vertical="center"/>
    </xf>
    <xf numFmtId="0" fontId="8" fillId="24" borderId="53" xfId="0" applyFont="1" applyFill="1" applyBorder="1" applyAlignment="1" applyProtection="1">
      <alignment horizontal="right" vertical="center"/>
    </xf>
    <xf numFmtId="1" fontId="53" fillId="18" borderId="42" xfId="0" applyNumberFormat="1" applyFont="1" applyFill="1" applyBorder="1" applyAlignment="1" applyProtection="1">
      <alignment horizontal="center" vertical="center"/>
      <protection locked="0"/>
    </xf>
    <xf numFmtId="0" fontId="53" fillId="13" borderId="0" xfId="0" applyFont="1" applyFill="1" applyAlignment="1" applyProtection="1">
      <alignment vertical="center"/>
      <protection locked="0"/>
    </xf>
    <xf numFmtId="0" fontId="53" fillId="0" borderId="0" xfId="0" applyFont="1" applyAlignment="1" applyProtection="1">
      <alignment vertical="center"/>
      <protection locked="0"/>
    </xf>
    <xf numFmtId="0" fontId="53" fillId="18" borderId="7" xfId="0" applyFont="1" applyFill="1" applyBorder="1" applyAlignment="1" applyProtection="1">
      <alignment vertical="center"/>
      <protection locked="0"/>
    </xf>
    <xf numFmtId="191" fontId="53" fillId="18" borderId="7" xfId="0" applyNumberFormat="1" applyFont="1" applyFill="1" applyBorder="1" applyAlignment="1" applyProtection="1">
      <alignment vertical="center"/>
      <protection locked="0"/>
    </xf>
    <xf numFmtId="0" fontId="53" fillId="18" borderId="10" xfId="0" applyFont="1" applyFill="1" applyBorder="1" applyAlignment="1" applyProtection="1">
      <alignment vertical="center"/>
      <protection locked="0"/>
    </xf>
    <xf numFmtId="1" fontId="53" fillId="18" borderId="7" xfId="0" applyNumberFormat="1" applyFont="1" applyFill="1" applyBorder="1" applyAlignment="1" applyProtection="1">
      <alignment vertical="center"/>
      <protection locked="0"/>
    </xf>
    <xf numFmtId="191" fontId="53" fillId="18" borderId="10" xfId="0" applyNumberFormat="1" applyFont="1" applyFill="1" applyBorder="1" applyAlignment="1" applyProtection="1">
      <alignment vertical="center"/>
      <protection locked="0"/>
    </xf>
    <xf numFmtId="0" fontId="53" fillId="16" borderId="3" xfId="0" applyFont="1" applyFill="1" applyBorder="1" applyAlignment="1" applyProtection="1">
      <alignment vertical="center"/>
      <protection locked="0"/>
    </xf>
    <xf numFmtId="1" fontId="53" fillId="18" borderId="35" xfId="0" applyNumberFormat="1" applyFont="1" applyFill="1" applyBorder="1" applyAlignment="1" applyProtection="1">
      <alignment horizontal="center" vertical="center"/>
      <protection locked="0"/>
    </xf>
    <xf numFmtId="0" fontId="53" fillId="18" borderId="35" xfId="0" applyFont="1" applyFill="1" applyBorder="1" applyAlignment="1" applyProtection="1">
      <alignment horizontal="center" vertical="center"/>
      <protection locked="0"/>
    </xf>
    <xf numFmtId="0" fontId="53" fillId="18" borderId="15" xfId="0" applyFont="1" applyFill="1" applyBorder="1" applyAlignment="1" applyProtection="1">
      <alignment vertical="center"/>
      <protection locked="0"/>
    </xf>
    <xf numFmtId="191" fontId="53" fillId="18" borderId="15" xfId="0" applyNumberFormat="1" applyFont="1" applyFill="1" applyBorder="1" applyAlignment="1" applyProtection="1">
      <alignment vertical="center"/>
      <protection locked="0"/>
    </xf>
    <xf numFmtId="0" fontId="53" fillId="18" borderId="1" xfId="0" applyFont="1" applyFill="1" applyBorder="1" applyAlignment="1" applyProtection="1">
      <alignment vertical="center"/>
      <protection locked="0"/>
    </xf>
    <xf numFmtId="0" fontId="53" fillId="18" borderId="3" xfId="0" applyFont="1" applyFill="1" applyBorder="1" applyAlignment="1" applyProtection="1">
      <alignment vertical="center"/>
      <protection locked="0"/>
    </xf>
    <xf numFmtId="191" fontId="53" fillId="18" borderId="0" xfId="0" applyNumberFormat="1" applyFont="1" applyFill="1" applyBorder="1" applyAlignment="1" applyProtection="1">
      <alignment vertical="center"/>
      <protection locked="0"/>
    </xf>
    <xf numFmtId="0" fontId="53" fillId="18" borderId="0" xfId="0" applyFont="1" applyFill="1" applyBorder="1" applyAlignment="1" applyProtection="1">
      <alignment vertical="center"/>
      <protection locked="0"/>
    </xf>
    <xf numFmtId="0" fontId="53" fillId="5" borderId="25" xfId="0" applyFont="1" applyFill="1" applyBorder="1" applyAlignment="1" applyProtection="1">
      <alignment horizontal="center" vertical="center"/>
      <protection locked="0"/>
    </xf>
    <xf numFmtId="0" fontId="53" fillId="21" borderId="7" xfId="0" applyFont="1" applyFill="1" applyBorder="1" applyAlignment="1" applyProtection="1">
      <alignment vertical="center"/>
      <protection locked="0"/>
    </xf>
    <xf numFmtId="191" fontId="53" fillId="21" borderId="7" xfId="0" applyNumberFormat="1" applyFont="1" applyFill="1" applyBorder="1" applyAlignment="1" applyProtection="1">
      <alignment vertical="center"/>
      <protection locked="0"/>
    </xf>
    <xf numFmtId="0" fontId="53" fillId="21" borderId="10" xfId="0" applyFont="1" applyFill="1" applyBorder="1" applyAlignment="1" applyProtection="1">
      <alignment vertical="center"/>
      <protection locked="0"/>
    </xf>
    <xf numFmtId="0" fontId="53" fillId="5" borderId="27" xfId="0" applyFont="1" applyFill="1" applyBorder="1" applyAlignment="1" applyProtection="1">
      <alignment horizontal="center" vertical="center"/>
      <protection locked="0"/>
    </xf>
    <xf numFmtId="0" fontId="53" fillId="21" borderId="15" xfId="0" applyFont="1" applyFill="1" applyBorder="1" applyAlignment="1" applyProtection="1">
      <alignment vertical="center"/>
      <protection locked="0"/>
    </xf>
    <xf numFmtId="191" fontId="53" fillId="21" borderId="15" xfId="0" applyNumberFormat="1" applyFont="1" applyFill="1" applyBorder="1" applyAlignment="1" applyProtection="1">
      <alignment vertical="center"/>
      <protection locked="0"/>
    </xf>
    <xf numFmtId="0" fontId="53" fillId="21" borderId="1" xfId="0" applyFont="1" applyFill="1" applyBorder="1" applyAlignment="1" applyProtection="1">
      <alignment vertical="center"/>
      <protection locked="0"/>
    </xf>
    <xf numFmtId="2" fontId="53" fillId="18" borderId="10" xfId="0" applyNumberFormat="1" applyFont="1" applyFill="1" applyBorder="1" applyAlignment="1" applyProtection="1">
      <alignment vertical="center"/>
      <protection locked="0"/>
    </xf>
    <xf numFmtId="0" fontId="55" fillId="16" borderId="3" xfId="0" applyFont="1" applyFill="1" applyBorder="1" applyAlignment="1" applyProtection="1">
      <alignment vertical="center"/>
      <protection locked="0"/>
    </xf>
    <xf numFmtId="0" fontId="3" fillId="9" borderId="0" xfId="0" applyFont="1" applyFill="1" applyAlignment="1" applyProtection="1">
      <alignment vertical="center"/>
      <protection locked="0"/>
    </xf>
    <xf numFmtId="191" fontId="53" fillId="18" borderId="1" xfId="0" applyNumberFormat="1" applyFont="1" applyFill="1" applyBorder="1" applyAlignment="1" applyProtection="1">
      <alignment vertical="center"/>
      <protection locked="0"/>
    </xf>
    <xf numFmtId="0" fontId="53" fillId="15" borderId="7" xfId="0" applyFont="1" applyFill="1" applyBorder="1" applyAlignment="1" applyProtection="1">
      <alignment vertical="center"/>
      <protection locked="0"/>
    </xf>
    <xf numFmtId="191" fontId="53" fillId="15" borderId="7" xfId="0" applyNumberFormat="1" applyFont="1" applyFill="1" applyBorder="1" applyAlignment="1" applyProtection="1">
      <alignment vertical="center"/>
      <protection locked="0"/>
    </xf>
    <xf numFmtId="0" fontId="53" fillId="15" borderId="10" xfId="0" applyFont="1" applyFill="1" applyBorder="1" applyAlignment="1" applyProtection="1">
      <alignment vertical="center"/>
      <protection locked="0"/>
    </xf>
    <xf numFmtId="0" fontId="53" fillId="15" borderId="3" xfId="0" applyFont="1" applyFill="1" applyBorder="1" applyAlignment="1" applyProtection="1">
      <alignment vertical="center"/>
      <protection locked="0"/>
    </xf>
    <xf numFmtId="191" fontId="53" fillId="15" borderId="0" xfId="0" applyNumberFormat="1" applyFont="1" applyFill="1" applyAlignment="1" applyProtection="1">
      <alignment vertical="center"/>
      <protection locked="0"/>
    </xf>
    <xf numFmtId="0" fontId="53" fillId="15" borderId="0" xfId="0" applyFont="1" applyFill="1" applyAlignment="1" applyProtection="1">
      <alignment vertical="center"/>
      <protection locked="0"/>
    </xf>
    <xf numFmtId="0" fontId="53" fillId="15" borderId="15" xfId="0" applyFont="1" applyFill="1" applyBorder="1" applyAlignment="1" applyProtection="1">
      <alignment vertical="center"/>
      <protection locked="0"/>
    </xf>
    <xf numFmtId="191" fontId="53" fillId="15" borderId="15" xfId="0" applyNumberFormat="1" applyFont="1" applyFill="1" applyBorder="1" applyAlignment="1" applyProtection="1">
      <alignment vertical="center"/>
      <protection locked="0"/>
    </xf>
    <xf numFmtId="0" fontId="53" fillId="15" borderId="1" xfId="0" applyFont="1" applyFill="1" applyBorder="1" applyAlignment="1" applyProtection="1">
      <alignment vertical="center"/>
      <protection locked="0"/>
    </xf>
    <xf numFmtId="191" fontId="53" fillId="22" borderId="15" xfId="0" applyNumberFormat="1" applyFont="1" applyFill="1" applyBorder="1" applyAlignment="1" applyProtection="1">
      <alignment horizontal="center" vertical="center"/>
      <protection locked="0"/>
    </xf>
    <xf numFmtId="2" fontId="53" fillId="22" borderId="15" xfId="0" applyNumberFormat="1" applyFont="1" applyFill="1" applyBorder="1" applyAlignment="1" applyProtection="1">
      <alignment horizontal="center" vertical="center"/>
      <protection locked="0"/>
    </xf>
    <xf numFmtId="0" fontId="53" fillId="22" borderId="15" xfId="0" applyFont="1" applyFill="1" applyBorder="1" applyAlignment="1" applyProtection="1">
      <alignment vertical="center"/>
      <protection locked="0"/>
    </xf>
    <xf numFmtId="0" fontId="53" fillId="22" borderId="16" xfId="0" applyFont="1" applyFill="1" applyBorder="1" applyAlignment="1" applyProtection="1">
      <alignment vertical="center"/>
      <protection locked="0"/>
    </xf>
    <xf numFmtId="191" fontId="53" fillId="22" borderId="16" xfId="0" applyNumberFormat="1" applyFont="1" applyFill="1" applyBorder="1" applyAlignment="1" applyProtection="1">
      <alignment vertical="center"/>
      <protection locked="0"/>
    </xf>
    <xf numFmtId="2" fontId="53" fillId="22" borderId="6" xfId="0" applyNumberFormat="1" applyFont="1" applyFill="1" applyBorder="1" applyAlignment="1" applyProtection="1">
      <alignment vertical="center"/>
      <protection locked="0"/>
    </xf>
    <xf numFmtId="0" fontId="53" fillId="22" borderId="6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191" fontId="53" fillId="15" borderId="16" xfId="0" applyNumberFormat="1" applyFont="1" applyFill="1" applyBorder="1" applyAlignment="1" applyProtection="1">
      <alignment horizontal="center" vertical="center"/>
      <protection locked="0"/>
    </xf>
    <xf numFmtId="2" fontId="53" fillId="15" borderId="16" xfId="0" applyNumberFormat="1" applyFont="1" applyFill="1" applyBorder="1" applyAlignment="1" applyProtection="1">
      <alignment horizontal="center" vertical="center"/>
      <protection locked="0"/>
    </xf>
    <xf numFmtId="191" fontId="53" fillId="5" borderId="0" xfId="0" applyNumberFormat="1" applyFont="1" applyFill="1" applyAlignment="1" applyProtection="1">
      <alignment horizontal="center" vertical="center"/>
      <protection locked="0"/>
    </xf>
    <xf numFmtId="2" fontId="53" fillId="5" borderId="0" xfId="0" applyNumberFormat="1" applyFont="1" applyFill="1" applyAlignment="1" applyProtection="1">
      <alignment horizontal="center" vertical="center"/>
      <protection locked="0"/>
    </xf>
    <xf numFmtId="191" fontId="53" fillId="15" borderId="3" xfId="0" applyNumberFormat="1" applyFont="1" applyFill="1" applyBorder="1" applyAlignment="1" applyProtection="1">
      <alignment vertical="center"/>
      <protection locked="0"/>
    </xf>
    <xf numFmtId="2" fontId="53" fillId="15" borderId="0" xfId="0" applyNumberFormat="1" applyFont="1" applyFill="1" applyBorder="1" applyAlignment="1" applyProtection="1">
      <alignment vertical="center"/>
      <protection locked="0"/>
    </xf>
    <xf numFmtId="191" fontId="53" fillId="22" borderId="16" xfId="0" applyNumberFormat="1" applyFont="1" applyFill="1" applyBorder="1" applyAlignment="1" applyProtection="1">
      <alignment horizontal="center" vertical="center"/>
      <protection locked="0"/>
    </xf>
    <xf numFmtId="2" fontId="53" fillId="22" borderId="16" xfId="0" applyNumberFormat="1" applyFont="1" applyFill="1" applyBorder="1" applyAlignment="1" applyProtection="1">
      <alignment horizontal="center" vertical="center"/>
      <protection locked="0"/>
    </xf>
    <xf numFmtId="191" fontId="53" fillId="9" borderId="16" xfId="0" applyNumberFormat="1" applyFont="1" applyFill="1" applyBorder="1" applyAlignment="1" applyProtection="1">
      <alignment horizontal="center" vertical="center"/>
      <protection locked="0"/>
    </xf>
    <xf numFmtId="2" fontId="53" fillId="9" borderId="16" xfId="0" applyNumberFormat="1" applyFont="1" applyFill="1" applyBorder="1" applyAlignment="1" applyProtection="1">
      <alignment horizontal="center" vertical="center"/>
      <protection locked="0"/>
    </xf>
    <xf numFmtId="0" fontId="53" fillId="9" borderId="3" xfId="0" applyFont="1" applyFill="1" applyBorder="1" applyAlignment="1" applyProtection="1">
      <alignment vertical="center"/>
      <protection locked="0"/>
    </xf>
    <xf numFmtId="191" fontId="53" fillId="9" borderId="3" xfId="0" applyNumberFormat="1" applyFont="1" applyFill="1" applyBorder="1" applyAlignment="1" applyProtection="1">
      <alignment vertical="center"/>
      <protection locked="0"/>
    </xf>
    <xf numFmtId="2" fontId="53" fillId="9" borderId="0" xfId="0" applyNumberFormat="1" applyFont="1" applyFill="1" applyBorder="1" applyAlignment="1" applyProtection="1">
      <alignment vertical="center"/>
      <protection locked="0"/>
    </xf>
    <xf numFmtId="0" fontId="53" fillId="9" borderId="16" xfId="0" applyFont="1" applyFill="1" applyBorder="1" applyAlignment="1" applyProtection="1">
      <alignment vertical="center"/>
      <protection locked="0"/>
    </xf>
    <xf numFmtId="191" fontId="53" fillId="9" borderId="6" xfId="0" applyNumberFormat="1" applyFont="1" applyFill="1" applyBorder="1" applyAlignment="1" applyProtection="1">
      <alignment vertical="center"/>
      <protection locked="0"/>
    </xf>
    <xf numFmtId="2" fontId="53" fillId="9" borderId="16" xfId="0" applyNumberFormat="1" applyFont="1" applyFill="1" applyBorder="1" applyAlignment="1" applyProtection="1">
      <alignment vertical="center"/>
      <protection locked="0"/>
    </xf>
    <xf numFmtId="0" fontId="53" fillId="9" borderId="6" xfId="0" applyFont="1" applyFill="1" applyBorder="1" applyAlignment="1" applyProtection="1">
      <alignment vertical="center"/>
      <protection locked="0"/>
    </xf>
    <xf numFmtId="191" fontId="53" fillId="10" borderId="16" xfId="0" applyNumberFormat="1" applyFont="1" applyFill="1" applyBorder="1" applyAlignment="1" applyProtection="1">
      <alignment horizontal="center" vertical="center"/>
      <protection locked="0"/>
    </xf>
    <xf numFmtId="2" fontId="53" fillId="10" borderId="16" xfId="0" applyNumberFormat="1" applyFont="1" applyFill="1" applyBorder="1" applyAlignment="1" applyProtection="1">
      <alignment horizontal="center" vertical="center"/>
      <protection locked="0"/>
    </xf>
    <xf numFmtId="0" fontId="55" fillId="10" borderId="16" xfId="0" applyFont="1" applyFill="1" applyBorder="1" applyAlignment="1" applyProtection="1">
      <alignment vertical="center"/>
      <protection locked="0"/>
    </xf>
    <xf numFmtId="191" fontId="55" fillId="10" borderId="16" xfId="0" applyNumberFormat="1" applyFont="1" applyFill="1" applyBorder="1" applyAlignment="1" applyProtection="1">
      <alignment vertical="center"/>
      <protection locked="0"/>
    </xf>
    <xf numFmtId="2" fontId="55" fillId="10" borderId="6" xfId="0" applyNumberFormat="1" applyFont="1" applyFill="1" applyBorder="1" applyAlignment="1" applyProtection="1">
      <alignment vertical="center"/>
      <protection locked="0"/>
    </xf>
    <xf numFmtId="191" fontId="55" fillId="10" borderId="6" xfId="0" applyNumberFormat="1" applyFont="1" applyFill="1" applyBorder="1" applyAlignment="1" applyProtection="1">
      <alignment vertical="center"/>
      <protection locked="0"/>
    </xf>
    <xf numFmtId="2" fontId="55" fillId="10" borderId="16" xfId="0" applyNumberFormat="1" applyFont="1" applyFill="1" applyBorder="1" applyAlignment="1" applyProtection="1">
      <alignment vertical="center"/>
      <protection locked="0"/>
    </xf>
    <xf numFmtId="191" fontId="53" fillId="23" borderId="16" xfId="0" applyNumberFormat="1" applyFont="1" applyFill="1" applyBorder="1" applyAlignment="1" applyProtection="1">
      <alignment horizontal="center" vertical="center"/>
      <protection locked="0"/>
    </xf>
    <xf numFmtId="2" fontId="53" fillId="23" borderId="16" xfId="0" applyNumberFormat="1" applyFont="1" applyFill="1" applyBorder="1" applyAlignment="1" applyProtection="1">
      <alignment horizontal="center" vertical="center"/>
      <protection locked="0"/>
    </xf>
    <xf numFmtId="0" fontId="53" fillId="23" borderId="15" xfId="0" applyFont="1" applyFill="1" applyBorder="1" applyAlignment="1" applyProtection="1">
      <alignment vertical="center"/>
      <protection locked="0"/>
    </xf>
    <xf numFmtId="191" fontId="53" fillId="23" borderId="15" xfId="0" applyNumberFormat="1" applyFont="1" applyFill="1" applyBorder="1" applyAlignment="1" applyProtection="1">
      <alignment vertical="center"/>
      <protection locked="0"/>
    </xf>
    <xf numFmtId="2" fontId="53" fillId="23" borderId="1" xfId="0" applyNumberFormat="1" applyFont="1" applyFill="1" applyBorder="1" applyAlignment="1" applyProtection="1">
      <alignment vertical="center"/>
      <protection locked="0"/>
    </xf>
    <xf numFmtId="0" fontId="53" fillId="23" borderId="16" xfId="0" applyFont="1" applyFill="1" applyBorder="1" applyAlignment="1" applyProtection="1">
      <alignment vertical="center"/>
      <protection locked="0"/>
    </xf>
    <xf numFmtId="191" fontId="53" fillId="23" borderId="6" xfId="0" applyNumberFormat="1" applyFont="1" applyFill="1" applyBorder="1" applyAlignment="1" applyProtection="1">
      <alignment vertical="center"/>
      <protection locked="0"/>
    </xf>
    <xf numFmtId="2" fontId="53" fillId="23" borderId="16" xfId="0" applyNumberFormat="1" applyFont="1" applyFill="1" applyBorder="1" applyAlignment="1" applyProtection="1">
      <alignment vertical="center"/>
      <protection locked="0"/>
    </xf>
    <xf numFmtId="0" fontId="53" fillId="23" borderId="6" xfId="0" applyFont="1" applyFill="1" applyBorder="1" applyAlignment="1" applyProtection="1">
      <alignment vertical="center"/>
      <protection locked="0"/>
    </xf>
    <xf numFmtId="0" fontId="53" fillId="16" borderId="15" xfId="0" applyFont="1" applyFill="1" applyBorder="1" applyAlignment="1" applyProtection="1">
      <alignment vertical="center"/>
      <protection locked="0"/>
    </xf>
    <xf numFmtId="0" fontId="3" fillId="18" borderId="18" xfId="0" applyFont="1" applyFill="1" applyBorder="1" applyAlignment="1" applyProtection="1">
      <alignment horizontal="right" vertical="center"/>
      <protection locked="0"/>
    </xf>
    <xf numFmtId="0" fontId="11" fillId="3" borderId="228" xfId="0" applyFont="1" applyFill="1" applyBorder="1" applyAlignment="1" applyProtection="1">
      <alignment vertical="center"/>
      <protection locked="0"/>
    </xf>
    <xf numFmtId="0" fontId="11" fillId="3" borderId="2" xfId="0" applyFont="1" applyFill="1" applyBorder="1" applyAlignment="1" applyProtection="1">
      <alignment vertical="center"/>
      <protection locked="0"/>
    </xf>
    <xf numFmtId="0" fontId="3" fillId="0" borderId="66" xfId="0" applyFont="1" applyBorder="1" applyAlignment="1" applyProtection="1">
      <alignment horizontal="center" vertical="center"/>
      <protection locked="0"/>
    </xf>
    <xf numFmtId="0" fontId="42" fillId="5" borderId="0" xfId="0" applyFont="1" applyFill="1" applyBorder="1" applyAlignment="1" applyProtection="1">
      <alignment vertical="center"/>
      <protection locked="0"/>
    </xf>
    <xf numFmtId="0" fontId="83" fillId="5" borderId="0" xfId="0" applyFont="1" applyFill="1" applyAlignment="1" applyProtection="1">
      <alignment vertical="center"/>
      <protection locked="0"/>
    </xf>
    <xf numFmtId="0" fontId="42" fillId="5" borderId="0" xfId="0" applyFont="1" applyFill="1" applyAlignment="1" applyProtection="1">
      <alignment vertical="center"/>
      <protection locked="0"/>
    </xf>
    <xf numFmtId="0" fontId="3" fillId="9" borderId="17" xfId="0" applyFont="1" applyFill="1" applyBorder="1" applyAlignment="1" applyProtection="1">
      <alignment horizontal="right" vertical="center"/>
    </xf>
    <xf numFmtId="0" fontId="3" fillId="9" borderId="17" xfId="0" applyFont="1" applyFill="1" applyBorder="1" applyAlignment="1" applyProtection="1">
      <alignment vertical="center"/>
    </xf>
    <xf numFmtId="0" fontId="3" fillId="9" borderId="18" xfId="0" applyFont="1" applyFill="1" applyBorder="1" applyAlignment="1" applyProtection="1">
      <alignment horizontal="right" vertical="center"/>
    </xf>
    <xf numFmtId="0" fontId="3" fillId="9" borderId="18" xfId="0" applyFont="1" applyFill="1" applyBorder="1" applyAlignment="1" applyProtection="1">
      <alignment vertical="center"/>
    </xf>
    <xf numFmtId="0" fontId="3" fillId="9" borderId="21" xfId="0" applyFont="1" applyFill="1" applyBorder="1" applyAlignment="1" applyProtection="1">
      <alignment horizontal="right" vertical="center"/>
    </xf>
    <xf numFmtId="0" fontId="3" fillId="9" borderId="21" xfId="0" applyFont="1" applyFill="1" applyBorder="1" applyAlignment="1" applyProtection="1">
      <alignment vertical="center"/>
    </xf>
    <xf numFmtId="0" fontId="3" fillId="9" borderId="7" xfId="0" applyFont="1" applyFill="1" applyBorder="1" applyAlignment="1" applyProtection="1">
      <alignment horizontal="right" vertical="center"/>
    </xf>
    <xf numFmtId="0" fontId="0" fillId="0" borderId="0" xfId="0" applyFill="1" applyProtection="1">
      <protection locked="0"/>
    </xf>
    <xf numFmtId="0" fontId="3" fillId="3" borderId="7" xfId="0" applyFont="1" applyFill="1" applyBorder="1" applyAlignment="1" applyProtection="1">
      <alignment horizontal="center" vertical="center"/>
    </xf>
    <xf numFmtId="0" fontId="3" fillId="5" borderId="45" xfId="0" applyFont="1" applyFill="1" applyBorder="1" applyAlignment="1" applyProtection="1">
      <alignment vertical="center"/>
      <protection locked="0"/>
    </xf>
    <xf numFmtId="0" fontId="3" fillId="9" borderId="7" xfId="0" applyFont="1" applyFill="1" applyBorder="1" applyAlignment="1" applyProtection="1">
      <alignment horizontal="center" vertical="center"/>
    </xf>
    <xf numFmtId="0" fontId="10" fillId="9" borderId="8" xfId="0" applyFont="1" applyFill="1" applyBorder="1" applyAlignment="1" applyProtection="1">
      <alignment horizontal="centerContinuous" vertical="center"/>
    </xf>
    <xf numFmtId="0" fontId="3" fillId="9" borderId="15" xfId="0" applyFont="1" applyFill="1" applyBorder="1" applyAlignment="1" applyProtection="1">
      <alignment horizontal="center" vertical="center"/>
    </xf>
    <xf numFmtId="49" fontId="124" fillId="0" borderId="12" xfId="0" applyNumberFormat="1" applyFont="1" applyFill="1" applyBorder="1" applyAlignment="1" applyProtection="1">
      <alignment horizontal="left" vertical="center"/>
      <protection locked="0"/>
    </xf>
    <xf numFmtId="49" fontId="124" fillId="34" borderId="47" xfId="0" applyNumberFormat="1" applyFont="1" applyFill="1" applyBorder="1" applyAlignment="1" applyProtection="1">
      <alignment horizontal="left" vertical="center"/>
      <protection locked="0"/>
    </xf>
    <xf numFmtId="0" fontId="147" fillId="7" borderId="0" xfId="0" applyFont="1" applyFill="1" applyBorder="1" applyAlignment="1">
      <alignment horizontal="left" vertical="center"/>
    </xf>
    <xf numFmtId="0" fontId="124" fillId="5" borderId="4" xfId="0" applyFont="1" applyFill="1" applyBorder="1" applyProtection="1">
      <protection locked="0"/>
    </xf>
    <xf numFmtId="0" fontId="131" fillId="28" borderId="21" xfId="0" applyFont="1" applyFill="1" applyBorder="1" applyAlignment="1" applyProtection="1">
      <alignment vertical="center"/>
      <protection locked="0"/>
    </xf>
    <xf numFmtId="0" fontId="124" fillId="0" borderId="21" xfId="0" applyFont="1" applyFill="1" applyBorder="1" applyAlignment="1" applyProtection="1">
      <alignment vertical="center"/>
      <protection locked="0"/>
    </xf>
    <xf numFmtId="0" fontId="128" fillId="10" borderId="0" xfId="0" applyFont="1" applyFill="1" applyBorder="1" applyAlignment="1" applyProtection="1">
      <alignment horizontal="centerContinuous"/>
    </xf>
    <xf numFmtId="0" fontId="144" fillId="10" borderId="0" xfId="0" applyFont="1" applyFill="1" applyBorder="1" applyAlignment="1">
      <alignment vertical="center"/>
    </xf>
    <xf numFmtId="0" fontId="128" fillId="6" borderId="5" xfId="0" applyFont="1" applyFill="1" applyBorder="1" applyAlignment="1" applyProtection="1">
      <alignment horizontal="centerContinuous"/>
    </xf>
    <xf numFmtId="0" fontId="128" fillId="6" borderId="6" xfId="0" applyFont="1" applyFill="1" applyBorder="1" applyAlignment="1" applyProtection="1">
      <alignment horizontal="centerContinuous"/>
    </xf>
    <xf numFmtId="0" fontId="124" fillId="11" borderId="17" xfId="0" applyFont="1" applyFill="1" applyBorder="1" applyAlignment="1" applyProtection="1">
      <alignment horizontal="right" vertical="center"/>
      <protection locked="0"/>
    </xf>
    <xf numFmtId="0" fontId="128" fillId="11" borderId="9" xfId="0" applyFont="1" applyFill="1" applyBorder="1" applyAlignment="1">
      <alignment horizontal="centerContinuous" vertical="center"/>
    </xf>
    <xf numFmtId="0" fontId="128" fillId="11" borderId="10" xfId="0" applyFont="1" applyFill="1" applyBorder="1" applyAlignment="1">
      <alignment horizontal="centerContinuous" vertical="center"/>
    </xf>
    <xf numFmtId="0" fontId="127" fillId="26" borderId="7" xfId="0" applyFont="1" applyFill="1" applyBorder="1" applyAlignment="1">
      <alignment horizontal="centerContinuous" vertical="center"/>
    </xf>
    <xf numFmtId="0" fontId="128" fillId="26" borderId="5" xfId="0" applyFont="1" applyFill="1" applyBorder="1" applyAlignment="1">
      <alignment horizontal="center" vertical="center"/>
    </xf>
    <xf numFmtId="0" fontId="124" fillId="6" borderId="5" xfId="0" applyFont="1" applyFill="1" applyBorder="1" applyAlignment="1" applyProtection="1">
      <alignment horizontal="centerContinuous"/>
    </xf>
    <xf numFmtId="16" fontId="124" fillId="6" borderId="15" xfId="0" applyNumberFormat="1" applyFont="1" applyFill="1" applyBorder="1" applyAlignment="1" applyProtection="1">
      <alignment horizontal="center" vertical="center"/>
    </xf>
    <xf numFmtId="0" fontId="159" fillId="6" borderId="5" xfId="0" applyFont="1" applyFill="1" applyBorder="1" applyAlignment="1">
      <alignment horizontal="center" vertical="center"/>
    </xf>
    <xf numFmtId="0" fontId="124" fillId="6" borderId="22" xfId="0" applyFont="1" applyFill="1" applyBorder="1" applyAlignment="1" applyProtection="1">
      <alignment horizontal="right" vertical="center"/>
      <protection locked="0"/>
    </xf>
    <xf numFmtId="0" fontId="124" fillId="11" borderId="44" xfId="0" applyFont="1" applyFill="1" applyBorder="1" applyAlignment="1" applyProtection="1">
      <alignment horizontal="right" vertical="center"/>
      <protection locked="0"/>
    </xf>
    <xf numFmtId="0" fontId="124" fillId="11" borderId="20" xfId="0" applyFont="1" applyFill="1" applyBorder="1" applyAlignment="1" applyProtection="1">
      <alignment horizontal="right" vertical="center"/>
      <protection locked="0"/>
    </xf>
    <xf numFmtId="0" fontId="131" fillId="28" borderId="22" xfId="0" applyFont="1" applyFill="1" applyBorder="1" applyAlignment="1" applyProtection="1">
      <alignment horizontal="right" vertical="center"/>
      <protection locked="0"/>
    </xf>
    <xf numFmtId="0" fontId="131" fillId="28" borderId="2" xfId="0" applyFont="1" applyFill="1" applyBorder="1" applyAlignment="1" applyProtection="1">
      <alignment horizontal="right" vertical="center"/>
      <protection locked="0"/>
    </xf>
    <xf numFmtId="0" fontId="124" fillId="6" borderId="17" xfId="0" applyFont="1" applyFill="1" applyBorder="1" applyAlignment="1" applyProtection="1">
      <alignment vertical="center"/>
      <protection locked="0"/>
    </xf>
    <xf numFmtId="0" fontId="124" fillId="6" borderId="18" xfId="0" applyFont="1" applyFill="1" applyBorder="1" applyAlignment="1" applyProtection="1">
      <alignment vertical="center"/>
      <protection locked="0"/>
    </xf>
    <xf numFmtId="0" fontId="124" fillId="26" borderId="21" xfId="0" applyFont="1" applyFill="1" applyBorder="1" applyAlignment="1" applyProtection="1">
      <alignment vertical="center"/>
      <protection locked="0"/>
    </xf>
    <xf numFmtId="0" fontId="131" fillId="28" borderId="58" xfId="0" applyFont="1" applyFill="1" applyBorder="1" applyAlignment="1" applyProtection="1">
      <alignment horizontal="right" vertical="center"/>
      <protection locked="0"/>
    </xf>
    <xf numFmtId="0" fontId="124" fillId="0" borderId="58" xfId="0" applyFont="1" applyFill="1" applyBorder="1" applyAlignment="1" applyProtection="1">
      <alignment vertical="center"/>
      <protection locked="0"/>
    </xf>
    <xf numFmtId="0" fontId="131" fillId="19" borderId="229" xfId="0" applyFont="1" applyFill="1" applyBorder="1" applyAlignment="1" applyProtection="1">
      <alignment horizontal="right" vertical="center"/>
      <protection locked="0"/>
    </xf>
    <xf numFmtId="0" fontId="131" fillId="19" borderId="229" xfId="0" applyFont="1" applyFill="1" applyBorder="1" applyAlignment="1" applyProtection="1">
      <alignment vertical="center"/>
      <protection locked="0"/>
    </xf>
    <xf numFmtId="0" fontId="131" fillId="19" borderId="230" xfId="0" applyFont="1" applyFill="1" applyBorder="1" applyAlignment="1" applyProtection="1">
      <alignment horizontal="right" vertical="center"/>
      <protection locked="0"/>
    </xf>
    <xf numFmtId="0" fontId="131" fillId="19" borderId="231" xfId="0" applyFont="1" applyFill="1" applyBorder="1" applyAlignment="1" applyProtection="1">
      <alignment horizontal="right" vertical="center"/>
      <protection locked="0"/>
    </xf>
    <xf numFmtId="0" fontId="128" fillId="26" borderId="44" xfId="0" applyFont="1" applyFill="1" applyBorder="1" applyAlignment="1" applyProtection="1">
      <alignment horizontal="right" vertical="center"/>
      <protection locked="0"/>
    </xf>
    <xf numFmtId="0" fontId="128" fillId="5" borderId="17" xfId="0" applyFont="1" applyFill="1" applyBorder="1" applyAlignment="1" applyProtection="1">
      <alignment vertical="center"/>
      <protection locked="0"/>
    </xf>
    <xf numFmtId="0" fontId="128" fillId="26" borderId="2" xfId="0" applyFont="1" applyFill="1" applyBorder="1" applyAlignment="1" applyProtection="1">
      <alignment horizontal="right" vertical="center"/>
      <protection locked="0"/>
    </xf>
    <xf numFmtId="0" fontId="128" fillId="5" borderId="18" xfId="0" applyFont="1" applyFill="1" applyBorder="1" applyAlignment="1" applyProtection="1">
      <alignment vertical="center"/>
      <protection locked="0"/>
    </xf>
    <xf numFmtId="0" fontId="128" fillId="26" borderId="20" xfId="0" applyFont="1" applyFill="1" applyBorder="1" applyAlignment="1" applyProtection="1">
      <alignment horizontal="right" vertical="center"/>
      <protection locked="0"/>
    </xf>
    <xf numFmtId="0" fontId="128" fillId="5" borderId="21" xfId="0" applyFont="1" applyFill="1" applyBorder="1" applyAlignment="1" applyProtection="1">
      <alignment vertical="center"/>
      <protection locked="0"/>
    </xf>
    <xf numFmtId="0" fontId="124" fillId="6" borderId="21" xfId="0" applyFont="1" applyFill="1" applyBorder="1" applyAlignment="1" applyProtection="1">
      <alignment vertical="center"/>
      <protection locked="0"/>
    </xf>
    <xf numFmtId="2" fontId="128" fillId="26" borderId="67" xfId="0" applyNumberFormat="1" applyFont="1" applyFill="1" applyBorder="1" applyAlignment="1" applyProtection="1">
      <alignment vertical="center"/>
      <protection locked="0"/>
    </xf>
    <xf numFmtId="2" fontId="128" fillId="26" borderId="232" xfId="0" applyNumberFormat="1" applyFont="1" applyFill="1" applyBorder="1" applyAlignment="1" applyProtection="1">
      <alignment vertical="center"/>
      <protection locked="0"/>
    </xf>
    <xf numFmtId="0" fontId="124" fillId="5" borderId="67" xfId="0" applyFont="1" applyFill="1" applyBorder="1" applyAlignment="1" applyProtection="1">
      <alignment vertical="center"/>
      <protection locked="0"/>
    </xf>
    <xf numFmtId="0" fontId="124" fillId="5" borderId="232" xfId="0" applyFont="1" applyFill="1" applyBorder="1" applyAlignment="1" applyProtection="1">
      <alignment vertical="center"/>
      <protection locked="0"/>
    </xf>
    <xf numFmtId="2" fontId="128" fillId="26" borderId="63" xfId="0" applyNumberFormat="1" applyFont="1" applyFill="1" applyBorder="1" applyAlignment="1" applyProtection="1">
      <alignment vertical="center"/>
      <protection locked="0"/>
    </xf>
    <xf numFmtId="2" fontId="124" fillId="26" borderId="63" xfId="0" applyNumberFormat="1" applyFont="1" applyFill="1" applyBorder="1" applyAlignment="1" applyProtection="1">
      <alignment vertical="center"/>
      <protection locked="0"/>
    </xf>
    <xf numFmtId="2" fontId="124" fillId="26" borderId="232" xfId="0" applyNumberFormat="1" applyFont="1" applyFill="1" applyBorder="1" applyAlignment="1" applyProtection="1">
      <alignment vertical="center"/>
      <protection locked="0"/>
    </xf>
    <xf numFmtId="2" fontId="124" fillId="26" borderId="5" xfId="0" applyNumberFormat="1" applyFont="1" applyFill="1" applyBorder="1" applyAlignment="1" applyProtection="1">
      <alignment vertical="center"/>
      <protection locked="0"/>
    </xf>
    <xf numFmtId="2" fontId="128" fillId="26" borderId="70" xfId="0" applyNumberFormat="1" applyFont="1" applyFill="1" applyBorder="1" applyAlignment="1" applyProtection="1">
      <alignment vertical="center"/>
      <protection locked="0"/>
    </xf>
    <xf numFmtId="43" fontId="124" fillId="0" borderId="2" xfId="1" applyFont="1" applyFill="1" applyBorder="1" applyAlignment="1" applyProtection="1">
      <alignment vertical="center"/>
      <protection locked="0"/>
    </xf>
    <xf numFmtId="0" fontId="124" fillId="0" borderId="45" xfId="0" applyFont="1" applyFill="1" applyBorder="1" applyAlignment="1" applyProtection="1">
      <alignment horizontal="left" vertical="center"/>
      <protection locked="0"/>
    </xf>
    <xf numFmtId="43" fontId="124" fillId="0" borderId="58" xfId="1" applyFont="1" applyFill="1" applyBorder="1" applyAlignment="1" applyProtection="1">
      <alignment vertical="center"/>
      <protection locked="0"/>
    </xf>
    <xf numFmtId="0" fontId="124" fillId="0" borderId="2" xfId="0" applyFont="1" applyFill="1" applyBorder="1" applyAlignment="1" applyProtection="1">
      <alignment horizontal="right" vertical="center"/>
      <protection locked="0"/>
    </xf>
    <xf numFmtId="0" fontId="124" fillId="0" borderId="58" xfId="0" applyFont="1" applyFill="1" applyBorder="1" applyAlignment="1" applyProtection="1">
      <alignment horizontal="right" vertical="center"/>
      <protection locked="0"/>
    </xf>
    <xf numFmtId="0" fontId="31" fillId="29" borderId="233" xfId="0" applyFont="1" applyFill="1" applyBorder="1" applyAlignment="1">
      <alignment horizontal="right" vertical="center"/>
    </xf>
    <xf numFmtId="0" fontId="36" fillId="29" borderId="234" xfId="0" applyFont="1" applyFill="1" applyBorder="1" applyAlignment="1">
      <alignment vertical="center"/>
    </xf>
    <xf numFmtId="0" fontId="160" fillId="0" borderId="233" xfId="0" applyFont="1" applyFill="1" applyBorder="1" applyAlignment="1" applyProtection="1">
      <alignment vertical="center"/>
      <protection locked="0"/>
    </xf>
    <xf numFmtId="0" fontId="0" fillId="19" borderId="235" xfId="0" applyFill="1" applyBorder="1" applyAlignment="1">
      <alignment vertical="center"/>
    </xf>
    <xf numFmtId="0" fontId="3" fillId="18" borderId="0" xfId="0" applyFont="1" applyFill="1" applyAlignment="1" applyProtection="1">
      <alignment vertical="center"/>
      <protection locked="0"/>
    </xf>
    <xf numFmtId="0" fontId="8" fillId="18" borderId="0" xfId="0" applyFont="1" applyFill="1" applyAlignment="1" applyProtection="1">
      <alignment horizontal="left" vertical="center"/>
      <protection locked="0"/>
    </xf>
    <xf numFmtId="0" fontId="3" fillId="18" borderId="0" xfId="0" applyFont="1" applyFill="1" applyAlignment="1" applyProtection="1">
      <alignment horizontal="left" vertical="center"/>
      <protection locked="0"/>
    </xf>
    <xf numFmtId="0" fontId="3" fillId="18" borderId="0" xfId="0" applyFont="1" applyFill="1" applyAlignment="1" applyProtection="1">
      <alignment horizontal="center" vertical="center"/>
      <protection locked="0"/>
    </xf>
    <xf numFmtId="0" fontId="10" fillId="18" borderId="0" xfId="0" applyFont="1" applyFill="1" applyAlignment="1" applyProtection="1">
      <alignment vertical="center"/>
      <protection locked="0"/>
    </xf>
    <xf numFmtId="0" fontId="8" fillId="18" borderId="0" xfId="0" applyFont="1" applyFill="1" applyAlignment="1" applyProtection="1">
      <alignment horizontal="right" vertical="center"/>
      <protection locked="0"/>
    </xf>
    <xf numFmtId="0" fontId="161" fillId="0" borderId="233" xfId="0" applyFont="1" applyBorder="1" applyAlignment="1">
      <alignment vertical="center"/>
    </xf>
    <xf numFmtId="0" fontId="161" fillId="19" borderId="235" xfId="0" applyFont="1" applyFill="1" applyBorder="1" applyAlignment="1">
      <alignment vertical="center"/>
    </xf>
    <xf numFmtId="0" fontId="3" fillId="12" borderId="0" xfId="0" applyFont="1" applyFill="1" applyAlignment="1" applyProtection="1">
      <alignment vertical="center"/>
      <protection locked="0"/>
    </xf>
    <xf numFmtId="0" fontId="3" fillId="12" borderId="0" xfId="0" applyFont="1" applyFill="1" applyAlignment="1" applyProtection="1">
      <alignment horizontal="left" vertical="center"/>
      <protection locked="0"/>
    </xf>
    <xf numFmtId="0" fontId="3" fillId="12" borderId="0" xfId="0" applyFont="1" applyFill="1" applyAlignment="1" applyProtection="1">
      <alignment horizontal="center" vertical="center"/>
      <protection locked="0"/>
    </xf>
    <xf numFmtId="0" fontId="38" fillId="12" borderId="0" xfId="0" applyFont="1" applyFill="1" applyAlignment="1" applyProtection="1">
      <alignment vertical="center"/>
      <protection locked="0"/>
    </xf>
    <xf numFmtId="0" fontId="10" fillId="12" borderId="0" xfId="0" applyFont="1" applyFill="1" applyAlignment="1" applyProtection="1">
      <alignment vertical="center"/>
      <protection locked="0"/>
    </xf>
    <xf numFmtId="0" fontId="3" fillId="12" borderId="0" xfId="0" applyFont="1" applyFill="1" applyBorder="1" applyAlignment="1" applyProtection="1">
      <alignment vertical="center"/>
      <protection locked="0"/>
    </xf>
    <xf numFmtId="0" fontId="3" fillId="12" borderId="0" xfId="0" applyFont="1" applyFill="1" applyAlignment="1" applyProtection="1">
      <alignment horizontal="right" vertical="center"/>
      <protection locked="0"/>
    </xf>
    <xf numFmtId="0" fontId="124" fillId="34" borderId="236" xfId="0" applyFont="1" applyFill="1" applyBorder="1" applyAlignment="1" applyProtection="1">
      <alignment vertical="center"/>
      <protection locked="0"/>
    </xf>
    <xf numFmtId="0" fontId="124" fillId="34" borderId="17" xfId="0" applyFont="1" applyFill="1" applyBorder="1" applyAlignment="1" applyProtection="1">
      <alignment vertical="center"/>
      <protection locked="0"/>
    </xf>
    <xf numFmtId="0" fontId="147" fillId="26" borderId="158" xfId="0" applyFont="1" applyFill="1" applyBorder="1" applyAlignment="1">
      <alignment vertical="center"/>
    </xf>
    <xf numFmtId="0" fontId="147" fillId="26" borderId="10" xfId="0" applyFont="1" applyFill="1" applyBorder="1" applyAlignment="1">
      <alignment vertical="center"/>
    </xf>
    <xf numFmtId="0" fontId="131" fillId="26" borderId="170" xfId="0" applyNumberFormat="1" applyFont="1" applyFill="1" applyBorder="1" applyAlignment="1">
      <alignment horizontal="centerContinuous" vertical="center"/>
    </xf>
    <xf numFmtId="0" fontId="131" fillId="26" borderId="16" xfId="0" applyNumberFormat="1" applyFont="1" applyFill="1" applyBorder="1" applyAlignment="1">
      <alignment horizontal="centerContinuous" vertical="center"/>
    </xf>
    <xf numFmtId="0" fontId="131" fillId="26" borderId="6" xfId="0" applyNumberFormat="1" applyFont="1" applyFill="1" applyBorder="1" applyAlignment="1">
      <alignment horizontal="centerContinuous" vertical="center"/>
    </xf>
    <xf numFmtId="0" fontId="22" fillId="14" borderId="5" xfId="0" applyFont="1" applyFill="1" applyBorder="1" applyAlignment="1">
      <alignment horizontal="centerContinuous" vertical="center"/>
    </xf>
    <xf numFmtId="0" fontId="21" fillId="14" borderId="6" xfId="0" applyFont="1" applyFill="1" applyBorder="1" applyAlignment="1">
      <alignment horizontal="centerContinuous" vertical="center"/>
    </xf>
    <xf numFmtId="0" fontId="158" fillId="14" borderId="8" xfId="0" applyFont="1" applyFill="1" applyBorder="1" applyAlignment="1">
      <alignment horizontal="centerContinuous" vertical="center"/>
    </xf>
    <xf numFmtId="0" fontId="32" fillId="14" borderId="9" xfId="0" applyFont="1" applyFill="1" applyBorder="1" applyAlignment="1">
      <alignment vertical="center"/>
    </xf>
    <xf numFmtId="0" fontId="32" fillId="14" borderId="10" xfId="0" applyFont="1" applyFill="1" applyBorder="1" applyAlignment="1">
      <alignment vertical="center"/>
    </xf>
    <xf numFmtId="0" fontId="21" fillId="14" borderId="10" xfId="0" applyFont="1" applyFill="1" applyBorder="1" applyAlignment="1">
      <alignment horizontal="centerContinuous" vertical="center"/>
    </xf>
    <xf numFmtId="0" fontId="22" fillId="28" borderId="5" xfId="0" applyFont="1" applyFill="1" applyBorder="1" applyAlignment="1">
      <alignment horizontal="centerContinuous" vertical="center"/>
    </xf>
    <xf numFmtId="0" fontId="21" fillId="28" borderId="10" xfId="0" applyFont="1" applyFill="1" applyBorder="1" applyAlignment="1">
      <alignment horizontal="centerContinuous" vertical="center"/>
    </xf>
    <xf numFmtId="0" fontId="21" fillId="28" borderId="6" xfId="0" applyFont="1" applyFill="1" applyBorder="1" applyAlignment="1">
      <alignment horizontal="centerContinuous" vertical="center"/>
    </xf>
    <xf numFmtId="0" fontId="158" fillId="28" borderId="8" xfId="0" applyFont="1" applyFill="1" applyBorder="1" applyAlignment="1">
      <alignment horizontal="centerContinuous" vertical="center"/>
    </xf>
    <xf numFmtId="0" fontId="3" fillId="6" borderId="0" xfId="0" applyFont="1" applyFill="1" applyAlignment="1" applyProtection="1">
      <alignment horizontal="right" vertical="center"/>
      <protection locked="0"/>
    </xf>
    <xf numFmtId="0" fontId="3" fillId="15" borderId="0" xfId="0" applyFont="1" applyFill="1" applyAlignment="1" applyProtection="1">
      <alignment horizontal="right" vertical="center"/>
      <protection locked="0"/>
    </xf>
    <xf numFmtId="0" fontId="29" fillId="3" borderId="5" xfId="0" applyFont="1" applyFill="1" applyBorder="1" applyAlignment="1">
      <alignment horizontal="centerContinuous" vertical="center"/>
    </xf>
    <xf numFmtId="0" fontId="16" fillId="3" borderId="10" xfId="0" applyFont="1" applyFill="1" applyBorder="1" applyAlignment="1">
      <alignment horizontal="centerContinuous" vertical="center"/>
    </xf>
    <xf numFmtId="0" fontId="16" fillId="3" borderId="6" xfId="0" applyFont="1" applyFill="1" applyBorder="1" applyAlignment="1">
      <alignment horizontal="centerContinuous" vertical="center"/>
    </xf>
    <xf numFmtId="0" fontId="69" fillId="3" borderId="8" xfId="0" applyFont="1" applyFill="1" applyBorder="1" applyAlignment="1">
      <alignment horizontal="centerContinuous" vertical="center"/>
    </xf>
    <xf numFmtId="0" fontId="21" fillId="7" borderId="10" xfId="0" applyFont="1" applyFill="1" applyBorder="1" applyAlignment="1">
      <alignment horizontal="centerContinuous" vertical="center"/>
    </xf>
    <xf numFmtId="0" fontId="21" fillId="7" borderId="6" xfId="0" applyFont="1" applyFill="1" applyBorder="1" applyAlignment="1">
      <alignment horizontal="centerContinuous" vertical="center"/>
    </xf>
    <xf numFmtId="0" fontId="158" fillId="7" borderId="8" xfId="0" applyFont="1" applyFill="1" applyBorder="1" applyAlignment="1">
      <alignment horizontal="centerContinuous" vertical="center"/>
    </xf>
    <xf numFmtId="0" fontId="3" fillId="9" borderId="0" xfId="0" applyFont="1" applyFill="1" applyAlignment="1" applyProtection="1">
      <alignment horizontal="right" vertical="center"/>
      <protection locked="0"/>
    </xf>
    <xf numFmtId="0" fontId="21" fillId="8" borderId="10" xfId="0" applyFont="1" applyFill="1" applyBorder="1" applyAlignment="1">
      <alignment horizontal="centerContinuous" vertical="center"/>
    </xf>
    <xf numFmtId="0" fontId="21" fillId="8" borderId="6" xfId="0" applyFont="1" applyFill="1" applyBorder="1" applyAlignment="1">
      <alignment horizontal="centerContinuous" vertical="center"/>
    </xf>
    <xf numFmtId="0" fontId="3" fillId="10" borderId="0" xfId="0" applyFont="1" applyFill="1" applyAlignment="1" applyProtection="1">
      <alignment horizontal="right" vertical="center"/>
      <protection locked="0"/>
    </xf>
    <xf numFmtId="0" fontId="6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3" fillId="18" borderId="4" xfId="0" applyFont="1" applyFill="1" applyBorder="1" applyAlignment="1" applyProtection="1">
      <alignment horizontal="right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158" fillId="8" borderId="6" xfId="0" applyFont="1" applyFill="1" applyBorder="1" applyAlignment="1">
      <alignment horizontal="centerContinuous" vertical="center"/>
    </xf>
    <xf numFmtId="0" fontId="0" fillId="5" borderId="4" xfId="0" applyFill="1" applyBorder="1" applyAlignment="1">
      <alignment vertical="center"/>
    </xf>
    <xf numFmtId="0" fontId="3" fillId="0" borderId="67" xfId="0" applyFont="1" applyBorder="1" applyAlignment="1" applyProtection="1">
      <alignment horizontal="center" vertical="center"/>
      <protection locked="0"/>
    </xf>
    <xf numFmtId="0" fontId="8" fillId="18" borderId="237" xfId="0" applyFont="1" applyFill="1" applyBorder="1" applyAlignment="1" applyProtection="1">
      <alignment horizontal="right" vertical="center"/>
      <protection locked="0"/>
    </xf>
    <xf numFmtId="0" fontId="8" fillId="18" borderId="238" xfId="0" applyFont="1" applyFill="1" applyBorder="1" applyAlignment="1" applyProtection="1">
      <alignment horizontal="right"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69" fillId="0" borderId="47" xfId="0" applyFont="1" applyBorder="1" applyAlignment="1" applyProtection="1">
      <alignment vertical="center"/>
      <protection locked="0"/>
    </xf>
    <xf numFmtId="0" fontId="8" fillId="30" borderId="8" xfId="0" applyFont="1" applyFill="1" applyBorder="1" applyAlignment="1" applyProtection="1">
      <alignment horizontal="right" vertical="center"/>
      <protection locked="0"/>
    </xf>
    <xf numFmtId="0" fontId="0" fillId="30" borderId="0" xfId="0" applyFill="1" applyAlignment="1" applyProtection="1">
      <alignment vertical="center"/>
      <protection locked="0"/>
    </xf>
    <xf numFmtId="0" fontId="3" fillId="15" borderId="4" xfId="0" applyFont="1" applyFill="1" applyBorder="1" applyAlignment="1" applyProtection="1">
      <alignment horizontal="right" vertical="center"/>
      <protection locked="0"/>
    </xf>
    <xf numFmtId="0" fontId="3" fillId="15" borderId="62" xfId="0" applyFont="1" applyFill="1" applyBorder="1" applyAlignment="1" applyProtection="1">
      <alignment horizontal="center" vertical="center"/>
      <protection locked="0"/>
    </xf>
    <xf numFmtId="0" fontId="3" fillId="6" borderId="62" xfId="0" applyFont="1" applyFill="1" applyBorder="1" applyAlignment="1" applyProtection="1">
      <alignment horizontal="center" vertical="center"/>
      <protection locked="0"/>
    </xf>
    <xf numFmtId="0" fontId="3" fillId="6" borderId="65" xfId="0" applyFont="1" applyFill="1" applyBorder="1" applyAlignment="1" applyProtection="1">
      <alignment horizontal="center" vertical="center"/>
      <protection locked="0"/>
    </xf>
    <xf numFmtId="0" fontId="3" fillId="6" borderId="12" xfId="0" applyFont="1" applyFill="1" applyBorder="1" applyAlignment="1" applyProtection="1">
      <alignment horizontal="center" vertical="center"/>
      <protection locked="0"/>
    </xf>
    <xf numFmtId="0" fontId="3" fillId="0" borderId="232" xfId="0" applyFont="1" applyBorder="1" applyAlignment="1" applyProtection="1">
      <alignment horizontal="center" vertical="center"/>
      <protection locked="0"/>
    </xf>
    <xf numFmtId="0" fontId="3" fillId="0" borderId="172" xfId="0" applyFont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right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right" vertical="center"/>
      <protection locked="0"/>
    </xf>
    <xf numFmtId="0" fontId="3" fillId="0" borderId="63" xfId="0" applyFont="1" applyBorder="1" applyAlignment="1" applyProtection="1">
      <alignment horizontal="center" vertical="center"/>
      <protection locked="0"/>
    </xf>
    <xf numFmtId="0" fontId="3" fillId="6" borderId="0" xfId="0" applyFont="1" applyFill="1" applyBorder="1" applyAlignment="1" applyProtection="1">
      <alignment horizontal="right" vertical="center"/>
      <protection locked="0"/>
    </xf>
    <xf numFmtId="0" fontId="3" fillId="15" borderId="65" xfId="0" applyFont="1" applyFill="1" applyBorder="1" applyAlignment="1" applyProtection="1">
      <alignment horizontal="center" vertical="center"/>
      <protection locked="0"/>
    </xf>
    <xf numFmtId="0" fontId="3" fillId="15" borderId="9" xfId="0" applyFont="1" applyFill="1" applyBorder="1" applyAlignment="1" applyProtection="1">
      <alignment horizontal="right" vertical="center"/>
      <protection locked="0"/>
    </xf>
    <xf numFmtId="0" fontId="3" fillId="15" borderId="13" xfId="0" applyFont="1" applyFill="1" applyBorder="1" applyAlignment="1" applyProtection="1">
      <alignment horizontal="right" vertical="center"/>
      <protection locked="0"/>
    </xf>
    <xf numFmtId="0" fontId="3" fillId="0" borderId="70" xfId="0" applyFont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right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right" vertical="center"/>
      <protection locked="0"/>
    </xf>
    <xf numFmtId="0" fontId="8" fillId="3" borderId="15" xfId="0" applyFont="1" applyFill="1" applyBorder="1" applyAlignment="1" applyProtection="1">
      <alignment horizontal="right" vertical="center"/>
      <protection locked="0"/>
    </xf>
    <xf numFmtId="0" fontId="8" fillId="3" borderId="13" xfId="0" applyFont="1" applyFill="1" applyBorder="1" applyAlignment="1" applyProtection="1">
      <alignment horizontal="right" vertical="center"/>
      <protection locked="0"/>
    </xf>
    <xf numFmtId="0" fontId="8" fillId="3" borderId="8" xfId="0" applyFont="1" applyFill="1" applyBorder="1" applyAlignment="1" applyProtection="1">
      <alignment horizontal="right" vertical="center"/>
      <protection locked="0"/>
    </xf>
    <xf numFmtId="0" fontId="65" fillId="3" borderId="15" xfId="0" applyFont="1" applyFill="1" applyBorder="1" applyAlignment="1" applyProtection="1">
      <alignment horizontal="center" vertical="center"/>
      <protection locked="0"/>
    </xf>
    <xf numFmtId="0" fontId="68" fillId="30" borderId="5" xfId="0" applyFont="1" applyFill="1" applyBorder="1" applyAlignment="1" applyProtection="1">
      <alignment horizontal="left" vertical="center"/>
      <protection locked="0"/>
    </xf>
    <xf numFmtId="0" fontId="8" fillId="3" borderId="16" xfId="0" applyFont="1" applyFill="1" applyBorder="1" applyAlignment="1" applyProtection="1">
      <alignment horizontal="right" vertical="center"/>
      <protection locked="0"/>
    </xf>
    <xf numFmtId="0" fontId="66" fillId="0" borderId="46" xfId="0" applyFont="1" applyFill="1" applyBorder="1" applyAlignment="1" applyProtection="1">
      <alignment horizontal="center" vertical="center"/>
      <protection locked="0"/>
    </xf>
    <xf numFmtId="0" fontId="66" fillId="0" borderId="239" xfId="0" applyFont="1" applyFill="1" applyBorder="1" applyAlignment="1" applyProtection="1">
      <alignment horizontal="center" vertical="center"/>
      <protection locked="0"/>
    </xf>
    <xf numFmtId="0" fontId="9" fillId="18" borderId="237" xfId="0" applyFont="1" applyFill="1" applyBorder="1" applyAlignment="1" applyProtection="1">
      <alignment horizontal="right" vertical="center"/>
      <protection locked="0"/>
    </xf>
    <xf numFmtId="0" fontId="3" fillId="24" borderId="16" xfId="0" applyFont="1" applyFill="1" applyBorder="1" applyAlignment="1" applyProtection="1">
      <alignment horizontal="center" vertical="center"/>
      <protection locked="0"/>
    </xf>
    <xf numFmtId="0" fontId="7" fillId="18" borderId="18" xfId="0" applyFont="1" applyFill="1" applyBorder="1" applyAlignment="1" applyProtection="1">
      <alignment horizontal="right" vertical="center"/>
      <protection locked="0"/>
    </xf>
    <xf numFmtId="0" fontId="21" fillId="7" borderId="7" xfId="0" applyFont="1" applyFill="1" applyBorder="1" applyAlignment="1">
      <alignment horizontal="centerContinuous" vertical="center"/>
    </xf>
    <xf numFmtId="0" fontId="3" fillId="15" borderId="12" xfId="0" applyFont="1" applyFill="1" applyBorder="1" applyAlignment="1" applyProtection="1">
      <alignment horizontal="center" vertical="center"/>
      <protection locked="0"/>
    </xf>
    <xf numFmtId="0" fontId="3" fillId="15" borderId="14" xfId="0" applyFont="1" applyFill="1" applyBorder="1" applyAlignment="1" applyProtection="1">
      <alignment horizontal="center" vertical="center"/>
      <protection locked="0"/>
    </xf>
    <xf numFmtId="0" fontId="3" fillId="18" borderId="65" xfId="0" applyFont="1" applyFill="1" applyBorder="1" applyAlignment="1" applyProtection="1">
      <alignment horizontal="center" vertical="center"/>
      <protection locked="0"/>
    </xf>
    <xf numFmtId="0" fontId="3" fillId="9" borderId="65" xfId="0" applyFont="1" applyFill="1" applyBorder="1" applyAlignment="1" applyProtection="1">
      <alignment horizontal="center" vertical="center"/>
      <protection locked="0"/>
    </xf>
    <xf numFmtId="0" fontId="3" fillId="10" borderId="65" xfId="0" applyFont="1" applyFill="1" applyBorder="1" applyAlignment="1" applyProtection="1">
      <alignment horizontal="center" vertical="center"/>
      <protection locked="0"/>
    </xf>
    <xf numFmtId="0" fontId="128" fillId="0" borderId="0" xfId="0" applyFont="1" applyFill="1" applyBorder="1" applyAlignment="1">
      <alignment horizontal="center" vertical="center"/>
    </xf>
    <xf numFmtId="193" fontId="124" fillId="0" borderId="0" xfId="0" applyNumberFormat="1" applyFont="1" applyBorder="1" applyAlignment="1">
      <alignment vertical="center"/>
    </xf>
    <xf numFmtId="0" fontId="124" fillId="0" borderId="10" xfId="0" applyFont="1" applyBorder="1" applyAlignment="1">
      <alignment horizontal="right" vertical="center"/>
    </xf>
    <xf numFmtId="0" fontId="124" fillId="0" borderId="119" xfId="0" applyFont="1" applyBorder="1" applyAlignment="1">
      <alignment horizontal="right" vertical="center"/>
    </xf>
    <xf numFmtId="41" fontId="124" fillId="0" borderId="9" xfId="0" applyNumberFormat="1" applyFont="1" applyBorder="1" applyAlignment="1">
      <alignment vertical="center"/>
    </xf>
    <xf numFmtId="41" fontId="124" fillId="0" borderId="13" xfId="0" applyNumberFormat="1" applyFont="1" applyBorder="1" applyAlignment="1">
      <alignment vertical="center"/>
    </xf>
    <xf numFmtId="0" fontId="10" fillId="3" borderId="7" xfId="0" applyFont="1" applyFill="1" applyBorder="1" applyAlignment="1" applyProtection="1">
      <alignment horizontal="centerContinuous" vertical="center"/>
    </xf>
    <xf numFmtId="0" fontId="3" fillId="0" borderId="4" xfId="0" applyFont="1" applyFill="1" applyBorder="1" applyAlignment="1" applyProtection="1">
      <alignment vertical="center"/>
    </xf>
    <xf numFmtId="0" fontId="3" fillId="9" borderId="4" xfId="0" applyFont="1" applyFill="1" applyBorder="1" applyAlignment="1" applyProtection="1">
      <alignment vertical="center"/>
      <protection locked="0"/>
    </xf>
    <xf numFmtId="0" fontId="3" fillId="28" borderId="0" xfId="0" applyFont="1" applyFill="1" applyBorder="1" applyAlignment="1">
      <alignment horizontal="left" vertical="center"/>
    </xf>
    <xf numFmtId="0" fontId="3" fillId="9" borderId="9" xfId="0" applyFont="1" applyFill="1" applyBorder="1" applyAlignment="1" applyProtection="1">
      <alignment vertical="center"/>
      <protection locked="0"/>
    </xf>
    <xf numFmtId="0" fontId="3" fillId="9" borderId="13" xfId="0" applyFont="1" applyFill="1" applyBorder="1" applyAlignment="1" applyProtection="1">
      <alignment vertical="center"/>
      <protection locked="0"/>
    </xf>
    <xf numFmtId="0" fontId="3" fillId="14" borderId="0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0" borderId="46" xfId="0" applyFont="1" applyFill="1" applyBorder="1" applyAlignment="1" applyProtection="1">
      <alignment horizontal="right" vertical="center"/>
      <protection locked="0"/>
    </xf>
    <xf numFmtId="0" fontId="3" fillId="6" borderId="46" xfId="0" applyFont="1" applyFill="1" applyBorder="1" applyAlignment="1" applyProtection="1">
      <alignment horizontal="right" vertical="center"/>
      <protection locked="0"/>
    </xf>
    <xf numFmtId="0" fontId="3" fillId="4" borderId="46" xfId="0" applyFont="1" applyFill="1" applyBorder="1" applyAlignment="1" applyProtection="1">
      <alignment horizontal="right" vertical="center"/>
      <protection locked="0"/>
    </xf>
    <xf numFmtId="0" fontId="3" fillId="18" borderId="46" xfId="0" applyFont="1" applyFill="1" applyBorder="1" applyAlignment="1" applyProtection="1">
      <alignment horizontal="right" vertical="center"/>
      <protection locked="0"/>
    </xf>
    <xf numFmtId="0" fontId="8" fillId="9" borderId="46" xfId="0" applyFont="1" applyFill="1" applyBorder="1" applyAlignment="1" applyProtection="1">
      <alignment horizontal="right" vertical="center"/>
      <protection locked="0"/>
    </xf>
    <xf numFmtId="0" fontId="8" fillId="10" borderId="46" xfId="0" applyFont="1" applyFill="1" applyBorder="1" applyAlignment="1" applyProtection="1">
      <alignment horizontal="right" vertical="center"/>
      <protection locked="0"/>
    </xf>
    <xf numFmtId="0" fontId="8" fillId="24" borderId="5" xfId="0" applyFont="1" applyFill="1" applyBorder="1" applyAlignment="1">
      <alignment horizontal="center" vertical="center"/>
    </xf>
    <xf numFmtId="0" fontId="66" fillId="0" borderId="52" xfId="0" applyFont="1" applyFill="1" applyBorder="1" applyAlignment="1" applyProtection="1">
      <alignment horizontal="center" vertical="center"/>
      <protection locked="0"/>
    </xf>
    <xf numFmtId="0" fontId="3" fillId="0" borderId="239" xfId="0" applyFont="1" applyFill="1" applyBorder="1" applyAlignment="1" applyProtection="1">
      <alignment horizontal="right" vertical="center"/>
      <protection locked="0"/>
    </xf>
    <xf numFmtId="49" fontId="3" fillId="0" borderId="49" xfId="0" applyNumberFormat="1" applyFont="1" applyBorder="1" applyAlignment="1" applyProtection="1">
      <alignment vertical="center"/>
      <protection locked="0"/>
    </xf>
    <xf numFmtId="0" fontId="8" fillId="5" borderId="0" xfId="0" applyFont="1" applyFill="1" applyBorder="1" applyAlignment="1">
      <alignment vertical="center"/>
    </xf>
    <xf numFmtId="0" fontId="15" fillId="5" borderId="0" xfId="0" applyFont="1" applyFill="1" applyBorder="1" applyAlignment="1">
      <alignment vertical="center"/>
    </xf>
    <xf numFmtId="0" fontId="33" fillId="5" borderId="0" xfId="0" applyFont="1" applyFill="1" applyBorder="1" applyAlignment="1">
      <alignment vertical="center"/>
    </xf>
    <xf numFmtId="0" fontId="35" fillId="5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29" fillId="14" borderId="240" xfId="0" applyFont="1" applyFill="1" applyBorder="1" applyAlignment="1">
      <alignment vertical="center"/>
    </xf>
    <xf numFmtId="0" fontId="3" fillId="6" borderId="241" xfId="0" applyFont="1" applyFill="1" applyBorder="1" applyAlignment="1" applyProtection="1">
      <alignment horizontal="right" vertical="center"/>
      <protection locked="0"/>
    </xf>
    <xf numFmtId="0" fontId="3" fillId="5" borderId="79" xfId="0" applyFont="1" applyFill="1" applyBorder="1" applyAlignment="1">
      <alignment vertical="center"/>
    </xf>
    <xf numFmtId="0" fontId="53" fillId="5" borderId="0" xfId="0" applyNumberFormat="1" applyFont="1" applyFill="1" applyBorder="1" applyAlignment="1" applyProtection="1">
      <alignment horizontal="right" vertical="center"/>
    </xf>
    <xf numFmtId="0" fontId="54" fillId="5" borderId="0" xfId="0" applyNumberFormat="1" applyFont="1" applyFill="1" applyBorder="1" applyAlignment="1" applyProtection="1">
      <alignment horizontal="right" vertical="center"/>
    </xf>
    <xf numFmtId="0" fontId="10" fillId="7" borderId="7" xfId="0" applyNumberFormat="1" applyFont="1" applyFill="1" applyBorder="1" applyAlignment="1">
      <alignment horizontal="centerContinuous" vertical="center"/>
    </xf>
    <xf numFmtId="0" fontId="10" fillId="7" borderId="11" xfId="0" applyNumberFormat="1" applyFont="1" applyFill="1" applyBorder="1" applyAlignment="1">
      <alignment horizontal="centerContinuous" vertical="center"/>
    </xf>
    <xf numFmtId="0" fontId="10" fillId="7" borderId="0" xfId="0" applyNumberFormat="1" applyFont="1" applyFill="1" applyBorder="1" applyAlignment="1">
      <alignment horizontal="centerContinuous" vertical="center"/>
    </xf>
    <xf numFmtId="0" fontId="6" fillId="19" borderId="85" xfId="0" applyFont="1" applyFill="1" applyBorder="1" applyAlignment="1" applyProtection="1">
      <alignment horizontal="center" vertical="center"/>
    </xf>
    <xf numFmtId="0" fontId="6" fillId="19" borderId="0" xfId="0" applyFont="1" applyFill="1" applyBorder="1" applyAlignment="1" applyProtection="1">
      <alignment horizontal="center" vertical="center"/>
    </xf>
    <xf numFmtId="0" fontId="6" fillId="19" borderId="93" xfId="0" applyFont="1" applyFill="1" applyBorder="1" applyAlignment="1" applyProtection="1">
      <alignment horizontal="center" vertical="center"/>
    </xf>
    <xf numFmtId="0" fontId="3" fillId="19" borderId="0" xfId="0" applyFont="1" applyFill="1" applyAlignment="1" applyProtection="1">
      <alignment horizontal="center" vertical="center"/>
    </xf>
    <xf numFmtId="0" fontId="6" fillId="19" borderId="86" xfId="0" applyFont="1" applyFill="1" applyBorder="1" applyAlignment="1" applyProtection="1">
      <alignment horizontal="center" vertical="center"/>
    </xf>
    <xf numFmtId="0" fontId="6" fillId="19" borderId="87" xfId="0" applyFont="1" applyFill="1" applyBorder="1" applyAlignment="1" applyProtection="1">
      <alignment vertical="center"/>
    </xf>
    <xf numFmtId="0" fontId="6" fillId="19" borderId="94" xfId="0" applyFont="1" applyFill="1" applyBorder="1" applyAlignment="1" applyProtection="1">
      <alignment horizontal="center" vertical="center"/>
    </xf>
    <xf numFmtId="0" fontId="135" fillId="15" borderId="0" xfId="0" applyFont="1" applyFill="1" applyBorder="1" applyAlignment="1">
      <alignment horizontal="center" vertical="center"/>
    </xf>
    <xf numFmtId="0" fontId="135" fillId="14" borderId="0" xfId="0" applyFont="1" applyFill="1" applyBorder="1" applyAlignment="1">
      <alignment horizontal="center" vertical="center"/>
    </xf>
    <xf numFmtId="0" fontId="3" fillId="6" borderId="46" xfId="0" applyFont="1" applyFill="1" applyBorder="1" applyAlignment="1" applyProtection="1">
      <alignment horizontal="centerContinuous" vertical="center"/>
      <protection locked="0"/>
    </xf>
    <xf numFmtId="0" fontId="3" fillId="4" borderId="46" xfId="0" applyFont="1" applyFill="1" applyBorder="1" applyAlignment="1" applyProtection="1">
      <alignment horizontal="centerContinuous" vertical="center"/>
      <protection locked="0"/>
    </xf>
    <xf numFmtId="0" fontId="35" fillId="4" borderId="1" xfId="0" applyFont="1" applyFill="1" applyBorder="1" applyAlignment="1">
      <alignment horizontal="centerContinuous" vertical="center"/>
    </xf>
    <xf numFmtId="0" fontId="16" fillId="6" borderId="1" xfId="0" applyFont="1" applyFill="1" applyBorder="1" applyAlignment="1">
      <alignment horizontal="centerContinuous" vertical="center"/>
    </xf>
    <xf numFmtId="0" fontId="35" fillId="6" borderId="1" xfId="0" applyFont="1" applyFill="1" applyBorder="1" applyAlignment="1">
      <alignment horizontal="centerContinuous" vertical="center"/>
    </xf>
    <xf numFmtId="0" fontId="64" fillId="5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46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Alignment="1">
      <alignment horizontal="left" vertical="center"/>
    </xf>
    <xf numFmtId="0" fontId="6" fillId="7" borderId="46" xfId="0" applyFont="1" applyFill="1" applyBorder="1" applyAlignment="1" applyProtection="1">
      <alignment horizontal="left" vertical="center"/>
      <protection locked="0"/>
    </xf>
    <xf numFmtId="0" fontId="3" fillId="7" borderId="0" xfId="0" applyFont="1" applyFill="1" applyAlignment="1">
      <alignment horizontal="left" vertical="center"/>
    </xf>
    <xf numFmtId="0" fontId="6" fillId="8" borderId="46" xfId="0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Alignment="1">
      <alignment horizontal="left" vertical="center"/>
    </xf>
    <xf numFmtId="0" fontId="3" fillId="5" borderId="239" xfId="0" applyFont="1" applyFill="1" applyBorder="1" applyAlignment="1" applyProtection="1">
      <alignment horizontal="right" vertical="center"/>
      <protection locked="0"/>
    </xf>
    <xf numFmtId="0" fontId="8" fillId="0" borderId="46" xfId="0" applyFont="1" applyFill="1" applyBorder="1" applyAlignment="1" applyProtection="1">
      <alignment horizontal="right" vertical="center"/>
      <protection locked="0"/>
    </xf>
    <xf numFmtId="0" fontId="34" fillId="24" borderId="9" xfId="0" applyNumberFormat="1" applyFont="1" applyFill="1" applyBorder="1" applyAlignment="1">
      <alignment horizontal="center" vertical="center"/>
    </xf>
    <xf numFmtId="0" fontId="10" fillId="3" borderId="67" xfId="0" applyNumberFormat="1" applyFont="1" applyFill="1" applyBorder="1" applyAlignment="1" applyProtection="1">
      <alignment horizontal="right" vertical="center"/>
      <protection locked="0"/>
    </xf>
    <xf numFmtId="0" fontId="8" fillId="24" borderId="4" xfId="0" applyNumberFormat="1" applyFont="1" applyFill="1" applyBorder="1" applyAlignment="1">
      <alignment vertical="center"/>
    </xf>
    <xf numFmtId="0" fontId="3" fillId="15" borderId="10" xfId="0" applyNumberFormat="1" applyFont="1" applyFill="1" applyBorder="1" applyAlignment="1" applyProtection="1">
      <alignment vertical="center"/>
      <protection locked="0"/>
    </xf>
    <xf numFmtId="0" fontId="3" fillId="15" borderId="0" xfId="0" applyNumberFormat="1" applyFont="1" applyFill="1" applyBorder="1" applyAlignment="1" applyProtection="1">
      <alignment vertical="center"/>
      <protection locked="0"/>
    </xf>
    <xf numFmtId="0" fontId="10" fillId="0" borderId="242" xfId="0" applyNumberFormat="1" applyFont="1" applyBorder="1" applyAlignment="1" applyProtection="1">
      <alignment horizontal="center" vertical="center"/>
      <protection locked="0"/>
    </xf>
    <xf numFmtId="0" fontId="10" fillId="0" borderId="5" xfId="0" applyNumberFormat="1" applyFont="1" applyBorder="1" applyAlignment="1" applyProtection="1">
      <alignment horizontal="center" vertical="center"/>
      <protection locked="0"/>
    </xf>
    <xf numFmtId="0" fontId="10" fillId="3" borderId="232" xfId="0" applyNumberFormat="1" applyFont="1" applyFill="1" applyBorder="1" applyAlignment="1" applyProtection="1">
      <alignment horizontal="right" vertical="center"/>
      <protection locked="0"/>
    </xf>
    <xf numFmtId="0" fontId="10" fillId="3" borderId="172" xfId="0" applyNumberFormat="1" applyFont="1" applyFill="1" applyBorder="1" applyAlignment="1" applyProtection="1">
      <alignment horizontal="right" vertical="center"/>
      <protection locked="0"/>
    </xf>
    <xf numFmtId="0" fontId="10" fillId="24" borderId="0" xfId="0" applyNumberFormat="1" applyFont="1" applyFill="1" applyBorder="1" applyAlignment="1" applyProtection="1">
      <alignment horizontal="left" vertical="center"/>
      <protection locked="0"/>
    </xf>
    <xf numFmtId="49" fontId="3" fillId="0" borderId="243" xfId="0" applyNumberFormat="1" applyFont="1" applyFill="1" applyBorder="1" applyAlignment="1" applyProtection="1">
      <alignment vertical="center"/>
      <protection locked="0"/>
    </xf>
    <xf numFmtId="0" fontId="3" fillId="3" borderId="19" xfId="0" applyNumberFormat="1" applyFont="1" applyFill="1" applyBorder="1" applyAlignment="1" applyProtection="1">
      <alignment vertical="center"/>
      <protection locked="0"/>
    </xf>
    <xf numFmtId="0" fontId="3" fillId="3" borderId="50" xfId="0" applyNumberFormat="1" applyFont="1" applyFill="1" applyBorder="1" applyAlignment="1">
      <alignment vertical="center"/>
    </xf>
    <xf numFmtId="0" fontId="3" fillId="0" borderId="19" xfId="0" applyNumberFormat="1" applyFont="1" applyFill="1" applyBorder="1" applyAlignment="1" applyProtection="1">
      <alignment vertical="center"/>
      <protection locked="0"/>
    </xf>
    <xf numFmtId="0" fontId="3" fillId="0" borderId="50" xfId="0" applyNumberFormat="1" applyFont="1" applyFill="1" applyBorder="1" applyAlignment="1">
      <alignment vertical="center"/>
    </xf>
    <xf numFmtId="0" fontId="3" fillId="12" borderId="4" xfId="0" applyNumberFormat="1" applyFont="1" applyFill="1" applyBorder="1" applyAlignment="1">
      <alignment vertical="center"/>
    </xf>
    <xf numFmtId="49" fontId="3" fillId="12" borderId="4" xfId="0" applyNumberFormat="1" applyFont="1" applyFill="1" applyBorder="1" applyAlignment="1" applyProtection="1">
      <alignment vertical="center"/>
      <protection locked="0"/>
    </xf>
    <xf numFmtId="0" fontId="3" fillId="12" borderId="4" xfId="0" applyNumberFormat="1" applyFont="1" applyFill="1" applyBorder="1" applyAlignment="1" applyProtection="1">
      <alignment vertical="center"/>
      <protection locked="0"/>
    </xf>
    <xf numFmtId="0" fontId="35" fillId="15" borderId="0" xfId="0" applyFont="1" applyFill="1" applyBorder="1" applyAlignment="1">
      <alignment horizontal="center" vertical="center"/>
    </xf>
    <xf numFmtId="1" fontId="69" fillId="0" borderId="3" xfId="0" applyNumberFormat="1" applyFont="1" applyFill="1" applyBorder="1" applyAlignment="1" applyProtection="1">
      <alignment vertical="center"/>
      <protection locked="0"/>
    </xf>
    <xf numFmtId="49" fontId="34" fillId="0" borderId="3" xfId="0" applyNumberFormat="1" applyFont="1" applyFill="1" applyBorder="1" applyAlignment="1" applyProtection="1">
      <alignment vertical="center"/>
      <protection locked="0"/>
    </xf>
    <xf numFmtId="0" fontId="34" fillId="0" borderId="3" xfId="0" applyNumberFormat="1" applyFont="1" applyFill="1" applyBorder="1" applyAlignment="1" applyProtection="1">
      <alignment vertical="center"/>
      <protection locked="0"/>
    </xf>
    <xf numFmtId="49" fontId="16" fillId="5" borderId="0" xfId="0" applyNumberFormat="1" applyFont="1" applyFill="1" applyBorder="1" applyAlignment="1" applyProtection="1">
      <alignment vertical="center"/>
      <protection locked="0"/>
    </xf>
    <xf numFmtId="0" fontId="102" fillId="14" borderId="79" xfId="0" applyFont="1" applyFill="1" applyBorder="1" applyAlignment="1">
      <alignment vertical="center"/>
    </xf>
    <xf numFmtId="49" fontId="35" fillId="4" borderId="4" xfId="0" applyNumberFormat="1" applyFont="1" applyFill="1" applyBorder="1" applyAlignment="1" applyProtection="1">
      <alignment vertical="center"/>
      <protection locked="0"/>
    </xf>
    <xf numFmtId="49" fontId="35" fillId="11" borderId="4" xfId="0" applyNumberFormat="1" applyFont="1" applyFill="1" applyBorder="1" applyAlignment="1" applyProtection="1">
      <alignment vertical="center"/>
      <protection locked="0"/>
    </xf>
    <xf numFmtId="49" fontId="8" fillId="5" borderId="4" xfId="0" applyNumberFormat="1" applyFont="1" applyFill="1" applyBorder="1" applyAlignment="1" applyProtection="1">
      <alignment vertical="center"/>
      <protection locked="0"/>
    </xf>
    <xf numFmtId="0" fontId="21" fillId="23" borderId="79" xfId="0" applyFont="1" applyFill="1" applyBorder="1" applyAlignment="1">
      <alignment vertical="center"/>
    </xf>
    <xf numFmtId="49" fontId="35" fillId="9" borderId="4" xfId="0" applyNumberFormat="1" applyFont="1" applyFill="1" applyBorder="1" applyAlignment="1" applyProtection="1">
      <alignment vertical="center"/>
      <protection locked="0"/>
    </xf>
    <xf numFmtId="0" fontId="88" fillId="20" borderId="4" xfId="0" applyNumberFormat="1" applyFont="1" applyFill="1" applyBorder="1" applyAlignment="1">
      <alignment vertical="center"/>
    </xf>
    <xf numFmtId="49" fontId="35" fillId="2" borderId="4" xfId="0" applyNumberFormat="1" applyFont="1" applyFill="1" applyBorder="1" applyAlignment="1" applyProtection="1">
      <alignment vertical="center"/>
      <protection locked="0"/>
    </xf>
    <xf numFmtId="0" fontId="10" fillId="5" borderId="4" xfId="0" applyNumberFormat="1" applyFont="1" applyFill="1" applyBorder="1" applyAlignment="1" applyProtection="1">
      <alignment vertical="center"/>
      <protection locked="0"/>
    </xf>
    <xf numFmtId="0" fontId="3" fillId="5" borderId="4" xfId="0" applyNumberFormat="1" applyFont="1" applyFill="1" applyBorder="1" applyAlignment="1">
      <alignment vertical="center"/>
    </xf>
    <xf numFmtId="0" fontId="3" fillId="18" borderId="18" xfId="0" applyFont="1" applyFill="1" applyBorder="1" applyAlignment="1" applyProtection="1">
      <alignment horizontal="left" vertical="center"/>
      <protection locked="0"/>
    </xf>
    <xf numFmtId="0" fontId="8" fillId="24" borderId="7" xfId="0" applyFont="1" applyFill="1" applyBorder="1" applyAlignment="1">
      <alignment horizontal="left" vertical="center"/>
    </xf>
    <xf numFmtId="0" fontId="3" fillId="0" borderId="244" xfId="0" applyFont="1" applyBorder="1" applyAlignment="1" applyProtection="1">
      <alignment vertical="center"/>
      <protection locked="0"/>
    </xf>
    <xf numFmtId="0" fontId="3" fillId="0" borderId="245" xfId="0" applyFont="1" applyBorder="1" applyAlignment="1" applyProtection="1">
      <alignment vertical="center"/>
      <protection locked="0"/>
    </xf>
    <xf numFmtId="0" fontId="3" fillId="0" borderId="246" xfId="0" applyFont="1" applyBorder="1" applyAlignment="1" applyProtection="1">
      <alignment vertical="center"/>
      <protection locked="0"/>
    </xf>
    <xf numFmtId="0" fontId="3" fillId="0" borderId="175" xfId="0" applyFont="1" applyFill="1" applyBorder="1" applyAlignment="1" applyProtection="1">
      <alignment vertical="center"/>
      <protection locked="0"/>
    </xf>
    <xf numFmtId="0" fontId="3" fillId="0" borderId="195" xfId="0" applyFont="1" applyFill="1" applyBorder="1" applyAlignment="1" applyProtection="1">
      <alignment vertical="center"/>
      <protection locked="0"/>
    </xf>
    <xf numFmtId="0" fontId="3" fillId="0" borderId="204" xfId="0" applyFont="1" applyFill="1" applyBorder="1" applyAlignment="1" applyProtection="1">
      <alignment vertical="center"/>
      <protection locked="0"/>
    </xf>
    <xf numFmtId="0" fontId="3" fillId="3" borderId="247" xfId="0" applyFont="1" applyFill="1" applyBorder="1" applyAlignment="1" applyProtection="1">
      <alignment vertical="center"/>
      <protection locked="0"/>
    </xf>
    <xf numFmtId="0" fontId="3" fillId="3" borderId="248" xfId="0" applyFont="1" applyFill="1" applyBorder="1" applyAlignment="1" applyProtection="1">
      <alignment vertical="center"/>
      <protection locked="0"/>
    </xf>
    <xf numFmtId="0" fontId="3" fillId="3" borderId="249" xfId="0" applyFont="1" applyFill="1" applyBorder="1" applyAlignment="1" applyProtection="1">
      <alignment vertical="center"/>
      <protection locked="0"/>
    </xf>
    <xf numFmtId="49" fontId="124" fillId="0" borderId="2" xfId="0" applyNumberFormat="1" applyFont="1" applyBorder="1" applyProtection="1">
      <protection locked="0"/>
    </xf>
    <xf numFmtId="49" fontId="128" fillId="0" borderId="58" xfId="0" applyNumberFormat="1" applyFont="1" applyBorder="1" applyProtection="1">
      <protection locked="0"/>
    </xf>
    <xf numFmtId="0" fontId="131" fillId="19" borderId="0" xfId="0" applyFont="1" applyFill="1"/>
    <xf numFmtId="0" fontId="124" fillId="11" borderId="0" xfId="0" applyFont="1" applyFill="1"/>
    <xf numFmtId="0" fontId="124" fillId="6" borderId="3" xfId="0" applyFont="1" applyFill="1" applyBorder="1"/>
    <xf numFmtId="0" fontId="124" fillId="11" borderId="3" xfId="0" applyFont="1" applyFill="1" applyBorder="1"/>
    <xf numFmtId="0" fontId="124" fillId="11" borderId="4" xfId="0" applyFont="1" applyFill="1" applyBorder="1"/>
    <xf numFmtId="0" fontId="124" fillId="11" borderId="12" xfId="0" applyFont="1" applyFill="1" applyBorder="1"/>
    <xf numFmtId="0" fontId="124" fillId="6" borderId="4" xfId="0" applyFont="1" applyFill="1" applyBorder="1"/>
    <xf numFmtId="49" fontId="124" fillId="0" borderId="50" xfId="0" applyNumberFormat="1" applyFont="1" applyBorder="1" applyProtection="1">
      <protection locked="0"/>
    </xf>
    <xf numFmtId="49" fontId="124" fillId="0" borderId="146" xfId="0" applyNumberFormat="1" applyFont="1" applyBorder="1" applyAlignment="1" applyProtection="1">
      <alignment vertical="center"/>
      <protection locked="0"/>
    </xf>
    <xf numFmtId="49" fontId="124" fillId="0" borderId="2" xfId="0" applyNumberFormat="1" applyFont="1" applyBorder="1" applyAlignment="1" applyProtection="1">
      <alignment wrapText="1"/>
      <protection locked="0"/>
    </xf>
    <xf numFmtId="49" fontId="124" fillId="11" borderId="19" xfId="0" applyNumberFormat="1" applyFont="1" applyFill="1" applyBorder="1" applyAlignment="1" applyProtection="1">
      <alignment horizontal="right"/>
      <protection locked="0"/>
    </xf>
    <xf numFmtId="0" fontId="124" fillId="0" borderId="0" xfId="0" applyFont="1" applyProtection="1">
      <protection locked="0"/>
    </xf>
    <xf numFmtId="49" fontId="124" fillId="0" borderId="146" xfId="0" applyNumberFormat="1" applyFont="1" applyBorder="1" applyProtection="1">
      <protection locked="0"/>
    </xf>
    <xf numFmtId="49" fontId="151" fillId="0" borderId="50" xfId="0" applyNumberFormat="1" applyFont="1" applyBorder="1" applyProtection="1">
      <protection locked="0"/>
    </xf>
    <xf numFmtId="49" fontId="128" fillId="0" borderId="47" xfId="0" applyNumberFormat="1" applyFont="1" applyBorder="1" applyProtection="1">
      <protection locked="0"/>
    </xf>
    <xf numFmtId="49" fontId="124" fillId="0" borderId="38" xfId="0" applyNumberFormat="1" applyFont="1" applyFill="1" applyBorder="1" applyProtection="1">
      <protection locked="0"/>
    </xf>
    <xf numFmtId="49" fontId="128" fillId="0" borderId="38" xfId="0" applyNumberFormat="1" applyFont="1" applyBorder="1" applyProtection="1">
      <protection locked="0"/>
    </xf>
    <xf numFmtId="49" fontId="124" fillId="0" borderId="47" xfId="0" applyNumberFormat="1" applyFont="1" applyBorder="1" applyAlignment="1" applyProtection="1">
      <alignment wrapText="1"/>
      <protection locked="0"/>
    </xf>
    <xf numFmtId="49" fontId="151" fillId="0" borderId="49" xfId="0" applyNumberFormat="1" applyFont="1" applyBorder="1" applyProtection="1">
      <protection locked="0"/>
    </xf>
    <xf numFmtId="49" fontId="124" fillId="0" borderId="147" xfId="0" applyNumberFormat="1" applyFont="1" applyBorder="1" applyProtection="1">
      <protection locked="0"/>
    </xf>
    <xf numFmtId="49" fontId="124" fillId="0" borderId="2" xfId="0" applyNumberFormat="1" applyFont="1" applyFill="1" applyBorder="1" applyProtection="1">
      <protection locked="0"/>
    </xf>
    <xf numFmtId="49" fontId="124" fillId="5" borderId="0" xfId="0" applyNumberFormat="1" applyFont="1" applyFill="1" applyProtection="1">
      <protection locked="0"/>
    </xf>
    <xf numFmtId="49" fontId="124" fillId="5" borderId="0" xfId="0" applyNumberFormat="1" applyFont="1" applyFill="1" applyBorder="1" applyProtection="1">
      <protection locked="0"/>
    </xf>
    <xf numFmtId="49" fontId="124" fillId="0" borderId="147" xfId="0" applyNumberFormat="1" applyFont="1" applyFill="1" applyBorder="1" applyProtection="1">
      <protection locked="0"/>
    </xf>
    <xf numFmtId="49" fontId="124" fillId="5" borderId="38" xfId="0" applyNumberFormat="1" applyFont="1" applyFill="1" applyBorder="1" applyProtection="1">
      <protection locked="0"/>
    </xf>
    <xf numFmtId="49" fontId="151" fillId="5" borderId="38" xfId="0" applyNumberFormat="1" applyFont="1" applyFill="1" applyBorder="1" applyProtection="1">
      <protection locked="0"/>
    </xf>
    <xf numFmtId="49" fontId="124" fillId="0" borderId="58" xfId="0" applyNumberFormat="1" applyFont="1" applyBorder="1" applyProtection="1">
      <protection locked="0"/>
    </xf>
    <xf numFmtId="49" fontId="124" fillId="0" borderId="0" xfId="0" applyNumberFormat="1" applyFont="1" applyFill="1" applyProtection="1">
      <protection locked="0"/>
    </xf>
    <xf numFmtId="49" fontId="124" fillId="0" borderId="0" xfId="0" applyNumberFormat="1" applyFont="1" applyFill="1" applyBorder="1" applyProtection="1">
      <protection locked="0"/>
    </xf>
    <xf numFmtId="0" fontId="124" fillId="0" borderId="0" xfId="0" applyFont="1" applyFill="1"/>
    <xf numFmtId="0" fontId="147" fillId="19" borderId="0" xfId="0" applyFont="1" applyFill="1"/>
    <xf numFmtId="0" fontId="131" fillId="19" borderId="0" xfId="0" applyFont="1" applyFill="1" applyAlignment="1">
      <alignment vertical="center"/>
    </xf>
    <xf numFmtId="0" fontId="124" fillId="3" borderId="0" xfId="0" applyFont="1" applyFill="1" applyAlignment="1">
      <alignment vertical="center"/>
    </xf>
    <xf numFmtId="0" fontId="124" fillId="24" borderId="0" xfId="0" applyFont="1" applyFill="1" applyAlignment="1">
      <alignment vertical="center"/>
    </xf>
    <xf numFmtId="0" fontId="124" fillId="6" borderId="3" xfId="0" applyFont="1" applyFill="1" applyBorder="1" applyAlignment="1">
      <alignment vertical="center"/>
    </xf>
    <xf numFmtId="0" fontId="124" fillId="4" borderId="3" xfId="0" applyFont="1" applyFill="1" applyBorder="1" applyAlignment="1">
      <alignment vertical="center"/>
    </xf>
    <xf numFmtId="49" fontId="124" fillId="6" borderId="2" xfId="0" applyNumberFormat="1" applyFont="1" applyFill="1" applyBorder="1" applyAlignment="1" applyProtection="1">
      <alignment vertical="center"/>
      <protection locked="0"/>
    </xf>
    <xf numFmtId="49" fontId="128" fillId="4" borderId="2" xfId="0" applyNumberFormat="1" applyFont="1" applyFill="1" applyBorder="1" applyAlignment="1" applyProtection="1">
      <alignment vertical="center"/>
      <protection locked="0"/>
    </xf>
    <xf numFmtId="49" fontId="124" fillId="18" borderId="2" xfId="0" applyNumberFormat="1" applyFont="1" applyFill="1" applyBorder="1" applyAlignment="1" applyProtection="1">
      <alignment vertical="center"/>
      <protection locked="0"/>
    </xf>
    <xf numFmtId="49" fontId="124" fillId="9" borderId="2" xfId="0" applyNumberFormat="1" applyFont="1" applyFill="1" applyBorder="1" applyAlignment="1" applyProtection="1">
      <alignment vertical="center"/>
      <protection locked="0"/>
    </xf>
    <xf numFmtId="49" fontId="124" fillId="10" borderId="2" xfId="0" applyNumberFormat="1" applyFont="1" applyFill="1" applyBorder="1" applyAlignment="1" applyProtection="1">
      <alignment vertical="center"/>
      <protection locked="0"/>
    </xf>
    <xf numFmtId="0" fontId="162" fillId="0" borderId="0" xfId="0" applyFont="1" applyFill="1" applyAlignment="1" applyProtection="1">
      <alignment vertical="center"/>
      <protection locked="0"/>
    </xf>
    <xf numFmtId="0" fontId="124" fillId="0" borderId="0" xfId="0" applyFont="1" applyFill="1" applyAlignment="1" applyProtection="1">
      <alignment vertical="center"/>
      <protection locked="0"/>
    </xf>
    <xf numFmtId="2" fontId="124" fillId="0" borderId="0" xfId="0" applyNumberFormat="1" applyFont="1" applyFill="1" applyAlignment="1" applyProtection="1">
      <alignment vertical="center"/>
      <protection locked="0"/>
    </xf>
    <xf numFmtId="49" fontId="128" fillId="6" borderId="146" xfId="0" applyNumberFormat="1" applyFont="1" applyFill="1" applyBorder="1" applyAlignment="1" applyProtection="1">
      <alignment vertical="center"/>
      <protection locked="0"/>
    </xf>
    <xf numFmtId="49" fontId="128" fillId="4" borderId="146" xfId="0" applyNumberFormat="1" applyFont="1" applyFill="1" applyBorder="1" applyAlignment="1" applyProtection="1">
      <alignment vertical="center"/>
      <protection locked="0"/>
    </xf>
    <xf numFmtId="49" fontId="124" fillId="6" borderId="146" xfId="0" applyNumberFormat="1" applyFont="1" applyFill="1" applyBorder="1" applyAlignment="1" applyProtection="1">
      <alignment vertical="center"/>
      <protection locked="0"/>
    </xf>
    <xf numFmtId="0" fontId="124" fillId="5" borderId="0" xfId="0" applyFont="1" applyFill="1" applyAlignment="1">
      <alignment vertical="center"/>
    </xf>
    <xf numFmtId="0" fontId="124" fillId="5" borderId="0" xfId="0" applyFont="1" applyFill="1" applyAlignment="1" applyProtection="1">
      <alignment vertical="center"/>
    </xf>
    <xf numFmtId="0" fontId="124" fillId="0" borderId="0" xfId="0" applyFont="1" applyAlignment="1" applyProtection="1">
      <alignment vertical="center"/>
    </xf>
    <xf numFmtId="0" fontId="131" fillId="28" borderId="7" xfId="0" applyFont="1" applyFill="1" applyBorder="1" applyAlignment="1">
      <alignment vertical="center"/>
    </xf>
    <xf numFmtId="0" fontId="131" fillId="14" borderId="7" xfId="0" applyFont="1" applyFill="1" applyBorder="1" applyAlignment="1">
      <alignment vertical="center"/>
    </xf>
    <xf numFmtId="0" fontId="124" fillId="3" borderId="7" xfId="0" applyFont="1" applyFill="1" applyBorder="1" applyAlignment="1">
      <alignment vertical="center"/>
    </xf>
    <xf numFmtId="0" fontId="131" fillId="7" borderId="7" xfId="0" applyFont="1" applyFill="1" applyBorder="1" applyAlignment="1">
      <alignment vertical="center"/>
    </xf>
    <xf numFmtId="0" fontId="124" fillId="8" borderId="7" xfId="0" applyFont="1" applyFill="1" applyBorder="1" applyAlignment="1">
      <alignment vertical="center"/>
    </xf>
    <xf numFmtId="0" fontId="131" fillId="29" borderId="234" xfId="0" applyFont="1" applyFill="1" applyBorder="1" applyAlignment="1">
      <alignment vertical="center"/>
    </xf>
    <xf numFmtId="0" fontId="162" fillId="0" borderId="233" xfId="0" applyFont="1" applyFill="1" applyBorder="1" applyAlignment="1" applyProtection="1">
      <alignment vertical="center"/>
      <protection locked="0"/>
    </xf>
    <xf numFmtId="0" fontId="162" fillId="0" borderId="233" xfId="0" applyFont="1" applyBorder="1" applyAlignment="1">
      <alignment vertical="center"/>
    </xf>
    <xf numFmtId="0" fontId="162" fillId="19" borderId="235" xfId="0" applyFont="1" applyFill="1" applyBorder="1" applyAlignment="1">
      <alignment vertical="center"/>
    </xf>
    <xf numFmtId="0" fontId="124" fillId="0" borderId="0" xfId="0" applyFont="1" applyAlignment="1">
      <alignment vertical="justify"/>
    </xf>
    <xf numFmtId="0" fontId="124" fillId="0" borderId="0" xfId="0" applyFont="1" applyAlignment="1">
      <alignment horizontal="center" vertical="justify"/>
    </xf>
    <xf numFmtId="0" fontId="124" fillId="12" borderId="0" xfId="0" applyFont="1" applyFill="1" applyAlignment="1" applyProtection="1">
      <alignment vertical="center"/>
      <protection locked="0"/>
    </xf>
    <xf numFmtId="0" fontId="124" fillId="12" borderId="0" xfId="0" applyFont="1" applyFill="1" applyAlignment="1" applyProtection="1">
      <alignment horizontal="left" vertical="center"/>
      <protection locked="0"/>
    </xf>
    <xf numFmtId="0" fontId="124" fillId="12" borderId="0" xfId="0" applyFont="1" applyFill="1" applyAlignment="1" applyProtection="1">
      <alignment horizontal="center" vertical="center"/>
      <protection locked="0"/>
    </xf>
    <xf numFmtId="0" fontId="124" fillId="12" borderId="0" xfId="0" applyFont="1" applyFill="1" applyAlignment="1" applyProtection="1">
      <alignment horizontal="right" vertical="center"/>
      <protection locked="0"/>
    </xf>
    <xf numFmtId="0" fontId="124" fillId="0" borderId="0" xfId="0" applyFont="1" applyFill="1" applyAlignment="1" applyProtection="1">
      <alignment horizontal="left" vertical="center"/>
      <protection locked="0"/>
    </xf>
    <xf numFmtId="0" fontId="151" fillId="12" borderId="0" xfId="0" applyFont="1" applyFill="1" applyAlignment="1" applyProtection="1">
      <alignment vertical="center"/>
      <protection locked="0"/>
    </xf>
    <xf numFmtId="0" fontId="124" fillId="12" borderId="0" xfId="0" applyFont="1" applyFill="1" applyBorder="1" applyAlignment="1" applyProtection="1">
      <alignment vertical="center"/>
      <protection locked="0"/>
    </xf>
    <xf numFmtId="0" fontId="131" fillId="7" borderId="0" xfId="0" applyFont="1" applyFill="1" applyAlignment="1">
      <alignment horizontal="center" vertical="center"/>
    </xf>
    <xf numFmtId="0" fontId="131" fillId="31" borderId="23" xfId="0" applyFont="1" applyFill="1" applyBorder="1" applyAlignment="1">
      <alignment vertical="center"/>
    </xf>
    <xf numFmtId="0" fontId="124" fillId="9" borderId="3" xfId="0" applyFont="1" applyFill="1" applyBorder="1" applyAlignment="1">
      <alignment horizontal="center" vertical="center"/>
    </xf>
    <xf numFmtId="0" fontId="124" fillId="9" borderId="4" xfId="0" applyFont="1" applyFill="1" applyBorder="1" applyAlignment="1">
      <alignment horizontal="center" vertical="center"/>
    </xf>
    <xf numFmtId="0" fontId="124" fillId="9" borderId="5" xfId="0" applyFont="1" applyFill="1" applyBorder="1" applyAlignment="1">
      <alignment horizontal="centerContinuous" vertical="center"/>
    </xf>
    <xf numFmtId="0" fontId="124" fillId="9" borderId="6" xfId="0" applyFont="1" applyFill="1" applyBorder="1" applyAlignment="1">
      <alignment horizontal="centerContinuous" vertical="center"/>
    </xf>
    <xf numFmtId="0" fontId="124" fillId="2" borderId="23" xfId="0" applyFont="1" applyFill="1" applyBorder="1" applyAlignment="1">
      <alignment horizontal="center" vertical="center"/>
    </xf>
    <xf numFmtId="49" fontId="124" fillId="0" borderId="3" xfId="0" applyNumberFormat="1" applyFont="1" applyBorder="1" applyAlignment="1" applyProtection="1">
      <alignment vertical="justify"/>
      <protection locked="0"/>
    </xf>
    <xf numFmtId="49" fontId="124" fillId="0" borderId="23" xfId="0" applyNumberFormat="1" applyFont="1" applyBorder="1" applyAlignment="1" applyProtection="1">
      <alignment vertical="justify"/>
      <protection locked="0"/>
    </xf>
    <xf numFmtId="49" fontId="124" fillId="0" borderId="3" xfId="0" applyNumberFormat="1" applyFont="1" applyBorder="1" applyAlignment="1" applyProtection="1">
      <alignment vertical="center"/>
      <protection locked="0"/>
    </xf>
    <xf numFmtId="0" fontId="124" fillId="0" borderId="0" xfId="0" applyFont="1" applyFill="1" applyAlignment="1">
      <alignment vertical="justify"/>
    </xf>
    <xf numFmtId="0" fontId="124" fillId="0" borderId="0" xfId="0" applyFont="1" applyFill="1" applyAlignment="1">
      <alignment horizontal="left" vertical="justify"/>
    </xf>
    <xf numFmtId="2" fontId="124" fillId="0" borderId="0" xfId="0" applyNumberFormat="1" applyFont="1" applyFill="1" applyAlignment="1">
      <alignment vertical="justify"/>
    </xf>
    <xf numFmtId="0" fontId="124" fillId="0" borderId="0" xfId="0" applyFont="1" applyFill="1" applyBorder="1" applyAlignment="1">
      <alignment vertical="justify"/>
    </xf>
    <xf numFmtId="0" fontId="141" fillId="7" borderId="0" xfId="0" applyFont="1" applyFill="1" applyAlignment="1">
      <alignment vertical="justify"/>
    </xf>
    <xf numFmtId="0" fontId="131" fillId="7" borderId="0" xfId="0" applyFont="1" applyFill="1" applyAlignment="1">
      <alignment vertical="justify"/>
    </xf>
    <xf numFmtId="0" fontId="131" fillId="7" borderId="0" xfId="0" applyFont="1" applyFill="1" applyAlignment="1">
      <alignment horizontal="center" vertical="justify"/>
    </xf>
    <xf numFmtId="0" fontId="131" fillId="31" borderId="23" xfId="0" applyFont="1" applyFill="1" applyBorder="1" applyAlignment="1">
      <alignment vertical="justify"/>
    </xf>
    <xf numFmtId="0" fontId="124" fillId="8" borderId="0" xfId="0" applyFont="1" applyFill="1" applyAlignment="1">
      <alignment vertical="justify"/>
    </xf>
    <xf numFmtId="0" fontId="124" fillId="6" borderId="0" xfId="0" applyFont="1" applyFill="1" applyBorder="1" applyAlignment="1">
      <alignment vertical="justify"/>
    </xf>
    <xf numFmtId="0" fontId="124" fillId="6" borderId="0" xfId="0" applyFont="1" applyFill="1" applyAlignment="1">
      <alignment vertical="justify"/>
    </xf>
    <xf numFmtId="0" fontId="124" fillId="0" borderId="0" xfId="0" applyFont="1" applyFill="1" applyBorder="1" applyAlignment="1">
      <alignment horizontal="center" vertical="justify"/>
    </xf>
    <xf numFmtId="0" fontId="140" fillId="29" borderId="233" xfId="0" applyFont="1" applyFill="1" applyBorder="1" applyAlignment="1">
      <alignment horizontal="right" vertical="center"/>
    </xf>
    <xf numFmtId="49" fontId="124" fillId="0" borderId="55" xfId="0" applyNumberFormat="1" applyFont="1" applyFill="1" applyBorder="1" applyAlignment="1" applyProtection="1">
      <alignment vertical="center"/>
      <protection locked="0"/>
    </xf>
    <xf numFmtId="49" fontId="124" fillId="0" borderId="19" xfId="0" applyNumberFormat="1" applyFont="1" applyFill="1" applyBorder="1" applyAlignment="1" applyProtection="1">
      <alignment vertical="center"/>
      <protection locked="0"/>
    </xf>
    <xf numFmtId="49" fontId="3" fillId="0" borderId="45" xfId="0" applyNumberFormat="1" applyFont="1" applyFill="1" applyBorder="1" applyAlignment="1" applyProtection="1">
      <alignment vertical="center"/>
      <protection locked="0"/>
    </xf>
    <xf numFmtId="49" fontId="124" fillId="0" borderId="0" xfId="0" applyNumberFormat="1" applyFont="1" applyAlignment="1">
      <alignment vertical="center"/>
    </xf>
    <xf numFmtId="41" fontId="124" fillId="0" borderId="11" xfId="0" applyNumberFormat="1" applyFont="1" applyBorder="1" applyAlignment="1">
      <alignment vertical="center"/>
    </xf>
    <xf numFmtId="41" fontId="124" fillId="0" borderId="12" xfId="0" applyNumberFormat="1" applyFont="1" applyBorder="1" applyAlignment="1">
      <alignment vertical="center"/>
    </xf>
    <xf numFmtId="41" fontId="124" fillId="0" borderId="120" xfId="0" applyNumberFormat="1" applyFont="1" applyBorder="1" applyAlignment="1">
      <alignment vertical="center"/>
    </xf>
    <xf numFmtId="41" fontId="124" fillId="0" borderId="14" xfId="0" applyNumberFormat="1" applyFont="1" applyBorder="1" applyAlignment="1">
      <alignment vertical="center"/>
    </xf>
    <xf numFmtId="41" fontId="124" fillId="0" borderId="5" xfId="0" applyNumberFormat="1" applyFont="1" applyBorder="1" applyAlignment="1">
      <alignment vertical="center"/>
    </xf>
    <xf numFmtId="41" fontId="124" fillId="0" borderId="116" xfId="0" applyNumberFormat="1" applyFont="1" applyBorder="1" applyAlignment="1">
      <alignment vertical="center"/>
    </xf>
    <xf numFmtId="41" fontId="124" fillId="0" borderId="8" xfId="0" applyNumberFormat="1" applyFont="1" applyBorder="1" applyAlignment="1">
      <alignment vertical="center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6" borderId="0" xfId="0" applyFont="1" applyFill="1" applyBorder="1" applyAlignment="1" applyProtection="1">
      <alignment vertical="center"/>
      <protection locked="0"/>
    </xf>
    <xf numFmtId="0" fontId="3" fillId="11" borderId="49" xfId="0" applyFont="1" applyFill="1" applyBorder="1" applyAlignment="1" applyProtection="1">
      <alignment horizontal="right" vertical="center"/>
      <protection locked="0"/>
    </xf>
    <xf numFmtId="0" fontId="3" fillId="11" borderId="0" xfId="0" applyFont="1" applyFill="1" applyBorder="1" applyAlignment="1" applyProtection="1">
      <alignment vertical="center"/>
      <protection locked="0"/>
    </xf>
    <xf numFmtId="41" fontId="124" fillId="0" borderId="5" xfId="0" applyNumberFormat="1" applyFont="1" applyBorder="1" applyAlignment="1">
      <alignment horizontal="center" vertical="center"/>
    </xf>
    <xf numFmtId="41" fontId="124" fillId="0" borderId="130" xfId="0" applyNumberFormat="1" applyFont="1" applyBorder="1" applyAlignment="1">
      <alignment horizontal="center" vertical="center"/>
    </xf>
    <xf numFmtId="41" fontId="124" fillId="0" borderId="6" xfId="0" applyNumberFormat="1" applyFont="1" applyBorder="1" applyAlignment="1">
      <alignment horizontal="left" vertical="center"/>
    </xf>
    <xf numFmtId="41" fontId="124" fillId="0" borderId="6" xfId="0" applyNumberFormat="1" applyFont="1" applyBorder="1" applyAlignment="1">
      <alignment horizontal="center" vertical="center"/>
    </xf>
    <xf numFmtId="41" fontId="124" fillId="0" borderId="74" xfId="0" applyNumberFormat="1" applyFont="1" applyBorder="1" applyAlignment="1">
      <alignment horizontal="center" vertical="center"/>
    </xf>
    <xf numFmtId="41" fontId="124" fillId="0" borderId="250" xfId="0" applyNumberFormat="1" applyFont="1" applyBorder="1" applyAlignment="1">
      <alignment horizontal="center" vertical="center"/>
    </xf>
    <xf numFmtId="41" fontId="124" fillId="0" borderId="119" xfId="0" applyNumberFormat="1" applyFont="1" applyBorder="1" applyAlignment="1">
      <alignment horizontal="center" vertical="center"/>
    </xf>
    <xf numFmtId="0" fontId="3" fillId="24" borderId="18" xfId="0" applyFont="1" applyFill="1" applyBorder="1" applyAlignment="1" applyProtection="1">
      <alignment horizontal="left" vertical="center"/>
      <protection locked="0"/>
    </xf>
    <xf numFmtId="0" fontId="66" fillId="3" borderId="52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vertical="center"/>
    </xf>
    <xf numFmtId="0" fontId="3" fillId="6" borderId="241" xfId="0" applyFont="1" applyFill="1" applyBorder="1" applyAlignment="1" applyProtection="1">
      <alignment horizontal="left" vertical="center"/>
      <protection locked="0"/>
    </xf>
    <xf numFmtId="0" fontId="3" fillId="7" borderId="46" xfId="0" applyFont="1" applyFill="1" applyBorder="1" applyAlignment="1" applyProtection="1">
      <alignment horizontal="right" vertical="center"/>
      <protection locked="0"/>
    </xf>
    <xf numFmtId="0" fontId="6" fillId="8" borderId="46" xfId="0" applyFont="1" applyFill="1" applyBorder="1" applyAlignment="1" applyProtection="1">
      <alignment horizontal="right" vertical="center"/>
      <protection locked="0"/>
    </xf>
    <xf numFmtId="0" fontId="3" fillId="5" borderId="46" xfId="0" applyFont="1" applyFill="1" applyBorder="1" applyAlignment="1" applyProtection="1">
      <alignment horizontal="right" vertical="center"/>
      <protection locked="0"/>
    </xf>
    <xf numFmtId="0" fontId="158" fillId="7" borderId="9" xfId="0" applyFont="1" applyFill="1" applyBorder="1" applyAlignment="1">
      <alignment horizontal="right" vertical="center"/>
    </xf>
    <xf numFmtId="0" fontId="158" fillId="7" borderId="5" xfId="0" applyFont="1" applyFill="1" applyBorder="1" applyAlignment="1">
      <alignment horizontal="centerContinuous" vertical="center"/>
    </xf>
    <xf numFmtId="0" fontId="21" fillId="8" borderId="7" xfId="0" applyFont="1" applyFill="1" applyBorder="1" applyAlignment="1">
      <alignment horizontal="centerContinuous" vertical="center"/>
    </xf>
    <xf numFmtId="0" fontId="158" fillId="8" borderId="9" xfId="0" applyFont="1" applyFill="1" applyBorder="1" applyAlignment="1">
      <alignment horizontal="right" vertical="center"/>
    </xf>
    <xf numFmtId="0" fontId="158" fillId="8" borderId="5" xfId="0" applyFont="1" applyFill="1" applyBorder="1" applyAlignment="1">
      <alignment horizontal="centerContinuous" vertical="center"/>
    </xf>
    <xf numFmtId="0" fontId="158" fillId="8" borderId="8" xfId="0" applyFont="1" applyFill="1" applyBorder="1" applyAlignment="1">
      <alignment horizontal="centerContinuous" vertical="center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5" xfId="0" applyFont="1" applyFill="1" applyBorder="1" applyAlignment="1" applyProtection="1">
      <alignment horizontal="center" vertical="center"/>
      <protection locked="0"/>
    </xf>
    <xf numFmtId="0" fontId="69" fillId="3" borderId="6" xfId="0" applyFont="1" applyFill="1" applyBorder="1" applyAlignment="1">
      <alignment horizontal="centerContinuous" vertical="center"/>
    </xf>
    <xf numFmtId="0" fontId="3" fillId="18" borderId="251" xfId="0" applyFont="1" applyFill="1" applyBorder="1" applyAlignment="1" applyProtection="1">
      <alignment horizontal="center" vertical="center"/>
      <protection locked="0"/>
    </xf>
    <xf numFmtId="0" fontId="158" fillId="7" borderId="6" xfId="0" applyFont="1" applyFill="1" applyBorder="1" applyAlignment="1">
      <alignment horizontal="centerContinuous" vertical="center"/>
    </xf>
    <xf numFmtId="0" fontId="3" fillId="9" borderId="251" xfId="0" applyFont="1" applyFill="1" applyBorder="1" applyAlignment="1" applyProtection="1">
      <alignment horizontal="center" vertical="center"/>
      <protection locked="0"/>
    </xf>
    <xf numFmtId="0" fontId="3" fillId="10" borderId="251" xfId="0" applyFont="1" applyFill="1" applyBorder="1" applyAlignment="1" applyProtection="1">
      <alignment horizontal="center" vertical="center"/>
      <protection locked="0"/>
    </xf>
    <xf numFmtId="0" fontId="3" fillId="15" borderId="3" xfId="0" applyFont="1" applyFill="1" applyBorder="1" applyAlignment="1" applyProtection="1">
      <alignment horizontal="right" vertical="center"/>
      <protection locked="0"/>
    </xf>
    <xf numFmtId="0" fontId="3" fillId="3" borderId="46" xfId="0" applyFont="1" applyFill="1" applyBorder="1" applyAlignment="1" applyProtection="1">
      <alignment horizontal="centerContinuous" vertical="center"/>
      <protection locked="0"/>
    </xf>
    <xf numFmtId="0" fontId="3" fillId="0" borderId="67" xfId="0" applyFont="1" applyFill="1" applyBorder="1" applyAlignment="1" applyProtection="1">
      <alignment horizontal="right" vertical="center"/>
      <protection locked="0"/>
    </xf>
    <xf numFmtId="0" fontId="3" fillId="7" borderId="4" xfId="0" applyFont="1" applyFill="1" applyBorder="1" applyAlignment="1">
      <alignment horizontal="left" vertical="center"/>
    </xf>
    <xf numFmtId="0" fontId="8" fillId="0" borderId="67" xfId="0" applyFont="1" applyFill="1" applyBorder="1" applyAlignment="1" applyProtection="1">
      <alignment horizontal="right" vertical="center"/>
      <protection locked="0"/>
    </xf>
    <xf numFmtId="0" fontId="3" fillId="8" borderId="4" xfId="0" applyFont="1" applyFill="1" applyBorder="1" applyAlignment="1">
      <alignment horizontal="left" vertical="center"/>
    </xf>
    <xf numFmtId="0" fontId="3" fillId="3" borderId="67" xfId="0" applyFont="1" applyFill="1" applyBorder="1" applyAlignment="1" applyProtection="1">
      <alignment horizontal="centerContinuous" vertical="center"/>
      <protection locked="0"/>
    </xf>
    <xf numFmtId="0" fontId="3" fillId="15" borderId="0" xfId="0" applyFont="1" applyFill="1" applyBorder="1" applyAlignment="1">
      <alignment vertical="center"/>
    </xf>
    <xf numFmtId="0" fontId="35" fillId="33" borderId="7" xfId="0" applyFont="1" applyFill="1" applyBorder="1" applyAlignment="1">
      <alignment horizontal="centerContinuous" vertical="center"/>
    </xf>
    <xf numFmtId="0" fontId="35" fillId="33" borderId="10" xfId="0" applyFont="1" applyFill="1" applyBorder="1" applyAlignment="1">
      <alignment horizontal="centerContinuous" vertical="center"/>
    </xf>
    <xf numFmtId="0" fontId="35" fillId="33" borderId="6" xfId="0" applyFont="1" applyFill="1" applyBorder="1" applyAlignment="1">
      <alignment horizontal="centerContinuous" vertical="center"/>
    </xf>
    <xf numFmtId="0" fontId="34" fillId="33" borderId="8" xfId="0" applyFont="1" applyFill="1" applyBorder="1" applyAlignment="1">
      <alignment horizontal="centerContinuous" vertical="center"/>
    </xf>
    <xf numFmtId="0" fontId="34" fillId="33" borderId="5" xfId="0" applyFont="1" applyFill="1" applyBorder="1" applyAlignment="1">
      <alignment horizontal="centerContinuous" vertical="center"/>
    </xf>
    <xf numFmtId="0" fontId="3" fillId="33" borderId="79" xfId="0" applyFont="1" applyFill="1" applyBorder="1" applyAlignment="1">
      <alignment vertical="center"/>
    </xf>
    <xf numFmtId="0" fontId="3" fillId="15" borderId="79" xfId="0" applyFont="1" applyFill="1" applyBorder="1" applyAlignment="1">
      <alignment vertical="center"/>
    </xf>
    <xf numFmtId="0" fontId="34" fillId="33" borderId="9" xfId="0" applyFont="1" applyFill="1" applyBorder="1" applyAlignment="1">
      <alignment horizontal="right" vertical="center"/>
    </xf>
    <xf numFmtId="0" fontId="34" fillId="33" borderId="6" xfId="0" applyFont="1" applyFill="1" applyBorder="1" applyAlignment="1">
      <alignment horizontal="centerContinuous" vertical="center"/>
    </xf>
    <xf numFmtId="0" fontId="3" fillId="15" borderId="12" xfId="0" applyFont="1" applyFill="1" applyBorder="1" applyAlignment="1">
      <alignment vertical="center"/>
    </xf>
    <xf numFmtId="0" fontId="3" fillId="4" borderId="9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13" xfId="0" applyFont="1" applyFill="1" applyBorder="1" applyAlignment="1" applyProtection="1">
      <alignment horizontal="right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62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3" fillId="4" borderId="239" xfId="0" applyFont="1" applyFill="1" applyBorder="1" applyAlignment="1" applyProtection="1">
      <alignment horizontal="right" vertical="center"/>
      <protection locked="0"/>
    </xf>
    <xf numFmtId="0" fontId="34" fillId="5" borderId="0" xfId="0" applyFont="1" applyFill="1" applyBorder="1" applyAlignment="1">
      <alignment horizontal="left" vertical="center"/>
    </xf>
    <xf numFmtId="0" fontId="3" fillId="6" borderId="239" xfId="0" applyFont="1" applyFill="1" applyBorder="1" applyAlignment="1" applyProtection="1">
      <alignment horizontal="right" vertical="center"/>
      <protection locked="0"/>
    </xf>
    <xf numFmtId="0" fontId="35" fillId="33" borderId="11" xfId="0" applyFont="1" applyFill="1" applyBorder="1" applyAlignment="1">
      <alignment horizontal="centerContinuous" vertical="center"/>
    </xf>
    <xf numFmtId="0" fontId="34" fillId="33" borderId="10" xfId="0" applyFont="1" applyFill="1" applyBorder="1" applyAlignment="1">
      <alignment horizontal="right" vertical="center"/>
    </xf>
    <xf numFmtId="0" fontId="3" fillId="33" borderId="0" xfId="0" applyFont="1" applyFill="1" applyBorder="1" applyAlignment="1">
      <alignment vertical="center"/>
    </xf>
    <xf numFmtId="0" fontId="8" fillId="8" borderId="46" xfId="0" applyFont="1" applyFill="1" applyBorder="1" applyAlignment="1" applyProtection="1">
      <alignment horizontal="right" vertical="center"/>
      <protection locked="0"/>
    </xf>
    <xf numFmtId="2" fontId="3" fillId="4" borderId="46" xfId="0" applyNumberFormat="1" applyFont="1" applyFill="1" applyBorder="1" applyAlignment="1" applyProtection="1">
      <alignment horizontal="right" vertical="center"/>
      <protection locked="0"/>
    </xf>
    <xf numFmtId="0" fontId="8" fillId="10" borderId="0" xfId="0" applyFont="1" applyFill="1" applyAlignment="1">
      <alignment vertical="center"/>
    </xf>
    <xf numFmtId="0" fontId="124" fillId="0" borderId="4" xfId="0" applyFont="1" applyBorder="1" applyAlignment="1">
      <alignment horizontal="centerContinuous"/>
    </xf>
    <xf numFmtId="0" fontId="124" fillId="0" borderId="132" xfId="0" applyFont="1" applyBorder="1" applyAlignment="1">
      <alignment horizontal="centerContinuous"/>
    </xf>
    <xf numFmtId="1" fontId="124" fillId="0" borderId="0" xfId="0" applyNumberFormat="1" applyFont="1" applyBorder="1" applyAlignment="1">
      <alignment horizontal="centerContinuous"/>
    </xf>
    <xf numFmtId="0" fontId="3" fillId="0" borderId="1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0" xfId="0" applyFont="1" applyAlignment="1">
      <alignment horizontal="centerContinuous" vertical="center"/>
    </xf>
    <xf numFmtId="0" fontId="124" fillId="6" borderId="16" xfId="0" applyFont="1" applyFill="1" applyBorder="1" applyAlignment="1" applyProtection="1">
      <alignment horizontal="center" vertical="center"/>
      <protection locked="0"/>
    </xf>
    <xf numFmtId="0" fontId="3" fillId="9" borderId="44" xfId="0" applyFont="1" applyFill="1" applyBorder="1" applyProtection="1">
      <protection locked="0"/>
    </xf>
    <xf numFmtId="0" fontId="3" fillId="9" borderId="44" xfId="0" applyNumberFormat="1" applyFont="1" applyFill="1" applyBorder="1" applyAlignment="1">
      <alignment vertical="center"/>
    </xf>
    <xf numFmtId="0" fontId="3" fillId="5" borderId="252" xfId="0" applyNumberFormat="1" applyFont="1" applyFill="1" applyBorder="1" applyAlignment="1">
      <alignment vertical="center"/>
    </xf>
    <xf numFmtId="0" fontId="3" fillId="5" borderId="253" xfId="0" applyNumberFormat="1" applyFont="1" applyFill="1" applyBorder="1" applyAlignment="1">
      <alignment vertical="center"/>
    </xf>
    <xf numFmtId="0" fontId="8" fillId="9" borderId="7" xfId="0" applyFont="1" applyFill="1" applyBorder="1" applyAlignment="1" applyProtection="1">
      <alignment horizontal="center" vertical="center"/>
    </xf>
    <xf numFmtId="0" fontId="8" fillId="9" borderId="15" xfId="0" applyFont="1" applyFill="1" applyBorder="1" applyAlignment="1" applyProtection="1">
      <alignment horizontal="center" vertical="center"/>
    </xf>
    <xf numFmtId="41" fontId="124" fillId="0" borderId="16" xfId="0" applyNumberFormat="1" applyFont="1" applyBorder="1" applyAlignment="1">
      <alignment horizontal="center" vertical="center"/>
    </xf>
    <xf numFmtId="41" fontId="124" fillId="0" borderId="6" xfId="0" applyNumberFormat="1" applyFont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152" fillId="0" borderId="0" xfId="0" applyFont="1" applyAlignment="1">
      <alignment horizontal="center" shrinkToFit="1"/>
    </xf>
    <xf numFmtId="0" fontId="156" fillId="0" borderId="0" xfId="0" applyNumberFormat="1" applyFont="1" applyAlignment="1">
      <alignment horizontal="center"/>
    </xf>
    <xf numFmtId="49" fontId="156" fillId="0" borderId="0" xfId="0" applyNumberFormat="1" applyFont="1" applyAlignment="1">
      <alignment horizontal="center"/>
    </xf>
    <xf numFmtId="49" fontId="3" fillId="0" borderId="50" xfId="0" applyNumberFormat="1" applyFont="1" applyBorder="1" applyAlignment="1" applyProtection="1">
      <alignment horizontal="right" vertical="center"/>
      <protection locked="0"/>
    </xf>
    <xf numFmtId="49" fontId="3" fillId="0" borderId="50" xfId="0" applyNumberFormat="1" applyFont="1" applyBorder="1" applyAlignment="1" applyProtection="1">
      <alignment horizontal="left" vertical="center"/>
      <protection locked="0"/>
    </xf>
    <xf numFmtId="0" fontId="5" fillId="7" borderId="0" xfId="0" applyFont="1" applyFill="1" applyAlignment="1">
      <alignment vertical="center"/>
    </xf>
    <xf numFmtId="0" fontId="3" fillId="12" borderId="0" xfId="0" applyFont="1" applyFill="1" applyAlignment="1" applyProtection="1">
      <alignment vertical="center"/>
    </xf>
    <xf numFmtId="0" fontId="3" fillId="32" borderId="0" xfId="0" applyFont="1" applyFill="1" applyAlignment="1">
      <alignment horizontal="right" vertical="center"/>
    </xf>
    <xf numFmtId="0" fontId="130" fillId="0" borderId="0" xfId="0" applyFont="1" applyAlignment="1">
      <alignment vertical="center"/>
    </xf>
    <xf numFmtId="193" fontId="124" fillId="0" borderId="15" xfId="0" applyNumberFormat="1" applyFont="1" applyFill="1" applyBorder="1" applyAlignment="1">
      <alignment vertical="center" shrinkToFit="1"/>
    </xf>
    <xf numFmtId="191" fontId="124" fillId="0" borderId="124" xfId="0" applyNumberFormat="1" applyFont="1" applyFill="1" applyBorder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>
      <alignment vertical="center"/>
    </xf>
    <xf numFmtId="0" fontId="163" fillId="2" borderId="0" xfId="0" applyFont="1" applyFill="1" applyAlignment="1" applyProtection="1">
      <alignment vertical="center"/>
      <protection locked="0"/>
    </xf>
    <xf numFmtId="0" fontId="163" fillId="2" borderId="0" xfId="0" applyFont="1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163" fillId="0" borderId="0" xfId="0" applyFont="1" applyFill="1" applyAlignment="1">
      <alignment vertical="center"/>
    </xf>
    <xf numFmtId="0" fontId="163" fillId="0" borderId="0" xfId="0" applyFont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0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Protection="1">
      <protection locked="0"/>
    </xf>
    <xf numFmtId="0" fontId="8" fillId="2" borderId="0" xfId="0" applyFont="1" applyFill="1"/>
    <xf numFmtId="0" fontId="6" fillId="2" borderId="0" xfId="0" applyFont="1" applyFill="1"/>
    <xf numFmtId="41" fontId="124" fillId="0" borderId="254" xfId="0" applyNumberFormat="1" applyFont="1" applyBorder="1" applyAlignment="1">
      <alignment vertical="center"/>
    </xf>
    <xf numFmtId="0" fontId="124" fillId="0" borderId="255" xfId="0" applyFont="1" applyBorder="1" applyAlignment="1">
      <alignment vertical="center"/>
    </xf>
    <xf numFmtId="41" fontId="124" fillId="0" borderId="256" xfId="0" applyNumberFormat="1" applyFont="1" applyBorder="1" applyAlignment="1">
      <alignment vertical="center"/>
    </xf>
    <xf numFmtId="191" fontId="124" fillId="0" borderId="256" xfId="0" applyNumberFormat="1" applyFont="1" applyBorder="1" applyAlignment="1">
      <alignment horizontal="center" vertical="center"/>
    </xf>
    <xf numFmtId="41" fontId="124" fillId="0" borderId="216" xfId="0" applyNumberFormat="1" applyFont="1" applyBorder="1" applyAlignment="1">
      <alignment vertical="center"/>
    </xf>
    <xf numFmtId="41" fontId="124" fillId="0" borderId="257" xfId="0" applyNumberFormat="1" applyFont="1" applyBorder="1" applyAlignment="1">
      <alignment vertical="center"/>
    </xf>
    <xf numFmtId="191" fontId="124" fillId="0" borderId="257" xfId="0" applyNumberFormat="1" applyFont="1" applyBorder="1" applyAlignment="1">
      <alignment horizontal="center" vertical="center"/>
    </xf>
    <xf numFmtId="41" fontId="124" fillId="0" borderId="258" xfId="0" applyNumberFormat="1" applyFont="1" applyBorder="1" applyAlignment="1">
      <alignment vertical="center"/>
    </xf>
    <xf numFmtId="0" fontId="124" fillId="0" borderId="259" xfId="0" applyFont="1" applyBorder="1" applyAlignment="1">
      <alignment vertical="center"/>
    </xf>
    <xf numFmtId="41" fontId="124" fillId="0" borderId="260" xfId="0" applyNumberFormat="1" applyFont="1" applyBorder="1" applyAlignment="1">
      <alignment vertical="center"/>
    </xf>
    <xf numFmtId="191" fontId="124" fillId="0" borderId="260" xfId="0" applyNumberFormat="1" applyFont="1" applyBorder="1" applyAlignment="1">
      <alignment horizontal="center" vertical="center"/>
    </xf>
    <xf numFmtId="49" fontId="10" fillId="0" borderId="49" xfId="0" applyNumberFormat="1" applyFont="1" applyBorder="1" applyAlignment="1" applyProtection="1">
      <alignment vertical="center"/>
      <protection locked="0"/>
    </xf>
    <xf numFmtId="49" fontId="10" fillId="0" borderId="45" xfId="0" applyNumberFormat="1" applyFont="1" applyBorder="1" applyAlignment="1" applyProtection="1">
      <alignment vertical="center"/>
      <protection locked="0"/>
    </xf>
    <xf numFmtId="49" fontId="3" fillId="6" borderId="49" xfId="0" applyNumberFormat="1" applyFont="1" applyFill="1" applyBorder="1" applyAlignment="1" applyProtection="1">
      <alignment horizontal="right" vertical="center"/>
      <protection locked="0"/>
    </xf>
    <xf numFmtId="0" fontId="10" fillId="3" borderId="261" xfId="0" applyNumberFormat="1" applyFont="1" applyFill="1" applyBorder="1" applyAlignment="1" applyProtection="1">
      <alignment horizontal="center" vertical="center"/>
      <protection locked="0"/>
    </xf>
    <xf numFmtId="0" fontId="10" fillId="3" borderId="262" xfId="0" applyNumberFormat="1" applyFont="1" applyFill="1" applyBorder="1" applyAlignment="1" applyProtection="1">
      <alignment horizontal="center" vertical="center"/>
      <protection locked="0"/>
    </xf>
    <xf numFmtId="0" fontId="10" fillId="0" borderId="6" xfId="0" applyNumberFormat="1" applyFont="1" applyBorder="1" applyAlignment="1" applyProtection="1">
      <alignment horizontal="center" vertical="center"/>
      <protection locked="0"/>
    </xf>
    <xf numFmtId="191" fontId="124" fillId="0" borderId="132" xfId="0" applyNumberFormat="1" applyFont="1" applyFill="1" applyBorder="1" applyAlignment="1">
      <alignment vertical="center"/>
    </xf>
    <xf numFmtId="191" fontId="124" fillId="0" borderId="96" xfId="0" applyNumberFormat="1" applyFont="1" applyFill="1" applyBorder="1" applyAlignment="1">
      <alignment horizontal="center" vertical="center"/>
    </xf>
    <xf numFmtId="191" fontId="3" fillId="0" borderId="96" xfId="0" applyNumberFormat="1" applyFont="1" applyFill="1" applyBorder="1" applyAlignment="1">
      <alignment vertical="center"/>
    </xf>
    <xf numFmtId="191" fontId="124" fillId="0" borderId="124" xfId="0" applyNumberFormat="1" applyFont="1" applyFill="1" applyBorder="1" applyAlignment="1">
      <alignment horizontal="center" vertical="center"/>
    </xf>
    <xf numFmtId="2" fontId="3" fillId="0" borderId="80" xfId="0" applyNumberFormat="1" applyFont="1" applyFill="1" applyBorder="1" applyAlignment="1">
      <alignment vertical="center"/>
    </xf>
    <xf numFmtId="2" fontId="124" fillId="0" borderId="97" xfId="0" applyNumberFormat="1" applyFont="1" applyFill="1" applyBorder="1" applyAlignment="1">
      <alignment horizontal="center" vertical="center"/>
    </xf>
    <xf numFmtId="0" fontId="25" fillId="7" borderId="12" xfId="0" applyFont="1" applyFill="1" applyBorder="1" applyAlignment="1">
      <alignment vertical="center"/>
    </xf>
    <xf numFmtId="0" fontId="15" fillId="13" borderId="0" xfId="0" applyFont="1" applyFill="1" applyBorder="1" applyAlignment="1">
      <alignment vertical="center"/>
    </xf>
    <xf numFmtId="0" fontId="32" fillId="13" borderId="9" xfId="0" applyFont="1" applyFill="1" applyBorder="1" applyAlignment="1">
      <alignment vertical="center"/>
    </xf>
    <xf numFmtId="0" fontId="32" fillId="13" borderId="10" xfId="0" applyFont="1" applyFill="1" applyBorder="1" applyAlignment="1">
      <alignment vertical="center"/>
    </xf>
    <xf numFmtId="0" fontId="14" fillId="13" borderId="0" xfId="0" applyFont="1" applyFill="1" applyBorder="1" applyAlignment="1">
      <alignment vertical="center"/>
    </xf>
    <xf numFmtId="0" fontId="32" fillId="13" borderId="0" xfId="0" applyFont="1" applyFill="1" applyAlignment="1">
      <alignment vertical="center"/>
    </xf>
    <xf numFmtId="0" fontId="14" fillId="13" borderId="4" xfId="0" applyFont="1" applyFill="1" applyBorder="1" applyAlignment="1">
      <alignment horizontal="center" vertical="center"/>
    </xf>
    <xf numFmtId="0" fontId="32" fillId="13" borderId="0" xfId="0" applyFont="1" applyFill="1" applyBorder="1" applyAlignment="1">
      <alignment vertical="center"/>
    </xf>
    <xf numFmtId="0" fontId="100" fillId="24" borderId="15" xfId="0" applyFont="1" applyFill="1" applyBorder="1" applyAlignment="1">
      <alignment vertical="center"/>
    </xf>
    <xf numFmtId="0" fontId="100" fillId="24" borderId="7" xfId="0" applyFont="1" applyFill="1" applyBorder="1" applyAlignment="1">
      <alignment vertical="center"/>
    </xf>
    <xf numFmtId="0" fontId="164" fillId="14" borderId="7" xfId="0" applyFont="1" applyFill="1" applyBorder="1" applyAlignment="1">
      <alignment horizontal="center" vertical="center"/>
    </xf>
    <xf numFmtId="0" fontId="164" fillId="14" borderId="15" xfId="0" applyFont="1" applyFill="1" applyBorder="1" applyAlignment="1">
      <alignment horizontal="center" vertical="center"/>
    </xf>
    <xf numFmtId="0" fontId="32" fillId="13" borderId="10" xfId="0" applyFont="1" applyFill="1" applyBorder="1" applyAlignment="1">
      <alignment horizontal="center" vertical="center"/>
    </xf>
    <xf numFmtId="0" fontId="3" fillId="34" borderId="19" xfId="0" applyFont="1" applyFill="1" applyBorder="1" applyAlignment="1" applyProtection="1">
      <alignment horizontal="center" vertical="center"/>
      <protection locked="0"/>
    </xf>
    <xf numFmtId="0" fontId="3" fillId="34" borderId="51" xfId="0" applyFont="1" applyFill="1" applyBorder="1" applyAlignment="1" applyProtection="1">
      <alignment horizontal="center" vertical="center"/>
      <protection locked="0"/>
    </xf>
    <xf numFmtId="0" fontId="3" fillId="34" borderId="45" xfId="0" applyFont="1" applyFill="1" applyBorder="1" applyAlignment="1" applyProtection="1">
      <alignment horizontal="center" vertical="center"/>
      <protection locked="0"/>
    </xf>
    <xf numFmtId="0" fontId="3" fillId="34" borderId="55" xfId="0" applyFont="1" applyFill="1" applyBorder="1" applyAlignment="1" applyProtection="1">
      <alignment horizontal="center" vertical="center"/>
      <protection locked="0"/>
    </xf>
    <xf numFmtId="0" fontId="3" fillId="34" borderId="148" xfId="0" applyFont="1" applyFill="1" applyBorder="1" applyAlignment="1" applyProtection="1">
      <alignment horizontal="center" vertical="center"/>
      <protection locked="0"/>
    </xf>
    <xf numFmtId="0" fontId="3" fillId="34" borderId="263" xfId="0" applyFont="1" applyFill="1" applyBorder="1" applyAlignment="1" applyProtection="1">
      <alignment horizontal="center" vertical="center"/>
      <protection locked="0"/>
    </xf>
    <xf numFmtId="0" fontId="3" fillId="15" borderId="52" xfId="0" applyFont="1" applyFill="1" applyBorder="1" applyAlignment="1" applyProtection="1">
      <alignment horizontal="right" vertical="center"/>
      <protection locked="0"/>
    </xf>
    <xf numFmtId="0" fontId="3" fillId="15" borderId="18" xfId="0" applyFont="1" applyFill="1" applyBorder="1" applyAlignment="1" applyProtection="1">
      <alignment horizontal="right" vertical="center"/>
      <protection locked="0"/>
    </xf>
    <xf numFmtId="0" fontId="3" fillId="15" borderId="21" xfId="0" applyFont="1" applyFill="1" applyBorder="1" applyAlignment="1" applyProtection="1">
      <alignment horizontal="right" vertical="center"/>
      <protection locked="0"/>
    </xf>
    <xf numFmtId="0" fontId="3" fillId="9" borderId="8" xfId="0" applyFont="1" applyFill="1" applyBorder="1" applyAlignment="1" applyProtection="1">
      <alignment horizontal="center" vertical="center"/>
    </xf>
    <xf numFmtId="0" fontId="3" fillId="0" borderId="173" xfId="0" applyFont="1" applyBorder="1" applyAlignment="1" applyProtection="1">
      <alignment vertical="center"/>
      <protection locked="0"/>
    </xf>
    <xf numFmtId="0" fontId="3" fillId="0" borderId="50" xfId="0" applyFont="1" applyBorder="1" applyAlignment="1" applyProtection="1">
      <alignment vertical="center"/>
      <protection locked="0"/>
    </xf>
    <xf numFmtId="0" fontId="3" fillId="5" borderId="38" xfId="0" applyFont="1" applyFill="1" applyBorder="1" applyAlignment="1" applyProtection="1">
      <alignment vertical="center"/>
      <protection locked="0"/>
    </xf>
    <xf numFmtId="0" fontId="3" fillId="9" borderId="264" xfId="0" applyFont="1" applyFill="1" applyBorder="1" applyAlignment="1" applyProtection="1">
      <alignment horizontal="center" vertical="center"/>
    </xf>
    <xf numFmtId="0" fontId="3" fillId="9" borderId="265" xfId="0" applyFont="1" applyFill="1" applyBorder="1" applyAlignment="1" applyProtection="1">
      <alignment horizontal="center" vertical="center"/>
    </xf>
    <xf numFmtId="0" fontId="3" fillId="0" borderId="266" xfId="0" applyFont="1" applyBorder="1" applyAlignment="1" applyProtection="1">
      <alignment vertical="center"/>
      <protection locked="0"/>
    </xf>
    <xf numFmtId="0" fontId="3" fillId="0" borderId="267" xfId="0" applyFont="1" applyBorder="1" applyAlignment="1" applyProtection="1">
      <alignment vertical="center"/>
      <protection locked="0"/>
    </xf>
    <xf numFmtId="0" fontId="3" fillId="0" borderId="268" xfId="0" applyFont="1" applyBorder="1" applyAlignment="1" applyProtection="1">
      <alignment vertical="center"/>
      <protection locked="0"/>
    </xf>
    <xf numFmtId="0" fontId="3" fillId="0" borderId="269" xfId="0" applyFont="1" applyBorder="1" applyAlignment="1" applyProtection="1">
      <alignment vertical="center"/>
      <protection locked="0"/>
    </xf>
    <xf numFmtId="0" fontId="3" fillId="5" borderId="270" xfId="0" applyFont="1" applyFill="1" applyBorder="1" applyAlignment="1" applyProtection="1">
      <alignment vertical="center"/>
      <protection locked="0"/>
    </xf>
    <xf numFmtId="0" fontId="3" fillId="5" borderId="271" xfId="0" applyFont="1" applyFill="1" applyBorder="1" applyAlignment="1" applyProtection="1">
      <alignment vertical="center"/>
      <protection locked="0"/>
    </xf>
    <xf numFmtId="0" fontId="3" fillId="9" borderId="272" xfId="0" applyFont="1" applyFill="1" applyBorder="1" applyAlignment="1" applyProtection="1">
      <alignment vertical="center"/>
      <protection locked="0"/>
    </xf>
    <xf numFmtId="0" fontId="3" fillId="9" borderId="273" xfId="0" applyFont="1" applyFill="1" applyBorder="1" applyAlignment="1" applyProtection="1">
      <alignment vertical="center"/>
      <protection locked="0"/>
    </xf>
    <xf numFmtId="49" fontId="18" fillId="6" borderId="146" xfId="0" applyNumberFormat="1" applyFont="1" applyFill="1" applyBorder="1" applyAlignment="1">
      <alignment vertical="center"/>
    </xf>
    <xf numFmtId="49" fontId="86" fillId="4" borderId="146" xfId="0" applyNumberFormat="1" applyFont="1" applyFill="1" applyBorder="1" applyAlignment="1">
      <alignment vertical="center"/>
    </xf>
    <xf numFmtId="49" fontId="85" fillId="18" borderId="146" xfId="0" applyNumberFormat="1" applyFont="1" applyFill="1" applyBorder="1" applyAlignment="1">
      <alignment vertical="center"/>
    </xf>
    <xf numFmtId="49" fontId="87" fillId="9" borderId="146" xfId="0" applyNumberFormat="1" applyFont="1" applyFill="1" applyBorder="1" applyAlignment="1">
      <alignment vertical="center"/>
    </xf>
    <xf numFmtId="49" fontId="87" fillId="10" borderId="146" xfId="0" applyNumberFormat="1" applyFont="1" applyFill="1" applyBorder="1" applyAlignment="1">
      <alignment vertical="center"/>
    </xf>
    <xf numFmtId="0" fontId="17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49" fontId="3" fillId="0" borderId="146" xfId="0" applyNumberFormat="1" applyFont="1" applyBorder="1" applyAlignment="1" applyProtection="1">
      <alignment vertical="center"/>
      <protection locked="0"/>
    </xf>
    <xf numFmtId="0" fontId="3" fillId="0" borderId="146" xfId="0" applyFont="1" applyBorder="1" applyAlignment="1" applyProtection="1">
      <alignment vertical="center"/>
      <protection locked="0"/>
    </xf>
    <xf numFmtId="49" fontId="18" fillId="6" borderId="146" xfId="0" applyNumberFormat="1" applyFont="1" applyFill="1" applyBorder="1" applyAlignment="1" applyProtection="1">
      <alignment vertical="center"/>
      <protection locked="0"/>
    </xf>
    <xf numFmtId="49" fontId="86" fillId="4" borderId="146" xfId="0" applyNumberFormat="1" applyFont="1" applyFill="1" applyBorder="1" applyAlignment="1" applyProtection="1">
      <alignment vertical="center"/>
      <protection locked="0"/>
    </xf>
    <xf numFmtId="49" fontId="18" fillId="5" borderId="0" xfId="0" applyNumberFormat="1" applyFont="1" applyFill="1" applyAlignment="1" applyProtection="1">
      <alignment vertical="center"/>
      <protection locked="0"/>
    </xf>
    <xf numFmtId="49" fontId="86" fillId="5" borderId="0" xfId="0" applyNumberFormat="1" applyFont="1" applyFill="1" applyAlignment="1" applyProtection="1">
      <alignment vertical="center"/>
      <protection locked="0"/>
    </xf>
    <xf numFmtId="49" fontId="84" fillId="5" borderId="0" xfId="0" applyNumberFormat="1" applyFont="1" applyFill="1" applyAlignment="1" applyProtection="1">
      <alignment vertical="center"/>
      <protection locked="0"/>
    </xf>
    <xf numFmtId="49" fontId="3" fillId="5" borderId="0" xfId="0" applyNumberFormat="1" applyFont="1" applyFill="1" applyBorder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5" fillId="18" borderId="146" xfId="0" applyNumberFormat="1" applyFont="1" applyFill="1" applyBorder="1" applyAlignment="1">
      <alignment vertical="center"/>
    </xf>
    <xf numFmtId="49" fontId="35" fillId="9" borderId="146" xfId="0" applyNumberFormat="1" applyFont="1" applyFill="1" applyBorder="1" applyAlignment="1">
      <alignment vertical="center"/>
    </xf>
    <xf numFmtId="49" fontId="16" fillId="10" borderId="146" xfId="0" applyNumberFormat="1" applyFont="1" applyFill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90" fillId="0" borderId="0" xfId="0" applyFont="1" applyAlignment="1">
      <alignment vertical="center"/>
    </xf>
    <xf numFmtId="49" fontId="10" fillId="0" borderId="146" xfId="0" applyNumberFormat="1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86" fillId="0" borderId="0" xfId="0" applyFont="1" applyAlignment="1" applyProtection="1">
      <alignment vertical="center"/>
      <protection locked="0"/>
    </xf>
    <xf numFmtId="0" fontId="17" fillId="0" borderId="4" xfId="0" applyFont="1" applyFill="1" applyBorder="1" applyAlignment="1" applyProtection="1">
      <alignment vertical="center"/>
      <protection locked="0"/>
    </xf>
    <xf numFmtId="0" fontId="84" fillId="0" borderId="0" xfId="0" applyFont="1" applyAlignment="1" applyProtection="1">
      <alignment vertical="center"/>
      <protection locked="0"/>
    </xf>
    <xf numFmtId="49" fontId="103" fillId="4" borderId="146" xfId="0" applyNumberFormat="1" applyFont="1" applyFill="1" applyBorder="1" applyAlignment="1" applyProtection="1">
      <alignment vertical="center"/>
      <protection locked="0"/>
    </xf>
    <xf numFmtId="49" fontId="35" fillId="18" borderId="146" xfId="0" applyNumberFormat="1" applyFont="1" applyFill="1" applyBorder="1" applyAlignment="1" applyProtection="1">
      <alignment vertical="center"/>
      <protection locked="0"/>
    </xf>
    <xf numFmtId="49" fontId="35" fillId="9" borderId="146" xfId="0" applyNumberFormat="1" applyFont="1" applyFill="1" applyBorder="1" applyAlignment="1" applyProtection="1">
      <alignment vertical="center"/>
      <protection locked="0"/>
    </xf>
    <xf numFmtId="49" fontId="35" fillId="2" borderId="147" xfId="0" applyNumberFormat="1" applyFont="1" applyFill="1" applyBorder="1" applyAlignment="1" applyProtection="1">
      <alignment vertical="center"/>
    </xf>
    <xf numFmtId="49" fontId="35" fillId="7" borderId="0" xfId="0" applyNumberFormat="1" applyFont="1" applyFill="1" applyBorder="1" applyAlignment="1" applyProtection="1">
      <alignment vertical="center"/>
    </xf>
    <xf numFmtId="49" fontId="3" fillId="10" borderId="47" xfId="0" applyNumberFormat="1" applyFont="1" applyFill="1" applyBorder="1" applyAlignment="1" applyProtection="1">
      <alignment vertical="center"/>
      <protection locked="0"/>
    </xf>
    <xf numFmtId="49" fontId="8" fillId="0" borderId="146" xfId="0" applyNumberFormat="1" applyFont="1" applyBorder="1" applyAlignment="1" applyProtection="1">
      <alignment vertical="center"/>
      <protection locked="0"/>
    </xf>
    <xf numFmtId="49" fontId="8" fillId="0" borderId="147" xfId="0" applyNumberFormat="1" applyFont="1" applyBorder="1" applyAlignment="1" applyProtection="1">
      <alignment vertical="center"/>
      <protection locked="0"/>
    </xf>
    <xf numFmtId="49" fontId="3" fillId="7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49" fontId="10" fillId="0" borderId="47" xfId="0" applyNumberFormat="1" applyFont="1" applyBorder="1" applyAlignment="1" applyProtection="1">
      <alignment vertical="center"/>
      <protection locked="0"/>
    </xf>
    <xf numFmtId="49" fontId="10" fillId="7" borderId="0" xfId="0" applyNumberFormat="1" applyFont="1" applyFill="1" applyBorder="1" applyAlignment="1" applyProtection="1">
      <alignment vertical="center"/>
      <protection locked="0"/>
    </xf>
    <xf numFmtId="49" fontId="35" fillId="9" borderId="146" xfId="0" applyNumberFormat="1" applyFont="1" applyFill="1" applyBorder="1" applyAlignment="1" applyProtection="1">
      <alignment vertical="center"/>
    </xf>
    <xf numFmtId="49" fontId="34" fillId="0" borderId="146" xfId="0" applyNumberFormat="1" applyFont="1" applyBorder="1" applyAlignment="1" applyProtection="1">
      <alignment vertical="center"/>
      <protection locked="0"/>
    </xf>
    <xf numFmtId="49" fontId="34" fillId="0" borderId="147" xfId="0" applyNumberFormat="1" applyFont="1" applyBorder="1" applyAlignment="1" applyProtection="1">
      <alignment vertical="center"/>
      <protection locked="0"/>
    </xf>
    <xf numFmtId="0" fontId="34" fillId="29" borderId="0" xfId="0" applyNumberFormat="1" applyFont="1" applyFill="1" applyAlignment="1">
      <alignment vertical="center"/>
    </xf>
    <xf numFmtId="0" fontId="3" fillId="9" borderId="0" xfId="0" applyNumberFormat="1" applyFont="1" applyFill="1" applyAlignment="1">
      <alignment vertical="center"/>
    </xf>
    <xf numFmtId="0" fontId="3" fillId="9" borderId="0" xfId="0" applyNumberFormat="1" applyFont="1" applyFill="1" applyAlignment="1">
      <alignment horizontal="left" vertical="center"/>
    </xf>
    <xf numFmtId="0" fontId="3" fillId="9" borderId="0" xfId="0" applyNumberFormat="1" applyFont="1" applyFill="1" applyAlignment="1">
      <alignment horizontal="center" vertical="center"/>
    </xf>
    <xf numFmtId="0" fontId="10" fillId="9" borderId="0" xfId="0" applyNumberFormat="1" applyFont="1" applyFill="1" applyAlignment="1">
      <alignment vertical="center"/>
    </xf>
    <xf numFmtId="0" fontId="19" fillId="9" borderId="0" xfId="0" applyNumberFormat="1" applyFont="1" applyFill="1" applyAlignment="1">
      <alignment vertical="center"/>
    </xf>
    <xf numFmtId="0" fontId="8" fillId="9" borderId="0" xfId="0" applyNumberFormat="1" applyFont="1" applyFill="1" applyAlignment="1">
      <alignment vertical="center"/>
    </xf>
    <xf numFmtId="0" fontId="8" fillId="9" borderId="0" xfId="0" applyNumberFormat="1" applyFont="1" applyFill="1" applyBorder="1" applyAlignment="1" applyProtection="1">
      <alignment vertical="center"/>
      <protection locked="0"/>
    </xf>
    <xf numFmtId="0" fontId="29" fillId="9" borderId="0" xfId="0" applyNumberFormat="1" applyFont="1" applyFill="1" applyAlignment="1">
      <alignment horizontal="left" vertical="center"/>
    </xf>
    <xf numFmtId="0" fontId="3" fillId="9" borderId="0" xfId="0" applyNumberFormat="1" applyFont="1" applyFill="1" applyBorder="1" applyAlignment="1">
      <alignment horizontal="left" vertical="center"/>
    </xf>
    <xf numFmtId="0" fontId="165" fillId="5" borderId="0" xfId="0" applyFont="1" applyFill="1" applyBorder="1" applyAlignment="1" applyProtection="1">
      <alignment horizontal="right" vertical="center"/>
      <protection locked="0"/>
    </xf>
    <xf numFmtId="0" fontId="165" fillId="5" borderId="46" xfId="0" applyFont="1" applyFill="1" applyBorder="1" applyAlignment="1" applyProtection="1">
      <alignment horizontal="right" vertical="center"/>
      <protection locked="0"/>
    </xf>
    <xf numFmtId="0" fontId="32" fillId="14" borderId="10" xfId="0" applyFont="1" applyFill="1" applyBorder="1" applyAlignment="1">
      <alignment horizontal="center" vertical="center"/>
    </xf>
    <xf numFmtId="0" fontId="32" fillId="14" borderId="6" xfId="0" applyFont="1" applyFill="1" applyBorder="1" applyAlignment="1">
      <alignment vertical="center"/>
    </xf>
    <xf numFmtId="0" fontId="3" fillId="0" borderId="239" xfId="0" applyFont="1" applyBorder="1" applyAlignment="1" applyProtection="1">
      <alignment horizontal="center" vertical="center"/>
      <protection locked="0"/>
    </xf>
    <xf numFmtId="0" fontId="3" fillId="15" borderId="16" xfId="0" applyFont="1" applyFill="1" applyBorder="1" applyAlignment="1" applyProtection="1">
      <alignment horizontal="right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15" borderId="8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274" xfId="0" applyFont="1" applyBorder="1" applyAlignment="1" applyProtection="1">
      <alignment horizontal="center" vertical="center"/>
      <protection locked="0"/>
    </xf>
    <xf numFmtId="0" fontId="3" fillId="0" borderId="275" xfId="0" applyFont="1" applyBorder="1" applyAlignment="1" applyProtection="1">
      <alignment horizontal="center" vertical="center"/>
      <protection locked="0"/>
    </xf>
    <xf numFmtId="0" fontId="3" fillId="15" borderId="66" xfId="0" applyFont="1" applyFill="1" applyBorder="1" applyAlignment="1" applyProtection="1">
      <alignment horizontal="center" vertical="center"/>
      <protection locked="0"/>
    </xf>
    <xf numFmtId="0" fontId="3" fillId="15" borderId="69" xfId="0" applyFont="1" applyFill="1" applyBorder="1" applyAlignment="1" applyProtection="1">
      <alignment horizontal="center" vertical="center"/>
      <protection locked="0"/>
    </xf>
    <xf numFmtId="0" fontId="3" fillId="15" borderId="43" xfId="0" applyFont="1" applyFill="1" applyBorder="1" applyAlignment="1" applyProtection="1">
      <alignment horizontal="right" vertical="center"/>
      <protection locked="0"/>
    </xf>
    <xf numFmtId="0" fontId="3" fillId="15" borderId="75" xfId="0" applyFont="1" applyFill="1" applyBorder="1" applyAlignment="1" applyProtection="1">
      <alignment horizontal="center" vertical="center"/>
      <protection locked="0"/>
    </xf>
    <xf numFmtId="0" fontId="3" fillId="15" borderId="17" xfId="0" applyFont="1" applyFill="1" applyBorder="1" applyAlignment="1" applyProtection="1">
      <alignment horizontal="right" vertical="center"/>
      <protection locked="0"/>
    </xf>
    <xf numFmtId="0" fontId="48" fillId="0" borderId="0" xfId="0" applyFont="1" applyFill="1" applyBorder="1" applyAlignment="1"/>
    <xf numFmtId="49" fontId="172" fillId="0" borderId="47" xfId="2" applyNumberFormat="1" applyBorder="1" applyAlignment="1" applyProtection="1">
      <alignment vertical="center"/>
      <protection locked="0"/>
    </xf>
    <xf numFmtId="49" fontId="69" fillId="0" borderId="148" xfId="0" applyNumberFormat="1" applyFont="1" applyBorder="1" applyAlignment="1" applyProtection="1">
      <alignment vertical="center"/>
      <protection locked="0"/>
    </xf>
    <xf numFmtId="49" fontId="69" fillId="0" borderId="19" xfId="0" applyNumberFormat="1" applyFont="1" applyBorder="1" applyAlignment="1" applyProtection="1">
      <alignment vertical="center"/>
      <protection locked="0"/>
    </xf>
    <xf numFmtId="0" fontId="6" fillId="19" borderId="276" xfId="0" applyFont="1" applyFill="1" applyBorder="1" applyAlignment="1" applyProtection="1">
      <alignment horizontal="center"/>
    </xf>
    <xf numFmtId="0" fontId="6" fillId="19" borderId="3" xfId="0" applyFont="1" applyFill="1" applyBorder="1" applyAlignment="1" applyProtection="1">
      <alignment horizontal="center"/>
    </xf>
    <xf numFmtId="0" fontId="6" fillId="19" borderId="277" xfId="0" applyFont="1" applyFill="1" applyBorder="1" applyAlignment="1" applyProtection="1">
      <alignment horizontal="center"/>
    </xf>
    <xf numFmtId="0" fontId="53" fillId="18" borderId="16" xfId="0" applyFont="1" applyFill="1" applyBorder="1" applyProtection="1"/>
    <xf numFmtId="2" fontId="53" fillId="18" borderId="16" xfId="0" applyNumberFormat="1" applyFont="1" applyFill="1" applyBorder="1" applyProtection="1"/>
    <xf numFmtId="191" fontId="53" fillId="18" borderId="16" xfId="0" applyNumberFormat="1" applyFont="1" applyFill="1" applyBorder="1" applyProtection="1"/>
    <xf numFmtId="2" fontId="53" fillId="18" borderId="15" xfId="0" applyNumberFormat="1" applyFont="1" applyFill="1" applyBorder="1" applyProtection="1"/>
    <xf numFmtId="0" fontId="53" fillId="18" borderId="16" xfId="0" applyFont="1" applyFill="1" applyBorder="1" applyAlignment="1" applyProtection="1">
      <alignment horizontal="center"/>
    </xf>
    <xf numFmtId="0" fontId="53" fillId="21" borderId="16" xfId="0" applyFont="1" applyFill="1" applyBorder="1" applyProtection="1"/>
    <xf numFmtId="2" fontId="53" fillId="21" borderId="16" xfId="0" applyNumberFormat="1" applyFont="1" applyFill="1" applyBorder="1" applyProtection="1"/>
    <xf numFmtId="191" fontId="53" fillId="21" borderId="16" xfId="0" applyNumberFormat="1" applyFont="1" applyFill="1" applyBorder="1" applyProtection="1"/>
    <xf numFmtId="0" fontId="53" fillId="21" borderId="16" xfId="0" applyFont="1" applyFill="1" applyBorder="1" applyAlignment="1" applyProtection="1">
      <alignment horizontal="center"/>
    </xf>
    <xf numFmtId="0" fontId="53" fillId="15" borderId="16" xfId="0" applyFont="1" applyFill="1" applyBorder="1" applyProtection="1"/>
    <xf numFmtId="2" fontId="53" fillId="15" borderId="16" xfId="0" applyNumberFormat="1" applyFont="1" applyFill="1" applyBorder="1" applyProtection="1"/>
    <xf numFmtId="191" fontId="53" fillId="15" borderId="16" xfId="0" applyNumberFormat="1" applyFont="1" applyFill="1" applyBorder="1" applyProtection="1"/>
    <xf numFmtId="0" fontId="53" fillId="15" borderId="16" xfId="0" applyFont="1" applyFill="1" applyBorder="1" applyAlignment="1" applyProtection="1">
      <alignment horizontal="center"/>
    </xf>
    <xf numFmtId="0" fontId="53" fillId="22" borderId="16" xfId="0" applyFont="1" applyFill="1" applyBorder="1" applyProtection="1"/>
    <xf numFmtId="191" fontId="53" fillId="22" borderId="16" xfId="0" applyNumberFormat="1" applyFont="1" applyFill="1" applyBorder="1" applyProtection="1"/>
    <xf numFmtId="2" fontId="53" fillId="22" borderId="16" xfId="0" applyNumberFormat="1" applyFont="1" applyFill="1" applyBorder="1" applyProtection="1"/>
    <xf numFmtId="0" fontId="53" fillId="22" borderId="16" xfId="0" applyFont="1" applyFill="1" applyBorder="1" applyAlignment="1" applyProtection="1">
      <alignment horizontal="center"/>
    </xf>
    <xf numFmtId="0" fontId="53" fillId="6" borderId="16" xfId="0" applyFont="1" applyFill="1" applyBorder="1" applyProtection="1"/>
    <xf numFmtId="191" fontId="53" fillId="6" borderId="16" xfId="0" applyNumberFormat="1" applyFont="1" applyFill="1" applyBorder="1" applyProtection="1"/>
    <xf numFmtId="2" fontId="53" fillId="6" borderId="16" xfId="0" applyNumberFormat="1" applyFont="1" applyFill="1" applyBorder="1" applyProtection="1"/>
    <xf numFmtId="0" fontId="53" fillId="6" borderId="16" xfId="0" applyFont="1" applyFill="1" applyBorder="1" applyAlignment="1" applyProtection="1">
      <alignment horizontal="center"/>
    </xf>
    <xf numFmtId="0" fontId="53" fillId="11" borderId="16" xfId="0" applyFont="1" applyFill="1" applyBorder="1" applyProtection="1"/>
    <xf numFmtId="191" fontId="53" fillId="11" borderId="16" xfId="0" applyNumberFormat="1" applyFont="1" applyFill="1" applyBorder="1" applyProtection="1"/>
    <xf numFmtId="2" fontId="53" fillId="11" borderId="16" xfId="0" applyNumberFormat="1" applyFont="1" applyFill="1" applyBorder="1" applyProtection="1"/>
    <xf numFmtId="0" fontId="53" fillId="11" borderId="16" xfId="0" applyFont="1" applyFill="1" applyBorder="1" applyAlignment="1" applyProtection="1">
      <alignment horizontal="center"/>
    </xf>
    <xf numFmtId="0" fontId="53" fillId="26" borderId="16" xfId="0" applyFont="1" applyFill="1" applyBorder="1" applyProtection="1"/>
    <xf numFmtId="191" fontId="53" fillId="26" borderId="16" xfId="0" applyNumberFormat="1" applyFont="1" applyFill="1" applyBorder="1" applyProtection="1"/>
    <xf numFmtId="2" fontId="53" fillId="26" borderId="16" xfId="0" applyNumberFormat="1" applyFont="1" applyFill="1" applyBorder="1" applyProtection="1"/>
    <xf numFmtId="0" fontId="53" fillId="26" borderId="16" xfId="0" applyFont="1" applyFill="1" applyBorder="1" applyAlignment="1" applyProtection="1">
      <alignment horizontal="center"/>
    </xf>
    <xf numFmtId="0" fontId="94" fillId="18" borderId="278" xfId="0" applyFont="1" applyFill="1" applyBorder="1" applyProtection="1"/>
    <xf numFmtId="0" fontId="94" fillId="21" borderId="279" xfId="0" applyFont="1" applyFill="1" applyBorder="1" applyProtection="1"/>
    <xf numFmtId="0" fontId="94" fillId="18" borderId="279" xfId="0" applyFont="1" applyFill="1" applyBorder="1" applyProtection="1"/>
    <xf numFmtId="0" fontId="55" fillId="15" borderId="279" xfId="0" applyFont="1" applyFill="1" applyBorder="1" applyProtection="1"/>
    <xf numFmtId="0" fontId="53" fillId="5" borderId="16" xfId="0" applyFont="1" applyFill="1" applyBorder="1" applyProtection="1"/>
    <xf numFmtId="0" fontId="53" fillId="19" borderId="0" xfId="0" applyFont="1" applyFill="1" applyProtection="1"/>
    <xf numFmtId="0" fontId="53" fillId="5" borderId="9" xfId="0" applyFont="1" applyFill="1" applyBorder="1" applyProtection="1"/>
    <xf numFmtId="0" fontId="53" fillId="5" borderId="10" xfId="0" applyFont="1" applyFill="1" applyBorder="1" applyProtection="1"/>
    <xf numFmtId="0" fontId="53" fillId="5" borderId="11" xfId="0" applyFont="1" applyFill="1" applyBorder="1" applyProtection="1"/>
    <xf numFmtId="0" fontId="53" fillId="5" borderId="0" xfId="0" applyFont="1" applyFill="1" applyProtection="1"/>
    <xf numFmtId="0" fontId="53" fillId="19" borderId="4" xfId="0" applyFont="1" applyFill="1" applyBorder="1" applyProtection="1"/>
    <xf numFmtId="2" fontId="53" fillId="0" borderId="0" xfId="0" applyNumberFormat="1" applyFont="1" applyProtection="1"/>
    <xf numFmtId="191" fontId="53" fillId="18" borderId="6" xfId="0" applyNumberFormat="1" applyFont="1" applyFill="1" applyBorder="1" applyProtection="1"/>
    <xf numFmtId="0" fontId="53" fillId="18" borderId="6" xfId="0" applyFont="1" applyFill="1" applyBorder="1" applyProtection="1"/>
    <xf numFmtId="1" fontId="53" fillId="18" borderId="7" xfId="0" applyNumberFormat="1" applyFont="1" applyFill="1" applyBorder="1" applyAlignment="1" applyProtection="1">
      <alignment horizontal="center"/>
    </xf>
    <xf numFmtId="191" fontId="53" fillId="18" borderId="7" xfId="0" applyNumberFormat="1" applyFont="1" applyFill="1" applyBorder="1" applyProtection="1"/>
    <xf numFmtId="2" fontId="53" fillId="18" borderId="7" xfId="0" applyNumberFormat="1" applyFont="1" applyFill="1" applyBorder="1" applyProtection="1"/>
    <xf numFmtId="0" fontId="53" fillId="18" borderId="7" xfId="0" applyFont="1" applyFill="1" applyBorder="1" applyProtection="1"/>
    <xf numFmtId="2" fontId="53" fillId="9" borderId="9" xfId="0" applyNumberFormat="1" applyFont="1" applyFill="1" applyBorder="1" applyProtection="1"/>
    <xf numFmtId="0" fontId="53" fillId="9" borderId="7" xfId="0" applyFont="1" applyFill="1" applyBorder="1" applyProtection="1"/>
    <xf numFmtId="0" fontId="53" fillId="5" borderId="4" xfId="0" applyFont="1" applyFill="1" applyBorder="1" applyProtection="1"/>
    <xf numFmtId="0" fontId="53" fillId="5" borderId="0" xfId="0" applyFont="1" applyFill="1" applyBorder="1" applyProtection="1"/>
    <xf numFmtId="0" fontId="53" fillId="5" borderId="12" xfId="0" applyFont="1" applyFill="1" applyBorder="1" applyProtection="1"/>
    <xf numFmtId="191" fontId="53" fillId="21" borderId="6" xfId="0" applyNumberFormat="1" applyFont="1" applyFill="1" applyBorder="1" applyProtection="1"/>
    <xf numFmtId="0" fontId="53" fillId="21" borderId="6" xfId="0" applyFont="1" applyFill="1" applyBorder="1" applyProtection="1"/>
    <xf numFmtId="1" fontId="53" fillId="18" borderId="3" xfId="0" applyNumberFormat="1" applyFont="1" applyFill="1" applyBorder="1" applyAlignment="1" applyProtection="1">
      <alignment horizontal="center"/>
    </xf>
    <xf numFmtId="191" fontId="53" fillId="18" borderId="3" xfId="0" applyNumberFormat="1" applyFont="1" applyFill="1" applyBorder="1" applyProtection="1"/>
    <xf numFmtId="2" fontId="53" fillId="18" borderId="3" xfId="0" applyNumberFormat="1" applyFont="1" applyFill="1" applyBorder="1" applyProtection="1"/>
    <xf numFmtId="0" fontId="53" fillId="18" borderId="3" xfId="0" applyFont="1" applyFill="1" applyBorder="1" applyProtection="1"/>
    <xf numFmtId="0" fontId="53" fillId="9" borderId="4" xfId="0" applyFont="1" applyFill="1" applyBorder="1" applyProtection="1"/>
    <xf numFmtId="0" fontId="53" fillId="9" borderId="3" xfId="0" applyFont="1" applyFill="1" applyBorder="1" applyProtection="1"/>
    <xf numFmtId="0" fontId="53" fillId="9" borderId="12" xfId="0" applyFont="1" applyFill="1" applyBorder="1" applyProtection="1"/>
    <xf numFmtId="0" fontId="53" fillId="5" borderId="13" xfId="0" applyFont="1" applyFill="1" applyBorder="1" applyProtection="1"/>
    <xf numFmtId="0" fontId="53" fillId="5" borderId="1" xfId="0" applyFont="1" applyFill="1" applyBorder="1" applyProtection="1"/>
    <xf numFmtId="0" fontId="53" fillId="5" borderId="14" xfId="0" applyFont="1" applyFill="1" applyBorder="1" applyProtection="1"/>
    <xf numFmtId="0" fontId="53" fillId="34" borderId="16" xfId="0" applyFont="1" applyFill="1" applyBorder="1" applyProtection="1"/>
    <xf numFmtId="0" fontId="53" fillId="34" borderId="8" xfId="0" applyFont="1" applyFill="1" applyBorder="1" applyProtection="1"/>
    <xf numFmtId="191" fontId="53" fillId="15" borderId="6" xfId="0" applyNumberFormat="1" applyFont="1" applyFill="1" applyBorder="1" applyProtection="1"/>
    <xf numFmtId="0" fontId="53" fillId="15" borderId="6" xfId="0" applyFont="1" applyFill="1" applyBorder="1" applyProtection="1"/>
    <xf numFmtId="1" fontId="53" fillId="15" borderId="7" xfId="0" applyNumberFormat="1" applyFont="1" applyFill="1" applyBorder="1" applyAlignment="1" applyProtection="1">
      <alignment horizontal="center"/>
    </xf>
    <xf numFmtId="191" fontId="53" fillId="15" borderId="7" xfId="0" applyNumberFormat="1" applyFont="1" applyFill="1" applyBorder="1" applyProtection="1"/>
    <xf numFmtId="2" fontId="53" fillId="15" borderId="7" xfId="0" applyNumberFormat="1" applyFont="1" applyFill="1" applyBorder="1" applyProtection="1"/>
    <xf numFmtId="0" fontId="53" fillId="15" borderId="7" xfId="0" applyFont="1" applyFill="1" applyBorder="1" applyProtection="1"/>
    <xf numFmtId="0" fontId="53" fillId="0" borderId="16" xfId="0" applyFont="1" applyFill="1" applyBorder="1" applyAlignment="1" applyProtection="1">
      <alignment vertical="center"/>
    </xf>
    <xf numFmtId="0" fontId="53" fillId="22" borderId="7" xfId="0" applyFont="1" applyFill="1" applyBorder="1" applyProtection="1"/>
    <xf numFmtId="191" fontId="53" fillId="22" borderId="7" xfId="0" applyNumberFormat="1" applyFont="1" applyFill="1" applyBorder="1" applyProtection="1"/>
    <xf numFmtId="2" fontId="53" fillId="22" borderId="7" xfId="0" applyNumberFormat="1" applyFont="1" applyFill="1" applyBorder="1" applyProtection="1"/>
    <xf numFmtId="0" fontId="53" fillId="19" borderId="0" xfId="0" applyFont="1" applyFill="1" applyBorder="1" applyProtection="1"/>
    <xf numFmtId="191" fontId="53" fillId="22" borderId="6" xfId="0" applyNumberFormat="1" applyFont="1" applyFill="1" applyBorder="1" applyProtection="1"/>
    <xf numFmtId="0" fontId="53" fillId="22" borderId="6" xfId="0" applyFont="1" applyFill="1" applyBorder="1" applyProtection="1"/>
    <xf numFmtId="1" fontId="53" fillId="15" borderId="3" xfId="0" applyNumberFormat="1" applyFont="1" applyFill="1" applyBorder="1" applyAlignment="1" applyProtection="1">
      <alignment horizontal="center"/>
    </xf>
    <xf numFmtId="191" fontId="53" fillId="15" borderId="3" xfId="0" applyNumberFormat="1" applyFont="1" applyFill="1" applyBorder="1" applyProtection="1"/>
    <xf numFmtId="2" fontId="53" fillId="15" borderId="3" xfId="0" applyNumberFormat="1" applyFont="1" applyFill="1" applyBorder="1" applyProtection="1"/>
    <xf numFmtId="0" fontId="53" fillId="15" borderId="3" xfId="0" applyFont="1" applyFill="1" applyBorder="1" applyProtection="1"/>
    <xf numFmtId="191" fontId="53" fillId="5" borderId="10" xfId="0" applyNumberFormat="1" applyFont="1" applyFill="1" applyBorder="1" applyProtection="1"/>
    <xf numFmtId="2" fontId="53" fillId="5" borderId="10" xfId="0" applyNumberFormat="1" applyFont="1" applyFill="1" applyBorder="1" applyProtection="1"/>
    <xf numFmtId="2" fontId="53" fillId="0" borderId="0" xfId="0" applyNumberFormat="1" applyFont="1" applyFill="1" applyProtection="1"/>
    <xf numFmtId="1" fontId="53" fillId="15" borderId="15" xfId="0" applyNumberFormat="1" applyFont="1" applyFill="1" applyBorder="1" applyAlignment="1" applyProtection="1">
      <alignment horizontal="center"/>
    </xf>
    <xf numFmtId="191" fontId="53" fillId="15" borderId="15" xfId="0" applyNumberFormat="1" applyFont="1" applyFill="1" applyBorder="1" applyProtection="1"/>
    <xf numFmtId="2" fontId="53" fillId="15" borderId="15" xfId="0" applyNumberFormat="1" applyFont="1" applyFill="1" applyBorder="1" applyProtection="1"/>
    <xf numFmtId="0" fontId="53" fillId="15" borderId="15" xfId="0" applyFont="1" applyFill="1" applyBorder="1" applyProtection="1"/>
    <xf numFmtId="191" fontId="53" fillId="6" borderId="6" xfId="0" applyNumberFormat="1" applyFont="1" applyFill="1" applyBorder="1" applyProtection="1"/>
    <xf numFmtId="0" fontId="53" fillId="6" borderId="6" xfId="0" applyFont="1" applyFill="1" applyBorder="1" applyProtection="1"/>
    <xf numFmtId="1" fontId="53" fillId="6" borderId="16" xfId="0" applyNumberFormat="1" applyFont="1" applyFill="1" applyBorder="1" applyAlignment="1" applyProtection="1">
      <alignment horizontal="center"/>
    </xf>
    <xf numFmtId="191" fontId="53" fillId="11" borderId="6" xfId="0" applyNumberFormat="1" applyFont="1" applyFill="1" applyBorder="1" applyProtection="1"/>
    <xf numFmtId="0" fontId="53" fillId="11" borderId="6" xfId="0" applyFont="1" applyFill="1" applyBorder="1" applyProtection="1"/>
    <xf numFmtId="1" fontId="53" fillId="11" borderId="16" xfId="0" applyNumberFormat="1" applyFont="1" applyFill="1" applyBorder="1" applyAlignment="1" applyProtection="1">
      <alignment horizontal="center"/>
    </xf>
    <xf numFmtId="191" fontId="53" fillId="26" borderId="6" xfId="0" applyNumberFormat="1" applyFont="1" applyFill="1" applyBorder="1" applyProtection="1"/>
    <xf numFmtId="0" fontId="53" fillId="26" borderId="6" xfId="0" applyFont="1" applyFill="1" applyBorder="1" applyProtection="1"/>
    <xf numFmtId="1" fontId="53" fillId="26" borderId="16" xfId="0" applyNumberFormat="1" applyFont="1" applyFill="1" applyBorder="1" applyAlignment="1" applyProtection="1">
      <alignment horizontal="center"/>
    </xf>
    <xf numFmtId="0" fontId="53" fillId="9" borderId="13" xfId="0" applyFont="1" applyFill="1" applyBorder="1" applyProtection="1"/>
    <xf numFmtId="0" fontId="53" fillId="9" borderId="15" xfId="0" applyFont="1" applyFill="1" applyBorder="1" applyProtection="1"/>
    <xf numFmtId="0" fontId="53" fillId="9" borderId="14" xfId="0" applyFont="1" applyFill="1" applyBorder="1" applyProtection="1"/>
    <xf numFmtId="0" fontId="127" fillId="11" borderId="10" xfId="0" applyFont="1" applyFill="1" applyBorder="1" applyAlignment="1">
      <alignment horizontal="centerContinuous" vertical="center"/>
    </xf>
    <xf numFmtId="0" fontId="128" fillId="11" borderId="15" xfId="0" applyFont="1" applyFill="1" applyBorder="1" applyAlignment="1" applyProtection="1">
      <alignment horizontal="center" vertical="center"/>
      <protection locked="0"/>
    </xf>
    <xf numFmtId="0" fontId="128" fillId="11" borderId="16" xfId="0" applyFont="1" applyFill="1" applyBorder="1" applyAlignment="1" applyProtection="1">
      <alignment vertical="center"/>
      <protection locked="0"/>
    </xf>
    <xf numFmtId="0" fontId="118" fillId="15" borderId="91" xfId="0" applyFont="1" applyFill="1" applyBorder="1" applyProtection="1"/>
    <xf numFmtId="0" fontId="119" fillId="6" borderId="91" xfId="0" applyFont="1" applyFill="1" applyBorder="1" applyProtection="1"/>
    <xf numFmtId="0" fontId="120" fillId="11" borderId="91" xfId="0" applyFont="1" applyFill="1" applyBorder="1" applyProtection="1"/>
    <xf numFmtId="0" fontId="121" fillId="26" borderId="91" xfId="0" applyFont="1" applyFill="1" applyBorder="1" applyProtection="1"/>
    <xf numFmtId="0" fontId="55" fillId="6" borderId="90" xfId="0" applyFont="1" applyFill="1" applyBorder="1" applyAlignment="1" applyProtection="1">
      <alignment horizontal="right"/>
    </xf>
    <xf numFmtId="0" fontId="55" fillId="11" borderId="90" xfId="0" applyFont="1" applyFill="1" applyBorder="1" applyAlignment="1" applyProtection="1">
      <alignment horizontal="right"/>
    </xf>
    <xf numFmtId="0" fontId="55" fillId="26" borderId="90" xfId="0" applyFont="1" applyFill="1" applyBorder="1" applyAlignment="1" applyProtection="1">
      <alignment horizontal="right"/>
    </xf>
    <xf numFmtId="0" fontId="53" fillId="9" borderId="7" xfId="0" applyFont="1" applyFill="1" applyBorder="1" applyAlignment="1" applyProtection="1">
      <alignment horizontal="center"/>
    </xf>
    <xf numFmtId="0" fontId="53" fillId="18" borderId="7" xfId="0" applyFont="1" applyFill="1" applyBorder="1" applyAlignment="1" applyProtection="1">
      <alignment horizontal="center"/>
    </xf>
    <xf numFmtId="0" fontId="53" fillId="15" borderId="7" xfId="0" applyFont="1" applyFill="1" applyBorder="1" applyAlignment="1" applyProtection="1">
      <alignment horizontal="center"/>
    </xf>
    <xf numFmtId="0" fontId="166" fillId="0" borderId="16" xfId="0" applyFont="1" applyFill="1" applyBorder="1" applyAlignment="1" applyProtection="1">
      <alignment vertical="center"/>
    </xf>
    <xf numFmtId="0" fontId="166" fillId="0" borderId="0" xfId="0" applyFont="1" applyFill="1" applyAlignment="1" applyProtection="1">
      <alignment vertical="center"/>
    </xf>
    <xf numFmtId="0" fontId="55" fillId="22" borderId="279" xfId="0" applyFont="1" applyFill="1" applyBorder="1" applyProtection="1"/>
    <xf numFmtId="0" fontId="55" fillId="6" borderId="279" xfId="0" applyFont="1" applyFill="1" applyBorder="1" applyProtection="1"/>
    <xf numFmtId="0" fontId="55" fillId="11" borderId="279" xfId="0" applyFont="1" applyFill="1" applyBorder="1" applyProtection="1"/>
    <xf numFmtId="0" fontId="55" fillId="26" borderId="279" xfId="0" applyFont="1" applyFill="1" applyBorder="1" applyProtection="1"/>
    <xf numFmtId="0" fontId="53" fillId="16" borderId="7" xfId="0" applyFont="1" applyFill="1" applyBorder="1" applyAlignment="1" applyProtection="1">
      <alignment vertical="center"/>
      <protection locked="0"/>
    </xf>
    <xf numFmtId="0" fontId="53" fillId="10" borderId="6" xfId="0" applyFont="1" applyFill="1" applyBorder="1" applyAlignment="1" applyProtection="1">
      <alignment vertical="center"/>
      <protection locked="0"/>
    </xf>
    <xf numFmtId="0" fontId="53" fillId="15" borderId="6" xfId="0" applyFont="1" applyFill="1" applyBorder="1" applyAlignment="1" applyProtection="1">
      <alignment vertical="center"/>
      <protection locked="0"/>
    </xf>
    <xf numFmtId="0" fontId="53" fillId="15" borderId="15" xfId="0" applyFont="1" applyFill="1" applyBorder="1" applyAlignment="1" applyProtection="1">
      <alignment horizontal="center" vertical="center"/>
      <protection locked="0"/>
    </xf>
    <xf numFmtId="0" fontId="53" fillId="9" borderId="15" xfId="0" applyFont="1" applyFill="1" applyBorder="1" applyAlignment="1" applyProtection="1">
      <alignment horizontal="center" vertical="center"/>
      <protection locked="0"/>
    </xf>
    <xf numFmtId="0" fontId="53" fillId="10" borderId="15" xfId="0" applyFont="1" applyFill="1" applyBorder="1" applyAlignment="1" applyProtection="1">
      <alignment horizontal="center" vertical="center"/>
      <protection locked="0"/>
    </xf>
    <xf numFmtId="0" fontId="53" fillId="23" borderId="15" xfId="0" applyFont="1" applyFill="1" applyBorder="1" applyAlignment="1" applyProtection="1">
      <alignment horizontal="center" vertical="center"/>
      <protection locked="0"/>
    </xf>
    <xf numFmtId="0" fontId="55" fillId="23" borderId="14" xfId="0" applyFont="1" applyFill="1" applyBorder="1" applyAlignment="1" applyProtection="1">
      <alignment horizontal="center" vertical="center"/>
    </xf>
    <xf numFmtId="0" fontId="55" fillId="10" borderId="14" xfId="0" applyFont="1" applyFill="1" applyBorder="1" applyAlignment="1" applyProtection="1">
      <alignment horizontal="center" vertical="center"/>
    </xf>
    <xf numFmtId="0" fontId="55" fillId="9" borderId="14" xfId="0" applyFont="1" applyFill="1" applyBorder="1" applyAlignment="1" applyProtection="1">
      <alignment horizontal="center" vertical="center"/>
    </xf>
    <xf numFmtId="0" fontId="55" fillId="15" borderId="14" xfId="0" applyFont="1" applyFill="1" applyBorder="1" applyAlignment="1" applyProtection="1">
      <alignment horizontal="center" vertical="center"/>
    </xf>
    <xf numFmtId="0" fontId="166" fillId="0" borderId="42" xfId="0" applyFont="1" applyFill="1" applyBorder="1" applyAlignment="1" applyProtection="1">
      <alignment vertical="center"/>
      <protection locked="0"/>
    </xf>
    <xf numFmtId="0" fontId="166" fillId="0" borderId="0" xfId="0" applyFont="1" applyFill="1" applyAlignment="1" applyProtection="1">
      <alignment vertical="center"/>
      <protection locked="0"/>
    </xf>
    <xf numFmtId="0" fontId="166" fillId="0" borderId="280" xfId="0" applyFont="1" applyFill="1" applyBorder="1" applyAlignment="1" applyProtection="1">
      <alignment vertical="center"/>
      <protection locked="0"/>
    </xf>
    <xf numFmtId="0" fontId="166" fillId="0" borderId="15" xfId="0" applyFont="1" applyFill="1" applyBorder="1" applyAlignment="1" applyProtection="1">
      <alignment vertical="center"/>
      <protection locked="0"/>
    </xf>
    <xf numFmtId="0" fontId="166" fillId="0" borderId="16" xfId="0" applyFont="1" applyFill="1" applyBorder="1" applyAlignment="1" applyProtection="1">
      <alignment vertical="center"/>
      <protection locked="0"/>
    </xf>
    <xf numFmtId="0" fontId="55" fillId="15" borderId="90" xfId="0" applyFont="1" applyFill="1" applyBorder="1" applyAlignment="1" applyProtection="1">
      <alignment horizontal="right"/>
    </xf>
    <xf numFmtId="0" fontId="3" fillId="15" borderId="251" xfId="0" applyFont="1" applyFill="1" applyBorder="1" applyAlignment="1">
      <alignment horizontal="right" vertical="center"/>
    </xf>
    <xf numFmtId="0" fontId="3" fillId="0" borderId="251" xfId="0" applyFont="1" applyFill="1" applyBorder="1" applyAlignment="1">
      <alignment vertical="center"/>
    </xf>
    <xf numFmtId="0" fontId="3" fillId="15" borderId="251" xfId="0" applyFont="1" applyFill="1" applyBorder="1" applyAlignment="1">
      <alignment vertical="center"/>
    </xf>
    <xf numFmtId="0" fontId="3" fillId="15" borderId="46" xfId="0" applyFont="1" applyFill="1" applyBorder="1" applyAlignment="1">
      <alignment horizontal="right" vertical="center"/>
    </xf>
    <xf numFmtId="0" fontId="3" fillId="0" borderId="46" xfId="0" applyFont="1" applyFill="1" applyBorder="1" applyAlignment="1">
      <alignment vertical="center"/>
    </xf>
    <xf numFmtId="0" fontId="3" fillId="15" borderId="46" xfId="0" applyFont="1" applyFill="1" applyBorder="1" applyAlignment="1">
      <alignment vertical="center"/>
    </xf>
    <xf numFmtId="0" fontId="3" fillId="6" borderId="251" xfId="0" applyFont="1" applyFill="1" applyBorder="1" applyAlignment="1" applyProtection="1">
      <alignment horizontal="right" vertical="center"/>
      <protection locked="0"/>
    </xf>
    <xf numFmtId="0" fontId="3" fillId="0" borderId="251" xfId="0" applyFont="1" applyFill="1" applyBorder="1" applyAlignment="1" applyProtection="1">
      <alignment horizontal="right" vertical="center"/>
      <protection locked="0"/>
    </xf>
    <xf numFmtId="0" fontId="3" fillId="23" borderId="0" xfId="0" applyFont="1" applyFill="1" applyAlignment="1" applyProtection="1">
      <alignment vertical="center"/>
    </xf>
    <xf numFmtId="191" fontId="6" fillId="0" borderId="0" xfId="0" applyNumberFormat="1" applyFont="1" applyAlignment="1" applyProtection="1">
      <alignment vertical="center"/>
    </xf>
    <xf numFmtId="191" fontId="6" fillId="0" borderId="0" xfId="0" applyNumberFormat="1" applyFont="1" applyProtection="1"/>
    <xf numFmtId="0" fontId="167" fillId="19" borderId="0" xfId="0" applyFont="1" applyFill="1" applyAlignment="1">
      <alignment vertical="center"/>
    </xf>
    <xf numFmtId="0" fontId="168" fillId="0" borderId="0" xfId="0" applyFont="1" applyAlignment="1">
      <alignment vertical="center"/>
    </xf>
    <xf numFmtId="0" fontId="6" fillId="19" borderId="0" xfId="0" applyFont="1" applyFill="1" applyAlignment="1">
      <alignment vertical="center"/>
    </xf>
    <xf numFmtId="0" fontId="169" fillId="19" borderId="0" xfId="0" applyFont="1" applyFill="1" applyAlignment="1">
      <alignment vertical="center"/>
    </xf>
    <xf numFmtId="0" fontId="168" fillId="0" borderId="0" xfId="0" applyFont="1" applyAlignment="1" applyProtection="1">
      <alignment vertical="center"/>
      <protection locked="0"/>
    </xf>
    <xf numFmtId="0" fontId="100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vertical="center"/>
      <protection locked="0"/>
    </xf>
    <xf numFmtId="49" fontId="124" fillId="11" borderId="22" xfId="0" applyNumberFormat="1" applyFont="1" applyFill="1" applyBorder="1" applyAlignment="1" applyProtection="1">
      <alignment horizontal="center" vertical="center"/>
      <protection locked="0"/>
    </xf>
    <xf numFmtId="0" fontId="124" fillId="11" borderId="61" xfId="0" applyNumberFormat="1" applyFont="1" applyFill="1" applyBorder="1" applyAlignment="1" applyProtection="1">
      <alignment vertical="center"/>
      <protection locked="0"/>
    </xf>
    <xf numFmtId="49" fontId="124" fillId="0" borderId="0" xfId="0" applyNumberFormat="1" applyFont="1" applyFill="1" applyBorder="1" applyAlignment="1" applyProtection="1">
      <alignment horizontal="center" vertical="center"/>
      <protection locked="0"/>
    </xf>
    <xf numFmtId="0" fontId="124" fillId="0" borderId="0" xfId="0" applyNumberFormat="1" applyFont="1" applyFill="1" applyBorder="1" applyAlignment="1" applyProtection="1">
      <alignment vertical="center"/>
      <protection locked="0"/>
    </xf>
    <xf numFmtId="0" fontId="124" fillId="0" borderId="0" xfId="0" applyFont="1" applyFill="1" applyBorder="1" applyAlignment="1" applyProtection="1">
      <alignment horizontal="right" vertical="center"/>
      <protection locked="0"/>
    </xf>
    <xf numFmtId="49" fontId="124" fillId="6" borderId="44" xfId="0" applyNumberFormat="1" applyFont="1" applyFill="1" applyBorder="1" applyAlignment="1" applyProtection="1">
      <alignment horizontal="center" vertical="center"/>
      <protection locked="0"/>
    </xf>
    <xf numFmtId="0" fontId="124" fillId="6" borderId="48" xfId="0" applyFont="1" applyFill="1" applyBorder="1" applyAlignment="1" applyProtection="1">
      <alignment vertical="center"/>
      <protection locked="0"/>
    </xf>
    <xf numFmtId="0" fontId="124" fillId="0" borderId="0" xfId="0" applyFont="1" applyFill="1" applyBorder="1" applyAlignment="1" applyProtection="1">
      <alignment vertical="center"/>
      <protection locked="0"/>
    </xf>
    <xf numFmtId="0" fontId="20" fillId="28" borderId="9" xfId="0" applyFont="1" applyFill="1" applyBorder="1" applyAlignment="1">
      <alignment horizontal="right" vertical="center"/>
    </xf>
    <xf numFmtId="0" fontId="20" fillId="28" borderId="5" xfId="0" applyFont="1" applyFill="1" applyBorder="1" applyAlignment="1">
      <alignment horizontal="centerContinuous" vertical="center"/>
    </xf>
    <xf numFmtId="0" fontId="20" fillId="28" borderId="8" xfId="0" applyFont="1" applyFill="1" applyBorder="1" applyAlignment="1">
      <alignment horizontal="centerContinuous" vertical="center"/>
    </xf>
    <xf numFmtId="0" fontId="158" fillId="14" borderId="9" xfId="0" applyFont="1" applyFill="1" applyBorder="1" applyAlignment="1">
      <alignment horizontal="right" vertical="center"/>
    </xf>
    <xf numFmtId="0" fontId="158" fillId="14" borderId="5" xfId="0" applyFont="1" applyFill="1" applyBorder="1" applyAlignment="1">
      <alignment horizontal="centerContinuous" vertical="center"/>
    </xf>
    <xf numFmtId="0" fontId="158" fillId="14" borderId="6" xfId="0" applyFont="1" applyFill="1" applyBorder="1" applyAlignment="1">
      <alignment horizontal="centerContinuous" vertical="center"/>
    </xf>
    <xf numFmtId="0" fontId="3" fillId="3" borderId="9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Continuous" vertical="center"/>
    </xf>
    <xf numFmtId="0" fontId="3" fillId="3" borderId="8" xfId="0" applyFont="1" applyFill="1" applyBorder="1" applyAlignment="1">
      <alignment horizontal="centerContinuous" vertical="center"/>
    </xf>
    <xf numFmtId="0" fontId="3" fillId="3" borderId="5" xfId="0" applyFont="1" applyFill="1" applyBorder="1" applyAlignment="1">
      <alignment horizontal="right" vertical="center"/>
    </xf>
    <xf numFmtId="0" fontId="21" fillId="14" borderId="7" xfId="0" applyFont="1" applyFill="1" applyBorder="1" applyAlignment="1">
      <alignment horizontal="centerContinuous" vertical="center"/>
    </xf>
    <xf numFmtId="0" fontId="158" fillId="14" borderId="7" xfId="0" applyFont="1" applyFill="1" applyBorder="1" applyAlignment="1">
      <alignment horizontal="right" vertical="center"/>
    </xf>
    <xf numFmtId="0" fontId="158" fillId="28" borderId="9" xfId="0" applyFont="1" applyFill="1" applyBorder="1" applyAlignment="1">
      <alignment horizontal="right" vertical="center"/>
    </xf>
    <xf numFmtId="0" fontId="158" fillId="28" borderId="5" xfId="0" applyFont="1" applyFill="1" applyBorder="1" applyAlignment="1">
      <alignment horizontal="centerContinuous" vertical="center"/>
    </xf>
    <xf numFmtId="0" fontId="3" fillId="3" borderId="6" xfId="0" applyFont="1" applyFill="1" applyBorder="1" applyAlignment="1">
      <alignment horizontal="centerContinuous" vertical="center"/>
    </xf>
    <xf numFmtId="0" fontId="6" fillId="8" borderId="9" xfId="0" applyFont="1" applyFill="1" applyBorder="1" applyAlignment="1">
      <alignment horizontal="right" vertical="center"/>
    </xf>
    <xf numFmtId="0" fontId="6" fillId="8" borderId="5" xfId="0" applyFont="1" applyFill="1" applyBorder="1" applyAlignment="1">
      <alignment horizontal="centerContinuous" vertical="center"/>
    </xf>
    <xf numFmtId="0" fontId="6" fillId="8" borderId="8" xfId="0" applyFont="1" applyFill="1" applyBorder="1" applyAlignment="1">
      <alignment horizontal="centerContinuous" vertical="center"/>
    </xf>
    <xf numFmtId="0" fontId="6" fillId="8" borderId="6" xfId="0" applyFont="1" applyFill="1" applyBorder="1" applyAlignment="1">
      <alignment horizontal="centerContinuous" vertical="center"/>
    </xf>
    <xf numFmtId="0" fontId="5" fillId="14" borderId="7" xfId="0" applyFont="1" applyFill="1" applyBorder="1" applyAlignment="1">
      <alignment vertical="center"/>
    </xf>
    <xf numFmtId="0" fontId="164" fillId="14" borderId="3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49" fontId="66" fillId="0" borderId="3" xfId="0" applyNumberFormat="1" applyFont="1" applyBorder="1" applyAlignment="1" applyProtection="1">
      <alignment vertical="center"/>
      <protection locked="0"/>
    </xf>
    <xf numFmtId="49" fontId="66" fillId="0" borderId="23" xfId="0" applyNumberFormat="1" applyFont="1" applyBorder="1" applyAlignment="1" applyProtection="1">
      <alignment vertical="center"/>
      <protection locked="0"/>
    </xf>
    <xf numFmtId="0" fontId="3" fillId="10" borderId="3" xfId="0" applyFont="1" applyFill="1" applyBorder="1" applyAlignment="1">
      <alignment horizontal="center" vertical="justify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124" fillId="10" borderId="3" xfId="0" applyFont="1" applyFill="1" applyBorder="1" applyAlignment="1">
      <alignment horizontal="center" vertical="center"/>
    </xf>
    <xf numFmtId="0" fontId="33" fillId="10" borderId="0" xfId="0" applyFont="1" applyFill="1" applyAlignment="1" applyProtection="1">
      <alignment horizontal="left" vertical="center"/>
    </xf>
    <xf numFmtId="0" fontId="33" fillId="10" borderId="0" xfId="0" applyFont="1" applyFill="1" applyAlignment="1" applyProtection="1">
      <alignment horizontal="center" vertical="center"/>
    </xf>
    <xf numFmtId="0" fontId="33" fillId="10" borderId="0" xfId="0" applyFont="1" applyFill="1" applyAlignment="1" applyProtection="1">
      <alignment vertical="center"/>
    </xf>
    <xf numFmtId="0" fontId="33" fillId="9" borderId="0" xfId="0" applyFont="1" applyFill="1" applyAlignment="1" applyProtection="1">
      <alignment horizontal="left" vertical="center"/>
    </xf>
    <xf numFmtId="0" fontId="33" fillId="9" borderId="0" xfId="0" applyFont="1" applyFill="1" applyAlignment="1" applyProtection="1">
      <alignment vertical="center"/>
    </xf>
    <xf numFmtId="0" fontId="8" fillId="0" borderId="3" xfId="0" applyFont="1" applyBorder="1" applyAlignment="1" applyProtection="1">
      <alignment vertical="center"/>
      <protection locked="0"/>
    </xf>
    <xf numFmtId="16" fontId="89" fillId="7" borderId="0" xfId="0" applyNumberFormat="1" applyFont="1" applyFill="1" applyAlignment="1">
      <alignment vertical="center"/>
    </xf>
    <xf numFmtId="49" fontId="124" fillId="0" borderId="0" xfId="0" applyNumberFormat="1" applyFont="1" applyFill="1" applyBorder="1" applyAlignment="1" applyProtection="1">
      <alignment horizontal="left" vertical="center"/>
      <protection locked="0"/>
    </xf>
    <xf numFmtId="0" fontId="128" fillId="5" borderId="0" xfId="0" applyNumberFormat="1" applyFont="1" applyFill="1" applyBorder="1" applyAlignment="1" applyProtection="1">
      <alignment vertical="center"/>
      <protection locked="0"/>
    </xf>
    <xf numFmtId="0" fontId="170" fillId="34" borderId="0" xfId="0" applyNumberFormat="1" applyFont="1" applyFill="1" applyBorder="1" applyAlignment="1" applyProtection="1">
      <alignment vertical="center"/>
      <protection locked="0"/>
    </xf>
    <xf numFmtId="49" fontId="128" fillId="34" borderId="0" xfId="0" applyNumberFormat="1" applyFont="1" applyFill="1" applyBorder="1" applyAlignment="1" applyProtection="1">
      <alignment vertical="center"/>
      <protection locked="0"/>
    </xf>
    <xf numFmtId="49" fontId="124" fillId="34" borderId="0" xfId="0" applyNumberFormat="1" applyFont="1" applyFill="1" applyAlignment="1" applyProtection="1">
      <alignment vertical="center"/>
      <protection locked="0"/>
    </xf>
    <xf numFmtId="0" fontId="3" fillId="6" borderId="7" xfId="0" applyFont="1" applyFill="1" applyBorder="1" applyAlignment="1" applyProtection="1">
      <alignment horizontal="right" vertical="center"/>
      <protection locked="0"/>
    </xf>
    <xf numFmtId="0" fontId="124" fillId="6" borderId="44" xfId="0" applyFont="1" applyFill="1" applyBorder="1" applyAlignment="1" applyProtection="1">
      <alignment horizontal="right" vertical="center"/>
      <protection locked="0"/>
    </xf>
    <xf numFmtId="0" fontId="126" fillId="0" borderId="0" xfId="0" applyFont="1" applyBorder="1" applyAlignment="1">
      <alignment vertical="center"/>
    </xf>
    <xf numFmtId="0" fontId="129" fillId="0" borderId="0" xfId="0" applyFont="1" applyBorder="1"/>
    <xf numFmtId="0" fontId="124" fillId="0" borderId="0" xfId="0" applyFont="1" applyBorder="1" applyAlignment="1">
      <alignment horizontal="center"/>
    </xf>
    <xf numFmtId="0" fontId="0" fillId="0" borderId="0" xfId="0" applyBorder="1"/>
    <xf numFmtId="0" fontId="171" fillId="0" borderId="0" xfId="0" applyFont="1"/>
    <xf numFmtId="0" fontId="173" fillId="0" borderId="0" xfId="0" applyFont="1" applyAlignment="1">
      <alignment horizontal="left" vertical="center" indent="12"/>
    </xf>
    <xf numFmtId="0" fontId="171" fillId="0" borderId="0" xfId="0" applyFont="1" applyAlignment="1">
      <alignment vertical="center"/>
    </xf>
    <xf numFmtId="3" fontId="124" fillId="26" borderId="281" xfId="0" applyNumberFormat="1" applyFont="1" applyFill="1" applyBorder="1" applyAlignment="1" applyProtection="1">
      <alignment horizontal="center" vertical="center"/>
      <protection locked="0"/>
    </xf>
    <xf numFmtId="0" fontId="173" fillId="0" borderId="0" xfId="0" applyFont="1"/>
    <xf numFmtId="0" fontId="124" fillId="0" borderId="16" xfId="0" applyFont="1" applyBorder="1" applyAlignment="1">
      <alignment horizontal="centerContinuous" vertical="center"/>
    </xf>
    <xf numFmtId="0" fontId="124" fillId="0" borderId="16" xfId="0" applyFont="1" applyBorder="1" applyAlignment="1">
      <alignment horizontal="centerContinuous" vertical="center" shrinkToFit="1"/>
    </xf>
    <xf numFmtId="0" fontId="124" fillId="0" borderId="16" xfId="0" applyFont="1" applyBorder="1" applyAlignment="1">
      <alignment horizontal="center" vertical="center"/>
    </xf>
    <xf numFmtId="0" fontId="129" fillId="0" borderId="16" xfId="0" applyFont="1" applyBorder="1" applyAlignment="1">
      <alignment horizontal="center" vertical="center"/>
    </xf>
    <xf numFmtId="41" fontId="124" fillId="0" borderId="16" xfId="0" applyNumberFormat="1" applyFont="1" applyBorder="1" applyAlignment="1">
      <alignment horizontal="left" vertical="center"/>
    </xf>
    <xf numFmtId="0" fontId="124" fillId="0" borderId="16" xfId="0" applyFont="1" applyBorder="1" applyAlignment="1">
      <alignment vertical="center"/>
    </xf>
    <xf numFmtId="0" fontId="124" fillId="0" borderId="8" xfId="0" applyFont="1" applyBorder="1" applyAlignment="1">
      <alignment horizontal="center" vertical="center"/>
    </xf>
    <xf numFmtId="0" fontId="129" fillId="0" borderId="8" xfId="0" applyFont="1" applyBorder="1" applyAlignment="1">
      <alignment horizontal="center" vertical="center"/>
    </xf>
    <xf numFmtId="41" fontId="124" fillId="0" borderId="8" xfId="0" applyNumberFormat="1" applyFont="1" applyBorder="1" applyAlignment="1">
      <alignment horizontal="center" vertical="center"/>
    </xf>
    <xf numFmtId="0" fontId="124" fillId="0" borderId="4" xfId="0" applyFont="1" applyBorder="1" applyAlignment="1">
      <alignment horizontal="centerContinuous" vertical="center" shrinkToFit="1"/>
    </xf>
    <xf numFmtId="41" fontId="124" fillId="0" borderId="7" xfId="0" applyNumberFormat="1" applyFont="1" applyBorder="1" applyAlignment="1">
      <alignment vertical="center"/>
    </xf>
    <xf numFmtId="41" fontId="124" fillId="0" borderId="3" xfId="0" applyNumberFormat="1" applyFont="1" applyBorder="1" applyAlignment="1">
      <alignment vertical="center"/>
    </xf>
    <xf numFmtId="0" fontId="124" fillId="0" borderId="74" xfId="0" applyFont="1" applyBorder="1" applyAlignment="1">
      <alignment vertical="center"/>
    </xf>
    <xf numFmtId="41" fontId="124" fillId="0" borderId="53" xfId="0" applyNumberFormat="1" applyFont="1" applyBorder="1" applyAlignment="1">
      <alignment vertical="center"/>
    </xf>
    <xf numFmtId="41" fontId="124" fillId="0" borderId="15" xfId="0" applyNumberFormat="1" applyFont="1" applyBorder="1" applyAlignment="1">
      <alignment vertical="center"/>
    </xf>
    <xf numFmtId="0" fontId="124" fillId="0" borderId="9" xfId="0" applyFont="1" applyBorder="1" applyAlignment="1">
      <alignment horizontal="left" vertical="center"/>
    </xf>
    <xf numFmtId="0" fontId="124" fillId="0" borderId="74" xfId="0" applyFont="1" applyBorder="1" applyAlignment="1">
      <alignment horizontal="left" vertical="center"/>
    </xf>
    <xf numFmtId="0" fontId="71" fillId="10" borderId="0" xfId="0" applyFont="1" applyFill="1" applyBorder="1" applyAlignment="1">
      <alignment horizontal="right" vertical="center"/>
    </xf>
    <xf numFmtId="0" fontId="17" fillId="10" borderId="0" xfId="0" applyFont="1" applyFill="1" applyBorder="1" applyAlignment="1">
      <alignment horizontal="right" vertical="center"/>
    </xf>
    <xf numFmtId="0" fontId="124" fillId="0" borderId="0" xfId="0" applyFont="1" applyFill="1" applyBorder="1" applyAlignment="1">
      <alignment horizontal="center" vertical="center"/>
    </xf>
    <xf numFmtId="0" fontId="124" fillId="0" borderId="132" xfId="0" applyFont="1" applyFill="1" applyBorder="1" applyAlignment="1">
      <alignment horizontal="center" vertical="center"/>
    </xf>
    <xf numFmtId="2" fontId="124" fillId="0" borderId="0" xfId="0" applyNumberFormat="1" applyFont="1" applyFill="1" applyBorder="1" applyAlignment="1">
      <alignment horizontal="center" vertical="center"/>
    </xf>
    <xf numFmtId="2" fontId="124" fillId="0" borderId="132" xfId="0" applyNumberFormat="1" applyFont="1" applyFill="1" applyBorder="1" applyAlignment="1">
      <alignment horizontal="center" vertical="center"/>
    </xf>
    <xf numFmtId="2" fontId="124" fillId="0" borderId="103" xfId="0" applyNumberFormat="1" applyFont="1" applyFill="1" applyBorder="1" applyAlignment="1">
      <alignment vertical="center"/>
    </xf>
    <xf numFmtId="2" fontId="124" fillId="0" borderId="132" xfId="0" applyNumberFormat="1" applyFont="1" applyFill="1" applyBorder="1" applyAlignment="1">
      <alignment vertical="center"/>
    </xf>
    <xf numFmtId="0" fontId="124" fillId="0" borderId="103" xfId="0" applyFont="1" applyFill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0" fontId="0" fillId="0" borderId="0" xfId="0" applyAlignment="1"/>
    <xf numFmtId="0" fontId="174" fillId="35" borderId="0" xfId="3" applyAlignment="1">
      <alignment horizontal="right" vertical="center"/>
    </xf>
    <xf numFmtId="0" fontId="175" fillId="35" borderId="0" xfId="3" applyFont="1" applyAlignment="1">
      <alignment horizontal="right" vertical="center"/>
    </xf>
    <xf numFmtId="0" fontId="176" fillId="35" borderId="0" xfId="3" applyFont="1" applyAlignment="1">
      <alignment horizontal="right" vertical="center"/>
    </xf>
    <xf numFmtId="0" fontId="124" fillId="0" borderId="9" xfId="0" applyFont="1" applyBorder="1" applyAlignment="1">
      <alignment horizontal="center" vertical="center"/>
    </xf>
    <xf numFmtId="0" fontId="124" fillId="0" borderId="13" xfId="0" applyFont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0" fontId="124" fillId="0" borderId="9" xfId="0" applyFont="1" applyBorder="1" applyAlignment="1">
      <alignment horizontal="center" vertical="center"/>
    </xf>
    <xf numFmtId="0" fontId="124" fillId="0" borderId="10" xfId="0" applyFont="1" applyBorder="1" applyAlignment="1">
      <alignment horizontal="center" vertical="center"/>
    </xf>
    <xf numFmtId="0" fontId="124" fillId="0" borderId="0" xfId="0" applyFont="1" applyFill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0" fontId="124" fillId="0" borderId="0" xfId="0" applyFont="1" applyBorder="1" applyAlignment="1">
      <alignment horizontal="center" vertical="center"/>
    </xf>
    <xf numFmtId="41" fontId="126" fillId="0" borderId="119" xfId="0" applyNumberFormat="1" applyFont="1" applyBorder="1" applyAlignment="1">
      <alignment horizontal="left" vertical="center"/>
    </xf>
    <xf numFmtId="0" fontId="0" fillId="36" borderId="0" xfId="0" applyFill="1"/>
    <xf numFmtId="49" fontId="128" fillId="0" borderId="0" xfId="0" applyNumberFormat="1" applyFont="1" applyFill="1" applyBorder="1" applyAlignment="1">
      <alignment horizontal="left" vertical="center"/>
    </xf>
    <xf numFmtId="0" fontId="124" fillId="0" borderId="0" xfId="0" applyNumberFormat="1" applyFont="1" applyAlignment="1">
      <alignment horizontal="right" vertical="center"/>
    </xf>
    <xf numFmtId="0" fontId="124" fillId="0" borderId="287" xfId="0" applyFont="1" applyBorder="1"/>
    <xf numFmtId="0" fontId="124" fillId="0" borderId="287" xfId="0" applyFont="1" applyBorder="1" applyAlignment="1">
      <alignment vertical="center"/>
    </xf>
    <xf numFmtId="0" fontId="124" fillId="0" borderId="289" xfId="0" applyFont="1" applyBorder="1" applyAlignment="1">
      <alignment vertical="center"/>
    </xf>
    <xf numFmtId="41" fontId="124" fillId="0" borderId="0" xfId="0" applyNumberFormat="1" applyFont="1" applyFill="1" applyAlignment="1">
      <alignment vertical="center"/>
    </xf>
    <xf numFmtId="191" fontId="124" fillId="0" borderId="0" xfId="0" applyNumberFormat="1" applyFont="1" applyFill="1" applyBorder="1" applyAlignment="1">
      <alignment horizontal="center" vertical="center"/>
    </xf>
    <xf numFmtId="0" fontId="124" fillId="0" borderId="290" xfId="0" applyFont="1" applyFill="1" applyBorder="1" applyAlignment="1">
      <alignment vertical="center"/>
    </xf>
    <xf numFmtId="41" fontId="124" fillId="0" borderId="291" xfId="0" applyNumberFormat="1" applyFont="1" applyFill="1" applyBorder="1" applyAlignment="1">
      <alignment horizontal="center" vertical="center"/>
    </xf>
    <xf numFmtId="191" fontId="124" fillId="0" borderId="293" xfId="0" applyNumberFormat="1" applyFont="1" applyFill="1" applyBorder="1" applyAlignment="1">
      <alignment horizontal="center" vertical="center"/>
    </xf>
    <xf numFmtId="191" fontId="124" fillId="0" borderId="294" xfId="0" applyNumberFormat="1" applyFont="1" applyFill="1" applyBorder="1" applyAlignment="1">
      <alignment horizontal="center" vertical="center"/>
    </xf>
    <xf numFmtId="0" fontId="124" fillId="0" borderId="295" xfId="0" applyFont="1" applyFill="1" applyBorder="1" applyAlignment="1">
      <alignment vertical="center"/>
    </xf>
    <xf numFmtId="2" fontId="124" fillId="0" borderId="293" xfId="0" applyNumberFormat="1" applyFont="1" applyFill="1" applyBorder="1" applyAlignment="1">
      <alignment horizontal="center" vertical="center"/>
    </xf>
    <xf numFmtId="0" fontId="124" fillId="0" borderId="293" xfId="0" applyFont="1" applyFill="1" applyBorder="1" applyAlignment="1">
      <alignment horizontal="center" vertical="center"/>
    </xf>
    <xf numFmtId="0" fontId="124" fillId="0" borderId="294" xfId="0" applyFont="1" applyFill="1" applyBorder="1" applyAlignment="1">
      <alignment horizontal="center" vertical="center"/>
    </xf>
    <xf numFmtId="0" fontId="124" fillId="0" borderId="254" xfId="0" applyFont="1" applyBorder="1" applyAlignment="1">
      <alignment vertical="center"/>
    </xf>
    <xf numFmtId="0" fontId="124" fillId="0" borderId="215" xfId="0" applyFont="1" applyBorder="1" applyAlignment="1">
      <alignment horizontal="center" vertical="center"/>
    </xf>
    <xf numFmtId="0" fontId="124" fillId="0" borderId="142" xfId="0" applyFont="1" applyBorder="1" applyAlignment="1">
      <alignment horizontal="center" vertical="center"/>
    </xf>
    <xf numFmtId="0" fontId="3" fillId="0" borderId="143" xfId="0" applyFont="1" applyBorder="1" applyAlignment="1">
      <alignment vertical="center"/>
    </xf>
    <xf numFmtId="0" fontId="124" fillId="0" borderId="255" xfId="0" applyFont="1" applyBorder="1"/>
    <xf numFmtId="0" fontId="124" fillId="0" borderId="216" xfId="0" applyFont="1" applyBorder="1" applyAlignment="1">
      <alignment vertical="center"/>
    </xf>
    <xf numFmtId="0" fontId="124" fillId="0" borderId="296" xfId="0" applyFont="1" applyBorder="1"/>
    <xf numFmtId="0" fontId="124" fillId="0" borderId="296" xfId="0" applyFont="1" applyBorder="1" applyAlignment="1">
      <alignment vertical="center"/>
    </xf>
    <xf numFmtId="0" fontId="124" fillId="0" borderId="215" xfId="0" applyFont="1" applyBorder="1" applyAlignment="1">
      <alignment vertical="center"/>
    </xf>
    <xf numFmtId="0" fontId="124" fillId="0" borderId="134" xfId="0" applyFont="1" applyBorder="1" applyAlignment="1">
      <alignment vertical="center"/>
    </xf>
    <xf numFmtId="0" fontId="124" fillId="0" borderId="218" xfId="0" applyFont="1" applyBorder="1" applyAlignment="1">
      <alignment vertical="center"/>
    </xf>
    <xf numFmtId="0" fontId="124" fillId="0" borderId="213" xfId="0" applyFont="1" applyBorder="1" applyAlignment="1">
      <alignment horizontal="center" vertical="center"/>
    </xf>
    <xf numFmtId="0" fontId="124" fillId="0" borderId="143" xfId="0" applyFont="1" applyBorder="1" applyAlignment="1">
      <alignment horizontal="center" vertical="center"/>
    </xf>
    <xf numFmtId="0" fontId="124" fillId="0" borderId="290" xfId="0" applyFont="1" applyBorder="1"/>
    <xf numFmtId="0" fontId="124" fillId="0" borderId="290" xfId="0" applyFont="1" applyBorder="1" applyAlignment="1">
      <alignment vertical="center"/>
    </xf>
    <xf numFmtId="0" fontId="124" fillId="37" borderId="0" xfId="0" applyFont="1" applyFill="1"/>
    <xf numFmtId="0" fontId="53" fillId="5" borderId="0" xfId="0" applyNumberFormat="1" applyFont="1" applyFill="1" applyBorder="1" applyAlignment="1" applyProtection="1">
      <alignment horizontal="right" vertical="center"/>
    </xf>
    <xf numFmtId="0" fontId="54" fillId="5" borderId="0" xfId="0" applyNumberFormat="1" applyFont="1" applyFill="1" applyBorder="1" applyAlignment="1" applyProtection="1">
      <alignment horizontal="right" vertical="center"/>
    </xf>
    <xf numFmtId="0" fontId="38" fillId="32" borderId="0" xfId="0" applyNumberFormat="1" applyFont="1" applyFill="1" applyAlignment="1">
      <alignment vertical="center"/>
    </xf>
    <xf numFmtId="0" fontId="47" fillId="19" borderId="0" xfId="0" applyFont="1" applyFill="1" applyAlignment="1">
      <alignment horizontal="center"/>
    </xf>
    <xf numFmtId="0" fontId="22" fillId="26" borderId="0" xfId="0" applyFont="1" applyFill="1" applyBorder="1" applyAlignment="1"/>
    <xf numFmtId="0" fontId="41" fillId="26" borderId="0" xfId="0" applyFont="1" applyFill="1" applyAlignment="1"/>
    <xf numFmtId="0" fontId="32" fillId="19" borderId="0" xfId="0" applyFont="1" applyFill="1" applyBorder="1" applyAlignment="1"/>
    <xf numFmtId="0" fontId="47" fillId="19" borderId="0" xfId="0" applyFont="1" applyFill="1" applyAlignment="1"/>
    <xf numFmtId="0" fontId="56" fillId="19" borderId="114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57" fillId="6" borderId="0" xfId="0" applyFont="1" applyFill="1" applyBorder="1" applyAlignment="1"/>
    <xf numFmtId="0" fontId="49" fillId="6" borderId="0" xfId="0" applyFont="1" applyFill="1" applyAlignment="1"/>
    <xf numFmtId="0" fontId="58" fillId="6" borderId="0" xfId="0" applyFont="1" applyFill="1" applyBorder="1" applyAlignment="1">
      <alignment horizontal="center" vertical="center"/>
    </xf>
    <xf numFmtId="0" fontId="49" fillId="6" borderId="0" xfId="0" applyFont="1" applyFill="1" applyAlignment="1">
      <alignment horizontal="center" vertical="center"/>
    </xf>
    <xf numFmtId="0" fontId="59" fillId="6" borderId="0" xfId="0" applyFont="1" applyFill="1" applyBorder="1" applyAlignment="1">
      <alignment horizontal="center" vertical="center"/>
    </xf>
    <xf numFmtId="0" fontId="32" fillId="7" borderId="0" xfId="0" applyFont="1" applyFill="1" applyBorder="1" applyAlignment="1"/>
    <xf numFmtId="0" fontId="47" fillId="7" borderId="0" xfId="0" applyFont="1" applyFill="1" applyAlignment="1"/>
    <xf numFmtId="0" fontId="56" fillId="7" borderId="114" xfId="0" applyFont="1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33" fillId="3" borderId="0" xfId="0" applyFont="1" applyFill="1" applyBorder="1" applyAlignment="1"/>
    <xf numFmtId="0" fontId="48" fillId="3" borderId="0" xfId="0" applyFont="1" applyFill="1" applyAlignment="1"/>
    <xf numFmtId="0" fontId="57" fillId="18" borderId="0" xfId="0" applyFont="1" applyFill="1" applyBorder="1" applyAlignment="1"/>
    <xf numFmtId="0" fontId="49" fillId="18" borderId="0" xfId="0" applyFont="1" applyFill="1" applyAlignment="1"/>
    <xf numFmtId="0" fontId="58" fillId="18" borderId="0" xfId="0" applyFont="1" applyFill="1" applyBorder="1" applyAlignment="1">
      <alignment horizontal="center" vertical="center"/>
    </xf>
    <xf numFmtId="0" fontId="49" fillId="18" borderId="0" xfId="0" applyFont="1" applyFill="1" applyAlignment="1">
      <alignment horizontal="center" vertical="center"/>
    </xf>
    <xf numFmtId="0" fontId="59" fillId="18" borderId="0" xfId="0" applyFont="1" applyFill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0" fontId="126" fillId="0" borderId="0" xfId="0" applyFont="1" applyAlignment="1">
      <alignment horizontal="center" vertical="center"/>
    </xf>
    <xf numFmtId="0" fontId="0" fillId="0" borderId="0" xfId="0" applyAlignment="1"/>
    <xf numFmtId="0" fontId="124" fillId="0" borderId="11" xfId="0" applyFont="1" applyBorder="1" applyAlignment="1">
      <alignment horizontal="center" vertical="center"/>
    </xf>
    <xf numFmtId="0" fontId="124" fillId="0" borderId="14" xfId="0" applyFont="1" applyBorder="1" applyAlignment="1">
      <alignment horizontal="center" vertical="center"/>
    </xf>
    <xf numFmtId="0" fontId="124" fillId="0" borderId="9" xfId="0" applyFont="1" applyBorder="1" applyAlignment="1">
      <alignment horizontal="center" vertical="center"/>
    </xf>
    <xf numFmtId="0" fontId="124" fillId="0" borderId="10" xfId="0" applyFont="1" applyBorder="1" applyAlignment="1">
      <alignment horizontal="center" vertical="center"/>
    </xf>
    <xf numFmtId="0" fontId="124" fillId="0" borderId="13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4" fillId="0" borderId="104" xfId="0" applyFont="1" applyBorder="1" applyAlignment="1">
      <alignment horizontal="center" vertical="center"/>
    </xf>
    <xf numFmtId="0" fontId="124" fillId="0" borderId="127" xfId="0" applyFont="1" applyBorder="1" applyAlignment="1">
      <alignment horizontal="center" vertical="center"/>
    </xf>
    <xf numFmtId="0" fontId="129" fillId="0" borderId="14" xfId="0" applyFont="1" applyBorder="1" applyAlignment="1">
      <alignment horizontal="center" vertical="center"/>
    </xf>
    <xf numFmtId="0" fontId="129" fillId="0" borderId="10" xfId="0" applyFont="1" applyBorder="1" applyAlignment="1">
      <alignment horizontal="center" vertical="center"/>
    </xf>
    <xf numFmtId="0" fontId="129" fillId="0" borderId="13" xfId="0" applyFont="1" applyBorder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29" fillId="0" borderId="127" xfId="0" applyFont="1" applyBorder="1" applyAlignment="1">
      <alignment horizontal="center" vertical="center"/>
    </xf>
    <xf numFmtId="2" fontId="124" fillId="0" borderId="103" xfId="0" applyNumberFormat="1" applyFont="1" applyFill="1" applyBorder="1" applyAlignment="1">
      <alignment vertical="center"/>
    </xf>
    <xf numFmtId="2" fontId="124" fillId="0" borderId="132" xfId="0" applyNumberFormat="1" applyFont="1" applyFill="1" applyBorder="1" applyAlignment="1">
      <alignment vertical="center"/>
    </xf>
    <xf numFmtId="2" fontId="124" fillId="0" borderId="0" xfId="0" applyNumberFormat="1" applyFont="1" applyFill="1" applyBorder="1" applyAlignment="1">
      <alignment horizontal="center" vertical="center"/>
    </xf>
    <xf numFmtId="2" fontId="124" fillId="0" borderId="132" xfId="0" applyNumberFormat="1" applyFont="1" applyFill="1" applyBorder="1" applyAlignment="1">
      <alignment horizontal="center" vertical="center"/>
    </xf>
    <xf numFmtId="0" fontId="124" fillId="0" borderId="0" xfId="0" applyFont="1" applyFill="1" applyBorder="1" applyAlignment="1">
      <alignment horizontal="center" vertical="center"/>
    </xf>
    <xf numFmtId="0" fontId="124" fillId="0" borderId="132" xfId="0" applyFont="1" applyFill="1" applyBorder="1" applyAlignment="1">
      <alignment horizontal="center" vertical="center"/>
    </xf>
    <xf numFmtId="194" fontId="124" fillId="0" borderId="103" xfId="0" applyNumberFormat="1" applyFont="1" applyFill="1" applyBorder="1" applyAlignment="1">
      <alignment horizontal="center" vertical="center"/>
    </xf>
    <xf numFmtId="194" fontId="124" fillId="0" borderId="132" xfId="0" applyNumberFormat="1" applyFont="1" applyFill="1" applyBorder="1" applyAlignment="1">
      <alignment horizontal="center" vertical="center"/>
    </xf>
    <xf numFmtId="194" fontId="124" fillId="0" borderId="104" xfId="0" applyNumberFormat="1" applyFont="1" applyFill="1" applyBorder="1" applyAlignment="1">
      <alignment horizontal="center" vertical="center"/>
    </xf>
    <xf numFmtId="194" fontId="124" fillId="0" borderId="131" xfId="0" applyNumberFormat="1" applyFont="1" applyFill="1" applyBorder="1" applyAlignment="1">
      <alignment horizontal="center" vertical="center"/>
    </xf>
    <xf numFmtId="193" fontId="124" fillId="0" borderId="104" xfId="0" applyNumberFormat="1" applyFont="1" applyFill="1" applyBorder="1" applyAlignment="1">
      <alignment vertical="center"/>
    </xf>
    <xf numFmtId="193" fontId="124" fillId="0" borderId="131" xfId="0" applyNumberFormat="1" applyFont="1" applyFill="1" applyBorder="1" applyAlignment="1">
      <alignment vertical="center"/>
    </xf>
    <xf numFmtId="193" fontId="124" fillId="0" borderId="103" xfId="0" applyNumberFormat="1" applyFont="1" applyFill="1" applyBorder="1" applyAlignment="1">
      <alignment vertical="center"/>
    </xf>
    <xf numFmtId="193" fontId="124" fillId="0" borderId="132" xfId="0" applyNumberFormat="1" applyFont="1" applyFill="1" applyBorder="1" applyAlignment="1">
      <alignment vertical="center"/>
    </xf>
    <xf numFmtId="41" fontId="124" fillId="0" borderId="7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89" fontId="124" fillId="0" borderId="103" xfId="1" applyNumberFormat="1" applyFont="1" applyBorder="1" applyAlignment="1">
      <alignment vertical="center"/>
    </xf>
    <xf numFmtId="189" fontId="129" fillId="0" borderId="0" xfId="0" applyNumberFormat="1" applyFont="1" applyBorder="1" applyAlignment="1">
      <alignment vertical="center"/>
    </xf>
    <xf numFmtId="189" fontId="129" fillId="0" borderId="12" xfId="0" applyNumberFormat="1" applyFont="1" applyBorder="1" applyAlignment="1">
      <alignment vertical="center"/>
    </xf>
    <xf numFmtId="189" fontId="124" fillId="0" borderId="104" xfId="1" applyNumberFormat="1" applyFont="1" applyBorder="1" applyAlignment="1">
      <alignment vertical="center"/>
    </xf>
    <xf numFmtId="189" fontId="129" fillId="0" borderId="11" xfId="0" applyNumberFormat="1" applyFont="1" applyBorder="1" applyAlignment="1">
      <alignment vertical="center"/>
    </xf>
    <xf numFmtId="189" fontId="129" fillId="0" borderId="10" xfId="0" applyNumberFormat="1" applyFont="1" applyBorder="1" applyAlignment="1">
      <alignment vertical="center"/>
    </xf>
    <xf numFmtId="189" fontId="124" fillId="0" borderId="127" xfId="1" applyNumberFormat="1" applyFont="1" applyBorder="1" applyAlignment="1">
      <alignment vertical="center"/>
    </xf>
    <xf numFmtId="189" fontId="129" fillId="0" borderId="1" xfId="0" applyNumberFormat="1" applyFont="1" applyBorder="1" applyAlignment="1">
      <alignment vertical="center"/>
    </xf>
    <xf numFmtId="189" fontId="124" fillId="0" borderId="129" xfId="1" applyNumberFormat="1" applyFont="1" applyBorder="1" applyAlignment="1">
      <alignment vertical="center"/>
    </xf>
    <xf numFmtId="189" fontId="129" fillId="0" borderId="120" xfId="0" applyNumberFormat="1" applyFont="1" applyBorder="1" applyAlignment="1">
      <alignment vertical="center"/>
    </xf>
    <xf numFmtId="189" fontId="129" fillId="0" borderId="119" xfId="0" applyNumberFormat="1" applyFont="1" applyBorder="1" applyAlignment="1">
      <alignment vertical="center"/>
    </xf>
    <xf numFmtId="0" fontId="124" fillId="0" borderId="282" xfId="0" applyFont="1" applyBorder="1" applyAlignment="1">
      <alignment horizontal="center"/>
    </xf>
    <xf numFmtId="0" fontId="129" fillId="0" borderId="283" xfId="0" applyFont="1" applyBorder="1" applyAlignment="1">
      <alignment horizontal="center"/>
    </xf>
    <xf numFmtId="0" fontId="124" fillId="0" borderId="283" xfId="0" applyFont="1" applyBorder="1" applyAlignment="1">
      <alignment horizontal="center"/>
    </xf>
    <xf numFmtId="0" fontId="129" fillId="0" borderId="220" xfId="0" applyFont="1" applyBorder="1" applyAlignment="1">
      <alignment horizontal="center"/>
    </xf>
    <xf numFmtId="189" fontId="124" fillId="0" borderId="0" xfId="1" applyNumberFormat="1" applyFont="1" applyBorder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129" fillId="0" borderId="131" xfId="0" applyFont="1" applyBorder="1" applyAlignment="1">
      <alignment horizontal="center" vertical="center"/>
    </xf>
    <xf numFmtId="0" fontId="129" fillId="0" borderId="133" xfId="0" applyFont="1" applyBorder="1" applyAlignment="1">
      <alignment horizontal="center" vertical="center"/>
    </xf>
    <xf numFmtId="0" fontId="129" fillId="0" borderId="131" xfId="0" applyFont="1" applyBorder="1" applyAlignment="1">
      <alignment vertical="center"/>
    </xf>
    <xf numFmtId="0" fontId="129" fillId="0" borderId="127" xfId="0" applyFont="1" applyBorder="1" applyAlignment="1">
      <alignment vertical="center"/>
    </xf>
    <xf numFmtId="0" fontId="129" fillId="0" borderId="133" xfId="0" applyFont="1" applyBorder="1" applyAlignment="1">
      <alignment vertical="center"/>
    </xf>
    <xf numFmtId="189" fontId="129" fillId="0" borderId="14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124" fillId="0" borderId="9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9" fillId="0" borderId="103" xfId="0" applyFont="1" applyBorder="1" applyAlignment="1">
      <alignment horizontal="center" vertical="center"/>
    </xf>
    <xf numFmtId="0" fontId="129" fillId="0" borderId="10" xfId="0" applyFont="1" applyBorder="1" applyAlignment="1">
      <alignment vertical="center"/>
    </xf>
    <xf numFmtId="0" fontId="129" fillId="0" borderId="1" xfId="0" applyFont="1" applyBorder="1" applyAlignment="1">
      <alignment vertical="center"/>
    </xf>
    <xf numFmtId="0" fontId="124" fillId="0" borderId="82" xfId="0" applyFont="1" applyBorder="1" applyAlignment="1">
      <alignment horizontal="center" vertical="center"/>
    </xf>
    <xf numFmtId="0" fontId="129" fillId="0" borderId="80" xfId="0" applyFont="1" applyBorder="1" applyAlignment="1">
      <alignment vertical="center"/>
    </xf>
    <xf numFmtId="0" fontId="129" fillId="0" borderId="80" xfId="0" applyFont="1" applyBorder="1" applyAlignment="1">
      <alignment horizontal="center" vertical="center"/>
    </xf>
    <xf numFmtId="0" fontId="124" fillId="0" borderId="140" xfId="0" applyFont="1" applyBorder="1" applyAlignment="1">
      <alignment horizontal="center"/>
    </xf>
    <xf numFmtId="0" fontId="129" fillId="0" borderId="141" xfId="0" applyFont="1" applyBorder="1" applyAlignment="1">
      <alignment horizontal="center"/>
    </xf>
    <xf numFmtId="0" fontId="124" fillId="0" borderId="139" xfId="0" applyFont="1" applyBorder="1" applyAlignment="1">
      <alignment horizontal="center"/>
    </xf>
    <xf numFmtId="0" fontId="124" fillId="0" borderId="135" xfId="0" applyFont="1" applyBorder="1" applyAlignment="1">
      <alignment horizontal="center"/>
    </xf>
    <xf numFmtId="0" fontId="129" fillId="0" borderId="136" xfId="0" applyFont="1" applyBorder="1" applyAlignment="1">
      <alignment horizontal="center"/>
    </xf>
    <xf numFmtId="0" fontId="124" fillId="0" borderId="136" xfId="0" applyFont="1" applyBorder="1" applyAlignment="1">
      <alignment horizontal="center"/>
    </xf>
    <xf numFmtId="0" fontId="129" fillId="0" borderId="140" xfId="0" applyFont="1" applyBorder="1" applyAlignment="1">
      <alignment horizontal="center"/>
    </xf>
    <xf numFmtId="0" fontId="129" fillId="0" borderId="137" xfId="0" applyFont="1" applyBorder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right" vertical="center"/>
    </xf>
    <xf numFmtId="1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91" fontId="3" fillId="0" borderId="0" xfId="0" applyNumberFormat="1" applyFont="1" applyFill="1" applyBorder="1" applyAlignment="1" applyProtection="1">
      <alignment horizontal="center" vertical="center"/>
    </xf>
    <xf numFmtId="2" fontId="0" fillId="0" borderId="0" xfId="0" applyNumberFormat="1" applyFill="1" applyBorder="1" applyAlignment="1" applyProtection="1">
      <alignment horizontal="center" vertical="center"/>
    </xf>
    <xf numFmtId="191" fontId="0" fillId="0" borderId="0" xfId="0" applyNumberForma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60" fillId="0" borderId="233" xfId="0" applyFont="1" applyFill="1" applyBorder="1" applyAlignment="1" applyProtection="1">
      <alignment vertical="center"/>
      <protection locked="0"/>
    </xf>
    <xf numFmtId="0" fontId="0" fillId="0" borderId="233" xfId="0" applyBorder="1" applyAlignment="1">
      <alignment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1" fillId="0" borderId="3" xfId="0" applyFont="1" applyBorder="1" applyAlignment="1" applyProtection="1">
      <alignment horizontal="center" vertical="top"/>
      <protection locked="0"/>
    </xf>
    <xf numFmtId="0" fontId="10" fillId="0" borderId="3" xfId="0" applyFont="1" applyBorder="1" applyAlignment="1" applyProtection="1">
      <alignment horizontal="center" vertical="top"/>
      <protection locked="0"/>
    </xf>
    <xf numFmtId="0" fontId="67" fillId="0" borderId="3" xfId="0" applyFont="1" applyBorder="1" applyAlignment="1" applyProtection="1">
      <alignment horizontal="center" vertical="top"/>
      <protection locked="0"/>
    </xf>
    <xf numFmtId="0" fontId="29" fillId="18" borderId="0" xfId="0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vertical="top"/>
      <protection locked="0"/>
    </xf>
    <xf numFmtId="0" fontId="3" fillId="0" borderId="284" xfId="0" applyFont="1" applyBorder="1" applyAlignment="1" applyProtection="1">
      <alignment horizontal="center" vertical="top"/>
      <protection locked="0"/>
    </xf>
    <xf numFmtId="0" fontId="10" fillId="0" borderId="284" xfId="0" applyFont="1" applyBorder="1" applyAlignment="1" applyProtection="1">
      <alignment horizontal="center" vertical="top"/>
      <protection locked="0"/>
    </xf>
    <xf numFmtId="1" fontId="8" fillId="0" borderId="5" xfId="0" applyNumberFormat="1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vertical="center"/>
    </xf>
    <xf numFmtId="0" fontId="66" fillId="0" borderId="3" xfId="0" applyFont="1" applyBorder="1" applyAlignment="1" applyProtection="1">
      <alignment horizontal="center" vertical="top"/>
      <protection locked="0"/>
    </xf>
    <xf numFmtId="0" fontId="38" fillId="12" borderId="0" xfId="0" applyFont="1" applyFill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justify"/>
      <protection locked="0"/>
    </xf>
    <xf numFmtId="0" fontId="3" fillId="0" borderId="3" xfId="0" applyFont="1" applyBorder="1" applyAlignment="1" applyProtection="1">
      <alignment horizontal="center" vertical="justify"/>
      <protection locked="0"/>
    </xf>
    <xf numFmtId="0" fontId="8" fillId="0" borderId="3" xfId="0" applyFont="1" applyBorder="1" applyAlignment="1" applyProtection="1">
      <alignment vertical="justify"/>
      <protection locked="0"/>
    </xf>
    <xf numFmtId="0" fontId="0" fillId="0" borderId="3" xfId="0" applyBorder="1" applyAlignment="1" applyProtection="1">
      <alignment horizontal="center" vertical="justify"/>
      <protection locked="0"/>
    </xf>
    <xf numFmtId="0" fontId="124" fillId="0" borderId="3" xfId="0" applyFont="1" applyBorder="1" applyAlignment="1" applyProtection="1">
      <alignment vertical="justify"/>
      <protection locked="0"/>
    </xf>
    <xf numFmtId="49" fontId="124" fillId="0" borderId="3" xfId="0" applyNumberFormat="1" applyFont="1" applyBorder="1" applyAlignment="1" applyProtection="1">
      <alignment horizontal="center" vertical="justify"/>
      <protection locked="0"/>
    </xf>
    <xf numFmtId="0" fontId="124" fillId="0" borderId="3" xfId="0" applyFont="1" applyBorder="1" applyAlignment="1" applyProtection="1">
      <alignment horizontal="center" vertical="justify"/>
      <protection locked="0"/>
    </xf>
    <xf numFmtId="0" fontId="124" fillId="12" borderId="0" xfId="0" applyFont="1" applyFill="1" applyAlignment="1" applyProtection="1">
      <alignment vertical="center"/>
      <protection locked="0"/>
    </xf>
    <xf numFmtId="191" fontId="53" fillId="18" borderId="42" xfId="0" applyNumberFormat="1" applyFont="1" applyFill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53" fillId="18" borderId="42" xfId="0" applyFont="1" applyFill="1" applyBorder="1" applyAlignment="1" applyProtection="1">
      <alignment horizontal="center" vertical="center"/>
      <protection locked="0"/>
    </xf>
    <xf numFmtId="0" fontId="0" fillId="18" borderId="35" xfId="0" applyFill="1" applyBorder="1" applyAlignment="1" applyProtection="1">
      <alignment horizontal="center" vertical="center"/>
      <protection locked="0"/>
    </xf>
    <xf numFmtId="0" fontId="53" fillId="18" borderId="285" xfId="0" applyFont="1" applyFill="1" applyBorder="1" applyAlignment="1" applyProtection="1">
      <alignment horizontal="center" vertical="center"/>
      <protection locked="0"/>
    </xf>
    <xf numFmtId="0" fontId="54" fillId="18" borderId="286" xfId="0" applyFont="1" applyFill="1" applyBorder="1" applyAlignment="1" applyProtection="1">
      <alignment horizontal="center" vertical="center"/>
      <protection locked="0"/>
    </xf>
    <xf numFmtId="2" fontId="53" fillId="18" borderId="42" xfId="0" applyNumberFormat="1" applyFont="1" applyFill="1" applyBorder="1" applyAlignment="1" applyProtection="1">
      <alignment horizontal="center" vertical="center"/>
      <protection locked="0"/>
    </xf>
    <xf numFmtId="191" fontId="53" fillId="15" borderId="42" xfId="0" applyNumberFormat="1" applyFont="1" applyFill="1" applyBorder="1" applyAlignment="1" applyProtection="1">
      <alignment horizontal="center" vertical="center"/>
      <protection locked="0"/>
    </xf>
    <xf numFmtId="191" fontId="53" fillId="15" borderId="35" xfId="0" applyNumberFormat="1" applyFont="1" applyFill="1" applyBorder="1" applyAlignment="1" applyProtection="1">
      <alignment horizontal="center" vertical="center"/>
      <protection locked="0"/>
    </xf>
    <xf numFmtId="2" fontId="53" fillId="15" borderId="42" xfId="0" applyNumberFormat="1" applyFont="1" applyFill="1" applyBorder="1" applyAlignment="1" applyProtection="1">
      <alignment horizontal="center" vertical="center"/>
      <protection locked="0"/>
    </xf>
    <xf numFmtId="2" fontId="54" fillId="15" borderId="35" xfId="0" applyNumberFormat="1" applyFont="1" applyFill="1" applyBorder="1" applyAlignment="1" applyProtection="1">
      <alignment horizontal="center" vertical="center"/>
      <protection locked="0"/>
    </xf>
    <xf numFmtId="0" fontId="53" fillId="15" borderId="42" xfId="0" applyFont="1" applyFill="1" applyBorder="1" applyAlignment="1" applyProtection="1">
      <alignment horizontal="center" vertical="center"/>
      <protection locked="0"/>
    </xf>
    <xf numFmtId="0" fontId="54" fillId="15" borderId="35" xfId="0" applyFont="1" applyFill="1" applyBorder="1" applyAlignment="1" applyProtection="1">
      <alignment horizontal="center" vertical="center"/>
      <protection locked="0"/>
    </xf>
    <xf numFmtId="0" fontId="53" fillId="15" borderId="285" xfId="0" applyFont="1" applyFill="1" applyBorder="1" applyAlignment="1" applyProtection="1">
      <alignment horizontal="center" vertical="center"/>
      <protection locked="0"/>
    </xf>
    <xf numFmtId="0" fontId="54" fillId="15" borderId="286" xfId="0" applyFont="1" applyFill="1" applyBorder="1" applyAlignment="1" applyProtection="1">
      <alignment horizontal="center" vertical="center"/>
      <protection locked="0"/>
    </xf>
    <xf numFmtId="1" fontId="53" fillId="15" borderId="42" xfId="0" applyNumberFormat="1" applyFont="1" applyFill="1" applyBorder="1" applyAlignment="1" applyProtection="1">
      <alignment horizontal="center" vertical="center"/>
      <protection locked="0"/>
    </xf>
    <xf numFmtId="1" fontId="53" fillId="15" borderId="35" xfId="0" applyNumberFormat="1" applyFont="1" applyFill="1" applyBorder="1" applyAlignment="1" applyProtection="1">
      <alignment horizontal="center" vertical="center"/>
      <protection locked="0"/>
    </xf>
    <xf numFmtId="0" fontId="53" fillId="18" borderId="41" xfId="0" applyFont="1" applyFill="1" applyBorder="1" applyAlignment="1" applyProtection="1">
      <alignment horizontal="right" vertical="center"/>
    </xf>
    <xf numFmtId="0" fontId="54" fillId="18" borderId="34" xfId="0" applyFont="1" applyFill="1" applyBorder="1" applyAlignment="1" applyProtection="1">
      <alignment horizontal="right" vertical="center"/>
    </xf>
    <xf numFmtId="0" fontId="53" fillId="21" borderId="41" xfId="0" applyFont="1" applyFill="1" applyBorder="1" applyAlignment="1" applyProtection="1">
      <alignment horizontal="right" vertical="center"/>
    </xf>
    <xf numFmtId="0" fontId="54" fillId="21" borderId="34" xfId="0" applyFont="1" applyFill="1" applyBorder="1" applyAlignment="1" applyProtection="1">
      <alignment horizontal="right" vertical="center"/>
    </xf>
    <xf numFmtId="1" fontId="53" fillId="18" borderId="42" xfId="0" applyNumberFormat="1" applyFont="1" applyFill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2" fontId="54" fillId="18" borderId="35" xfId="0" applyNumberFormat="1" applyFont="1" applyFill="1" applyBorder="1" applyAlignment="1" applyProtection="1">
      <alignment horizontal="center" vertical="center"/>
      <protection locked="0"/>
    </xf>
    <xf numFmtId="0" fontId="53" fillId="18" borderId="98" xfId="0" applyFont="1" applyFill="1" applyBorder="1" applyAlignment="1" applyProtection="1">
      <alignment horizontal="right" vertical="center"/>
    </xf>
    <xf numFmtId="0" fontId="54" fillId="18" borderId="106" xfId="0" applyFont="1" applyFill="1" applyBorder="1" applyAlignment="1" applyProtection="1">
      <alignment horizontal="right" vertical="center"/>
    </xf>
    <xf numFmtId="1" fontId="53" fillId="21" borderId="42" xfId="0" applyNumberFormat="1" applyFont="1" applyFill="1" applyBorder="1" applyAlignment="1" applyProtection="1">
      <alignment horizontal="center" vertical="center"/>
      <protection locked="0"/>
    </xf>
    <xf numFmtId="1" fontId="53" fillId="21" borderId="35" xfId="0" applyNumberFormat="1" applyFont="1" applyFill="1" applyBorder="1" applyAlignment="1" applyProtection="1">
      <alignment horizontal="center" vertical="center"/>
      <protection locked="0"/>
    </xf>
    <xf numFmtId="0" fontId="53" fillId="21" borderId="42" xfId="0" applyFont="1" applyFill="1" applyBorder="1" applyAlignment="1" applyProtection="1">
      <alignment horizontal="center" vertical="center"/>
      <protection locked="0"/>
    </xf>
    <xf numFmtId="0" fontId="54" fillId="21" borderId="35" xfId="0" applyFont="1" applyFill="1" applyBorder="1" applyAlignment="1" applyProtection="1">
      <alignment horizontal="center" vertical="center"/>
      <protection locked="0"/>
    </xf>
    <xf numFmtId="1" fontId="53" fillId="18" borderId="35" xfId="0" applyNumberFormat="1" applyFont="1" applyFill="1" applyBorder="1" applyAlignment="1" applyProtection="1">
      <alignment horizontal="center" vertical="center"/>
      <protection locked="0"/>
    </xf>
    <xf numFmtId="0" fontId="53" fillId="15" borderId="41" xfId="0" applyFont="1" applyFill="1" applyBorder="1" applyAlignment="1" applyProtection="1">
      <alignment horizontal="right" vertical="center"/>
    </xf>
    <xf numFmtId="0" fontId="54" fillId="15" borderId="34" xfId="0" applyFont="1" applyFill="1" applyBorder="1" applyAlignment="1" applyProtection="1">
      <alignment horizontal="right" vertical="center"/>
    </xf>
    <xf numFmtId="191" fontId="53" fillId="21" borderId="42" xfId="0" applyNumberFormat="1" applyFont="1" applyFill="1" applyBorder="1" applyAlignment="1" applyProtection="1">
      <alignment horizontal="center" vertical="center"/>
      <protection locked="0"/>
    </xf>
    <xf numFmtId="191" fontId="53" fillId="21" borderId="35" xfId="0" applyNumberFormat="1" applyFont="1" applyFill="1" applyBorder="1" applyAlignment="1" applyProtection="1">
      <alignment horizontal="center" vertical="center"/>
      <protection locked="0"/>
    </xf>
    <xf numFmtId="191" fontId="53" fillId="18" borderId="35" xfId="0" applyNumberFormat="1" applyFont="1" applyFill="1" applyBorder="1" applyAlignment="1" applyProtection="1">
      <alignment horizontal="center" vertical="center"/>
      <protection locked="0"/>
    </xf>
    <xf numFmtId="191" fontId="54" fillId="18" borderId="35" xfId="0" applyNumberFormat="1" applyFont="1" applyFill="1" applyBorder="1" applyAlignment="1" applyProtection="1">
      <alignment horizontal="center" vertical="center"/>
      <protection locked="0"/>
    </xf>
    <xf numFmtId="2" fontId="53" fillId="21" borderId="42" xfId="0" applyNumberFormat="1" applyFont="1" applyFill="1" applyBorder="1" applyAlignment="1" applyProtection="1">
      <alignment horizontal="center" vertical="center"/>
      <protection locked="0"/>
    </xf>
    <xf numFmtId="2" fontId="54" fillId="21" borderId="35" xfId="0" applyNumberFormat="1" applyFont="1" applyFill="1" applyBorder="1" applyAlignment="1" applyProtection="1">
      <alignment horizontal="center" vertical="center"/>
      <protection locked="0"/>
    </xf>
    <xf numFmtId="0" fontId="54" fillId="18" borderId="35" xfId="0" applyFont="1" applyFill="1" applyBorder="1" applyAlignment="1" applyProtection="1">
      <alignment horizontal="center" vertical="center"/>
      <protection locked="0"/>
    </xf>
    <xf numFmtId="0" fontId="53" fillId="21" borderId="285" xfId="0" applyFont="1" applyFill="1" applyBorder="1" applyAlignment="1" applyProtection="1">
      <alignment horizontal="center" vertical="center"/>
      <protection locked="0"/>
    </xf>
    <xf numFmtId="0" fontId="54" fillId="21" borderId="286" xfId="0" applyFont="1" applyFill="1" applyBorder="1" applyAlignment="1" applyProtection="1">
      <alignment horizontal="center" vertical="center"/>
      <protection locked="0"/>
    </xf>
    <xf numFmtId="0" fontId="124" fillId="0" borderId="298" xfId="0" applyFont="1" applyBorder="1" applyAlignment="1">
      <alignment horizontal="center" vertical="center"/>
    </xf>
    <xf numFmtId="0" fontId="124" fillId="0" borderId="290" xfId="0" applyFont="1" applyBorder="1" applyAlignment="1">
      <alignment horizontal="center" vertical="center"/>
    </xf>
    <xf numFmtId="0" fontId="124" fillId="0" borderId="213" xfId="0" applyFont="1" applyBorder="1" applyAlignment="1">
      <alignment horizontal="center" vertical="center"/>
    </xf>
    <xf numFmtId="0" fontId="124" fillId="0" borderId="143" xfId="0" applyFont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0" fontId="124" fillId="0" borderId="0" xfId="0" applyFont="1" applyBorder="1" applyAlignment="1">
      <alignment horizontal="center" vertical="center"/>
    </xf>
    <xf numFmtId="0" fontId="124" fillId="0" borderId="288" xfId="0" applyFont="1" applyBorder="1" applyAlignment="1">
      <alignment horizontal="center" vertical="center"/>
    </xf>
    <xf numFmtId="0" fontId="124" fillId="0" borderId="287" xfId="0" applyFont="1" applyBorder="1" applyAlignment="1">
      <alignment horizontal="center" vertical="center"/>
    </xf>
    <xf numFmtId="0" fontId="124" fillId="0" borderId="216" xfId="0" applyFont="1" applyBorder="1" applyAlignment="1">
      <alignment horizontal="center" vertical="center"/>
    </xf>
    <xf numFmtId="0" fontId="124" fillId="0" borderId="144" xfId="0" applyFont="1" applyBorder="1" applyAlignment="1">
      <alignment horizontal="center" vertical="center"/>
    </xf>
    <xf numFmtId="0" fontId="124" fillId="0" borderId="254" xfId="0" applyFont="1" applyBorder="1" applyAlignment="1">
      <alignment horizontal="center" vertical="center"/>
    </xf>
    <xf numFmtId="0" fontId="124" fillId="0" borderId="255" xfId="0" applyFont="1" applyBorder="1" applyAlignment="1">
      <alignment horizontal="center" vertical="center"/>
    </xf>
    <xf numFmtId="0" fontId="124" fillId="0" borderId="297" xfId="0" applyFont="1" applyBorder="1" applyAlignment="1">
      <alignment horizontal="center" vertical="center"/>
    </xf>
    <xf numFmtId="0" fontId="124" fillId="0" borderId="296" xfId="0" applyFont="1" applyBorder="1" applyAlignment="1">
      <alignment horizontal="center" vertical="center"/>
    </xf>
    <xf numFmtId="0" fontId="124" fillId="0" borderId="103" xfId="0" applyFont="1" applyFill="1" applyBorder="1" applyAlignment="1">
      <alignment horizontal="center" vertical="center"/>
    </xf>
    <xf numFmtId="0" fontId="129" fillId="0" borderId="132" xfId="0" applyFont="1" applyBorder="1" applyAlignment="1">
      <alignment vertical="center"/>
    </xf>
    <xf numFmtId="0" fontId="124" fillId="0" borderId="290" xfId="0" applyFont="1" applyFill="1" applyBorder="1" applyAlignment="1">
      <alignment horizontal="center" vertical="center"/>
    </xf>
    <xf numFmtId="0" fontId="124" fillId="0" borderId="292" xfId="0" applyFont="1" applyFill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38" fillId="2" borderId="0" xfId="0" applyFont="1" applyFill="1" applyAlignment="1">
      <alignment vertical="center"/>
    </xf>
  </cellXfs>
  <cellStyles count="4">
    <cellStyle name="Accent4" xfId="3" builtinId="41"/>
    <cellStyle name="Comma" xfId="1" builtinId="3"/>
    <cellStyle name="Hyperlink" xfId="2" builtinId="8"/>
    <cellStyle name="Normal" xfId="0" builtinId="0"/>
  </cellStyles>
  <dxfs count="219"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ill>
        <patternFill patternType="none">
          <bgColor indexed="65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10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45"/>
        </patternFill>
      </fill>
      <border>
        <top/>
      </border>
    </dxf>
    <dxf>
      <fill>
        <patternFill>
          <bgColor indexed="45"/>
        </patternFill>
      </fill>
      <border>
        <top/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45"/>
        </patternFill>
      </fill>
    </dxf>
    <dxf>
      <border>
        <top style="thin">
          <color indexed="64"/>
        </top>
      </border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>
          <bgColor indexed="9"/>
        </patternFill>
      </fill>
    </dxf>
    <dxf>
      <font>
        <condense val="0"/>
        <extend val="0"/>
        <color indexed="9"/>
      </font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Radio" firstButton="1" fmlaLink="$H$16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17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firstButton="1" fmlaLink="$H$18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Radio" firstButton="1" fmlaLink="$H$19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checked="Checked" lockText="1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Radio" firstButton="1" fmlaLink="$H$20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checked="Checked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H$21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checked="Checked" lockText="1" noThreeD="1"/>
</file>

<file path=xl/ctrlProps/ctrlProp36.xml><?xml version="1.0" encoding="utf-8"?>
<formControlPr xmlns="http://schemas.microsoft.com/office/spreadsheetml/2009/9/main" objectType="GBox" noThreeD="1"/>
</file>

<file path=xl/ctrlProps/ctrlProp37.xml><?xml version="1.0" encoding="utf-8"?>
<formControlPr xmlns="http://schemas.microsoft.com/office/spreadsheetml/2009/9/main" objectType="Radio" firstButton="1" fmlaLink="$U$16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checked="Checked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U$17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checked="Checked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U$18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checked="Checked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U$19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checked="Checked" lockText="1" noThreeD="1"/>
</file>

<file path=xl/ctrlProps/ctrlProp60.xml><?xml version="1.0" encoding="utf-8"?>
<formControlPr xmlns="http://schemas.microsoft.com/office/spreadsheetml/2009/9/main" objectType="GBox" noThreeD="1"/>
</file>

<file path=xl/ctrlProps/ctrlProp61.xml><?xml version="1.0" encoding="utf-8"?>
<formControlPr xmlns="http://schemas.microsoft.com/office/spreadsheetml/2009/9/main" objectType="Radio" firstButton="1" fmlaLink="$U$20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checked="Checked" lockText="1" noThreeD="1"/>
</file>

<file path=xl/ctrlProps/ctrlProp66.xml><?xml version="1.0" encoding="utf-8"?>
<formControlPr xmlns="http://schemas.microsoft.com/office/spreadsheetml/2009/9/main" objectType="GBox" noThreeD="1"/>
</file>

<file path=xl/ctrlProps/ctrlProp67.xml><?xml version="1.0" encoding="utf-8"?>
<formControlPr xmlns="http://schemas.microsoft.com/office/spreadsheetml/2009/9/main" objectType="Radio" firstButton="1" fmlaLink="$U$21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checked="Checked" lockText="1" noThreeD="1"/>
</file>

<file path=xl/ctrlProps/ctrlProp72.xml><?xml version="1.0" encoding="utf-8"?>
<formControlPr xmlns="http://schemas.microsoft.com/office/spreadsheetml/2009/9/main" objectType="GBox" noThreeD="1"/>
</file>

<file path=xl/ctrlProps/ctrlProp73.xml><?xml version="1.0" encoding="utf-8"?>
<formControlPr xmlns="http://schemas.microsoft.com/office/spreadsheetml/2009/9/main" objectType="Radio" firstButton="1" fmlaLink="$AH$16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Radio" lockText="1" noThreeD="1"/>
</file>

<file path=xl/ctrlProps/ctrlProp77.xml><?xml version="1.0" encoding="utf-8"?>
<formControlPr xmlns="http://schemas.microsoft.com/office/spreadsheetml/2009/9/main" objectType="Radio" checked="Checked" lockText="1" noThreeD="1"/>
</file>

<file path=xl/ctrlProps/ctrlProp78.xml><?xml version="1.0" encoding="utf-8"?>
<formControlPr xmlns="http://schemas.microsoft.com/office/spreadsheetml/2009/9/main" objectType="GBox" noThreeD="1"/>
</file>

<file path=xl/ctrlProps/ctrlProp79.xml><?xml version="1.0" encoding="utf-8"?>
<formControlPr xmlns="http://schemas.microsoft.com/office/spreadsheetml/2009/9/main" objectType="GBox" noThreeD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Radio" firstButton="1" fmlaLink="$AH$17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checked="Checked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GBox" noThreeD="1"/>
</file>

<file path=xl/ctrlProps/ctrlProp89.xml><?xml version="1.0" encoding="utf-8"?>
<formControlPr xmlns="http://schemas.microsoft.com/office/spreadsheetml/2009/9/main" objectType="GBox" noThreeD="1"/>
</file>

<file path=xl/ctrlProps/ctrlProp90.xml><?xml version="1.0" encoding="utf-8"?>
<formControlPr xmlns="http://schemas.microsoft.com/office/spreadsheetml/2009/9/main" objectType="GBox" noThreeD="1"/>
</file>

<file path=xl/ctrlProps/ctrlProp91.xml><?xml version="1.0" encoding="utf-8"?>
<formControlPr xmlns="http://schemas.microsoft.com/office/spreadsheetml/2009/9/main" objectType="Radio" firstButton="1" fmlaLink="$AH$18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checked="Checked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GBox" noThreeD="1"/>
</file>

<file path=xl/ctrlProps/ctrlProp98.xml><?xml version="1.0" encoding="utf-8"?>
<formControlPr xmlns="http://schemas.microsoft.com/office/spreadsheetml/2009/9/main" objectType="GBox" noThreeD="1"/>
</file>

<file path=xl/ctrlProps/ctrlProp99.xml><?xml version="1.0" encoding="utf-8"?>
<formControlPr xmlns="http://schemas.microsoft.com/office/spreadsheetml/2009/9/main" objectType="Radio" firstButton="1" fmlaLink="$AU$16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checked="Checked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GBox" noThreeD="1"/>
</file>

<file path=xl/ctrlProps/ctrlProp105.xml><?xml version="1.0" encoding="utf-8"?>
<formControlPr xmlns="http://schemas.microsoft.com/office/spreadsheetml/2009/9/main" objectType="Radio" firstButton="1" fmlaLink="$AU$18" lockText="1"/>
</file>

<file path=xl/ctrlProps/ctrlProp106.xml><?xml version="1.0" encoding="utf-8"?>
<formControlPr xmlns="http://schemas.microsoft.com/office/spreadsheetml/2009/9/main" objectType="Radio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checked="Checked" lockText="1" noThreeD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firstButton="1" fmlaLink="$BH$16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checked="Checked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GBox" noThreeD="1"/>
</file>

<file path=xl/ctrlProps/ctrlProp117.xml><?xml version="1.0" encoding="utf-8"?>
<formControlPr xmlns="http://schemas.microsoft.com/office/spreadsheetml/2009/9/main" objectType="Radio" firstButton="1" fmlaLink="$BH$18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checked="Checked" lockText="1" noThreeD="1"/>
</file>

<file path=xl/ctrlProps/ctrlProp122.xml><?xml version="1.0" encoding="utf-8"?>
<formControlPr xmlns="http://schemas.microsoft.com/office/spreadsheetml/2009/9/main" objectType="GBox" noThreeD="1"/>
</file>

<file path=xl/ctrlProps/ctrlProp123.xml><?xml version="1.0" encoding="utf-8"?>
<formControlPr xmlns="http://schemas.microsoft.com/office/spreadsheetml/2009/9/main" objectType="Radio" firstButton="1" fmlaLink="$BU$16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checked="Checked" lockText="1" noThreeD="1"/>
</file>

<file path=xl/ctrlProps/ctrlProp128.xml><?xml version="1.0" encoding="utf-8"?>
<formControlPr xmlns="http://schemas.microsoft.com/office/spreadsheetml/2009/9/main" objectType="GBox" noThreeD="1"/>
</file>

<file path=xl/ctrlProps/ctrlProp129.xml><?xml version="1.0" encoding="utf-8"?>
<formControlPr xmlns="http://schemas.microsoft.com/office/spreadsheetml/2009/9/main" objectType="Radio" firstButton="1" fmlaLink="$BU$18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checked="Checked" lockText="1" noThreeD="1"/>
</file>

<file path=xl/ctrlProps/ctrlProp134.xml><?xml version="1.0" encoding="utf-8"?>
<formControlPr xmlns="http://schemas.microsoft.com/office/spreadsheetml/2009/9/main" objectType="GBox" noThreeD="1"/>
</file>

<file path=xl/ctrlProps/ctrlProp135.xml><?xml version="1.0" encoding="utf-8"?>
<formControlPr xmlns="http://schemas.microsoft.com/office/spreadsheetml/2009/9/main" objectType="GBox" noThreeD="1"/>
</file>

<file path=xl/ctrlProps/ctrlProp136.xml><?xml version="1.0" encoding="utf-8"?>
<formControlPr xmlns="http://schemas.microsoft.com/office/spreadsheetml/2009/9/main" objectType="GBox" noThreeD="1"/>
</file>

<file path=xl/ctrlProps/ctrlProp137.xml><?xml version="1.0" encoding="utf-8"?>
<formControlPr xmlns="http://schemas.microsoft.com/office/spreadsheetml/2009/9/main" objectType="GBox" noThreeD="1"/>
</file>

<file path=xl/ctrlProps/ctrlProp138.xml><?xml version="1.0" encoding="utf-8"?>
<formControlPr xmlns="http://schemas.microsoft.com/office/spreadsheetml/2009/9/main" objectType="Radio" firstButton="1" fmlaLink="$AU$17" lockText="1" noThreeD="1"/>
</file>

<file path=xl/ctrlProps/ctrlProp139.xml><?xml version="1.0" encoding="utf-8"?>
<formControlPr xmlns="http://schemas.microsoft.com/office/spreadsheetml/2009/9/main" objectType="Radio" checked="Checked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GBox" noThreeD="1"/>
</file>

<file path=xl/ctrlProps/ctrlProp144.xml><?xml version="1.0" encoding="utf-8"?>
<formControlPr xmlns="http://schemas.microsoft.com/office/spreadsheetml/2009/9/main" objectType="Radio" firstButton="1" fmlaLink="$BH$17" lockText="1" noThreeD="1"/>
</file>

<file path=xl/ctrlProps/ctrlProp145.xml><?xml version="1.0" encoding="utf-8"?>
<formControlPr xmlns="http://schemas.microsoft.com/office/spreadsheetml/2009/9/main" objectType="Radio" checked="Checked" lockText="1" noThreeD="1"/>
</file>

<file path=xl/ctrlProps/ctrlProp146.xml><?xml version="1.0" encoding="utf-8"?>
<formControlPr xmlns="http://schemas.microsoft.com/office/spreadsheetml/2009/9/main" objectType="Radio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Radio" lockText="1" noThreeD="1"/>
</file>

<file path=xl/ctrlProps/ctrlProp149.xml><?xml version="1.0" encoding="utf-8"?>
<formControlPr xmlns="http://schemas.microsoft.com/office/spreadsheetml/2009/9/main" objectType="GBox" noThreeD="1"/>
</file>

<file path=xl/ctrlProps/ctrlProp150.xml><?xml version="1.0" encoding="utf-8"?>
<formControlPr xmlns="http://schemas.microsoft.com/office/spreadsheetml/2009/9/main" objectType="Radio" firstButton="1" fmlaLink="$CH$16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checked="Checked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GBox" noThreeD="1"/>
</file>

<file path=xl/ctrlProps/ctrlProp156.xml><?xml version="1.0" encoding="utf-8"?>
<formControlPr xmlns="http://schemas.microsoft.com/office/spreadsheetml/2009/9/main" objectType="GBox" noThreeD="1"/>
</file>

<file path=xl/ctrlProps/ctrlProp157.xml><?xml version="1.0" encoding="utf-8"?>
<formControlPr xmlns="http://schemas.microsoft.com/office/spreadsheetml/2009/9/main" objectType="Radio" firstButton="1" fmlaLink="$H$25" lockText="1" noThreeD="1"/>
</file>

<file path=xl/ctrlProps/ctrlProp158.xml><?xml version="1.0" encoding="utf-8"?>
<formControlPr xmlns="http://schemas.microsoft.com/office/spreadsheetml/2009/9/main" objectType="Radio" lockText="1" noThreeD="1"/>
</file>

<file path=xl/ctrlProps/ctrlProp159.xml><?xml version="1.0" encoding="utf-8"?>
<formControlPr xmlns="http://schemas.microsoft.com/office/spreadsheetml/2009/9/main" objectType="Radio" checked="Checked" lockText="1" noThreeD="1"/>
</file>

<file path=xl/ctrlProps/ctrlProp160.xml><?xml version="1.0" encoding="utf-8"?>
<formControlPr xmlns="http://schemas.microsoft.com/office/spreadsheetml/2009/9/main" objectType="Radio" lockText="1" noThreeD="1"/>
</file>

<file path=xl/ctrlProps/ctrlProp161.xml><?xml version="1.0" encoding="utf-8"?>
<formControlPr xmlns="http://schemas.microsoft.com/office/spreadsheetml/2009/9/main" objectType="Radio" lockText="1" noThreeD="1"/>
</file>

<file path=xl/ctrlProps/ctrlProp162.xml><?xml version="1.0" encoding="utf-8"?>
<formControlPr xmlns="http://schemas.microsoft.com/office/spreadsheetml/2009/9/main" objectType="GBox" noThreeD="1"/>
</file>

<file path=xl/ctrlProps/ctrlProp163.xml><?xml version="1.0" encoding="utf-8"?>
<formControlPr xmlns="http://schemas.microsoft.com/office/spreadsheetml/2009/9/main" objectType="Radio" firstButton="1" fmlaLink="$H$26" lockText="1" noThreeD="1"/>
</file>

<file path=xl/ctrlProps/ctrlProp164.xml><?xml version="1.0" encoding="utf-8"?>
<formControlPr xmlns="http://schemas.microsoft.com/office/spreadsheetml/2009/9/main" objectType="Radio" lockText="1" noThreeD="1"/>
</file>

<file path=xl/ctrlProps/ctrlProp165.xml><?xml version="1.0" encoding="utf-8"?>
<formControlPr xmlns="http://schemas.microsoft.com/office/spreadsheetml/2009/9/main" objectType="Radio" checked="Checked" lockText="1" noThreeD="1"/>
</file>

<file path=xl/ctrlProps/ctrlProp166.xml><?xml version="1.0" encoding="utf-8"?>
<formControlPr xmlns="http://schemas.microsoft.com/office/spreadsheetml/2009/9/main" objectType="Radio" lockText="1" noThreeD="1"/>
</file>

<file path=xl/ctrlProps/ctrlProp167.xml><?xml version="1.0" encoding="utf-8"?>
<formControlPr xmlns="http://schemas.microsoft.com/office/spreadsheetml/2009/9/main" objectType="Radio" lockText="1" noThreeD="1"/>
</file>

<file path=xl/ctrlProps/ctrlProp168.xml><?xml version="1.0" encoding="utf-8"?>
<formControlPr xmlns="http://schemas.microsoft.com/office/spreadsheetml/2009/9/main" objectType="GBox" noThreeD="1"/>
</file>

<file path=xl/ctrlProps/ctrlProp169.xml><?xml version="1.0" encoding="utf-8"?>
<formControlPr xmlns="http://schemas.microsoft.com/office/spreadsheetml/2009/9/main" objectType="Radio" firstButton="1" fmlaLink="$H$27" lockText="1" noThreeD="1"/>
</file>

<file path=xl/ctrlProps/ctrlProp170.xml><?xml version="1.0" encoding="utf-8"?>
<formControlPr xmlns="http://schemas.microsoft.com/office/spreadsheetml/2009/9/main" objectType="Radio" checked="Checked" lockText="1" noThreeD="1"/>
</file>

<file path=xl/ctrlProps/ctrlProp171.xml><?xml version="1.0" encoding="utf-8"?>
<formControlPr xmlns="http://schemas.microsoft.com/office/spreadsheetml/2009/9/main" objectType="Radio" lockText="1" noThreeD="1"/>
</file>

<file path=xl/ctrlProps/ctrlProp172.xml><?xml version="1.0" encoding="utf-8"?>
<formControlPr xmlns="http://schemas.microsoft.com/office/spreadsheetml/2009/9/main" objectType="Radio" lockText="1" noThreeD="1"/>
</file>

<file path=xl/ctrlProps/ctrlProp173.xml><?xml version="1.0" encoding="utf-8"?>
<formControlPr xmlns="http://schemas.microsoft.com/office/spreadsheetml/2009/9/main" objectType="Radio" lockText="1" noThreeD="1"/>
</file>

<file path=xl/ctrlProps/ctrlProp174.xml><?xml version="1.0" encoding="utf-8"?>
<formControlPr xmlns="http://schemas.microsoft.com/office/spreadsheetml/2009/9/main" objectType="GBox" noThreeD="1"/>
</file>

<file path=xl/ctrlProps/ctrlProp175.xml><?xml version="1.0" encoding="utf-8"?>
<formControlPr xmlns="http://schemas.microsoft.com/office/spreadsheetml/2009/9/main" objectType="Radio" firstButton="1" fmlaLink="$H$28" lockText="1" noThreeD="1"/>
</file>

<file path=xl/ctrlProps/ctrlProp176.xml><?xml version="1.0" encoding="utf-8"?>
<formControlPr xmlns="http://schemas.microsoft.com/office/spreadsheetml/2009/9/main" objectType="Radio" lockText="1" noThreeD="1"/>
</file>

<file path=xl/ctrlProps/ctrlProp177.xml><?xml version="1.0" encoding="utf-8"?>
<formControlPr xmlns="http://schemas.microsoft.com/office/spreadsheetml/2009/9/main" objectType="Radio" checked="Checked" lockText="1" noThreeD="1"/>
</file>

<file path=xl/ctrlProps/ctrlProp178.xml><?xml version="1.0" encoding="utf-8"?>
<formControlPr xmlns="http://schemas.microsoft.com/office/spreadsheetml/2009/9/main" objectType="Radio" lockText="1" noThreeD="1"/>
</file>

<file path=xl/ctrlProps/ctrlProp179.xml><?xml version="1.0" encoding="utf-8"?>
<formControlPr xmlns="http://schemas.microsoft.com/office/spreadsheetml/2009/9/main" objectType="Radio" lockText="1" noThreeD="1"/>
</file>

<file path=xl/ctrlProps/ctrlProp180.xml><?xml version="1.0" encoding="utf-8"?>
<formControlPr xmlns="http://schemas.microsoft.com/office/spreadsheetml/2009/9/main" objectType="GBox" noThreeD="1"/>
</file>

<file path=xl/ctrlProps/ctrlProp181.xml><?xml version="1.0" encoding="utf-8"?>
<formControlPr xmlns="http://schemas.microsoft.com/office/spreadsheetml/2009/9/main" objectType="Radio" firstButton="1" fmlaLink="$H$29" lockText="1" noThreeD="1"/>
</file>

<file path=xl/ctrlProps/ctrlProp182.xml><?xml version="1.0" encoding="utf-8"?>
<formControlPr xmlns="http://schemas.microsoft.com/office/spreadsheetml/2009/9/main" objectType="Radio" lockText="1" noThreeD="1"/>
</file>

<file path=xl/ctrlProps/ctrlProp183.xml><?xml version="1.0" encoding="utf-8"?>
<formControlPr xmlns="http://schemas.microsoft.com/office/spreadsheetml/2009/9/main" objectType="Radio" checked="Checked" lockText="1" noThreeD="1"/>
</file>

<file path=xl/ctrlProps/ctrlProp184.xml><?xml version="1.0" encoding="utf-8"?>
<formControlPr xmlns="http://schemas.microsoft.com/office/spreadsheetml/2009/9/main" objectType="Radio" lockText="1" noThreeD="1"/>
</file>

<file path=xl/ctrlProps/ctrlProp185.xml><?xml version="1.0" encoding="utf-8"?>
<formControlPr xmlns="http://schemas.microsoft.com/office/spreadsheetml/2009/9/main" objectType="Radio" lockText="1" noThreeD="1"/>
</file>

<file path=xl/ctrlProps/ctrlProp186.xml><?xml version="1.0" encoding="utf-8"?>
<formControlPr xmlns="http://schemas.microsoft.com/office/spreadsheetml/2009/9/main" objectType="GBox" noThreeD="1"/>
</file>

<file path=xl/ctrlProps/ctrlProp187.xml><?xml version="1.0" encoding="utf-8"?>
<formControlPr xmlns="http://schemas.microsoft.com/office/spreadsheetml/2009/9/main" objectType="Radio" firstButton="1" fmlaLink="$H$30" lockText="1" noThreeD="1"/>
</file>

<file path=xl/ctrlProps/ctrlProp188.xml><?xml version="1.0" encoding="utf-8"?>
<formControlPr xmlns="http://schemas.microsoft.com/office/spreadsheetml/2009/9/main" objectType="Radio" lockText="1" noThreeD="1"/>
</file>

<file path=xl/ctrlProps/ctrlProp189.xml><?xml version="1.0" encoding="utf-8"?>
<formControlPr xmlns="http://schemas.microsoft.com/office/spreadsheetml/2009/9/main" objectType="Radio" lockText="1" noThreeD="1"/>
</file>

<file path=xl/ctrlProps/ctrlProp190.xml><?xml version="1.0" encoding="utf-8"?>
<formControlPr xmlns="http://schemas.microsoft.com/office/spreadsheetml/2009/9/main" objectType="Radio" lockText="1" noThreeD="1"/>
</file>

<file path=xl/ctrlProps/ctrlProp191.xml><?xml version="1.0" encoding="utf-8"?>
<formControlPr xmlns="http://schemas.microsoft.com/office/spreadsheetml/2009/9/main" objectType="Radio" checked="Checked" lockText="1" noThreeD="1"/>
</file>

<file path=xl/ctrlProps/ctrlProp192.xml><?xml version="1.0" encoding="utf-8"?>
<formControlPr xmlns="http://schemas.microsoft.com/office/spreadsheetml/2009/9/main" objectType="GBox" noThreeD="1"/>
</file>

<file path=xl/ctrlProps/ctrlProp193.xml><?xml version="1.0" encoding="utf-8"?>
<formControlPr xmlns="http://schemas.microsoft.com/office/spreadsheetml/2009/9/main" objectType="Radio" firstButton="1" fmlaLink="$H$31" lockText="1" noThreeD="1"/>
</file>

<file path=xl/ctrlProps/ctrlProp194.xml><?xml version="1.0" encoding="utf-8"?>
<formControlPr xmlns="http://schemas.microsoft.com/office/spreadsheetml/2009/9/main" objectType="Radio" lockText="1" noThreeD="1"/>
</file>

<file path=xl/ctrlProps/ctrlProp195.xml><?xml version="1.0" encoding="utf-8"?>
<formControlPr xmlns="http://schemas.microsoft.com/office/spreadsheetml/2009/9/main" objectType="Radio" lockText="1" noThreeD="1"/>
</file>

<file path=xl/ctrlProps/ctrlProp196.xml><?xml version="1.0" encoding="utf-8"?>
<formControlPr xmlns="http://schemas.microsoft.com/office/spreadsheetml/2009/9/main" objectType="Radio" checked="Checked" lockText="1" noThreeD="1"/>
</file>

<file path=xl/ctrlProps/ctrlProp197.xml><?xml version="1.0" encoding="utf-8"?>
<formControlPr xmlns="http://schemas.microsoft.com/office/spreadsheetml/2009/9/main" objectType="Radio" lockText="1" noThreeD="1"/>
</file>

<file path=xl/ctrlProps/ctrlProp198.xml><?xml version="1.0" encoding="utf-8"?>
<formControlPr xmlns="http://schemas.microsoft.com/office/spreadsheetml/2009/9/main" objectType="GBox" noThreeD="1"/>
</file>

<file path=xl/ctrlProps/ctrlProp199.xml><?xml version="1.0" encoding="utf-8"?>
<formControlPr xmlns="http://schemas.microsoft.com/office/spreadsheetml/2009/9/main" objectType="Radio" firstButton="1" fmlaLink="$H$32" lockText="1" noThreeD="1"/>
</file>

<file path=xl/ctrlProps/ctrlProp200.xml><?xml version="1.0" encoding="utf-8"?>
<formControlPr xmlns="http://schemas.microsoft.com/office/spreadsheetml/2009/9/main" objectType="Radio" lockText="1" noThreeD="1"/>
</file>

<file path=xl/ctrlProps/ctrlProp201.xml><?xml version="1.0" encoding="utf-8"?>
<formControlPr xmlns="http://schemas.microsoft.com/office/spreadsheetml/2009/9/main" objectType="Radio" lockText="1" noThreeD="1"/>
</file>

<file path=xl/ctrlProps/ctrlProp202.xml><?xml version="1.0" encoding="utf-8"?>
<formControlPr xmlns="http://schemas.microsoft.com/office/spreadsheetml/2009/9/main" objectType="Radio" lockText="1" noThreeD="1"/>
</file>

<file path=xl/ctrlProps/ctrlProp203.xml><?xml version="1.0" encoding="utf-8"?>
<formControlPr xmlns="http://schemas.microsoft.com/office/spreadsheetml/2009/9/main" objectType="Radio" checked="Checked" lockText="1" noThreeD="1"/>
</file>

<file path=xl/ctrlProps/ctrlProp204.xml><?xml version="1.0" encoding="utf-8"?>
<formControlPr xmlns="http://schemas.microsoft.com/office/spreadsheetml/2009/9/main" objectType="GBox" noThreeD="1"/>
</file>

<file path=xl/ctrlProps/ctrlProp205.xml><?xml version="1.0" encoding="utf-8"?>
<formControlPr xmlns="http://schemas.microsoft.com/office/spreadsheetml/2009/9/main" objectType="Radio" firstButton="1" fmlaLink="$U$25" lockText="1" noThreeD="1"/>
</file>

<file path=xl/ctrlProps/ctrlProp206.xml><?xml version="1.0" encoding="utf-8"?>
<formControlPr xmlns="http://schemas.microsoft.com/office/spreadsheetml/2009/9/main" objectType="Radio" lockText="1" noThreeD="1"/>
</file>

<file path=xl/ctrlProps/ctrlProp207.xml><?xml version="1.0" encoding="utf-8"?>
<formControlPr xmlns="http://schemas.microsoft.com/office/spreadsheetml/2009/9/main" objectType="Radio" checked="Checked" lockText="1" noThreeD="1"/>
</file>

<file path=xl/ctrlProps/ctrlProp208.xml><?xml version="1.0" encoding="utf-8"?>
<formControlPr xmlns="http://schemas.microsoft.com/office/spreadsheetml/2009/9/main" objectType="Radio" lockText="1" noThreeD="1"/>
</file>

<file path=xl/ctrlProps/ctrlProp209.xml><?xml version="1.0" encoding="utf-8"?>
<formControlPr xmlns="http://schemas.microsoft.com/office/spreadsheetml/2009/9/main" objectType="Radio" lockText="1" noThreeD="1"/>
</file>

<file path=xl/ctrlProps/ctrlProp210.xml><?xml version="1.0" encoding="utf-8"?>
<formControlPr xmlns="http://schemas.microsoft.com/office/spreadsheetml/2009/9/main" objectType="GBox" noThreeD="1"/>
</file>

<file path=xl/ctrlProps/ctrlProp211.xml><?xml version="1.0" encoding="utf-8"?>
<formControlPr xmlns="http://schemas.microsoft.com/office/spreadsheetml/2009/9/main" objectType="Radio" firstButton="1" fmlaLink="$U$26" lockText="1" noThreeD="1"/>
</file>

<file path=xl/ctrlProps/ctrlProp212.xml><?xml version="1.0" encoding="utf-8"?>
<formControlPr xmlns="http://schemas.microsoft.com/office/spreadsheetml/2009/9/main" objectType="Radio" lockText="1" noThreeD="1"/>
</file>

<file path=xl/ctrlProps/ctrlProp213.xml><?xml version="1.0" encoding="utf-8"?>
<formControlPr xmlns="http://schemas.microsoft.com/office/spreadsheetml/2009/9/main" objectType="Radio" lockText="1" noThreeD="1"/>
</file>

<file path=xl/ctrlProps/ctrlProp214.xml><?xml version="1.0" encoding="utf-8"?>
<formControlPr xmlns="http://schemas.microsoft.com/office/spreadsheetml/2009/9/main" objectType="Radio" checked="Checked" lockText="1" noThreeD="1"/>
</file>

<file path=xl/ctrlProps/ctrlProp215.xml><?xml version="1.0" encoding="utf-8"?>
<formControlPr xmlns="http://schemas.microsoft.com/office/spreadsheetml/2009/9/main" objectType="Radio" lockText="1" noThreeD="1"/>
</file>

<file path=xl/ctrlProps/ctrlProp216.xml><?xml version="1.0" encoding="utf-8"?>
<formControlPr xmlns="http://schemas.microsoft.com/office/spreadsheetml/2009/9/main" objectType="GBox" noThreeD="1"/>
</file>

<file path=xl/ctrlProps/ctrlProp217.xml><?xml version="1.0" encoding="utf-8"?>
<formControlPr xmlns="http://schemas.microsoft.com/office/spreadsheetml/2009/9/main" objectType="Radio" firstButton="1" fmlaLink="$U$27" lockText="1" noThreeD="1"/>
</file>

<file path=xl/ctrlProps/ctrlProp218.xml><?xml version="1.0" encoding="utf-8"?>
<formControlPr xmlns="http://schemas.microsoft.com/office/spreadsheetml/2009/9/main" objectType="Radio" lockText="1" noThreeD="1"/>
</file>

<file path=xl/ctrlProps/ctrlProp219.xml><?xml version="1.0" encoding="utf-8"?>
<formControlPr xmlns="http://schemas.microsoft.com/office/spreadsheetml/2009/9/main" objectType="Radio" checked="Checked" lockText="1" noThreeD="1"/>
</file>

<file path=xl/ctrlProps/ctrlProp220.xml><?xml version="1.0" encoding="utf-8"?>
<formControlPr xmlns="http://schemas.microsoft.com/office/spreadsheetml/2009/9/main" objectType="Radio" lockText="1" noThreeD="1"/>
</file>

<file path=xl/ctrlProps/ctrlProp221.xml><?xml version="1.0" encoding="utf-8"?>
<formControlPr xmlns="http://schemas.microsoft.com/office/spreadsheetml/2009/9/main" objectType="Radio" lockText="1" noThreeD="1"/>
</file>

<file path=xl/ctrlProps/ctrlProp222.xml><?xml version="1.0" encoding="utf-8"?>
<formControlPr xmlns="http://schemas.microsoft.com/office/spreadsheetml/2009/9/main" objectType="GBox" noThreeD="1"/>
</file>

<file path=xl/ctrlProps/ctrlProp223.xml><?xml version="1.0" encoding="utf-8"?>
<formControlPr xmlns="http://schemas.microsoft.com/office/spreadsheetml/2009/9/main" objectType="Radio" firstButton="1" fmlaLink="$U$28" lockText="1" noThreeD="1"/>
</file>

<file path=xl/ctrlProps/ctrlProp224.xml><?xml version="1.0" encoding="utf-8"?>
<formControlPr xmlns="http://schemas.microsoft.com/office/spreadsheetml/2009/9/main" objectType="Radio" lockText="1" noThreeD="1"/>
</file>

<file path=xl/ctrlProps/ctrlProp225.xml><?xml version="1.0" encoding="utf-8"?>
<formControlPr xmlns="http://schemas.microsoft.com/office/spreadsheetml/2009/9/main" objectType="Radio" lockText="1" noThreeD="1"/>
</file>

<file path=xl/ctrlProps/ctrlProp226.xml><?xml version="1.0" encoding="utf-8"?>
<formControlPr xmlns="http://schemas.microsoft.com/office/spreadsheetml/2009/9/main" objectType="Radio" checked="Checked" lockText="1" noThreeD="1"/>
</file>

<file path=xl/ctrlProps/ctrlProp227.xml><?xml version="1.0" encoding="utf-8"?>
<formControlPr xmlns="http://schemas.microsoft.com/office/spreadsheetml/2009/9/main" objectType="Radio" lockText="1" noThreeD="1"/>
</file>

<file path=xl/ctrlProps/ctrlProp228.xml><?xml version="1.0" encoding="utf-8"?>
<formControlPr xmlns="http://schemas.microsoft.com/office/spreadsheetml/2009/9/main" objectType="GBox" noThreeD="1"/>
</file>

<file path=xl/ctrlProps/ctrlProp229.xml><?xml version="1.0" encoding="utf-8"?>
<formControlPr xmlns="http://schemas.microsoft.com/office/spreadsheetml/2009/9/main" objectType="Radio" firstButton="1" fmlaLink="$U$29" lockText="1" noThreeD="1"/>
</file>

<file path=xl/ctrlProps/ctrlProp230.xml><?xml version="1.0" encoding="utf-8"?>
<formControlPr xmlns="http://schemas.microsoft.com/office/spreadsheetml/2009/9/main" objectType="Radio" lockText="1" noThreeD="1"/>
</file>

<file path=xl/ctrlProps/ctrlProp231.xml><?xml version="1.0" encoding="utf-8"?>
<formControlPr xmlns="http://schemas.microsoft.com/office/spreadsheetml/2009/9/main" objectType="Radio" checked="Checked" lockText="1" noThreeD="1"/>
</file>

<file path=xl/ctrlProps/ctrlProp232.xml><?xml version="1.0" encoding="utf-8"?>
<formControlPr xmlns="http://schemas.microsoft.com/office/spreadsheetml/2009/9/main" objectType="Radio" lockText="1" noThreeD="1"/>
</file>

<file path=xl/ctrlProps/ctrlProp233.xml><?xml version="1.0" encoding="utf-8"?>
<formControlPr xmlns="http://schemas.microsoft.com/office/spreadsheetml/2009/9/main" objectType="Radio" lockText="1" noThreeD="1"/>
</file>

<file path=xl/ctrlProps/ctrlProp234.xml><?xml version="1.0" encoding="utf-8"?>
<formControlPr xmlns="http://schemas.microsoft.com/office/spreadsheetml/2009/9/main" objectType="GBox" noThreeD="1"/>
</file>

<file path=xl/ctrlProps/ctrlProp235.xml><?xml version="1.0" encoding="utf-8"?>
<formControlPr xmlns="http://schemas.microsoft.com/office/spreadsheetml/2009/9/main" objectType="Radio" firstButton="1" fmlaLink="$U$30" lockText="1" noThreeD="1"/>
</file>

<file path=xl/ctrlProps/ctrlProp236.xml><?xml version="1.0" encoding="utf-8"?>
<formControlPr xmlns="http://schemas.microsoft.com/office/spreadsheetml/2009/9/main" objectType="Radio" lockText="1" noThreeD="1"/>
</file>

<file path=xl/ctrlProps/ctrlProp237.xml><?xml version="1.0" encoding="utf-8"?>
<formControlPr xmlns="http://schemas.microsoft.com/office/spreadsheetml/2009/9/main" objectType="Radio" checked="Checked" lockText="1" noThreeD="1"/>
</file>

<file path=xl/ctrlProps/ctrlProp238.xml><?xml version="1.0" encoding="utf-8"?>
<formControlPr xmlns="http://schemas.microsoft.com/office/spreadsheetml/2009/9/main" objectType="Radio" lockText="1" noThreeD="1"/>
</file>

<file path=xl/ctrlProps/ctrlProp239.xml><?xml version="1.0" encoding="utf-8"?>
<formControlPr xmlns="http://schemas.microsoft.com/office/spreadsheetml/2009/9/main" objectType="Radio" lockText="1" noThreeD="1"/>
</file>

<file path=xl/ctrlProps/ctrlProp240.xml><?xml version="1.0" encoding="utf-8"?>
<formControlPr xmlns="http://schemas.microsoft.com/office/spreadsheetml/2009/9/main" objectType="GBox" noThreeD="1"/>
</file>

<file path=xl/ctrlProps/ctrlProp241.xml><?xml version="1.0" encoding="utf-8"?>
<formControlPr xmlns="http://schemas.microsoft.com/office/spreadsheetml/2009/9/main" objectType="Radio" firstButton="1" fmlaLink="$U$31" lockText="1" noThreeD="1"/>
</file>

<file path=xl/ctrlProps/ctrlProp242.xml><?xml version="1.0" encoding="utf-8"?>
<formControlPr xmlns="http://schemas.microsoft.com/office/spreadsheetml/2009/9/main" objectType="Radio" lockText="1" noThreeD="1"/>
</file>

<file path=xl/ctrlProps/ctrlProp243.xml><?xml version="1.0" encoding="utf-8"?>
<formControlPr xmlns="http://schemas.microsoft.com/office/spreadsheetml/2009/9/main" objectType="Radio" lockText="1" noThreeD="1"/>
</file>

<file path=xl/ctrlProps/ctrlProp244.xml><?xml version="1.0" encoding="utf-8"?>
<formControlPr xmlns="http://schemas.microsoft.com/office/spreadsheetml/2009/9/main" objectType="Radio" checked="Checked" lockText="1" noThreeD="1"/>
</file>

<file path=xl/ctrlProps/ctrlProp245.xml><?xml version="1.0" encoding="utf-8"?>
<formControlPr xmlns="http://schemas.microsoft.com/office/spreadsheetml/2009/9/main" objectType="Radio" lockText="1" noThreeD="1"/>
</file>

<file path=xl/ctrlProps/ctrlProp246.xml><?xml version="1.0" encoding="utf-8"?>
<formControlPr xmlns="http://schemas.microsoft.com/office/spreadsheetml/2009/9/main" objectType="GBox" noThreeD="1"/>
</file>

<file path=xl/ctrlProps/ctrlProp247.xml><?xml version="1.0" encoding="utf-8"?>
<formControlPr xmlns="http://schemas.microsoft.com/office/spreadsheetml/2009/9/main" objectType="Radio" firstButton="1" fmlaLink="$U$32" lockText="1" noThreeD="1"/>
</file>

<file path=xl/ctrlProps/ctrlProp248.xml><?xml version="1.0" encoding="utf-8"?>
<formControlPr xmlns="http://schemas.microsoft.com/office/spreadsheetml/2009/9/main" objectType="Radio" lockText="1" noThreeD="1"/>
</file>

<file path=xl/ctrlProps/ctrlProp249.xml><?xml version="1.0" encoding="utf-8"?>
<formControlPr xmlns="http://schemas.microsoft.com/office/spreadsheetml/2009/9/main" objectType="Radio" lockText="1" noThreeD="1"/>
</file>

<file path=xl/ctrlProps/ctrlProp250.xml><?xml version="1.0" encoding="utf-8"?>
<formControlPr xmlns="http://schemas.microsoft.com/office/spreadsheetml/2009/9/main" objectType="Radio" checked="Checked" lockText="1" noThreeD="1"/>
</file>

<file path=xl/ctrlProps/ctrlProp251.xml><?xml version="1.0" encoding="utf-8"?>
<formControlPr xmlns="http://schemas.microsoft.com/office/spreadsheetml/2009/9/main" objectType="Radio" lockText="1" noThreeD="1"/>
</file>

<file path=xl/ctrlProps/ctrlProp252.xml><?xml version="1.0" encoding="utf-8"?>
<formControlPr xmlns="http://schemas.microsoft.com/office/spreadsheetml/2009/9/main" objectType="GBox" noThreeD="1"/>
</file>

<file path=xl/ctrlProps/ctrlProp253.xml><?xml version="1.0" encoding="utf-8"?>
<formControlPr xmlns="http://schemas.microsoft.com/office/spreadsheetml/2009/9/main" objectType="Radio" firstButton="1" fmlaLink="$AH$25" lockText="1" noThreeD="1"/>
</file>

<file path=xl/ctrlProps/ctrlProp254.xml><?xml version="1.0" encoding="utf-8"?>
<formControlPr xmlns="http://schemas.microsoft.com/office/spreadsheetml/2009/9/main" objectType="Radio" lockText="1" noThreeD="1"/>
</file>

<file path=xl/ctrlProps/ctrlProp255.xml><?xml version="1.0" encoding="utf-8"?>
<formControlPr xmlns="http://schemas.microsoft.com/office/spreadsheetml/2009/9/main" objectType="Radio" lockText="1" noThreeD="1"/>
</file>

<file path=xl/ctrlProps/ctrlProp256.xml><?xml version="1.0" encoding="utf-8"?>
<formControlPr xmlns="http://schemas.microsoft.com/office/spreadsheetml/2009/9/main" objectType="Radio" checked="Checked" lockText="1" noThreeD="1"/>
</file>

<file path=xl/ctrlProps/ctrlProp257.xml><?xml version="1.0" encoding="utf-8"?>
<formControlPr xmlns="http://schemas.microsoft.com/office/spreadsheetml/2009/9/main" objectType="Radio" lockText="1" noThreeD="1"/>
</file>

<file path=xl/ctrlProps/ctrlProp258.xml><?xml version="1.0" encoding="utf-8"?>
<formControlPr xmlns="http://schemas.microsoft.com/office/spreadsheetml/2009/9/main" objectType="GBox" noThreeD="1"/>
</file>

<file path=xl/ctrlProps/ctrlProp259.xml><?xml version="1.0" encoding="utf-8"?>
<formControlPr xmlns="http://schemas.microsoft.com/office/spreadsheetml/2009/9/main" objectType="Radio" firstButton="1" fmlaLink="$AU$25" lockText="1" noThreeD="1"/>
</file>

<file path=xl/ctrlProps/ctrlProp260.xml><?xml version="1.0" encoding="utf-8"?>
<formControlPr xmlns="http://schemas.microsoft.com/office/spreadsheetml/2009/9/main" objectType="Radio" lockText="1" noThreeD="1"/>
</file>

<file path=xl/ctrlProps/ctrlProp261.xml><?xml version="1.0" encoding="utf-8"?>
<formControlPr xmlns="http://schemas.microsoft.com/office/spreadsheetml/2009/9/main" objectType="Radio" lockText="1" noThreeD="1"/>
</file>

<file path=xl/ctrlProps/ctrlProp262.xml><?xml version="1.0" encoding="utf-8"?>
<formControlPr xmlns="http://schemas.microsoft.com/office/spreadsheetml/2009/9/main" objectType="Radio" checked="Checked" lockText="1" noThreeD="1"/>
</file>

<file path=xl/ctrlProps/ctrlProp263.xml><?xml version="1.0" encoding="utf-8"?>
<formControlPr xmlns="http://schemas.microsoft.com/office/spreadsheetml/2009/9/main" objectType="Radio" lockText="1" noThreeD="1"/>
</file>

<file path=xl/ctrlProps/ctrlProp264.xml><?xml version="1.0" encoding="utf-8"?>
<formControlPr xmlns="http://schemas.microsoft.com/office/spreadsheetml/2009/9/main" objectType="GBox" noThreeD="1"/>
</file>

<file path=xl/ctrlProps/ctrlProp265.xml><?xml version="1.0" encoding="utf-8"?>
<formControlPr xmlns="http://schemas.microsoft.com/office/spreadsheetml/2009/9/main" objectType="Radio" firstButton="1" fmlaLink="$BH$25" lockText="1" noThreeD="1"/>
</file>

<file path=xl/ctrlProps/ctrlProp266.xml><?xml version="1.0" encoding="utf-8"?>
<formControlPr xmlns="http://schemas.microsoft.com/office/spreadsheetml/2009/9/main" objectType="Radio" lockText="1" noThreeD="1"/>
</file>

<file path=xl/ctrlProps/ctrlProp267.xml><?xml version="1.0" encoding="utf-8"?>
<formControlPr xmlns="http://schemas.microsoft.com/office/spreadsheetml/2009/9/main" objectType="Radio" checked="Checked" lockText="1" noThreeD="1"/>
</file>

<file path=xl/ctrlProps/ctrlProp268.xml><?xml version="1.0" encoding="utf-8"?>
<formControlPr xmlns="http://schemas.microsoft.com/office/spreadsheetml/2009/9/main" objectType="Radio" lockText="1" noThreeD="1"/>
</file>

<file path=xl/ctrlProps/ctrlProp269.xml><?xml version="1.0" encoding="utf-8"?>
<formControlPr xmlns="http://schemas.microsoft.com/office/spreadsheetml/2009/9/main" objectType="Radio" lockText="1" noThreeD="1"/>
</file>

<file path=xl/ctrlProps/ctrlProp270.xml><?xml version="1.0" encoding="utf-8"?>
<formControlPr xmlns="http://schemas.microsoft.com/office/spreadsheetml/2009/9/main" objectType="GBox" noThreeD="1"/>
</file>

<file path=xl/ctrlProps/ctrlProp271.xml><?xml version="1.0" encoding="utf-8"?>
<formControlPr xmlns="http://schemas.microsoft.com/office/spreadsheetml/2009/9/main" objectType="Radio" firstButton="1" fmlaLink="$BU$25" lockText="1" noThreeD="1"/>
</file>

<file path=xl/ctrlProps/ctrlProp272.xml><?xml version="1.0" encoding="utf-8"?>
<formControlPr xmlns="http://schemas.microsoft.com/office/spreadsheetml/2009/9/main" objectType="Radio" lockText="1" noThreeD="1"/>
</file>

<file path=xl/ctrlProps/ctrlProp273.xml><?xml version="1.0" encoding="utf-8"?>
<formControlPr xmlns="http://schemas.microsoft.com/office/spreadsheetml/2009/9/main" objectType="Radio" lockText="1" noThreeD="1"/>
</file>

<file path=xl/ctrlProps/ctrlProp274.xml><?xml version="1.0" encoding="utf-8"?>
<formControlPr xmlns="http://schemas.microsoft.com/office/spreadsheetml/2009/9/main" objectType="Radio" checked="Checked" lockText="1" noThreeD="1"/>
</file>

<file path=xl/ctrlProps/ctrlProp275.xml><?xml version="1.0" encoding="utf-8"?>
<formControlPr xmlns="http://schemas.microsoft.com/office/spreadsheetml/2009/9/main" objectType="Radio" lockText="1" noThreeD="1"/>
</file>

<file path=xl/ctrlProps/ctrlProp276.xml><?xml version="1.0" encoding="utf-8"?>
<formControlPr xmlns="http://schemas.microsoft.com/office/spreadsheetml/2009/9/main" objectType="GBox" noThreeD="1"/>
</file>

<file path=xl/ctrlProps/ctrlProp277.xml><?xml version="1.0" encoding="utf-8"?>
<formControlPr xmlns="http://schemas.microsoft.com/office/spreadsheetml/2009/9/main" objectType="GBox" noThreeD="1"/>
</file>

<file path=xl/ctrlProps/ctrlProp278.xml><?xml version="1.0" encoding="utf-8"?>
<formControlPr xmlns="http://schemas.microsoft.com/office/spreadsheetml/2009/9/main" objectType="Radio" firstButton="1" fmlaLink="$AH$26" lockText="1" noThreeD="1"/>
</file>

<file path=xl/ctrlProps/ctrlProp279.xml><?xml version="1.0" encoding="utf-8"?>
<formControlPr xmlns="http://schemas.microsoft.com/office/spreadsheetml/2009/9/main" objectType="Radio" lockText="1" noThreeD="1"/>
</file>

<file path=xl/ctrlProps/ctrlProp280.xml><?xml version="1.0" encoding="utf-8"?>
<formControlPr xmlns="http://schemas.microsoft.com/office/spreadsheetml/2009/9/main" objectType="Radio" checked="Checked" lockText="1" noThreeD="1"/>
</file>

<file path=xl/ctrlProps/ctrlProp281.xml><?xml version="1.0" encoding="utf-8"?>
<formControlPr xmlns="http://schemas.microsoft.com/office/spreadsheetml/2009/9/main" objectType="Radio" lockText="1" noThreeD="1"/>
</file>

<file path=xl/ctrlProps/ctrlProp282.xml><?xml version="1.0" encoding="utf-8"?>
<formControlPr xmlns="http://schemas.microsoft.com/office/spreadsheetml/2009/9/main" objectType="Radio" lockText="1" noThreeD="1"/>
</file>

<file path=xl/ctrlProps/ctrlProp283.xml><?xml version="1.0" encoding="utf-8"?>
<formControlPr xmlns="http://schemas.microsoft.com/office/spreadsheetml/2009/9/main" objectType="GBox" noThreeD="1"/>
</file>

<file path=xl/ctrlProps/ctrlProp284.xml><?xml version="1.0" encoding="utf-8"?>
<formControlPr xmlns="http://schemas.microsoft.com/office/spreadsheetml/2009/9/main" objectType="GBox" noThreeD="1"/>
</file>

<file path=xl/ctrlProps/ctrlProp285.xml><?xml version="1.0" encoding="utf-8"?>
<formControlPr xmlns="http://schemas.microsoft.com/office/spreadsheetml/2009/9/main" objectType="GBox" noThreeD="1"/>
</file>

<file path=xl/ctrlProps/ctrlProp286.xml><?xml version="1.0" encoding="utf-8"?>
<formControlPr xmlns="http://schemas.microsoft.com/office/spreadsheetml/2009/9/main" objectType="Radio" firstButton="1" fmlaLink="$AH$27" lockText="1" noThreeD="1"/>
</file>

<file path=xl/ctrlProps/ctrlProp287.xml><?xml version="1.0" encoding="utf-8"?>
<formControlPr xmlns="http://schemas.microsoft.com/office/spreadsheetml/2009/9/main" objectType="Radio" lockText="1" noThreeD="1"/>
</file>

<file path=xl/ctrlProps/ctrlProp288.xml><?xml version="1.0" encoding="utf-8"?>
<formControlPr xmlns="http://schemas.microsoft.com/office/spreadsheetml/2009/9/main" objectType="Radio" lockText="1" noThreeD="1"/>
</file>

<file path=xl/ctrlProps/ctrlProp289.xml><?xml version="1.0" encoding="utf-8"?>
<formControlPr xmlns="http://schemas.microsoft.com/office/spreadsheetml/2009/9/main" objectType="Radio" checked="Checked" lockText="1" noThreeD="1"/>
</file>

<file path=xl/ctrlProps/ctrlProp290.xml><?xml version="1.0" encoding="utf-8"?>
<formControlPr xmlns="http://schemas.microsoft.com/office/spreadsheetml/2009/9/main" objectType="Radio" lockText="1" noThreeD="1"/>
</file>

<file path=xl/ctrlProps/ctrlProp291.xml><?xml version="1.0" encoding="utf-8"?>
<formControlPr xmlns="http://schemas.microsoft.com/office/spreadsheetml/2009/9/main" objectType="GBox" noThreeD="1"/>
</file>

<file path=xl/ctrlProps/ctrlProp292.xml><?xml version="1.0" encoding="utf-8"?>
<formControlPr xmlns="http://schemas.microsoft.com/office/spreadsheetml/2009/9/main" objectType="GBox" noThreeD="1"/>
</file>

<file path=xl/ctrlProps/ctrlProp293.xml><?xml version="1.0" encoding="utf-8"?>
<formControlPr xmlns="http://schemas.microsoft.com/office/spreadsheetml/2009/9/main" objectType="GBox" noThreeD="1"/>
</file>

<file path=xl/ctrlProps/ctrlProp294.xml><?xml version="1.0" encoding="utf-8"?>
<formControlPr xmlns="http://schemas.microsoft.com/office/spreadsheetml/2009/9/main" objectType="Radio" firstButton="1" fmlaLink="$AH$28" lockText="1" noThreeD="1"/>
</file>

<file path=xl/ctrlProps/ctrlProp295.xml><?xml version="1.0" encoding="utf-8"?>
<formControlPr xmlns="http://schemas.microsoft.com/office/spreadsheetml/2009/9/main" objectType="Radio" lockText="1" noThreeD="1"/>
</file>

<file path=xl/ctrlProps/ctrlProp296.xml><?xml version="1.0" encoding="utf-8"?>
<formControlPr xmlns="http://schemas.microsoft.com/office/spreadsheetml/2009/9/main" objectType="Radio" checked="Checked" lockText="1" noThreeD="1"/>
</file>

<file path=xl/ctrlProps/ctrlProp297.xml><?xml version="1.0" encoding="utf-8"?>
<formControlPr xmlns="http://schemas.microsoft.com/office/spreadsheetml/2009/9/main" objectType="Radio" lockText="1" noThreeD="1"/>
</file>

<file path=xl/ctrlProps/ctrlProp298.xml><?xml version="1.0" encoding="utf-8"?>
<formControlPr xmlns="http://schemas.microsoft.com/office/spreadsheetml/2009/9/main" objectType="Radio" lockText="1" noThreeD="1"/>
</file>

<file path=xl/ctrlProps/ctrlProp299.xml><?xml version="1.0" encoding="utf-8"?>
<formControlPr xmlns="http://schemas.microsoft.com/office/spreadsheetml/2009/9/main" objectType="GBox" noThreeD="1"/>
</file>

<file path=xl/ctrlProps/ctrlProp300.xml><?xml version="1.0" encoding="utf-8"?>
<formControlPr xmlns="http://schemas.microsoft.com/office/spreadsheetml/2009/9/main" objectType="GBox" noThreeD="1"/>
</file>

<file path=xl/ctrlProps/ctrlProp301.xml><?xml version="1.0" encoding="utf-8"?>
<formControlPr xmlns="http://schemas.microsoft.com/office/spreadsheetml/2009/9/main" objectType="GBox" noThreeD="1"/>
</file>

<file path=xl/ctrlProps/ctrlProp302.xml><?xml version="1.0" encoding="utf-8"?>
<formControlPr xmlns="http://schemas.microsoft.com/office/spreadsheetml/2009/9/main" objectType="GBox" noThreeD="1"/>
</file>

<file path=xl/ctrlProps/ctrlProp303.xml><?xml version="1.0" encoding="utf-8"?>
<formControlPr xmlns="http://schemas.microsoft.com/office/spreadsheetml/2009/9/main" objectType="GBox" noThreeD="1"/>
</file>

<file path=xl/ctrlProps/ctrlProp304.xml><?xml version="1.0" encoding="utf-8"?>
<formControlPr xmlns="http://schemas.microsoft.com/office/spreadsheetml/2009/9/main" objectType="Radio" firstButton="1" fmlaLink="$AH$29" lockText="1" noThreeD="1"/>
</file>

<file path=xl/ctrlProps/ctrlProp305.xml><?xml version="1.0" encoding="utf-8"?>
<formControlPr xmlns="http://schemas.microsoft.com/office/spreadsheetml/2009/9/main" objectType="Radio" lockText="1" noThreeD="1"/>
</file>

<file path=xl/ctrlProps/ctrlProp306.xml><?xml version="1.0" encoding="utf-8"?>
<formControlPr xmlns="http://schemas.microsoft.com/office/spreadsheetml/2009/9/main" objectType="Radio" lockText="1" noThreeD="1"/>
</file>

<file path=xl/ctrlProps/ctrlProp307.xml><?xml version="1.0" encoding="utf-8"?>
<formControlPr xmlns="http://schemas.microsoft.com/office/spreadsheetml/2009/9/main" objectType="Radio" checked="Checked" lockText="1" noThreeD="1"/>
</file>

<file path=xl/ctrlProps/ctrlProp308.xml><?xml version="1.0" encoding="utf-8"?>
<formControlPr xmlns="http://schemas.microsoft.com/office/spreadsheetml/2009/9/main" objectType="Radio" lockText="1" noThreeD="1"/>
</file>

<file path=xl/ctrlProps/ctrlProp309.xml><?xml version="1.0" encoding="utf-8"?>
<formControlPr xmlns="http://schemas.microsoft.com/office/spreadsheetml/2009/9/main" objectType="GBox" noThreeD="1"/>
</file>

<file path=xl/ctrlProps/ctrlProp310.xml><?xml version="1.0" encoding="utf-8"?>
<formControlPr xmlns="http://schemas.microsoft.com/office/spreadsheetml/2009/9/main" objectType="GBox" noThreeD="1"/>
</file>

<file path=xl/ctrlProps/ctrlProp311.xml><?xml version="1.0" encoding="utf-8"?>
<formControlPr xmlns="http://schemas.microsoft.com/office/spreadsheetml/2009/9/main" objectType="GBox" noThreeD="1"/>
</file>

<file path=xl/ctrlProps/ctrlProp312.xml><?xml version="1.0" encoding="utf-8"?>
<formControlPr xmlns="http://schemas.microsoft.com/office/spreadsheetml/2009/9/main" objectType="Radio" firstButton="1" fmlaLink="$AU$27" lockText="1" noThreeD="1"/>
</file>

<file path=xl/ctrlProps/ctrlProp313.xml><?xml version="1.0" encoding="utf-8"?>
<formControlPr xmlns="http://schemas.microsoft.com/office/spreadsheetml/2009/9/main" objectType="Radio" lockText="1" noThreeD="1"/>
</file>

<file path=xl/ctrlProps/ctrlProp314.xml><?xml version="1.0" encoding="utf-8"?>
<formControlPr xmlns="http://schemas.microsoft.com/office/spreadsheetml/2009/9/main" objectType="Radio" lockText="1" noThreeD="1"/>
</file>

<file path=xl/ctrlProps/ctrlProp315.xml><?xml version="1.0" encoding="utf-8"?>
<formControlPr xmlns="http://schemas.microsoft.com/office/spreadsheetml/2009/9/main" objectType="Radio" checked="Checked" lockText="1" noThreeD="1"/>
</file>

<file path=xl/ctrlProps/ctrlProp316.xml><?xml version="1.0" encoding="utf-8"?>
<formControlPr xmlns="http://schemas.microsoft.com/office/spreadsheetml/2009/9/main" objectType="Radio" lockText="1" noThreeD="1"/>
</file>

<file path=xl/ctrlProps/ctrlProp317.xml><?xml version="1.0" encoding="utf-8"?>
<formControlPr xmlns="http://schemas.microsoft.com/office/spreadsheetml/2009/9/main" objectType="GBox" noThreeD="1"/>
</file>

<file path=xl/ctrlProps/ctrlProp318.xml><?xml version="1.0" encoding="utf-8"?>
<formControlPr xmlns="http://schemas.microsoft.com/office/spreadsheetml/2009/9/main" objectType="Radio" firstButton="1" fmlaLink="$AU$29" lockText="1"/>
</file>

<file path=xl/ctrlProps/ctrlProp319.xml><?xml version="1.0" encoding="utf-8"?>
<formControlPr xmlns="http://schemas.microsoft.com/office/spreadsheetml/2009/9/main" objectType="Radio" lockText="1" noThreeD="1"/>
</file>

<file path=xl/ctrlProps/ctrlProp320.xml><?xml version="1.0" encoding="utf-8"?>
<formControlPr xmlns="http://schemas.microsoft.com/office/spreadsheetml/2009/9/main" objectType="Radio" lockText="1" noThreeD="1"/>
</file>

<file path=xl/ctrlProps/ctrlProp321.xml><?xml version="1.0" encoding="utf-8"?>
<formControlPr xmlns="http://schemas.microsoft.com/office/spreadsheetml/2009/9/main" objectType="Radio" checked="Checked" lockText="1" noThreeD="1"/>
</file>

<file path=xl/ctrlProps/ctrlProp322.xml><?xml version="1.0" encoding="utf-8"?>
<formControlPr xmlns="http://schemas.microsoft.com/office/spreadsheetml/2009/9/main" objectType="Radio" lockText="1" noThreeD="1"/>
</file>

<file path=xl/ctrlProps/ctrlProp323.xml><?xml version="1.0" encoding="utf-8"?>
<formControlPr xmlns="http://schemas.microsoft.com/office/spreadsheetml/2009/9/main" objectType="GBox" noThreeD="1"/>
</file>

<file path=xl/ctrlProps/ctrlProp324.xml><?xml version="1.0" encoding="utf-8"?>
<formControlPr xmlns="http://schemas.microsoft.com/office/spreadsheetml/2009/9/main" objectType="Radio" firstButton="1" fmlaLink="$BH$27" lockText="1" noThreeD="1"/>
</file>

<file path=xl/ctrlProps/ctrlProp325.xml><?xml version="1.0" encoding="utf-8"?>
<formControlPr xmlns="http://schemas.microsoft.com/office/spreadsheetml/2009/9/main" objectType="Radio" lockText="1" noThreeD="1"/>
</file>

<file path=xl/ctrlProps/ctrlProp326.xml><?xml version="1.0" encoding="utf-8"?>
<formControlPr xmlns="http://schemas.microsoft.com/office/spreadsheetml/2009/9/main" objectType="Radio" checked="Checked" lockText="1" noThreeD="1"/>
</file>

<file path=xl/ctrlProps/ctrlProp327.xml><?xml version="1.0" encoding="utf-8"?>
<formControlPr xmlns="http://schemas.microsoft.com/office/spreadsheetml/2009/9/main" objectType="Radio" lockText="1" noThreeD="1"/>
</file>

<file path=xl/ctrlProps/ctrlProp328.xml><?xml version="1.0" encoding="utf-8"?>
<formControlPr xmlns="http://schemas.microsoft.com/office/spreadsheetml/2009/9/main" objectType="Radio" lockText="1" noThreeD="1"/>
</file>

<file path=xl/ctrlProps/ctrlProp329.xml><?xml version="1.0" encoding="utf-8"?>
<formControlPr xmlns="http://schemas.microsoft.com/office/spreadsheetml/2009/9/main" objectType="GBox" noThreeD="1"/>
</file>

<file path=xl/ctrlProps/ctrlProp330.xml><?xml version="1.0" encoding="utf-8"?>
<formControlPr xmlns="http://schemas.microsoft.com/office/spreadsheetml/2009/9/main" objectType="Radio" firstButton="1" fmlaLink="$BH$29" lockText="1" noThreeD="1"/>
</file>

<file path=xl/ctrlProps/ctrlProp331.xml><?xml version="1.0" encoding="utf-8"?>
<formControlPr xmlns="http://schemas.microsoft.com/office/spreadsheetml/2009/9/main" objectType="Radio" lockText="1" noThreeD="1"/>
</file>

<file path=xl/ctrlProps/ctrlProp332.xml><?xml version="1.0" encoding="utf-8"?>
<formControlPr xmlns="http://schemas.microsoft.com/office/spreadsheetml/2009/9/main" objectType="Radio" checked="Checked" lockText="1" noThreeD="1"/>
</file>

<file path=xl/ctrlProps/ctrlProp333.xml><?xml version="1.0" encoding="utf-8"?>
<formControlPr xmlns="http://schemas.microsoft.com/office/spreadsheetml/2009/9/main" objectType="Radio" lockText="1" noThreeD="1"/>
</file>

<file path=xl/ctrlProps/ctrlProp334.xml><?xml version="1.0" encoding="utf-8"?>
<formControlPr xmlns="http://schemas.microsoft.com/office/spreadsheetml/2009/9/main" objectType="Radio" lockText="1" noThreeD="1"/>
</file>

<file path=xl/ctrlProps/ctrlProp335.xml><?xml version="1.0" encoding="utf-8"?>
<formControlPr xmlns="http://schemas.microsoft.com/office/spreadsheetml/2009/9/main" objectType="GBox" noThreeD="1"/>
</file>

<file path=xl/ctrlProps/ctrlProp336.xml><?xml version="1.0" encoding="utf-8"?>
<formControlPr xmlns="http://schemas.microsoft.com/office/spreadsheetml/2009/9/main" objectType="Radio" firstButton="1" fmlaLink="$BU$27" lockText="1" noThreeD="1"/>
</file>

<file path=xl/ctrlProps/ctrlProp337.xml><?xml version="1.0" encoding="utf-8"?>
<formControlPr xmlns="http://schemas.microsoft.com/office/spreadsheetml/2009/9/main" objectType="Radio" lockText="1" noThreeD="1"/>
</file>

<file path=xl/ctrlProps/ctrlProp338.xml><?xml version="1.0" encoding="utf-8"?>
<formControlPr xmlns="http://schemas.microsoft.com/office/spreadsheetml/2009/9/main" objectType="Radio" checked="Checked" lockText="1" noThreeD="1"/>
</file>

<file path=xl/ctrlProps/ctrlProp339.xml><?xml version="1.0" encoding="utf-8"?>
<formControlPr xmlns="http://schemas.microsoft.com/office/spreadsheetml/2009/9/main" objectType="Radio" lockText="1" noThreeD="1"/>
</file>

<file path=xl/ctrlProps/ctrlProp340.xml><?xml version="1.0" encoding="utf-8"?>
<formControlPr xmlns="http://schemas.microsoft.com/office/spreadsheetml/2009/9/main" objectType="Radio" lockText="1" noThreeD="1"/>
</file>

<file path=xl/ctrlProps/ctrlProp341.xml><?xml version="1.0" encoding="utf-8"?>
<formControlPr xmlns="http://schemas.microsoft.com/office/spreadsheetml/2009/9/main" objectType="GBox" noThreeD="1"/>
</file>

<file path=xl/ctrlProps/ctrlProp342.xml><?xml version="1.0" encoding="utf-8"?>
<formControlPr xmlns="http://schemas.microsoft.com/office/spreadsheetml/2009/9/main" objectType="Radio" firstButton="1" fmlaLink="$BU$29" lockText="1" noThreeD="1"/>
</file>

<file path=xl/ctrlProps/ctrlProp343.xml><?xml version="1.0" encoding="utf-8"?>
<formControlPr xmlns="http://schemas.microsoft.com/office/spreadsheetml/2009/9/main" objectType="Radio" lockText="1" noThreeD="1"/>
</file>

<file path=xl/ctrlProps/ctrlProp344.xml><?xml version="1.0" encoding="utf-8"?>
<formControlPr xmlns="http://schemas.microsoft.com/office/spreadsheetml/2009/9/main" objectType="Radio" lockText="1" noThreeD="1"/>
</file>

<file path=xl/ctrlProps/ctrlProp345.xml><?xml version="1.0" encoding="utf-8"?>
<formControlPr xmlns="http://schemas.microsoft.com/office/spreadsheetml/2009/9/main" objectType="Radio" checked="Checked" lockText="1" noThreeD="1"/>
</file>

<file path=xl/ctrlProps/ctrlProp346.xml><?xml version="1.0" encoding="utf-8"?>
<formControlPr xmlns="http://schemas.microsoft.com/office/spreadsheetml/2009/9/main" objectType="Radio" lockText="1" noThreeD="1"/>
</file>

<file path=xl/ctrlProps/ctrlProp347.xml><?xml version="1.0" encoding="utf-8"?>
<formControlPr xmlns="http://schemas.microsoft.com/office/spreadsheetml/2009/9/main" objectType="GBox" noThreeD="1"/>
</file>

<file path=xl/ctrlProps/ctrlProp348.xml><?xml version="1.0" encoding="utf-8"?>
<formControlPr xmlns="http://schemas.microsoft.com/office/spreadsheetml/2009/9/main" objectType="Radio" firstButton="1" fmlaLink="$H$19" lockText="1" noThreeD="1"/>
</file>

<file path=xl/ctrlProps/ctrlProp349.xml><?xml version="1.0" encoding="utf-8"?>
<formControlPr xmlns="http://schemas.microsoft.com/office/spreadsheetml/2009/9/main" objectType="Radio" lockText="1" noThreeD="1"/>
</file>

<file path=xl/ctrlProps/ctrlProp350.xml><?xml version="1.0" encoding="utf-8"?>
<formControlPr xmlns="http://schemas.microsoft.com/office/spreadsheetml/2009/9/main" objectType="Radio" lockText="1" noThreeD="1"/>
</file>

<file path=xl/ctrlProps/ctrlProp351.xml><?xml version="1.0" encoding="utf-8"?>
<formControlPr xmlns="http://schemas.microsoft.com/office/spreadsheetml/2009/9/main" objectType="Radio" lockText="1" noThreeD="1"/>
</file>

<file path=xl/ctrlProps/ctrlProp352.xml><?xml version="1.0" encoding="utf-8"?>
<formControlPr xmlns="http://schemas.microsoft.com/office/spreadsheetml/2009/9/main" objectType="Radio" checked="Checked" lockText="1" noThreeD="1"/>
</file>

<file path=xl/ctrlProps/ctrlProp353.xml><?xml version="1.0" encoding="utf-8"?>
<formControlPr xmlns="http://schemas.microsoft.com/office/spreadsheetml/2009/9/main" objectType="GBox" noThreeD="1"/>
</file>

<file path=xl/ctrlProps/ctrlProp354.xml><?xml version="1.0" encoding="utf-8"?>
<formControlPr xmlns="http://schemas.microsoft.com/office/spreadsheetml/2009/9/main" objectType="Radio" firstButton="1" fmlaLink="$AU$19" lockText="1" noThreeD="1"/>
</file>

<file path=xl/ctrlProps/ctrlProp355.xml><?xml version="1.0" encoding="utf-8"?>
<formControlPr xmlns="http://schemas.microsoft.com/office/spreadsheetml/2009/9/main" objectType="Radio" lockText="1" noThreeD="1"/>
</file>

<file path=xl/ctrlProps/ctrlProp356.xml><?xml version="1.0" encoding="utf-8"?>
<formControlPr xmlns="http://schemas.microsoft.com/office/spreadsheetml/2009/9/main" objectType="Radio" lockText="1" noThreeD="1"/>
</file>

<file path=xl/ctrlProps/ctrlProp357.xml><?xml version="1.0" encoding="utf-8"?>
<formControlPr xmlns="http://schemas.microsoft.com/office/spreadsheetml/2009/9/main" objectType="Radio" lockText="1" noThreeD="1"/>
</file>

<file path=xl/ctrlProps/ctrlProp358.xml><?xml version="1.0" encoding="utf-8"?>
<formControlPr xmlns="http://schemas.microsoft.com/office/spreadsheetml/2009/9/main" objectType="Radio" checked="Checked" lockText="1" noThreeD="1"/>
</file>

<file path=xl/ctrlProps/ctrlProp359.xml><?xml version="1.0" encoding="utf-8"?>
<formControlPr xmlns="http://schemas.microsoft.com/office/spreadsheetml/2009/9/main" objectType="GBox" noThreeD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72</xdr:col>
      <xdr:colOff>990600</xdr:colOff>
      <xdr:row>0</xdr:row>
      <xdr:rowOff>0</xdr:rowOff>
    </xdr:from>
    <xdr:to>
      <xdr:col>87</xdr:col>
      <xdr:colOff>171450</xdr:colOff>
      <xdr:row>0</xdr:row>
      <xdr:rowOff>0</xdr:rowOff>
    </xdr:to>
    <xdr:sp macro="[0]!Macro29" textlink="">
      <xdr:nvSpPr>
        <xdr:cNvPr id="95808" name="Rectangle 1"/>
        <xdr:cNvSpPr>
          <a:spLocks noChangeArrowheads="1"/>
        </xdr:cNvSpPr>
      </xdr:nvSpPr>
      <xdr:spPr bwMode="auto">
        <a:xfrm>
          <a:off x="48129825" y="0"/>
          <a:ext cx="20964525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87</xdr:col>
      <xdr:colOff>1171575</xdr:colOff>
      <xdr:row>0</xdr:row>
      <xdr:rowOff>0</xdr:rowOff>
    </xdr:from>
    <xdr:to>
      <xdr:col>89</xdr:col>
      <xdr:colOff>0</xdr:colOff>
      <xdr:row>0</xdr:row>
      <xdr:rowOff>0</xdr:rowOff>
    </xdr:to>
    <xdr:sp macro="[0]!Macro29" textlink="">
      <xdr:nvSpPr>
        <xdr:cNvPr id="95809" name="Rectangle 2"/>
        <xdr:cNvSpPr>
          <a:spLocks noChangeArrowheads="1"/>
        </xdr:cNvSpPr>
      </xdr:nvSpPr>
      <xdr:spPr bwMode="auto">
        <a:xfrm>
          <a:off x="70094475" y="0"/>
          <a:ext cx="1093470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144</xdr:col>
      <xdr:colOff>828675</xdr:colOff>
      <xdr:row>0</xdr:row>
      <xdr:rowOff>0</xdr:rowOff>
    </xdr:from>
    <xdr:to>
      <xdr:col>146</xdr:col>
      <xdr:colOff>0</xdr:colOff>
      <xdr:row>0</xdr:row>
      <xdr:rowOff>0</xdr:rowOff>
    </xdr:to>
    <xdr:sp macro="[0]!Macro29" textlink="">
      <xdr:nvSpPr>
        <xdr:cNvPr id="95810" name="Rectangle 1"/>
        <xdr:cNvSpPr>
          <a:spLocks noChangeArrowheads="1"/>
        </xdr:cNvSpPr>
      </xdr:nvSpPr>
      <xdr:spPr bwMode="auto">
        <a:xfrm>
          <a:off x="163077525" y="0"/>
          <a:ext cx="11401425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7</xdr:row>
      <xdr:rowOff>38100</xdr:rowOff>
    </xdr:from>
    <xdr:to>
      <xdr:col>30</xdr:col>
      <xdr:colOff>838200</xdr:colOff>
      <xdr:row>8</xdr:row>
      <xdr:rowOff>28575</xdr:rowOff>
    </xdr:to>
    <xdr:sp macro="[0]!Macro31" textlink="">
      <xdr:nvSpPr>
        <xdr:cNvPr id="95811" name="Rectangle 10"/>
        <xdr:cNvSpPr>
          <a:spLocks noChangeArrowheads="1"/>
        </xdr:cNvSpPr>
      </xdr:nvSpPr>
      <xdr:spPr bwMode="auto">
        <a:xfrm>
          <a:off x="1676400" y="495300"/>
          <a:ext cx="31232475" cy="3048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7</xdr:row>
      <xdr:rowOff>38100</xdr:rowOff>
    </xdr:from>
    <xdr:to>
      <xdr:col>30</xdr:col>
      <xdr:colOff>838200</xdr:colOff>
      <xdr:row>8</xdr:row>
      <xdr:rowOff>28575</xdr:rowOff>
    </xdr:to>
    <xdr:sp macro="[0]!Macro31" textlink="">
      <xdr:nvSpPr>
        <xdr:cNvPr id="95812" name="Rectangle 10"/>
        <xdr:cNvSpPr>
          <a:spLocks noChangeArrowheads="1"/>
        </xdr:cNvSpPr>
      </xdr:nvSpPr>
      <xdr:spPr bwMode="auto">
        <a:xfrm>
          <a:off x="1676400" y="495300"/>
          <a:ext cx="31232475" cy="3048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7</xdr:row>
      <xdr:rowOff>38100</xdr:rowOff>
    </xdr:from>
    <xdr:to>
      <xdr:col>30</xdr:col>
      <xdr:colOff>838200</xdr:colOff>
      <xdr:row>8</xdr:row>
      <xdr:rowOff>28575</xdr:rowOff>
    </xdr:to>
    <xdr:sp macro="[0]!Macro31" textlink="">
      <xdr:nvSpPr>
        <xdr:cNvPr id="95813" name="Rectangle 10"/>
        <xdr:cNvSpPr>
          <a:spLocks noChangeArrowheads="1"/>
        </xdr:cNvSpPr>
      </xdr:nvSpPr>
      <xdr:spPr bwMode="auto">
        <a:xfrm>
          <a:off x="1676400" y="495300"/>
          <a:ext cx="31232475" cy="3048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6</xdr:col>
      <xdr:colOff>0</xdr:colOff>
      <xdr:row>3</xdr:row>
      <xdr:rowOff>0</xdr:rowOff>
    </xdr:to>
    <xdr:sp macro="[0]!Macro3" textlink="">
      <xdr:nvSpPr>
        <xdr:cNvPr id="64803" name="Rectangle 3"/>
        <xdr:cNvSpPr>
          <a:spLocks noChangeArrowheads="1"/>
        </xdr:cNvSpPr>
      </xdr:nvSpPr>
      <xdr:spPr bwMode="auto">
        <a:xfrm>
          <a:off x="0" y="1057275"/>
          <a:ext cx="8134350" cy="7715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[0]!Macro1" textlink="">
      <xdr:nvSpPr>
        <xdr:cNvPr id="64804" name="Rectangle 4"/>
        <xdr:cNvSpPr>
          <a:spLocks noChangeArrowheads="1"/>
        </xdr:cNvSpPr>
      </xdr:nvSpPr>
      <xdr:spPr bwMode="auto">
        <a:xfrm>
          <a:off x="0" y="2476500"/>
          <a:ext cx="8134350" cy="5524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6</xdr:col>
      <xdr:colOff>0</xdr:colOff>
      <xdr:row>6</xdr:row>
      <xdr:rowOff>0</xdr:rowOff>
    </xdr:to>
    <xdr:sp macro="[0]!Macro2" textlink="">
      <xdr:nvSpPr>
        <xdr:cNvPr id="64805" name="Rectangle 5"/>
        <xdr:cNvSpPr>
          <a:spLocks noChangeArrowheads="1"/>
        </xdr:cNvSpPr>
      </xdr:nvSpPr>
      <xdr:spPr bwMode="auto">
        <a:xfrm>
          <a:off x="0" y="3028950"/>
          <a:ext cx="8134350" cy="5524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sp macro="[0]!Macro9" textlink="">
      <xdr:nvSpPr>
        <xdr:cNvPr id="120768" name="Rectangle 5"/>
        <xdr:cNvSpPr>
          <a:spLocks noChangeArrowheads="1"/>
        </xdr:cNvSpPr>
      </xdr:nvSpPr>
      <xdr:spPr bwMode="auto">
        <a:xfrm>
          <a:off x="182880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sp macro="[0]!Macro10" textlink="">
      <xdr:nvSpPr>
        <xdr:cNvPr id="120769" name="Rectangle 6"/>
        <xdr:cNvSpPr>
          <a:spLocks noChangeArrowheads="1"/>
        </xdr:cNvSpPr>
      </xdr:nvSpPr>
      <xdr:spPr bwMode="auto">
        <a:xfrm>
          <a:off x="295275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6</xdr:row>
      <xdr:rowOff>0</xdr:rowOff>
    </xdr:to>
    <xdr:sp macro="[0]!Macro11" textlink="">
      <xdr:nvSpPr>
        <xdr:cNvPr id="120770" name="Rectangle 7"/>
        <xdr:cNvSpPr>
          <a:spLocks noChangeArrowheads="1"/>
        </xdr:cNvSpPr>
      </xdr:nvSpPr>
      <xdr:spPr bwMode="auto">
        <a:xfrm>
          <a:off x="407670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0</xdr:colOff>
      <xdr:row>6</xdr:row>
      <xdr:rowOff>0</xdr:rowOff>
    </xdr:to>
    <xdr:sp macro="[0]!Macro12" textlink="">
      <xdr:nvSpPr>
        <xdr:cNvPr id="120771" name="Rectangle 8"/>
        <xdr:cNvSpPr>
          <a:spLocks noChangeArrowheads="1"/>
        </xdr:cNvSpPr>
      </xdr:nvSpPr>
      <xdr:spPr bwMode="auto">
        <a:xfrm>
          <a:off x="520065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0</xdr:colOff>
      <xdr:row>6</xdr:row>
      <xdr:rowOff>0</xdr:rowOff>
    </xdr:to>
    <xdr:sp macro="[0]!Macro13" textlink="">
      <xdr:nvSpPr>
        <xdr:cNvPr id="120772" name="Rectangle 9"/>
        <xdr:cNvSpPr>
          <a:spLocks noChangeArrowheads="1"/>
        </xdr:cNvSpPr>
      </xdr:nvSpPr>
      <xdr:spPr bwMode="auto">
        <a:xfrm>
          <a:off x="632460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6</xdr:row>
      <xdr:rowOff>0</xdr:rowOff>
    </xdr:to>
    <xdr:sp macro="[0]!Macro14" textlink="">
      <xdr:nvSpPr>
        <xdr:cNvPr id="120773" name="Rectangle 10"/>
        <xdr:cNvSpPr>
          <a:spLocks noChangeArrowheads="1"/>
        </xdr:cNvSpPr>
      </xdr:nvSpPr>
      <xdr:spPr bwMode="auto">
        <a:xfrm>
          <a:off x="744855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5</xdr:row>
      <xdr:rowOff>0</xdr:rowOff>
    </xdr:from>
    <xdr:to>
      <xdr:col>10</xdr:col>
      <xdr:colOff>0</xdr:colOff>
      <xdr:row>6</xdr:row>
      <xdr:rowOff>0</xdr:rowOff>
    </xdr:to>
    <xdr:sp macro="[0]!Macro15" textlink="">
      <xdr:nvSpPr>
        <xdr:cNvPr id="120774" name="Rectangle 11"/>
        <xdr:cNvSpPr>
          <a:spLocks noChangeArrowheads="1"/>
        </xdr:cNvSpPr>
      </xdr:nvSpPr>
      <xdr:spPr bwMode="auto">
        <a:xfrm>
          <a:off x="8572500" y="254317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[0]!Macro17" textlink="">
      <xdr:nvSpPr>
        <xdr:cNvPr id="120775" name="Rectangle 12"/>
        <xdr:cNvSpPr>
          <a:spLocks noChangeArrowheads="1"/>
        </xdr:cNvSpPr>
      </xdr:nvSpPr>
      <xdr:spPr bwMode="auto">
        <a:xfrm>
          <a:off x="2952750" y="3467100"/>
          <a:ext cx="3371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10</xdr:col>
      <xdr:colOff>0</xdr:colOff>
      <xdr:row>8</xdr:row>
      <xdr:rowOff>0</xdr:rowOff>
    </xdr:to>
    <xdr:sp macro="[0]!Macro18" textlink="">
      <xdr:nvSpPr>
        <xdr:cNvPr id="120776" name="Rectangle 13"/>
        <xdr:cNvSpPr>
          <a:spLocks noChangeArrowheads="1"/>
        </xdr:cNvSpPr>
      </xdr:nvSpPr>
      <xdr:spPr bwMode="auto">
        <a:xfrm>
          <a:off x="6324600" y="3467100"/>
          <a:ext cx="3371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[0]!Macro22" textlink="">
      <xdr:nvSpPr>
        <xdr:cNvPr id="120777" name="Rectangle 14"/>
        <xdr:cNvSpPr>
          <a:spLocks noChangeArrowheads="1"/>
        </xdr:cNvSpPr>
      </xdr:nvSpPr>
      <xdr:spPr bwMode="auto">
        <a:xfrm>
          <a:off x="18288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13</xdr:row>
      <xdr:rowOff>0</xdr:rowOff>
    </xdr:to>
    <xdr:sp macro="[0]!Macro23" textlink="">
      <xdr:nvSpPr>
        <xdr:cNvPr id="120778" name="Rectangle 15"/>
        <xdr:cNvSpPr>
          <a:spLocks noChangeArrowheads="1"/>
        </xdr:cNvSpPr>
      </xdr:nvSpPr>
      <xdr:spPr bwMode="auto">
        <a:xfrm>
          <a:off x="295275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13</xdr:row>
      <xdr:rowOff>0</xdr:rowOff>
    </xdr:to>
    <xdr:sp macro="[0]!Macro24" textlink="">
      <xdr:nvSpPr>
        <xdr:cNvPr id="120779" name="Rectangle 16"/>
        <xdr:cNvSpPr>
          <a:spLocks noChangeArrowheads="1"/>
        </xdr:cNvSpPr>
      </xdr:nvSpPr>
      <xdr:spPr bwMode="auto">
        <a:xfrm>
          <a:off x="40767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0</xdr:colOff>
      <xdr:row>13</xdr:row>
      <xdr:rowOff>0</xdr:rowOff>
    </xdr:to>
    <xdr:sp macro="[0]!Macro25" textlink="">
      <xdr:nvSpPr>
        <xdr:cNvPr id="120780" name="Rectangle 17"/>
        <xdr:cNvSpPr>
          <a:spLocks noChangeArrowheads="1"/>
        </xdr:cNvSpPr>
      </xdr:nvSpPr>
      <xdr:spPr bwMode="auto">
        <a:xfrm>
          <a:off x="520065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[0]!Macro26" textlink="">
      <xdr:nvSpPr>
        <xdr:cNvPr id="120781" name="Rectangle 18"/>
        <xdr:cNvSpPr>
          <a:spLocks noChangeArrowheads="1"/>
        </xdr:cNvSpPr>
      </xdr:nvSpPr>
      <xdr:spPr bwMode="auto">
        <a:xfrm>
          <a:off x="63246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0</xdr:colOff>
      <xdr:row>13</xdr:row>
      <xdr:rowOff>0</xdr:rowOff>
    </xdr:to>
    <xdr:sp macro="[0]!Macro27" textlink="">
      <xdr:nvSpPr>
        <xdr:cNvPr id="120782" name="Rectangle 19"/>
        <xdr:cNvSpPr>
          <a:spLocks noChangeArrowheads="1"/>
        </xdr:cNvSpPr>
      </xdr:nvSpPr>
      <xdr:spPr bwMode="auto">
        <a:xfrm>
          <a:off x="744855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0</xdr:colOff>
      <xdr:row>13</xdr:row>
      <xdr:rowOff>0</xdr:rowOff>
    </xdr:to>
    <xdr:sp macro="[0]!Macro28" textlink="">
      <xdr:nvSpPr>
        <xdr:cNvPr id="120783" name="Rectangle 20"/>
        <xdr:cNvSpPr>
          <a:spLocks noChangeArrowheads="1"/>
        </xdr:cNvSpPr>
      </xdr:nvSpPr>
      <xdr:spPr bwMode="auto">
        <a:xfrm>
          <a:off x="85725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9</xdr:col>
      <xdr:colOff>1114425</xdr:colOff>
      <xdr:row>10</xdr:row>
      <xdr:rowOff>0</xdr:rowOff>
    </xdr:to>
    <xdr:sp macro="[0]!Macro20" textlink="">
      <xdr:nvSpPr>
        <xdr:cNvPr id="120784" name="Rectangle 21"/>
        <xdr:cNvSpPr>
          <a:spLocks noChangeArrowheads="1"/>
        </xdr:cNvSpPr>
      </xdr:nvSpPr>
      <xdr:spPr bwMode="auto">
        <a:xfrm>
          <a:off x="5200650" y="4371975"/>
          <a:ext cx="44862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11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120785" name="Rectangle 27"/>
        <xdr:cNvSpPr>
          <a:spLocks noChangeArrowheads="1"/>
        </xdr:cNvSpPr>
      </xdr:nvSpPr>
      <xdr:spPr bwMode="auto">
        <a:xfrm>
          <a:off x="0" y="4914900"/>
          <a:ext cx="9696450" cy="533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5</xdr:col>
      <xdr:colOff>733425</xdr:colOff>
      <xdr:row>10</xdr:row>
      <xdr:rowOff>0</xdr:rowOff>
    </xdr:to>
    <xdr:sp macro="[0]!Macro19" textlink="">
      <xdr:nvSpPr>
        <xdr:cNvPr id="120786" name="Rectangle 37"/>
        <xdr:cNvSpPr>
          <a:spLocks noChangeArrowheads="1"/>
        </xdr:cNvSpPr>
      </xdr:nvSpPr>
      <xdr:spPr bwMode="auto">
        <a:xfrm>
          <a:off x="0" y="4371975"/>
          <a:ext cx="481012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0787" name="Rectangle 38"/>
        <xdr:cNvSpPr>
          <a:spLocks noChangeArrowheads="1"/>
        </xdr:cNvSpPr>
      </xdr:nvSpPr>
      <xdr:spPr bwMode="auto">
        <a:xfrm>
          <a:off x="0" y="2543175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0788" name="Rectangle 39"/>
        <xdr:cNvSpPr>
          <a:spLocks noChangeArrowheads="1"/>
        </xdr:cNvSpPr>
      </xdr:nvSpPr>
      <xdr:spPr bwMode="auto">
        <a:xfrm>
          <a:off x="0" y="3467100"/>
          <a:ext cx="29527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20789" name="Rectangle 40"/>
        <xdr:cNvSpPr>
          <a:spLocks noChangeArrowheads="1"/>
        </xdr:cNvSpPr>
      </xdr:nvSpPr>
      <xdr:spPr bwMode="auto">
        <a:xfrm>
          <a:off x="0" y="544830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0790" name="Rectangle 41"/>
        <xdr:cNvSpPr>
          <a:spLocks noChangeArrowheads="1"/>
        </xdr:cNvSpPr>
      </xdr:nvSpPr>
      <xdr:spPr bwMode="auto">
        <a:xfrm>
          <a:off x="0" y="3467100"/>
          <a:ext cx="2952750" cy="371475"/>
        </a:xfrm>
        <a:prstGeom prst="rect">
          <a:avLst/>
        </a:prstGeom>
        <a:noFill/>
        <a:ln>
          <a:noFill/>
        </a:ln>
        <a:effectLst>
          <a:outerShdw dist="107763" dir="13500000" sx="125000" sy="125000" algn="b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1057275</xdr:colOff>
      <xdr:row>4</xdr:row>
      <xdr:rowOff>0</xdr:rowOff>
    </xdr:to>
    <xdr:sp macro="[0]!Macro4" textlink="">
      <xdr:nvSpPr>
        <xdr:cNvPr id="120791" name="Rectangle 44"/>
        <xdr:cNvSpPr>
          <a:spLocks noChangeArrowheads="1"/>
        </xdr:cNvSpPr>
      </xdr:nvSpPr>
      <xdr:spPr bwMode="auto">
        <a:xfrm>
          <a:off x="704850" y="1638300"/>
          <a:ext cx="218122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228600</xdr:colOff>
      <xdr:row>3</xdr:row>
      <xdr:rowOff>9525</xdr:rowOff>
    </xdr:from>
    <xdr:to>
      <xdr:col>7</xdr:col>
      <xdr:colOff>990600</xdr:colOff>
      <xdr:row>4</xdr:row>
      <xdr:rowOff>9525</xdr:rowOff>
    </xdr:to>
    <xdr:sp macro="[0]!Macro5" textlink="">
      <xdr:nvSpPr>
        <xdr:cNvPr id="120792" name="Rectangle 45"/>
        <xdr:cNvSpPr>
          <a:spLocks noChangeArrowheads="1"/>
        </xdr:cNvSpPr>
      </xdr:nvSpPr>
      <xdr:spPr bwMode="auto">
        <a:xfrm>
          <a:off x="3181350" y="1647825"/>
          <a:ext cx="4133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[0]!Macro7" textlink="">
      <xdr:nvSpPr>
        <xdr:cNvPr id="120793" name="Rectangle 47"/>
        <xdr:cNvSpPr>
          <a:spLocks noChangeArrowheads="1"/>
        </xdr:cNvSpPr>
      </xdr:nvSpPr>
      <xdr:spPr bwMode="auto">
        <a:xfrm>
          <a:off x="7448550" y="1638300"/>
          <a:ext cx="22479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3</xdr:col>
      <xdr:colOff>0</xdr:colOff>
      <xdr:row>6</xdr:row>
      <xdr:rowOff>0</xdr:rowOff>
    </xdr:to>
    <xdr:sp macro="[0]!Macro8" textlink="">
      <xdr:nvSpPr>
        <xdr:cNvPr id="120794" name="Rectangle 48"/>
        <xdr:cNvSpPr>
          <a:spLocks noChangeArrowheads="1"/>
        </xdr:cNvSpPr>
      </xdr:nvSpPr>
      <xdr:spPr bwMode="auto">
        <a:xfrm>
          <a:off x="0" y="2543175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[0]!Macro16" textlink="">
      <xdr:nvSpPr>
        <xdr:cNvPr id="120795" name="Rectangle 49"/>
        <xdr:cNvSpPr>
          <a:spLocks noChangeArrowheads="1"/>
        </xdr:cNvSpPr>
      </xdr:nvSpPr>
      <xdr:spPr bwMode="auto">
        <a:xfrm>
          <a:off x="0" y="3467100"/>
          <a:ext cx="29527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0</xdr:colOff>
      <xdr:row>13</xdr:row>
      <xdr:rowOff>0</xdr:rowOff>
    </xdr:to>
    <xdr:sp macro="[0]!Macro21" textlink="">
      <xdr:nvSpPr>
        <xdr:cNvPr id="120796" name="Rectangle 50"/>
        <xdr:cNvSpPr>
          <a:spLocks noChangeArrowheads="1"/>
        </xdr:cNvSpPr>
      </xdr:nvSpPr>
      <xdr:spPr bwMode="auto">
        <a:xfrm>
          <a:off x="0" y="544830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10</xdr:col>
      <xdr:colOff>0</xdr:colOff>
      <xdr:row>1</xdr:row>
      <xdr:rowOff>0</xdr:rowOff>
    </xdr:to>
    <xdr:sp macro="[0]!Macro57" textlink="">
      <xdr:nvSpPr>
        <xdr:cNvPr id="120797" name="Rectangle 5856"/>
        <xdr:cNvSpPr>
          <a:spLocks noChangeArrowheads="1"/>
        </xdr:cNvSpPr>
      </xdr:nvSpPr>
      <xdr:spPr bwMode="auto">
        <a:xfrm>
          <a:off x="0" y="0"/>
          <a:ext cx="9696450" cy="9429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43</xdr:row>
      <xdr:rowOff>0</xdr:rowOff>
    </xdr:from>
    <xdr:to>
      <xdr:col>6</xdr:col>
      <xdr:colOff>19050</xdr:colOff>
      <xdr:row>43</xdr:row>
      <xdr:rowOff>38100</xdr:rowOff>
    </xdr:to>
    <xdr:sp macro="[0]!Macro65" textlink="">
      <xdr:nvSpPr>
        <xdr:cNvPr id="36" name="Rectangle 18"/>
        <xdr:cNvSpPr>
          <a:spLocks noChangeArrowheads="1"/>
        </xdr:cNvSpPr>
      </xdr:nvSpPr>
      <xdr:spPr bwMode="auto">
        <a:xfrm>
          <a:off x="3248025" y="571500"/>
          <a:ext cx="11334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1104900</xdr:colOff>
      <xdr:row>43</xdr:row>
      <xdr:rowOff>0</xdr:rowOff>
    </xdr:from>
    <xdr:to>
      <xdr:col>7</xdr:col>
      <xdr:colOff>28575</xdr:colOff>
      <xdr:row>43</xdr:row>
      <xdr:rowOff>57150</xdr:rowOff>
    </xdr:to>
    <xdr:sp macro="[0]!Macro67" textlink="">
      <xdr:nvSpPr>
        <xdr:cNvPr id="37" name="Rectangle 19"/>
        <xdr:cNvSpPr>
          <a:spLocks noChangeArrowheads="1"/>
        </xdr:cNvSpPr>
      </xdr:nvSpPr>
      <xdr:spPr bwMode="auto">
        <a:xfrm>
          <a:off x="4343400" y="590550"/>
          <a:ext cx="11430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Rectangle 40"/>
        <xdr:cNvSpPr>
          <a:spLocks noChangeArrowheads="1"/>
        </xdr:cNvSpPr>
      </xdr:nvSpPr>
      <xdr:spPr bwMode="auto">
        <a:xfrm>
          <a:off x="0" y="533400"/>
          <a:ext cx="4953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[0]!Macro62" textlink="">
      <xdr:nvSpPr>
        <xdr:cNvPr id="41" name="Rectangle 50"/>
        <xdr:cNvSpPr>
          <a:spLocks noChangeArrowheads="1"/>
        </xdr:cNvSpPr>
      </xdr:nvSpPr>
      <xdr:spPr bwMode="auto">
        <a:xfrm>
          <a:off x="0" y="533400"/>
          <a:ext cx="4953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14</xdr:row>
      <xdr:rowOff>0</xdr:rowOff>
    </xdr:from>
    <xdr:to>
      <xdr:col>4</xdr:col>
      <xdr:colOff>0</xdr:colOff>
      <xdr:row>15</xdr:row>
      <xdr:rowOff>0</xdr:rowOff>
    </xdr:to>
    <xdr:sp macro="[0]!Macro63" textlink="">
      <xdr:nvSpPr>
        <xdr:cNvPr id="62" name="Rectangle 14"/>
        <xdr:cNvSpPr>
          <a:spLocks noChangeArrowheads="1"/>
        </xdr:cNvSpPr>
      </xdr:nvSpPr>
      <xdr:spPr bwMode="auto">
        <a:xfrm>
          <a:off x="495300" y="533400"/>
          <a:ext cx="685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sp macro="[0]!Macro64" textlink="">
      <xdr:nvSpPr>
        <xdr:cNvPr id="63" name="Rectangle 15"/>
        <xdr:cNvSpPr>
          <a:spLocks noChangeArrowheads="1"/>
        </xdr:cNvSpPr>
      </xdr:nvSpPr>
      <xdr:spPr bwMode="auto">
        <a:xfrm>
          <a:off x="1181100" y="533400"/>
          <a:ext cx="6667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14</xdr:row>
      <xdr:rowOff>0</xdr:rowOff>
    </xdr:from>
    <xdr:to>
      <xdr:col>6</xdr:col>
      <xdr:colOff>0</xdr:colOff>
      <xdr:row>15</xdr:row>
      <xdr:rowOff>0</xdr:rowOff>
    </xdr:to>
    <xdr:sp macro="[0]!Macro24" textlink="">
      <xdr:nvSpPr>
        <xdr:cNvPr id="64" name="Rectangle 16"/>
        <xdr:cNvSpPr>
          <a:spLocks noChangeArrowheads="1"/>
        </xdr:cNvSpPr>
      </xdr:nvSpPr>
      <xdr:spPr bwMode="auto">
        <a:xfrm>
          <a:off x="1847850" y="533400"/>
          <a:ext cx="685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7</xdr:col>
      <xdr:colOff>0</xdr:colOff>
      <xdr:row>15</xdr:row>
      <xdr:rowOff>0</xdr:rowOff>
    </xdr:to>
    <xdr:sp macro="[0]!Macro25" textlink="">
      <xdr:nvSpPr>
        <xdr:cNvPr id="65" name="Rectangle 17"/>
        <xdr:cNvSpPr>
          <a:spLocks noChangeArrowheads="1"/>
        </xdr:cNvSpPr>
      </xdr:nvSpPr>
      <xdr:spPr bwMode="auto">
        <a:xfrm>
          <a:off x="2533650" y="533400"/>
          <a:ext cx="704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</xdr:colOff>
      <xdr:row>14</xdr:row>
      <xdr:rowOff>38100</xdr:rowOff>
    </xdr:from>
    <xdr:to>
      <xdr:col>8</xdr:col>
      <xdr:colOff>19050</xdr:colOff>
      <xdr:row>15</xdr:row>
      <xdr:rowOff>38100</xdr:rowOff>
    </xdr:to>
    <xdr:sp macro="[0]!Macro65" textlink="">
      <xdr:nvSpPr>
        <xdr:cNvPr id="66" name="Rectangle 18"/>
        <xdr:cNvSpPr>
          <a:spLocks noChangeArrowheads="1"/>
        </xdr:cNvSpPr>
      </xdr:nvSpPr>
      <xdr:spPr bwMode="auto">
        <a:xfrm>
          <a:off x="3248025" y="571500"/>
          <a:ext cx="11334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1104900</xdr:colOff>
      <xdr:row>14</xdr:row>
      <xdr:rowOff>57150</xdr:rowOff>
    </xdr:from>
    <xdr:to>
      <xdr:col>9</xdr:col>
      <xdr:colOff>28575</xdr:colOff>
      <xdr:row>15</xdr:row>
      <xdr:rowOff>57150</xdr:rowOff>
    </xdr:to>
    <xdr:sp macro="[0]!Macro67" textlink="">
      <xdr:nvSpPr>
        <xdr:cNvPr id="67" name="Rectangle 19"/>
        <xdr:cNvSpPr>
          <a:spLocks noChangeArrowheads="1"/>
        </xdr:cNvSpPr>
      </xdr:nvSpPr>
      <xdr:spPr bwMode="auto">
        <a:xfrm>
          <a:off x="4343400" y="590550"/>
          <a:ext cx="11430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0</xdr:colOff>
      <xdr:row>15</xdr:row>
      <xdr:rowOff>0</xdr:rowOff>
    </xdr:to>
    <xdr:sp macro="[0]!Macro28" textlink="">
      <xdr:nvSpPr>
        <xdr:cNvPr id="68" name="Rectangle 20"/>
        <xdr:cNvSpPr>
          <a:spLocks noChangeArrowheads="1"/>
        </xdr:cNvSpPr>
      </xdr:nvSpPr>
      <xdr:spPr bwMode="auto">
        <a:xfrm>
          <a:off x="5457825" y="533400"/>
          <a:ext cx="8286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69" name="Rectangle 27"/>
        <xdr:cNvSpPr>
          <a:spLocks noChangeArrowheads="1"/>
        </xdr:cNvSpPr>
      </xdr:nvSpPr>
      <xdr:spPr bwMode="auto">
        <a:xfrm>
          <a:off x="0" y="0"/>
          <a:ext cx="6286500" cy="533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70" name="Rectangle 40"/>
        <xdr:cNvSpPr>
          <a:spLocks noChangeArrowheads="1"/>
        </xdr:cNvSpPr>
      </xdr:nvSpPr>
      <xdr:spPr bwMode="auto">
        <a:xfrm>
          <a:off x="0" y="533400"/>
          <a:ext cx="4953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sp macro="[0]!Macro62" textlink="">
      <xdr:nvSpPr>
        <xdr:cNvPr id="71" name="Rectangle 50"/>
        <xdr:cNvSpPr>
          <a:spLocks noChangeArrowheads="1"/>
        </xdr:cNvSpPr>
      </xdr:nvSpPr>
      <xdr:spPr bwMode="auto">
        <a:xfrm>
          <a:off x="0" y="533400"/>
          <a:ext cx="4953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sp macro="[0]!Macro37" textlink="">
      <xdr:nvSpPr>
        <xdr:cNvPr id="119744" name="Rectangle 5"/>
        <xdr:cNvSpPr>
          <a:spLocks noChangeArrowheads="1"/>
        </xdr:cNvSpPr>
      </xdr:nvSpPr>
      <xdr:spPr bwMode="auto">
        <a:xfrm>
          <a:off x="182880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sp macro="[0]!Macro38" textlink="">
      <xdr:nvSpPr>
        <xdr:cNvPr id="119745" name="Rectangle 6"/>
        <xdr:cNvSpPr>
          <a:spLocks noChangeArrowheads="1"/>
        </xdr:cNvSpPr>
      </xdr:nvSpPr>
      <xdr:spPr bwMode="auto">
        <a:xfrm>
          <a:off x="295275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6</xdr:row>
      <xdr:rowOff>0</xdr:rowOff>
    </xdr:to>
    <xdr:sp macro="[0]!Macro39" textlink="">
      <xdr:nvSpPr>
        <xdr:cNvPr id="119746" name="Rectangle 7"/>
        <xdr:cNvSpPr>
          <a:spLocks noChangeArrowheads="1"/>
        </xdr:cNvSpPr>
      </xdr:nvSpPr>
      <xdr:spPr bwMode="auto">
        <a:xfrm>
          <a:off x="407670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5</xdr:row>
      <xdr:rowOff>0</xdr:rowOff>
    </xdr:from>
    <xdr:to>
      <xdr:col>7</xdr:col>
      <xdr:colOff>0</xdr:colOff>
      <xdr:row>6</xdr:row>
      <xdr:rowOff>0</xdr:rowOff>
    </xdr:to>
    <xdr:sp macro="[0]!Macro40" textlink="">
      <xdr:nvSpPr>
        <xdr:cNvPr id="119747" name="Rectangle 8"/>
        <xdr:cNvSpPr>
          <a:spLocks noChangeArrowheads="1"/>
        </xdr:cNvSpPr>
      </xdr:nvSpPr>
      <xdr:spPr bwMode="auto">
        <a:xfrm>
          <a:off x="520065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0</xdr:colOff>
      <xdr:row>6</xdr:row>
      <xdr:rowOff>0</xdr:rowOff>
    </xdr:to>
    <xdr:sp macro="[0]!Macro41" textlink="">
      <xdr:nvSpPr>
        <xdr:cNvPr id="119748" name="Rectangle 9"/>
        <xdr:cNvSpPr>
          <a:spLocks noChangeArrowheads="1"/>
        </xdr:cNvSpPr>
      </xdr:nvSpPr>
      <xdr:spPr bwMode="auto">
        <a:xfrm>
          <a:off x="632460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6</xdr:row>
      <xdr:rowOff>0</xdr:rowOff>
    </xdr:to>
    <xdr:sp macro="[0]!Macro42" textlink="">
      <xdr:nvSpPr>
        <xdr:cNvPr id="119749" name="Rectangle 10"/>
        <xdr:cNvSpPr>
          <a:spLocks noChangeArrowheads="1"/>
        </xdr:cNvSpPr>
      </xdr:nvSpPr>
      <xdr:spPr bwMode="auto">
        <a:xfrm>
          <a:off x="744855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5</xdr:row>
      <xdr:rowOff>0</xdr:rowOff>
    </xdr:from>
    <xdr:to>
      <xdr:col>10</xdr:col>
      <xdr:colOff>0</xdr:colOff>
      <xdr:row>6</xdr:row>
      <xdr:rowOff>0</xdr:rowOff>
    </xdr:to>
    <xdr:sp macro="[0]!Macro43" textlink="">
      <xdr:nvSpPr>
        <xdr:cNvPr id="119750" name="Rectangle 11"/>
        <xdr:cNvSpPr>
          <a:spLocks noChangeArrowheads="1"/>
        </xdr:cNvSpPr>
      </xdr:nvSpPr>
      <xdr:spPr bwMode="auto">
        <a:xfrm>
          <a:off x="8572500" y="25241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[0]!Macro45" textlink="">
      <xdr:nvSpPr>
        <xdr:cNvPr id="119751" name="Rectangle 12"/>
        <xdr:cNvSpPr>
          <a:spLocks noChangeArrowheads="1"/>
        </xdr:cNvSpPr>
      </xdr:nvSpPr>
      <xdr:spPr bwMode="auto">
        <a:xfrm>
          <a:off x="2952750" y="3448050"/>
          <a:ext cx="3371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10</xdr:col>
      <xdr:colOff>0</xdr:colOff>
      <xdr:row>8</xdr:row>
      <xdr:rowOff>0</xdr:rowOff>
    </xdr:to>
    <xdr:sp macro="[0]!Macro46" textlink="">
      <xdr:nvSpPr>
        <xdr:cNvPr id="119752" name="Rectangle 13"/>
        <xdr:cNvSpPr>
          <a:spLocks noChangeArrowheads="1"/>
        </xdr:cNvSpPr>
      </xdr:nvSpPr>
      <xdr:spPr bwMode="auto">
        <a:xfrm>
          <a:off x="6324600" y="3448050"/>
          <a:ext cx="33718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sp macro="[0]!Macro50" textlink="">
      <xdr:nvSpPr>
        <xdr:cNvPr id="119753" name="Rectangle 14"/>
        <xdr:cNvSpPr>
          <a:spLocks noChangeArrowheads="1"/>
        </xdr:cNvSpPr>
      </xdr:nvSpPr>
      <xdr:spPr bwMode="auto">
        <a:xfrm>
          <a:off x="182880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13</xdr:row>
      <xdr:rowOff>0</xdr:rowOff>
    </xdr:to>
    <xdr:sp macro="[0]!Macro51" textlink="">
      <xdr:nvSpPr>
        <xdr:cNvPr id="119754" name="Rectangle 15"/>
        <xdr:cNvSpPr>
          <a:spLocks noChangeArrowheads="1"/>
        </xdr:cNvSpPr>
      </xdr:nvSpPr>
      <xdr:spPr bwMode="auto">
        <a:xfrm>
          <a:off x="295275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13</xdr:row>
      <xdr:rowOff>0</xdr:rowOff>
    </xdr:to>
    <xdr:sp macro="[0]!Macro52" textlink="">
      <xdr:nvSpPr>
        <xdr:cNvPr id="119755" name="Rectangle 16"/>
        <xdr:cNvSpPr>
          <a:spLocks noChangeArrowheads="1"/>
        </xdr:cNvSpPr>
      </xdr:nvSpPr>
      <xdr:spPr bwMode="auto">
        <a:xfrm>
          <a:off x="407670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0</xdr:colOff>
      <xdr:row>13</xdr:row>
      <xdr:rowOff>0</xdr:rowOff>
    </xdr:to>
    <xdr:sp macro="[0]!Macro53" textlink="">
      <xdr:nvSpPr>
        <xdr:cNvPr id="119756" name="Rectangle 17"/>
        <xdr:cNvSpPr>
          <a:spLocks noChangeArrowheads="1"/>
        </xdr:cNvSpPr>
      </xdr:nvSpPr>
      <xdr:spPr bwMode="auto">
        <a:xfrm>
          <a:off x="520065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[0]!Macro54" textlink="">
      <xdr:nvSpPr>
        <xdr:cNvPr id="119757" name="Rectangle 18"/>
        <xdr:cNvSpPr>
          <a:spLocks noChangeArrowheads="1"/>
        </xdr:cNvSpPr>
      </xdr:nvSpPr>
      <xdr:spPr bwMode="auto">
        <a:xfrm>
          <a:off x="632460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0</xdr:colOff>
      <xdr:row>13</xdr:row>
      <xdr:rowOff>0</xdr:rowOff>
    </xdr:to>
    <xdr:sp macro="[0]!Macro55" textlink="">
      <xdr:nvSpPr>
        <xdr:cNvPr id="119758" name="Rectangle 19"/>
        <xdr:cNvSpPr>
          <a:spLocks noChangeArrowheads="1"/>
        </xdr:cNvSpPr>
      </xdr:nvSpPr>
      <xdr:spPr bwMode="auto">
        <a:xfrm>
          <a:off x="744855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0</xdr:colOff>
      <xdr:row>13</xdr:row>
      <xdr:rowOff>0</xdr:rowOff>
    </xdr:to>
    <xdr:sp macro="[0]!Macro56" textlink="">
      <xdr:nvSpPr>
        <xdr:cNvPr id="119759" name="Rectangle 20"/>
        <xdr:cNvSpPr>
          <a:spLocks noChangeArrowheads="1"/>
        </xdr:cNvSpPr>
      </xdr:nvSpPr>
      <xdr:spPr bwMode="auto">
        <a:xfrm>
          <a:off x="8572500" y="542925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9</xdr:col>
      <xdr:colOff>1114425</xdr:colOff>
      <xdr:row>10</xdr:row>
      <xdr:rowOff>0</xdr:rowOff>
    </xdr:to>
    <xdr:sp macro="[0]!Macro48" textlink="">
      <xdr:nvSpPr>
        <xdr:cNvPr id="119760" name="Rectangle 21"/>
        <xdr:cNvSpPr>
          <a:spLocks noChangeArrowheads="1"/>
        </xdr:cNvSpPr>
      </xdr:nvSpPr>
      <xdr:spPr bwMode="auto">
        <a:xfrm>
          <a:off x="5200650" y="4352925"/>
          <a:ext cx="44862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11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119761" name="Rectangle 27"/>
        <xdr:cNvSpPr>
          <a:spLocks noChangeArrowheads="1"/>
        </xdr:cNvSpPr>
      </xdr:nvSpPr>
      <xdr:spPr bwMode="auto">
        <a:xfrm>
          <a:off x="0" y="4895850"/>
          <a:ext cx="9696450" cy="533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5</xdr:col>
      <xdr:colOff>733425</xdr:colOff>
      <xdr:row>10</xdr:row>
      <xdr:rowOff>0</xdr:rowOff>
    </xdr:to>
    <xdr:sp macro="[0]!Macro47" textlink="">
      <xdr:nvSpPr>
        <xdr:cNvPr id="119762" name="Rectangle 37"/>
        <xdr:cNvSpPr>
          <a:spLocks noChangeArrowheads="1"/>
        </xdr:cNvSpPr>
      </xdr:nvSpPr>
      <xdr:spPr bwMode="auto">
        <a:xfrm>
          <a:off x="0" y="4352925"/>
          <a:ext cx="481012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9763" name="Rectangle 38"/>
        <xdr:cNvSpPr>
          <a:spLocks noChangeArrowheads="1"/>
        </xdr:cNvSpPr>
      </xdr:nvSpPr>
      <xdr:spPr bwMode="auto">
        <a:xfrm>
          <a:off x="0" y="2524125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9764" name="Rectangle 39"/>
        <xdr:cNvSpPr>
          <a:spLocks noChangeArrowheads="1"/>
        </xdr:cNvSpPr>
      </xdr:nvSpPr>
      <xdr:spPr bwMode="auto">
        <a:xfrm>
          <a:off x="0" y="3448050"/>
          <a:ext cx="29527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19765" name="Rectangle 40"/>
        <xdr:cNvSpPr>
          <a:spLocks noChangeArrowheads="1"/>
        </xdr:cNvSpPr>
      </xdr:nvSpPr>
      <xdr:spPr bwMode="auto">
        <a:xfrm>
          <a:off x="0" y="542925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9766" name="Rectangle 41"/>
        <xdr:cNvSpPr>
          <a:spLocks noChangeArrowheads="1"/>
        </xdr:cNvSpPr>
      </xdr:nvSpPr>
      <xdr:spPr bwMode="auto">
        <a:xfrm>
          <a:off x="0" y="3448050"/>
          <a:ext cx="2952750" cy="371475"/>
        </a:xfrm>
        <a:prstGeom prst="rect">
          <a:avLst/>
        </a:prstGeom>
        <a:noFill/>
        <a:ln>
          <a:noFill/>
        </a:ln>
        <a:effectLst>
          <a:outerShdw dist="107763" dir="13500000" sx="125000" sy="125000" algn="b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1057275</xdr:colOff>
      <xdr:row>4</xdr:row>
      <xdr:rowOff>0</xdr:rowOff>
    </xdr:to>
    <xdr:sp macro="[0]!Macro32" textlink="">
      <xdr:nvSpPr>
        <xdr:cNvPr id="119767" name="Rectangle 44"/>
        <xdr:cNvSpPr>
          <a:spLocks noChangeArrowheads="1"/>
        </xdr:cNvSpPr>
      </xdr:nvSpPr>
      <xdr:spPr bwMode="auto">
        <a:xfrm>
          <a:off x="704850" y="1619250"/>
          <a:ext cx="218122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295275</xdr:colOff>
      <xdr:row>3</xdr:row>
      <xdr:rowOff>0</xdr:rowOff>
    </xdr:from>
    <xdr:to>
      <xdr:col>7</xdr:col>
      <xdr:colOff>876300</xdr:colOff>
      <xdr:row>4</xdr:row>
      <xdr:rowOff>0</xdr:rowOff>
    </xdr:to>
    <xdr:sp macro="[0]!Macro33" textlink="">
      <xdr:nvSpPr>
        <xdr:cNvPr id="119768" name="Rectangle 45"/>
        <xdr:cNvSpPr>
          <a:spLocks noChangeArrowheads="1"/>
        </xdr:cNvSpPr>
      </xdr:nvSpPr>
      <xdr:spPr bwMode="auto">
        <a:xfrm>
          <a:off x="3248025" y="1619250"/>
          <a:ext cx="39528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[0]!Macro35" textlink="">
      <xdr:nvSpPr>
        <xdr:cNvPr id="119769" name="Rectangle 47"/>
        <xdr:cNvSpPr>
          <a:spLocks noChangeArrowheads="1"/>
        </xdr:cNvSpPr>
      </xdr:nvSpPr>
      <xdr:spPr bwMode="auto">
        <a:xfrm>
          <a:off x="7448550" y="1619250"/>
          <a:ext cx="22479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3</xdr:col>
      <xdr:colOff>0</xdr:colOff>
      <xdr:row>6</xdr:row>
      <xdr:rowOff>0</xdr:rowOff>
    </xdr:to>
    <xdr:sp macro="[0]!Macro36" textlink="">
      <xdr:nvSpPr>
        <xdr:cNvPr id="119770" name="Rectangle 48"/>
        <xdr:cNvSpPr>
          <a:spLocks noChangeArrowheads="1"/>
        </xdr:cNvSpPr>
      </xdr:nvSpPr>
      <xdr:spPr bwMode="auto">
        <a:xfrm>
          <a:off x="0" y="2524125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4</xdr:col>
      <xdr:colOff>0</xdr:colOff>
      <xdr:row>8</xdr:row>
      <xdr:rowOff>0</xdr:rowOff>
    </xdr:to>
    <xdr:sp macro="[0]!Macro44" textlink="">
      <xdr:nvSpPr>
        <xdr:cNvPr id="119771" name="Rectangle 49"/>
        <xdr:cNvSpPr>
          <a:spLocks noChangeArrowheads="1"/>
        </xdr:cNvSpPr>
      </xdr:nvSpPr>
      <xdr:spPr bwMode="auto">
        <a:xfrm>
          <a:off x="0" y="3448050"/>
          <a:ext cx="29527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0</xdr:colOff>
      <xdr:row>13</xdr:row>
      <xdr:rowOff>0</xdr:rowOff>
    </xdr:to>
    <xdr:sp macro="[0]!Macro49" textlink="">
      <xdr:nvSpPr>
        <xdr:cNvPr id="119772" name="Rectangle 50"/>
        <xdr:cNvSpPr>
          <a:spLocks noChangeArrowheads="1"/>
        </xdr:cNvSpPr>
      </xdr:nvSpPr>
      <xdr:spPr bwMode="auto">
        <a:xfrm>
          <a:off x="0" y="542925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10</xdr:col>
      <xdr:colOff>0</xdr:colOff>
      <xdr:row>1</xdr:row>
      <xdr:rowOff>0</xdr:rowOff>
    </xdr:to>
    <xdr:sp macro="[0]!Macro57" textlink="">
      <xdr:nvSpPr>
        <xdr:cNvPr id="119773" name="Rectangle 31"/>
        <xdr:cNvSpPr>
          <a:spLocks noChangeArrowheads="1"/>
        </xdr:cNvSpPr>
      </xdr:nvSpPr>
      <xdr:spPr bwMode="auto">
        <a:xfrm>
          <a:off x="0" y="0"/>
          <a:ext cx="9696450" cy="923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14</xdr:row>
      <xdr:rowOff>0</xdr:rowOff>
    </xdr:from>
    <xdr:to>
      <xdr:col>4</xdr:col>
      <xdr:colOff>0</xdr:colOff>
      <xdr:row>15</xdr:row>
      <xdr:rowOff>0</xdr:rowOff>
    </xdr:to>
    <xdr:sp macro="[0]!Macro63" textlink="">
      <xdr:nvSpPr>
        <xdr:cNvPr id="32" name="Rectangle 14"/>
        <xdr:cNvSpPr>
          <a:spLocks noChangeArrowheads="1"/>
        </xdr:cNvSpPr>
      </xdr:nvSpPr>
      <xdr:spPr bwMode="auto">
        <a:xfrm>
          <a:off x="182880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sp macro="[0]!Macro64" textlink="">
      <xdr:nvSpPr>
        <xdr:cNvPr id="33" name="Rectangle 15"/>
        <xdr:cNvSpPr>
          <a:spLocks noChangeArrowheads="1"/>
        </xdr:cNvSpPr>
      </xdr:nvSpPr>
      <xdr:spPr bwMode="auto">
        <a:xfrm>
          <a:off x="295275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14</xdr:row>
      <xdr:rowOff>0</xdr:rowOff>
    </xdr:from>
    <xdr:to>
      <xdr:col>6</xdr:col>
      <xdr:colOff>0</xdr:colOff>
      <xdr:row>15</xdr:row>
      <xdr:rowOff>0</xdr:rowOff>
    </xdr:to>
    <xdr:sp macro="[0]!Macro24" textlink="">
      <xdr:nvSpPr>
        <xdr:cNvPr id="34" name="Rectangle 16"/>
        <xdr:cNvSpPr>
          <a:spLocks noChangeArrowheads="1"/>
        </xdr:cNvSpPr>
      </xdr:nvSpPr>
      <xdr:spPr bwMode="auto">
        <a:xfrm>
          <a:off x="407670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7</xdr:col>
      <xdr:colOff>0</xdr:colOff>
      <xdr:row>15</xdr:row>
      <xdr:rowOff>0</xdr:rowOff>
    </xdr:to>
    <xdr:sp macro="[0]!Macro25" textlink="">
      <xdr:nvSpPr>
        <xdr:cNvPr id="35" name="Rectangle 17"/>
        <xdr:cNvSpPr>
          <a:spLocks noChangeArrowheads="1"/>
        </xdr:cNvSpPr>
      </xdr:nvSpPr>
      <xdr:spPr bwMode="auto">
        <a:xfrm>
          <a:off x="520065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</xdr:colOff>
      <xdr:row>14</xdr:row>
      <xdr:rowOff>38100</xdr:rowOff>
    </xdr:from>
    <xdr:to>
      <xdr:col>8</xdr:col>
      <xdr:colOff>19050</xdr:colOff>
      <xdr:row>15</xdr:row>
      <xdr:rowOff>38100</xdr:rowOff>
    </xdr:to>
    <xdr:sp macro="[0]!Macro65" textlink="">
      <xdr:nvSpPr>
        <xdr:cNvPr id="36" name="Rectangle 18"/>
        <xdr:cNvSpPr>
          <a:spLocks noChangeArrowheads="1"/>
        </xdr:cNvSpPr>
      </xdr:nvSpPr>
      <xdr:spPr bwMode="auto">
        <a:xfrm>
          <a:off x="6334125" y="5648325"/>
          <a:ext cx="11334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1104900</xdr:colOff>
      <xdr:row>14</xdr:row>
      <xdr:rowOff>57150</xdr:rowOff>
    </xdr:from>
    <xdr:to>
      <xdr:col>9</xdr:col>
      <xdr:colOff>28575</xdr:colOff>
      <xdr:row>15</xdr:row>
      <xdr:rowOff>57150</xdr:rowOff>
    </xdr:to>
    <xdr:sp macro="[0]!Macro67" textlink="">
      <xdr:nvSpPr>
        <xdr:cNvPr id="37" name="Rectangle 19"/>
        <xdr:cNvSpPr>
          <a:spLocks noChangeArrowheads="1"/>
        </xdr:cNvSpPr>
      </xdr:nvSpPr>
      <xdr:spPr bwMode="auto">
        <a:xfrm>
          <a:off x="7429500" y="5667375"/>
          <a:ext cx="11715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0</xdr:colOff>
      <xdr:row>15</xdr:row>
      <xdr:rowOff>0</xdr:rowOff>
    </xdr:to>
    <xdr:sp macro="[0]!Macro28" textlink="">
      <xdr:nvSpPr>
        <xdr:cNvPr id="38" name="Rectangle 20"/>
        <xdr:cNvSpPr>
          <a:spLocks noChangeArrowheads="1"/>
        </xdr:cNvSpPr>
      </xdr:nvSpPr>
      <xdr:spPr bwMode="auto">
        <a:xfrm>
          <a:off x="857250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39" name="Rectangle 27"/>
        <xdr:cNvSpPr>
          <a:spLocks noChangeArrowheads="1"/>
        </xdr:cNvSpPr>
      </xdr:nvSpPr>
      <xdr:spPr bwMode="auto">
        <a:xfrm>
          <a:off x="704850" y="5448300"/>
          <a:ext cx="8991600" cy="1619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40" name="Rectangle 40"/>
        <xdr:cNvSpPr>
          <a:spLocks noChangeArrowheads="1"/>
        </xdr:cNvSpPr>
      </xdr:nvSpPr>
      <xdr:spPr bwMode="auto">
        <a:xfrm>
          <a:off x="70485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sp macro="[0]!Macro62" textlink="">
      <xdr:nvSpPr>
        <xdr:cNvPr id="41" name="Rectangle 50"/>
        <xdr:cNvSpPr>
          <a:spLocks noChangeArrowheads="1"/>
        </xdr:cNvSpPr>
      </xdr:nvSpPr>
      <xdr:spPr bwMode="auto">
        <a:xfrm>
          <a:off x="704850" y="5610225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2</xdr:col>
      <xdr:colOff>95250</xdr:colOff>
      <xdr:row>2</xdr:row>
      <xdr:rowOff>76200</xdr:rowOff>
    </xdr:to>
    <xdr:pic>
      <xdr:nvPicPr>
        <xdr:cNvPr id="1055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5429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28575</xdr:rowOff>
    </xdr:from>
    <xdr:to>
      <xdr:col>11</xdr:col>
      <xdr:colOff>0</xdr:colOff>
      <xdr:row>2</xdr:row>
      <xdr:rowOff>638175</xdr:rowOff>
    </xdr:to>
    <xdr:sp macro="[0]!Macro29" textlink="">
      <xdr:nvSpPr>
        <xdr:cNvPr id="2" name="Rectangle 2"/>
        <xdr:cNvSpPr>
          <a:spLocks noChangeArrowheads="1"/>
        </xdr:cNvSpPr>
      </xdr:nvSpPr>
      <xdr:spPr bwMode="auto">
        <a:xfrm>
          <a:off x="7696200" y="28575"/>
          <a:ext cx="110490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3</xdr:row>
      <xdr:rowOff>0</xdr:rowOff>
    </xdr:to>
    <xdr:sp macro="[0]!Macro30" textlink="">
      <xdr:nvSpPr>
        <xdr:cNvPr id="3" name="Rectangle 28"/>
        <xdr:cNvSpPr>
          <a:spLocks noChangeArrowheads="1"/>
        </xdr:cNvSpPr>
      </xdr:nvSpPr>
      <xdr:spPr bwMode="auto">
        <a:xfrm>
          <a:off x="6600825" y="0"/>
          <a:ext cx="86677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28575</xdr:rowOff>
    </xdr:from>
    <xdr:to>
      <xdr:col>9</xdr:col>
      <xdr:colOff>38100</xdr:colOff>
      <xdr:row>2</xdr:row>
      <xdr:rowOff>314325</xdr:rowOff>
    </xdr:to>
    <xdr:sp macro="[0]!Macro29" textlink="">
      <xdr:nvSpPr>
        <xdr:cNvPr id="2" name="Rectangle 2"/>
        <xdr:cNvSpPr>
          <a:spLocks noChangeArrowheads="1"/>
        </xdr:cNvSpPr>
      </xdr:nvSpPr>
      <xdr:spPr bwMode="auto">
        <a:xfrm>
          <a:off x="7658100" y="28575"/>
          <a:ext cx="105727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3</xdr:row>
      <xdr:rowOff>0</xdr:rowOff>
    </xdr:to>
    <xdr:sp macro="[0]!Macro30" textlink="">
      <xdr:nvSpPr>
        <xdr:cNvPr id="3" name="Rectangle 30"/>
        <xdr:cNvSpPr>
          <a:spLocks noChangeArrowheads="1"/>
        </xdr:cNvSpPr>
      </xdr:nvSpPr>
      <xdr:spPr bwMode="auto">
        <a:xfrm>
          <a:off x="6610350" y="0"/>
          <a:ext cx="876300" cy="914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28575</xdr:rowOff>
    </xdr:from>
    <xdr:to>
      <xdr:col>8</xdr:col>
      <xdr:colOff>0</xdr:colOff>
      <xdr:row>8</xdr:row>
      <xdr:rowOff>638175</xdr:rowOff>
    </xdr:to>
    <xdr:sp macro="[0]!Macro29" textlink="">
      <xdr:nvSpPr>
        <xdr:cNvPr id="2" name="Rectangle 2"/>
        <xdr:cNvSpPr>
          <a:spLocks noChangeArrowheads="1"/>
        </xdr:cNvSpPr>
      </xdr:nvSpPr>
      <xdr:spPr bwMode="auto">
        <a:xfrm>
          <a:off x="7962900" y="28575"/>
          <a:ext cx="1095375" cy="1209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9</xdr:row>
      <xdr:rowOff>0</xdr:rowOff>
    </xdr:to>
    <xdr:sp macro="[0]!Macro30" textlink="">
      <xdr:nvSpPr>
        <xdr:cNvPr id="3" name="Rectangle 27"/>
        <xdr:cNvSpPr>
          <a:spLocks noChangeArrowheads="1"/>
        </xdr:cNvSpPr>
      </xdr:nvSpPr>
      <xdr:spPr bwMode="auto">
        <a:xfrm>
          <a:off x="6819900" y="0"/>
          <a:ext cx="962025" cy="1238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12699</xdr:colOff>
      <xdr:row>0</xdr:row>
      <xdr:rowOff>0</xdr:rowOff>
    </xdr:from>
    <xdr:ext cx="965201" cy="9102587"/>
    <xdr:sp macro="" textlink="">
      <xdr:nvSpPr>
        <xdr:cNvPr id="4" name="Rectangle 3"/>
        <xdr:cNvSpPr/>
      </xdr:nvSpPr>
      <xdr:spPr>
        <a:xfrm>
          <a:off x="12699" y="0"/>
          <a:ext cx="965201" cy="9102587"/>
        </a:xfrm>
        <a:prstGeom prst="rect">
          <a:avLst/>
        </a:prstGeom>
        <a:noFill/>
      </xdr:spPr>
      <xdr:txBody>
        <a:bodyPr vert="wordArtVert" wrap="square" lIns="91440" tIns="45720" rIns="91440" bIns="45720">
          <a:noAutofit/>
        </a:bodyPr>
        <a:lstStyle/>
        <a:p>
          <a:pPr algn="ctr"/>
          <a:r>
            <a:rPr lang="en-US" sz="6600" b="1" cap="none" spc="0">
              <a:ln w="22225">
                <a:solidFill>
                  <a:schemeClr val="bg1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SAR2558</a:t>
          </a:r>
        </a:p>
      </xdr:txBody>
    </xdr:sp>
    <xdr:clientData/>
  </xdr:oneCellAnchor>
  <xdr:twoCellAnchor editAs="oneCell">
    <xdr:from>
      <xdr:col>1</xdr:col>
      <xdr:colOff>1346200</xdr:colOff>
      <xdr:row>0</xdr:row>
      <xdr:rowOff>139700</xdr:rowOff>
    </xdr:from>
    <xdr:to>
      <xdr:col>1</xdr:col>
      <xdr:colOff>2879060</xdr:colOff>
      <xdr:row>7</xdr:row>
      <xdr:rowOff>292100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" y="139700"/>
          <a:ext cx="1532860" cy="219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28575</xdr:rowOff>
    </xdr:from>
    <xdr:to>
      <xdr:col>9</xdr:col>
      <xdr:colOff>1228725</xdr:colOff>
      <xdr:row>3</xdr:row>
      <xdr:rowOff>0</xdr:rowOff>
    </xdr:to>
    <xdr:sp macro="[0]!Macro31" textlink="">
      <xdr:nvSpPr>
        <xdr:cNvPr id="82113" name="Rectangle 2"/>
        <xdr:cNvSpPr>
          <a:spLocks noChangeArrowheads="1"/>
        </xdr:cNvSpPr>
      </xdr:nvSpPr>
      <xdr:spPr bwMode="auto">
        <a:xfrm>
          <a:off x="8258175" y="28575"/>
          <a:ext cx="1228725" cy="9334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323850</xdr:colOff>
      <xdr:row>0</xdr:row>
      <xdr:rowOff>0</xdr:rowOff>
    </xdr:from>
    <xdr:to>
      <xdr:col>8</xdr:col>
      <xdr:colOff>19050</xdr:colOff>
      <xdr:row>3</xdr:row>
      <xdr:rowOff>0</xdr:rowOff>
    </xdr:to>
    <xdr:sp macro="[0]!Macro30" textlink="">
      <xdr:nvSpPr>
        <xdr:cNvPr id="82114" name="Rectangle 27"/>
        <xdr:cNvSpPr>
          <a:spLocks noChangeArrowheads="1"/>
        </xdr:cNvSpPr>
      </xdr:nvSpPr>
      <xdr:spPr bwMode="auto">
        <a:xfrm>
          <a:off x="6800850" y="0"/>
          <a:ext cx="1133475" cy="9620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0</xdr:row>
      <xdr:rowOff>28575</xdr:rowOff>
    </xdr:from>
    <xdr:to>
      <xdr:col>11</xdr:col>
      <xdr:colOff>238125</xdr:colOff>
      <xdr:row>2</xdr:row>
      <xdr:rowOff>285750</xdr:rowOff>
    </xdr:to>
    <xdr:sp macro="[0]!Macro29" textlink="">
      <xdr:nvSpPr>
        <xdr:cNvPr id="102781" name="Rectangle 2"/>
        <xdr:cNvSpPr>
          <a:spLocks noChangeArrowheads="1"/>
        </xdr:cNvSpPr>
      </xdr:nvSpPr>
      <xdr:spPr bwMode="auto">
        <a:xfrm>
          <a:off x="9820275" y="28575"/>
          <a:ext cx="0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0</xdr:rowOff>
    </xdr:to>
    <xdr:sp macro="[0]!Macro30" textlink="">
      <xdr:nvSpPr>
        <xdr:cNvPr id="102782" name="Rectangle 28"/>
        <xdr:cNvSpPr>
          <a:spLocks noChangeArrowheads="1"/>
        </xdr:cNvSpPr>
      </xdr:nvSpPr>
      <xdr:spPr bwMode="auto">
        <a:xfrm>
          <a:off x="6343650" y="0"/>
          <a:ext cx="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28575</xdr:rowOff>
    </xdr:from>
    <xdr:to>
      <xdr:col>13</xdr:col>
      <xdr:colOff>9525</xdr:colOff>
      <xdr:row>3</xdr:row>
      <xdr:rowOff>0</xdr:rowOff>
    </xdr:to>
    <xdr:sp macro="[0]!Macro29" textlink="">
      <xdr:nvSpPr>
        <xdr:cNvPr id="102783" name="Rectangle 2"/>
        <xdr:cNvSpPr>
          <a:spLocks noChangeArrowheads="1"/>
        </xdr:cNvSpPr>
      </xdr:nvSpPr>
      <xdr:spPr bwMode="auto">
        <a:xfrm>
          <a:off x="9820275" y="28575"/>
          <a:ext cx="1466850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76200</xdr:colOff>
      <xdr:row>0</xdr:row>
      <xdr:rowOff>0</xdr:rowOff>
    </xdr:from>
    <xdr:to>
      <xdr:col>10</xdr:col>
      <xdr:colOff>752475</xdr:colOff>
      <xdr:row>3</xdr:row>
      <xdr:rowOff>0</xdr:rowOff>
    </xdr:to>
    <xdr:sp macro="[0]!Macro30" textlink="">
      <xdr:nvSpPr>
        <xdr:cNvPr id="102784" name="Rectangle 32"/>
        <xdr:cNvSpPr>
          <a:spLocks noChangeArrowheads="1"/>
        </xdr:cNvSpPr>
      </xdr:nvSpPr>
      <xdr:spPr bwMode="auto">
        <a:xfrm>
          <a:off x="8334375" y="0"/>
          <a:ext cx="676275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12700</xdr:colOff>
      <xdr:row>233</xdr:row>
      <xdr:rowOff>25400</xdr:rowOff>
    </xdr:from>
    <xdr:to>
      <xdr:col>29</xdr:col>
      <xdr:colOff>9525</xdr:colOff>
      <xdr:row>235</xdr:row>
      <xdr:rowOff>288925</xdr:rowOff>
    </xdr:to>
    <xdr:sp macro="[0]!Macro29" textlink="">
      <xdr:nvSpPr>
        <xdr:cNvPr id="4" name="Rectangle 2"/>
        <xdr:cNvSpPr>
          <a:spLocks noChangeArrowheads="1"/>
        </xdr:cNvSpPr>
      </xdr:nvSpPr>
      <xdr:spPr bwMode="auto">
        <a:xfrm>
          <a:off x="11988800" y="67741800"/>
          <a:ext cx="1038225" cy="8477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304800</xdr:colOff>
      <xdr:row>233</xdr:row>
      <xdr:rowOff>12700</xdr:rowOff>
    </xdr:from>
    <xdr:to>
      <xdr:col>27</xdr:col>
      <xdr:colOff>63500</xdr:colOff>
      <xdr:row>236</xdr:row>
      <xdr:rowOff>25400</xdr:rowOff>
    </xdr:to>
    <xdr:sp macro="[0]!Macro59" textlink="">
      <xdr:nvSpPr>
        <xdr:cNvPr id="5" name="Rectangle 32"/>
        <xdr:cNvSpPr>
          <a:spLocks noChangeArrowheads="1"/>
        </xdr:cNvSpPr>
      </xdr:nvSpPr>
      <xdr:spPr bwMode="auto">
        <a:xfrm>
          <a:off x="10629900" y="67729100"/>
          <a:ext cx="1130300" cy="8890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104775</xdr:colOff>
      <xdr:row>0</xdr:row>
      <xdr:rowOff>28575</xdr:rowOff>
    </xdr:from>
    <xdr:to>
      <xdr:col>66</xdr:col>
      <xdr:colOff>1333500</xdr:colOff>
      <xdr:row>3</xdr:row>
      <xdr:rowOff>0</xdr:rowOff>
    </xdr:to>
    <xdr:sp macro="[0]!Macro29" textlink="">
      <xdr:nvSpPr>
        <xdr:cNvPr id="100543" name="Rectangle 2"/>
        <xdr:cNvSpPr>
          <a:spLocks noChangeArrowheads="1"/>
        </xdr:cNvSpPr>
      </xdr:nvSpPr>
      <xdr:spPr bwMode="auto">
        <a:xfrm>
          <a:off x="31727775" y="28575"/>
          <a:ext cx="1228725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64</xdr:col>
      <xdr:colOff>114300</xdr:colOff>
      <xdr:row>0</xdr:row>
      <xdr:rowOff>0</xdr:rowOff>
    </xdr:from>
    <xdr:to>
      <xdr:col>64</xdr:col>
      <xdr:colOff>800100</xdr:colOff>
      <xdr:row>3</xdr:row>
      <xdr:rowOff>0</xdr:rowOff>
    </xdr:to>
    <xdr:sp macro="[0]!Macro30" textlink="">
      <xdr:nvSpPr>
        <xdr:cNvPr id="100544" name="Rectangle 29"/>
        <xdr:cNvSpPr>
          <a:spLocks noChangeArrowheads="1"/>
        </xdr:cNvSpPr>
      </xdr:nvSpPr>
      <xdr:spPr bwMode="auto">
        <a:xfrm>
          <a:off x="30584775" y="0"/>
          <a:ext cx="685800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28575</xdr:rowOff>
    </xdr:from>
    <xdr:to>
      <xdr:col>20</xdr:col>
      <xdr:colOff>0</xdr:colOff>
      <xdr:row>2</xdr:row>
      <xdr:rowOff>285750</xdr:rowOff>
    </xdr:to>
    <xdr:sp macro="[0]!Macro29" textlink="">
      <xdr:nvSpPr>
        <xdr:cNvPr id="99519" name="Rectangle 2"/>
        <xdr:cNvSpPr>
          <a:spLocks noChangeArrowheads="1"/>
        </xdr:cNvSpPr>
      </xdr:nvSpPr>
      <xdr:spPr bwMode="auto">
        <a:xfrm>
          <a:off x="9620250" y="28575"/>
          <a:ext cx="0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0</xdr:colOff>
      <xdr:row>0</xdr:row>
      <xdr:rowOff>0</xdr:rowOff>
    </xdr:from>
    <xdr:to>
      <xdr:col>14</xdr:col>
      <xdr:colOff>0</xdr:colOff>
      <xdr:row>3</xdr:row>
      <xdr:rowOff>0</xdr:rowOff>
    </xdr:to>
    <xdr:sp macro="[0]!Macro30" textlink="">
      <xdr:nvSpPr>
        <xdr:cNvPr id="99520" name="Rectangle 31"/>
        <xdr:cNvSpPr>
          <a:spLocks noChangeArrowheads="1"/>
        </xdr:cNvSpPr>
      </xdr:nvSpPr>
      <xdr:spPr bwMode="auto">
        <a:xfrm>
          <a:off x="6515100" y="0"/>
          <a:ext cx="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28575</xdr:rowOff>
    </xdr:from>
    <xdr:to>
      <xdr:col>11</xdr:col>
      <xdr:colOff>0</xdr:colOff>
      <xdr:row>2</xdr:row>
      <xdr:rowOff>638175</xdr:rowOff>
    </xdr:to>
    <xdr:sp macro="[0]!Macro31" textlink="">
      <xdr:nvSpPr>
        <xdr:cNvPr id="76993" name="Rectangle 2"/>
        <xdr:cNvSpPr>
          <a:spLocks noChangeArrowheads="1"/>
        </xdr:cNvSpPr>
      </xdr:nvSpPr>
      <xdr:spPr bwMode="auto">
        <a:xfrm>
          <a:off x="7648575" y="28575"/>
          <a:ext cx="110490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3</xdr:row>
      <xdr:rowOff>0</xdr:rowOff>
    </xdr:to>
    <xdr:sp macro="[0]!Macro30" textlink="">
      <xdr:nvSpPr>
        <xdr:cNvPr id="76994" name="Rectangle 28"/>
        <xdr:cNvSpPr>
          <a:spLocks noChangeArrowheads="1"/>
        </xdr:cNvSpPr>
      </xdr:nvSpPr>
      <xdr:spPr bwMode="auto">
        <a:xfrm>
          <a:off x="6610350" y="0"/>
          <a:ext cx="84772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28575</xdr:rowOff>
    </xdr:from>
    <xdr:to>
      <xdr:col>8</xdr:col>
      <xdr:colOff>990600</xdr:colOff>
      <xdr:row>2</xdr:row>
      <xdr:rowOff>314325</xdr:rowOff>
    </xdr:to>
    <xdr:sp macro="[0]!Macro29" textlink="">
      <xdr:nvSpPr>
        <xdr:cNvPr id="97471" name="Rectangle 2"/>
        <xdr:cNvSpPr>
          <a:spLocks noChangeArrowheads="1"/>
        </xdr:cNvSpPr>
      </xdr:nvSpPr>
      <xdr:spPr bwMode="auto">
        <a:xfrm>
          <a:off x="7820025" y="28575"/>
          <a:ext cx="990600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1038225</xdr:colOff>
      <xdr:row>3</xdr:row>
      <xdr:rowOff>0</xdr:rowOff>
    </xdr:to>
    <xdr:sp macro="[0]!Macro30" textlink="">
      <xdr:nvSpPr>
        <xdr:cNvPr id="97472" name="Rectangle 30"/>
        <xdr:cNvSpPr>
          <a:spLocks noChangeArrowheads="1"/>
        </xdr:cNvSpPr>
      </xdr:nvSpPr>
      <xdr:spPr bwMode="auto">
        <a:xfrm>
          <a:off x="6610350" y="0"/>
          <a:ext cx="1038225" cy="914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28575</xdr:rowOff>
    </xdr:from>
    <xdr:to>
      <xdr:col>8</xdr:col>
      <xdr:colOff>0</xdr:colOff>
      <xdr:row>2</xdr:row>
      <xdr:rowOff>638175</xdr:rowOff>
    </xdr:to>
    <xdr:sp macro="[0]!Macro29" textlink="">
      <xdr:nvSpPr>
        <xdr:cNvPr id="96447" name="Rectangle 2"/>
        <xdr:cNvSpPr>
          <a:spLocks noChangeArrowheads="1"/>
        </xdr:cNvSpPr>
      </xdr:nvSpPr>
      <xdr:spPr bwMode="auto">
        <a:xfrm>
          <a:off x="7962900" y="28575"/>
          <a:ext cx="1095375" cy="1209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3</xdr:row>
      <xdr:rowOff>0</xdr:rowOff>
    </xdr:to>
    <xdr:sp macro="[0]!Macro30" textlink="">
      <xdr:nvSpPr>
        <xdr:cNvPr id="96448" name="Rectangle 27"/>
        <xdr:cNvSpPr>
          <a:spLocks noChangeArrowheads="1"/>
        </xdr:cNvSpPr>
      </xdr:nvSpPr>
      <xdr:spPr bwMode="auto">
        <a:xfrm>
          <a:off x="6819900" y="0"/>
          <a:ext cx="962025" cy="1238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0</xdr:rowOff>
    </xdr:from>
    <xdr:to>
      <xdr:col>7</xdr:col>
      <xdr:colOff>28575</xdr:colOff>
      <xdr:row>6</xdr:row>
      <xdr:rowOff>257175</xdr:rowOff>
    </xdr:to>
    <xdr:sp macro="[0]!Macro56" textlink="">
      <xdr:nvSpPr>
        <xdr:cNvPr id="73921" name="Rectangle 1"/>
        <xdr:cNvSpPr>
          <a:spLocks noChangeArrowheads="1"/>
        </xdr:cNvSpPr>
      </xdr:nvSpPr>
      <xdr:spPr bwMode="auto">
        <a:xfrm>
          <a:off x="561975" y="0"/>
          <a:ext cx="307848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1295400</xdr:colOff>
      <xdr:row>0</xdr:row>
      <xdr:rowOff>0</xdr:rowOff>
    </xdr:from>
    <xdr:to>
      <xdr:col>7</xdr:col>
      <xdr:colOff>447675</xdr:colOff>
      <xdr:row>6</xdr:row>
      <xdr:rowOff>76200</xdr:rowOff>
    </xdr:to>
    <xdr:sp macro="[0]!Macro31" textlink="">
      <xdr:nvSpPr>
        <xdr:cNvPr id="73922" name="Rectangle 1"/>
        <xdr:cNvSpPr>
          <a:spLocks noChangeArrowheads="1"/>
        </xdr:cNvSpPr>
      </xdr:nvSpPr>
      <xdr:spPr bwMode="auto">
        <a:xfrm>
          <a:off x="1295400" y="0"/>
          <a:ext cx="30470475" cy="533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76200</xdr:rowOff>
    </xdr:from>
    <xdr:to>
      <xdr:col>5</xdr:col>
      <xdr:colOff>495300</xdr:colOff>
      <xdr:row>6</xdr:row>
      <xdr:rowOff>190500</xdr:rowOff>
    </xdr:to>
    <xdr:sp macro="[0]!Macro56" textlink="">
      <xdr:nvSpPr>
        <xdr:cNvPr id="72897" name="Rectangle 1"/>
        <xdr:cNvSpPr>
          <a:spLocks noChangeArrowheads="1"/>
        </xdr:cNvSpPr>
      </xdr:nvSpPr>
      <xdr:spPr bwMode="auto">
        <a:xfrm>
          <a:off x="371475" y="76200"/>
          <a:ext cx="25774650" cy="3619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1133475</xdr:colOff>
      <xdr:row>0</xdr:row>
      <xdr:rowOff>85725</xdr:rowOff>
    </xdr:from>
    <xdr:to>
      <xdr:col>4</xdr:col>
      <xdr:colOff>5210175</xdr:colOff>
      <xdr:row>7</xdr:row>
      <xdr:rowOff>200025</xdr:rowOff>
    </xdr:to>
    <xdr:sp macro="[0]!Macro31" textlink="">
      <xdr:nvSpPr>
        <xdr:cNvPr id="72898" name="Rectangle 1"/>
        <xdr:cNvSpPr>
          <a:spLocks noChangeArrowheads="1"/>
        </xdr:cNvSpPr>
      </xdr:nvSpPr>
      <xdr:spPr bwMode="auto">
        <a:xfrm>
          <a:off x="1133475" y="85725"/>
          <a:ext cx="24993600" cy="5524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0</xdr:row>
      <xdr:rowOff>0</xdr:rowOff>
    </xdr:from>
    <xdr:to>
      <xdr:col>158</xdr:col>
      <xdr:colOff>0</xdr:colOff>
      <xdr:row>6</xdr:row>
      <xdr:rowOff>0</xdr:rowOff>
    </xdr:to>
    <xdr:sp macro="[0]!Macro56" textlink="">
      <xdr:nvSpPr>
        <xdr:cNvPr id="84387" name="Rectangle 258"/>
        <xdr:cNvSpPr>
          <a:spLocks noChangeArrowheads="1"/>
        </xdr:cNvSpPr>
      </xdr:nvSpPr>
      <xdr:spPr bwMode="auto">
        <a:xfrm>
          <a:off x="733425" y="0"/>
          <a:ext cx="70151625" cy="4857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371475</xdr:colOff>
      <xdr:row>0</xdr:row>
      <xdr:rowOff>0</xdr:rowOff>
    </xdr:from>
    <xdr:to>
      <xdr:col>51</xdr:col>
      <xdr:colOff>276225</xdr:colOff>
      <xdr:row>6</xdr:row>
      <xdr:rowOff>180975</xdr:rowOff>
    </xdr:to>
    <xdr:sp macro="[0]!Macro31" textlink="">
      <xdr:nvSpPr>
        <xdr:cNvPr id="84388" name="Rectangle 190"/>
        <xdr:cNvSpPr>
          <a:spLocks noChangeArrowheads="1"/>
        </xdr:cNvSpPr>
      </xdr:nvSpPr>
      <xdr:spPr bwMode="auto">
        <a:xfrm>
          <a:off x="1428750" y="0"/>
          <a:ext cx="23450550" cy="6667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15</xdr:row>
          <xdr:rowOff>47625</xdr:rowOff>
        </xdr:from>
        <xdr:to>
          <xdr:col>3</xdr:col>
          <xdr:colOff>447675</xdr:colOff>
          <xdr:row>15</xdr:row>
          <xdr:rowOff>266700</xdr:rowOff>
        </xdr:to>
        <xdr:sp macro="" textlink="">
          <xdr:nvSpPr>
            <xdr:cNvPr id="83982" name="Option Button 14" hidden="1">
              <a:extLst>
                <a:ext uri="{63B3BB69-23CF-44E3-9099-C40C66FF867C}">
                  <a14:compatExt spid="_x0000_s839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15</xdr:row>
          <xdr:rowOff>47625</xdr:rowOff>
        </xdr:from>
        <xdr:to>
          <xdr:col>4</xdr:col>
          <xdr:colOff>447675</xdr:colOff>
          <xdr:row>15</xdr:row>
          <xdr:rowOff>266700</xdr:rowOff>
        </xdr:to>
        <xdr:sp macro="" textlink="">
          <xdr:nvSpPr>
            <xdr:cNvPr id="83983" name="Option Button 15" hidden="1">
              <a:extLst>
                <a:ext uri="{63B3BB69-23CF-44E3-9099-C40C66FF867C}">
                  <a14:compatExt spid="_x0000_s839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15</xdr:row>
          <xdr:rowOff>47625</xdr:rowOff>
        </xdr:from>
        <xdr:to>
          <xdr:col>5</xdr:col>
          <xdr:colOff>447675</xdr:colOff>
          <xdr:row>15</xdr:row>
          <xdr:rowOff>266700</xdr:rowOff>
        </xdr:to>
        <xdr:sp macro="" textlink="">
          <xdr:nvSpPr>
            <xdr:cNvPr id="83984" name="Option Button 16" hidden="1">
              <a:extLst>
                <a:ext uri="{63B3BB69-23CF-44E3-9099-C40C66FF867C}">
                  <a14:compatExt spid="_x0000_s839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15</xdr:row>
          <xdr:rowOff>47625</xdr:rowOff>
        </xdr:from>
        <xdr:to>
          <xdr:col>6</xdr:col>
          <xdr:colOff>447675</xdr:colOff>
          <xdr:row>15</xdr:row>
          <xdr:rowOff>266700</xdr:rowOff>
        </xdr:to>
        <xdr:sp macro="" textlink="">
          <xdr:nvSpPr>
            <xdr:cNvPr id="83985" name="Option Button 17" hidden="1">
              <a:extLst>
                <a:ext uri="{63B3BB69-23CF-44E3-9099-C40C66FF867C}">
                  <a14:compatExt spid="_x0000_s83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15</xdr:row>
          <xdr:rowOff>47625</xdr:rowOff>
        </xdr:from>
        <xdr:to>
          <xdr:col>7</xdr:col>
          <xdr:colOff>447675</xdr:colOff>
          <xdr:row>15</xdr:row>
          <xdr:rowOff>266700</xdr:rowOff>
        </xdr:to>
        <xdr:sp macro="" textlink="">
          <xdr:nvSpPr>
            <xdr:cNvPr id="83986" name="Option Button 18" hidden="1">
              <a:extLst>
                <a:ext uri="{63B3BB69-23CF-44E3-9099-C40C66FF867C}">
                  <a14:compatExt spid="_x0000_s83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7</xdr:col>
          <xdr:colOff>495300</xdr:colOff>
          <xdr:row>16</xdr:row>
          <xdr:rowOff>9525</xdr:rowOff>
        </xdr:to>
        <xdr:sp macro="" textlink="">
          <xdr:nvSpPr>
            <xdr:cNvPr id="83987" name="Group Box 19" hidden="1">
              <a:extLst>
                <a:ext uri="{63B3BB69-23CF-44E3-9099-C40C66FF867C}">
                  <a14:compatExt spid="_x0000_s83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16</xdr:row>
          <xdr:rowOff>47625</xdr:rowOff>
        </xdr:from>
        <xdr:to>
          <xdr:col>3</xdr:col>
          <xdr:colOff>447675</xdr:colOff>
          <xdr:row>16</xdr:row>
          <xdr:rowOff>266700</xdr:rowOff>
        </xdr:to>
        <xdr:sp macro="" textlink="">
          <xdr:nvSpPr>
            <xdr:cNvPr id="83988" name="Option Button 20" hidden="1">
              <a:extLst>
                <a:ext uri="{63B3BB69-23CF-44E3-9099-C40C66FF867C}">
                  <a14:compatExt spid="_x0000_s83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16</xdr:row>
          <xdr:rowOff>47625</xdr:rowOff>
        </xdr:from>
        <xdr:to>
          <xdr:col>4</xdr:col>
          <xdr:colOff>447675</xdr:colOff>
          <xdr:row>16</xdr:row>
          <xdr:rowOff>266700</xdr:rowOff>
        </xdr:to>
        <xdr:sp macro="" textlink="">
          <xdr:nvSpPr>
            <xdr:cNvPr id="83989" name="Option Button 21" hidden="1">
              <a:extLst>
                <a:ext uri="{63B3BB69-23CF-44E3-9099-C40C66FF867C}">
                  <a14:compatExt spid="_x0000_s839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16</xdr:row>
          <xdr:rowOff>47625</xdr:rowOff>
        </xdr:from>
        <xdr:to>
          <xdr:col>5</xdr:col>
          <xdr:colOff>447675</xdr:colOff>
          <xdr:row>16</xdr:row>
          <xdr:rowOff>266700</xdr:rowOff>
        </xdr:to>
        <xdr:sp macro="" textlink="">
          <xdr:nvSpPr>
            <xdr:cNvPr id="83990" name="Option Button 22" hidden="1">
              <a:extLst>
                <a:ext uri="{63B3BB69-23CF-44E3-9099-C40C66FF867C}">
                  <a14:compatExt spid="_x0000_s839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16</xdr:row>
          <xdr:rowOff>47625</xdr:rowOff>
        </xdr:from>
        <xdr:to>
          <xdr:col>6</xdr:col>
          <xdr:colOff>447675</xdr:colOff>
          <xdr:row>16</xdr:row>
          <xdr:rowOff>266700</xdr:rowOff>
        </xdr:to>
        <xdr:sp macro="" textlink="">
          <xdr:nvSpPr>
            <xdr:cNvPr id="83991" name="Option Button 23" hidden="1">
              <a:extLst>
                <a:ext uri="{63B3BB69-23CF-44E3-9099-C40C66FF867C}">
                  <a14:compatExt spid="_x0000_s839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16</xdr:row>
          <xdr:rowOff>47625</xdr:rowOff>
        </xdr:from>
        <xdr:to>
          <xdr:col>7</xdr:col>
          <xdr:colOff>447675</xdr:colOff>
          <xdr:row>16</xdr:row>
          <xdr:rowOff>266700</xdr:rowOff>
        </xdr:to>
        <xdr:sp macro="" textlink="">
          <xdr:nvSpPr>
            <xdr:cNvPr id="83992" name="Option Button 24" hidden="1">
              <a:extLst>
                <a:ext uri="{63B3BB69-23CF-44E3-9099-C40C66FF867C}">
                  <a14:compatExt spid="_x0000_s83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0</xdr:rowOff>
        </xdr:from>
        <xdr:to>
          <xdr:col>7</xdr:col>
          <xdr:colOff>495300</xdr:colOff>
          <xdr:row>17</xdr:row>
          <xdr:rowOff>9525</xdr:rowOff>
        </xdr:to>
        <xdr:sp macro="" textlink="">
          <xdr:nvSpPr>
            <xdr:cNvPr id="83993" name="Group Box 25" hidden="1">
              <a:extLst>
                <a:ext uri="{63B3BB69-23CF-44E3-9099-C40C66FF867C}">
                  <a14:compatExt spid="_x0000_s83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17</xdr:row>
          <xdr:rowOff>47625</xdr:rowOff>
        </xdr:from>
        <xdr:to>
          <xdr:col>3</xdr:col>
          <xdr:colOff>447675</xdr:colOff>
          <xdr:row>17</xdr:row>
          <xdr:rowOff>266700</xdr:rowOff>
        </xdr:to>
        <xdr:sp macro="" textlink="">
          <xdr:nvSpPr>
            <xdr:cNvPr id="83994" name="Option Button 26" hidden="1">
              <a:extLst>
                <a:ext uri="{63B3BB69-23CF-44E3-9099-C40C66FF867C}">
                  <a14:compatExt spid="_x0000_s839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17</xdr:row>
          <xdr:rowOff>47625</xdr:rowOff>
        </xdr:from>
        <xdr:to>
          <xdr:col>4</xdr:col>
          <xdr:colOff>447675</xdr:colOff>
          <xdr:row>17</xdr:row>
          <xdr:rowOff>266700</xdr:rowOff>
        </xdr:to>
        <xdr:sp macro="" textlink="">
          <xdr:nvSpPr>
            <xdr:cNvPr id="83995" name="Option Button 27" hidden="1">
              <a:extLst>
                <a:ext uri="{63B3BB69-23CF-44E3-9099-C40C66FF867C}">
                  <a14:compatExt spid="_x0000_s839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17</xdr:row>
          <xdr:rowOff>47625</xdr:rowOff>
        </xdr:from>
        <xdr:to>
          <xdr:col>5</xdr:col>
          <xdr:colOff>447675</xdr:colOff>
          <xdr:row>17</xdr:row>
          <xdr:rowOff>266700</xdr:rowOff>
        </xdr:to>
        <xdr:sp macro="" textlink="">
          <xdr:nvSpPr>
            <xdr:cNvPr id="83996" name="Option Button 28" hidden="1">
              <a:extLst>
                <a:ext uri="{63B3BB69-23CF-44E3-9099-C40C66FF867C}">
                  <a14:compatExt spid="_x0000_s839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17</xdr:row>
          <xdr:rowOff>47625</xdr:rowOff>
        </xdr:from>
        <xdr:to>
          <xdr:col>6</xdr:col>
          <xdr:colOff>447675</xdr:colOff>
          <xdr:row>17</xdr:row>
          <xdr:rowOff>266700</xdr:rowOff>
        </xdr:to>
        <xdr:sp macro="" textlink="">
          <xdr:nvSpPr>
            <xdr:cNvPr id="83997" name="Option Button 29" hidden="1">
              <a:extLst>
                <a:ext uri="{63B3BB69-23CF-44E3-9099-C40C66FF867C}">
                  <a14:compatExt spid="_x0000_s83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17</xdr:row>
          <xdr:rowOff>47625</xdr:rowOff>
        </xdr:from>
        <xdr:to>
          <xdr:col>7</xdr:col>
          <xdr:colOff>447675</xdr:colOff>
          <xdr:row>17</xdr:row>
          <xdr:rowOff>266700</xdr:rowOff>
        </xdr:to>
        <xdr:sp macro="" textlink="">
          <xdr:nvSpPr>
            <xdr:cNvPr id="83998" name="Option Button 30" hidden="1">
              <a:extLst>
                <a:ext uri="{63B3BB69-23CF-44E3-9099-C40C66FF867C}">
                  <a14:compatExt spid="_x0000_s839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7</xdr:col>
          <xdr:colOff>495300</xdr:colOff>
          <xdr:row>18</xdr:row>
          <xdr:rowOff>9525</xdr:rowOff>
        </xdr:to>
        <xdr:sp macro="" textlink="">
          <xdr:nvSpPr>
            <xdr:cNvPr id="83999" name="Group Box 31" hidden="1">
              <a:extLst>
                <a:ext uri="{63B3BB69-23CF-44E3-9099-C40C66FF867C}">
                  <a14:compatExt spid="_x0000_s839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18</xdr:row>
          <xdr:rowOff>47625</xdr:rowOff>
        </xdr:from>
        <xdr:to>
          <xdr:col>3</xdr:col>
          <xdr:colOff>447675</xdr:colOff>
          <xdr:row>18</xdr:row>
          <xdr:rowOff>266700</xdr:rowOff>
        </xdr:to>
        <xdr:sp macro="" textlink="">
          <xdr:nvSpPr>
            <xdr:cNvPr id="84000" name="Option Button 32" hidden="1">
              <a:extLst>
                <a:ext uri="{63B3BB69-23CF-44E3-9099-C40C66FF867C}">
                  <a14:compatExt spid="_x0000_s840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18</xdr:row>
          <xdr:rowOff>47625</xdr:rowOff>
        </xdr:from>
        <xdr:to>
          <xdr:col>4</xdr:col>
          <xdr:colOff>447675</xdr:colOff>
          <xdr:row>18</xdr:row>
          <xdr:rowOff>266700</xdr:rowOff>
        </xdr:to>
        <xdr:sp macro="" textlink="">
          <xdr:nvSpPr>
            <xdr:cNvPr id="84001" name="Option Button 33" hidden="1">
              <a:extLst>
                <a:ext uri="{63B3BB69-23CF-44E3-9099-C40C66FF867C}">
                  <a14:compatExt spid="_x0000_s840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18</xdr:row>
          <xdr:rowOff>47625</xdr:rowOff>
        </xdr:from>
        <xdr:to>
          <xdr:col>5</xdr:col>
          <xdr:colOff>447675</xdr:colOff>
          <xdr:row>18</xdr:row>
          <xdr:rowOff>266700</xdr:rowOff>
        </xdr:to>
        <xdr:sp macro="" textlink="">
          <xdr:nvSpPr>
            <xdr:cNvPr id="84002" name="Option Button 34" hidden="1">
              <a:extLst>
                <a:ext uri="{63B3BB69-23CF-44E3-9099-C40C66FF867C}">
                  <a14:compatExt spid="_x0000_s840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18</xdr:row>
          <xdr:rowOff>47625</xdr:rowOff>
        </xdr:from>
        <xdr:to>
          <xdr:col>6</xdr:col>
          <xdr:colOff>447675</xdr:colOff>
          <xdr:row>18</xdr:row>
          <xdr:rowOff>266700</xdr:rowOff>
        </xdr:to>
        <xdr:sp macro="" textlink="">
          <xdr:nvSpPr>
            <xdr:cNvPr id="84003" name="Option Button 35" hidden="1">
              <a:extLst>
                <a:ext uri="{63B3BB69-23CF-44E3-9099-C40C66FF867C}">
                  <a14:compatExt spid="_x0000_s840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18</xdr:row>
          <xdr:rowOff>47625</xdr:rowOff>
        </xdr:from>
        <xdr:to>
          <xdr:col>7</xdr:col>
          <xdr:colOff>447675</xdr:colOff>
          <xdr:row>18</xdr:row>
          <xdr:rowOff>266700</xdr:rowOff>
        </xdr:to>
        <xdr:sp macro="" textlink="">
          <xdr:nvSpPr>
            <xdr:cNvPr id="84004" name="Option Button 36" hidden="1">
              <a:extLst>
                <a:ext uri="{63B3BB69-23CF-44E3-9099-C40C66FF867C}">
                  <a14:compatExt spid="_x0000_s840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7</xdr:col>
          <xdr:colOff>495300</xdr:colOff>
          <xdr:row>19</xdr:row>
          <xdr:rowOff>9525</xdr:rowOff>
        </xdr:to>
        <xdr:sp macro="" textlink="">
          <xdr:nvSpPr>
            <xdr:cNvPr id="84005" name="Group Box 37" hidden="1">
              <a:extLst>
                <a:ext uri="{63B3BB69-23CF-44E3-9099-C40C66FF867C}">
                  <a14:compatExt spid="_x0000_s840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19</xdr:row>
          <xdr:rowOff>47625</xdr:rowOff>
        </xdr:from>
        <xdr:to>
          <xdr:col>3</xdr:col>
          <xdr:colOff>447675</xdr:colOff>
          <xdr:row>19</xdr:row>
          <xdr:rowOff>266700</xdr:rowOff>
        </xdr:to>
        <xdr:sp macro="" textlink="">
          <xdr:nvSpPr>
            <xdr:cNvPr id="84006" name="Option Button 38" hidden="1">
              <a:extLst>
                <a:ext uri="{63B3BB69-23CF-44E3-9099-C40C66FF867C}">
                  <a14:compatExt spid="_x0000_s840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19</xdr:row>
          <xdr:rowOff>47625</xdr:rowOff>
        </xdr:from>
        <xdr:to>
          <xdr:col>4</xdr:col>
          <xdr:colOff>447675</xdr:colOff>
          <xdr:row>19</xdr:row>
          <xdr:rowOff>266700</xdr:rowOff>
        </xdr:to>
        <xdr:sp macro="" textlink="">
          <xdr:nvSpPr>
            <xdr:cNvPr id="84007" name="Option Button 39" hidden="1">
              <a:extLst>
                <a:ext uri="{63B3BB69-23CF-44E3-9099-C40C66FF867C}">
                  <a14:compatExt spid="_x0000_s840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19</xdr:row>
          <xdr:rowOff>47625</xdr:rowOff>
        </xdr:from>
        <xdr:to>
          <xdr:col>5</xdr:col>
          <xdr:colOff>447675</xdr:colOff>
          <xdr:row>19</xdr:row>
          <xdr:rowOff>266700</xdr:rowOff>
        </xdr:to>
        <xdr:sp macro="" textlink="">
          <xdr:nvSpPr>
            <xdr:cNvPr id="84008" name="Option Button 40" hidden="1">
              <a:extLst>
                <a:ext uri="{63B3BB69-23CF-44E3-9099-C40C66FF867C}">
                  <a14:compatExt spid="_x0000_s840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19</xdr:row>
          <xdr:rowOff>47625</xdr:rowOff>
        </xdr:from>
        <xdr:to>
          <xdr:col>6</xdr:col>
          <xdr:colOff>447675</xdr:colOff>
          <xdr:row>19</xdr:row>
          <xdr:rowOff>266700</xdr:rowOff>
        </xdr:to>
        <xdr:sp macro="" textlink="">
          <xdr:nvSpPr>
            <xdr:cNvPr id="84009" name="Option Button 41" hidden="1">
              <a:extLst>
                <a:ext uri="{63B3BB69-23CF-44E3-9099-C40C66FF867C}">
                  <a14:compatExt spid="_x0000_s84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19</xdr:row>
          <xdr:rowOff>47625</xdr:rowOff>
        </xdr:from>
        <xdr:to>
          <xdr:col>7</xdr:col>
          <xdr:colOff>447675</xdr:colOff>
          <xdr:row>19</xdr:row>
          <xdr:rowOff>266700</xdr:rowOff>
        </xdr:to>
        <xdr:sp macro="" textlink="">
          <xdr:nvSpPr>
            <xdr:cNvPr id="84010" name="Option Button 42" hidden="1">
              <a:extLst>
                <a:ext uri="{63B3BB69-23CF-44E3-9099-C40C66FF867C}">
                  <a14:compatExt spid="_x0000_s84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0</xdr:rowOff>
        </xdr:from>
        <xdr:to>
          <xdr:col>7</xdr:col>
          <xdr:colOff>495300</xdr:colOff>
          <xdr:row>20</xdr:row>
          <xdr:rowOff>9525</xdr:rowOff>
        </xdr:to>
        <xdr:sp macro="" textlink="">
          <xdr:nvSpPr>
            <xdr:cNvPr id="84011" name="Group Box 43" hidden="1">
              <a:extLst>
                <a:ext uri="{63B3BB69-23CF-44E3-9099-C40C66FF867C}">
                  <a14:compatExt spid="_x0000_s84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20</xdr:row>
          <xdr:rowOff>47625</xdr:rowOff>
        </xdr:from>
        <xdr:to>
          <xdr:col>3</xdr:col>
          <xdr:colOff>447675</xdr:colOff>
          <xdr:row>20</xdr:row>
          <xdr:rowOff>266700</xdr:rowOff>
        </xdr:to>
        <xdr:sp macro="" textlink="">
          <xdr:nvSpPr>
            <xdr:cNvPr id="84012" name="Option Button 44" hidden="1">
              <a:extLst>
                <a:ext uri="{63B3BB69-23CF-44E3-9099-C40C66FF867C}">
                  <a14:compatExt spid="_x0000_s84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20</xdr:row>
          <xdr:rowOff>47625</xdr:rowOff>
        </xdr:from>
        <xdr:to>
          <xdr:col>4</xdr:col>
          <xdr:colOff>447675</xdr:colOff>
          <xdr:row>20</xdr:row>
          <xdr:rowOff>266700</xdr:rowOff>
        </xdr:to>
        <xdr:sp macro="" textlink="">
          <xdr:nvSpPr>
            <xdr:cNvPr id="84013" name="Option Button 45" hidden="1">
              <a:extLst>
                <a:ext uri="{63B3BB69-23CF-44E3-9099-C40C66FF867C}">
                  <a14:compatExt spid="_x0000_s840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20</xdr:row>
          <xdr:rowOff>47625</xdr:rowOff>
        </xdr:from>
        <xdr:to>
          <xdr:col>5</xdr:col>
          <xdr:colOff>447675</xdr:colOff>
          <xdr:row>20</xdr:row>
          <xdr:rowOff>266700</xdr:rowOff>
        </xdr:to>
        <xdr:sp macro="" textlink="">
          <xdr:nvSpPr>
            <xdr:cNvPr id="84014" name="Option Button 46" hidden="1">
              <a:extLst>
                <a:ext uri="{63B3BB69-23CF-44E3-9099-C40C66FF867C}">
                  <a14:compatExt spid="_x0000_s840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20</xdr:row>
          <xdr:rowOff>47625</xdr:rowOff>
        </xdr:from>
        <xdr:to>
          <xdr:col>6</xdr:col>
          <xdr:colOff>447675</xdr:colOff>
          <xdr:row>20</xdr:row>
          <xdr:rowOff>266700</xdr:rowOff>
        </xdr:to>
        <xdr:sp macro="" textlink="">
          <xdr:nvSpPr>
            <xdr:cNvPr id="84015" name="Option Button 47" hidden="1">
              <a:extLst>
                <a:ext uri="{63B3BB69-23CF-44E3-9099-C40C66FF867C}">
                  <a14:compatExt spid="_x0000_s840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20</xdr:row>
          <xdr:rowOff>47625</xdr:rowOff>
        </xdr:from>
        <xdr:to>
          <xdr:col>7</xdr:col>
          <xdr:colOff>447675</xdr:colOff>
          <xdr:row>20</xdr:row>
          <xdr:rowOff>266700</xdr:rowOff>
        </xdr:to>
        <xdr:sp macro="" textlink="">
          <xdr:nvSpPr>
            <xdr:cNvPr id="84016" name="Option Button 48" hidden="1">
              <a:extLst>
                <a:ext uri="{63B3BB69-23CF-44E3-9099-C40C66FF867C}">
                  <a14:compatExt spid="_x0000_s840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7</xdr:col>
          <xdr:colOff>495300</xdr:colOff>
          <xdr:row>21</xdr:row>
          <xdr:rowOff>9525</xdr:rowOff>
        </xdr:to>
        <xdr:sp macro="" textlink="">
          <xdr:nvSpPr>
            <xdr:cNvPr id="84017" name="Group Box 49" hidden="1">
              <a:extLst>
                <a:ext uri="{63B3BB69-23CF-44E3-9099-C40C66FF867C}">
                  <a14:compatExt spid="_x0000_s84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15</xdr:row>
          <xdr:rowOff>47625</xdr:rowOff>
        </xdr:from>
        <xdr:to>
          <xdr:col>16</xdr:col>
          <xdr:colOff>447675</xdr:colOff>
          <xdr:row>15</xdr:row>
          <xdr:rowOff>266700</xdr:rowOff>
        </xdr:to>
        <xdr:sp macro="" textlink="">
          <xdr:nvSpPr>
            <xdr:cNvPr id="84030" name="Option Button 62" hidden="1">
              <a:extLst>
                <a:ext uri="{63B3BB69-23CF-44E3-9099-C40C66FF867C}">
                  <a14:compatExt spid="_x0000_s84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15</xdr:row>
          <xdr:rowOff>47625</xdr:rowOff>
        </xdr:from>
        <xdr:to>
          <xdr:col>17</xdr:col>
          <xdr:colOff>447675</xdr:colOff>
          <xdr:row>15</xdr:row>
          <xdr:rowOff>266700</xdr:rowOff>
        </xdr:to>
        <xdr:sp macro="" textlink="">
          <xdr:nvSpPr>
            <xdr:cNvPr id="84031" name="Option Button 63" hidden="1">
              <a:extLst>
                <a:ext uri="{63B3BB69-23CF-44E3-9099-C40C66FF867C}">
                  <a14:compatExt spid="_x0000_s84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15</xdr:row>
          <xdr:rowOff>47625</xdr:rowOff>
        </xdr:from>
        <xdr:to>
          <xdr:col>18</xdr:col>
          <xdr:colOff>447675</xdr:colOff>
          <xdr:row>15</xdr:row>
          <xdr:rowOff>266700</xdr:rowOff>
        </xdr:to>
        <xdr:sp macro="" textlink="">
          <xdr:nvSpPr>
            <xdr:cNvPr id="84032" name="Option Button 64" hidden="1">
              <a:extLst>
                <a:ext uri="{63B3BB69-23CF-44E3-9099-C40C66FF867C}">
                  <a14:compatExt spid="_x0000_s84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15</xdr:row>
          <xdr:rowOff>47625</xdr:rowOff>
        </xdr:from>
        <xdr:to>
          <xdr:col>19</xdr:col>
          <xdr:colOff>447675</xdr:colOff>
          <xdr:row>15</xdr:row>
          <xdr:rowOff>266700</xdr:rowOff>
        </xdr:to>
        <xdr:sp macro="" textlink="">
          <xdr:nvSpPr>
            <xdr:cNvPr id="84033" name="Option Button 65" hidden="1">
              <a:extLst>
                <a:ext uri="{63B3BB69-23CF-44E3-9099-C40C66FF867C}">
                  <a14:compatExt spid="_x0000_s8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15</xdr:row>
          <xdr:rowOff>47625</xdr:rowOff>
        </xdr:from>
        <xdr:to>
          <xdr:col>20</xdr:col>
          <xdr:colOff>447675</xdr:colOff>
          <xdr:row>15</xdr:row>
          <xdr:rowOff>266700</xdr:rowOff>
        </xdr:to>
        <xdr:sp macro="" textlink="">
          <xdr:nvSpPr>
            <xdr:cNvPr id="84034" name="Option Button 66" hidden="1">
              <a:extLst>
                <a:ext uri="{63B3BB69-23CF-44E3-9099-C40C66FF867C}">
                  <a14:compatExt spid="_x0000_s8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15</xdr:row>
          <xdr:rowOff>0</xdr:rowOff>
        </xdr:from>
        <xdr:to>
          <xdr:col>20</xdr:col>
          <xdr:colOff>495300</xdr:colOff>
          <xdr:row>16</xdr:row>
          <xdr:rowOff>9525</xdr:rowOff>
        </xdr:to>
        <xdr:sp macro="" textlink="">
          <xdr:nvSpPr>
            <xdr:cNvPr id="84035" name="Group Box 67" hidden="1">
              <a:extLst>
                <a:ext uri="{63B3BB69-23CF-44E3-9099-C40C66FF867C}">
                  <a14:compatExt spid="_x0000_s8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16</xdr:row>
          <xdr:rowOff>47625</xdr:rowOff>
        </xdr:from>
        <xdr:to>
          <xdr:col>16</xdr:col>
          <xdr:colOff>447675</xdr:colOff>
          <xdr:row>16</xdr:row>
          <xdr:rowOff>266700</xdr:rowOff>
        </xdr:to>
        <xdr:sp macro="" textlink="">
          <xdr:nvSpPr>
            <xdr:cNvPr id="84036" name="Option Button 68" hidden="1">
              <a:extLst>
                <a:ext uri="{63B3BB69-23CF-44E3-9099-C40C66FF867C}">
                  <a14:compatExt spid="_x0000_s8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16</xdr:row>
          <xdr:rowOff>47625</xdr:rowOff>
        </xdr:from>
        <xdr:to>
          <xdr:col>17</xdr:col>
          <xdr:colOff>447675</xdr:colOff>
          <xdr:row>16</xdr:row>
          <xdr:rowOff>266700</xdr:rowOff>
        </xdr:to>
        <xdr:sp macro="" textlink="">
          <xdr:nvSpPr>
            <xdr:cNvPr id="84037" name="Option Button 69" hidden="1">
              <a:extLst>
                <a:ext uri="{63B3BB69-23CF-44E3-9099-C40C66FF867C}">
                  <a14:compatExt spid="_x0000_s8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16</xdr:row>
          <xdr:rowOff>47625</xdr:rowOff>
        </xdr:from>
        <xdr:to>
          <xdr:col>18</xdr:col>
          <xdr:colOff>447675</xdr:colOff>
          <xdr:row>16</xdr:row>
          <xdr:rowOff>266700</xdr:rowOff>
        </xdr:to>
        <xdr:sp macro="" textlink="">
          <xdr:nvSpPr>
            <xdr:cNvPr id="84038" name="Option Button 70" hidden="1">
              <a:extLst>
                <a:ext uri="{63B3BB69-23CF-44E3-9099-C40C66FF867C}">
                  <a14:compatExt spid="_x0000_s8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16</xdr:row>
          <xdr:rowOff>47625</xdr:rowOff>
        </xdr:from>
        <xdr:to>
          <xdr:col>19</xdr:col>
          <xdr:colOff>447675</xdr:colOff>
          <xdr:row>16</xdr:row>
          <xdr:rowOff>266700</xdr:rowOff>
        </xdr:to>
        <xdr:sp macro="" textlink="">
          <xdr:nvSpPr>
            <xdr:cNvPr id="84039" name="Option Button 71" hidden="1">
              <a:extLst>
                <a:ext uri="{63B3BB69-23CF-44E3-9099-C40C66FF867C}">
                  <a14:compatExt spid="_x0000_s84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16</xdr:row>
          <xdr:rowOff>47625</xdr:rowOff>
        </xdr:from>
        <xdr:to>
          <xdr:col>20</xdr:col>
          <xdr:colOff>447675</xdr:colOff>
          <xdr:row>16</xdr:row>
          <xdr:rowOff>266700</xdr:rowOff>
        </xdr:to>
        <xdr:sp macro="" textlink="">
          <xdr:nvSpPr>
            <xdr:cNvPr id="84040" name="Option Button 72" hidden="1">
              <a:extLst>
                <a:ext uri="{63B3BB69-23CF-44E3-9099-C40C66FF867C}">
                  <a14:compatExt spid="_x0000_s84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16</xdr:row>
          <xdr:rowOff>0</xdr:rowOff>
        </xdr:from>
        <xdr:to>
          <xdr:col>20</xdr:col>
          <xdr:colOff>495300</xdr:colOff>
          <xdr:row>17</xdr:row>
          <xdr:rowOff>9525</xdr:rowOff>
        </xdr:to>
        <xdr:sp macro="" textlink="">
          <xdr:nvSpPr>
            <xdr:cNvPr id="84041" name="Group Box 73" hidden="1">
              <a:extLst>
                <a:ext uri="{63B3BB69-23CF-44E3-9099-C40C66FF867C}">
                  <a14:compatExt spid="_x0000_s84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17</xdr:row>
          <xdr:rowOff>47625</xdr:rowOff>
        </xdr:from>
        <xdr:to>
          <xdr:col>16</xdr:col>
          <xdr:colOff>447675</xdr:colOff>
          <xdr:row>17</xdr:row>
          <xdr:rowOff>266700</xdr:rowOff>
        </xdr:to>
        <xdr:sp macro="" textlink="">
          <xdr:nvSpPr>
            <xdr:cNvPr id="84042" name="Option Button 74" hidden="1">
              <a:extLst>
                <a:ext uri="{63B3BB69-23CF-44E3-9099-C40C66FF867C}">
                  <a14:compatExt spid="_x0000_s84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17</xdr:row>
          <xdr:rowOff>47625</xdr:rowOff>
        </xdr:from>
        <xdr:to>
          <xdr:col>17</xdr:col>
          <xdr:colOff>447675</xdr:colOff>
          <xdr:row>17</xdr:row>
          <xdr:rowOff>266700</xdr:rowOff>
        </xdr:to>
        <xdr:sp macro="" textlink="">
          <xdr:nvSpPr>
            <xdr:cNvPr id="84043" name="Option Button 75" hidden="1">
              <a:extLst>
                <a:ext uri="{63B3BB69-23CF-44E3-9099-C40C66FF867C}">
                  <a14:compatExt spid="_x0000_s84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17</xdr:row>
          <xdr:rowOff>47625</xdr:rowOff>
        </xdr:from>
        <xdr:to>
          <xdr:col>18</xdr:col>
          <xdr:colOff>447675</xdr:colOff>
          <xdr:row>17</xdr:row>
          <xdr:rowOff>266700</xdr:rowOff>
        </xdr:to>
        <xdr:sp macro="" textlink="">
          <xdr:nvSpPr>
            <xdr:cNvPr id="84044" name="Option Button 76" hidden="1">
              <a:extLst>
                <a:ext uri="{63B3BB69-23CF-44E3-9099-C40C66FF867C}">
                  <a14:compatExt spid="_x0000_s84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17</xdr:row>
          <xdr:rowOff>47625</xdr:rowOff>
        </xdr:from>
        <xdr:to>
          <xdr:col>19</xdr:col>
          <xdr:colOff>447675</xdr:colOff>
          <xdr:row>17</xdr:row>
          <xdr:rowOff>266700</xdr:rowOff>
        </xdr:to>
        <xdr:sp macro="" textlink="">
          <xdr:nvSpPr>
            <xdr:cNvPr id="84045" name="Option Button 77" hidden="1">
              <a:extLst>
                <a:ext uri="{63B3BB69-23CF-44E3-9099-C40C66FF867C}">
                  <a14:compatExt spid="_x0000_s84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17</xdr:row>
          <xdr:rowOff>47625</xdr:rowOff>
        </xdr:from>
        <xdr:to>
          <xdr:col>20</xdr:col>
          <xdr:colOff>447675</xdr:colOff>
          <xdr:row>17</xdr:row>
          <xdr:rowOff>266700</xdr:rowOff>
        </xdr:to>
        <xdr:sp macro="" textlink="">
          <xdr:nvSpPr>
            <xdr:cNvPr id="84046" name="Option Button 78" hidden="1">
              <a:extLst>
                <a:ext uri="{63B3BB69-23CF-44E3-9099-C40C66FF867C}">
                  <a14:compatExt spid="_x0000_s84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17</xdr:row>
          <xdr:rowOff>0</xdr:rowOff>
        </xdr:from>
        <xdr:to>
          <xdr:col>20</xdr:col>
          <xdr:colOff>495300</xdr:colOff>
          <xdr:row>18</xdr:row>
          <xdr:rowOff>9525</xdr:rowOff>
        </xdr:to>
        <xdr:sp macro="" textlink="">
          <xdr:nvSpPr>
            <xdr:cNvPr id="84047" name="Group Box 79" hidden="1">
              <a:extLst>
                <a:ext uri="{63B3BB69-23CF-44E3-9099-C40C66FF867C}">
                  <a14:compatExt spid="_x0000_s84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18</xdr:row>
          <xdr:rowOff>47625</xdr:rowOff>
        </xdr:from>
        <xdr:to>
          <xdr:col>16</xdr:col>
          <xdr:colOff>447675</xdr:colOff>
          <xdr:row>18</xdr:row>
          <xdr:rowOff>266700</xdr:rowOff>
        </xdr:to>
        <xdr:sp macro="" textlink="">
          <xdr:nvSpPr>
            <xdr:cNvPr id="84048" name="Option Button 80" hidden="1">
              <a:extLst>
                <a:ext uri="{63B3BB69-23CF-44E3-9099-C40C66FF867C}">
                  <a14:compatExt spid="_x0000_s84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18</xdr:row>
          <xdr:rowOff>47625</xdr:rowOff>
        </xdr:from>
        <xdr:to>
          <xdr:col>17</xdr:col>
          <xdr:colOff>447675</xdr:colOff>
          <xdr:row>18</xdr:row>
          <xdr:rowOff>266700</xdr:rowOff>
        </xdr:to>
        <xdr:sp macro="" textlink="">
          <xdr:nvSpPr>
            <xdr:cNvPr id="84049" name="Option Button 81" hidden="1">
              <a:extLst>
                <a:ext uri="{63B3BB69-23CF-44E3-9099-C40C66FF867C}">
                  <a14:compatExt spid="_x0000_s8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18</xdr:row>
          <xdr:rowOff>47625</xdr:rowOff>
        </xdr:from>
        <xdr:to>
          <xdr:col>18</xdr:col>
          <xdr:colOff>447675</xdr:colOff>
          <xdr:row>18</xdr:row>
          <xdr:rowOff>266700</xdr:rowOff>
        </xdr:to>
        <xdr:sp macro="" textlink="">
          <xdr:nvSpPr>
            <xdr:cNvPr id="84050" name="Option Button 82" hidden="1">
              <a:extLst>
                <a:ext uri="{63B3BB69-23CF-44E3-9099-C40C66FF867C}">
                  <a14:compatExt spid="_x0000_s84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18</xdr:row>
          <xdr:rowOff>47625</xdr:rowOff>
        </xdr:from>
        <xdr:to>
          <xdr:col>19</xdr:col>
          <xdr:colOff>447675</xdr:colOff>
          <xdr:row>18</xdr:row>
          <xdr:rowOff>266700</xdr:rowOff>
        </xdr:to>
        <xdr:sp macro="" textlink="">
          <xdr:nvSpPr>
            <xdr:cNvPr id="84051" name="Option Button 83" hidden="1">
              <a:extLst>
                <a:ext uri="{63B3BB69-23CF-44E3-9099-C40C66FF867C}">
                  <a14:compatExt spid="_x0000_s8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18</xdr:row>
          <xdr:rowOff>47625</xdr:rowOff>
        </xdr:from>
        <xdr:to>
          <xdr:col>20</xdr:col>
          <xdr:colOff>447675</xdr:colOff>
          <xdr:row>18</xdr:row>
          <xdr:rowOff>266700</xdr:rowOff>
        </xdr:to>
        <xdr:sp macro="" textlink="">
          <xdr:nvSpPr>
            <xdr:cNvPr id="84052" name="Option Button 84" hidden="1">
              <a:extLst>
                <a:ext uri="{63B3BB69-23CF-44E3-9099-C40C66FF867C}">
                  <a14:compatExt spid="_x0000_s84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18</xdr:row>
          <xdr:rowOff>0</xdr:rowOff>
        </xdr:from>
        <xdr:to>
          <xdr:col>20</xdr:col>
          <xdr:colOff>495300</xdr:colOff>
          <xdr:row>19</xdr:row>
          <xdr:rowOff>9525</xdr:rowOff>
        </xdr:to>
        <xdr:sp macro="" textlink="">
          <xdr:nvSpPr>
            <xdr:cNvPr id="84053" name="Group Box 85" hidden="1">
              <a:extLst>
                <a:ext uri="{63B3BB69-23CF-44E3-9099-C40C66FF867C}">
                  <a14:compatExt spid="_x0000_s84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19</xdr:row>
          <xdr:rowOff>47625</xdr:rowOff>
        </xdr:from>
        <xdr:to>
          <xdr:col>16</xdr:col>
          <xdr:colOff>447675</xdr:colOff>
          <xdr:row>19</xdr:row>
          <xdr:rowOff>266700</xdr:rowOff>
        </xdr:to>
        <xdr:sp macro="" textlink="">
          <xdr:nvSpPr>
            <xdr:cNvPr id="84054" name="Option Button 86" hidden="1">
              <a:extLst>
                <a:ext uri="{63B3BB69-23CF-44E3-9099-C40C66FF867C}">
                  <a14:compatExt spid="_x0000_s84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19</xdr:row>
          <xdr:rowOff>47625</xdr:rowOff>
        </xdr:from>
        <xdr:to>
          <xdr:col>17</xdr:col>
          <xdr:colOff>447675</xdr:colOff>
          <xdr:row>19</xdr:row>
          <xdr:rowOff>266700</xdr:rowOff>
        </xdr:to>
        <xdr:sp macro="" textlink="">
          <xdr:nvSpPr>
            <xdr:cNvPr id="84055" name="Option Button 87" hidden="1">
              <a:extLst>
                <a:ext uri="{63B3BB69-23CF-44E3-9099-C40C66FF867C}">
                  <a14:compatExt spid="_x0000_s84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19</xdr:row>
          <xdr:rowOff>47625</xdr:rowOff>
        </xdr:from>
        <xdr:to>
          <xdr:col>18</xdr:col>
          <xdr:colOff>447675</xdr:colOff>
          <xdr:row>19</xdr:row>
          <xdr:rowOff>266700</xdr:rowOff>
        </xdr:to>
        <xdr:sp macro="" textlink="">
          <xdr:nvSpPr>
            <xdr:cNvPr id="84056" name="Option Button 88" hidden="1">
              <a:extLst>
                <a:ext uri="{63B3BB69-23CF-44E3-9099-C40C66FF867C}">
                  <a14:compatExt spid="_x0000_s84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19</xdr:row>
          <xdr:rowOff>47625</xdr:rowOff>
        </xdr:from>
        <xdr:to>
          <xdr:col>19</xdr:col>
          <xdr:colOff>447675</xdr:colOff>
          <xdr:row>19</xdr:row>
          <xdr:rowOff>266700</xdr:rowOff>
        </xdr:to>
        <xdr:sp macro="" textlink="">
          <xdr:nvSpPr>
            <xdr:cNvPr id="84057" name="Option Button 89" hidden="1">
              <a:extLst>
                <a:ext uri="{63B3BB69-23CF-44E3-9099-C40C66FF867C}">
                  <a14:compatExt spid="_x0000_s84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19</xdr:row>
          <xdr:rowOff>47625</xdr:rowOff>
        </xdr:from>
        <xdr:to>
          <xdr:col>20</xdr:col>
          <xdr:colOff>447675</xdr:colOff>
          <xdr:row>19</xdr:row>
          <xdr:rowOff>266700</xdr:rowOff>
        </xdr:to>
        <xdr:sp macro="" textlink="">
          <xdr:nvSpPr>
            <xdr:cNvPr id="84058" name="Option Button 90" hidden="1">
              <a:extLst>
                <a:ext uri="{63B3BB69-23CF-44E3-9099-C40C66FF867C}">
                  <a14:compatExt spid="_x0000_s84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19</xdr:row>
          <xdr:rowOff>0</xdr:rowOff>
        </xdr:from>
        <xdr:to>
          <xdr:col>20</xdr:col>
          <xdr:colOff>495300</xdr:colOff>
          <xdr:row>20</xdr:row>
          <xdr:rowOff>9525</xdr:rowOff>
        </xdr:to>
        <xdr:sp macro="" textlink="">
          <xdr:nvSpPr>
            <xdr:cNvPr id="84059" name="Group Box 91" hidden="1">
              <a:extLst>
                <a:ext uri="{63B3BB69-23CF-44E3-9099-C40C66FF867C}">
                  <a14:compatExt spid="_x0000_s84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20</xdr:row>
          <xdr:rowOff>47625</xdr:rowOff>
        </xdr:from>
        <xdr:to>
          <xdr:col>16</xdr:col>
          <xdr:colOff>447675</xdr:colOff>
          <xdr:row>20</xdr:row>
          <xdr:rowOff>266700</xdr:rowOff>
        </xdr:to>
        <xdr:sp macro="" textlink="">
          <xdr:nvSpPr>
            <xdr:cNvPr id="84060" name="Option Button 92" hidden="1">
              <a:extLst>
                <a:ext uri="{63B3BB69-23CF-44E3-9099-C40C66FF867C}">
                  <a14:compatExt spid="_x0000_s84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20</xdr:row>
          <xdr:rowOff>47625</xdr:rowOff>
        </xdr:from>
        <xdr:to>
          <xdr:col>17</xdr:col>
          <xdr:colOff>447675</xdr:colOff>
          <xdr:row>20</xdr:row>
          <xdr:rowOff>266700</xdr:rowOff>
        </xdr:to>
        <xdr:sp macro="" textlink="">
          <xdr:nvSpPr>
            <xdr:cNvPr id="84061" name="Option Button 93" hidden="1">
              <a:extLst>
                <a:ext uri="{63B3BB69-23CF-44E3-9099-C40C66FF867C}">
                  <a14:compatExt spid="_x0000_s84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20</xdr:row>
          <xdr:rowOff>47625</xdr:rowOff>
        </xdr:from>
        <xdr:to>
          <xdr:col>18</xdr:col>
          <xdr:colOff>447675</xdr:colOff>
          <xdr:row>20</xdr:row>
          <xdr:rowOff>266700</xdr:rowOff>
        </xdr:to>
        <xdr:sp macro="" textlink="">
          <xdr:nvSpPr>
            <xdr:cNvPr id="84062" name="Option Button 94" hidden="1">
              <a:extLst>
                <a:ext uri="{63B3BB69-23CF-44E3-9099-C40C66FF867C}">
                  <a14:compatExt spid="_x0000_s84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20</xdr:row>
          <xdr:rowOff>47625</xdr:rowOff>
        </xdr:from>
        <xdr:to>
          <xdr:col>19</xdr:col>
          <xdr:colOff>447675</xdr:colOff>
          <xdr:row>20</xdr:row>
          <xdr:rowOff>266700</xdr:rowOff>
        </xdr:to>
        <xdr:sp macro="" textlink="">
          <xdr:nvSpPr>
            <xdr:cNvPr id="84063" name="Option Button 95" hidden="1">
              <a:extLst>
                <a:ext uri="{63B3BB69-23CF-44E3-9099-C40C66FF867C}">
                  <a14:compatExt spid="_x0000_s8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20</xdr:row>
          <xdr:rowOff>47625</xdr:rowOff>
        </xdr:from>
        <xdr:to>
          <xdr:col>20</xdr:col>
          <xdr:colOff>447675</xdr:colOff>
          <xdr:row>20</xdr:row>
          <xdr:rowOff>266700</xdr:rowOff>
        </xdr:to>
        <xdr:sp macro="" textlink="">
          <xdr:nvSpPr>
            <xdr:cNvPr id="84064" name="Option Button 96" hidden="1">
              <a:extLst>
                <a:ext uri="{63B3BB69-23CF-44E3-9099-C40C66FF867C}">
                  <a14:compatExt spid="_x0000_s84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20</xdr:row>
          <xdr:rowOff>0</xdr:rowOff>
        </xdr:from>
        <xdr:to>
          <xdr:col>20</xdr:col>
          <xdr:colOff>495300</xdr:colOff>
          <xdr:row>21</xdr:row>
          <xdr:rowOff>9525</xdr:rowOff>
        </xdr:to>
        <xdr:sp macro="" textlink="">
          <xdr:nvSpPr>
            <xdr:cNvPr id="84065" name="Group Box 97" hidden="1">
              <a:extLst>
                <a:ext uri="{63B3BB69-23CF-44E3-9099-C40C66FF867C}">
                  <a14:compatExt spid="_x0000_s8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15</xdr:row>
          <xdr:rowOff>47625</xdr:rowOff>
        </xdr:from>
        <xdr:to>
          <xdr:col>29</xdr:col>
          <xdr:colOff>447675</xdr:colOff>
          <xdr:row>15</xdr:row>
          <xdr:rowOff>266700</xdr:rowOff>
        </xdr:to>
        <xdr:sp macro="" textlink="">
          <xdr:nvSpPr>
            <xdr:cNvPr id="84099" name="Option Button 131" hidden="1">
              <a:extLst>
                <a:ext uri="{63B3BB69-23CF-44E3-9099-C40C66FF867C}">
                  <a14:compatExt spid="_x0000_s8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15</xdr:row>
          <xdr:rowOff>47625</xdr:rowOff>
        </xdr:from>
        <xdr:to>
          <xdr:col>30</xdr:col>
          <xdr:colOff>447675</xdr:colOff>
          <xdr:row>15</xdr:row>
          <xdr:rowOff>266700</xdr:rowOff>
        </xdr:to>
        <xdr:sp macro="" textlink="">
          <xdr:nvSpPr>
            <xdr:cNvPr id="84100" name="Option Button 132" hidden="1">
              <a:extLst>
                <a:ext uri="{63B3BB69-23CF-44E3-9099-C40C66FF867C}">
                  <a14:compatExt spid="_x0000_s8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15</xdr:row>
          <xdr:rowOff>47625</xdr:rowOff>
        </xdr:from>
        <xdr:to>
          <xdr:col>31</xdr:col>
          <xdr:colOff>447675</xdr:colOff>
          <xdr:row>15</xdr:row>
          <xdr:rowOff>266700</xdr:rowOff>
        </xdr:to>
        <xdr:sp macro="" textlink="">
          <xdr:nvSpPr>
            <xdr:cNvPr id="84101" name="Option Button 133" hidden="1">
              <a:extLst>
                <a:ext uri="{63B3BB69-23CF-44E3-9099-C40C66FF867C}">
                  <a14:compatExt spid="_x0000_s8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15</xdr:row>
          <xdr:rowOff>47625</xdr:rowOff>
        </xdr:from>
        <xdr:to>
          <xdr:col>32</xdr:col>
          <xdr:colOff>447675</xdr:colOff>
          <xdr:row>15</xdr:row>
          <xdr:rowOff>266700</xdr:rowOff>
        </xdr:to>
        <xdr:sp macro="" textlink="">
          <xdr:nvSpPr>
            <xdr:cNvPr id="84102" name="Option Button 134" hidden="1">
              <a:extLst>
                <a:ext uri="{63B3BB69-23CF-44E3-9099-C40C66FF867C}">
                  <a14:compatExt spid="_x0000_s8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15</xdr:row>
          <xdr:rowOff>47625</xdr:rowOff>
        </xdr:from>
        <xdr:to>
          <xdr:col>33</xdr:col>
          <xdr:colOff>447675</xdr:colOff>
          <xdr:row>15</xdr:row>
          <xdr:rowOff>266700</xdr:rowOff>
        </xdr:to>
        <xdr:sp macro="" textlink="">
          <xdr:nvSpPr>
            <xdr:cNvPr id="84103" name="Option Button 135" hidden="1">
              <a:extLst>
                <a:ext uri="{63B3BB69-23CF-44E3-9099-C40C66FF867C}">
                  <a14:compatExt spid="_x0000_s8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33</xdr:col>
          <xdr:colOff>495300</xdr:colOff>
          <xdr:row>16</xdr:row>
          <xdr:rowOff>9525</xdr:rowOff>
        </xdr:to>
        <xdr:sp macro="" textlink="">
          <xdr:nvSpPr>
            <xdr:cNvPr id="84104" name="Group Box 136" hidden="1">
              <a:extLst>
                <a:ext uri="{63B3BB69-23CF-44E3-9099-C40C66FF867C}">
                  <a14:compatExt spid="_x0000_s8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33</xdr:col>
          <xdr:colOff>495300</xdr:colOff>
          <xdr:row>16</xdr:row>
          <xdr:rowOff>9525</xdr:rowOff>
        </xdr:to>
        <xdr:sp macro="" textlink="">
          <xdr:nvSpPr>
            <xdr:cNvPr id="84105" name="Group Box 137" hidden="1">
              <a:extLst>
                <a:ext uri="{63B3BB69-23CF-44E3-9099-C40C66FF867C}">
                  <a14:compatExt spid="_x0000_s8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33</xdr:col>
          <xdr:colOff>495300</xdr:colOff>
          <xdr:row>16</xdr:row>
          <xdr:rowOff>9525</xdr:rowOff>
        </xdr:to>
        <xdr:sp macro="" textlink="">
          <xdr:nvSpPr>
            <xdr:cNvPr id="84106" name="Group Box 138" hidden="1">
              <a:extLst>
                <a:ext uri="{63B3BB69-23CF-44E3-9099-C40C66FF867C}">
                  <a14:compatExt spid="_x0000_s8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16</xdr:row>
          <xdr:rowOff>47625</xdr:rowOff>
        </xdr:from>
        <xdr:to>
          <xdr:col>29</xdr:col>
          <xdr:colOff>447675</xdr:colOff>
          <xdr:row>16</xdr:row>
          <xdr:rowOff>266700</xdr:rowOff>
        </xdr:to>
        <xdr:sp macro="" textlink="">
          <xdr:nvSpPr>
            <xdr:cNvPr id="84107" name="Option Button 139" hidden="1">
              <a:extLst>
                <a:ext uri="{63B3BB69-23CF-44E3-9099-C40C66FF867C}">
                  <a14:compatExt spid="_x0000_s8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16</xdr:row>
          <xdr:rowOff>47625</xdr:rowOff>
        </xdr:from>
        <xdr:to>
          <xdr:col>30</xdr:col>
          <xdr:colOff>447675</xdr:colOff>
          <xdr:row>16</xdr:row>
          <xdr:rowOff>266700</xdr:rowOff>
        </xdr:to>
        <xdr:sp macro="" textlink="">
          <xdr:nvSpPr>
            <xdr:cNvPr id="84108" name="Option Button 140" hidden="1">
              <a:extLst>
                <a:ext uri="{63B3BB69-23CF-44E3-9099-C40C66FF867C}">
                  <a14:compatExt spid="_x0000_s8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16</xdr:row>
          <xdr:rowOff>47625</xdr:rowOff>
        </xdr:from>
        <xdr:to>
          <xdr:col>31</xdr:col>
          <xdr:colOff>447675</xdr:colOff>
          <xdr:row>16</xdr:row>
          <xdr:rowOff>266700</xdr:rowOff>
        </xdr:to>
        <xdr:sp macro="" textlink="">
          <xdr:nvSpPr>
            <xdr:cNvPr id="84109" name="Option Button 141" hidden="1">
              <a:extLst>
                <a:ext uri="{63B3BB69-23CF-44E3-9099-C40C66FF867C}">
                  <a14:compatExt spid="_x0000_s8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16</xdr:row>
          <xdr:rowOff>47625</xdr:rowOff>
        </xdr:from>
        <xdr:to>
          <xdr:col>32</xdr:col>
          <xdr:colOff>447675</xdr:colOff>
          <xdr:row>16</xdr:row>
          <xdr:rowOff>266700</xdr:rowOff>
        </xdr:to>
        <xdr:sp macro="" textlink="">
          <xdr:nvSpPr>
            <xdr:cNvPr id="84110" name="Option Button 142" hidden="1">
              <a:extLst>
                <a:ext uri="{63B3BB69-23CF-44E3-9099-C40C66FF867C}">
                  <a14:compatExt spid="_x0000_s8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16</xdr:row>
          <xdr:rowOff>47625</xdr:rowOff>
        </xdr:from>
        <xdr:to>
          <xdr:col>33</xdr:col>
          <xdr:colOff>447675</xdr:colOff>
          <xdr:row>16</xdr:row>
          <xdr:rowOff>266700</xdr:rowOff>
        </xdr:to>
        <xdr:sp macro="" textlink="">
          <xdr:nvSpPr>
            <xdr:cNvPr id="84111" name="Option Button 143" hidden="1">
              <a:extLst>
                <a:ext uri="{63B3BB69-23CF-44E3-9099-C40C66FF867C}">
                  <a14:compatExt spid="_x0000_s8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33</xdr:col>
          <xdr:colOff>495300</xdr:colOff>
          <xdr:row>17</xdr:row>
          <xdr:rowOff>9525</xdr:rowOff>
        </xdr:to>
        <xdr:sp macro="" textlink="">
          <xdr:nvSpPr>
            <xdr:cNvPr id="84112" name="Group Box 144" hidden="1">
              <a:extLst>
                <a:ext uri="{63B3BB69-23CF-44E3-9099-C40C66FF867C}">
                  <a14:compatExt spid="_x0000_s8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33</xdr:col>
          <xdr:colOff>495300</xdr:colOff>
          <xdr:row>17</xdr:row>
          <xdr:rowOff>9525</xdr:rowOff>
        </xdr:to>
        <xdr:sp macro="" textlink="">
          <xdr:nvSpPr>
            <xdr:cNvPr id="84113" name="Group Box 145" hidden="1">
              <a:extLst>
                <a:ext uri="{63B3BB69-23CF-44E3-9099-C40C66FF867C}">
                  <a14:compatExt spid="_x0000_s8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33</xdr:col>
          <xdr:colOff>495300</xdr:colOff>
          <xdr:row>17</xdr:row>
          <xdr:rowOff>9525</xdr:rowOff>
        </xdr:to>
        <xdr:sp macro="" textlink="">
          <xdr:nvSpPr>
            <xdr:cNvPr id="84114" name="Group Box 146" hidden="1">
              <a:extLst>
                <a:ext uri="{63B3BB69-23CF-44E3-9099-C40C66FF867C}">
                  <a14:compatExt spid="_x0000_s8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33</xdr:col>
          <xdr:colOff>495300</xdr:colOff>
          <xdr:row>17</xdr:row>
          <xdr:rowOff>9525</xdr:rowOff>
        </xdr:to>
        <xdr:sp macro="" textlink="">
          <xdr:nvSpPr>
            <xdr:cNvPr id="84115" name="Group Box 147" hidden="1">
              <a:extLst>
                <a:ext uri="{63B3BB69-23CF-44E3-9099-C40C66FF867C}">
                  <a14:compatExt spid="_x0000_s8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33</xdr:col>
          <xdr:colOff>495300</xdr:colOff>
          <xdr:row>17</xdr:row>
          <xdr:rowOff>9525</xdr:rowOff>
        </xdr:to>
        <xdr:sp macro="" textlink="">
          <xdr:nvSpPr>
            <xdr:cNvPr id="84116" name="Group Box 148" hidden="1">
              <a:extLst>
                <a:ext uri="{63B3BB69-23CF-44E3-9099-C40C66FF867C}">
                  <a14:compatExt spid="_x0000_s8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17</xdr:row>
          <xdr:rowOff>47625</xdr:rowOff>
        </xdr:from>
        <xdr:to>
          <xdr:col>29</xdr:col>
          <xdr:colOff>447675</xdr:colOff>
          <xdr:row>17</xdr:row>
          <xdr:rowOff>266700</xdr:rowOff>
        </xdr:to>
        <xdr:sp macro="" textlink="">
          <xdr:nvSpPr>
            <xdr:cNvPr id="84117" name="Option Button 149" hidden="1">
              <a:extLst>
                <a:ext uri="{63B3BB69-23CF-44E3-9099-C40C66FF867C}">
                  <a14:compatExt spid="_x0000_s8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17</xdr:row>
          <xdr:rowOff>47625</xdr:rowOff>
        </xdr:from>
        <xdr:to>
          <xdr:col>30</xdr:col>
          <xdr:colOff>447675</xdr:colOff>
          <xdr:row>17</xdr:row>
          <xdr:rowOff>266700</xdr:rowOff>
        </xdr:to>
        <xdr:sp macro="" textlink="">
          <xdr:nvSpPr>
            <xdr:cNvPr id="84118" name="Option Button 150" hidden="1">
              <a:extLst>
                <a:ext uri="{63B3BB69-23CF-44E3-9099-C40C66FF867C}">
                  <a14:compatExt spid="_x0000_s8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17</xdr:row>
          <xdr:rowOff>47625</xdr:rowOff>
        </xdr:from>
        <xdr:to>
          <xdr:col>31</xdr:col>
          <xdr:colOff>447675</xdr:colOff>
          <xdr:row>17</xdr:row>
          <xdr:rowOff>266700</xdr:rowOff>
        </xdr:to>
        <xdr:sp macro="" textlink="">
          <xdr:nvSpPr>
            <xdr:cNvPr id="84119" name="Option Button 151" hidden="1">
              <a:extLst>
                <a:ext uri="{63B3BB69-23CF-44E3-9099-C40C66FF867C}">
                  <a14:compatExt spid="_x0000_s8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17</xdr:row>
          <xdr:rowOff>47625</xdr:rowOff>
        </xdr:from>
        <xdr:to>
          <xdr:col>32</xdr:col>
          <xdr:colOff>447675</xdr:colOff>
          <xdr:row>17</xdr:row>
          <xdr:rowOff>266700</xdr:rowOff>
        </xdr:to>
        <xdr:sp macro="" textlink="">
          <xdr:nvSpPr>
            <xdr:cNvPr id="84120" name="Option Button 152" hidden="1">
              <a:extLst>
                <a:ext uri="{63B3BB69-23CF-44E3-9099-C40C66FF867C}">
                  <a14:compatExt spid="_x0000_s8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17</xdr:row>
          <xdr:rowOff>47625</xdr:rowOff>
        </xdr:from>
        <xdr:to>
          <xdr:col>33</xdr:col>
          <xdr:colOff>447675</xdr:colOff>
          <xdr:row>17</xdr:row>
          <xdr:rowOff>266700</xdr:rowOff>
        </xdr:to>
        <xdr:sp macro="" textlink="">
          <xdr:nvSpPr>
            <xdr:cNvPr id="84121" name="Option Button 153" hidden="1">
              <a:extLst>
                <a:ext uri="{63B3BB69-23CF-44E3-9099-C40C66FF867C}">
                  <a14:compatExt spid="_x0000_s8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33</xdr:col>
          <xdr:colOff>495300</xdr:colOff>
          <xdr:row>18</xdr:row>
          <xdr:rowOff>9525</xdr:rowOff>
        </xdr:to>
        <xdr:sp macro="" textlink="">
          <xdr:nvSpPr>
            <xdr:cNvPr id="84122" name="Group Box 154" hidden="1">
              <a:extLst>
                <a:ext uri="{63B3BB69-23CF-44E3-9099-C40C66FF867C}">
                  <a14:compatExt spid="_x0000_s8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33</xdr:col>
          <xdr:colOff>495300</xdr:colOff>
          <xdr:row>18</xdr:row>
          <xdr:rowOff>9525</xdr:rowOff>
        </xdr:to>
        <xdr:sp macro="" textlink="">
          <xdr:nvSpPr>
            <xdr:cNvPr id="84123" name="Group Box 155" hidden="1">
              <a:extLst>
                <a:ext uri="{63B3BB69-23CF-44E3-9099-C40C66FF867C}">
                  <a14:compatExt spid="_x0000_s8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33</xdr:col>
          <xdr:colOff>495300</xdr:colOff>
          <xdr:row>18</xdr:row>
          <xdr:rowOff>9525</xdr:rowOff>
        </xdr:to>
        <xdr:sp macro="" textlink="">
          <xdr:nvSpPr>
            <xdr:cNvPr id="84124" name="Group Box 156" hidden="1">
              <a:extLst>
                <a:ext uri="{63B3BB69-23CF-44E3-9099-C40C66FF867C}">
                  <a14:compatExt spid="_x0000_s8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15</xdr:row>
          <xdr:rowOff>47625</xdr:rowOff>
        </xdr:from>
        <xdr:to>
          <xdr:col>42</xdr:col>
          <xdr:colOff>447675</xdr:colOff>
          <xdr:row>15</xdr:row>
          <xdr:rowOff>266700</xdr:rowOff>
        </xdr:to>
        <xdr:sp macro="" textlink="">
          <xdr:nvSpPr>
            <xdr:cNvPr id="84125" name="Option Button 157" hidden="1">
              <a:extLst>
                <a:ext uri="{63B3BB69-23CF-44E3-9099-C40C66FF867C}">
                  <a14:compatExt spid="_x0000_s8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15</xdr:row>
          <xdr:rowOff>47625</xdr:rowOff>
        </xdr:from>
        <xdr:to>
          <xdr:col>43</xdr:col>
          <xdr:colOff>447675</xdr:colOff>
          <xdr:row>15</xdr:row>
          <xdr:rowOff>266700</xdr:rowOff>
        </xdr:to>
        <xdr:sp macro="" textlink="">
          <xdr:nvSpPr>
            <xdr:cNvPr id="84126" name="Option Button 158" hidden="1">
              <a:extLst>
                <a:ext uri="{63B3BB69-23CF-44E3-9099-C40C66FF867C}">
                  <a14:compatExt spid="_x0000_s8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15</xdr:row>
          <xdr:rowOff>47625</xdr:rowOff>
        </xdr:from>
        <xdr:to>
          <xdr:col>44</xdr:col>
          <xdr:colOff>447675</xdr:colOff>
          <xdr:row>15</xdr:row>
          <xdr:rowOff>266700</xdr:rowOff>
        </xdr:to>
        <xdr:sp macro="" textlink="">
          <xdr:nvSpPr>
            <xdr:cNvPr id="84127" name="Option Button 159" hidden="1">
              <a:extLst>
                <a:ext uri="{63B3BB69-23CF-44E3-9099-C40C66FF867C}">
                  <a14:compatExt spid="_x0000_s8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15</xdr:row>
          <xdr:rowOff>47625</xdr:rowOff>
        </xdr:from>
        <xdr:to>
          <xdr:col>45</xdr:col>
          <xdr:colOff>447675</xdr:colOff>
          <xdr:row>15</xdr:row>
          <xdr:rowOff>266700</xdr:rowOff>
        </xdr:to>
        <xdr:sp macro="" textlink="">
          <xdr:nvSpPr>
            <xdr:cNvPr id="84128" name="Option Button 160" hidden="1">
              <a:extLst>
                <a:ext uri="{63B3BB69-23CF-44E3-9099-C40C66FF867C}">
                  <a14:compatExt spid="_x0000_s8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15</xdr:row>
          <xdr:rowOff>47625</xdr:rowOff>
        </xdr:from>
        <xdr:to>
          <xdr:col>46</xdr:col>
          <xdr:colOff>447675</xdr:colOff>
          <xdr:row>15</xdr:row>
          <xdr:rowOff>266700</xdr:rowOff>
        </xdr:to>
        <xdr:sp macro="" textlink="">
          <xdr:nvSpPr>
            <xdr:cNvPr id="84129" name="Option Button 161" hidden="1">
              <a:extLst>
                <a:ext uri="{63B3BB69-23CF-44E3-9099-C40C66FF867C}">
                  <a14:compatExt spid="_x0000_s8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46</xdr:col>
          <xdr:colOff>495300</xdr:colOff>
          <xdr:row>16</xdr:row>
          <xdr:rowOff>9525</xdr:rowOff>
        </xdr:to>
        <xdr:sp macro="" textlink="">
          <xdr:nvSpPr>
            <xdr:cNvPr id="84130" name="Group Box 162" hidden="1">
              <a:extLst>
                <a:ext uri="{63B3BB69-23CF-44E3-9099-C40C66FF867C}">
                  <a14:compatExt spid="_x0000_s8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17</xdr:row>
          <xdr:rowOff>47625</xdr:rowOff>
        </xdr:from>
        <xdr:to>
          <xdr:col>42</xdr:col>
          <xdr:colOff>447675</xdr:colOff>
          <xdr:row>17</xdr:row>
          <xdr:rowOff>266700</xdr:rowOff>
        </xdr:to>
        <xdr:sp macro="" textlink="">
          <xdr:nvSpPr>
            <xdr:cNvPr id="84131" name="Option Button 163" hidden="1">
              <a:extLst>
                <a:ext uri="{63B3BB69-23CF-44E3-9099-C40C66FF867C}">
                  <a14:compatExt spid="_x0000_s8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17</xdr:row>
          <xdr:rowOff>47625</xdr:rowOff>
        </xdr:from>
        <xdr:to>
          <xdr:col>43</xdr:col>
          <xdr:colOff>447675</xdr:colOff>
          <xdr:row>17</xdr:row>
          <xdr:rowOff>266700</xdr:rowOff>
        </xdr:to>
        <xdr:sp macro="" textlink="">
          <xdr:nvSpPr>
            <xdr:cNvPr id="84132" name="Option Button 164" hidden="1">
              <a:extLst>
                <a:ext uri="{63B3BB69-23CF-44E3-9099-C40C66FF867C}">
                  <a14:compatExt spid="_x0000_s8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17</xdr:row>
          <xdr:rowOff>47625</xdr:rowOff>
        </xdr:from>
        <xdr:to>
          <xdr:col>44</xdr:col>
          <xdr:colOff>447675</xdr:colOff>
          <xdr:row>17</xdr:row>
          <xdr:rowOff>266700</xdr:rowOff>
        </xdr:to>
        <xdr:sp macro="" textlink="">
          <xdr:nvSpPr>
            <xdr:cNvPr id="84133" name="Option Button 165" hidden="1">
              <a:extLst>
                <a:ext uri="{63B3BB69-23CF-44E3-9099-C40C66FF867C}">
                  <a14:compatExt spid="_x0000_s8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17</xdr:row>
          <xdr:rowOff>47625</xdr:rowOff>
        </xdr:from>
        <xdr:to>
          <xdr:col>45</xdr:col>
          <xdr:colOff>447675</xdr:colOff>
          <xdr:row>17</xdr:row>
          <xdr:rowOff>266700</xdr:rowOff>
        </xdr:to>
        <xdr:sp macro="" textlink="">
          <xdr:nvSpPr>
            <xdr:cNvPr id="84134" name="Option Button 166" hidden="1">
              <a:extLst>
                <a:ext uri="{63B3BB69-23CF-44E3-9099-C40C66FF867C}">
                  <a14:compatExt spid="_x0000_s8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17</xdr:row>
          <xdr:rowOff>47625</xdr:rowOff>
        </xdr:from>
        <xdr:to>
          <xdr:col>46</xdr:col>
          <xdr:colOff>447675</xdr:colOff>
          <xdr:row>17</xdr:row>
          <xdr:rowOff>266700</xdr:rowOff>
        </xdr:to>
        <xdr:sp macro="" textlink="">
          <xdr:nvSpPr>
            <xdr:cNvPr id="84135" name="Option Button 167" hidden="1">
              <a:extLst>
                <a:ext uri="{63B3BB69-23CF-44E3-9099-C40C66FF867C}">
                  <a14:compatExt spid="_x0000_s8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46</xdr:col>
          <xdr:colOff>495300</xdr:colOff>
          <xdr:row>18</xdr:row>
          <xdr:rowOff>9525</xdr:rowOff>
        </xdr:to>
        <xdr:sp macro="" textlink="">
          <xdr:nvSpPr>
            <xdr:cNvPr id="84136" name="Group Box 168" hidden="1">
              <a:extLst>
                <a:ext uri="{63B3BB69-23CF-44E3-9099-C40C66FF867C}">
                  <a14:compatExt spid="_x0000_s8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15</xdr:row>
          <xdr:rowOff>47625</xdr:rowOff>
        </xdr:from>
        <xdr:to>
          <xdr:col>55</xdr:col>
          <xdr:colOff>447675</xdr:colOff>
          <xdr:row>15</xdr:row>
          <xdr:rowOff>266700</xdr:rowOff>
        </xdr:to>
        <xdr:sp macro="" textlink="">
          <xdr:nvSpPr>
            <xdr:cNvPr id="84137" name="Option Button 169" hidden="1">
              <a:extLst>
                <a:ext uri="{63B3BB69-23CF-44E3-9099-C40C66FF867C}">
                  <a14:compatExt spid="_x0000_s8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15</xdr:row>
          <xdr:rowOff>47625</xdr:rowOff>
        </xdr:from>
        <xdr:to>
          <xdr:col>56</xdr:col>
          <xdr:colOff>447675</xdr:colOff>
          <xdr:row>15</xdr:row>
          <xdr:rowOff>266700</xdr:rowOff>
        </xdr:to>
        <xdr:sp macro="" textlink="">
          <xdr:nvSpPr>
            <xdr:cNvPr id="84138" name="Option Button 170" hidden="1">
              <a:extLst>
                <a:ext uri="{63B3BB69-23CF-44E3-9099-C40C66FF867C}">
                  <a14:compatExt spid="_x0000_s8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15</xdr:row>
          <xdr:rowOff>47625</xdr:rowOff>
        </xdr:from>
        <xdr:to>
          <xdr:col>57</xdr:col>
          <xdr:colOff>447675</xdr:colOff>
          <xdr:row>15</xdr:row>
          <xdr:rowOff>266700</xdr:rowOff>
        </xdr:to>
        <xdr:sp macro="" textlink="">
          <xdr:nvSpPr>
            <xdr:cNvPr id="84139" name="Option Button 171" hidden="1">
              <a:extLst>
                <a:ext uri="{63B3BB69-23CF-44E3-9099-C40C66FF867C}">
                  <a14:compatExt spid="_x0000_s8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15</xdr:row>
          <xdr:rowOff>47625</xdr:rowOff>
        </xdr:from>
        <xdr:to>
          <xdr:col>58</xdr:col>
          <xdr:colOff>447675</xdr:colOff>
          <xdr:row>15</xdr:row>
          <xdr:rowOff>266700</xdr:rowOff>
        </xdr:to>
        <xdr:sp macro="" textlink="">
          <xdr:nvSpPr>
            <xdr:cNvPr id="84140" name="Option Button 172" hidden="1">
              <a:extLst>
                <a:ext uri="{63B3BB69-23CF-44E3-9099-C40C66FF867C}">
                  <a14:compatExt spid="_x0000_s8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15</xdr:row>
          <xdr:rowOff>47625</xdr:rowOff>
        </xdr:from>
        <xdr:to>
          <xdr:col>59</xdr:col>
          <xdr:colOff>447675</xdr:colOff>
          <xdr:row>15</xdr:row>
          <xdr:rowOff>266700</xdr:rowOff>
        </xdr:to>
        <xdr:sp macro="" textlink="">
          <xdr:nvSpPr>
            <xdr:cNvPr id="84141" name="Option Button 173" hidden="1">
              <a:extLst>
                <a:ext uri="{63B3BB69-23CF-44E3-9099-C40C66FF867C}">
                  <a14:compatExt spid="_x0000_s8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15</xdr:row>
          <xdr:rowOff>0</xdr:rowOff>
        </xdr:from>
        <xdr:to>
          <xdr:col>59</xdr:col>
          <xdr:colOff>495300</xdr:colOff>
          <xdr:row>16</xdr:row>
          <xdr:rowOff>9525</xdr:rowOff>
        </xdr:to>
        <xdr:sp macro="" textlink="">
          <xdr:nvSpPr>
            <xdr:cNvPr id="84142" name="Group Box 174" hidden="1">
              <a:extLst>
                <a:ext uri="{63B3BB69-23CF-44E3-9099-C40C66FF867C}">
                  <a14:compatExt spid="_x0000_s8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17</xdr:row>
          <xdr:rowOff>47625</xdr:rowOff>
        </xdr:from>
        <xdr:to>
          <xdr:col>55</xdr:col>
          <xdr:colOff>447675</xdr:colOff>
          <xdr:row>17</xdr:row>
          <xdr:rowOff>266700</xdr:rowOff>
        </xdr:to>
        <xdr:sp macro="" textlink="">
          <xdr:nvSpPr>
            <xdr:cNvPr id="84143" name="Option Button 175" hidden="1">
              <a:extLst>
                <a:ext uri="{63B3BB69-23CF-44E3-9099-C40C66FF867C}">
                  <a14:compatExt spid="_x0000_s8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17</xdr:row>
          <xdr:rowOff>47625</xdr:rowOff>
        </xdr:from>
        <xdr:to>
          <xdr:col>56</xdr:col>
          <xdr:colOff>447675</xdr:colOff>
          <xdr:row>17</xdr:row>
          <xdr:rowOff>266700</xdr:rowOff>
        </xdr:to>
        <xdr:sp macro="" textlink="">
          <xdr:nvSpPr>
            <xdr:cNvPr id="84144" name="Option Button 176" hidden="1">
              <a:extLst>
                <a:ext uri="{63B3BB69-23CF-44E3-9099-C40C66FF867C}">
                  <a14:compatExt spid="_x0000_s8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17</xdr:row>
          <xdr:rowOff>47625</xdr:rowOff>
        </xdr:from>
        <xdr:to>
          <xdr:col>57</xdr:col>
          <xdr:colOff>447675</xdr:colOff>
          <xdr:row>17</xdr:row>
          <xdr:rowOff>266700</xdr:rowOff>
        </xdr:to>
        <xdr:sp macro="" textlink="">
          <xdr:nvSpPr>
            <xdr:cNvPr id="84145" name="Option Button 177" hidden="1">
              <a:extLst>
                <a:ext uri="{63B3BB69-23CF-44E3-9099-C40C66FF867C}">
                  <a14:compatExt spid="_x0000_s8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17</xdr:row>
          <xdr:rowOff>47625</xdr:rowOff>
        </xdr:from>
        <xdr:to>
          <xdr:col>58</xdr:col>
          <xdr:colOff>447675</xdr:colOff>
          <xdr:row>17</xdr:row>
          <xdr:rowOff>266700</xdr:rowOff>
        </xdr:to>
        <xdr:sp macro="" textlink="">
          <xdr:nvSpPr>
            <xdr:cNvPr id="84146" name="Option Button 178" hidden="1">
              <a:extLst>
                <a:ext uri="{63B3BB69-23CF-44E3-9099-C40C66FF867C}">
                  <a14:compatExt spid="_x0000_s8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17</xdr:row>
          <xdr:rowOff>47625</xdr:rowOff>
        </xdr:from>
        <xdr:to>
          <xdr:col>59</xdr:col>
          <xdr:colOff>447675</xdr:colOff>
          <xdr:row>17</xdr:row>
          <xdr:rowOff>266700</xdr:rowOff>
        </xdr:to>
        <xdr:sp macro="" textlink="">
          <xdr:nvSpPr>
            <xdr:cNvPr id="84147" name="Option Button 179" hidden="1">
              <a:extLst>
                <a:ext uri="{63B3BB69-23CF-44E3-9099-C40C66FF867C}">
                  <a14:compatExt spid="_x0000_s8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17</xdr:row>
          <xdr:rowOff>0</xdr:rowOff>
        </xdr:from>
        <xdr:to>
          <xdr:col>59</xdr:col>
          <xdr:colOff>495300</xdr:colOff>
          <xdr:row>18</xdr:row>
          <xdr:rowOff>9525</xdr:rowOff>
        </xdr:to>
        <xdr:sp macro="" textlink="">
          <xdr:nvSpPr>
            <xdr:cNvPr id="84148" name="Group Box 180" hidden="1">
              <a:extLst>
                <a:ext uri="{63B3BB69-23CF-44E3-9099-C40C66FF867C}">
                  <a14:compatExt spid="_x0000_s8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133350</xdr:colOff>
          <xdr:row>15</xdr:row>
          <xdr:rowOff>47625</xdr:rowOff>
        </xdr:from>
        <xdr:to>
          <xdr:col>68</xdr:col>
          <xdr:colOff>447675</xdr:colOff>
          <xdr:row>15</xdr:row>
          <xdr:rowOff>266700</xdr:rowOff>
        </xdr:to>
        <xdr:sp macro="" textlink="">
          <xdr:nvSpPr>
            <xdr:cNvPr id="84149" name="Option Button 181" hidden="1">
              <a:extLst>
                <a:ext uri="{63B3BB69-23CF-44E3-9099-C40C66FF867C}">
                  <a14:compatExt spid="_x0000_s8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</xdr:col>
          <xdr:colOff>133350</xdr:colOff>
          <xdr:row>15</xdr:row>
          <xdr:rowOff>47625</xdr:rowOff>
        </xdr:from>
        <xdr:to>
          <xdr:col>69</xdr:col>
          <xdr:colOff>447675</xdr:colOff>
          <xdr:row>15</xdr:row>
          <xdr:rowOff>266700</xdr:rowOff>
        </xdr:to>
        <xdr:sp macro="" textlink="">
          <xdr:nvSpPr>
            <xdr:cNvPr id="84150" name="Option Button 182" hidden="1">
              <a:extLst>
                <a:ext uri="{63B3BB69-23CF-44E3-9099-C40C66FF867C}">
                  <a14:compatExt spid="_x0000_s8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133350</xdr:colOff>
          <xdr:row>15</xdr:row>
          <xdr:rowOff>47625</xdr:rowOff>
        </xdr:from>
        <xdr:to>
          <xdr:col>70</xdr:col>
          <xdr:colOff>447675</xdr:colOff>
          <xdr:row>15</xdr:row>
          <xdr:rowOff>266700</xdr:rowOff>
        </xdr:to>
        <xdr:sp macro="" textlink="">
          <xdr:nvSpPr>
            <xdr:cNvPr id="84151" name="Option Button 183" hidden="1">
              <a:extLst>
                <a:ext uri="{63B3BB69-23CF-44E3-9099-C40C66FF867C}">
                  <a14:compatExt spid="_x0000_s8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133350</xdr:colOff>
          <xdr:row>15</xdr:row>
          <xdr:rowOff>47625</xdr:rowOff>
        </xdr:from>
        <xdr:to>
          <xdr:col>71</xdr:col>
          <xdr:colOff>447675</xdr:colOff>
          <xdr:row>15</xdr:row>
          <xdr:rowOff>266700</xdr:rowOff>
        </xdr:to>
        <xdr:sp macro="" textlink="">
          <xdr:nvSpPr>
            <xdr:cNvPr id="84152" name="Option Button 184" hidden="1">
              <a:extLst>
                <a:ext uri="{63B3BB69-23CF-44E3-9099-C40C66FF867C}">
                  <a14:compatExt spid="_x0000_s8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133350</xdr:colOff>
          <xdr:row>15</xdr:row>
          <xdr:rowOff>47625</xdr:rowOff>
        </xdr:from>
        <xdr:to>
          <xdr:col>72</xdr:col>
          <xdr:colOff>447675</xdr:colOff>
          <xdr:row>15</xdr:row>
          <xdr:rowOff>266700</xdr:rowOff>
        </xdr:to>
        <xdr:sp macro="" textlink="">
          <xdr:nvSpPr>
            <xdr:cNvPr id="84153" name="Option Button 185" hidden="1">
              <a:extLst>
                <a:ext uri="{63B3BB69-23CF-44E3-9099-C40C66FF867C}">
                  <a14:compatExt spid="_x0000_s8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15</xdr:row>
          <xdr:rowOff>0</xdr:rowOff>
        </xdr:from>
        <xdr:to>
          <xdr:col>72</xdr:col>
          <xdr:colOff>495300</xdr:colOff>
          <xdr:row>16</xdr:row>
          <xdr:rowOff>9525</xdr:rowOff>
        </xdr:to>
        <xdr:sp macro="" textlink="">
          <xdr:nvSpPr>
            <xdr:cNvPr id="84154" name="Group Box 186" hidden="1">
              <a:extLst>
                <a:ext uri="{63B3BB69-23CF-44E3-9099-C40C66FF867C}">
                  <a14:compatExt spid="_x0000_s8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133350</xdr:colOff>
          <xdr:row>17</xdr:row>
          <xdr:rowOff>47625</xdr:rowOff>
        </xdr:from>
        <xdr:to>
          <xdr:col>68</xdr:col>
          <xdr:colOff>447675</xdr:colOff>
          <xdr:row>17</xdr:row>
          <xdr:rowOff>266700</xdr:rowOff>
        </xdr:to>
        <xdr:sp macro="" textlink="">
          <xdr:nvSpPr>
            <xdr:cNvPr id="84155" name="Option Button 187" hidden="1">
              <a:extLst>
                <a:ext uri="{63B3BB69-23CF-44E3-9099-C40C66FF867C}">
                  <a14:compatExt spid="_x0000_s8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</xdr:col>
          <xdr:colOff>133350</xdr:colOff>
          <xdr:row>17</xdr:row>
          <xdr:rowOff>47625</xdr:rowOff>
        </xdr:from>
        <xdr:to>
          <xdr:col>69</xdr:col>
          <xdr:colOff>447675</xdr:colOff>
          <xdr:row>17</xdr:row>
          <xdr:rowOff>266700</xdr:rowOff>
        </xdr:to>
        <xdr:sp macro="" textlink="">
          <xdr:nvSpPr>
            <xdr:cNvPr id="84156" name="Option Button 188" hidden="1">
              <a:extLst>
                <a:ext uri="{63B3BB69-23CF-44E3-9099-C40C66FF867C}">
                  <a14:compatExt spid="_x0000_s8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133350</xdr:colOff>
          <xdr:row>17</xdr:row>
          <xdr:rowOff>47625</xdr:rowOff>
        </xdr:from>
        <xdr:to>
          <xdr:col>70</xdr:col>
          <xdr:colOff>447675</xdr:colOff>
          <xdr:row>17</xdr:row>
          <xdr:rowOff>266700</xdr:rowOff>
        </xdr:to>
        <xdr:sp macro="" textlink="">
          <xdr:nvSpPr>
            <xdr:cNvPr id="84157" name="Option Button 189" hidden="1">
              <a:extLst>
                <a:ext uri="{63B3BB69-23CF-44E3-9099-C40C66FF867C}">
                  <a14:compatExt spid="_x0000_s8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133350</xdr:colOff>
          <xdr:row>17</xdr:row>
          <xdr:rowOff>47625</xdr:rowOff>
        </xdr:from>
        <xdr:to>
          <xdr:col>71</xdr:col>
          <xdr:colOff>447675</xdr:colOff>
          <xdr:row>17</xdr:row>
          <xdr:rowOff>266700</xdr:rowOff>
        </xdr:to>
        <xdr:sp macro="" textlink="">
          <xdr:nvSpPr>
            <xdr:cNvPr id="84158" name="Option Button 190" hidden="1">
              <a:extLst>
                <a:ext uri="{63B3BB69-23CF-44E3-9099-C40C66FF867C}">
                  <a14:compatExt spid="_x0000_s8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133350</xdr:colOff>
          <xdr:row>17</xdr:row>
          <xdr:rowOff>47625</xdr:rowOff>
        </xdr:from>
        <xdr:to>
          <xdr:col>72</xdr:col>
          <xdr:colOff>447675</xdr:colOff>
          <xdr:row>17</xdr:row>
          <xdr:rowOff>266700</xdr:rowOff>
        </xdr:to>
        <xdr:sp macro="" textlink="">
          <xdr:nvSpPr>
            <xdr:cNvPr id="84159" name="Option Button 191" hidden="1">
              <a:extLst>
                <a:ext uri="{63B3BB69-23CF-44E3-9099-C40C66FF867C}">
                  <a14:compatExt spid="_x0000_s8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17</xdr:row>
          <xdr:rowOff>0</xdr:rowOff>
        </xdr:from>
        <xdr:to>
          <xdr:col>72</xdr:col>
          <xdr:colOff>495300</xdr:colOff>
          <xdr:row>18</xdr:row>
          <xdr:rowOff>9525</xdr:rowOff>
        </xdr:to>
        <xdr:sp macro="" textlink="">
          <xdr:nvSpPr>
            <xdr:cNvPr id="84160" name="Group Box 192" hidden="1">
              <a:extLst>
                <a:ext uri="{63B3BB69-23CF-44E3-9099-C40C66FF867C}">
                  <a14:compatExt spid="_x0000_s8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34</xdr:col>
          <xdr:colOff>0</xdr:colOff>
          <xdr:row>18</xdr:row>
          <xdr:rowOff>19050</xdr:rowOff>
        </xdr:to>
        <xdr:sp macro="" textlink="">
          <xdr:nvSpPr>
            <xdr:cNvPr id="84174" name="Group Box 206" hidden="1">
              <a:extLst>
                <a:ext uri="{63B3BB69-23CF-44E3-9099-C40C66FF867C}">
                  <a14:compatExt spid="_x0000_s8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47</xdr:col>
          <xdr:colOff>0</xdr:colOff>
          <xdr:row>18</xdr:row>
          <xdr:rowOff>19050</xdr:rowOff>
        </xdr:to>
        <xdr:sp macro="" textlink="">
          <xdr:nvSpPr>
            <xdr:cNvPr id="84175" name="Group Box 207" hidden="1">
              <a:extLst>
                <a:ext uri="{63B3BB69-23CF-44E3-9099-C40C66FF867C}">
                  <a14:compatExt spid="_x0000_s8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17</xdr:row>
          <xdr:rowOff>0</xdr:rowOff>
        </xdr:from>
        <xdr:to>
          <xdr:col>60</xdr:col>
          <xdr:colOff>0</xdr:colOff>
          <xdr:row>18</xdr:row>
          <xdr:rowOff>19050</xdr:rowOff>
        </xdr:to>
        <xdr:sp macro="" textlink="">
          <xdr:nvSpPr>
            <xdr:cNvPr id="84176" name="Group Box 208" hidden="1">
              <a:extLst>
                <a:ext uri="{63B3BB69-23CF-44E3-9099-C40C66FF867C}">
                  <a14:compatExt spid="_x0000_s8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16</xdr:row>
          <xdr:rowOff>47625</xdr:rowOff>
        </xdr:from>
        <xdr:to>
          <xdr:col>42</xdr:col>
          <xdr:colOff>457200</xdr:colOff>
          <xdr:row>16</xdr:row>
          <xdr:rowOff>266700</xdr:rowOff>
        </xdr:to>
        <xdr:sp macro="" textlink="">
          <xdr:nvSpPr>
            <xdr:cNvPr id="84177" name="Option Button 209" hidden="1">
              <a:extLst>
                <a:ext uri="{63B3BB69-23CF-44E3-9099-C40C66FF867C}">
                  <a14:compatExt spid="_x0000_s8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16</xdr:row>
          <xdr:rowOff>47625</xdr:rowOff>
        </xdr:from>
        <xdr:to>
          <xdr:col>43</xdr:col>
          <xdr:colOff>457200</xdr:colOff>
          <xdr:row>16</xdr:row>
          <xdr:rowOff>266700</xdr:rowOff>
        </xdr:to>
        <xdr:sp macro="" textlink="">
          <xdr:nvSpPr>
            <xdr:cNvPr id="84178" name="Option Button 210" hidden="1">
              <a:extLst>
                <a:ext uri="{63B3BB69-23CF-44E3-9099-C40C66FF867C}">
                  <a14:compatExt spid="_x0000_s8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16</xdr:row>
          <xdr:rowOff>47625</xdr:rowOff>
        </xdr:from>
        <xdr:to>
          <xdr:col>44</xdr:col>
          <xdr:colOff>457200</xdr:colOff>
          <xdr:row>16</xdr:row>
          <xdr:rowOff>266700</xdr:rowOff>
        </xdr:to>
        <xdr:sp macro="" textlink="">
          <xdr:nvSpPr>
            <xdr:cNvPr id="84179" name="Option Button 211" hidden="1">
              <a:extLst>
                <a:ext uri="{63B3BB69-23CF-44E3-9099-C40C66FF867C}">
                  <a14:compatExt spid="_x0000_s8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16</xdr:row>
          <xdr:rowOff>47625</xdr:rowOff>
        </xdr:from>
        <xdr:to>
          <xdr:col>45</xdr:col>
          <xdr:colOff>457200</xdr:colOff>
          <xdr:row>16</xdr:row>
          <xdr:rowOff>266700</xdr:rowOff>
        </xdr:to>
        <xdr:sp macro="" textlink="">
          <xdr:nvSpPr>
            <xdr:cNvPr id="84180" name="Option Button 212" hidden="1">
              <a:extLst>
                <a:ext uri="{63B3BB69-23CF-44E3-9099-C40C66FF867C}">
                  <a14:compatExt spid="_x0000_s8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16</xdr:row>
          <xdr:rowOff>47625</xdr:rowOff>
        </xdr:from>
        <xdr:to>
          <xdr:col>46</xdr:col>
          <xdr:colOff>457200</xdr:colOff>
          <xdr:row>16</xdr:row>
          <xdr:rowOff>266700</xdr:rowOff>
        </xdr:to>
        <xdr:sp macro="" textlink="">
          <xdr:nvSpPr>
            <xdr:cNvPr id="84181" name="Option Button 213" hidden="1">
              <a:extLst>
                <a:ext uri="{63B3BB69-23CF-44E3-9099-C40C66FF867C}">
                  <a14:compatExt spid="_x0000_s8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47</xdr:col>
          <xdr:colOff>0</xdr:colOff>
          <xdr:row>17</xdr:row>
          <xdr:rowOff>0</xdr:rowOff>
        </xdr:to>
        <xdr:sp macro="" textlink="">
          <xdr:nvSpPr>
            <xdr:cNvPr id="84182" name="Group Box 214" hidden="1">
              <a:extLst>
                <a:ext uri="{63B3BB69-23CF-44E3-9099-C40C66FF867C}">
                  <a14:compatExt spid="_x0000_s8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16</xdr:row>
          <xdr:rowOff>47625</xdr:rowOff>
        </xdr:from>
        <xdr:to>
          <xdr:col>55</xdr:col>
          <xdr:colOff>457200</xdr:colOff>
          <xdr:row>16</xdr:row>
          <xdr:rowOff>266700</xdr:rowOff>
        </xdr:to>
        <xdr:sp macro="" textlink="">
          <xdr:nvSpPr>
            <xdr:cNvPr id="84183" name="Option Button 215" hidden="1">
              <a:extLst>
                <a:ext uri="{63B3BB69-23CF-44E3-9099-C40C66FF867C}">
                  <a14:compatExt spid="_x0000_s8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16</xdr:row>
          <xdr:rowOff>47625</xdr:rowOff>
        </xdr:from>
        <xdr:to>
          <xdr:col>56</xdr:col>
          <xdr:colOff>457200</xdr:colOff>
          <xdr:row>16</xdr:row>
          <xdr:rowOff>266700</xdr:rowOff>
        </xdr:to>
        <xdr:sp macro="" textlink="">
          <xdr:nvSpPr>
            <xdr:cNvPr id="84184" name="Option Button 216" hidden="1">
              <a:extLst>
                <a:ext uri="{63B3BB69-23CF-44E3-9099-C40C66FF867C}">
                  <a14:compatExt spid="_x0000_s8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16</xdr:row>
          <xdr:rowOff>47625</xdr:rowOff>
        </xdr:from>
        <xdr:to>
          <xdr:col>57</xdr:col>
          <xdr:colOff>457200</xdr:colOff>
          <xdr:row>16</xdr:row>
          <xdr:rowOff>266700</xdr:rowOff>
        </xdr:to>
        <xdr:sp macro="" textlink="">
          <xdr:nvSpPr>
            <xdr:cNvPr id="84185" name="Option Button 217" hidden="1">
              <a:extLst>
                <a:ext uri="{63B3BB69-23CF-44E3-9099-C40C66FF867C}">
                  <a14:compatExt spid="_x0000_s8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16</xdr:row>
          <xdr:rowOff>47625</xdr:rowOff>
        </xdr:from>
        <xdr:to>
          <xdr:col>58</xdr:col>
          <xdr:colOff>457200</xdr:colOff>
          <xdr:row>16</xdr:row>
          <xdr:rowOff>266700</xdr:rowOff>
        </xdr:to>
        <xdr:sp macro="" textlink="">
          <xdr:nvSpPr>
            <xdr:cNvPr id="84186" name="Option Button 218" hidden="1">
              <a:extLst>
                <a:ext uri="{63B3BB69-23CF-44E3-9099-C40C66FF867C}">
                  <a14:compatExt spid="_x0000_s8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16</xdr:row>
          <xdr:rowOff>47625</xdr:rowOff>
        </xdr:from>
        <xdr:to>
          <xdr:col>59</xdr:col>
          <xdr:colOff>457200</xdr:colOff>
          <xdr:row>16</xdr:row>
          <xdr:rowOff>266700</xdr:rowOff>
        </xdr:to>
        <xdr:sp macro="" textlink="">
          <xdr:nvSpPr>
            <xdr:cNvPr id="84187" name="Option Button 219" hidden="1">
              <a:extLst>
                <a:ext uri="{63B3BB69-23CF-44E3-9099-C40C66FF867C}">
                  <a14:compatExt spid="_x0000_s8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16</xdr:row>
          <xdr:rowOff>0</xdr:rowOff>
        </xdr:from>
        <xdr:to>
          <xdr:col>60</xdr:col>
          <xdr:colOff>0</xdr:colOff>
          <xdr:row>17</xdr:row>
          <xdr:rowOff>0</xdr:rowOff>
        </xdr:to>
        <xdr:sp macro="" textlink="">
          <xdr:nvSpPr>
            <xdr:cNvPr id="84188" name="Group Box 220" hidden="1">
              <a:extLst>
                <a:ext uri="{63B3BB69-23CF-44E3-9099-C40C66FF867C}">
                  <a14:compatExt spid="_x0000_s8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133350</xdr:colOff>
          <xdr:row>15</xdr:row>
          <xdr:rowOff>47625</xdr:rowOff>
        </xdr:from>
        <xdr:to>
          <xdr:col>81</xdr:col>
          <xdr:colOff>457200</xdr:colOff>
          <xdr:row>15</xdr:row>
          <xdr:rowOff>266700</xdr:rowOff>
        </xdr:to>
        <xdr:sp macro="" textlink="">
          <xdr:nvSpPr>
            <xdr:cNvPr id="84189" name="Option Button 221" hidden="1">
              <a:extLst>
                <a:ext uri="{63B3BB69-23CF-44E3-9099-C40C66FF867C}">
                  <a14:compatExt spid="_x0000_s8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82</xdr:col>
          <xdr:colOff>133350</xdr:colOff>
          <xdr:row>15</xdr:row>
          <xdr:rowOff>47625</xdr:rowOff>
        </xdr:from>
        <xdr:to>
          <xdr:col>82</xdr:col>
          <xdr:colOff>457200</xdr:colOff>
          <xdr:row>15</xdr:row>
          <xdr:rowOff>266700</xdr:rowOff>
        </xdr:to>
        <xdr:sp macro="" textlink="">
          <xdr:nvSpPr>
            <xdr:cNvPr id="84190" name="Option Button 222" hidden="1">
              <a:extLst>
                <a:ext uri="{63B3BB69-23CF-44E3-9099-C40C66FF867C}">
                  <a14:compatExt spid="_x0000_s8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83</xdr:col>
          <xdr:colOff>133350</xdr:colOff>
          <xdr:row>15</xdr:row>
          <xdr:rowOff>47625</xdr:rowOff>
        </xdr:from>
        <xdr:to>
          <xdr:col>83</xdr:col>
          <xdr:colOff>457200</xdr:colOff>
          <xdr:row>15</xdr:row>
          <xdr:rowOff>266700</xdr:rowOff>
        </xdr:to>
        <xdr:sp macro="" textlink="">
          <xdr:nvSpPr>
            <xdr:cNvPr id="84191" name="Option Button 223" hidden="1">
              <a:extLst>
                <a:ext uri="{63B3BB69-23CF-44E3-9099-C40C66FF867C}">
                  <a14:compatExt spid="_x0000_s8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133350</xdr:colOff>
          <xdr:row>15</xdr:row>
          <xdr:rowOff>47625</xdr:rowOff>
        </xdr:from>
        <xdr:to>
          <xdr:col>84</xdr:col>
          <xdr:colOff>457200</xdr:colOff>
          <xdr:row>15</xdr:row>
          <xdr:rowOff>266700</xdr:rowOff>
        </xdr:to>
        <xdr:sp macro="" textlink="">
          <xdr:nvSpPr>
            <xdr:cNvPr id="84192" name="Option Button 224" hidden="1">
              <a:extLst>
                <a:ext uri="{63B3BB69-23CF-44E3-9099-C40C66FF867C}">
                  <a14:compatExt spid="_x0000_s8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85</xdr:col>
          <xdr:colOff>133350</xdr:colOff>
          <xdr:row>15</xdr:row>
          <xdr:rowOff>47625</xdr:rowOff>
        </xdr:from>
        <xdr:to>
          <xdr:col>85</xdr:col>
          <xdr:colOff>457200</xdr:colOff>
          <xdr:row>15</xdr:row>
          <xdr:rowOff>266700</xdr:rowOff>
        </xdr:to>
        <xdr:sp macro="" textlink="">
          <xdr:nvSpPr>
            <xdr:cNvPr id="84193" name="Option Button 225" hidden="1">
              <a:extLst>
                <a:ext uri="{63B3BB69-23CF-44E3-9099-C40C66FF867C}">
                  <a14:compatExt spid="_x0000_s8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17</xdr:row>
          <xdr:rowOff>0</xdr:rowOff>
        </xdr:from>
        <xdr:to>
          <xdr:col>73</xdr:col>
          <xdr:colOff>0</xdr:colOff>
          <xdr:row>18</xdr:row>
          <xdr:rowOff>19050</xdr:rowOff>
        </xdr:to>
        <xdr:sp macro="" textlink="">
          <xdr:nvSpPr>
            <xdr:cNvPr id="84195" name="Group Box 227" hidden="1">
              <a:extLst>
                <a:ext uri="{63B3BB69-23CF-44E3-9099-C40C66FF867C}">
                  <a14:compatExt spid="_x0000_s8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0</xdr:colOff>
          <xdr:row>15</xdr:row>
          <xdr:rowOff>0</xdr:rowOff>
        </xdr:from>
        <xdr:to>
          <xdr:col>86</xdr:col>
          <xdr:colOff>0</xdr:colOff>
          <xdr:row>16</xdr:row>
          <xdr:rowOff>9525</xdr:rowOff>
        </xdr:to>
        <xdr:sp macro="" textlink="">
          <xdr:nvSpPr>
            <xdr:cNvPr id="84196" name="Group Box 228" hidden="1">
              <a:extLst>
                <a:ext uri="{63B3BB69-23CF-44E3-9099-C40C66FF867C}">
                  <a14:compatExt spid="_x0000_s8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142875</xdr:rowOff>
    </xdr:from>
    <xdr:to>
      <xdr:col>8</xdr:col>
      <xdr:colOff>104775</xdr:colOff>
      <xdr:row>7</xdr:row>
      <xdr:rowOff>104775</xdr:rowOff>
    </xdr:to>
    <xdr:sp macro="[0]!Macro56" textlink="">
      <xdr:nvSpPr>
        <xdr:cNvPr id="70849" name="Rectangle 1"/>
        <xdr:cNvSpPr>
          <a:spLocks noChangeArrowheads="1"/>
        </xdr:cNvSpPr>
      </xdr:nvSpPr>
      <xdr:spPr bwMode="auto">
        <a:xfrm>
          <a:off x="428625" y="142875"/>
          <a:ext cx="25822275" cy="3810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2238375</xdr:colOff>
      <xdr:row>0</xdr:row>
      <xdr:rowOff>85725</xdr:rowOff>
    </xdr:from>
    <xdr:to>
      <xdr:col>4</xdr:col>
      <xdr:colOff>5210175</xdr:colOff>
      <xdr:row>7</xdr:row>
      <xdr:rowOff>276225</xdr:rowOff>
    </xdr:to>
    <xdr:sp macro="[0]!Macro31" textlink="">
      <xdr:nvSpPr>
        <xdr:cNvPr id="70850" name="Rectangle 1"/>
        <xdr:cNvSpPr>
          <a:spLocks noChangeArrowheads="1"/>
        </xdr:cNvSpPr>
      </xdr:nvSpPr>
      <xdr:spPr bwMode="auto">
        <a:xfrm>
          <a:off x="2238375" y="85725"/>
          <a:ext cx="23888700" cy="6096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90301" name="Rectangle 1"/>
        <xdr:cNvSpPr>
          <a:spLocks noChangeArrowheads="1"/>
        </xdr:cNvSpPr>
      </xdr:nvSpPr>
      <xdr:spPr bwMode="auto">
        <a:xfrm>
          <a:off x="13163550" y="38100"/>
          <a:ext cx="3257550" cy="10096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28575</xdr:colOff>
      <xdr:row>3</xdr:row>
      <xdr:rowOff>28575</xdr:rowOff>
    </xdr:from>
    <xdr:to>
      <xdr:col>64</xdr:col>
      <xdr:colOff>400050</xdr:colOff>
      <xdr:row>7</xdr:row>
      <xdr:rowOff>209550</xdr:rowOff>
    </xdr:to>
    <xdr:sp macro="[0]!Macro31" textlink="">
      <xdr:nvSpPr>
        <xdr:cNvPr id="90302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89277" name="Rectangle 1"/>
        <xdr:cNvSpPr>
          <a:spLocks noChangeArrowheads="1"/>
        </xdr:cNvSpPr>
      </xdr:nvSpPr>
      <xdr:spPr bwMode="auto">
        <a:xfrm>
          <a:off x="13163550" y="38100"/>
          <a:ext cx="3257550" cy="10572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28575</xdr:colOff>
      <xdr:row>3</xdr:row>
      <xdr:rowOff>19050</xdr:rowOff>
    </xdr:from>
    <xdr:to>
      <xdr:col>71</xdr:col>
      <xdr:colOff>95250</xdr:colOff>
      <xdr:row>7</xdr:row>
      <xdr:rowOff>161925</xdr:rowOff>
    </xdr:to>
    <xdr:sp macro="[0]!Macro31" textlink="">
      <xdr:nvSpPr>
        <xdr:cNvPr id="89278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88253" name="Rectangle 1"/>
        <xdr:cNvSpPr>
          <a:spLocks noChangeArrowheads="1"/>
        </xdr:cNvSpPr>
      </xdr:nvSpPr>
      <xdr:spPr bwMode="auto">
        <a:xfrm>
          <a:off x="13163550" y="38100"/>
          <a:ext cx="3257550" cy="10572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28575</xdr:colOff>
      <xdr:row>3</xdr:row>
      <xdr:rowOff>19050</xdr:rowOff>
    </xdr:from>
    <xdr:to>
      <xdr:col>66</xdr:col>
      <xdr:colOff>95250</xdr:colOff>
      <xdr:row>7</xdr:row>
      <xdr:rowOff>161925</xdr:rowOff>
    </xdr:to>
    <xdr:sp macro="[0]!Macro31" textlink="">
      <xdr:nvSpPr>
        <xdr:cNvPr id="88254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87229" name="Rectangle 1"/>
        <xdr:cNvSpPr>
          <a:spLocks noChangeArrowheads="1"/>
        </xdr:cNvSpPr>
      </xdr:nvSpPr>
      <xdr:spPr bwMode="auto">
        <a:xfrm>
          <a:off x="13049250" y="38100"/>
          <a:ext cx="3257550" cy="11049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19050</xdr:rowOff>
    </xdr:from>
    <xdr:to>
      <xdr:col>81</xdr:col>
      <xdr:colOff>514350</xdr:colOff>
      <xdr:row>7</xdr:row>
      <xdr:rowOff>161925</xdr:rowOff>
    </xdr:to>
    <xdr:sp macro="[0]!Macro31" textlink="">
      <xdr:nvSpPr>
        <xdr:cNvPr id="87230" name="Rectangle 2"/>
        <xdr:cNvSpPr>
          <a:spLocks noChangeArrowheads="1"/>
        </xdr:cNvSpPr>
      </xdr:nvSpPr>
      <xdr:spPr bwMode="auto">
        <a:xfrm>
          <a:off x="4171950" y="552450"/>
          <a:ext cx="46367700" cy="752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86205" name="Rectangle 1"/>
        <xdr:cNvSpPr>
          <a:spLocks noChangeArrowheads="1"/>
        </xdr:cNvSpPr>
      </xdr:nvSpPr>
      <xdr:spPr bwMode="auto">
        <a:xfrm>
          <a:off x="13077825" y="38100"/>
          <a:ext cx="3257550" cy="11049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3</xdr:row>
      <xdr:rowOff>9525</xdr:rowOff>
    </xdr:from>
    <xdr:to>
      <xdr:col>72</xdr:col>
      <xdr:colOff>485775</xdr:colOff>
      <xdr:row>7</xdr:row>
      <xdr:rowOff>114300</xdr:rowOff>
    </xdr:to>
    <xdr:sp macro="[0]!Macro31" textlink="">
      <xdr:nvSpPr>
        <xdr:cNvPr id="86206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0</xdr:row>
      <xdr:rowOff>38100</xdr:rowOff>
    </xdr:from>
    <xdr:to>
      <xdr:col>12</xdr:col>
      <xdr:colOff>3362325</xdr:colOff>
      <xdr:row>6</xdr:row>
      <xdr:rowOff>152400</xdr:rowOff>
    </xdr:to>
    <xdr:sp macro="[0]!Macro56" textlink="">
      <xdr:nvSpPr>
        <xdr:cNvPr id="85182" name="Rectangle 1"/>
        <xdr:cNvSpPr>
          <a:spLocks noChangeArrowheads="1"/>
        </xdr:cNvSpPr>
      </xdr:nvSpPr>
      <xdr:spPr bwMode="auto">
        <a:xfrm>
          <a:off x="13115925" y="38100"/>
          <a:ext cx="3257550" cy="10572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95250</xdr:colOff>
      <xdr:row>3</xdr:row>
      <xdr:rowOff>19050</xdr:rowOff>
    </xdr:from>
    <xdr:to>
      <xdr:col>73</xdr:col>
      <xdr:colOff>190500</xdr:colOff>
      <xdr:row>7</xdr:row>
      <xdr:rowOff>161925</xdr:rowOff>
    </xdr:to>
    <xdr:sp macro="[0]!Macro31" textlink="">
      <xdr:nvSpPr>
        <xdr:cNvPr id="85183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0</xdr:row>
      <xdr:rowOff>66675</xdr:rowOff>
    </xdr:from>
    <xdr:to>
      <xdr:col>16</xdr:col>
      <xdr:colOff>66675</xdr:colOff>
      <xdr:row>6</xdr:row>
      <xdr:rowOff>57150</xdr:rowOff>
    </xdr:to>
    <xdr:sp macro="[0]!Macro56" textlink="">
      <xdr:nvSpPr>
        <xdr:cNvPr id="69825" name="Rectangle 1"/>
        <xdr:cNvSpPr>
          <a:spLocks noChangeArrowheads="1"/>
        </xdr:cNvSpPr>
      </xdr:nvSpPr>
      <xdr:spPr bwMode="auto">
        <a:xfrm>
          <a:off x="13030200" y="66675"/>
          <a:ext cx="3257550" cy="9810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114300</xdr:colOff>
      <xdr:row>3</xdr:row>
      <xdr:rowOff>9525</xdr:rowOff>
    </xdr:from>
    <xdr:to>
      <xdr:col>76</xdr:col>
      <xdr:colOff>352425</xdr:colOff>
      <xdr:row>7</xdr:row>
      <xdr:rowOff>114300</xdr:rowOff>
    </xdr:to>
    <xdr:sp macro="[0]!Macro31" textlink="">
      <xdr:nvSpPr>
        <xdr:cNvPr id="69826" name="Rectangle 2"/>
        <xdr:cNvSpPr>
          <a:spLocks noChangeArrowheads="1"/>
        </xdr:cNvSpPr>
      </xdr:nvSpPr>
      <xdr:spPr bwMode="auto">
        <a:xfrm>
          <a:off x="4171950" y="542925"/>
          <a:ext cx="46367700" cy="7143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876300</xdr:colOff>
      <xdr:row>7</xdr:row>
      <xdr:rowOff>76200</xdr:rowOff>
    </xdr:from>
    <xdr:to>
      <xdr:col>9</xdr:col>
      <xdr:colOff>342900</xdr:colOff>
      <xdr:row>9</xdr:row>
      <xdr:rowOff>171450</xdr:rowOff>
    </xdr:to>
    <xdr:sp macro="[0]!Macro56" textlink="">
      <xdr:nvSpPr>
        <xdr:cNvPr id="68801" name="Rectangle 1"/>
        <xdr:cNvSpPr>
          <a:spLocks noChangeArrowheads="1"/>
        </xdr:cNvSpPr>
      </xdr:nvSpPr>
      <xdr:spPr bwMode="auto">
        <a:xfrm>
          <a:off x="876300" y="466725"/>
          <a:ext cx="46567725" cy="2762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1000125</xdr:colOff>
      <xdr:row>0</xdr:row>
      <xdr:rowOff>180975</xdr:rowOff>
    </xdr:from>
    <xdr:to>
      <xdr:col>9</xdr:col>
      <xdr:colOff>342900</xdr:colOff>
      <xdr:row>9</xdr:row>
      <xdr:rowOff>66675</xdr:rowOff>
    </xdr:to>
    <xdr:sp macro="[0]!Macro31" textlink="">
      <xdr:nvSpPr>
        <xdr:cNvPr id="68802" name="Rectangle 2"/>
        <xdr:cNvSpPr>
          <a:spLocks noChangeArrowheads="1"/>
        </xdr:cNvSpPr>
      </xdr:nvSpPr>
      <xdr:spPr bwMode="auto">
        <a:xfrm>
          <a:off x="1000125" y="180975"/>
          <a:ext cx="46443900" cy="5619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6</xdr:row>
      <xdr:rowOff>66675</xdr:rowOff>
    </xdr:from>
    <xdr:to>
      <xdr:col>25</xdr:col>
      <xdr:colOff>123825</xdr:colOff>
      <xdr:row>8</xdr:row>
      <xdr:rowOff>9525</xdr:rowOff>
    </xdr:to>
    <xdr:sp macro="[0]!Macro31" textlink="">
      <xdr:nvSpPr>
        <xdr:cNvPr id="67788" name="Rectangle 1"/>
        <xdr:cNvSpPr>
          <a:spLocks noChangeArrowheads="1"/>
        </xdr:cNvSpPr>
      </xdr:nvSpPr>
      <xdr:spPr bwMode="auto">
        <a:xfrm>
          <a:off x="1771650" y="66675"/>
          <a:ext cx="37385625" cy="6572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24</xdr:col>
      <xdr:colOff>466725</xdr:colOff>
      <xdr:row>0</xdr:row>
      <xdr:rowOff>0</xdr:rowOff>
    </xdr:from>
    <xdr:to>
      <xdr:col>24</xdr:col>
      <xdr:colOff>2647950</xdr:colOff>
      <xdr:row>0</xdr:row>
      <xdr:rowOff>0</xdr:rowOff>
    </xdr:to>
    <xdr:sp macro="[0]!Macro59" textlink="">
      <xdr:nvSpPr>
        <xdr:cNvPr id="67789" name="Rectangle 4"/>
        <xdr:cNvSpPr>
          <a:spLocks noChangeArrowheads="1"/>
        </xdr:cNvSpPr>
      </xdr:nvSpPr>
      <xdr:spPr bwMode="auto">
        <a:xfrm flipH="1">
          <a:off x="33909000" y="0"/>
          <a:ext cx="2181225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0</xdr:rowOff>
    </xdr:from>
    <xdr:to>
      <xdr:col>109</xdr:col>
      <xdr:colOff>438150</xdr:colOff>
      <xdr:row>0</xdr:row>
      <xdr:rowOff>0</xdr:rowOff>
    </xdr:to>
    <xdr:sp macro="[0]!Macro56" textlink="">
      <xdr:nvSpPr>
        <xdr:cNvPr id="66753" name="Rectangle 1"/>
        <xdr:cNvSpPr>
          <a:spLocks noChangeArrowheads="1"/>
        </xdr:cNvSpPr>
      </xdr:nvSpPr>
      <xdr:spPr bwMode="auto">
        <a:xfrm>
          <a:off x="504825" y="0"/>
          <a:ext cx="7684770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7</xdr:row>
      <xdr:rowOff>38100</xdr:rowOff>
    </xdr:from>
    <xdr:to>
      <xdr:col>32</xdr:col>
      <xdr:colOff>838200</xdr:colOff>
      <xdr:row>8</xdr:row>
      <xdr:rowOff>28575</xdr:rowOff>
    </xdr:to>
    <xdr:sp macro="[0]!Macro31" textlink="">
      <xdr:nvSpPr>
        <xdr:cNvPr id="66754" name="Rectangle 10"/>
        <xdr:cNvSpPr>
          <a:spLocks noChangeArrowheads="1"/>
        </xdr:cNvSpPr>
      </xdr:nvSpPr>
      <xdr:spPr bwMode="auto">
        <a:xfrm>
          <a:off x="1304925" y="38100"/>
          <a:ext cx="31813500" cy="447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0</xdr:row>
      <xdr:rowOff>0</xdr:rowOff>
    </xdr:from>
    <xdr:to>
      <xdr:col>144</xdr:col>
      <xdr:colOff>19050</xdr:colOff>
      <xdr:row>7</xdr:row>
      <xdr:rowOff>85725</xdr:rowOff>
    </xdr:to>
    <xdr:sp macro="[0]!Macro57" textlink="">
      <xdr:nvSpPr>
        <xdr:cNvPr id="62585" name="Rectangle 10"/>
        <xdr:cNvSpPr>
          <a:spLocks noChangeArrowheads="1"/>
        </xdr:cNvSpPr>
      </xdr:nvSpPr>
      <xdr:spPr bwMode="auto">
        <a:xfrm>
          <a:off x="2219325" y="0"/>
          <a:ext cx="189833250" cy="6762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[0]!Macro63" textlink="">
      <xdr:nvSpPr>
        <xdr:cNvPr id="2" name="Rectangle 14"/>
        <xdr:cNvSpPr>
          <a:spLocks noChangeArrowheads="1"/>
        </xdr:cNvSpPr>
      </xdr:nvSpPr>
      <xdr:spPr bwMode="auto">
        <a:xfrm>
          <a:off x="18288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sp macro="[0]!Macro64" textlink="">
      <xdr:nvSpPr>
        <xdr:cNvPr id="3" name="Rectangle 15"/>
        <xdr:cNvSpPr>
          <a:spLocks noChangeArrowheads="1"/>
        </xdr:cNvSpPr>
      </xdr:nvSpPr>
      <xdr:spPr bwMode="auto">
        <a:xfrm>
          <a:off x="295275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[0]!Macro24" textlink="">
      <xdr:nvSpPr>
        <xdr:cNvPr id="4" name="Rectangle 16"/>
        <xdr:cNvSpPr>
          <a:spLocks noChangeArrowheads="1"/>
        </xdr:cNvSpPr>
      </xdr:nvSpPr>
      <xdr:spPr bwMode="auto">
        <a:xfrm>
          <a:off x="40767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sp macro="[0]!Macro25" textlink="">
      <xdr:nvSpPr>
        <xdr:cNvPr id="5" name="Rectangle 17"/>
        <xdr:cNvSpPr>
          <a:spLocks noChangeArrowheads="1"/>
        </xdr:cNvSpPr>
      </xdr:nvSpPr>
      <xdr:spPr bwMode="auto">
        <a:xfrm>
          <a:off x="520065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</xdr:colOff>
      <xdr:row>1</xdr:row>
      <xdr:rowOff>38100</xdr:rowOff>
    </xdr:from>
    <xdr:to>
      <xdr:col>6</xdr:col>
      <xdr:colOff>19050</xdr:colOff>
      <xdr:row>2</xdr:row>
      <xdr:rowOff>38100</xdr:rowOff>
    </xdr:to>
    <xdr:sp macro="[0]!Macro65" textlink="">
      <xdr:nvSpPr>
        <xdr:cNvPr id="6" name="Rectangle 18"/>
        <xdr:cNvSpPr>
          <a:spLocks noChangeArrowheads="1"/>
        </xdr:cNvSpPr>
      </xdr:nvSpPr>
      <xdr:spPr bwMode="auto">
        <a:xfrm>
          <a:off x="3248025" y="571500"/>
          <a:ext cx="113347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1104900</xdr:colOff>
      <xdr:row>1</xdr:row>
      <xdr:rowOff>57150</xdr:rowOff>
    </xdr:from>
    <xdr:to>
      <xdr:col>7</xdr:col>
      <xdr:colOff>28575</xdr:colOff>
      <xdr:row>2</xdr:row>
      <xdr:rowOff>57150</xdr:rowOff>
    </xdr:to>
    <xdr:sp macro="[0]!Macro67" textlink="">
      <xdr:nvSpPr>
        <xdr:cNvPr id="7" name="Rectangle 19"/>
        <xdr:cNvSpPr>
          <a:spLocks noChangeArrowheads="1"/>
        </xdr:cNvSpPr>
      </xdr:nvSpPr>
      <xdr:spPr bwMode="auto">
        <a:xfrm>
          <a:off x="4343400" y="590550"/>
          <a:ext cx="11430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sp macro="[0]!Macro28" textlink="">
      <xdr:nvSpPr>
        <xdr:cNvPr id="8" name="Rectangle 20"/>
        <xdr:cNvSpPr>
          <a:spLocks noChangeArrowheads="1"/>
        </xdr:cNvSpPr>
      </xdr:nvSpPr>
      <xdr:spPr bwMode="auto">
        <a:xfrm>
          <a:off x="8572500" y="5448300"/>
          <a:ext cx="112395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9" name="Rectangle 27"/>
        <xdr:cNvSpPr>
          <a:spLocks noChangeArrowheads="1"/>
        </xdr:cNvSpPr>
      </xdr:nvSpPr>
      <xdr:spPr bwMode="auto">
        <a:xfrm>
          <a:off x="0" y="4914900"/>
          <a:ext cx="9696450" cy="533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10" name="Rectangle 40"/>
        <xdr:cNvSpPr>
          <a:spLocks noChangeArrowheads="1"/>
        </xdr:cNvSpPr>
      </xdr:nvSpPr>
      <xdr:spPr bwMode="auto">
        <a:xfrm>
          <a:off x="0" y="544830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sp macro="[0]!Macro62" textlink="">
      <xdr:nvSpPr>
        <xdr:cNvPr id="11" name="Rectangle 50"/>
        <xdr:cNvSpPr>
          <a:spLocks noChangeArrowheads="1"/>
        </xdr:cNvSpPr>
      </xdr:nvSpPr>
      <xdr:spPr bwMode="auto">
        <a:xfrm>
          <a:off x="0" y="5448300"/>
          <a:ext cx="1828800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1</xdr:row>
      <xdr:rowOff>0</xdr:rowOff>
    </xdr:from>
    <xdr:to>
      <xdr:col>113</xdr:col>
      <xdr:colOff>438150</xdr:colOff>
      <xdr:row>1</xdr:row>
      <xdr:rowOff>0</xdr:rowOff>
    </xdr:to>
    <xdr:sp macro="[0]!Macro56" textlink="">
      <xdr:nvSpPr>
        <xdr:cNvPr id="24145" name="Rectangle 1"/>
        <xdr:cNvSpPr>
          <a:spLocks noChangeArrowheads="1"/>
        </xdr:cNvSpPr>
      </xdr:nvSpPr>
      <xdr:spPr bwMode="auto">
        <a:xfrm>
          <a:off x="619125" y="0"/>
          <a:ext cx="8793480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189</xdr:col>
      <xdr:colOff>514350</xdr:colOff>
      <xdr:row>7</xdr:row>
      <xdr:rowOff>371475</xdr:rowOff>
    </xdr:to>
    <xdr:sp macro="[0]!Macro29" textlink="">
      <xdr:nvSpPr>
        <xdr:cNvPr id="24146" name="Rectangle 10"/>
        <xdr:cNvSpPr>
          <a:spLocks noChangeArrowheads="1"/>
        </xdr:cNvSpPr>
      </xdr:nvSpPr>
      <xdr:spPr bwMode="auto">
        <a:xfrm>
          <a:off x="790575" y="0"/>
          <a:ext cx="140560425" cy="371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6</xdr:row>
      <xdr:rowOff>28575</xdr:rowOff>
    </xdr:from>
    <xdr:to>
      <xdr:col>24</xdr:col>
      <xdr:colOff>5362575</xdr:colOff>
      <xdr:row>8</xdr:row>
      <xdr:rowOff>152400</xdr:rowOff>
    </xdr:to>
    <xdr:sp macro="[0]!Macro29" textlink="">
      <xdr:nvSpPr>
        <xdr:cNvPr id="48769" name="Rectangle 1"/>
        <xdr:cNvSpPr>
          <a:spLocks noChangeArrowheads="1"/>
        </xdr:cNvSpPr>
      </xdr:nvSpPr>
      <xdr:spPr bwMode="auto">
        <a:xfrm>
          <a:off x="1628775" y="28575"/>
          <a:ext cx="36576000" cy="7048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24</xdr:col>
      <xdr:colOff>457200</xdr:colOff>
      <xdr:row>0</xdr:row>
      <xdr:rowOff>0</xdr:rowOff>
    </xdr:from>
    <xdr:to>
      <xdr:col>24</xdr:col>
      <xdr:colOff>2638425</xdr:colOff>
      <xdr:row>0</xdr:row>
      <xdr:rowOff>0</xdr:rowOff>
    </xdr:to>
    <xdr:sp macro="[0]!Macro59" textlink="">
      <xdr:nvSpPr>
        <xdr:cNvPr id="48770" name="Rectangle 4"/>
        <xdr:cNvSpPr>
          <a:spLocks noChangeArrowheads="1"/>
        </xdr:cNvSpPr>
      </xdr:nvSpPr>
      <xdr:spPr bwMode="auto">
        <a:xfrm flipH="1">
          <a:off x="33299400" y="0"/>
          <a:ext cx="2181225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876300</xdr:colOff>
      <xdr:row>7</xdr:row>
      <xdr:rowOff>76200</xdr:rowOff>
    </xdr:from>
    <xdr:to>
      <xdr:col>9</xdr:col>
      <xdr:colOff>342900</xdr:colOff>
      <xdr:row>9</xdr:row>
      <xdr:rowOff>171450</xdr:rowOff>
    </xdr:to>
    <xdr:sp macro="[0]!Macro56" textlink="">
      <xdr:nvSpPr>
        <xdr:cNvPr id="52839" name="Rectangle 1"/>
        <xdr:cNvSpPr>
          <a:spLocks noChangeArrowheads="1"/>
        </xdr:cNvSpPr>
      </xdr:nvSpPr>
      <xdr:spPr bwMode="auto">
        <a:xfrm>
          <a:off x="876300" y="266700"/>
          <a:ext cx="46539150" cy="447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1000125</xdr:colOff>
      <xdr:row>0</xdr:row>
      <xdr:rowOff>180975</xdr:rowOff>
    </xdr:from>
    <xdr:to>
      <xdr:col>9</xdr:col>
      <xdr:colOff>342900</xdr:colOff>
      <xdr:row>9</xdr:row>
      <xdr:rowOff>66675</xdr:rowOff>
    </xdr:to>
    <xdr:sp macro="[0]!Macro29" textlink="">
      <xdr:nvSpPr>
        <xdr:cNvPr id="52840" name="Rectangle 2"/>
        <xdr:cNvSpPr>
          <a:spLocks noChangeArrowheads="1"/>
        </xdr:cNvSpPr>
      </xdr:nvSpPr>
      <xdr:spPr bwMode="auto">
        <a:xfrm>
          <a:off x="1000125" y="180975"/>
          <a:ext cx="46415325" cy="4286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28047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2</xdr:row>
      <xdr:rowOff>38100</xdr:rowOff>
    </xdr:from>
    <xdr:to>
      <xdr:col>71</xdr:col>
      <xdr:colOff>447675</xdr:colOff>
      <xdr:row>6</xdr:row>
      <xdr:rowOff>123825</xdr:rowOff>
    </xdr:to>
    <xdr:sp macro="[0]!Macro29" textlink="">
      <xdr:nvSpPr>
        <xdr:cNvPr id="28048" name="Rectangle 2"/>
        <xdr:cNvSpPr>
          <a:spLocks noChangeArrowheads="1"/>
        </xdr:cNvSpPr>
      </xdr:nvSpPr>
      <xdr:spPr bwMode="auto">
        <a:xfrm>
          <a:off x="4181475" y="4191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29072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38100</xdr:colOff>
      <xdr:row>2</xdr:row>
      <xdr:rowOff>142875</xdr:rowOff>
    </xdr:from>
    <xdr:to>
      <xdr:col>71</xdr:col>
      <xdr:colOff>466725</xdr:colOff>
      <xdr:row>7</xdr:row>
      <xdr:rowOff>76200</xdr:rowOff>
    </xdr:to>
    <xdr:sp macro="[0]!Macro29" textlink="">
      <xdr:nvSpPr>
        <xdr:cNvPr id="29073" name="Rectangle 2"/>
        <xdr:cNvSpPr>
          <a:spLocks noChangeArrowheads="1"/>
        </xdr:cNvSpPr>
      </xdr:nvSpPr>
      <xdr:spPr bwMode="auto">
        <a:xfrm>
          <a:off x="4076700" y="523875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30096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38100</xdr:rowOff>
    </xdr:from>
    <xdr:to>
      <xdr:col>82</xdr:col>
      <xdr:colOff>285750</xdr:colOff>
      <xdr:row>7</xdr:row>
      <xdr:rowOff>123825</xdr:rowOff>
    </xdr:to>
    <xdr:sp macro="[0]!Macro29" textlink="">
      <xdr:nvSpPr>
        <xdr:cNvPr id="30097" name="Rectangle 2"/>
        <xdr:cNvSpPr>
          <a:spLocks noChangeArrowheads="1"/>
        </xdr:cNvSpPr>
      </xdr:nvSpPr>
      <xdr:spPr bwMode="auto">
        <a:xfrm>
          <a:off x="4181475" y="5715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31120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38100</xdr:rowOff>
    </xdr:from>
    <xdr:to>
      <xdr:col>75</xdr:col>
      <xdr:colOff>209550</xdr:colOff>
      <xdr:row>7</xdr:row>
      <xdr:rowOff>123825</xdr:rowOff>
    </xdr:to>
    <xdr:sp macro="[0]!Macro29" textlink="">
      <xdr:nvSpPr>
        <xdr:cNvPr id="31121" name="Rectangle 2"/>
        <xdr:cNvSpPr>
          <a:spLocks noChangeArrowheads="1"/>
        </xdr:cNvSpPr>
      </xdr:nvSpPr>
      <xdr:spPr bwMode="auto">
        <a:xfrm>
          <a:off x="4181475" y="5715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32144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38100</xdr:rowOff>
    </xdr:from>
    <xdr:to>
      <xdr:col>76</xdr:col>
      <xdr:colOff>171450</xdr:colOff>
      <xdr:row>7</xdr:row>
      <xdr:rowOff>123825</xdr:rowOff>
    </xdr:to>
    <xdr:sp macro="[0]!Macro29" textlink="">
      <xdr:nvSpPr>
        <xdr:cNvPr id="32145" name="Rectangle 2"/>
        <xdr:cNvSpPr>
          <a:spLocks noChangeArrowheads="1"/>
        </xdr:cNvSpPr>
      </xdr:nvSpPr>
      <xdr:spPr bwMode="auto">
        <a:xfrm>
          <a:off x="4181475" y="5715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33168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38100</xdr:rowOff>
    </xdr:from>
    <xdr:to>
      <xdr:col>69</xdr:col>
      <xdr:colOff>476250</xdr:colOff>
      <xdr:row>7</xdr:row>
      <xdr:rowOff>123825</xdr:rowOff>
    </xdr:to>
    <xdr:sp macro="[0]!Macro29" textlink="">
      <xdr:nvSpPr>
        <xdr:cNvPr id="33169" name="Rectangle 2"/>
        <xdr:cNvSpPr>
          <a:spLocks noChangeArrowheads="1"/>
        </xdr:cNvSpPr>
      </xdr:nvSpPr>
      <xdr:spPr bwMode="auto">
        <a:xfrm>
          <a:off x="4181475" y="5715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28575</xdr:rowOff>
    </xdr:from>
    <xdr:to>
      <xdr:col>12</xdr:col>
      <xdr:colOff>3362325</xdr:colOff>
      <xdr:row>6</xdr:row>
      <xdr:rowOff>9525</xdr:rowOff>
    </xdr:to>
    <xdr:sp macro="[0]!Macro31" textlink="">
      <xdr:nvSpPr>
        <xdr:cNvPr id="34192" name="Rectangle 1"/>
        <xdr:cNvSpPr>
          <a:spLocks noChangeArrowheads="1"/>
        </xdr:cNvSpPr>
      </xdr:nvSpPr>
      <xdr:spPr bwMode="auto">
        <a:xfrm>
          <a:off x="12744450" y="28575"/>
          <a:ext cx="3314700" cy="9715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142875</xdr:colOff>
      <xdr:row>3</xdr:row>
      <xdr:rowOff>38100</xdr:rowOff>
    </xdr:from>
    <xdr:to>
      <xdr:col>74</xdr:col>
      <xdr:colOff>552450</xdr:colOff>
      <xdr:row>7</xdr:row>
      <xdr:rowOff>123825</xdr:rowOff>
    </xdr:to>
    <xdr:sp macro="[0]!Macro29" textlink="">
      <xdr:nvSpPr>
        <xdr:cNvPr id="34193" name="Rectangle 2"/>
        <xdr:cNvSpPr>
          <a:spLocks noChangeArrowheads="1"/>
        </xdr:cNvSpPr>
      </xdr:nvSpPr>
      <xdr:spPr bwMode="auto">
        <a:xfrm>
          <a:off x="4181475" y="571500"/>
          <a:ext cx="46377225" cy="6953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923925</xdr:colOff>
      <xdr:row>0</xdr:row>
      <xdr:rowOff>142875</xdr:rowOff>
    </xdr:from>
    <xdr:to>
      <xdr:col>8</xdr:col>
      <xdr:colOff>104775</xdr:colOff>
      <xdr:row>5</xdr:row>
      <xdr:rowOff>304800</xdr:rowOff>
    </xdr:to>
    <xdr:sp macro="[0]!Macro29" textlink="">
      <xdr:nvSpPr>
        <xdr:cNvPr id="24884" name="Rectangle 1"/>
        <xdr:cNvSpPr>
          <a:spLocks noChangeArrowheads="1"/>
        </xdr:cNvSpPr>
      </xdr:nvSpPr>
      <xdr:spPr bwMode="auto">
        <a:xfrm>
          <a:off x="923925" y="142875"/>
          <a:ext cx="27793950" cy="5238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0</xdr:row>
      <xdr:rowOff>142875</xdr:rowOff>
    </xdr:from>
    <xdr:to>
      <xdr:col>60</xdr:col>
      <xdr:colOff>114300</xdr:colOff>
      <xdr:row>6</xdr:row>
      <xdr:rowOff>200025</xdr:rowOff>
    </xdr:to>
    <xdr:sp macro="[0]!Macro29" textlink="">
      <xdr:nvSpPr>
        <xdr:cNvPr id="2831" name="Rectangle 1"/>
        <xdr:cNvSpPr>
          <a:spLocks noChangeArrowheads="1"/>
        </xdr:cNvSpPr>
      </xdr:nvSpPr>
      <xdr:spPr bwMode="auto">
        <a:xfrm>
          <a:off x="2762250" y="142875"/>
          <a:ext cx="27365325" cy="5810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24</xdr:row>
          <xdr:rowOff>47625</xdr:rowOff>
        </xdr:from>
        <xdr:to>
          <xdr:col>3</xdr:col>
          <xdr:colOff>447675</xdr:colOff>
          <xdr:row>24</xdr:row>
          <xdr:rowOff>266700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24</xdr:row>
          <xdr:rowOff>47625</xdr:rowOff>
        </xdr:from>
        <xdr:to>
          <xdr:col>4</xdr:col>
          <xdr:colOff>447675</xdr:colOff>
          <xdr:row>24</xdr:row>
          <xdr:rowOff>266700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24</xdr:row>
          <xdr:rowOff>47625</xdr:rowOff>
        </xdr:from>
        <xdr:to>
          <xdr:col>5</xdr:col>
          <xdr:colOff>447675</xdr:colOff>
          <xdr:row>24</xdr:row>
          <xdr:rowOff>266700</xdr:rowOff>
        </xdr:to>
        <xdr:sp macro="" textlink="">
          <xdr:nvSpPr>
            <xdr:cNvPr id="2065" name="Option 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24</xdr:row>
          <xdr:rowOff>47625</xdr:rowOff>
        </xdr:from>
        <xdr:to>
          <xdr:col>6</xdr:col>
          <xdr:colOff>447675</xdr:colOff>
          <xdr:row>24</xdr:row>
          <xdr:rowOff>266700</xdr:rowOff>
        </xdr:to>
        <xdr:sp macro="" textlink="">
          <xdr:nvSpPr>
            <xdr:cNvPr id="2073" name="Option 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24</xdr:row>
          <xdr:rowOff>47625</xdr:rowOff>
        </xdr:from>
        <xdr:to>
          <xdr:col>7</xdr:col>
          <xdr:colOff>447675</xdr:colOff>
          <xdr:row>24</xdr:row>
          <xdr:rowOff>266700</xdr:rowOff>
        </xdr:to>
        <xdr:sp macro="" textlink="">
          <xdr:nvSpPr>
            <xdr:cNvPr id="2081" name="Option Butto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0</xdr:rowOff>
        </xdr:from>
        <xdr:to>
          <xdr:col>7</xdr:col>
          <xdr:colOff>495300</xdr:colOff>
          <xdr:row>25</xdr:row>
          <xdr:rowOff>9525</xdr:rowOff>
        </xdr:to>
        <xdr:sp macro="" textlink="">
          <xdr:nvSpPr>
            <xdr:cNvPr id="2096" name="Group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25</xdr:row>
          <xdr:rowOff>47625</xdr:rowOff>
        </xdr:from>
        <xdr:to>
          <xdr:col>3</xdr:col>
          <xdr:colOff>447675</xdr:colOff>
          <xdr:row>25</xdr:row>
          <xdr:rowOff>266700</xdr:rowOff>
        </xdr:to>
        <xdr:sp macro="" textlink="">
          <xdr:nvSpPr>
            <xdr:cNvPr id="2097" name="Option Butto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25</xdr:row>
          <xdr:rowOff>47625</xdr:rowOff>
        </xdr:from>
        <xdr:to>
          <xdr:col>4</xdr:col>
          <xdr:colOff>447675</xdr:colOff>
          <xdr:row>25</xdr:row>
          <xdr:rowOff>266700</xdr:rowOff>
        </xdr:to>
        <xdr:sp macro="" textlink="">
          <xdr:nvSpPr>
            <xdr:cNvPr id="2098" name="Option Butto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25</xdr:row>
          <xdr:rowOff>47625</xdr:rowOff>
        </xdr:from>
        <xdr:to>
          <xdr:col>5</xdr:col>
          <xdr:colOff>447675</xdr:colOff>
          <xdr:row>25</xdr:row>
          <xdr:rowOff>266700</xdr:rowOff>
        </xdr:to>
        <xdr:sp macro="" textlink="">
          <xdr:nvSpPr>
            <xdr:cNvPr id="2099" name="Option Butto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25</xdr:row>
          <xdr:rowOff>47625</xdr:rowOff>
        </xdr:from>
        <xdr:to>
          <xdr:col>6</xdr:col>
          <xdr:colOff>447675</xdr:colOff>
          <xdr:row>25</xdr:row>
          <xdr:rowOff>266700</xdr:rowOff>
        </xdr:to>
        <xdr:sp macro="" textlink="">
          <xdr:nvSpPr>
            <xdr:cNvPr id="2100" name="Option Butto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25</xdr:row>
          <xdr:rowOff>47625</xdr:rowOff>
        </xdr:from>
        <xdr:to>
          <xdr:col>7</xdr:col>
          <xdr:colOff>447675</xdr:colOff>
          <xdr:row>25</xdr:row>
          <xdr:rowOff>266700</xdr:rowOff>
        </xdr:to>
        <xdr:sp macro="" textlink="">
          <xdr:nvSpPr>
            <xdr:cNvPr id="2101" name="Option Butto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25</xdr:row>
          <xdr:rowOff>0</xdr:rowOff>
        </xdr:from>
        <xdr:to>
          <xdr:col>7</xdr:col>
          <xdr:colOff>495300</xdr:colOff>
          <xdr:row>26</xdr:row>
          <xdr:rowOff>9525</xdr:rowOff>
        </xdr:to>
        <xdr:sp macro="" textlink="">
          <xdr:nvSpPr>
            <xdr:cNvPr id="2102" name="Group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26</xdr:row>
          <xdr:rowOff>47625</xdr:rowOff>
        </xdr:from>
        <xdr:to>
          <xdr:col>3</xdr:col>
          <xdr:colOff>447675</xdr:colOff>
          <xdr:row>26</xdr:row>
          <xdr:rowOff>266700</xdr:rowOff>
        </xdr:to>
        <xdr:sp macro="" textlink="">
          <xdr:nvSpPr>
            <xdr:cNvPr id="2103" name="Option Button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26</xdr:row>
          <xdr:rowOff>47625</xdr:rowOff>
        </xdr:from>
        <xdr:to>
          <xdr:col>4</xdr:col>
          <xdr:colOff>447675</xdr:colOff>
          <xdr:row>26</xdr:row>
          <xdr:rowOff>266700</xdr:rowOff>
        </xdr:to>
        <xdr:sp macro="" textlink="">
          <xdr:nvSpPr>
            <xdr:cNvPr id="2104" name="Option Button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26</xdr:row>
          <xdr:rowOff>47625</xdr:rowOff>
        </xdr:from>
        <xdr:to>
          <xdr:col>5</xdr:col>
          <xdr:colOff>447675</xdr:colOff>
          <xdr:row>26</xdr:row>
          <xdr:rowOff>266700</xdr:rowOff>
        </xdr:to>
        <xdr:sp macro="" textlink="">
          <xdr:nvSpPr>
            <xdr:cNvPr id="2105" name="Option Button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26</xdr:row>
          <xdr:rowOff>47625</xdr:rowOff>
        </xdr:from>
        <xdr:to>
          <xdr:col>6</xdr:col>
          <xdr:colOff>447675</xdr:colOff>
          <xdr:row>26</xdr:row>
          <xdr:rowOff>266700</xdr:rowOff>
        </xdr:to>
        <xdr:sp macro="" textlink="">
          <xdr:nvSpPr>
            <xdr:cNvPr id="2106" name="Option Button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26</xdr:row>
          <xdr:rowOff>47625</xdr:rowOff>
        </xdr:from>
        <xdr:to>
          <xdr:col>7</xdr:col>
          <xdr:colOff>447675</xdr:colOff>
          <xdr:row>26</xdr:row>
          <xdr:rowOff>266700</xdr:rowOff>
        </xdr:to>
        <xdr:sp macro="" textlink="">
          <xdr:nvSpPr>
            <xdr:cNvPr id="2107" name="Option Button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26</xdr:row>
          <xdr:rowOff>0</xdr:rowOff>
        </xdr:from>
        <xdr:to>
          <xdr:col>7</xdr:col>
          <xdr:colOff>495300</xdr:colOff>
          <xdr:row>27</xdr:row>
          <xdr:rowOff>9525</xdr:rowOff>
        </xdr:to>
        <xdr:sp macro="" textlink="">
          <xdr:nvSpPr>
            <xdr:cNvPr id="2108" name="Group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27</xdr:row>
          <xdr:rowOff>47625</xdr:rowOff>
        </xdr:from>
        <xdr:to>
          <xdr:col>3</xdr:col>
          <xdr:colOff>447675</xdr:colOff>
          <xdr:row>27</xdr:row>
          <xdr:rowOff>266700</xdr:rowOff>
        </xdr:to>
        <xdr:sp macro="" textlink="">
          <xdr:nvSpPr>
            <xdr:cNvPr id="2109" name="Option Button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27</xdr:row>
          <xdr:rowOff>47625</xdr:rowOff>
        </xdr:from>
        <xdr:to>
          <xdr:col>4</xdr:col>
          <xdr:colOff>447675</xdr:colOff>
          <xdr:row>27</xdr:row>
          <xdr:rowOff>266700</xdr:rowOff>
        </xdr:to>
        <xdr:sp macro="" textlink="">
          <xdr:nvSpPr>
            <xdr:cNvPr id="2110" name="Option Button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27</xdr:row>
          <xdr:rowOff>47625</xdr:rowOff>
        </xdr:from>
        <xdr:to>
          <xdr:col>5</xdr:col>
          <xdr:colOff>447675</xdr:colOff>
          <xdr:row>27</xdr:row>
          <xdr:rowOff>266700</xdr:rowOff>
        </xdr:to>
        <xdr:sp macro="" textlink="">
          <xdr:nvSpPr>
            <xdr:cNvPr id="2111" name="Option Button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27</xdr:row>
          <xdr:rowOff>47625</xdr:rowOff>
        </xdr:from>
        <xdr:to>
          <xdr:col>6</xdr:col>
          <xdr:colOff>447675</xdr:colOff>
          <xdr:row>27</xdr:row>
          <xdr:rowOff>266700</xdr:rowOff>
        </xdr:to>
        <xdr:sp macro="" textlink="">
          <xdr:nvSpPr>
            <xdr:cNvPr id="2112" name="Option Button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27</xdr:row>
          <xdr:rowOff>47625</xdr:rowOff>
        </xdr:from>
        <xdr:to>
          <xdr:col>7</xdr:col>
          <xdr:colOff>447675</xdr:colOff>
          <xdr:row>27</xdr:row>
          <xdr:rowOff>266700</xdr:rowOff>
        </xdr:to>
        <xdr:sp macro="" textlink="">
          <xdr:nvSpPr>
            <xdr:cNvPr id="2113" name="Option 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27</xdr:row>
          <xdr:rowOff>0</xdr:rowOff>
        </xdr:from>
        <xdr:to>
          <xdr:col>7</xdr:col>
          <xdr:colOff>495300</xdr:colOff>
          <xdr:row>28</xdr:row>
          <xdr:rowOff>9525</xdr:rowOff>
        </xdr:to>
        <xdr:sp macro="" textlink="">
          <xdr:nvSpPr>
            <xdr:cNvPr id="2114" name="Group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28</xdr:row>
          <xdr:rowOff>47625</xdr:rowOff>
        </xdr:from>
        <xdr:to>
          <xdr:col>3</xdr:col>
          <xdr:colOff>447675</xdr:colOff>
          <xdr:row>28</xdr:row>
          <xdr:rowOff>266700</xdr:rowOff>
        </xdr:to>
        <xdr:sp macro="" textlink="">
          <xdr:nvSpPr>
            <xdr:cNvPr id="2115" name="Option Button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28</xdr:row>
          <xdr:rowOff>47625</xdr:rowOff>
        </xdr:from>
        <xdr:to>
          <xdr:col>4</xdr:col>
          <xdr:colOff>447675</xdr:colOff>
          <xdr:row>28</xdr:row>
          <xdr:rowOff>266700</xdr:rowOff>
        </xdr:to>
        <xdr:sp macro="" textlink="">
          <xdr:nvSpPr>
            <xdr:cNvPr id="2116" name="Option Button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28</xdr:row>
          <xdr:rowOff>47625</xdr:rowOff>
        </xdr:from>
        <xdr:to>
          <xdr:col>5</xdr:col>
          <xdr:colOff>447675</xdr:colOff>
          <xdr:row>28</xdr:row>
          <xdr:rowOff>266700</xdr:rowOff>
        </xdr:to>
        <xdr:sp macro="" textlink="">
          <xdr:nvSpPr>
            <xdr:cNvPr id="2117" name="Option Button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28</xdr:row>
          <xdr:rowOff>47625</xdr:rowOff>
        </xdr:from>
        <xdr:to>
          <xdr:col>6</xdr:col>
          <xdr:colOff>447675</xdr:colOff>
          <xdr:row>28</xdr:row>
          <xdr:rowOff>266700</xdr:rowOff>
        </xdr:to>
        <xdr:sp macro="" textlink="">
          <xdr:nvSpPr>
            <xdr:cNvPr id="2118" name="Option Button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28</xdr:row>
          <xdr:rowOff>47625</xdr:rowOff>
        </xdr:from>
        <xdr:to>
          <xdr:col>7</xdr:col>
          <xdr:colOff>447675</xdr:colOff>
          <xdr:row>28</xdr:row>
          <xdr:rowOff>266700</xdr:rowOff>
        </xdr:to>
        <xdr:sp macro="" textlink="">
          <xdr:nvSpPr>
            <xdr:cNvPr id="2119" name="Option Button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7</xdr:col>
          <xdr:colOff>495300</xdr:colOff>
          <xdr:row>29</xdr:row>
          <xdr:rowOff>9525</xdr:rowOff>
        </xdr:to>
        <xdr:sp macro="" textlink="">
          <xdr:nvSpPr>
            <xdr:cNvPr id="2120" name="Group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29</xdr:row>
          <xdr:rowOff>47625</xdr:rowOff>
        </xdr:from>
        <xdr:to>
          <xdr:col>3</xdr:col>
          <xdr:colOff>447675</xdr:colOff>
          <xdr:row>29</xdr:row>
          <xdr:rowOff>266700</xdr:rowOff>
        </xdr:to>
        <xdr:sp macro="" textlink="">
          <xdr:nvSpPr>
            <xdr:cNvPr id="2121" name="Option Button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29</xdr:row>
          <xdr:rowOff>47625</xdr:rowOff>
        </xdr:from>
        <xdr:to>
          <xdr:col>4</xdr:col>
          <xdr:colOff>447675</xdr:colOff>
          <xdr:row>29</xdr:row>
          <xdr:rowOff>266700</xdr:rowOff>
        </xdr:to>
        <xdr:sp macro="" textlink="">
          <xdr:nvSpPr>
            <xdr:cNvPr id="2122" name="Option Button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29</xdr:row>
          <xdr:rowOff>47625</xdr:rowOff>
        </xdr:from>
        <xdr:to>
          <xdr:col>5</xdr:col>
          <xdr:colOff>447675</xdr:colOff>
          <xdr:row>29</xdr:row>
          <xdr:rowOff>266700</xdr:rowOff>
        </xdr:to>
        <xdr:sp macro="" textlink="">
          <xdr:nvSpPr>
            <xdr:cNvPr id="2123" name="Option Button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29</xdr:row>
          <xdr:rowOff>47625</xdr:rowOff>
        </xdr:from>
        <xdr:to>
          <xdr:col>6</xdr:col>
          <xdr:colOff>447675</xdr:colOff>
          <xdr:row>29</xdr:row>
          <xdr:rowOff>266700</xdr:rowOff>
        </xdr:to>
        <xdr:sp macro="" textlink="">
          <xdr:nvSpPr>
            <xdr:cNvPr id="2124" name="Option Button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29</xdr:row>
          <xdr:rowOff>47625</xdr:rowOff>
        </xdr:from>
        <xdr:to>
          <xdr:col>7</xdr:col>
          <xdr:colOff>447675</xdr:colOff>
          <xdr:row>29</xdr:row>
          <xdr:rowOff>266700</xdr:rowOff>
        </xdr:to>
        <xdr:sp macro="" textlink="">
          <xdr:nvSpPr>
            <xdr:cNvPr id="2125" name="Option Button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7</xdr:col>
          <xdr:colOff>495300</xdr:colOff>
          <xdr:row>30</xdr:row>
          <xdr:rowOff>9525</xdr:rowOff>
        </xdr:to>
        <xdr:sp macro="" textlink="">
          <xdr:nvSpPr>
            <xdr:cNvPr id="2126" name="Group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30</xdr:row>
          <xdr:rowOff>47625</xdr:rowOff>
        </xdr:from>
        <xdr:to>
          <xdr:col>3</xdr:col>
          <xdr:colOff>447675</xdr:colOff>
          <xdr:row>30</xdr:row>
          <xdr:rowOff>266700</xdr:rowOff>
        </xdr:to>
        <xdr:sp macro="" textlink="">
          <xdr:nvSpPr>
            <xdr:cNvPr id="2127" name="Option Button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30</xdr:row>
          <xdr:rowOff>47625</xdr:rowOff>
        </xdr:from>
        <xdr:to>
          <xdr:col>4</xdr:col>
          <xdr:colOff>447675</xdr:colOff>
          <xdr:row>30</xdr:row>
          <xdr:rowOff>266700</xdr:rowOff>
        </xdr:to>
        <xdr:sp macro="" textlink="">
          <xdr:nvSpPr>
            <xdr:cNvPr id="2128" name="Option Button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30</xdr:row>
          <xdr:rowOff>47625</xdr:rowOff>
        </xdr:from>
        <xdr:to>
          <xdr:col>5</xdr:col>
          <xdr:colOff>447675</xdr:colOff>
          <xdr:row>30</xdr:row>
          <xdr:rowOff>266700</xdr:rowOff>
        </xdr:to>
        <xdr:sp macro="" textlink="">
          <xdr:nvSpPr>
            <xdr:cNvPr id="2129" name="Option Button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30</xdr:row>
          <xdr:rowOff>47625</xdr:rowOff>
        </xdr:from>
        <xdr:to>
          <xdr:col>6</xdr:col>
          <xdr:colOff>447675</xdr:colOff>
          <xdr:row>30</xdr:row>
          <xdr:rowOff>266700</xdr:rowOff>
        </xdr:to>
        <xdr:sp macro="" textlink="">
          <xdr:nvSpPr>
            <xdr:cNvPr id="2130" name="Option Button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30</xdr:row>
          <xdr:rowOff>47625</xdr:rowOff>
        </xdr:from>
        <xdr:to>
          <xdr:col>7</xdr:col>
          <xdr:colOff>447675</xdr:colOff>
          <xdr:row>30</xdr:row>
          <xdr:rowOff>266700</xdr:rowOff>
        </xdr:to>
        <xdr:sp macro="" textlink="">
          <xdr:nvSpPr>
            <xdr:cNvPr id="2131" name="Option Button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30</xdr:row>
          <xdr:rowOff>0</xdr:rowOff>
        </xdr:from>
        <xdr:to>
          <xdr:col>7</xdr:col>
          <xdr:colOff>495300</xdr:colOff>
          <xdr:row>31</xdr:row>
          <xdr:rowOff>9525</xdr:rowOff>
        </xdr:to>
        <xdr:sp macro="" textlink="">
          <xdr:nvSpPr>
            <xdr:cNvPr id="2132" name="Group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31</xdr:row>
          <xdr:rowOff>47625</xdr:rowOff>
        </xdr:from>
        <xdr:to>
          <xdr:col>3</xdr:col>
          <xdr:colOff>447675</xdr:colOff>
          <xdr:row>31</xdr:row>
          <xdr:rowOff>266700</xdr:rowOff>
        </xdr:to>
        <xdr:sp macro="" textlink="">
          <xdr:nvSpPr>
            <xdr:cNvPr id="2133" name="Option Button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31</xdr:row>
          <xdr:rowOff>47625</xdr:rowOff>
        </xdr:from>
        <xdr:to>
          <xdr:col>4</xdr:col>
          <xdr:colOff>447675</xdr:colOff>
          <xdr:row>31</xdr:row>
          <xdr:rowOff>266700</xdr:rowOff>
        </xdr:to>
        <xdr:sp macro="" textlink="">
          <xdr:nvSpPr>
            <xdr:cNvPr id="2134" name="Option Button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31</xdr:row>
          <xdr:rowOff>47625</xdr:rowOff>
        </xdr:from>
        <xdr:to>
          <xdr:col>5</xdr:col>
          <xdr:colOff>447675</xdr:colOff>
          <xdr:row>31</xdr:row>
          <xdr:rowOff>266700</xdr:rowOff>
        </xdr:to>
        <xdr:sp macro="" textlink="">
          <xdr:nvSpPr>
            <xdr:cNvPr id="2135" name="Option Button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31</xdr:row>
          <xdr:rowOff>47625</xdr:rowOff>
        </xdr:from>
        <xdr:to>
          <xdr:col>6</xdr:col>
          <xdr:colOff>447675</xdr:colOff>
          <xdr:row>31</xdr:row>
          <xdr:rowOff>266700</xdr:rowOff>
        </xdr:to>
        <xdr:sp macro="" textlink="">
          <xdr:nvSpPr>
            <xdr:cNvPr id="2136" name="Option Button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31</xdr:row>
          <xdr:rowOff>47625</xdr:rowOff>
        </xdr:from>
        <xdr:to>
          <xdr:col>7</xdr:col>
          <xdr:colOff>447675</xdr:colOff>
          <xdr:row>31</xdr:row>
          <xdr:rowOff>266700</xdr:rowOff>
        </xdr:to>
        <xdr:sp macro="" textlink="">
          <xdr:nvSpPr>
            <xdr:cNvPr id="2137" name="Option Button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31</xdr:row>
          <xdr:rowOff>0</xdr:rowOff>
        </xdr:from>
        <xdr:to>
          <xdr:col>7</xdr:col>
          <xdr:colOff>495300</xdr:colOff>
          <xdr:row>32</xdr:row>
          <xdr:rowOff>9525</xdr:rowOff>
        </xdr:to>
        <xdr:sp macro="" textlink="">
          <xdr:nvSpPr>
            <xdr:cNvPr id="2138" name="Group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24</xdr:row>
          <xdr:rowOff>47625</xdr:rowOff>
        </xdr:from>
        <xdr:to>
          <xdr:col>16</xdr:col>
          <xdr:colOff>447675</xdr:colOff>
          <xdr:row>24</xdr:row>
          <xdr:rowOff>266700</xdr:rowOff>
        </xdr:to>
        <xdr:sp macro="" textlink="">
          <xdr:nvSpPr>
            <xdr:cNvPr id="2139" name="Option Button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24</xdr:row>
          <xdr:rowOff>47625</xdr:rowOff>
        </xdr:from>
        <xdr:to>
          <xdr:col>17</xdr:col>
          <xdr:colOff>447675</xdr:colOff>
          <xdr:row>24</xdr:row>
          <xdr:rowOff>266700</xdr:rowOff>
        </xdr:to>
        <xdr:sp macro="" textlink="">
          <xdr:nvSpPr>
            <xdr:cNvPr id="2140" name="Option Button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24</xdr:row>
          <xdr:rowOff>47625</xdr:rowOff>
        </xdr:from>
        <xdr:to>
          <xdr:col>18</xdr:col>
          <xdr:colOff>447675</xdr:colOff>
          <xdr:row>24</xdr:row>
          <xdr:rowOff>266700</xdr:rowOff>
        </xdr:to>
        <xdr:sp macro="" textlink="">
          <xdr:nvSpPr>
            <xdr:cNvPr id="2141" name="Option Button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24</xdr:row>
          <xdr:rowOff>47625</xdr:rowOff>
        </xdr:from>
        <xdr:to>
          <xdr:col>19</xdr:col>
          <xdr:colOff>447675</xdr:colOff>
          <xdr:row>24</xdr:row>
          <xdr:rowOff>266700</xdr:rowOff>
        </xdr:to>
        <xdr:sp macro="" textlink="">
          <xdr:nvSpPr>
            <xdr:cNvPr id="2142" name="Option Button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24</xdr:row>
          <xdr:rowOff>47625</xdr:rowOff>
        </xdr:from>
        <xdr:to>
          <xdr:col>20</xdr:col>
          <xdr:colOff>447675</xdr:colOff>
          <xdr:row>24</xdr:row>
          <xdr:rowOff>266700</xdr:rowOff>
        </xdr:to>
        <xdr:sp macro="" textlink="">
          <xdr:nvSpPr>
            <xdr:cNvPr id="2143" name="Option Button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24</xdr:row>
          <xdr:rowOff>0</xdr:rowOff>
        </xdr:from>
        <xdr:to>
          <xdr:col>20</xdr:col>
          <xdr:colOff>495300</xdr:colOff>
          <xdr:row>25</xdr:row>
          <xdr:rowOff>9525</xdr:rowOff>
        </xdr:to>
        <xdr:sp macro="" textlink="">
          <xdr:nvSpPr>
            <xdr:cNvPr id="2144" name="Group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25</xdr:row>
          <xdr:rowOff>47625</xdr:rowOff>
        </xdr:from>
        <xdr:to>
          <xdr:col>16</xdr:col>
          <xdr:colOff>447675</xdr:colOff>
          <xdr:row>25</xdr:row>
          <xdr:rowOff>266700</xdr:rowOff>
        </xdr:to>
        <xdr:sp macro="" textlink="">
          <xdr:nvSpPr>
            <xdr:cNvPr id="2145" name="Option Button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25</xdr:row>
          <xdr:rowOff>47625</xdr:rowOff>
        </xdr:from>
        <xdr:to>
          <xdr:col>17</xdr:col>
          <xdr:colOff>447675</xdr:colOff>
          <xdr:row>25</xdr:row>
          <xdr:rowOff>266700</xdr:rowOff>
        </xdr:to>
        <xdr:sp macro="" textlink="">
          <xdr:nvSpPr>
            <xdr:cNvPr id="2146" name="Option Button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25</xdr:row>
          <xdr:rowOff>47625</xdr:rowOff>
        </xdr:from>
        <xdr:to>
          <xdr:col>18</xdr:col>
          <xdr:colOff>447675</xdr:colOff>
          <xdr:row>25</xdr:row>
          <xdr:rowOff>266700</xdr:rowOff>
        </xdr:to>
        <xdr:sp macro="" textlink="">
          <xdr:nvSpPr>
            <xdr:cNvPr id="2147" name="Option Button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25</xdr:row>
          <xdr:rowOff>47625</xdr:rowOff>
        </xdr:from>
        <xdr:to>
          <xdr:col>19</xdr:col>
          <xdr:colOff>447675</xdr:colOff>
          <xdr:row>25</xdr:row>
          <xdr:rowOff>266700</xdr:rowOff>
        </xdr:to>
        <xdr:sp macro="" textlink="">
          <xdr:nvSpPr>
            <xdr:cNvPr id="2148" name="Option Button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25</xdr:row>
          <xdr:rowOff>47625</xdr:rowOff>
        </xdr:from>
        <xdr:to>
          <xdr:col>20</xdr:col>
          <xdr:colOff>447675</xdr:colOff>
          <xdr:row>25</xdr:row>
          <xdr:rowOff>266700</xdr:rowOff>
        </xdr:to>
        <xdr:sp macro="" textlink="">
          <xdr:nvSpPr>
            <xdr:cNvPr id="2149" name="Option Button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25</xdr:row>
          <xdr:rowOff>0</xdr:rowOff>
        </xdr:from>
        <xdr:to>
          <xdr:col>20</xdr:col>
          <xdr:colOff>495300</xdr:colOff>
          <xdr:row>26</xdr:row>
          <xdr:rowOff>9525</xdr:rowOff>
        </xdr:to>
        <xdr:sp macro="" textlink="">
          <xdr:nvSpPr>
            <xdr:cNvPr id="2150" name="Group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26</xdr:row>
          <xdr:rowOff>47625</xdr:rowOff>
        </xdr:from>
        <xdr:to>
          <xdr:col>16</xdr:col>
          <xdr:colOff>447675</xdr:colOff>
          <xdr:row>26</xdr:row>
          <xdr:rowOff>266700</xdr:rowOff>
        </xdr:to>
        <xdr:sp macro="" textlink="">
          <xdr:nvSpPr>
            <xdr:cNvPr id="2151" name="Option Butto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26</xdr:row>
          <xdr:rowOff>47625</xdr:rowOff>
        </xdr:from>
        <xdr:to>
          <xdr:col>17</xdr:col>
          <xdr:colOff>447675</xdr:colOff>
          <xdr:row>26</xdr:row>
          <xdr:rowOff>266700</xdr:rowOff>
        </xdr:to>
        <xdr:sp macro="" textlink="">
          <xdr:nvSpPr>
            <xdr:cNvPr id="2152" name="Option Butto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26</xdr:row>
          <xdr:rowOff>47625</xdr:rowOff>
        </xdr:from>
        <xdr:to>
          <xdr:col>18</xdr:col>
          <xdr:colOff>447675</xdr:colOff>
          <xdr:row>26</xdr:row>
          <xdr:rowOff>266700</xdr:rowOff>
        </xdr:to>
        <xdr:sp macro="" textlink="">
          <xdr:nvSpPr>
            <xdr:cNvPr id="2153" name="Option Button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26</xdr:row>
          <xdr:rowOff>47625</xdr:rowOff>
        </xdr:from>
        <xdr:to>
          <xdr:col>19</xdr:col>
          <xdr:colOff>447675</xdr:colOff>
          <xdr:row>26</xdr:row>
          <xdr:rowOff>266700</xdr:rowOff>
        </xdr:to>
        <xdr:sp macro="" textlink="">
          <xdr:nvSpPr>
            <xdr:cNvPr id="2154" name="Option Button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26</xdr:row>
          <xdr:rowOff>47625</xdr:rowOff>
        </xdr:from>
        <xdr:to>
          <xdr:col>20</xdr:col>
          <xdr:colOff>447675</xdr:colOff>
          <xdr:row>26</xdr:row>
          <xdr:rowOff>266700</xdr:rowOff>
        </xdr:to>
        <xdr:sp macro="" textlink="">
          <xdr:nvSpPr>
            <xdr:cNvPr id="2155" name="Option 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26</xdr:row>
          <xdr:rowOff>0</xdr:rowOff>
        </xdr:from>
        <xdr:to>
          <xdr:col>20</xdr:col>
          <xdr:colOff>495300</xdr:colOff>
          <xdr:row>27</xdr:row>
          <xdr:rowOff>9525</xdr:rowOff>
        </xdr:to>
        <xdr:sp macro="" textlink="">
          <xdr:nvSpPr>
            <xdr:cNvPr id="2156" name="Group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27</xdr:row>
          <xdr:rowOff>47625</xdr:rowOff>
        </xdr:from>
        <xdr:to>
          <xdr:col>16</xdr:col>
          <xdr:colOff>447675</xdr:colOff>
          <xdr:row>27</xdr:row>
          <xdr:rowOff>266700</xdr:rowOff>
        </xdr:to>
        <xdr:sp macro="" textlink="">
          <xdr:nvSpPr>
            <xdr:cNvPr id="2157" name="Option Butto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27</xdr:row>
          <xdr:rowOff>47625</xdr:rowOff>
        </xdr:from>
        <xdr:to>
          <xdr:col>17</xdr:col>
          <xdr:colOff>447675</xdr:colOff>
          <xdr:row>27</xdr:row>
          <xdr:rowOff>266700</xdr:rowOff>
        </xdr:to>
        <xdr:sp macro="" textlink="">
          <xdr:nvSpPr>
            <xdr:cNvPr id="2158" name="Option Butto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27</xdr:row>
          <xdr:rowOff>47625</xdr:rowOff>
        </xdr:from>
        <xdr:to>
          <xdr:col>18</xdr:col>
          <xdr:colOff>447675</xdr:colOff>
          <xdr:row>27</xdr:row>
          <xdr:rowOff>266700</xdr:rowOff>
        </xdr:to>
        <xdr:sp macro="" textlink="">
          <xdr:nvSpPr>
            <xdr:cNvPr id="2159" name="Option Button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27</xdr:row>
          <xdr:rowOff>47625</xdr:rowOff>
        </xdr:from>
        <xdr:to>
          <xdr:col>19</xdr:col>
          <xdr:colOff>447675</xdr:colOff>
          <xdr:row>27</xdr:row>
          <xdr:rowOff>266700</xdr:rowOff>
        </xdr:to>
        <xdr:sp macro="" textlink="">
          <xdr:nvSpPr>
            <xdr:cNvPr id="2160" name="Option Butto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27</xdr:row>
          <xdr:rowOff>47625</xdr:rowOff>
        </xdr:from>
        <xdr:to>
          <xdr:col>20</xdr:col>
          <xdr:colOff>447675</xdr:colOff>
          <xdr:row>27</xdr:row>
          <xdr:rowOff>266700</xdr:rowOff>
        </xdr:to>
        <xdr:sp macro="" textlink="">
          <xdr:nvSpPr>
            <xdr:cNvPr id="2161" name="Option Button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27</xdr:row>
          <xdr:rowOff>0</xdr:rowOff>
        </xdr:from>
        <xdr:to>
          <xdr:col>20</xdr:col>
          <xdr:colOff>495300</xdr:colOff>
          <xdr:row>28</xdr:row>
          <xdr:rowOff>9525</xdr:rowOff>
        </xdr:to>
        <xdr:sp macro="" textlink="">
          <xdr:nvSpPr>
            <xdr:cNvPr id="2162" name="Group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28</xdr:row>
          <xdr:rowOff>47625</xdr:rowOff>
        </xdr:from>
        <xdr:to>
          <xdr:col>16</xdr:col>
          <xdr:colOff>447675</xdr:colOff>
          <xdr:row>28</xdr:row>
          <xdr:rowOff>266700</xdr:rowOff>
        </xdr:to>
        <xdr:sp macro="" textlink="">
          <xdr:nvSpPr>
            <xdr:cNvPr id="2163" name="Option Butto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28</xdr:row>
          <xdr:rowOff>47625</xdr:rowOff>
        </xdr:from>
        <xdr:to>
          <xdr:col>17</xdr:col>
          <xdr:colOff>447675</xdr:colOff>
          <xdr:row>28</xdr:row>
          <xdr:rowOff>266700</xdr:rowOff>
        </xdr:to>
        <xdr:sp macro="" textlink="">
          <xdr:nvSpPr>
            <xdr:cNvPr id="2164" name="Option Butto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28</xdr:row>
          <xdr:rowOff>47625</xdr:rowOff>
        </xdr:from>
        <xdr:to>
          <xdr:col>18</xdr:col>
          <xdr:colOff>447675</xdr:colOff>
          <xdr:row>28</xdr:row>
          <xdr:rowOff>266700</xdr:rowOff>
        </xdr:to>
        <xdr:sp macro="" textlink="">
          <xdr:nvSpPr>
            <xdr:cNvPr id="2165" name="Option Butto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28</xdr:row>
          <xdr:rowOff>47625</xdr:rowOff>
        </xdr:from>
        <xdr:to>
          <xdr:col>19</xdr:col>
          <xdr:colOff>447675</xdr:colOff>
          <xdr:row>28</xdr:row>
          <xdr:rowOff>266700</xdr:rowOff>
        </xdr:to>
        <xdr:sp macro="" textlink="">
          <xdr:nvSpPr>
            <xdr:cNvPr id="2166" name="Option Butto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28</xdr:row>
          <xdr:rowOff>47625</xdr:rowOff>
        </xdr:from>
        <xdr:to>
          <xdr:col>20</xdr:col>
          <xdr:colOff>447675</xdr:colOff>
          <xdr:row>28</xdr:row>
          <xdr:rowOff>266700</xdr:rowOff>
        </xdr:to>
        <xdr:sp macro="" textlink="">
          <xdr:nvSpPr>
            <xdr:cNvPr id="2167" name="Option Butto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28</xdr:row>
          <xdr:rowOff>0</xdr:rowOff>
        </xdr:from>
        <xdr:to>
          <xdr:col>20</xdr:col>
          <xdr:colOff>495300</xdr:colOff>
          <xdr:row>29</xdr:row>
          <xdr:rowOff>9525</xdr:rowOff>
        </xdr:to>
        <xdr:sp macro="" textlink="">
          <xdr:nvSpPr>
            <xdr:cNvPr id="2168" name="Group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29</xdr:row>
          <xdr:rowOff>47625</xdr:rowOff>
        </xdr:from>
        <xdr:to>
          <xdr:col>16</xdr:col>
          <xdr:colOff>447675</xdr:colOff>
          <xdr:row>29</xdr:row>
          <xdr:rowOff>266700</xdr:rowOff>
        </xdr:to>
        <xdr:sp macro="" textlink="">
          <xdr:nvSpPr>
            <xdr:cNvPr id="2169" name="Option Button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29</xdr:row>
          <xdr:rowOff>47625</xdr:rowOff>
        </xdr:from>
        <xdr:to>
          <xdr:col>17</xdr:col>
          <xdr:colOff>447675</xdr:colOff>
          <xdr:row>29</xdr:row>
          <xdr:rowOff>266700</xdr:rowOff>
        </xdr:to>
        <xdr:sp macro="" textlink="">
          <xdr:nvSpPr>
            <xdr:cNvPr id="2170" name="Option Butto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29</xdr:row>
          <xdr:rowOff>47625</xdr:rowOff>
        </xdr:from>
        <xdr:to>
          <xdr:col>18</xdr:col>
          <xdr:colOff>447675</xdr:colOff>
          <xdr:row>29</xdr:row>
          <xdr:rowOff>266700</xdr:rowOff>
        </xdr:to>
        <xdr:sp macro="" textlink="">
          <xdr:nvSpPr>
            <xdr:cNvPr id="2171" name="Option Button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29</xdr:row>
          <xdr:rowOff>47625</xdr:rowOff>
        </xdr:from>
        <xdr:to>
          <xdr:col>19</xdr:col>
          <xdr:colOff>447675</xdr:colOff>
          <xdr:row>29</xdr:row>
          <xdr:rowOff>266700</xdr:rowOff>
        </xdr:to>
        <xdr:sp macro="" textlink="">
          <xdr:nvSpPr>
            <xdr:cNvPr id="2172" name="Option 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29</xdr:row>
          <xdr:rowOff>47625</xdr:rowOff>
        </xdr:from>
        <xdr:to>
          <xdr:col>20</xdr:col>
          <xdr:colOff>447675</xdr:colOff>
          <xdr:row>29</xdr:row>
          <xdr:rowOff>266700</xdr:rowOff>
        </xdr:to>
        <xdr:sp macro="" textlink="">
          <xdr:nvSpPr>
            <xdr:cNvPr id="2173" name="Option Butto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29</xdr:row>
          <xdr:rowOff>0</xdr:rowOff>
        </xdr:from>
        <xdr:to>
          <xdr:col>20</xdr:col>
          <xdr:colOff>495300</xdr:colOff>
          <xdr:row>30</xdr:row>
          <xdr:rowOff>9525</xdr:rowOff>
        </xdr:to>
        <xdr:sp macro="" textlink="">
          <xdr:nvSpPr>
            <xdr:cNvPr id="2174" name="Group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30</xdr:row>
          <xdr:rowOff>47625</xdr:rowOff>
        </xdr:from>
        <xdr:to>
          <xdr:col>16</xdr:col>
          <xdr:colOff>447675</xdr:colOff>
          <xdr:row>30</xdr:row>
          <xdr:rowOff>266700</xdr:rowOff>
        </xdr:to>
        <xdr:sp macro="" textlink="">
          <xdr:nvSpPr>
            <xdr:cNvPr id="2175" name="Option Button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30</xdr:row>
          <xdr:rowOff>47625</xdr:rowOff>
        </xdr:from>
        <xdr:to>
          <xdr:col>17</xdr:col>
          <xdr:colOff>447675</xdr:colOff>
          <xdr:row>30</xdr:row>
          <xdr:rowOff>266700</xdr:rowOff>
        </xdr:to>
        <xdr:sp macro="" textlink="">
          <xdr:nvSpPr>
            <xdr:cNvPr id="2176" name="Option Button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30</xdr:row>
          <xdr:rowOff>47625</xdr:rowOff>
        </xdr:from>
        <xdr:to>
          <xdr:col>18</xdr:col>
          <xdr:colOff>447675</xdr:colOff>
          <xdr:row>30</xdr:row>
          <xdr:rowOff>266700</xdr:rowOff>
        </xdr:to>
        <xdr:sp macro="" textlink="">
          <xdr:nvSpPr>
            <xdr:cNvPr id="2177" name="Option Button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30</xdr:row>
          <xdr:rowOff>47625</xdr:rowOff>
        </xdr:from>
        <xdr:to>
          <xdr:col>19</xdr:col>
          <xdr:colOff>447675</xdr:colOff>
          <xdr:row>30</xdr:row>
          <xdr:rowOff>266700</xdr:rowOff>
        </xdr:to>
        <xdr:sp macro="" textlink="">
          <xdr:nvSpPr>
            <xdr:cNvPr id="2178" name="Option Button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30</xdr:row>
          <xdr:rowOff>47625</xdr:rowOff>
        </xdr:from>
        <xdr:to>
          <xdr:col>20</xdr:col>
          <xdr:colOff>447675</xdr:colOff>
          <xdr:row>30</xdr:row>
          <xdr:rowOff>266700</xdr:rowOff>
        </xdr:to>
        <xdr:sp macro="" textlink="">
          <xdr:nvSpPr>
            <xdr:cNvPr id="2179" name="Option Button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30</xdr:row>
          <xdr:rowOff>0</xdr:rowOff>
        </xdr:from>
        <xdr:to>
          <xdr:col>20</xdr:col>
          <xdr:colOff>495300</xdr:colOff>
          <xdr:row>31</xdr:row>
          <xdr:rowOff>9525</xdr:rowOff>
        </xdr:to>
        <xdr:sp macro="" textlink="">
          <xdr:nvSpPr>
            <xdr:cNvPr id="2180" name="Group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31</xdr:row>
          <xdr:rowOff>47625</xdr:rowOff>
        </xdr:from>
        <xdr:to>
          <xdr:col>16</xdr:col>
          <xdr:colOff>447675</xdr:colOff>
          <xdr:row>31</xdr:row>
          <xdr:rowOff>266700</xdr:rowOff>
        </xdr:to>
        <xdr:sp macro="" textlink="">
          <xdr:nvSpPr>
            <xdr:cNvPr id="2181" name="Option Button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31</xdr:row>
          <xdr:rowOff>47625</xdr:rowOff>
        </xdr:from>
        <xdr:to>
          <xdr:col>17</xdr:col>
          <xdr:colOff>447675</xdr:colOff>
          <xdr:row>31</xdr:row>
          <xdr:rowOff>266700</xdr:rowOff>
        </xdr:to>
        <xdr:sp macro="" textlink="">
          <xdr:nvSpPr>
            <xdr:cNvPr id="2182" name="Option Button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31</xdr:row>
          <xdr:rowOff>47625</xdr:rowOff>
        </xdr:from>
        <xdr:to>
          <xdr:col>18</xdr:col>
          <xdr:colOff>447675</xdr:colOff>
          <xdr:row>31</xdr:row>
          <xdr:rowOff>266700</xdr:rowOff>
        </xdr:to>
        <xdr:sp macro="" textlink="">
          <xdr:nvSpPr>
            <xdr:cNvPr id="2183" name="Option Butto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31</xdr:row>
          <xdr:rowOff>47625</xdr:rowOff>
        </xdr:from>
        <xdr:to>
          <xdr:col>19</xdr:col>
          <xdr:colOff>447675</xdr:colOff>
          <xdr:row>31</xdr:row>
          <xdr:rowOff>266700</xdr:rowOff>
        </xdr:to>
        <xdr:sp macro="" textlink="">
          <xdr:nvSpPr>
            <xdr:cNvPr id="2184" name="Option Button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133350</xdr:colOff>
          <xdr:row>31</xdr:row>
          <xdr:rowOff>47625</xdr:rowOff>
        </xdr:from>
        <xdr:to>
          <xdr:col>20</xdr:col>
          <xdr:colOff>447675</xdr:colOff>
          <xdr:row>31</xdr:row>
          <xdr:rowOff>266700</xdr:rowOff>
        </xdr:to>
        <xdr:sp macro="" textlink="">
          <xdr:nvSpPr>
            <xdr:cNvPr id="2185" name="Option Button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31</xdr:row>
          <xdr:rowOff>0</xdr:rowOff>
        </xdr:from>
        <xdr:to>
          <xdr:col>20</xdr:col>
          <xdr:colOff>495300</xdr:colOff>
          <xdr:row>32</xdr:row>
          <xdr:rowOff>9525</xdr:rowOff>
        </xdr:to>
        <xdr:sp macro="" textlink="">
          <xdr:nvSpPr>
            <xdr:cNvPr id="2186" name="Group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24</xdr:row>
          <xdr:rowOff>47625</xdr:rowOff>
        </xdr:from>
        <xdr:to>
          <xdr:col>29</xdr:col>
          <xdr:colOff>447675</xdr:colOff>
          <xdr:row>24</xdr:row>
          <xdr:rowOff>266700</xdr:rowOff>
        </xdr:to>
        <xdr:sp macro="" textlink="">
          <xdr:nvSpPr>
            <xdr:cNvPr id="2187" name="Option Butto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24</xdr:row>
          <xdr:rowOff>47625</xdr:rowOff>
        </xdr:from>
        <xdr:to>
          <xdr:col>30</xdr:col>
          <xdr:colOff>447675</xdr:colOff>
          <xdr:row>24</xdr:row>
          <xdr:rowOff>266700</xdr:rowOff>
        </xdr:to>
        <xdr:sp macro="" textlink="">
          <xdr:nvSpPr>
            <xdr:cNvPr id="2188" name="Option Button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24</xdr:row>
          <xdr:rowOff>47625</xdr:rowOff>
        </xdr:from>
        <xdr:to>
          <xdr:col>31</xdr:col>
          <xdr:colOff>447675</xdr:colOff>
          <xdr:row>24</xdr:row>
          <xdr:rowOff>266700</xdr:rowOff>
        </xdr:to>
        <xdr:sp macro="" textlink="">
          <xdr:nvSpPr>
            <xdr:cNvPr id="2189" name="Option Button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24</xdr:row>
          <xdr:rowOff>47625</xdr:rowOff>
        </xdr:from>
        <xdr:to>
          <xdr:col>32</xdr:col>
          <xdr:colOff>447675</xdr:colOff>
          <xdr:row>24</xdr:row>
          <xdr:rowOff>266700</xdr:rowOff>
        </xdr:to>
        <xdr:sp macro="" textlink="">
          <xdr:nvSpPr>
            <xdr:cNvPr id="2190" name="Option Butto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24</xdr:row>
          <xdr:rowOff>47625</xdr:rowOff>
        </xdr:from>
        <xdr:to>
          <xdr:col>33</xdr:col>
          <xdr:colOff>447675</xdr:colOff>
          <xdr:row>24</xdr:row>
          <xdr:rowOff>266700</xdr:rowOff>
        </xdr:to>
        <xdr:sp macro="" textlink="">
          <xdr:nvSpPr>
            <xdr:cNvPr id="2191" name="Option Button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33</xdr:col>
          <xdr:colOff>495300</xdr:colOff>
          <xdr:row>25</xdr:row>
          <xdr:rowOff>9525</xdr:rowOff>
        </xdr:to>
        <xdr:sp macro="" textlink="">
          <xdr:nvSpPr>
            <xdr:cNvPr id="2192" name="Group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24</xdr:row>
          <xdr:rowOff>47625</xdr:rowOff>
        </xdr:from>
        <xdr:to>
          <xdr:col>42</xdr:col>
          <xdr:colOff>447675</xdr:colOff>
          <xdr:row>24</xdr:row>
          <xdr:rowOff>266700</xdr:rowOff>
        </xdr:to>
        <xdr:sp macro="" textlink="">
          <xdr:nvSpPr>
            <xdr:cNvPr id="2193" name="Option Button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24</xdr:row>
          <xdr:rowOff>47625</xdr:rowOff>
        </xdr:from>
        <xdr:to>
          <xdr:col>43</xdr:col>
          <xdr:colOff>447675</xdr:colOff>
          <xdr:row>24</xdr:row>
          <xdr:rowOff>266700</xdr:rowOff>
        </xdr:to>
        <xdr:sp macro="" textlink="">
          <xdr:nvSpPr>
            <xdr:cNvPr id="2194" name="Option Button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24</xdr:row>
          <xdr:rowOff>47625</xdr:rowOff>
        </xdr:from>
        <xdr:to>
          <xdr:col>44</xdr:col>
          <xdr:colOff>447675</xdr:colOff>
          <xdr:row>24</xdr:row>
          <xdr:rowOff>266700</xdr:rowOff>
        </xdr:to>
        <xdr:sp macro="" textlink="">
          <xdr:nvSpPr>
            <xdr:cNvPr id="2195" name="Option Button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24</xdr:row>
          <xdr:rowOff>47625</xdr:rowOff>
        </xdr:from>
        <xdr:to>
          <xdr:col>45</xdr:col>
          <xdr:colOff>447675</xdr:colOff>
          <xdr:row>24</xdr:row>
          <xdr:rowOff>266700</xdr:rowOff>
        </xdr:to>
        <xdr:sp macro="" textlink="">
          <xdr:nvSpPr>
            <xdr:cNvPr id="2196" name="Option Button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24</xdr:row>
          <xdr:rowOff>47625</xdr:rowOff>
        </xdr:from>
        <xdr:to>
          <xdr:col>46</xdr:col>
          <xdr:colOff>447675</xdr:colOff>
          <xdr:row>24</xdr:row>
          <xdr:rowOff>266700</xdr:rowOff>
        </xdr:to>
        <xdr:sp macro="" textlink="">
          <xdr:nvSpPr>
            <xdr:cNvPr id="2197" name="Option Button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46</xdr:col>
          <xdr:colOff>495300</xdr:colOff>
          <xdr:row>25</xdr:row>
          <xdr:rowOff>9525</xdr:rowOff>
        </xdr:to>
        <xdr:sp macro="" textlink="">
          <xdr:nvSpPr>
            <xdr:cNvPr id="2198" name="Group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24</xdr:row>
          <xdr:rowOff>47625</xdr:rowOff>
        </xdr:from>
        <xdr:to>
          <xdr:col>55</xdr:col>
          <xdr:colOff>447675</xdr:colOff>
          <xdr:row>24</xdr:row>
          <xdr:rowOff>266700</xdr:rowOff>
        </xdr:to>
        <xdr:sp macro="" textlink="">
          <xdr:nvSpPr>
            <xdr:cNvPr id="2199" name="Option Button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24</xdr:row>
          <xdr:rowOff>47625</xdr:rowOff>
        </xdr:from>
        <xdr:to>
          <xdr:col>56</xdr:col>
          <xdr:colOff>447675</xdr:colOff>
          <xdr:row>24</xdr:row>
          <xdr:rowOff>266700</xdr:rowOff>
        </xdr:to>
        <xdr:sp macro="" textlink="">
          <xdr:nvSpPr>
            <xdr:cNvPr id="2200" name="Option Button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24</xdr:row>
          <xdr:rowOff>47625</xdr:rowOff>
        </xdr:from>
        <xdr:to>
          <xdr:col>57</xdr:col>
          <xdr:colOff>447675</xdr:colOff>
          <xdr:row>24</xdr:row>
          <xdr:rowOff>266700</xdr:rowOff>
        </xdr:to>
        <xdr:sp macro="" textlink="">
          <xdr:nvSpPr>
            <xdr:cNvPr id="2201" name="Option Button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24</xdr:row>
          <xdr:rowOff>47625</xdr:rowOff>
        </xdr:from>
        <xdr:to>
          <xdr:col>58</xdr:col>
          <xdr:colOff>447675</xdr:colOff>
          <xdr:row>24</xdr:row>
          <xdr:rowOff>266700</xdr:rowOff>
        </xdr:to>
        <xdr:sp macro="" textlink="">
          <xdr:nvSpPr>
            <xdr:cNvPr id="2202" name="Option Button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24</xdr:row>
          <xdr:rowOff>47625</xdr:rowOff>
        </xdr:from>
        <xdr:to>
          <xdr:col>59</xdr:col>
          <xdr:colOff>447675</xdr:colOff>
          <xdr:row>24</xdr:row>
          <xdr:rowOff>266700</xdr:rowOff>
        </xdr:to>
        <xdr:sp macro="" textlink="">
          <xdr:nvSpPr>
            <xdr:cNvPr id="2203" name="Option Button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24</xdr:row>
          <xdr:rowOff>0</xdr:rowOff>
        </xdr:from>
        <xdr:to>
          <xdr:col>59</xdr:col>
          <xdr:colOff>495300</xdr:colOff>
          <xdr:row>25</xdr:row>
          <xdr:rowOff>9525</xdr:rowOff>
        </xdr:to>
        <xdr:sp macro="" textlink="">
          <xdr:nvSpPr>
            <xdr:cNvPr id="2204" name="Group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133350</xdr:colOff>
          <xdr:row>24</xdr:row>
          <xdr:rowOff>47625</xdr:rowOff>
        </xdr:from>
        <xdr:to>
          <xdr:col>68</xdr:col>
          <xdr:colOff>447675</xdr:colOff>
          <xdr:row>24</xdr:row>
          <xdr:rowOff>266700</xdr:rowOff>
        </xdr:to>
        <xdr:sp macro="" textlink="">
          <xdr:nvSpPr>
            <xdr:cNvPr id="2205" name="Option Button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</xdr:col>
          <xdr:colOff>133350</xdr:colOff>
          <xdr:row>24</xdr:row>
          <xdr:rowOff>47625</xdr:rowOff>
        </xdr:from>
        <xdr:to>
          <xdr:col>69</xdr:col>
          <xdr:colOff>447675</xdr:colOff>
          <xdr:row>24</xdr:row>
          <xdr:rowOff>266700</xdr:rowOff>
        </xdr:to>
        <xdr:sp macro="" textlink="">
          <xdr:nvSpPr>
            <xdr:cNvPr id="2206" name="Option Button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133350</xdr:colOff>
          <xdr:row>24</xdr:row>
          <xdr:rowOff>47625</xdr:rowOff>
        </xdr:from>
        <xdr:to>
          <xdr:col>70</xdr:col>
          <xdr:colOff>447675</xdr:colOff>
          <xdr:row>24</xdr:row>
          <xdr:rowOff>266700</xdr:rowOff>
        </xdr:to>
        <xdr:sp macro="" textlink="">
          <xdr:nvSpPr>
            <xdr:cNvPr id="2207" name="Option Button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133350</xdr:colOff>
          <xdr:row>24</xdr:row>
          <xdr:rowOff>47625</xdr:rowOff>
        </xdr:from>
        <xdr:to>
          <xdr:col>71</xdr:col>
          <xdr:colOff>447675</xdr:colOff>
          <xdr:row>24</xdr:row>
          <xdr:rowOff>266700</xdr:rowOff>
        </xdr:to>
        <xdr:sp macro="" textlink="">
          <xdr:nvSpPr>
            <xdr:cNvPr id="2208" name="Option Button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133350</xdr:colOff>
          <xdr:row>24</xdr:row>
          <xdr:rowOff>47625</xdr:rowOff>
        </xdr:from>
        <xdr:to>
          <xdr:col>72</xdr:col>
          <xdr:colOff>447675</xdr:colOff>
          <xdr:row>24</xdr:row>
          <xdr:rowOff>266700</xdr:rowOff>
        </xdr:to>
        <xdr:sp macro="" textlink="">
          <xdr:nvSpPr>
            <xdr:cNvPr id="2209" name="Option Button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24</xdr:row>
          <xdr:rowOff>0</xdr:rowOff>
        </xdr:from>
        <xdr:to>
          <xdr:col>72</xdr:col>
          <xdr:colOff>495300</xdr:colOff>
          <xdr:row>25</xdr:row>
          <xdr:rowOff>9525</xdr:rowOff>
        </xdr:to>
        <xdr:sp macro="" textlink="">
          <xdr:nvSpPr>
            <xdr:cNvPr id="2210" name="Group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33</xdr:col>
          <xdr:colOff>495300</xdr:colOff>
          <xdr:row>25</xdr:row>
          <xdr:rowOff>9525</xdr:rowOff>
        </xdr:to>
        <xdr:sp macro="" textlink="">
          <xdr:nvSpPr>
            <xdr:cNvPr id="2211" name="Group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25</xdr:row>
          <xdr:rowOff>47625</xdr:rowOff>
        </xdr:from>
        <xdr:to>
          <xdr:col>29</xdr:col>
          <xdr:colOff>447675</xdr:colOff>
          <xdr:row>25</xdr:row>
          <xdr:rowOff>266700</xdr:rowOff>
        </xdr:to>
        <xdr:sp macro="" textlink="">
          <xdr:nvSpPr>
            <xdr:cNvPr id="2212" name="Option Button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25</xdr:row>
          <xdr:rowOff>47625</xdr:rowOff>
        </xdr:from>
        <xdr:to>
          <xdr:col>30</xdr:col>
          <xdr:colOff>447675</xdr:colOff>
          <xdr:row>25</xdr:row>
          <xdr:rowOff>266700</xdr:rowOff>
        </xdr:to>
        <xdr:sp macro="" textlink="">
          <xdr:nvSpPr>
            <xdr:cNvPr id="2213" name="Option Button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25</xdr:row>
          <xdr:rowOff>47625</xdr:rowOff>
        </xdr:from>
        <xdr:to>
          <xdr:col>31</xdr:col>
          <xdr:colOff>447675</xdr:colOff>
          <xdr:row>25</xdr:row>
          <xdr:rowOff>266700</xdr:rowOff>
        </xdr:to>
        <xdr:sp macro="" textlink="">
          <xdr:nvSpPr>
            <xdr:cNvPr id="2214" name="Option Button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25</xdr:row>
          <xdr:rowOff>47625</xdr:rowOff>
        </xdr:from>
        <xdr:to>
          <xdr:col>32</xdr:col>
          <xdr:colOff>447675</xdr:colOff>
          <xdr:row>25</xdr:row>
          <xdr:rowOff>266700</xdr:rowOff>
        </xdr:to>
        <xdr:sp macro="" textlink="">
          <xdr:nvSpPr>
            <xdr:cNvPr id="2215" name="Option Button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25</xdr:row>
          <xdr:rowOff>47625</xdr:rowOff>
        </xdr:from>
        <xdr:to>
          <xdr:col>33</xdr:col>
          <xdr:colOff>447675</xdr:colOff>
          <xdr:row>25</xdr:row>
          <xdr:rowOff>266700</xdr:rowOff>
        </xdr:to>
        <xdr:sp macro="" textlink="">
          <xdr:nvSpPr>
            <xdr:cNvPr id="2216" name="Option Button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33</xdr:col>
          <xdr:colOff>495300</xdr:colOff>
          <xdr:row>26</xdr:row>
          <xdr:rowOff>9525</xdr:rowOff>
        </xdr:to>
        <xdr:sp macro="" textlink="">
          <xdr:nvSpPr>
            <xdr:cNvPr id="2217" name="Group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33</xdr:col>
          <xdr:colOff>495300</xdr:colOff>
          <xdr:row>26</xdr:row>
          <xdr:rowOff>9525</xdr:rowOff>
        </xdr:to>
        <xdr:sp macro="" textlink="">
          <xdr:nvSpPr>
            <xdr:cNvPr id="2218" name="Group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33</xdr:col>
          <xdr:colOff>495300</xdr:colOff>
          <xdr:row>26</xdr:row>
          <xdr:rowOff>9525</xdr:rowOff>
        </xdr:to>
        <xdr:sp macro="" textlink="">
          <xdr:nvSpPr>
            <xdr:cNvPr id="2219" name="Group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26</xdr:row>
          <xdr:rowOff>47625</xdr:rowOff>
        </xdr:from>
        <xdr:to>
          <xdr:col>29</xdr:col>
          <xdr:colOff>447675</xdr:colOff>
          <xdr:row>26</xdr:row>
          <xdr:rowOff>266700</xdr:rowOff>
        </xdr:to>
        <xdr:sp macro="" textlink="">
          <xdr:nvSpPr>
            <xdr:cNvPr id="2220" name="Option Button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26</xdr:row>
          <xdr:rowOff>47625</xdr:rowOff>
        </xdr:from>
        <xdr:to>
          <xdr:col>30</xdr:col>
          <xdr:colOff>447675</xdr:colOff>
          <xdr:row>26</xdr:row>
          <xdr:rowOff>266700</xdr:rowOff>
        </xdr:to>
        <xdr:sp macro="" textlink="">
          <xdr:nvSpPr>
            <xdr:cNvPr id="2221" name="Option Button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26</xdr:row>
          <xdr:rowOff>47625</xdr:rowOff>
        </xdr:from>
        <xdr:to>
          <xdr:col>31</xdr:col>
          <xdr:colOff>447675</xdr:colOff>
          <xdr:row>26</xdr:row>
          <xdr:rowOff>266700</xdr:rowOff>
        </xdr:to>
        <xdr:sp macro="" textlink="">
          <xdr:nvSpPr>
            <xdr:cNvPr id="2222" name="Option Button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26</xdr:row>
          <xdr:rowOff>47625</xdr:rowOff>
        </xdr:from>
        <xdr:to>
          <xdr:col>32</xdr:col>
          <xdr:colOff>447675</xdr:colOff>
          <xdr:row>26</xdr:row>
          <xdr:rowOff>266700</xdr:rowOff>
        </xdr:to>
        <xdr:sp macro="" textlink="">
          <xdr:nvSpPr>
            <xdr:cNvPr id="2223" name="Option Button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26</xdr:row>
          <xdr:rowOff>47625</xdr:rowOff>
        </xdr:from>
        <xdr:to>
          <xdr:col>33</xdr:col>
          <xdr:colOff>447675</xdr:colOff>
          <xdr:row>26</xdr:row>
          <xdr:rowOff>266700</xdr:rowOff>
        </xdr:to>
        <xdr:sp macro="" textlink="">
          <xdr:nvSpPr>
            <xdr:cNvPr id="2224" name="Option Button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33</xdr:col>
          <xdr:colOff>495300</xdr:colOff>
          <xdr:row>27</xdr:row>
          <xdr:rowOff>9525</xdr:rowOff>
        </xdr:to>
        <xdr:sp macro="" textlink="">
          <xdr:nvSpPr>
            <xdr:cNvPr id="2225" name="Group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33</xdr:col>
          <xdr:colOff>495300</xdr:colOff>
          <xdr:row>27</xdr:row>
          <xdr:rowOff>9525</xdr:rowOff>
        </xdr:to>
        <xdr:sp macro="" textlink="">
          <xdr:nvSpPr>
            <xdr:cNvPr id="2226" name="Group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33</xdr:col>
          <xdr:colOff>495300</xdr:colOff>
          <xdr:row>27</xdr:row>
          <xdr:rowOff>9525</xdr:rowOff>
        </xdr:to>
        <xdr:sp macro="" textlink="">
          <xdr:nvSpPr>
            <xdr:cNvPr id="2227" name="Group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27</xdr:row>
          <xdr:rowOff>47625</xdr:rowOff>
        </xdr:from>
        <xdr:to>
          <xdr:col>29</xdr:col>
          <xdr:colOff>447675</xdr:colOff>
          <xdr:row>27</xdr:row>
          <xdr:rowOff>266700</xdr:rowOff>
        </xdr:to>
        <xdr:sp macro="" textlink="">
          <xdr:nvSpPr>
            <xdr:cNvPr id="2228" name="Option Button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27</xdr:row>
          <xdr:rowOff>47625</xdr:rowOff>
        </xdr:from>
        <xdr:to>
          <xdr:col>30</xdr:col>
          <xdr:colOff>447675</xdr:colOff>
          <xdr:row>27</xdr:row>
          <xdr:rowOff>266700</xdr:rowOff>
        </xdr:to>
        <xdr:sp macro="" textlink="">
          <xdr:nvSpPr>
            <xdr:cNvPr id="2229" name="Option Button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27</xdr:row>
          <xdr:rowOff>47625</xdr:rowOff>
        </xdr:from>
        <xdr:to>
          <xdr:col>31</xdr:col>
          <xdr:colOff>447675</xdr:colOff>
          <xdr:row>27</xdr:row>
          <xdr:rowOff>266700</xdr:rowOff>
        </xdr:to>
        <xdr:sp macro="" textlink="">
          <xdr:nvSpPr>
            <xdr:cNvPr id="2230" name="Option Button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27</xdr:row>
          <xdr:rowOff>47625</xdr:rowOff>
        </xdr:from>
        <xdr:to>
          <xdr:col>32</xdr:col>
          <xdr:colOff>447675</xdr:colOff>
          <xdr:row>27</xdr:row>
          <xdr:rowOff>266700</xdr:rowOff>
        </xdr:to>
        <xdr:sp macro="" textlink="">
          <xdr:nvSpPr>
            <xdr:cNvPr id="2231" name="Option Button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27</xdr:row>
          <xdr:rowOff>47625</xdr:rowOff>
        </xdr:from>
        <xdr:to>
          <xdr:col>33</xdr:col>
          <xdr:colOff>447675</xdr:colOff>
          <xdr:row>27</xdr:row>
          <xdr:rowOff>266700</xdr:rowOff>
        </xdr:to>
        <xdr:sp macro="" textlink="">
          <xdr:nvSpPr>
            <xdr:cNvPr id="2232" name="Option Button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33</xdr:col>
          <xdr:colOff>495300</xdr:colOff>
          <xdr:row>28</xdr:row>
          <xdr:rowOff>9525</xdr:rowOff>
        </xdr:to>
        <xdr:sp macro="" textlink="">
          <xdr:nvSpPr>
            <xdr:cNvPr id="2233" name="Group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33</xdr:col>
          <xdr:colOff>495300</xdr:colOff>
          <xdr:row>28</xdr:row>
          <xdr:rowOff>9525</xdr:rowOff>
        </xdr:to>
        <xdr:sp macro="" textlink="">
          <xdr:nvSpPr>
            <xdr:cNvPr id="2234" name="Group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33</xdr:col>
          <xdr:colOff>495300</xdr:colOff>
          <xdr:row>28</xdr:row>
          <xdr:rowOff>9525</xdr:rowOff>
        </xdr:to>
        <xdr:sp macro="" textlink="">
          <xdr:nvSpPr>
            <xdr:cNvPr id="2235" name="Group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33</xdr:col>
          <xdr:colOff>495300</xdr:colOff>
          <xdr:row>28</xdr:row>
          <xdr:rowOff>9525</xdr:rowOff>
        </xdr:to>
        <xdr:sp macro="" textlink="">
          <xdr:nvSpPr>
            <xdr:cNvPr id="2236" name="Group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33</xdr:col>
          <xdr:colOff>495300</xdr:colOff>
          <xdr:row>28</xdr:row>
          <xdr:rowOff>9525</xdr:rowOff>
        </xdr:to>
        <xdr:sp macro="" textlink="">
          <xdr:nvSpPr>
            <xdr:cNvPr id="2237" name="Group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133350</xdr:colOff>
          <xdr:row>28</xdr:row>
          <xdr:rowOff>47625</xdr:rowOff>
        </xdr:from>
        <xdr:to>
          <xdr:col>29</xdr:col>
          <xdr:colOff>447675</xdr:colOff>
          <xdr:row>28</xdr:row>
          <xdr:rowOff>266700</xdr:rowOff>
        </xdr:to>
        <xdr:sp macro="" textlink="">
          <xdr:nvSpPr>
            <xdr:cNvPr id="2238" name="Option Button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28</xdr:row>
          <xdr:rowOff>47625</xdr:rowOff>
        </xdr:from>
        <xdr:to>
          <xdr:col>30</xdr:col>
          <xdr:colOff>447675</xdr:colOff>
          <xdr:row>28</xdr:row>
          <xdr:rowOff>266700</xdr:rowOff>
        </xdr:to>
        <xdr:sp macro="" textlink="">
          <xdr:nvSpPr>
            <xdr:cNvPr id="2239" name="Option Button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133350</xdr:colOff>
          <xdr:row>28</xdr:row>
          <xdr:rowOff>47625</xdr:rowOff>
        </xdr:from>
        <xdr:to>
          <xdr:col>31</xdr:col>
          <xdr:colOff>447675</xdr:colOff>
          <xdr:row>28</xdr:row>
          <xdr:rowOff>266700</xdr:rowOff>
        </xdr:to>
        <xdr:sp macro="" textlink="">
          <xdr:nvSpPr>
            <xdr:cNvPr id="2240" name="Option Button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133350</xdr:colOff>
          <xdr:row>28</xdr:row>
          <xdr:rowOff>47625</xdr:rowOff>
        </xdr:from>
        <xdr:to>
          <xdr:col>32</xdr:col>
          <xdr:colOff>447675</xdr:colOff>
          <xdr:row>28</xdr:row>
          <xdr:rowOff>266700</xdr:rowOff>
        </xdr:to>
        <xdr:sp macro="" textlink="">
          <xdr:nvSpPr>
            <xdr:cNvPr id="2241" name="Option Button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133350</xdr:colOff>
          <xdr:row>28</xdr:row>
          <xdr:rowOff>47625</xdr:rowOff>
        </xdr:from>
        <xdr:to>
          <xdr:col>33</xdr:col>
          <xdr:colOff>447675</xdr:colOff>
          <xdr:row>28</xdr:row>
          <xdr:rowOff>266700</xdr:rowOff>
        </xdr:to>
        <xdr:sp macro="" textlink="">
          <xdr:nvSpPr>
            <xdr:cNvPr id="2242" name="Option Button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33</xdr:col>
          <xdr:colOff>495300</xdr:colOff>
          <xdr:row>29</xdr:row>
          <xdr:rowOff>9525</xdr:rowOff>
        </xdr:to>
        <xdr:sp macro="" textlink="">
          <xdr:nvSpPr>
            <xdr:cNvPr id="2243" name="Group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33</xdr:col>
          <xdr:colOff>495300</xdr:colOff>
          <xdr:row>29</xdr:row>
          <xdr:rowOff>9525</xdr:rowOff>
        </xdr:to>
        <xdr:sp macro="" textlink="">
          <xdr:nvSpPr>
            <xdr:cNvPr id="2244" name="Group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33</xdr:col>
          <xdr:colOff>495300</xdr:colOff>
          <xdr:row>29</xdr:row>
          <xdr:rowOff>9525</xdr:rowOff>
        </xdr:to>
        <xdr:sp macro="" textlink="">
          <xdr:nvSpPr>
            <xdr:cNvPr id="2245" name="Group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26</xdr:row>
          <xdr:rowOff>47625</xdr:rowOff>
        </xdr:from>
        <xdr:to>
          <xdr:col>42</xdr:col>
          <xdr:colOff>447675</xdr:colOff>
          <xdr:row>26</xdr:row>
          <xdr:rowOff>266700</xdr:rowOff>
        </xdr:to>
        <xdr:sp macro="" textlink="">
          <xdr:nvSpPr>
            <xdr:cNvPr id="2246" name="Option Button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26</xdr:row>
          <xdr:rowOff>47625</xdr:rowOff>
        </xdr:from>
        <xdr:to>
          <xdr:col>43</xdr:col>
          <xdr:colOff>447675</xdr:colOff>
          <xdr:row>26</xdr:row>
          <xdr:rowOff>266700</xdr:rowOff>
        </xdr:to>
        <xdr:sp macro="" textlink="">
          <xdr:nvSpPr>
            <xdr:cNvPr id="2247" name="Option Button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26</xdr:row>
          <xdr:rowOff>47625</xdr:rowOff>
        </xdr:from>
        <xdr:to>
          <xdr:col>44</xdr:col>
          <xdr:colOff>447675</xdr:colOff>
          <xdr:row>26</xdr:row>
          <xdr:rowOff>266700</xdr:rowOff>
        </xdr:to>
        <xdr:sp macro="" textlink="">
          <xdr:nvSpPr>
            <xdr:cNvPr id="2248" name="Option Button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26</xdr:row>
          <xdr:rowOff>47625</xdr:rowOff>
        </xdr:from>
        <xdr:to>
          <xdr:col>45</xdr:col>
          <xdr:colOff>447675</xdr:colOff>
          <xdr:row>26</xdr:row>
          <xdr:rowOff>266700</xdr:rowOff>
        </xdr:to>
        <xdr:sp macro="" textlink="">
          <xdr:nvSpPr>
            <xdr:cNvPr id="2249" name="Option Button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26</xdr:row>
          <xdr:rowOff>47625</xdr:rowOff>
        </xdr:from>
        <xdr:to>
          <xdr:col>46</xdr:col>
          <xdr:colOff>447675</xdr:colOff>
          <xdr:row>26</xdr:row>
          <xdr:rowOff>266700</xdr:rowOff>
        </xdr:to>
        <xdr:sp macro="" textlink="">
          <xdr:nvSpPr>
            <xdr:cNvPr id="2250" name="Option Button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46</xdr:col>
          <xdr:colOff>495300</xdr:colOff>
          <xdr:row>27</xdr:row>
          <xdr:rowOff>9525</xdr:rowOff>
        </xdr:to>
        <xdr:sp macro="" textlink="">
          <xdr:nvSpPr>
            <xdr:cNvPr id="2251" name="Group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28</xdr:row>
          <xdr:rowOff>47625</xdr:rowOff>
        </xdr:from>
        <xdr:to>
          <xdr:col>42</xdr:col>
          <xdr:colOff>447675</xdr:colOff>
          <xdr:row>28</xdr:row>
          <xdr:rowOff>266700</xdr:rowOff>
        </xdr:to>
        <xdr:sp macro="" textlink="">
          <xdr:nvSpPr>
            <xdr:cNvPr id="2252" name="Option Button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28</xdr:row>
          <xdr:rowOff>47625</xdr:rowOff>
        </xdr:from>
        <xdr:to>
          <xdr:col>43</xdr:col>
          <xdr:colOff>447675</xdr:colOff>
          <xdr:row>28</xdr:row>
          <xdr:rowOff>266700</xdr:rowOff>
        </xdr:to>
        <xdr:sp macro="" textlink="">
          <xdr:nvSpPr>
            <xdr:cNvPr id="2253" name="Option Button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28</xdr:row>
          <xdr:rowOff>47625</xdr:rowOff>
        </xdr:from>
        <xdr:to>
          <xdr:col>44</xdr:col>
          <xdr:colOff>447675</xdr:colOff>
          <xdr:row>28</xdr:row>
          <xdr:rowOff>266700</xdr:rowOff>
        </xdr:to>
        <xdr:sp macro="" textlink="">
          <xdr:nvSpPr>
            <xdr:cNvPr id="2254" name="Option Button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28</xdr:row>
          <xdr:rowOff>47625</xdr:rowOff>
        </xdr:from>
        <xdr:to>
          <xdr:col>45</xdr:col>
          <xdr:colOff>447675</xdr:colOff>
          <xdr:row>28</xdr:row>
          <xdr:rowOff>266700</xdr:rowOff>
        </xdr:to>
        <xdr:sp macro="" textlink="">
          <xdr:nvSpPr>
            <xdr:cNvPr id="2255" name="Option Button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28</xdr:row>
          <xdr:rowOff>47625</xdr:rowOff>
        </xdr:from>
        <xdr:to>
          <xdr:col>46</xdr:col>
          <xdr:colOff>447675</xdr:colOff>
          <xdr:row>28</xdr:row>
          <xdr:rowOff>266700</xdr:rowOff>
        </xdr:to>
        <xdr:sp macro="" textlink="">
          <xdr:nvSpPr>
            <xdr:cNvPr id="2256" name="Option Button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46</xdr:col>
          <xdr:colOff>495300</xdr:colOff>
          <xdr:row>29</xdr:row>
          <xdr:rowOff>9525</xdr:rowOff>
        </xdr:to>
        <xdr:sp macro="" textlink="">
          <xdr:nvSpPr>
            <xdr:cNvPr id="2257" name="Group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26</xdr:row>
          <xdr:rowOff>47625</xdr:rowOff>
        </xdr:from>
        <xdr:to>
          <xdr:col>55</xdr:col>
          <xdr:colOff>447675</xdr:colOff>
          <xdr:row>26</xdr:row>
          <xdr:rowOff>266700</xdr:rowOff>
        </xdr:to>
        <xdr:sp macro="" textlink="">
          <xdr:nvSpPr>
            <xdr:cNvPr id="2258" name="Option Button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26</xdr:row>
          <xdr:rowOff>47625</xdr:rowOff>
        </xdr:from>
        <xdr:to>
          <xdr:col>56</xdr:col>
          <xdr:colOff>447675</xdr:colOff>
          <xdr:row>26</xdr:row>
          <xdr:rowOff>266700</xdr:rowOff>
        </xdr:to>
        <xdr:sp macro="" textlink="">
          <xdr:nvSpPr>
            <xdr:cNvPr id="2259" name="Option Button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26</xdr:row>
          <xdr:rowOff>47625</xdr:rowOff>
        </xdr:from>
        <xdr:to>
          <xdr:col>57</xdr:col>
          <xdr:colOff>447675</xdr:colOff>
          <xdr:row>26</xdr:row>
          <xdr:rowOff>266700</xdr:rowOff>
        </xdr:to>
        <xdr:sp macro="" textlink="">
          <xdr:nvSpPr>
            <xdr:cNvPr id="2260" name="Option Button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26</xdr:row>
          <xdr:rowOff>47625</xdr:rowOff>
        </xdr:from>
        <xdr:to>
          <xdr:col>58</xdr:col>
          <xdr:colOff>447675</xdr:colOff>
          <xdr:row>26</xdr:row>
          <xdr:rowOff>266700</xdr:rowOff>
        </xdr:to>
        <xdr:sp macro="" textlink="">
          <xdr:nvSpPr>
            <xdr:cNvPr id="2261" name="Option Button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26</xdr:row>
          <xdr:rowOff>47625</xdr:rowOff>
        </xdr:from>
        <xdr:to>
          <xdr:col>59</xdr:col>
          <xdr:colOff>447675</xdr:colOff>
          <xdr:row>26</xdr:row>
          <xdr:rowOff>266700</xdr:rowOff>
        </xdr:to>
        <xdr:sp macro="" textlink="">
          <xdr:nvSpPr>
            <xdr:cNvPr id="2262" name="Option Button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26</xdr:row>
          <xdr:rowOff>0</xdr:rowOff>
        </xdr:from>
        <xdr:to>
          <xdr:col>59</xdr:col>
          <xdr:colOff>495300</xdr:colOff>
          <xdr:row>27</xdr:row>
          <xdr:rowOff>9525</xdr:rowOff>
        </xdr:to>
        <xdr:sp macro="" textlink="">
          <xdr:nvSpPr>
            <xdr:cNvPr id="2263" name="Group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133350</xdr:colOff>
          <xdr:row>28</xdr:row>
          <xdr:rowOff>47625</xdr:rowOff>
        </xdr:from>
        <xdr:to>
          <xdr:col>55</xdr:col>
          <xdr:colOff>447675</xdr:colOff>
          <xdr:row>28</xdr:row>
          <xdr:rowOff>266700</xdr:rowOff>
        </xdr:to>
        <xdr:sp macro="" textlink="">
          <xdr:nvSpPr>
            <xdr:cNvPr id="2264" name="Option Button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133350</xdr:colOff>
          <xdr:row>28</xdr:row>
          <xdr:rowOff>47625</xdr:rowOff>
        </xdr:from>
        <xdr:to>
          <xdr:col>56</xdr:col>
          <xdr:colOff>447675</xdr:colOff>
          <xdr:row>28</xdr:row>
          <xdr:rowOff>266700</xdr:rowOff>
        </xdr:to>
        <xdr:sp macro="" textlink="">
          <xdr:nvSpPr>
            <xdr:cNvPr id="2265" name="Option Button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133350</xdr:colOff>
          <xdr:row>28</xdr:row>
          <xdr:rowOff>47625</xdr:rowOff>
        </xdr:from>
        <xdr:to>
          <xdr:col>57</xdr:col>
          <xdr:colOff>447675</xdr:colOff>
          <xdr:row>28</xdr:row>
          <xdr:rowOff>266700</xdr:rowOff>
        </xdr:to>
        <xdr:sp macro="" textlink="">
          <xdr:nvSpPr>
            <xdr:cNvPr id="2266" name="Option Button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133350</xdr:colOff>
          <xdr:row>28</xdr:row>
          <xdr:rowOff>47625</xdr:rowOff>
        </xdr:from>
        <xdr:to>
          <xdr:col>58</xdr:col>
          <xdr:colOff>447675</xdr:colOff>
          <xdr:row>28</xdr:row>
          <xdr:rowOff>266700</xdr:rowOff>
        </xdr:to>
        <xdr:sp macro="" textlink="">
          <xdr:nvSpPr>
            <xdr:cNvPr id="2267" name="Option Button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133350</xdr:colOff>
          <xdr:row>28</xdr:row>
          <xdr:rowOff>47625</xdr:rowOff>
        </xdr:from>
        <xdr:to>
          <xdr:col>59</xdr:col>
          <xdr:colOff>447675</xdr:colOff>
          <xdr:row>28</xdr:row>
          <xdr:rowOff>266700</xdr:rowOff>
        </xdr:to>
        <xdr:sp macro="" textlink="">
          <xdr:nvSpPr>
            <xdr:cNvPr id="2268" name="Option Button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28</xdr:row>
          <xdr:rowOff>0</xdr:rowOff>
        </xdr:from>
        <xdr:to>
          <xdr:col>59</xdr:col>
          <xdr:colOff>495300</xdr:colOff>
          <xdr:row>29</xdr:row>
          <xdr:rowOff>9525</xdr:rowOff>
        </xdr:to>
        <xdr:sp macro="" textlink="">
          <xdr:nvSpPr>
            <xdr:cNvPr id="2269" name="Group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133350</xdr:colOff>
          <xdr:row>26</xdr:row>
          <xdr:rowOff>47625</xdr:rowOff>
        </xdr:from>
        <xdr:to>
          <xdr:col>68</xdr:col>
          <xdr:colOff>447675</xdr:colOff>
          <xdr:row>26</xdr:row>
          <xdr:rowOff>266700</xdr:rowOff>
        </xdr:to>
        <xdr:sp macro="" textlink="">
          <xdr:nvSpPr>
            <xdr:cNvPr id="2270" name="Option Button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</xdr:col>
          <xdr:colOff>133350</xdr:colOff>
          <xdr:row>26</xdr:row>
          <xdr:rowOff>47625</xdr:rowOff>
        </xdr:from>
        <xdr:to>
          <xdr:col>69</xdr:col>
          <xdr:colOff>447675</xdr:colOff>
          <xdr:row>26</xdr:row>
          <xdr:rowOff>266700</xdr:rowOff>
        </xdr:to>
        <xdr:sp macro="" textlink="">
          <xdr:nvSpPr>
            <xdr:cNvPr id="2271" name="Option Button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133350</xdr:colOff>
          <xdr:row>26</xdr:row>
          <xdr:rowOff>47625</xdr:rowOff>
        </xdr:from>
        <xdr:to>
          <xdr:col>70</xdr:col>
          <xdr:colOff>447675</xdr:colOff>
          <xdr:row>26</xdr:row>
          <xdr:rowOff>266700</xdr:rowOff>
        </xdr:to>
        <xdr:sp macro="" textlink="">
          <xdr:nvSpPr>
            <xdr:cNvPr id="2272" name="Option Button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133350</xdr:colOff>
          <xdr:row>26</xdr:row>
          <xdr:rowOff>47625</xdr:rowOff>
        </xdr:from>
        <xdr:to>
          <xdr:col>71</xdr:col>
          <xdr:colOff>447675</xdr:colOff>
          <xdr:row>26</xdr:row>
          <xdr:rowOff>266700</xdr:rowOff>
        </xdr:to>
        <xdr:sp macro="" textlink="">
          <xdr:nvSpPr>
            <xdr:cNvPr id="2273" name="Option Button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133350</xdr:colOff>
          <xdr:row>26</xdr:row>
          <xdr:rowOff>47625</xdr:rowOff>
        </xdr:from>
        <xdr:to>
          <xdr:col>72</xdr:col>
          <xdr:colOff>447675</xdr:colOff>
          <xdr:row>26</xdr:row>
          <xdr:rowOff>266700</xdr:rowOff>
        </xdr:to>
        <xdr:sp macro="" textlink="">
          <xdr:nvSpPr>
            <xdr:cNvPr id="2274" name="Option Button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26</xdr:row>
          <xdr:rowOff>0</xdr:rowOff>
        </xdr:from>
        <xdr:to>
          <xdr:col>72</xdr:col>
          <xdr:colOff>495300</xdr:colOff>
          <xdr:row>27</xdr:row>
          <xdr:rowOff>9525</xdr:rowOff>
        </xdr:to>
        <xdr:sp macro="" textlink="">
          <xdr:nvSpPr>
            <xdr:cNvPr id="2275" name="Group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133350</xdr:colOff>
          <xdr:row>28</xdr:row>
          <xdr:rowOff>47625</xdr:rowOff>
        </xdr:from>
        <xdr:to>
          <xdr:col>68</xdr:col>
          <xdr:colOff>447675</xdr:colOff>
          <xdr:row>28</xdr:row>
          <xdr:rowOff>266700</xdr:rowOff>
        </xdr:to>
        <xdr:sp macro="" textlink="">
          <xdr:nvSpPr>
            <xdr:cNvPr id="2276" name="Option Button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</xdr:col>
          <xdr:colOff>133350</xdr:colOff>
          <xdr:row>28</xdr:row>
          <xdr:rowOff>47625</xdr:rowOff>
        </xdr:from>
        <xdr:to>
          <xdr:col>69</xdr:col>
          <xdr:colOff>447675</xdr:colOff>
          <xdr:row>28</xdr:row>
          <xdr:rowOff>266700</xdr:rowOff>
        </xdr:to>
        <xdr:sp macro="" textlink="">
          <xdr:nvSpPr>
            <xdr:cNvPr id="2277" name="Option Button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133350</xdr:colOff>
          <xdr:row>28</xdr:row>
          <xdr:rowOff>47625</xdr:rowOff>
        </xdr:from>
        <xdr:to>
          <xdr:col>70</xdr:col>
          <xdr:colOff>447675</xdr:colOff>
          <xdr:row>28</xdr:row>
          <xdr:rowOff>266700</xdr:rowOff>
        </xdr:to>
        <xdr:sp macro="" textlink="">
          <xdr:nvSpPr>
            <xdr:cNvPr id="2278" name="Option Button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133350</xdr:colOff>
          <xdr:row>28</xdr:row>
          <xdr:rowOff>47625</xdr:rowOff>
        </xdr:from>
        <xdr:to>
          <xdr:col>71</xdr:col>
          <xdr:colOff>447675</xdr:colOff>
          <xdr:row>28</xdr:row>
          <xdr:rowOff>266700</xdr:rowOff>
        </xdr:to>
        <xdr:sp macro="" textlink="">
          <xdr:nvSpPr>
            <xdr:cNvPr id="2279" name="Option Button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133350</xdr:colOff>
          <xdr:row>28</xdr:row>
          <xdr:rowOff>47625</xdr:rowOff>
        </xdr:from>
        <xdr:to>
          <xdr:col>72</xdr:col>
          <xdr:colOff>447675</xdr:colOff>
          <xdr:row>28</xdr:row>
          <xdr:rowOff>266700</xdr:rowOff>
        </xdr:to>
        <xdr:sp macro="" textlink="">
          <xdr:nvSpPr>
            <xdr:cNvPr id="2280" name="Option Button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0</xdr:colOff>
          <xdr:row>28</xdr:row>
          <xdr:rowOff>0</xdr:rowOff>
        </xdr:from>
        <xdr:to>
          <xdr:col>72</xdr:col>
          <xdr:colOff>495300</xdr:colOff>
          <xdr:row>29</xdr:row>
          <xdr:rowOff>9525</xdr:rowOff>
        </xdr:to>
        <xdr:sp macro="" textlink="">
          <xdr:nvSpPr>
            <xdr:cNvPr id="2281" name="Group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18</xdr:row>
          <xdr:rowOff>161925</xdr:rowOff>
        </xdr:from>
        <xdr:to>
          <xdr:col>3</xdr:col>
          <xdr:colOff>438150</xdr:colOff>
          <xdr:row>19</xdr:row>
          <xdr:rowOff>114300</xdr:rowOff>
        </xdr:to>
        <xdr:sp macro="" textlink="">
          <xdr:nvSpPr>
            <xdr:cNvPr id="2282" name="Option Button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18</xdr:row>
          <xdr:rowOff>142875</xdr:rowOff>
        </xdr:from>
        <xdr:to>
          <xdr:col>4</xdr:col>
          <xdr:colOff>447675</xdr:colOff>
          <xdr:row>19</xdr:row>
          <xdr:rowOff>133350</xdr:rowOff>
        </xdr:to>
        <xdr:sp macro="" textlink="">
          <xdr:nvSpPr>
            <xdr:cNvPr id="2283" name="Option Button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18</xdr:row>
          <xdr:rowOff>152400</xdr:rowOff>
        </xdr:from>
        <xdr:to>
          <xdr:col>5</xdr:col>
          <xdr:colOff>457200</xdr:colOff>
          <xdr:row>19</xdr:row>
          <xdr:rowOff>114300</xdr:rowOff>
        </xdr:to>
        <xdr:sp macro="" textlink="">
          <xdr:nvSpPr>
            <xdr:cNvPr id="2284" name="Option Button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18</xdr:row>
          <xdr:rowOff>152400</xdr:rowOff>
        </xdr:from>
        <xdr:to>
          <xdr:col>6</xdr:col>
          <xdr:colOff>438150</xdr:colOff>
          <xdr:row>19</xdr:row>
          <xdr:rowOff>104775</xdr:rowOff>
        </xdr:to>
        <xdr:sp macro="" textlink="">
          <xdr:nvSpPr>
            <xdr:cNvPr id="2285" name="Option Button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18</xdr:row>
          <xdr:rowOff>152400</xdr:rowOff>
        </xdr:from>
        <xdr:to>
          <xdr:col>7</xdr:col>
          <xdr:colOff>466725</xdr:colOff>
          <xdr:row>19</xdr:row>
          <xdr:rowOff>104775</xdr:rowOff>
        </xdr:to>
        <xdr:sp macro="" textlink="">
          <xdr:nvSpPr>
            <xdr:cNvPr id="2286" name="Option Button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0</xdr:rowOff>
        </xdr:from>
        <xdr:to>
          <xdr:col>8</xdr:col>
          <xdr:colOff>0</xdr:colOff>
          <xdr:row>19</xdr:row>
          <xdr:rowOff>257175</xdr:rowOff>
        </xdr:to>
        <xdr:sp macro="" textlink="">
          <xdr:nvSpPr>
            <xdr:cNvPr id="2287" name="Group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133350</xdr:colOff>
          <xdr:row>18</xdr:row>
          <xdr:rowOff>161925</xdr:rowOff>
        </xdr:from>
        <xdr:to>
          <xdr:col>42</xdr:col>
          <xdr:colOff>447675</xdr:colOff>
          <xdr:row>19</xdr:row>
          <xdr:rowOff>114300</xdr:rowOff>
        </xdr:to>
        <xdr:sp macro="" textlink="">
          <xdr:nvSpPr>
            <xdr:cNvPr id="2300" name="Option 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133350</xdr:colOff>
          <xdr:row>18</xdr:row>
          <xdr:rowOff>161925</xdr:rowOff>
        </xdr:from>
        <xdr:to>
          <xdr:col>43</xdr:col>
          <xdr:colOff>447675</xdr:colOff>
          <xdr:row>19</xdr:row>
          <xdr:rowOff>114300</xdr:rowOff>
        </xdr:to>
        <xdr:sp macro="" textlink="">
          <xdr:nvSpPr>
            <xdr:cNvPr id="2301" name="Option Button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133350</xdr:colOff>
          <xdr:row>18</xdr:row>
          <xdr:rowOff>161925</xdr:rowOff>
        </xdr:from>
        <xdr:to>
          <xdr:col>44</xdr:col>
          <xdr:colOff>447675</xdr:colOff>
          <xdr:row>19</xdr:row>
          <xdr:rowOff>114300</xdr:rowOff>
        </xdr:to>
        <xdr:sp macro="" textlink="">
          <xdr:nvSpPr>
            <xdr:cNvPr id="2302" name="Option Button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133350</xdr:colOff>
          <xdr:row>18</xdr:row>
          <xdr:rowOff>161925</xdr:rowOff>
        </xdr:from>
        <xdr:to>
          <xdr:col>45</xdr:col>
          <xdr:colOff>447675</xdr:colOff>
          <xdr:row>19</xdr:row>
          <xdr:rowOff>123825</xdr:rowOff>
        </xdr:to>
        <xdr:sp macro="" textlink="">
          <xdr:nvSpPr>
            <xdr:cNvPr id="2303" name="Option Button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133350</xdr:colOff>
          <xdr:row>18</xdr:row>
          <xdr:rowOff>161925</xdr:rowOff>
        </xdr:from>
        <xdr:to>
          <xdr:col>46</xdr:col>
          <xdr:colOff>447675</xdr:colOff>
          <xdr:row>19</xdr:row>
          <xdr:rowOff>114300</xdr:rowOff>
        </xdr:to>
        <xdr:sp macro="" textlink="">
          <xdr:nvSpPr>
            <xdr:cNvPr id="2304" name="Option Button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46</xdr:col>
          <xdr:colOff>495300</xdr:colOff>
          <xdr:row>19</xdr:row>
          <xdr:rowOff>257175</xdr:rowOff>
        </xdr:to>
        <xdr:sp macro="" textlink="">
          <xdr:nvSpPr>
            <xdr:cNvPr id="2305" name="Group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0</xdr:row>
      <xdr:rowOff>76200</xdr:rowOff>
    </xdr:from>
    <xdr:to>
      <xdr:col>5</xdr:col>
      <xdr:colOff>495300</xdr:colOff>
      <xdr:row>5</xdr:row>
      <xdr:rowOff>342900</xdr:rowOff>
    </xdr:to>
    <xdr:sp macro="[0]!Macro29" textlink="">
      <xdr:nvSpPr>
        <xdr:cNvPr id="53556" name="Rectangle 1"/>
        <xdr:cNvSpPr>
          <a:spLocks noChangeArrowheads="1"/>
        </xdr:cNvSpPr>
      </xdr:nvSpPr>
      <xdr:spPr bwMode="auto">
        <a:xfrm>
          <a:off x="828675" y="76200"/>
          <a:ext cx="26050875" cy="6096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0</xdr:row>
      <xdr:rowOff>0</xdr:rowOff>
    </xdr:from>
    <xdr:to>
      <xdr:col>7</xdr:col>
      <xdr:colOff>57150</xdr:colOff>
      <xdr:row>6</xdr:row>
      <xdr:rowOff>228600</xdr:rowOff>
    </xdr:to>
    <xdr:sp macro="[0]!Macro29" textlink="">
      <xdr:nvSpPr>
        <xdr:cNvPr id="25908" name="Rectangle 1"/>
        <xdr:cNvSpPr>
          <a:spLocks noChangeArrowheads="1"/>
        </xdr:cNvSpPr>
      </xdr:nvSpPr>
      <xdr:spPr bwMode="auto">
        <a:xfrm>
          <a:off x="609600" y="0"/>
          <a:ext cx="30670500" cy="5810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28575</xdr:rowOff>
    </xdr:from>
    <xdr:to>
      <xdr:col>8</xdr:col>
      <xdr:colOff>0</xdr:colOff>
      <xdr:row>2</xdr:row>
      <xdr:rowOff>638175</xdr:rowOff>
    </xdr:to>
    <xdr:sp macro="[0]!Macro29" textlink="">
      <xdr:nvSpPr>
        <xdr:cNvPr id="19024" name="Rectangle 2"/>
        <xdr:cNvSpPr>
          <a:spLocks noChangeArrowheads="1"/>
        </xdr:cNvSpPr>
      </xdr:nvSpPr>
      <xdr:spPr bwMode="auto">
        <a:xfrm>
          <a:off x="7962900" y="28575"/>
          <a:ext cx="1095375" cy="1209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3</xdr:row>
      <xdr:rowOff>0</xdr:rowOff>
    </xdr:to>
    <xdr:sp macro="[0]!Macro30" textlink="">
      <xdr:nvSpPr>
        <xdr:cNvPr id="19025" name="Rectangle 27"/>
        <xdr:cNvSpPr>
          <a:spLocks noChangeArrowheads="1"/>
        </xdr:cNvSpPr>
      </xdr:nvSpPr>
      <xdr:spPr bwMode="auto">
        <a:xfrm>
          <a:off x="6819900" y="0"/>
          <a:ext cx="962025" cy="1238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28575</xdr:rowOff>
    </xdr:from>
    <xdr:to>
      <xdr:col>9</xdr:col>
      <xdr:colOff>38100</xdr:colOff>
      <xdr:row>2</xdr:row>
      <xdr:rowOff>314325</xdr:rowOff>
    </xdr:to>
    <xdr:sp macro="[0]!Macro29" textlink="">
      <xdr:nvSpPr>
        <xdr:cNvPr id="20051" name="Rectangle 2"/>
        <xdr:cNvSpPr>
          <a:spLocks noChangeArrowheads="1"/>
        </xdr:cNvSpPr>
      </xdr:nvSpPr>
      <xdr:spPr bwMode="auto">
        <a:xfrm>
          <a:off x="7658100" y="28575"/>
          <a:ext cx="105727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3</xdr:row>
      <xdr:rowOff>0</xdr:rowOff>
    </xdr:to>
    <xdr:sp macro="[0]!Macro30" textlink="">
      <xdr:nvSpPr>
        <xdr:cNvPr id="20052" name="Rectangle 30"/>
        <xdr:cNvSpPr>
          <a:spLocks noChangeArrowheads="1"/>
        </xdr:cNvSpPr>
      </xdr:nvSpPr>
      <xdr:spPr bwMode="auto">
        <a:xfrm>
          <a:off x="6610350" y="0"/>
          <a:ext cx="876300" cy="9144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28575</xdr:rowOff>
    </xdr:from>
    <xdr:to>
      <xdr:col>11</xdr:col>
      <xdr:colOff>0</xdr:colOff>
      <xdr:row>2</xdr:row>
      <xdr:rowOff>638175</xdr:rowOff>
    </xdr:to>
    <xdr:sp macro="[0]!Macro29" textlink="">
      <xdr:nvSpPr>
        <xdr:cNvPr id="21073" name="Rectangle 2"/>
        <xdr:cNvSpPr>
          <a:spLocks noChangeArrowheads="1"/>
        </xdr:cNvSpPr>
      </xdr:nvSpPr>
      <xdr:spPr bwMode="auto">
        <a:xfrm>
          <a:off x="7696200" y="28575"/>
          <a:ext cx="110490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3</xdr:row>
      <xdr:rowOff>0</xdr:rowOff>
    </xdr:to>
    <xdr:sp macro="[0]!Macro30" textlink="">
      <xdr:nvSpPr>
        <xdr:cNvPr id="21074" name="Rectangle 28"/>
        <xdr:cNvSpPr>
          <a:spLocks noChangeArrowheads="1"/>
        </xdr:cNvSpPr>
      </xdr:nvSpPr>
      <xdr:spPr bwMode="auto">
        <a:xfrm>
          <a:off x="6600825" y="0"/>
          <a:ext cx="86677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28575</xdr:rowOff>
    </xdr:from>
    <xdr:to>
      <xdr:col>20</xdr:col>
      <xdr:colOff>0</xdr:colOff>
      <xdr:row>2</xdr:row>
      <xdr:rowOff>285750</xdr:rowOff>
    </xdr:to>
    <xdr:sp macro="[0]!Macro29" textlink="">
      <xdr:nvSpPr>
        <xdr:cNvPr id="6929" name="Rectangle 2"/>
        <xdr:cNvSpPr>
          <a:spLocks noChangeArrowheads="1"/>
        </xdr:cNvSpPr>
      </xdr:nvSpPr>
      <xdr:spPr bwMode="auto">
        <a:xfrm>
          <a:off x="9267825" y="28575"/>
          <a:ext cx="0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14</xdr:col>
      <xdr:colOff>0</xdr:colOff>
      <xdr:row>0</xdr:row>
      <xdr:rowOff>0</xdr:rowOff>
    </xdr:from>
    <xdr:to>
      <xdr:col>14</xdr:col>
      <xdr:colOff>0</xdr:colOff>
      <xdr:row>3</xdr:row>
      <xdr:rowOff>0</xdr:rowOff>
    </xdr:to>
    <xdr:sp macro="[0]!Macro30" textlink="">
      <xdr:nvSpPr>
        <xdr:cNvPr id="6930" name="Rectangle 31"/>
        <xdr:cNvSpPr>
          <a:spLocks noChangeArrowheads="1"/>
        </xdr:cNvSpPr>
      </xdr:nvSpPr>
      <xdr:spPr bwMode="auto">
        <a:xfrm>
          <a:off x="6496050" y="0"/>
          <a:ext cx="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0</xdr:colOff>
      <xdr:row>0</xdr:row>
      <xdr:rowOff>28575</xdr:rowOff>
    </xdr:from>
    <xdr:to>
      <xdr:col>21</xdr:col>
      <xdr:colOff>0</xdr:colOff>
      <xdr:row>2</xdr:row>
      <xdr:rowOff>638175</xdr:rowOff>
    </xdr:to>
    <xdr:sp macro="[0]!Macro29" textlink="">
      <xdr:nvSpPr>
        <xdr:cNvPr id="6931" name="Rectangle 2"/>
        <xdr:cNvSpPr>
          <a:spLocks noChangeArrowheads="1"/>
        </xdr:cNvSpPr>
      </xdr:nvSpPr>
      <xdr:spPr bwMode="auto">
        <a:xfrm>
          <a:off x="9267825" y="28575"/>
          <a:ext cx="1143000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0</xdr:colOff>
      <xdr:row>0</xdr:row>
      <xdr:rowOff>0</xdr:rowOff>
    </xdr:from>
    <xdr:to>
      <xdr:col>19</xdr:col>
      <xdr:colOff>0</xdr:colOff>
      <xdr:row>3</xdr:row>
      <xdr:rowOff>0</xdr:rowOff>
    </xdr:to>
    <xdr:sp macro="[0]!Macro30" textlink="">
      <xdr:nvSpPr>
        <xdr:cNvPr id="6932" name="Rectangle 28"/>
        <xdr:cNvSpPr>
          <a:spLocks noChangeArrowheads="1"/>
        </xdr:cNvSpPr>
      </xdr:nvSpPr>
      <xdr:spPr bwMode="auto">
        <a:xfrm>
          <a:off x="8134350" y="0"/>
          <a:ext cx="866775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0</xdr:row>
      <xdr:rowOff>28575</xdr:rowOff>
    </xdr:from>
    <xdr:to>
      <xdr:col>20</xdr:col>
      <xdr:colOff>0</xdr:colOff>
      <xdr:row>3</xdr:row>
      <xdr:rowOff>0</xdr:rowOff>
    </xdr:to>
    <xdr:sp macro="[0]!Macro29" textlink="">
      <xdr:nvSpPr>
        <xdr:cNvPr id="2" name="Rectangle 2"/>
        <xdr:cNvSpPr>
          <a:spLocks noChangeArrowheads="1"/>
        </xdr:cNvSpPr>
      </xdr:nvSpPr>
      <xdr:spPr bwMode="auto">
        <a:xfrm>
          <a:off x="6581775" y="28575"/>
          <a:ext cx="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542925</xdr:colOff>
      <xdr:row>0</xdr:row>
      <xdr:rowOff>0</xdr:rowOff>
    </xdr:from>
    <xdr:to>
      <xdr:col>17</xdr:col>
      <xdr:colOff>762000</xdr:colOff>
      <xdr:row>3</xdr:row>
      <xdr:rowOff>0</xdr:rowOff>
    </xdr:to>
    <xdr:sp macro="[0]!Macro30" textlink="">
      <xdr:nvSpPr>
        <xdr:cNvPr id="3" name="Rectangle 29"/>
        <xdr:cNvSpPr>
          <a:spLocks noChangeArrowheads="1"/>
        </xdr:cNvSpPr>
      </xdr:nvSpPr>
      <xdr:spPr bwMode="auto">
        <a:xfrm>
          <a:off x="6581775" y="0"/>
          <a:ext cx="0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64</xdr:col>
      <xdr:colOff>0</xdr:colOff>
      <xdr:row>0</xdr:row>
      <xdr:rowOff>28575</xdr:rowOff>
    </xdr:from>
    <xdr:to>
      <xdr:col>64</xdr:col>
      <xdr:colOff>0</xdr:colOff>
      <xdr:row>2</xdr:row>
      <xdr:rowOff>285750</xdr:rowOff>
    </xdr:to>
    <xdr:sp macro="[0]!Macro29" textlink="">
      <xdr:nvSpPr>
        <xdr:cNvPr id="4" name="Rectangle 2"/>
        <xdr:cNvSpPr>
          <a:spLocks noChangeArrowheads="1"/>
        </xdr:cNvSpPr>
      </xdr:nvSpPr>
      <xdr:spPr bwMode="auto">
        <a:xfrm>
          <a:off x="7924800" y="28575"/>
          <a:ext cx="0" cy="8477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64</xdr:col>
      <xdr:colOff>0</xdr:colOff>
      <xdr:row>0</xdr:row>
      <xdr:rowOff>28575</xdr:rowOff>
    </xdr:from>
    <xdr:to>
      <xdr:col>65</xdr:col>
      <xdr:colOff>0</xdr:colOff>
      <xdr:row>2</xdr:row>
      <xdr:rowOff>638175</xdr:rowOff>
    </xdr:to>
    <xdr:sp macro="[0]!Macro29" textlink="">
      <xdr:nvSpPr>
        <xdr:cNvPr id="5" name="Rectangle 2"/>
        <xdr:cNvSpPr>
          <a:spLocks noChangeArrowheads="1"/>
        </xdr:cNvSpPr>
      </xdr:nvSpPr>
      <xdr:spPr bwMode="auto">
        <a:xfrm>
          <a:off x="7924800" y="28575"/>
          <a:ext cx="1171575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63</xdr:col>
      <xdr:colOff>0</xdr:colOff>
      <xdr:row>3</xdr:row>
      <xdr:rowOff>0</xdr:rowOff>
    </xdr:to>
    <xdr:sp macro="[0]!Macro58" textlink="">
      <xdr:nvSpPr>
        <xdr:cNvPr id="6" name="Rectangle 28"/>
        <xdr:cNvSpPr>
          <a:spLocks noChangeArrowheads="1"/>
        </xdr:cNvSpPr>
      </xdr:nvSpPr>
      <xdr:spPr bwMode="auto">
        <a:xfrm>
          <a:off x="6819900" y="0"/>
          <a:ext cx="847725" cy="8858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25400</xdr:colOff>
      <xdr:row>233</xdr:row>
      <xdr:rowOff>12700</xdr:rowOff>
    </xdr:from>
    <xdr:to>
      <xdr:col>23</xdr:col>
      <xdr:colOff>930275</xdr:colOff>
      <xdr:row>235</xdr:row>
      <xdr:rowOff>231775</xdr:rowOff>
    </xdr:to>
    <xdr:sp macro="[0]!Macro60" textlink="">
      <xdr:nvSpPr>
        <xdr:cNvPr id="5" name="Rectangle 32"/>
        <xdr:cNvSpPr>
          <a:spLocks noChangeArrowheads="1"/>
        </xdr:cNvSpPr>
      </xdr:nvSpPr>
      <xdr:spPr bwMode="auto">
        <a:xfrm>
          <a:off x="7073900" y="67729100"/>
          <a:ext cx="904875" cy="8032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24</xdr:col>
      <xdr:colOff>215900</xdr:colOff>
      <xdr:row>232</xdr:row>
      <xdr:rowOff>279400</xdr:rowOff>
    </xdr:from>
    <xdr:to>
      <xdr:col>25</xdr:col>
      <xdr:colOff>1184275</xdr:colOff>
      <xdr:row>235</xdr:row>
      <xdr:rowOff>250825</xdr:rowOff>
    </xdr:to>
    <xdr:sp macro="[0]!Macro29" textlink="">
      <xdr:nvSpPr>
        <xdr:cNvPr id="6" name="Rectangle 2"/>
        <xdr:cNvSpPr>
          <a:spLocks noChangeArrowheads="1"/>
        </xdr:cNvSpPr>
      </xdr:nvSpPr>
      <xdr:spPr bwMode="auto">
        <a:xfrm>
          <a:off x="8204200" y="67703700"/>
          <a:ext cx="1209675" cy="8477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28575</xdr:rowOff>
    </xdr:from>
    <xdr:to>
      <xdr:col>12</xdr:col>
      <xdr:colOff>1304925</xdr:colOff>
      <xdr:row>2</xdr:row>
      <xdr:rowOff>285750</xdr:rowOff>
    </xdr:to>
    <xdr:sp macro="[0]!Macro29" textlink="">
      <xdr:nvSpPr>
        <xdr:cNvPr id="23121" name="Rectangle 2"/>
        <xdr:cNvSpPr>
          <a:spLocks noChangeArrowheads="1"/>
        </xdr:cNvSpPr>
      </xdr:nvSpPr>
      <xdr:spPr bwMode="auto">
        <a:xfrm flipH="1">
          <a:off x="7715250" y="28575"/>
          <a:ext cx="1114425" cy="8286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0</xdr:rowOff>
    </xdr:to>
    <xdr:sp macro="[0]!Macro30" textlink="">
      <xdr:nvSpPr>
        <xdr:cNvPr id="23122" name="Rectangle 28"/>
        <xdr:cNvSpPr>
          <a:spLocks noChangeArrowheads="1"/>
        </xdr:cNvSpPr>
      </xdr:nvSpPr>
      <xdr:spPr bwMode="auto">
        <a:xfrm>
          <a:off x="6343650" y="0"/>
          <a:ext cx="0" cy="8572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28575</xdr:rowOff>
    </xdr:from>
    <xdr:to>
      <xdr:col>9</xdr:col>
      <xdr:colOff>1314450</xdr:colOff>
      <xdr:row>3</xdr:row>
      <xdr:rowOff>0</xdr:rowOff>
    </xdr:to>
    <xdr:sp macro="[0]!Macro29" textlink="">
      <xdr:nvSpPr>
        <xdr:cNvPr id="54867" name="Rectangle 2"/>
        <xdr:cNvSpPr>
          <a:spLocks noChangeArrowheads="1"/>
        </xdr:cNvSpPr>
      </xdr:nvSpPr>
      <xdr:spPr bwMode="auto">
        <a:xfrm>
          <a:off x="7772400" y="28575"/>
          <a:ext cx="1171575" cy="93345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952500</xdr:colOff>
      <xdr:row>3</xdr:row>
      <xdr:rowOff>0</xdr:rowOff>
    </xdr:to>
    <xdr:sp macro="[0]!Macro30" textlink="">
      <xdr:nvSpPr>
        <xdr:cNvPr id="54868" name="Rectangle 27"/>
        <xdr:cNvSpPr>
          <a:spLocks noChangeArrowheads="1"/>
        </xdr:cNvSpPr>
      </xdr:nvSpPr>
      <xdr:spPr bwMode="auto">
        <a:xfrm>
          <a:off x="6753225" y="0"/>
          <a:ext cx="800100" cy="96202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72</xdr:col>
      <xdr:colOff>990600</xdr:colOff>
      <xdr:row>0</xdr:row>
      <xdr:rowOff>0</xdr:rowOff>
    </xdr:from>
    <xdr:to>
      <xdr:col>87</xdr:col>
      <xdr:colOff>0</xdr:colOff>
      <xdr:row>0</xdr:row>
      <xdr:rowOff>0</xdr:rowOff>
    </xdr:to>
    <xdr:sp macro="[0]!Macro29" textlink="">
      <xdr:nvSpPr>
        <xdr:cNvPr id="93488" name="Rectangle 1"/>
        <xdr:cNvSpPr>
          <a:spLocks noChangeArrowheads="1"/>
        </xdr:cNvSpPr>
      </xdr:nvSpPr>
      <xdr:spPr bwMode="auto">
        <a:xfrm>
          <a:off x="80981550" y="0"/>
          <a:ext cx="2571750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87</xdr:col>
      <xdr:colOff>0</xdr:colOff>
      <xdr:row>0</xdr:row>
      <xdr:rowOff>0</xdr:rowOff>
    </xdr:from>
    <xdr:to>
      <xdr:col>88</xdr:col>
      <xdr:colOff>0</xdr:colOff>
      <xdr:row>0</xdr:row>
      <xdr:rowOff>0</xdr:rowOff>
    </xdr:to>
    <xdr:sp macro="[0]!Macro29" textlink="">
      <xdr:nvSpPr>
        <xdr:cNvPr id="93489" name="Rectangle 2"/>
        <xdr:cNvSpPr>
          <a:spLocks noChangeArrowheads="1"/>
        </xdr:cNvSpPr>
      </xdr:nvSpPr>
      <xdr:spPr bwMode="auto">
        <a:xfrm>
          <a:off x="106699050" y="0"/>
          <a:ext cx="5572125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138</xdr:col>
      <xdr:colOff>828675</xdr:colOff>
      <xdr:row>0</xdr:row>
      <xdr:rowOff>0</xdr:rowOff>
    </xdr:from>
    <xdr:to>
      <xdr:col>140</xdr:col>
      <xdr:colOff>0</xdr:colOff>
      <xdr:row>0</xdr:row>
      <xdr:rowOff>0</xdr:rowOff>
    </xdr:to>
    <xdr:sp macro="[0]!Macro29" textlink="">
      <xdr:nvSpPr>
        <xdr:cNvPr id="93490" name="Rectangle 1"/>
        <xdr:cNvSpPr>
          <a:spLocks noChangeArrowheads="1"/>
        </xdr:cNvSpPr>
      </xdr:nvSpPr>
      <xdr:spPr bwMode="auto">
        <a:xfrm>
          <a:off x="182575200" y="0"/>
          <a:ext cx="1352550" cy="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>
          <a:noFill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9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mailto:wangsamrong@hotmail.com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0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1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270.xml"/><Relationship Id="rId21" Type="http://schemas.openxmlformats.org/officeDocument/2006/relationships/ctrlProp" Target="../ctrlProps/ctrlProp174.xml"/><Relationship Id="rId42" Type="http://schemas.openxmlformats.org/officeDocument/2006/relationships/ctrlProp" Target="../ctrlProps/ctrlProp195.xml"/><Relationship Id="rId63" Type="http://schemas.openxmlformats.org/officeDocument/2006/relationships/ctrlProp" Target="../ctrlProps/ctrlProp216.xml"/><Relationship Id="rId84" Type="http://schemas.openxmlformats.org/officeDocument/2006/relationships/ctrlProp" Target="../ctrlProps/ctrlProp237.xml"/><Relationship Id="rId138" Type="http://schemas.openxmlformats.org/officeDocument/2006/relationships/ctrlProp" Target="../ctrlProps/ctrlProp291.xml"/><Relationship Id="rId159" Type="http://schemas.openxmlformats.org/officeDocument/2006/relationships/ctrlProp" Target="../ctrlProps/ctrlProp312.xml"/><Relationship Id="rId170" Type="http://schemas.openxmlformats.org/officeDocument/2006/relationships/ctrlProp" Target="../ctrlProps/ctrlProp323.xml"/><Relationship Id="rId191" Type="http://schemas.openxmlformats.org/officeDocument/2006/relationships/ctrlProp" Target="../ctrlProps/ctrlProp344.xml"/><Relationship Id="rId205" Type="http://schemas.openxmlformats.org/officeDocument/2006/relationships/ctrlProp" Target="../ctrlProps/ctrlProp358.xml"/><Relationship Id="rId16" Type="http://schemas.openxmlformats.org/officeDocument/2006/relationships/ctrlProp" Target="../ctrlProps/ctrlProp169.xml"/><Relationship Id="rId107" Type="http://schemas.openxmlformats.org/officeDocument/2006/relationships/ctrlProp" Target="../ctrlProps/ctrlProp260.xml"/><Relationship Id="rId11" Type="http://schemas.openxmlformats.org/officeDocument/2006/relationships/ctrlProp" Target="../ctrlProps/ctrlProp164.xml"/><Relationship Id="rId32" Type="http://schemas.openxmlformats.org/officeDocument/2006/relationships/ctrlProp" Target="../ctrlProps/ctrlProp185.xml"/><Relationship Id="rId37" Type="http://schemas.openxmlformats.org/officeDocument/2006/relationships/ctrlProp" Target="../ctrlProps/ctrlProp190.xml"/><Relationship Id="rId53" Type="http://schemas.openxmlformats.org/officeDocument/2006/relationships/ctrlProp" Target="../ctrlProps/ctrlProp206.xml"/><Relationship Id="rId58" Type="http://schemas.openxmlformats.org/officeDocument/2006/relationships/ctrlProp" Target="../ctrlProps/ctrlProp211.xml"/><Relationship Id="rId74" Type="http://schemas.openxmlformats.org/officeDocument/2006/relationships/ctrlProp" Target="../ctrlProps/ctrlProp227.xml"/><Relationship Id="rId79" Type="http://schemas.openxmlformats.org/officeDocument/2006/relationships/ctrlProp" Target="../ctrlProps/ctrlProp232.xml"/><Relationship Id="rId102" Type="http://schemas.openxmlformats.org/officeDocument/2006/relationships/ctrlProp" Target="../ctrlProps/ctrlProp255.xml"/><Relationship Id="rId123" Type="http://schemas.openxmlformats.org/officeDocument/2006/relationships/ctrlProp" Target="../ctrlProps/ctrlProp276.xml"/><Relationship Id="rId128" Type="http://schemas.openxmlformats.org/officeDocument/2006/relationships/ctrlProp" Target="../ctrlProps/ctrlProp281.xml"/><Relationship Id="rId144" Type="http://schemas.openxmlformats.org/officeDocument/2006/relationships/ctrlProp" Target="../ctrlProps/ctrlProp297.xml"/><Relationship Id="rId149" Type="http://schemas.openxmlformats.org/officeDocument/2006/relationships/ctrlProp" Target="../ctrlProps/ctrlProp302.xml"/><Relationship Id="rId5" Type="http://schemas.openxmlformats.org/officeDocument/2006/relationships/ctrlProp" Target="../ctrlProps/ctrlProp158.xml"/><Relationship Id="rId90" Type="http://schemas.openxmlformats.org/officeDocument/2006/relationships/ctrlProp" Target="../ctrlProps/ctrlProp243.xml"/><Relationship Id="rId95" Type="http://schemas.openxmlformats.org/officeDocument/2006/relationships/ctrlProp" Target="../ctrlProps/ctrlProp248.xml"/><Relationship Id="rId160" Type="http://schemas.openxmlformats.org/officeDocument/2006/relationships/ctrlProp" Target="../ctrlProps/ctrlProp313.xml"/><Relationship Id="rId165" Type="http://schemas.openxmlformats.org/officeDocument/2006/relationships/ctrlProp" Target="../ctrlProps/ctrlProp318.xml"/><Relationship Id="rId181" Type="http://schemas.openxmlformats.org/officeDocument/2006/relationships/ctrlProp" Target="../ctrlProps/ctrlProp334.xml"/><Relationship Id="rId186" Type="http://schemas.openxmlformats.org/officeDocument/2006/relationships/ctrlProp" Target="../ctrlProps/ctrlProp339.xml"/><Relationship Id="rId22" Type="http://schemas.openxmlformats.org/officeDocument/2006/relationships/ctrlProp" Target="../ctrlProps/ctrlProp175.xml"/><Relationship Id="rId27" Type="http://schemas.openxmlformats.org/officeDocument/2006/relationships/ctrlProp" Target="../ctrlProps/ctrlProp180.xml"/><Relationship Id="rId43" Type="http://schemas.openxmlformats.org/officeDocument/2006/relationships/ctrlProp" Target="../ctrlProps/ctrlProp196.xml"/><Relationship Id="rId48" Type="http://schemas.openxmlformats.org/officeDocument/2006/relationships/ctrlProp" Target="../ctrlProps/ctrlProp201.xml"/><Relationship Id="rId64" Type="http://schemas.openxmlformats.org/officeDocument/2006/relationships/ctrlProp" Target="../ctrlProps/ctrlProp217.xml"/><Relationship Id="rId69" Type="http://schemas.openxmlformats.org/officeDocument/2006/relationships/ctrlProp" Target="../ctrlProps/ctrlProp222.xml"/><Relationship Id="rId113" Type="http://schemas.openxmlformats.org/officeDocument/2006/relationships/ctrlProp" Target="../ctrlProps/ctrlProp266.xml"/><Relationship Id="rId118" Type="http://schemas.openxmlformats.org/officeDocument/2006/relationships/ctrlProp" Target="../ctrlProps/ctrlProp271.xml"/><Relationship Id="rId134" Type="http://schemas.openxmlformats.org/officeDocument/2006/relationships/ctrlProp" Target="../ctrlProps/ctrlProp287.xml"/><Relationship Id="rId139" Type="http://schemas.openxmlformats.org/officeDocument/2006/relationships/ctrlProp" Target="../ctrlProps/ctrlProp292.xml"/><Relationship Id="rId80" Type="http://schemas.openxmlformats.org/officeDocument/2006/relationships/ctrlProp" Target="../ctrlProps/ctrlProp233.xml"/><Relationship Id="rId85" Type="http://schemas.openxmlformats.org/officeDocument/2006/relationships/ctrlProp" Target="../ctrlProps/ctrlProp238.xml"/><Relationship Id="rId150" Type="http://schemas.openxmlformats.org/officeDocument/2006/relationships/ctrlProp" Target="../ctrlProps/ctrlProp303.xml"/><Relationship Id="rId155" Type="http://schemas.openxmlformats.org/officeDocument/2006/relationships/ctrlProp" Target="../ctrlProps/ctrlProp308.xml"/><Relationship Id="rId171" Type="http://schemas.openxmlformats.org/officeDocument/2006/relationships/ctrlProp" Target="../ctrlProps/ctrlProp324.xml"/><Relationship Id="rId176" Type="http://schemas.openxmlformats.org/officeDocument/2006/relationships/ctrlProp" Target="../ctrlProps/ctrlProp329.xml"/><Relationship Id="rId192" Type="http://schemas.openxmlformats.org/officeDocument/2006/relationships/ctrlProp" Target="../ctrlProps/ctrlProp345.xml"/><Relationship Id="rId197" Type="http://schemas.openxmlformats.org/officeDocument/2006/relationships/ctrlProp" Target="../ctrlProps/ctrlProp350.xml"/><Relationship Id="rId206" Type="http://schemas.openxmlformats.org/officeDocument/2006/relationships/ctrlProp" Target="../ctrlProps/ctrlProp359.xml"/><Relationship Id="rId201" Type="http://schemas.openxmlformats.org/officeDocument/2006/relationships/ctrlProp" Target="../ctrlProps/ctrlProp354.xml"/><Relationship Id="rId12" Type="http://schemas.openxmlformats.org/officeDocument/2006/relationships/ctrlProp" Target="../ctrlProps/ctrlProp165.xml"/><Relationship Id="rId17" Type="http://schemas.openxmlformats.org/officeDocument/2006/relationships/ctrlProp" Target="../ctrlProps/ctrlProp170.xml"/><Relationship Id="rId33" Type="http://schemas.openxmlformats.org/officeDocument/2006/relationships/ctrlProp" Target="../ctrlProps/ctrlProp186.xml"/><Relationship Id="rId38" Type="http://schemas.openxmlformats.org/officeDocument/2006/relationships/ctrlProp" Target="../ctrlProps/ctrlProp191.xml"/><Relationship Id="rId59" Type="http://schemas.openxmlformats.org/officeDocument/2006/relationships/ctrlProp" Target="../ctrlProps/ctrlProp212.xml"/><Relationship Id="rId103" Type="http://schemas.openxmlformats.org/officeDocument/2006/relationships/ctrlProp" Target="../ctrlProps/ctrlProp256.xml"/><Relationship Id="rId108" Type="http://schemas.openxmlformats.org/officeDocument/2006/relationships/ctrlProp" Target="../ctrlProps/ctrlProp261.xml"/><Relationship Id="rId124" Type="http://schemas.openxmlformats.org/officeDocument/2006/relationships/ctrlProp" Target="../ctrlProps/ctrlProp277.xml"/><Relationship Id="rId129" Type="http://schemas.openxmlformats.org/officeDocument/2006/relationships/ctrlProp" Target="../ctrlProps/ctrlProp282.xml"/><Relationship Id="rId54" Type="http://schemas.openxmlformats.org/officeDocument/2006/relationships/ctrlProp" Target="../ctrlProps/ctrlProp207.xml"/><Relationship Id="rId70" Type="http://schemas.openxmlformats.org/officeDocument/2006/relationships/ctrlProp" Target="../ctrlProps/ctrlProp223.xml"/><Relationship Id="rId75" Type="http://schemas.openxmlformats.org/officeDocument/2006/relationships/ctrlProp" Target="../ctrlProps/ctrlProp228.xml"/><Relationship Id="rId91" Type="http://schemas.openxmlformats.org/officeDocument/2006/relationships/ctrlProp" Target="../ctrlProps/ctrlProp244.xml"/><Relationship Id="rId96" Type="http://schemas.openxmlformats.org/officeDocument/2006/relationships/ctrlProp" Target="../ctrlProps/ctrlProp249.xml"/><Relationship Id="rId140" Type="http://schemas.openxmlformats.org/officeDocument/2006/relationships/ctrlProp" Target="../ctrlProps/ctrlProp293.xml"/><Relationship Id="rId145" Type="http://schemas.openxmlformats.org/officeDocument/2006/relationships/ctrlProp" Target="../ctrlProps/ctrlProp298.xml"/><Relationship Id="rId161" Type="http://schemas.openxmlformats.org/officeDocument/2006/relationships/ctrlProp" Target="../ctrlProps/ctrlProp314.xml"/><Relationship Id="rId166" Type="http://schemas.openxmlformats.org/officeDocument/2006/relationships/ctrlProp" Target="../ctrlProps/ctrlProp319.xml"/><Relationship Id="rId182" Type="http://schemas.openxmlformats.org/officeDocument/2006/relationships/ctrlProp" Target="../ctrlProps/ctrlProp335.xml"/><Relationship Id="rId187" Type="http://schemas.openxmlformats.org/officeDocument/2006/relationships/ctrlProp" Target="../ctrlProps/ctrlProp340.xml"/><Relationship Id="rId1" Type="http://schemas.openxmlformats.org/officeDocument/2006/relationships/printerSettings" Target="../printerSettings/printerSettings34.bin"/><Relationship Id="rId6" Type="http://schemas.openxmlformats.org/officeDocument/2006/relationships/ctrlProp" Target="../ctrlProps/ctrlProp159.xml"/><Relationship Id="rId23" Type="http://schemas.openxmlformats.org/officeDocument/2006/relationships/ctrlProp" Target="../ctrlProps/ctrlProp176.xml"/><Relationship Id="rId28" Type="http://schemas.openxmlformats.org/officeDocument/2006/relationships/ctrlProp" Target="../ctrlProps/ctrlProp181.xml"/><Relationship Id="rId49" Type="http://schemas.openxmlformats.org/officeDocument/2006/relationships/ctrlProp" Target="../ctrlProps/ctrlProp202.xml"/><Relationship Id="rId114" Type="http://schemas.openxmlformats.org/officeDocument/2006/relationships/ctrlProp" Target="../ctrlProps/ctrlProp267.xml"/><Relationship Id="rId119" Type="http://schemas.openxmlformats.org/officeDocument/2006/relationships/ctrlProp" Target="../ctrlProps/ctrlProp272.xml"/><Relationship Id="rId44" Type="http://schemas.openxmlformats.org/officeDocument/2006/relationships/ctrlProp" Target="../ctrlProps/ctrlProp197.xml"/><Relationship Id="rId60" Type="http://schemas.openxmlformats.org/officeDocument/2006/relationships/ctrlProp" Target="../ctrlProps/ctrlProp213.xml"/><Relationship Id="rId65" Type="http://schemas.openxmlformats.org/officeDocument/2006/relationships/ctrlProp" Target="../ctrlProps/ctrlProp218.xml"/><Relationship Id="rId81" Type="http://schemas.openxmlformats.org/officeDocument/2006/relationships/ctrlProp" Target="../ctrlProps/ctrlProp234.xml"/><Relationship Id="rId86" Type="http://schemas.openxmlformats.org/officeDocument/2006/relationships/ctrlProp" Target="../ctrlProps/ctrlProp239.xml"/><Relationship Id="rId130" Type="http://schemas.openxmlformats.org/officeDocument/2006/relationships/ctrlProp" Target="../ctrlProps/ctrlProp283.xml"/><Relationship Id="rId135" Type="http://schemas.openxmlformats.org/officeDocument/2006/relationships/ctrlProp" Target="../ctrlProps/ctrlProp288.xml"/><Relationship Id="rId151" Type="http://schemas.openxmlformats.org/officeDocument/2006/relationships/ctrlProp" Target="../ctrlProps/ctrlProp304.xml"/><Relationship Id="rId156" Type="http://schemas.openxmlformats.org/officeDocument/2006/relationships/ctrlProp" Target="../ctrlProps/ctrlProp309.xml"/><Relationship Id="rId177" Type="http://schemas.openxmlformats.org/officeDocument/2006/relationships/ctrlProp" Target="../ctrlProps/ctrlProp330.xml"/><Relationship Id="rId198" Type="http://schemas.openxmlformats.org/officeDocument/2006/relationships/ctrlProp" Target="../ctrlProps/ctrlProp351.xml"/><Relationship Id="rId172" Type="http://schemas.openxmlformats.org/officeDocument/2006/relationships/ctrlProp" Target="../ctrlProps/ctrlProp325.xml"/><Relationship Id="rId193" Type="http://schemas.openxmlformats.org/officeDocument/2006/relationships/ctrlProp" Target="../ctrlProps/ctrlProp346.xml"/><Relationship Id="rId202" Type="http://schemas.openxmlformats.org/officeDocument/2006/relationships/ctrlProp" Target="../ctrlProps/ctrlProp355.xml"/><Relationship Id="rId13" Type="http://schemas.openxmlformats.org/officeDocument/2006/relationships/ctrlProp" Target="../ctrlProps/ctrlProp166.xml"/><Relationship Id="rId18" Type="http://schemas.openxmlformats.org/officeDocument/2006/relationships/ctrlProp" Target="../ctrlProps/ctrlProp171.xml"/><Relationship Id="rId39" Type="http://schemas.openxmlformats.org/officeDocument/2006/relationships/ctrlProp" Target="../ctrlProps/ctrlProp192.xml"/><Relationship Id="rId109" Type="http://schemas.openxmlformats.org/officeDocument/2006/relationships/ctrlProp" Target="../ctrlProps/ctrlProp262.xml"/><Relationship Id="rId34" Type="http://schemas.openxmlformats.org/officeDocument/2006/relationships/ctrlProp" Target="../ctrlProps/ctrlProp187.xml"/><Relationship Id="rId50" Type="http://schemas.openxmlformats.org/officeDocument/2006/relationships/ctrlProp" Target="../ctrlProps/ctrlProp203.xml"/><Relationship Id="rId55" Type="http://schemas.openxmlformats.org/officeDocument/2006/relationships/ctrlProp" Target="../ctrlProps/ctrlProp208.xml"/><Relationship Id="rId76" Type="http://schemas.openxmlformats.org/officeDocument/2006/relationships/ctrlProp" Target="../ctrlProps/ctrlProp229.xml"/><Relationship Id="rId97" Type="http://schemas.openxmlformats.org/officeDocument/2006/relationships/ctrlProp" Target="../ctrlProps/ctrlProp250.xml"/><Relationship Id="rId104" Type="http://schemas.openxmlformats.org/officeDocument/2006/relationships/ctrlProp" Target="../ctrlProps/ctrlProp257.xml"/><Relationship Id="rId120" Type="http://schemas.openxmlformats.org/officeDocument/2006/relationships/ctrlProp" Target="../ctrlProps/ctrlProp273.xml"/><Relationship Id="rId125" Type="http://schemas.openxmlformats.org/officeDocument/2006/relationships/ctrlProp" Target="../ctrlProps/ctrlProp278.xml"/><Relationship Id="rId141" Type="http://schemas.openxmlformats.org/officeDocument/2006/relationships/ctrlProp" Target="../ctrlProps/ctrlProp294.xml"/><Relationship Id="rId146" Type="http://schemas.openxmlformats.org/officeDocument/2006/relationships/ctrlProp" Target="../ctrlProps/ctrlProp299.xml"/><Relationship Id="rId167" Type="http://schemas.openxmlformats.org/officeDocument/2006/relationships/ctrlProp" Target="../ctrlProps/ctrlProp320.xml"/><Relationship Id="rId188" Type="http://schemas.openxmlformats.org/officeDocument/2006/relationships/ctrlProp" Target="../ctrlProps/ctrlProp341.xml"/><Relationship Id="rId7" Type="http://schemas.openxmlformats.org/officeDocument/2006/relationships/ctrlProp" Target="../ctrlProps/ctrlProp160.xml"/><Relationship Id="rId71" Type="http://schemas.openxmlformats.org/officeDocument/2006/relationships/ctrlProp" Target="../ctrlProps/ctrlProp224.xml"/><Relationship Id="rId92" Type="http://schemas.openxmlformats.org/officeDocument/2006/relationships/ctrlProp" Target="../ctrlProps/ctrlProp245.xml"/><Relationship Id="rId162" Type="http://schemas.openxmlformats.org/officeDocument/2006/relationships/ctrlProp" Target="../ctrlProps/ctrlProp315.xml"/><Relationship Id="rId183" Type="http://schemas.openxmlformats.org/officeDocument/2006/relationships/ctrlProp" Target="../ctrlProps/ctrlProp336.xml"/><Relationship Id="rId2" Type="http://schemas.openxmlformats.org/officeDocument/2006/relationships/drawing" Target="../drawings/drawing44.xml"/><Relationship Id="rId29" Type="http://schemas.openxmlformats.org/officeDocument/2006/relationships/ctrlProp" Target="../ctrlProps/ctrlProp182.xml"/><Relationship Id="rId24" Type="http://schemas.openxmlformats.org/officeDocument/2006/relationships/ctrlProp" Target="../ctrlProps/ctrlProp177.xml"/><Relationship Id="rId40" Type="http://schemas.openxmlformats.org/officeDocument/2006/relationships/ctrlProp" Target="../ctrlProps/ctrlProp193.xml"/><Relationship Id="rId45" Type="http://schemas.openxmlformats.org/officeDocument/2006/relationships/ctrlProp" Target="../ctrlProps/ctrlProp198.xml"/><Relationship Id="rId66" Type="http://schemas.openxmlformats.org/officeDocument/2006/relationships/ctrlProp" Target="../ctrlProps/ctrlProp219.xml"/><Relationship Id="rId87" Type="http://schemas.openxmlformats.org/officeDocument/2006/relationships/ctrlProp" Target="../ctrlProps/ctrlProp240.xml"/><Relationship Id="rId110" Type="http://schemas.openxmlformats.org/officeDocument/2006/relationships/ctrlProp" Target="../ctrlProps/ctrlProp263.xml"/><Relationship Id="rId115" Type="http://schemas.openxmlformats.org/officeDocument/2006/relationships/ctrlProp" Target="../ctrlProps/ctrlProp268.xml"/><Relationship Id="rId131" Type="http://schemas.openxmlformats.org/officeDocument/2006/relationships/ctrlProp" Target="../ctrlProps/ctrlProp284.xml"/><Relationship Id="rId136" Type="http://schemas.openxmlformats.org/officeDocument/2006/relationships/ctrlProp" Target="../ctrlProps/ctrlProp289.xml"/><Relationship Id="rId157" Type="http://schemas.openxmlformats.org/officeDocument/2006/relationships/ctrlProp" Target="../ctrlProps/ctrlProp310.xml"/><Relationship Id="rId178" Type="http://schemas.openxmlformats.org/officeDocument/2006/relationships/ctrlProp" Target="../ctrlProps/ctrlProp331.xml"/><Relationship Id="rId61" Type="http://schemas.openxmlformats.org/officeDocument/2006/relationships/ctrlProp" Target="../ctrlProps/ctrlProp214.xml"/><Relationship Id="rId82" Type="http://schemas.openxmlformats.org/officeDocument/2006/relationships/ctrlProp" Target="../ctrlProps/ctrlProp235.xml"/><Relationship Id="rId152" Type="http://schemas.openxmlformats.org/officeDocument/2006/relationships/ctrlProp" Target="../ctrlProps/ctrlProp305.xml"/><Relationship Id="rId173" Type="http://schemas.openxmlformats.org/officeDocument/2006/relationships/ctrlProp" Target="../ctrlProps/ctrlProp326.xml"/><Relationship Id="rId194" Type="http://schemas.openxmlformats.org/officeDocument/2006/relationships/ctrlProp" Target="../ctrlProps/ctrlProp347.xml"/><Relationship Id="rId199" Type="http://schemas.openxmlformats.org/officeDocument/2006/relationships/ctrlProp" Target="../ctrlProps/ctrlProp352.xml"/><Relationship Id="rId203" Type="http://schemas.openxmlformats.org/officeDocument/2006/relationships/ctrlProp" Target="../ctrlProps/ctrlProp356.xml"/><Relationship Id="rId19" Type="http://schemas.openxmlformats.org/officeDocument/2006/relationships/ctrlProp" Target="../ctrlProps/ctrlProp172.xml"/><Relationship Id="rId14" Type="http://schemas.openxmlformats.org/officeDocument/2006/relationships/ctrlProp" Target="../ctrlProps/ctrlProp167.xml"/><Relationship Id="rId30" Type="http://schemas.openxmlformats.org/officeDocument/2006/relationships/ctrlProp" Target="../ctrlProps/ctrlProp183.xml"/><Relationship Id="rId35" Type="http://schemas.openxmlformats.org/officeDocument/2006/relationships/ctrlProp" Target="../ctrlProps/ctrlProp188.xml"/><Relationship Id="rId56" Type="http://schemas.openxmlformats.org/officeDocument/2006/relationships/ctrlProp" Target="../ctrlProps/ctrlProp209.xml"/><Relationship Id="rId77" Type="http://schemas.openxmlformats.org/officeDocument/2006/relationships/ctrlProp" Target="../ctrlProps/ctrlProp230.xml"/><Relationship Id="rId100" Type="http://schemas.openxmlformats.org/officeDocument/2006/relationships/ctrlProp" Target="../ctrlProps/ctrlProp253.xml"/><Relationship Id="rId105" Type="http://schemas.openxmlformats.org/officeDocument/2006/relationships/ctrlProp" Target="../ctrlProps/ctrlProp258.xml"/><Relationship Id="rId126" Type="http://schemas.openxmlformats.org/officeDocument/2006/relationships/ctrlProp" Target="../ctrlProps/ctrlProp279.xml"/><Relationship Id="rId147" Type="http://schemas.openxmlformats.org/officeDocument/2006/relationships/ctrlProp" Target="../ctrlProps/ctrlProp300.xml"/><Relationship Id="rId168" Type="http://schemas.openxmlformats.org/officeDocument/2006/relationships/ctrlProp" Target="../ctrlProps/ctrlProp321.xml"/><Relationship Id="rId8" Type="http://schemas.openxmlformats.org/officeDocument/2006/relationships/ctrlProp" Target="../ctrlProps/ctrlProp161.xml"/><Relationship Id="rId51" Type="http://schemas.openxmlformats.org/officeDocument/2006/relationships/ctrlProp" Target="../ctrlProps/ctrlProp204.xml"/><Relationship Id="rId72" Type="http://schemas.openxmlformats.org/officeDocument/2006/relationships/ctrlProp" Target="../ctrlProps/ctrlProp225.xml"/><Relationship Id="rId93" Type="http://schemas.openxmlformats.org/officeDocument/2006/relationships/ctrlProp" Target="../ctrlProps/ctrlProp246.xml"/><Relationship Id="rId98" Type="http://schemas.openxmlformats.org/officeDocument/2006/relationships/ctrlProp" Target="../ctrlProps/ctrlProp251.xml"/><Relationship Id="rId121" Type="http://schemas.openxmlformats.org/officeDocument/2006/relationships/ctrlProp" Target="../ctrlProps/ctrlProp274.xml"/><Relationship Id="rId142" Type="http://schemas.openxmlformats.org/officeDocument/2006/relationships/ctrlProp" Target="../ctrlProps/ctrlProp295.xml"/><Relationship Id="rId163" Type="http://schemas.openxmlformats.org/officeDocument/2006/relationships/ctrlProp" Target="../ctrlProps/ctrlProp316.xml"/><Relationship Id="rId184" Type="http://schemas.openxmlformats.org/officeDocument/2006/relationships/ctrlProp" Target="../ctrlProps/ctrlProp337.xml"/><Relationship Id="rId189" Type="http://schemas.openxmlformats.org/officeDocument/2006/relationships/ctrlProp" Target="../ctrlProps/ctrlProp342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178.xml"/><Relationship Id="rId46" Type="http://schemas.openxmlformats.org/officeDocument/2006/relationships/ctrlProp" Target="../ctrlProps/ctrlProp199.xml"/><Relationship Id="rId67" Type="http://schemas.openxmlformats.org/officeDocument/2006/relationships/ctrlProp" Target="../ctrlProps/ctrlProp220.xml"/><Relationship Id="rId116" Type="http://schemas.openxmlformats.org/officeDocument/2006/relationships/ctrlProp" Target="../ctrlProps/ctrlProp269.xml"/><Relationship Id="rId137" Type="http://schemas.openxmlformats.org/officeDocument/2006/relationships/ctrlProp" Target="../ctrlProps/ctrlProp290.xml"/><Relationship Id="rId158" Type="http://schemas.openxmlformats.org/officeDocument/2006/relationships/ctrlProp" Target="../ctrlProps/ctrlProp311.xml"/><Relationship Id="rId20" Type="http://schemas.openxmlformats.org/officeDocument/2006/relationships/ctrlProp" Target="../ctrlProps/ctrlProp173.xml"/><Relationship Id="rId41" Type="http://schemas.openxmlformats.org/officeDocument/2006/relationships/ctrlProp" Target="../ctrlProps/ctrlProp194.xml"/><Relationship Id="rId62" Type="http://schemas.openxmlformats.org/officeDocument/2006/relationships/ctrlProp" Target="../ctrlProps/ctrlProp215.xml"/><Relationship Id="rId83" Type="http://schemas.openxmlformats.org/officeDocument/2006/relationships/ctrlProp" Target="../ctrlProps/ctrlProp236.xml"/><Relationship Id="rId88" Type="http://schemas.openxmlformats.org/officeDocument/2006/relationships/ctrlProp" Target="../ctrlProps/ctrlProp241.xml"/><Relationship Id="rId111" Type="http://schemas.openxmlformats.org/officeDocument/2006/relationships/ctrlProp" Target="../ctrlProps/ctrlProp264.xml"/><Relationship Id="rId132" Type="http://schemas.openxmlformats.org/officeDocument/2006/relationships/ctrlProp" Target="../ctrlProps/ctrlProp285.xml"/><Relationship Id="rId153" Type="http://schemas.openxmlformats.org/officeDocument/2006/relationships/ctrlProp" Target="../ctrlProps/ctrlProp306.xml"/><Relationship Id="rId174" Type="http://schemas.openxmlformats.org/officeDocument/2006/relationships/ctrlProp" Target="../ctrlProps/ctrlProp327.xml"/><Relationship Id="rId179" Type="http://schemas.openxmlformats.org/officeDocument/2006/relationships/ctrlProp" Target="../ctrlProps/ctrlProp332.xml"/><Relationship Id="rId195" Type="http://schemas.openxmlformats.org/officeDocument/2006/relationships/ctrlProp" Target="../ctrlProps/ctrlProp348.xml"/><Relationship Id="rId190" Type="http://schemas.openxmlformats.org/officeDocument/2006/relationships/ctrlProp" Target="../ctrlProps/ctrlProp343.xml"/><Relationship Id="rId204" Type="http://schemas.openxmlformats.org/officeDocument/2006/relationships/ctrlProp" Target="../ctrlProps/ctrlProp357.xml"/><Relationship Id="rId15" Type="http://schemas.openxmlformats.org/officeDocument/2006/relationships/ctrlProp" Target="../ctrlProps/ctrlProp168.xml"/><Relationship Id="rId36" Type="http://schemas.openxmlformats.org/officeDocument/2006/relationships/ctrlProp" Target="../ctrlProps/ctrlProp189.xml"/><Relationship Id="rId57" Type="http://schemas.openxmlformats.org/officeDocument/2006/relationships/ctrlProp" Target="../ctrlProps/ctrlProp210.xml"/><Relationship Id="rId106" Type="http://schemas.openxmlformats.org/officeDocument/2006/relationships/ctrlProp" Target="../ctrlProps/ctrlProp259.xml"/><Relationship Id="rId127" Type="http://schemas.openxmlformats.org/officeDocument/2006/relationships/ctrlProp" Target="../ctrlProps/ctrlProp280.xml"/><Relationship Id="rId10" Type="http://schemas.openxmlformats.org/officeDocument/2006/relationships/ctrlProp" Target="../ctrlProps/ctrlProp163.xml"/><Relationship Id="rId31" Type="http://schemas.openxmlformats.org/officeDocument/2006/relationships/ctrlProp" Target="../ctrlProps/ctrlProp184.xml"/><Relationship Id="rId52" Type="http://schemas.openxmlformats.org/officeDocument/2006/relationships/ctrlProp" Target="../ctrlProps/ctrlProp205.xml"/><Relationship Id="rId73" Type="http://schemas.openxmlformats.org/officeDocument/2006/relationships/ctrlProp" Target="../ctrlProps/ctrlProp226.xml"/><Relationship Id="rId78" Type="http://schemas.openxmlformats.org/officeDocument/2006/relationships/ctrlProp" Target="../ctrlProps/ctrlProp231.xml"/><Relationship Id="rId94" Type="http://schemas.openxmlformats.org/officeDocument/2006/relationships/ctrlProp" Target="../ctrlProps/ctrlProp247.xml"/><Relationship Id="rId99" Type="http://schemas.openxmlformats.org/officeDocument/2006/relationships/ctrlProp" Target="../ctrlProps/ctrlProp252.xml"/><Relationship Id="rId101" Type="http://schemas.openxmlformats.org/officeDocument/2006/relationships/ctrlProp" Target="../ctrlProps/ctrlProp254.xml"/><Relationship Id="rId122" Type="http://schemas.openxmlformats.org/officeDocument/2006/relationships/ctrlProp" Target="../ctrlProps/ctrlProp275.xml"/><Relationship Id="rId143" Type="http://schemas.openxmlformats.org/officeDocument/2006/relationships/ctrlProp" Target="../ctrlProps/ctrlProp296.xml"/><Relationship Id="rId148" Type="http://schemas.openxmlformats.org/officeDocument/2006/relationships/ctrlProp" Target="../ctrlProps/ctrlProp301.xml"/><Relationship Id="rId164" Type="http://schemas.openxmlformats.org/officeDocument/2006/relationships/ctrlProp" Target="../ctrlProps/ctrlProp317.xml"/><Relationship Id="rId169" Type="http://schemas.openxmlformats.org/officeDocument/2006/relationships/ctrlProp" Target="../ctrlProps/ctrlProp322.xml"/><Relationship Id="rId185" Type="http://schemas.openxmlformats.org/officeDocument/2006/relationships/ctrlProp" Target="../ctrlProps/ctrlProp338.xml"/><Relationship Id="rId4" Type="http://schemas.openxmlformats.org/officeDocument/2006/relationships/ctrlProp" Target="../ctrlProps/ctrlProp157.xml"/><Relationship Id="rId9" Type="http://schemas.openxmlformats.org/officeDocument/2006/relationships/ctrlProp" Target="../ctrlProps/ctrlProp162.xml"/><Relationship Id="rId180" Type="http://schemas.openxmlformats.org/officeDocument/2006/relationships/ctrlProp" Target="../ctrlProps/ctrlProp333.xml"/><Relationship Id="rId26" Type="http://schemas.openxmlformats.org/officeDocument/2006/relationships/ctrlProp" Target="../ctrlProps/ctrlProp179.xml"/><Relationship Id="rId47" Type="http://schemas.openxmlformats.org/officeDocument/2006/relationships/ctrlProp" Target="../ctrlProps/ctrlProp200.xml"/><Relationship Id="rId68" Type="http://schemas.openxmlformats.org/officeDocument/2006/relationships/ctrlProp" Target="../ctrlProps/ctrlProp221.xml"/><Relationship Id="rId89" Type="http://schemas.openxmlformats.org/officeDocument/2006/relationships/ctrlProp" Target="../ctrlProps/ctrlProp242.xml"/><Relationship Id="rId112" Type="http://schemas.openxmlformats.org/officeDocument/2006/relationships/ctrlProp" Target="../ctrlProps/ctrlProp265.xml"/><Relationship Id="rId133" Type="http://schemas.openxmlformats.org/officeDocument/2006/relationships/ctrlProp" Target="../ctrlProps/ctrlProp286.xml"/><Relationship Id="rId154" Type="http://schemas.openxmlformats.org/officeDocument/2006/relationships/ctrlProp" Target="../ctrlProps/ctrlProp307.xml"/><Relationship Id="rId175" Type="http://schemas.openxmlformats.org/officeDocument/2006/relationships/ctrlProp" Target="../ctrlProps/ctrlProp328.xml"/><Relationship Id="rId196" Type="http://schemas.openxmlformats.org/officeDocument/2006/relationships/ctrlProp" Target="../ctrlProps/ctrlProp349.xml"/><Relationship Id="rId200" Type="http://schemas.openxmlformats.org/officeDocument/2006/relationships/ctrlProp" Target="../ctrlProps/ctrlProp35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4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4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indexed="14"/>
  </sheetPr>
  <dimension ref="A1:IV61"/>
  <sheetViews>
    <sheetView showGridLines="0" topLeftCell="A6" zoomScale="70" zoomScaleNormal="70" workbookViewId="0">
      <pane xSplit="7" ySplit="5" topLeftCell="ES11" activePane="bottomRight" state="frozen"/>
      <selection activeCell="D6" sqref="D6"/>
      <selection pane="topRight" activeCell="H6" sqref="H6"/>
      <selection pane="bottomLeft" activeCell="D11" sqref="D11"/>
      <selection pane="bottomRight" activeCell="FG12" sqref="FG12"/>
    </sheetView>
  </sheetViews>
  <sheetFormatPr defaultColWidth="6.28515625" defaultRowHeight="18" customHeight="1"/>
  <cols>
    <col min="1" max="3" width="4.7109375" style="704" hidden="1" customWidth="1"/>
    <col min="4" max="4" width="10.5703125" style="704" customWidth="1"/>
    <col min="5" max="7" width="7.28515625" style="704" customWidth="1"/>
    <col min="8" max="8" width="17.5703125" style="704" customWidth="1"/>
    <col min="9" max="9" width="25.28515625" style="704" customWidth="1"/>
    <col min="10" max="10" width="30.28515625" style="704" customWidth="1"/>
    <col min="11" max="11" width="18" style="704" customWidth="1"/>
    <col min="12" max="12" width="22.140625" style="704" customWidth="1"/>
    <col min="13" max="13" width="14.85546875" style="704" customWidth="1"/>
    <col min="14" max="14" width="22.7109375" style="704" customWidth="1"/>
    <col min="15" max="15" width="18" style="704" customWidth="1"/>
    <col min="16" max="16" width="13.42578125" style="704" customWidth="1"/>
    <col min="17" max="17" width="17.7109375" style="704" customWidth="1"/>
    <col min="18" max="18" width="13.85546875" style="704" customWidth="1"/>
    <col min="19" max="19" width="23" style="704" customWidth="1"/>
    <col min="20" max="20" width="15.28515625" style="704" customWidth="1"/>
    <col min="21" max="21" width="17" style="704" customWidth="1"/>
    <col min="22" max="25" width="26.42578125" style="704" customWidth="1"/>
    <col min="26" max="26" width="39.140625" style="704" customWidth="1"/>
    <col min="27" max="30" width="9.42578125" style="704" customWidth="1"/>
    <col min="31" max="34" width="9.42578125" style="1071" customWidth="1"/>
    <col min="35" max="39" width="27" style="1071" customWidth="1"/>
    <col min="40" max="41" width="22.28515625" style="1071" customWidth="1"/>
    <col min="42" max="71" width="5.5703125" style="1071" hidden="1" customWidth="1"/>
    <col min="72" max="72" width="5.5703125" style="1071" customWidth="1"/>
    <col min="73" max="73" width="27.85546875" style="704" customWidth="1"/>
    <col min="74" max="77" width="14.7109375" style="704" customWidth="1"/>
    <col min="78" max="78" width="6.140625" style="704" customWidth="1"/>
    <col min="79" max="79" width="23.85546875" style="704" customWidth="1"/>
    <col min="80" max="80" width="9.85546875" style="704" customWidth="1"/>
    <col min="81" max="82" width="10.5703125" style="704" customWidth="1"/>
    <col min="83" max="83" width="11.85546875" style="704" customWidth="1"/>
    <col min="84" max="84" width="84.42578125" style="1070" customWidth="1"/>
    <col min="85" max="85" width="48" style="704" customWidth="1"/>
    <col min="86" max="86" width="12.28515625" style="704" customWidth="1"/>
    <col min="87" max="87" width="22.42578125" style="704" customWidth="1"/>
    <col min="88" max="88" width="91.140625" style="704" customWidth="1"/>
    <col min="89" max="90" width="90.42578125" style="704" customWidth="1"/>
    <col min="91" max="91" width="6.42578125" style="704" customWidth="1"/>
    <col min="92" max="92" width="29.140625" style="704" customWidth="1"/>
    <col min="93" max="93" width="25" style="704" customWidth="1"/>
    <col min="94" max="94" width="18.5703125" style="704" customWidth="1"/>
    <col min="95" max="95" width="10.42578125" style="704" customWidth="1"/>
    <col min="96" max="97" width="6.28515625" style="704" customWidth="1"/>
    <col min="98" max="100" width="6.28515625" style="1070" customWidth="1"/>
    <col min="101" max="101" width="17.5703125" style="1070" customWidth="1"/>
    <col min="102" max="103" width="51.28515625" style="1070" customWidth="1"/>
    <col min="104" max="104" width="6.42578125" style="1070" customWidth="1"/>
    <col min="105" max="105" width="29.140625" style="1070" customWidth="1"/>
    <col min="106" max="106" width="25" style="1070" customWidth="1"/>
    <col min="107" max="107" width="18.5703125" style="1070" customWidth="1"/>
    <col min="108" max="108" width="10.42578125" style="1070" customWidth="1"/>
    <col min="109" max="113" width="6.28515625" style="1070" customWidth="1"/>
    <col min="114" max="114" width="17.5703125" style="1071" customWidth="1"/>
    <col min="115" max="116" width="51.28515625" style="1070" customWidth="1"/>
    <col min="117" max="117" width="6.42578125" style="1070" customWidth="1"/>
    <col min="118" max="118" width="29.140625" style="1070" customWidth="1"/>
    <col min="119" max="119" width="25" style="1070" customWidth="1"/>
    <col min="120" max="120" width="18.5703125" style="1070" customWidth="1"/>
    <col min="121" max="121" width="10.42578125" style="1070" customWidth="1"/>
    <col min="122" max="126" width="6.28515625" style="1070" customWidth="1"/>
    <col min="127" max="127" width="17.5703125" style="1070" customWidth="1"/>
    <col min="128" max="129" width="51.28515625" style="1070" customWidth="1"/>
    <col min="130" max="130" width="6.42578125" style="1070" customWidth="1"/>
    <col min="131" max="131" width="29.140625" style="1070" customWidth="1"/>
    <col min="132" max="132" width="25" style="1070" customWidth="1"/>
    <col min="133" max="133" width="18.5703125" style="1070" customWidth="1"/>
    <col min="134" max="134" width="10.42578125" style="1070" customWidth="1"/>
    <col min="135" max="139" width="6.28515625" style="1070" customWidth="1"/>
    <col min="140" max="140" width="17.5703125" style="1070" customWidth="1"/>
    <col min="141" max="142" width="51.28515625" style="1070" customWidth="1"/>
    <col min="143" max="143" width="82.140625" style="1070" customWidth="1"/>
    <col min="144" max="144" width="81" style="1070" customWidth="1"/>
    <col min="145" max="146" width="91.7109375" style="1070" customWidth="1"/>
    <col min="147" max="148" width="90.28515625" style="1070" customWidth="1"/>
    <col min="149" max="149" width="77.42578125" style="1070" customWidth="1"/>
    <col min="150" max="150" width="14" style="1070" customWidth="1"/>
    <col min="151" max="152" width="8.28515625" style="1070" customWidth="1"/>
    <col min="153" max="169" width="6.85546875" style="1071" customWidth="1"/>
    <col min="170" max="215" width="6.28515625" style="1071" customWidth="1"/>
    <col min="216" max="16384" width="6.28515625" style="1070"/>
  </cols>
  <sheetData>
    <row r="1" spans="1:231" s="1067" customFormat="1" ht="21" hidden="1" customHeight="1">
      <c r="A1" s="1046" t="s">
        <v>793</v>
      </c>
      <c r="B1" s="1046"/>
      <c r="C1" s="1046"/>
      <c r="D1" s="1046"/>
      <c r="E1" s="1047"/>
      <c r="F1" s="1046"/>
      <c r="G1" s="1047"/>
      <c r="H1" s="1047"/>
      <c r="I1" s="1047"/>
      <c r="J1" s="1046"/>
      <c r="K1" s="1047"/>
      <c r="L1" s="1047"/>
      <c r="M1" s="1046"/>
      <c r="N1" s="1047"/>
      <c r="O1" s="1046"/>
      <c r="P1" s="1047"/>
      <c r="Q1" s="1046"/>
      <c r="R1" s="1047"/>
      <c r="S1" s="1046"/>
      <c r="T1" s="1047"/>
      <c r="U1" s="1046"/>
      <c r="V1" s="1047"/>
      <c r="W1" s="1046"/>
      <c r="X1" s="1047"/>
      <c r="Y1" s="1046"/>
      <c r="Z1" s="1047"/>
      <c r="AA1" s="1046"/>
      <c r="AB1" s="1047"/>
      <c r="AC1" s="1046"/>
      <c r="AD1" s="1047"/>
      <c r="AE1" s="1048"/>
      <c r="AF1" s="1049"/>
      <c r="AG1" s="1048"/>
      <c r="AH1" s="1049"/>
      <c r="AI1" s="1048"/>
      <c r="AJ1" s="1049"/>
      <c r="AK1" s="1048"/>
      <c r="AL1" s="1049"/>
      <c r="AM1" s="1048"/>
      <c r="AN1" s="1049"/>
      <c r="AO1" s="1048"/>
      <c r="AP1" s="1049"/>
      <c r="AQ1" s="1048"/>
      <c r="AR1" s="1049"/>
      <c r="AS1" s="1048"/>
      <c r="AT1" s="1049"/>
      <c r="AU1" s="1048"/>
      <c r="AV1" s="1049"/>
      <c r="AW1" s="1048"/>
      <c r="AX1" s="1049"/>
      <c r="AY1" s="1048"/>
      <c r="AZ1" s="1049"/>
      <c r="BA1" s="1048"/>
      <c r="BB1" s="1049"/>
      <c r="BC1" s="1048"/>
      <c r="BD1" s="1049"/>
      <c r="BE1" s="1048"/>
      <c r="BF1" s="1049"/>
      <c r="BG1" s="1048"/>
      <c r="BH1" s="1049"/>
      <c r="BI1" s="1048"/>
      <c r="BJ1" s="1048"/>
      <c r="BK1" s="1048"/>
      <c r="BL1" s="1048"/>
      <c r="BM1" s="1048"/>
      <c r="BN1" s="1048"/>
      <c r="BO1" s="1048"/>
      <c r="BP1" s="1048"/>
      <c r="BQ1" s="1048"/>
      <c r="BR1" s="1048"/>
      <c r="BS1" s="1048"/>
      <c r="BT1" s="1048"/>
      <c r="BU1" s="1050" t="s">
        <v>792</v>
      </c>
      <c r="BV1" s="1050"/>
      <c r="BW1" s="1050"/>
      <c r="BX1" s="1050"/>
      <c r="BY1" s="1050"/>
      <c r="BZ1" s="1050"/>
      <c r="CA1" s="1050"/>
      <c r="CB1" s="1050"/>
      <c r="CC1" s="1050"/>
      <c r="CD1" s="1050"/>
      <c r="CE1" s="1050"/>
      <c r="CG1" s="1051"/>
      <c r="CH1" s="1050"/>
      <c r="CI1" s="1050"/>
      <c r="CJ1" s="1052" t="s">
        <v>791</v>
      </c>
      <c r="CK1" s="1052"/>
      <c r="CL1" s="1052"/>
      <c r="CM1" s="1053"/>
      <c r="CN1" s="1053" t="s">
        <v>2255</v>
      </c>
      <c r="CO1" s="1053">
        <f>B!HD11</f>
        <v>0</v>
      </c>
      <c r="CP1" s="1053"/>
      <c r="CQ1" s="1053"/>
      <c r="CR1" s="1054"/>
      <c r="CS1" s="1054"/>
      <c r="CT1" s="1054"/>
      <c r="CU1" s="1054"/>
      <c r="CV1" s="1054"/>
      <c r="CW1" s="1053"/>
      <c r="CX1" s="1055"/>
      <c r="CY1" s="1055"/>
      <c r="CZ1" s="1053"/>
      <c r="DA1" s="1053" t="s">
        <v>2122</v>
      </c>
      <c r="DB1" s="1053">
        <f>B!HQ11</f>
        <v>0</v>
      </c>
      <c r="DC1" s="1053"/>
      <c r="DD1" s="1053"/>
      <c r="DE1" s="1054"/>
      <c r="DF1" s="1054"/>
      <c r="DG1" s="1054"/>
      <c r="DH1" s="1054"/>
      <c r="DI1" s="1054"/>
      <c r="DJ1" s="1053"/>
      <c r="DK1" s="1055"/>
      <c r="DL1" s="1055"/>
      <c r="DM1" s="1053"/>
      <c r="DN1" s="1053" t="s">
        <v>2124</v>
      </c>
      <c r="DO1" s="1053">
        <f>B!ID11</f>
        <v>0</v>
      </c>
      <c r="DP1" s="1053"/>
      <c r="DQ1" s="1053"/>
      <c r="DR1" s="1054"/>
      <c r="DS1" s="1054"/>
      <c r="DT1" s="1054"/>
      <c r="DU1" s="1054"/>
      <c r="DV1" s="1054"/>
      <c r="DW1" s="1053"/>
      <c r="DX1" s="1055"/>
      <c r="DY1" s="1055"/>
      <c r="DZ1" s="1053"/>
      <c r="EA1" s="1053" t="s">
        <v>2125</v>
      </c>
      <c r="EB1" s="1053">
        <f>B!IQ11</f>
        <v>0</v>
      </c>
      <c r="EC1" s="1053"/>
      <c r="ED1" s="1053"/>
      <c r="EE1" s="1054"/>
      <c r="EF1" s="1054"/>
      <c r="EG1" s="1054"/>
      <c r="EH1" s="1054"/>
      <c r="EI1" s="1054"/>
      <c r="EJ1" s="1053"/>
      <c r="EK1" s="1055"/>
      <c r="EL1" s="1055"/>
      <c r="EM1" s="1056" t="s">
        <v>794</v>
      </c>
      <c r="EN1" s="1057"/>
      <c r="EO1" s="1058" t="s">
        <v>795</v>
      </c>
      <c r="EP1" s="1058"/>
      <c r="EQ1" s="1059" t="s">
        <v>796</v>
      </c>
      <c r="ER1" s="1059"/>
      <c r="ES1" s="1059"/>
      <c r="ET1" s="1060" t="s">
        <v>790</v>
      </c>
      <c r="EU1" s="1061"/>
      <c r="EV1" s="1061"/>
      <c r="EW1" s="1062"/>
      <c r="EX1" s="1063"/>
      <c r="EY1" s="1062"/>
      <c r="EZ1" s="1063"/>
      <c r="FA1" s="1062"/>
      <c r="FB1" s="1063"/>
      <c r="FC1" s="1062"/>
      <c r="FD1" s="1063"/>
      <c r="FE1" s="1062"/>
      <c r="FF1" s="1063"/>
      <c r="FG1" s="1062"/>
      <c r="FH1" s="1063"/>
      <c r="FI1" s="1062"/>
      <c r="FJ1" s="1063"/>
      <c r="FK1" s="1062"/>
      <c r="FL1" s="1063"/>
      <c r="FM1" s="1062"/>
      <c r="FN1" s="1063"/>
      <c r="FO1" s="1062"/>
      <c r="FP1" s="1063"/>
      <c r="FQ1" s="1062"/>
      <c r="FR1" s="1063"/>
      <c r="FS1" s="1062"/>
      <c r="FT1" s="1063"/>
      <c r="FU1" s="1062"/>
      <c r="FV1" s="1063"/>
      <c r="FW1" s="1062"/>
      <c r="FX1" s="1063"/>
      <c r="FY1" s="1062"/>
      <c r="FZ1" s="1063"/>
      <c r="GA1" s="1062"/>
      <c r="GB1" s="1063"/>
      <c r="GC1" s="1062"/>
      <c r="GD1" s="1063"/>
      <c r="GE1" s="1062"/>
      <c r="GF1" s="1063"/>
      <c r="GG1" s="1062"/>
      <c r="GH1" s="1063"/>
      <c r="GI1" s="1062"/>
      <c r="GJ1" s="1063"/>
      <c r="GK1" s="1062"/>
      <c r="GL1" s="1063"/>
      <c r="GM1" s="1062"/>
      <c r="GN1" s="1063"/>
      <c r="GO1" s="1062"/>
      <c r="GP1" s="1064"/>
      <c r="GQ1" s="1064"/>
      <c r="GR1" s="1064"/>
      <c r="GS1" s="1064"/>
      <c r="GT1" s="1064"/>
      <c r="GU1" s="1064"/>
      <c r="GV1" s="1064"/>
      <c r="GW1" s="1064"/>
      <c r="GX1" s="1064"/>
      <c r="GY1" s="1064"/>
      <c r="GZ1" s="1064"/>
      <c r="HA1" s="1064"/>
      <c r="HB1" s="1064"/>
      <c r="HC1" s="1064"/>
      <c r="HD1" s="1064"/>
      <c r="HE1" s="1064"/>
      <c r="HF1" s="1064"/>
      <c r="HG1" s="1064"/>
      <c r="HH1" s="1065"/>
      <c r="HI1" s="1065"/>
      <c r="HJ1" s="1065"/>
      <c r="HK1" s="1065"/>
      <c r="HL1" s="1065"/>
      <c r="HM1" s="1065"/>
      <c r="HN1" s="1065"/>
      <c r="HO1" s="1065"/>
      <c r="HP1" s="1065"/>
      <c r="HQ1" s="1065"/>
      <c r="HR1" s="1065"/>
      <c r="HS1" s="1065"/>
      <c r="HT1" s="1065"/>
      <c r="HU1" s="1066"/>
    </row>
    <row r="2" spans="1:231" ht="18" hidden="1" customHeight="1">
      <c r="E2" s="1068"/>
      <c r="F2" s="1069"/>
      <c r="G2" s="1068"/>
      <c r="H2" s="1068"/>
      <c r="I2" s="1068"/>
      <c r="M2" s="1070"/>
      <c r="N2" s="1070"/>
      <c r="O2" s="1070"/>
      <c r="P2" s="1070"/>
      <c r="Q2" s="1070"/>
      <c r="R2" s="1070"/>
      <c r="S2" s="1070"/>
      <c r="BU2" s="1513"/>
      <c r="BV2" s="1513"/>
      <c r="BW2" s="1513"/>
      <c r="BX2" s="1513"/>
      <c r="BY2" s="1513"/>
      <c r="BZ2" s="1513"/>
      <c r="CA2" s="1513"/>
      <c r="CB2" s="1513"/>
      <c r="CC2" s="1513"/>
      <c r="CD2" s="1513"/>
      <c r="CE2" s="1513"/>
      <c r="CG2" s="1513"/>
      <c r="CH2" s="1513"/>
      <c r="CI2" s="1513"/>
      <c r="CJ2" s="1517" t="s">
        <v>755</v>
      </c>
      <c r="CK2" s="1518"/>
      <c r="CL2" s="1518"/>
      <c r="CN2" s="704">
        <v>1</v>
      </c>
      <c r="CR2" s="1072"/>
      <c r="CS2" s="1072"/>
      <c r="CT2" s="1072"/>
      <c r="CU2" s="1072"/>
      <c r="CV2" s="1072"/>
      <c r="CW2" s="704"/>
      <c r="CX2" s="704"/>
      <c r="CY2" s="704"/>
      <c r="CZ2" s="704"/>
      <c r="DA2" s="704">
        <v>2</v>
      </c>
      <c r="DB2" s="704"/>
      <c r="DC2" s="704"/>
      <c r="DD2" s="704"/>
      <c r="DE2" s="1072"/>
      <c r="DF2" s="1072"/>
      <c r="DG2" s="1072"/>
      <c r="DH2" s="1072"/>
      <c r="DI2" s="1072"/>
      <c r="DJ2" s="704"/>
      <c r="DK2" s="704"/>
      <c r="DL2" s="704"/>
      <c r="DM2" s="704"/>
      <c r="DN2" s="704">
        <v>3</v>
      </c>
      <c r="DO2" s="704"/>
      <c r="DP2" s="704"/>
      <c r="DQ2" s="704"/>
      <c r="DR2" s="1072"/>
      <c r="DS2" s="1072"/>
      <c r="DT2" s="1072"/>
      <c r="DU2" s="1072"/>
      <c r="DV2" s="1072"/>
      <c r="DW2" s="704"/>
      <c r="DX2" s="704"/>
      <c r="DY2" s="704"/>
      <c r="DZ2" s="704"/>
      <c r="EA2" s="704">
        <v>4</v>
      </c>
      <c r="EB2" s="1519"/>
      <c r="EC2" s="704"/>
      <c r="ED2" s="704"/>
      <c r="EE2" s="1072"/>
      <c r="EF2" s="1072"/>
      <c r="EG2" s="1072"/>
      <c r="EH2" s="1072"/>
      <c r="EI2" s="1072"/>
      <c r="EJ2" s="704"/>
      <c r="EK2" s="704"/>
      <c r="EL2" s="704"/>
      <c r="EM2" s="1052" t="s">
        <v>345</v>
      </c>
      <c r="EN2" s="1073"/>
      <c r="EO2" s="1052" t="s">
        <v>345</v>
      </c>
      <c r="EP2" s="1073"/>
      <c r="EQ2" s="1525" t="s">
        <v>1436</v>
      </c>
      <c r="ER2" s="1526"/>
      <c r="ES2" s="1074"/>
      <c r="ET2" s="1060" t="s">
        <v>900</v>
      </c>
      <c r="EU2" s="1061"/>
      <c r="EV2" s="1061"/>
      <c r="EW2" s="1062"/>
      <c r="EX2" s="1063"/>
      <c r="EY2" s="1062"/>
      <c r="EZ2" s="1063"/>
      <c r="FA2" s="1062"/>
      <c r="FB2" s="1063"/>
      <c r="FC2" s="1062"/>
      <c r="FD2" s="1063"/>
      <c r="FE2" s="1062"/>
      <c r="FF2" s="1063"/>
      <c r="FG2" s="1062"/>
      <c r="FH2" s="1063"/>
      <c r="FI2" s="1062"/>
      <c r="FJ2" s="1063"/>
      <c r="FK2" s="1062"/>
      <c r="FL2" s="1063"/>
      <c r="FM2" s="1062"/>
      <c r="FN2" s="1063"/>
      <c r="FO2" s="1062"/>
      <c r="FP2" s="1063"/>
      <c r="FQ2" s="1062"/>
      <c r="FR2" s="1063"/>
      <c r="FS2" s="1062"/>
      <c r="FT2" s="1063"/>
      <c r="FU2" s="1062"/>
      <c r="FV2" s="1063"/>
      <c r="FW2" s="1062"/>
      <c r="FX2" s="1063"/>
      <c r="FY2" s="1062"/>
      <c r="FZ2" s="1063"/>
      <c r="GA2" s="1062"/>
      <c r="GB2" s="1063"/>
      <c r="GC2" s="1062"/>
      <c r="GD2" s="1063"/>
      <c r="GE2" s="1062"/>
      <c r="GF2" s="1063"/>
      <c r="GG2" s="1062"/>
      <c r="GH2" s="1063"/>
      <c r="GI2" s="1062"/>
      <c r="GJ2" s="1063"/>
      <c r="GK2" s="1062"/>
      <c r="GL2" s="1063"/>
      <c r="GM2" s="1062"/>
      <c r="GN2" s="1063"/>
      <c r="GO2" s="1062"/>
      <c r="GP2" s="1064"/>
      <c r="GQ2" s="1064"/>
      <c r="GR2" s="1064"/>
      <c r="GS2" s="1064"/>
      <c r="GT2" s="1064"/>
      <c r="GU2" s="1064"/>
      <c r="GV2" s="1064"/>
      <c r="GW2" s="1064"/>
      <c r="GX2" s="1064"/>
      <c r="GY2" s="1064"/>
      <c r="GZ2" s="1064"/>
      <c r="HA2" s="1064"/>
      <c r="HB2" s="1064"/>
      <c r="HC2" s="1064"/>
      <c r="HD2" s="1064"/>
      <c r="HE2" s="1064"/>
      <c r="HF2" s="1064"/>
      <c r="HG2" s="1064"/>
      <c r="HH2" s="1065"/>
      <c r="HI2" s="1065"/>
      <c r="HJ2" s="1065"/>
      <c r="HK2" s="1065"/>
      <c r="HL2" s="1065"/>
      <c r="HM2" s="1065"/>
      <c r="HN2" s="1065"/>
      <c r="HO2" s="1065"/>
      <c r="HP2" s="1065"/>
      <c r="HQ2" s="1065"/>
      <c r="HR2" s="1065"/>
      <c r="HS2" s="1065"/>
      <c r="HT2" s="1065"/>
      <c r="HU2" s="1075"/>
    </row>
    <row r="3" spans="1:231" ht="18" hidden="1" customHeight="1">
      <c r="D3" s="531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2211"/>
      <c r="W3" s="2212"/>
      <c r="X3" s="2212"/>
      <c r="Y3" s="2212"/>
      <c r="Z3" s="2212"/>
      <c r="AA3" s="2212"/>
      <c r="AB3" s="2212"/>
      <c r="AC3" s="2212"/>
      <c r="AD3" s="2213"/>
      <c r="AE3" s="529"/>
      <c r="AF3" s="529"/>
      <c r="AG3" s="529"/>
      <c r="AH3" s="529"/>
      <c r="AI3" s="2214"/>
      <c r="AJ3" s="2214"/>
      <c r="AK3" s="2214"/>
      <c r="BU3" s="1513"/>
      <c r="BV3" s="1513"/>
      <c r="BW3" s="1513"/>
      <c r="BX3" s="1513"/>
      <c r="BY3" s="1513"/>
      <c r="BZ3" s="1513"/>
      <c r="CA3" s="1513"/>
      <c r="CB3" s="1513"/>
      <c r="CC3" s="1513"/>
      <c r="CD3" s="1513"/>
      <c r="CE3" s="1513"/>
      <c r="CG3" s="1513"/>
      <c r="CH3" s="1513"/>
      <c r="CI3" s="1513"/>
      <c r="CJ3" s="1518"/>
      <c r="CK3" s="1518"/>
      <c r="CL3" s="1518"/>
      <c r="CP3" s="1076" t="s">
        <v>745</v>
      </c>
      <c r="CQ3" s="704">
        <v>100</v>
      </c>
      <c r="CR3" s="1076" t="s">
        <v>2256</v>
      </c>
      <c r="CS3" s="1072"/>
      <c r="CT3" s="1072"/>
      <c r="CU3" s="1072"/>
      <c r="CV3" s="1072"/>
      <c r="CW3" s="704"/>
      <c r="CX3" s="704"/>
      <c r="CY3" s="704"/>
      <c r="CZ3" s="704"/>
      <c r="DA3" s="704"/>
      <c r="DB3" s="704"/>
      <c r="DC3" s="1076" t="s">
        <v>745</v>
      </c>
      <c r="DD3" s="704">
        <v>100</v>
      </c>
      <c r="DE3" s="1076" t="s">
        <v>2256</v>
      </c>
      <c r="DF3" s="1072"/>
      <c r="DG3" s="1072"/>
      <c r="DH3" s="1072"/>
      <c r="DI3" s="1072"/>
      <c r="DJ3" s="704"/>
      <c r="DK3" s="704"/>
      <c r="DL3" s="704"/>
      <c r="DM3" s="704"/>
      <c r="DN3" s="704"/>
      <c r="DO3" s="704"/>
      <c r="DP3" s="1076" t="s">
        <v>745</v>
      </c>
      <c r="DQ3" s="704">
        <v>100</v>
      </c>
      <c r="DR3" s="1076" t="s">
        <v>2256</v>
      </c>
      <c r="DS3" s="1072"/>
      <c r="DT3" s="1072"/>
      <c r="DU3" s="1072"/>
      <c r="DV3" s="1072"/>
      <c r="DW3" s="704"/>
      <c r="DX3" s="704"/>
      <c r="DY3" s="704"/>
      <c r="DZ3" s="704"/>
      <c r="EA3" s="704"/>
      <c r="EB3" s="704"/>
      <c r="EC3" s="1076" t="s">
        <v>745</v>
      </c>
      <c r="ED3" s="704">
        <v>100</v>
      </c>
      <c r="EE3" s="1076" t="s">
        <v>2256</v>
      </c>
      <c r="EF3" s="1072"/>
      <c r="EG3" s="1072"/>
      <c r="EH3" s="1072"/>
      <c r="EI3" s="1072"/>
      <c r="EJ3" s="704"/>
      <c r="EK3" s="704"/>
      <c r="EL3" s="704"/>
      <c r="EM3" s="1073"/>
      <c r="EN3" s="1073"/>
      <c r="EO3" s="1073"/>
      <c r="EP3" s="1073"/>
      <c r="EQ3" s="1526"/>
      <c r="ER3" s="1526"/>
      <c r="ES3" s="1074"/>
      <c r="ET3" s="1077"/>
      <c r="EU3" s="1077"/>
      <c r="EV3" s="1077"/>
      <c r="EW3" s="1951">
        <v>1</v>
      </c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951">
        <v>2</v>
      </c>
      <c r="FK3" s="146"/>
      <c r="FL3" s="146"/>
      <c r="FM3" s="146"/>
      <c r="FN3" s="146"/>
      <c r="FO3" s="146"/>
      <c r="FP3" s="146"/>
      <c r="FQ3" s="146"/>
      <c r="FR3" s="146"/>
      <c r="FS3" s="146"/>
      <c r="FT3" s="146"/>
      <c r="FU3" s="146"/>
      <c r="FV3" s="146"/>
      <c r="FW3" s="1951">
        <v>3</v>
      </c>
      <c r="FX3" s="146"/>
      <c r="FY3" s="146"/>
      <c r="FZ3" s="146"/>
      <c r="GA3" s="146"/>
      <c r="GB3" s="146"/>
      <c r="GC3" s="146"/>
      <c r="GD3" s="146"/>
      <c r="GE3" s="146"/>
      <c r="GF3" s="146"/>
      <c r="GG3" s="146"/>
      <c r="GH3" s="146"/>
      <c r="GI3" s="146"/>
      <c r="GJ3" s="1951">
        <v>4</v>
      </c>
      <c r="GK3" s="146"/>
      <c r="GL3" s="146"/>
      <c r="GM3" s="146"/>
      <c r="GN3" s="146"/>
      <c r="GO3" s="146"/>
      <c r="GP3" s="146"/>
      <c r="GQ3" s="146"/>
      <c r="GR3" s="146"/>
      <c r="GS3" s="146"/>
      <c r="GT3" s="146"/>
      <c r="GU3" s="146"/>
      <c r="GV3" s="146"/>
      <c r="GW3" s="1951">
        <v>5</v>
      </c>
      <c r="GX3" s="146"/>
      <c r="GY3" s="146"/>
      <c r="GZ3" s="146"/>
      <c r="HA3" s="146"/>
      <c r="HB3" s="146"/>
      <c r="HC3" s="146"/>
      <c r="HD3" s="146"/>
      <c r="HE3" s="146"/>
      <c r="HF3" s="146"/>
      <c r="HG3" s="146"/>
      <c r="HH3" s="146"/>
      <c r="HI3" s="146"/>
      <c r="HJ3" s="1951">
        <v>6</v>
      </c>
      <c r="HK3" s="146"/>
      <c r="HL3" s="146"/>
      <c r="HM3" s="146"/>
      <c r="HN3" s="146"/>
      <c r="HO3" s="146"/>
      <c r="HP3" s="146"/>
      <c r="HQ3" s="146"/>
      <c r="HR3" s="146"/>
      <c r="HS3" s="146"/>
      <c r="HT3" s="146"/>
      <c r="HU3" s="972"/>
      <c r="HV3" s="45"/>
      <c r="HW3" s="28"/>
    </row>
    <row r="4" spans="1:231" ht="18" hidden="1" customHeight="1">
      <c r="D4" s="153"/>
      <c r="E4" s="536"/>
      <c r="F4" s="536"/>
      <c r="G4" s="536"/>
      <c r="H4" s="537"/>
      <c r="I4" s="537"/>
      <c r="J4" s="537"/>
      <c r="K4" s="537"/>
      <c r="L4" s="536"/>
      <c r="M4" s="536"/>
      <c r="N4" s="536"/>
      <c r="O4" s="155"/>
      <c r="P4" s="155"/>
      <c r="Q4" s="537"/>
      <c r="R4" s="537"/>
      <c r="S4" s="537"/>
      <c r="T4" s="537"/>
      <c r="U4" s="537"/>
      <c r="V4" s="398"/>
      <c r="W4" s="2215"/>
      <c r="X4" s="2215"/>
      <c r="Y4" s="2215"/>
      <c r="Z4" s="2215"/>
      <c r="AA4" s="2215"/>
      <c r="AB4" s="2215"/>
      <c r="AC4" s="2215"/>
      <c r="AD4" s="535"/>
      <c r="AE4" s="535"/>
      <c r="AF4" s="535"/>
      <c r="AG4" s="535"/>
      <c r="AH4" s="535"/>
      <c r="AI4" s="535"/>
      <c r="AJ4" s="535"/>
      <c r="AK4" s="535"/>
      <c r="BU4" s="1513"/>
      <c r="BV4" s="1513"/>
      <c r="BW4" s="1513"/>
      <c r="BX4" s="1513"/>
      <c r="BY4" s="1513"/>
      <c r="BZ4" s="1513"/>
      <c r="CA4" s="1513"/>
      <c r="CB4" s="1513"/>
      <c r="CC4" s="1513"/>
      <c r="CD4" s="1513"/>
      <c r="CE4" s="1513"/>
      <c r="CG4" s="1513"/>
      <c r="CH4" s="1513"/>
      <c r="CI4" s="1513"/>
      <c r="CJ4" s="1518"/>
      <c r="CK4" s="1518"/>
      <c r="CL4" s="1518"/>
      <c r="CM4" s="1080"/>
      <c r="CN4" s="3377" t="s">
        <v>901</v>
      </c>
      <c r="CP4" s="1076" t="s">
        <v>1840</v>
      </c>
      <c r="CQ4" s="704">
        <v>200</v>
      </c>
      <c r="CR4" s="1076" t="s">
        <v>1840</v>
      </c>
      <c r="CS4" s="1072"/>
      <c r="CT4" s="1072"/>
      <c r="CU4" s="1072">
        <v>201</v>
      </c>
      <c r="CV4" s="1076" t="s">
        <v>1842</v>
      </c>
      <c r="CW4" s="704"/>
      <c r="CX4" s="704"/>
      <c r="CY4" s="704"/>
      <c r="CZ4" s="1080"/>
      <c r="DA4" s="1080" t="s">
        <v>901</v>
      </c>
      <c r="DB4" s="704"/>
      <c r="DC4" s="1076" t="s">
        <v>1840</v>
      </c>
      <c r="DD4" s="704">
        <v>200</v>
      </c>
      <c r="DE4" s="1076" t="s">
        <v>1840</v>
      </c>
      <c r="DF4" s="1072"/>
      <c r="DG4" s="1072"/>
      <c r="DH4" s="1072">
        <v>201</v>
      </c>
      <c r="DI4" s="1076" t="s">
        <v>1842</v>
      </c>
      <c r="DJ4" s="704"/>
      <c r="DK4" s="704"/>
      <c r="DL4" s="704"/>
      <c r="DM4" s="1080"/>
      <c r="DN4" s="1080" t="s">
        <v>901</v>
      </c>
      <c r="DO4" s="704"/>
      <c r="DP4" s="1076" t="s">
        <v>1840</v>
      </c>
      <c r="DQ4" s="704">
        <v>200</v>
      </c>
      <c r="DR4" s="1076" t="s">
        <v>1840</v>
      </c>
      <c r="DS4" s="1072"/>
      <c r="DT4" s="1072"/>
      <c r="DU4" s="1072">
        <v>201</v>
      </c>
      <c r="DV4" s="1076" t="s">
        <v>1842</v>
      </c>
      <c r="DW4" s="704"/>
      <c r="DX4" s="704"/>
      <c r="DY4" s="704"/>
      <c r="DZ4" s="1080"/>
      <c r="EA4" s="1080" t="s">
        <v>901</v>
      </c>
      <c r="EB4" s="704"/>
      <c r="EC4" s="1076" t="s">
        <v>1840</v>
      </c>
      <c r="ED4" s="704">
        <v>200</v>
      </c>
      <c r="EE4" s="1076" t="s">
        <v>1840</v>
      </c>
      <c r="EF4" s="1072"/>
      <c r="EG4" s="1072"/>
      <c r="EH4" s="1072">
        <v>201</v>
      </c>
      <c r="EI4" s="1076" t="s">
        <v>1842</v>
      </c>
      <c r="EJ4" s="704"/>
      <c r="EK4" s="704"/>
      <c r="EL4" s="704"/>
      <c r="EM4" s="1073"/>
      <c r="EN4" s="1073"/>
      <c r="EO4" s="1073"/>
      <c r="EP4" s="1073"/>
      <c r="EQ4" s="1526"/>
      <c r="ER4" s="1526"/>
      <c r="ES4" s="1074"/>
      <c r="ET4" s="1077"/>
      <c r="EU4" s="1077"/>
      <c r="EV4" s="1077"/>
      <c r="EW4" s="1951">
        <f>(EW3*100)+1</f>
        <v>101</v>
      </c>
      <c r="EX4" s="146">
        <f>EW4+1</f>
        <v>102</v>
      </c>
      <c r="EY4" s="146">
        <f t="shared" ref="EY4:FI4" si="0">EX4+1</f>
        <v>103</v>
      </c>
      <c r="EZ4" s="146">
        <f t="shared" si="0"/>
        <v>104</v>
      </c>
      <c r="FA4" s="146">
        <f t="shared" si="0"/>
        <v>105</v>
      </c>
      <c r="FB4" s="146">
        <f t="shared" si="0"/>
        <v>106</v>
      </c>
      <c r="FC4" s="146">
        <f t="shared" si="0"/>
        <v>107</v>
      </c>
      <c r="FD4" s="146">
        <f t="shared" si="0"/>
        <v>108</v>
      </c>
      <c r="FE4" s="146">
        <f t="shared" si="0"/>
        <v>109</v>
      </c>
      <c r="FF4" s="146">
        <f t="shared" si="0"/>
        <v>110</v>
      </c>
      <c r="FG4" s="146">
        <f t="shared" si="0"/>
        <v>111</v>
      </c>
      <c r="FH4" s="146">
        <f t="shared" si="0"/>
        <v>112</v>
      </c>
      <c r="FI4" s="146">
        <f t="shared" si="0"/>
        <v>113</v>
      </c>
      <c r="FJ4" s="1951">
        <f>(FJ3*100)+1</f>
        <v>201</v>
      </c>
      <c r="FK4" s="146">
        <f>FJ4+1</f>
        <v>202</v>
      </c>
      <c r="FL4" s="146">
        <f t="shared" ref="FL4:FV4" si="1">FK4+1</f>
        <v>203</v>
      </c>
      <c r="FM4" s="146">
        <f t="shared" si="1"/>
        <v>204</v>
      </c>
      <c r="FN4" s="146">
        <f t="shared" si="1"/>
        <v>205</v>
      </c>
      <c r="FO4" s="146">
        <f t="shared" si="1"/>
        <v>206</v>
      </c>
      <c r="FP4" s="146">
        <f t="shared" si="1"/>
        <v>207</v>
      </c>
      <c r="FQ4" s="146">
        <f t="shared" si="1"/>
        <v>208</v>
      </c>
      <c r="FR4" s="146">
        <f t="shared" si="1"/>
        <v>209</v>
      </c>
      <c r="FS4" s="146">
        <f t="shared" si="1"/>
        <v>210</v>
      </c>
      <c r="FT4" s="146">
        <f t="shared" si="1"/>
        <v>211</v>
      </c>
      <c r="FU4" s="146">
        <f t="shared" si="1"/>
        <v>212</v>
      </c>
      <c r="FV4" s="146">
        <f t="shared" si="1"/>
        <v>213</v>
      </c>
      <c r="FW4" s="1951">
        <f>(FW3*100)+1</f>
        <v>301</v>
      </c>
      <c r="FX4" s="146">
        <f>FW4+1</f>
        <v>302</v>
      </c>
      <c r="FY4" s="146">
        <f t="shared" ref="FY4:GI4" si="2">FX4+1</f>
        <v>303</v>
      </c>
      <c r="FZ4" s="146">
        <f t="shared" si="2"/>
        <v>304</v>
      </c>
      <c r="GA4" s="146">
        <f t="shared" si="2"/>
        <v>305</v>
      </c>
      <c r="GB4" s="146">
        <f t="shared" si="2"/>
        <v>306</v>
      </c>
      <c r="GC4" s="146">
        <f t="shared" si="2"/>
        <v>307</v>
      </c>
      <c r="GD4" s="146">
        <f t="shared" si="2"/>
        <v>308</v>
      </c>
      <c r="GE4" s="146">
        <f t="shared" si="2"/>
        <v>309</v>
      </c>
      <c r="GF4" s="146">
        <f t="shared" si="2"/>
        <v>310</v>
      </c>
      <c r="GG4" s="146">
        <f t="shared" si="2"/>
        <v>311</v>
      </c>
      <c r="GH4" s="146">
        <f t="shared" si="2"/>
        <v>312</v>
      </c>
      <c r="GI4" s="146">
        <f t="shared" si="2"/>
        <v>313</v>
      </c>
      <c r="GJ4" s="1951">
        <f>(GJ3*100)+1</f>
        <v>401</v>
      </c>
      <c r="GK4" s="146">
        <f>GJ4+1</f>
        <v>402</v>
      </c>
      <c r="GL4" s="146">
        <f t="shared" ref="GL4:GV4" si="3">GK4+1</f>
        <v>403</v>
      </c>
      <c r="GM4" s="146">
        <f t="shared" si="3"/>
        <v>404</v>
      </c>
      <c r="GN4" s="146">
        <f t="shared" si="3"/>
        <v>405</v>
      </c>
      <c r="GO4" s="146">
        <f t="shared" si="3"/>
        <v>406</v>
      </c>
      <c r="GP4" s="146">
        <f t="shared" si="3"/>
        <v>407</v>
      </c>
      <c r="GQ4" s="146">
        <f t="shared" si="3"/>
        <v>408</v>
      </c>
      <c r="GR4" s="146">
        <f t="shared" si="3"/>
        <v>409</v>
      </c>
      <c r="GS4" s="146">
        <f t="shared" si="3"/>
        <v>410</v>
      </c>
      <c r="GT4" s="146">
        <f t="shared" si="3"/>
        <v>411</v>
      </c>
      <c r="GU4" s="146">
        <f t="shared" si="3"/>
        <v>412</v>
      </c>
      <c r="GV4" s="146">
        <f t="shared" si="3"/>
        <v>413</v>
      </c>
      <c r="GW4" s="1951">
        <f>(GW3*100)+1</f>
        <v>501</v>
      </c>
      <c r="GX4" s="146">
        <f>GW4+1</f>
        <v>502</v>
      </c>
      <c r="GY4" s="146">
        <f t="shared" ref="GY4:HI4" si="4">GX4+1</f>
        <v>503</v>
      </c>
      <c r="GZ4" s="146">
        <f t="shared" si="4"/>
        <v>504</v>
      </c>
      <c r="HA4" s="146">
        <f t="shared" si="4"/>
        <v>505</v>
      </c>
      <c r="HB4" s="146">
        <f t="shared" si="4"/>
        <v>506</v>
      </c>
      <c r="HC4" s="146">
        <f t="shared" si="4"/>
        <v>507</v>
      </c>
      <c r="HD4" s="146">
        <f t="shared" si="4"/>
        <v>508</v>
      </c>
      <c r="HE4" s="146">
        <f t="shared" si="4"/>
        <v>509</v>
      </c>
      <c r="HF4" s="146">
        <f t="shared" si="4"/>
        <v>510</v>
      </c>
      <c r="HG4" s="146">
        <f t="shared" si="4"/>
        <v>511</v>
      </c>
      <c r="HH4" s="146">
        <f t="shared" si="4"/>
        <v>512</v>
      </c>
      <c r="HI4" s="146">
        <f t="shared" si="4"/>
        <v>513</v>
      </c>
      <c r="HJ4" s="1951">
        <f>(HJ3*100)+1</f>
        <v>601</v>
      </c>
      <c r="HK4" s="146">
        <f>HJ4+1</f>
        <v>602</v>
      </c>
      <c r="HL4" s="146">
        <f t="shared" ref="HL4:HV4" si="5">HK4+1</f>
        <v>603</v>
      </c>
      <c r="HM4" s="146">
        <f t="shared" si="5"/>
        <v>604</v>
      </c>
      <c r="HN4" s="146">
        <f t="shared" si="5"/>
        <v>605</v>
      </c>
      <c r="HO4" s="146">
        <f t="shared" si="5"/>
        <v>606</v>
      </c>
      <c r="HP4" s="146">
        <f t="shared" si="5"/>
        <v>607</v>
      </c>
      <c r="HQ4" s="146">
        <f t="shared" si="5"/>
        <v>608</v>
      </c>
      <c r="HR4" s="146">
        <f t="shared" si="5"/>
        <v>609</v>
      </c>
      <c r="HS4" s="146">
        <f t="shared" si="5"/>
        <v>610</v>
      </c>
      <c r="HT4" s="146">
        <f t="shared" si="5"/>
        <v>611</v>
      </c>
      <c r="HU4" s="146">
        <f t="shared" si="5"/>
        <v>612</v>
      </c>
      <c r="HV4" s="146">
        <f t="shared" si="5"/>
        <v>613</v>
      </c>
      <c r="HW4" s="28"/>
    </row>
    <row r="5" spans="1:231" ht="18" hidden="1" customHeight="1">
      <c r="D5" s="154"/>
      <c r="E5" s="154"/>
      <c r="F5" s="154"/>
      <c r="G5" s="2216"/>
      <c r="H5" s="537"/>
      <c r="I5" s="537"/>
      <c r="J5" s="537"/>
      <c r="K5" s="537"/>
      <c r="L5" s="155"/>
      <c r="M5" s="155"/>
      <c r="N5" s="155"/>
      <c r="O5" s="155"/>
      <c r="P5" s="155"/>
      <c r="Q5" s="537"/>
      <c r="R5" s="537"/>
      <c r="S5" s="537"/>
      <c r="T5" s="537"/>
      <c r="U5" s="537"/>
      <c r="V5" s="155"/>
      <c r="W5" s="155"/>
      <c r="X5" s="155"/>
      <c r="Y5" s="155"/>
      <c r="Z5" s="155"/>
      <c r="AA5" s="155"/>
      <c r="AB5" s="155"/>
      <c r="AC5" s="155"/>
      <c r="AD5" s="537"/>
      <c r="AE5" s="537"/>
      <c r="AF5" s="537"/>
      <c r="AG5" s="537"/>
      <c r="AH5" s="537"/>
      <c r="AI5" s="537"/>
      <c r="AJ5" s="537"/>
      <c r="AK5" s="537"/>
      <c r="BU5" s="1513"/>
      <c r="BV5" s="1513"/>
      <c r="BW5" s="1513"/>
      <c r="BX5" s="1513"/>
      <c r="BY5" s="1513"/>
      <c r="BZ5" s="1513"/>
      <c r="CA5" s="1513"/>
      <c r="CB5" s="1513"/>
      <c r="CC5" s="1513"/>
      <c r="CD5" s="1513"/>
      <c r="CE5" s="1513"/>
      <c r="CG5" s="1513"/>
      <c r="CH5" s="1513"/>
      <c r="CI5" s="1513"/>
      <c r="CJ5" s="1518"/>
      <c r="CK5" s="1518"/>
      <c r="CL5" s="1518"/>
      <c r="CM5" s="1080"/>
      <c r="CN5" s="3377"/>
      <c r="CP5" s="1076" t="s">
        <v>1841</v>
      </c>
      <c r="CQ5" s="704">
        <v>300</v>
      </c>
      <c r="CR5" s="1076" t="s">
        <v>1841</v>
      </c>
      <c r="CS5" s="1072"/>
      <c r="CT5" s="1072"/>
      <c r="CU5" s="1072">
        <v>301</v>
      </c>
      <c r="CV5" s="1076" t="s">
        <v>1843</v>
      </c>
      <c r="CW5" s="704"/>
      <c r="CX5" s="704"/>
      <c r="CY5" s="704"/>
      <c r="CZ5" s="1080"/>
      <c r="DA5" s="1080"/>
      <c r="DB5" s="704"/>
      <c r="DC5" s="1076" t="s">
        <v>1841</v>
      </c>
      <c r="DD5" s="704">
        <v>300</v>
      </c>
      <c r="DE5" s="1076" t="s">
        <v>1841</v>
      </c>
      <c r="DF5" s="1072"/>
      <c r="DG5" s="1072"/>
      <c r="DH5" s="1072">
        <v>301</v>
      </c>
      <c r="DI5" s="1076" t="s">
        <v>1843</v>
      </c>
      <c r="DJ5" s="704"/>
      <c r="DK5" s="704"/>
      <c r="DL5" s="704"/>
      <c r="DM5" s="1080"/>
      <c r="DN5" s="1080"/>
      <c r="DO5" s="704"/>
      <c r="DP5" s="1076" t="s">
        <v>1841</v>
      </c>
      <c r="DQ5" s="704">
        <v>300</v>
      </c>
      <c r="DR5" s="1076" t="s">
        <v>1841</v>
      </c>
      <c r="DS5" s="1072"/>
      <c r="DT5" s="1072"/>
      <c r="DU5" s="1072">
        <v>301</v>
      </c>
      <c r="DV5" s="1076" t="s">
        <v>1843</v>
      </c>
      <c r="DW5" s="704"/>
      <c r="DX5" s="704"/>
      <c r="DY5" s="704"/>
      <c r="DZ5" s="1080"/>
      <c r="EA5" s="1080"/>
      <c r="EB5" s="704"/>
      <c r="EC5" s="1076" t="s">
        <v>1841</v>
      </c>
      <c r="ED5" s="704">
        <v>300</v>
      </c>
      <c r="EE5" s="1076" t="s">
        <v>1841</v>
      </c>
      <c r="EF5" s="1072"/>
      <c r="EG5" s="1072"/>
      <c r="EH5" s="1072">
        <v>301</v>
      </c>
      <c r="EI5" s="1076" t="s">
        <v>1843</v>
      </c>
      <c r="EJ5" s="704"/>
      <c r="EK5" s="704"/>
      <c r="EL5" s="704"/>
      <c r="EM5" s="1073"/>
      <c r="EN5" s="1073"/>
      <c r="EO5" s="1073"/>
      <c r="EP5" s="1073"/>
      <c r="EQ5" s="1526"/>
      <c r="ER5" s="1526"/>
      <c r="ES5" s="1074"/>
      <c r="ET5" s="1077"/>
      <c r="EU5" s="1077"/>
      <c r="EV5" s="1077"/>
      <c r="EW5" s="1951">
        <v>7</v>
      </c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951">
        <v>8</v>
      </c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  <c r="FW5" s="1951">
        <v>9</v>
      </c>
      <c r="FX5" s="146"/>
      <c r="FY5" s="146"/>
      <c r="FZ5" s="146"/>
      <c r="GA5" s="146"/>
      <c r="GB5" s="146"/>
      <c r="GC5" s="146"/>
      <c r="GD5" s="146"/>
      <c r="GE5" s="146"/>
      <c r="GF5" s="146"/>
      <c r="GG5" s="146"/>
      <c r="GH5" s="146"/>
      <c r="GI5" s="146"/>
      <c r="GJ5" s="1951">
        <v>10</v>
      </c>
      <c r="GK5" s="146"/>
      <c r="GL5" s="146"/>
      <c r="GM5" s="146"/>
      <c r="GN5" s="146"/>
      <c r="GO5" s="146"/>
      <c r="GP5" s="146"/>
      <c r="GQ5" s="146"/>
      <c r="GR5" s="146"/>
      <c r="GS5" s="146"/>
      <c r="GT5" s="146"/>
      <c r="GU5" s="146"/>
      <c r="GV5" s="146"/>
      <c r="GW5" s="146"/>
      <c r="GX5" s="146"/>
      <c r="GY5" s="146"/>
      <c r="GZ5" s="146"/>
      <c r="HA5" s="146"/>
      <c r="HB5" s="146"/>
      <c r="HC5" s="146"/>
      <c r="HD5" s="146"/>
      <c r="HE5" s="146"/>
      <c r="HF5" s="146"/>
      <c r="HG5" s="1951">
        <v>11</v>
      </c>
      <c r="HH5" s="146"/>
      <c r="HI5" s="146"/>
      <c r="HJ5" s="146"/>
      <c r="HK5" s="146"/>
      <c r="HL5" s="1951">
        <v>12</v>
      </c>
      <c r="HM5" s="146"/>
      <c r="HN5" s="146"/>
      <c r="HO5" s="146"/>
      <c r="HP5" s="146"/>
      <c r="HQ5" s="1951">
        <v>13</v>
      </c>
      <c r="HR5" s="146"/>
      <c r="HS5" s="146"/>
      <c r="HT5" s="146"/>
      <c r="HU5" s="972"/>
      <c r="HV5" s="45"/>
      <c r="HW5" s="28"/>
    </row>
    <row r="6" spans="1:231" ht="18" customHeight="1">
      <c r="D6" s="3054"/>
      <c r="E6" s="3059"/>
      <c r="F6" s="3060"/>
      <c r="G6" s="3059"/>
      <c r="H6" s="3059"/>
      <c r="I6" s="3059"/>
      <c r="J6" s="3054"/>
      <c r="K6" s="3054"/>
      <c r="L6" s="3054"/>
      <c r="M6" s="3054"/>
      <c r="N6" s="3054"/>
      <c r="O6" s="3054"/>
      <c r="P6" s="3054"/>
      <c r="Q6" s="3054"/>
      <c r="R6" s="3054"/>
      <c r="S6" s="3054"/>
      <c r="T6" s="3054"/>
      <c r="U6" s="3054"/>
      <c r="V6" s="3054"/>
      <c r="W6" s="3054"/>
      <c r="X6" s="3054"/>
      <c r="Y6" s="3054"/>
      <c r="Z6" s="3054"/>
      <c r="AA6" s="3054"/>
      <c r="AB6" s="3054"/>
      <c r="AC6" s="3054"/>
      <c r="AD6" s="3054"/>
      <c r="AE6" s="1511"/>
      <c r="AF6" s="1511"/>
      <c r="AG6" s="1511"/>
      <c r="AH6" s="1511"/>
      <c r="AI6" s="1511"/>
      <c r="AJ6" s="1511"/>
      <c r="AK6" s="1511"/>
      <c r="AL6" s="1511"/>
      <c r="AM6" s="1511"/>
      <c r="AN6" s="1511"/>
      <c r="AO6" s="1511"/>
      <c r="BT6" s="1513"/>
      <c r="BU6" s="1513"/>
      <c r="BV6" s="1513"/>
      <c r="BW6" s="1513"/>
      <c r="BX6" s="1513"/>
      <c r="BY6" s="1513"/>
      <c r="BZ6" s="1513"/>
      <c r="CA6" s="1513"/>
      <c r="CB6" s="1513"/>
      <c r="CC6" s="1513"/>
      <c r="CD6" s="1513"/>
      <c r="CE6" s="1513"/>
      <c r="CF6" s="1513"/>
      <c r="CG6" s="1513"/>
      <c r="CH6" s="1513"/>
      <c r="CI6" s="1513"/>
      <c r="CJ6" s="1518"/>
      <c r="CK6" s="1518"/>
      <c r="CL6" s="1518"/>
      <c r="CM6" s="3054"/>
      <c r="CN6" s="3054"/>
      <c r="CO6" s="3054"/>
      <c r="CP6" s="3055" t="s">
        <v>2257</v>
      </c>
      <c r="CQ6" s="3054">
        <v>400</v>
      </c>
      <c r="CR6" s="3055" t="s">
        <v>2257</v>
      </c>
      <c r="CS6" s="3056"/>
      <c r="CT6" s="3056"/>
      <c r="CU6" s="3056">
        <v>401</v>
      </c>
      <c r="CV6" s="3055" t="s">
        <v>2258</v>
      </c>
      <c r="CW6" s="3054"/>
      <c r="CX6" s="3057"/>
      <c r="CY6" s="3054"/>
      <c r="CZ6" s="3054"/>
      <c r="DA6" s="3054"/>
      <c r="DB6" s="3054"/>
      <c r="DC6" s="3055" t="s">
        <v>2257</v>
      </c>
      <c r="DD6" s="3054">
        <v>400</v>
      </c>
      <c r="DE6" s="3055" t="s">
        <v>2257</v>
      </c>
      <c r="DF6" s="3056"/>
      <c r="DG6" s="3056"/>
      <c r="DH6" s="3056">
        <v>401</v>
      </c>
      <c r="DI6" s="3055" t="s">
        <v>2258</v>
      </c>
      <c r="DJ6" s="3054"/>
      <c r="DK6" s="3057"/>
      <c r="DL6" s="3054"/>
      <c r="DM6" s="3054"/>
      <c r="DN6" s="3054"/>
      <c r="DO6" s="3054"/>
      <c r="DP6" s="3055" t="s">
        <v>2257</v>
      </c>
      <c r="DQ6" s="3054">
        <v>400</v>
      </c>
      <c r="DR6" s="3055" t="s">
        <v>2257</v>
      </c>
      <c r="DS6" s="3056"/>
      <c r="DT6" s="3056"/>
      <c r="DU6" s="3056">
        <v>401</v>
      </c>
      <c r="DV6" s="3055" t="s">
        <v>2258</v>
      </c>
      <c r="DW6" s="3054"/>
      <c r="DX6" s="3057"/>
      <c r="DY6" s="3054"/>
      <c r="DZ6" s="3054"/>
      <c r="EA6" s="3054"/>
      <c r="EB6" s="3054"/>
      <c r="EC6" s="3055" t="s">
        <v>2257</v>
      </c>
      <c r="ED6" s="3054">
        <v>400</v>
      </c>
      <c r="EE6" s="3055" t="s">
        <v>2257</v>
      </c>
      <c r="EF6" s="3056"/>
      <c r="EG6" s="3056"/>
      <c r="EH6" s="3056">
        <v>401</v>
      </c>
      <c r="EI6" s="3055" t="s">
        <v>2258</v>
      </c>
      <c r="EJ6" s="3054"/>
      <c r="EK6" s="3057"/>
      <c r="EL6" s="3054"/>
      <c r="EM6" s="1081"/>
      <c r="EN6" s="1081"/>
      <c r="EO6" s="1081"/>
      <c r="EP6" s="1081"/>
      <c r="EQ6" s="3053"/>
      <c r="ER6" s="3053"/>
      <c r="ES6" s="1074"/>
      <c r="ET6" s="1077"/>
      <c r="EU6" s="1077"/>
      <c r="EV6" s="1077"/>
      <c r="EW6" s="1951">
        <f>(EW5*100)+1</f>
        <v>701</v>
      </c>
      <c r="EX6" s="146">
        <f>EW6+1</f>
        <v>702</v>
      </c>
      <c r="EY6" s="146">
        <f t="shared" ref="EY6:FI6" si="6">EX6+1</f>
        <v>703</v>
      </c>
      <c r="EZ6" s="146">
        <f t="shared" si="6"/>
        <v>704</v>
      </c>
      <c r="FA6" s="146">
        <f t="shared" si="6"/>
        <v>705</v>
      </c>
      <c r="FB6" s="146">
        <f t="shared" si="6"/>
        <v>706</v>
      </c>
      <c r="FC6" s="146">
        <f t="shared" si="6"/>
        <v>707</v>
      </c>
      <c r="FD6" s="146">
        <f t="shared" si="6"/>
        <v>708</v>
      </c>
      <c r="FE6" s="146">
        <f t="shared" si="6"/>
        <v>709</v>
      </c>
      <c r="FF6" s="146">
        <f t="shared" si="6"/>
        <v>710</v>
      </c>
      <c r="FG6" s="146">
        <f t="shared" si="6"/>
        <v>711</v>
      </c>
      <c r="FH6" s="146">
        <f t="shared" si="6"/>
        <v>712</v>
      </c>
      <c r="FI6" s="146">
        <f t="shared" si="6"/>
        <v>713</v>
      </c>
      <c r="FJ6" s="1951">
        <f>(FJ5*100)+1</f>
        <v>801</v>
      </c>
      <c r="FK6" s="146">
        <f>FJ6+1</f>
        <v>802</v>
      </c>
      <c r="FL6" s="146">
        <f t="shared" ref="FL6:FV6" si="7">FK6+1</f>
        <v>803</v>
      </c>
      <c r="FM6" s="146">
        <f t="shared" si="7"/>
        <v>804</v>
      </c>
      <c r="FN6" s="146">
        <f t="shared" si="7"/>
        <v>805</v>
      </c>
      <c r="FO6" s="146">
        <f t="shared" si="7"/>
        <v>806</v>
      </c>
      <c r="FP6" s="146">
        <f t="shared" si="7"/>
        <v>807</v>
      </c>
      <c r="FQ6" s="146">
        <f t="shared" si="7"/>
        <v>808</v>
      </c>
      <c r="FR6" s="146">
        <f t="shared" si="7"/>
        <v>809</v>
      </c>
      <c r="FS6" s="146">
        <f t="shared" si="7"/>
        <v>810</v>
      </c>
      <c r="FT6" s="146">
        <f t="shared" si="7"/>
        <v>811</v>
      </c>
      <c r="FU6" s="146">
        <f t="shared" si="7"/>
        <v>812</v>
      </c>
      <c r="FV6" s="146">
        <f t="shared" si="7"/>
        <v>813</v>
      </c>
      <c r="FW6" s="1951">
        <f>(FW5*100)+1</f>
        <v>901</v>
      </c>
      <c r="FX6" s="146">
        <f>FW6+1</f>
        <v>902</v>
      </c>
      <c r="FY6" s="146">
        <f t="shared" ref="FY6:GI6" si="8">FX6+1</f>
        <v>903</v>
      </c>
      <c r="FZ6" s="146">
        <f t="shared" si="8"/>
        <v>904</v>
      </c>
      <c r="GA6" s="146">
        <f t="shared" si="8"/>
        <v>905</v>
      </c>
      <c r="GB6" s="146">
        <f t="shared" si="8"/>
        <v>906</v>
      </c>
      <c r="GC6" s="146">
        <f t="shared" si="8"/>
        <v>907</v>
      </c>
      <c r="GD6" s="146">
        <f t="shared" si="8"/>
        <v>908</v>
      </c>
      <c r="GE6" s="146">
        <f t="shared" si="8"/>
        <v>909</v>
      </c>
      <c r="GF6" s="146">
        <f t="shared" si="8"/>
        <v>910</v>
      </c>
      <c r="GG6" s="146">
        <f t="shared" si="8"/>
        <v>911</v>
      </c>
      <c r="GH6" s="146">
        <f t="shared" si="8"/>
        <v>912</v>
      </c>
      <c r="GI6" s="146">
        <f t="shared" si="8"/>
        <v>913</v>
      </c>
      <c r="GJ6" s="1951">
        <f>(GJ5*100)+1</f>
        <v>1001</v>
      </c>
      <c r="GK6" s="146">
        <f>GJ6+1</f>
        <v>1002</v>
      </c>
      <c r="GL6" s="146">
        <f t="shared" ref="GL6:HF6" si="9">GK6+1</f>
        <v>1003</v>
      </c>
      <c r="GM6" s="146">
        <f t="shared" si="9"/>
        <v>1004</v>
      </c>
      <c r="GN6" s="146">
        <f t="shared" si="9"/>
        <v>1005</v>
      </c>
      <c r="GO6" s="146">
        <f t="shared" si="9"/>
        <v>1006</v>
      </c>
      <c r="GP6" s="146">
        <f t="shared" si="9"/>
        <v>1007</v>
      </c>
      <c r="GQ6" s="146">
        <f t="shared" si="9"/>
        <v>1008</v>
      </c>
      <c r="GR6" s="146">
        <f t="shared" si="9"/>
        <v>1009</v>
      </c>
      <c r="GS6" s="146">
        <f t="shared" si="9"/>
        <v>1010</v>
      </c>
      <c r="GT6" s="146">
        <f t="shared" si="9"/>
        <v>1011</v>
      </c>
      <c r="GU6" s="146">
        <f t="shared" si="9"/>
        <v>1012</v>
      </c>
      <c r="GV6" s="146">
        <f t="shared" si="9"/>
        <v>1013</v>
      </c>
      <c r="GW6" s="146">
        <f t="shared" si="9"/>
        <v>1014</v>
      </c>
      <c r="GX6" s="146">
        <f t="shared" si="9"/>
        <v>1015</v>
      </c>
      <c r="GY6" s="146">
        <f t="shared" si="9"/>
        <v>1016</v>
      </c>
      <c r="GZ6" s="146">
        <f t="shared" si="9"/>
        <v>1017</v>
      </c>
      <c r="HA6" s="146">
        <f t="shared" si="9"/>
        <v>1018</v>
      </c>
      <c r="HB6" s="146">
        <f t="shared" si="9"/>
        <v>1019</v>
      </c>
      <c r="HC6" s="146">
        <f t="shared" si="9"/>
        <v>1020</v>
      </c>
      <c r="HD6" s="146">
        <f t="shared" si="9"/>
        <v>1021</v>
      </c>
      <c r="HE6" s="146">
        <f t="shared" si="9"/>
        <v>1022</v>
      </c>
      <c r="HF6" s="146">
        <f t="shared" si="9"/>
        <v>1023</v>
      </c>
      <c r="HG6" s="1951">
        <f>(HG5*100)+1</f>
        <v>1101</v>
      </c>
      <c r="HH6" s="146">
        <f>HG6+1</f>
        <v>1102</v>
      </c>
      <c r="HI6" s="146">
        <f t="shared" ref="HI6:HV6" si="10">HH6+1</f>
        <v>1103</v>
      </c>
      <c r="HJ6" s="146">
        <f t="shared" si="10"/>
        <v>1104</v>
      </c>
      <c r="HK6" s="146">
        <f t="shared" si="10"/>
        <v>1105</v>
      </c>
      <c r="HL6" s="1951">
        <f>(HL5*100)+1</f>
        <v>1201</v>
      </c>
      <c r="HM6" s="146">
        <f t="shared" si="10"/>
        <v>1202</v>
      </c>
      <c r="HN6" s="146">
        <f t="shared" si="10"/>
        <v>1203</v>
      </c>
      <c r="HO6" s="146">
        <f t="shared" si="10"/>
        <v>1204</v>
      </c>
      <c r="HP6" s="146">
        <f t="shared" si="10"/>
        <v>1205</v>
      </c>
      <c r="HQ6" s="1951">
        <f>(HQ5*100)+1</f>
        <v>1301</v>
      </c>
      <c r="HR6" s="146">
        <f t="shared" si="10"/>
        <v>1302</v>
      </c>
      <c r="HS6" s="146">
        <f t="shared" si="10"/>
        <v>1303</v>
      </c>
      <c r="HT6" s="146">
        <f t="shared" si="10"/>
        <v>1304</v>
      </c>
      <c r="HU6" s="146">
        <f t="shared" si="10"/>
        <v>1305</v>
      </c>
      <c r="HV6" s="146">
        <f t="shared" si="10"/>
        <v>1306</v>
      </c>
      <c r="HW6" s="28"/>
    </row>
    <row r="7" spans="1:231" ht="18" customHeight="1">
      <c r="D7" s="3054"/>
      <c r="E7" s="3059"/>
      <c r="F7" s="3060"/>
      <c r="G7" s="3059"/>
      <c r="H7" s="3059"/>
      <c r="I7" s="3059"/>
      <c r="J7" s="3054"/>
      <c r="K7" s="3054"/>
      <c r="L7" s="3054"/>
      <c r="M7" s="3054"/>
      <c r="N7" s="3054"/>
      <c r="O7" s="3054"/>
      <c r="P7" s="3054"/>
      <c r="Q7" s="3054"/>
      <c r="R7" s="3054"/>
      <c r="S7" s="3054"/>
      <c r="T7" s="3061"/>
      <c r="U7" s="3056"/>
      <c r="V7" s="3056"/>
      <c r="W7" s="3056"/>
      <c r="X7" s="3056"/>
      <c r="Y7" s="3054"/>
      <c r="Z7" s="3054"/>
      <c r="AA7" s="3054"/>
      <c r="AB7" s="3054"/>
      <c r="AC7" s="3054"/>
      <c r="AD7" s="3054"/>
      <c r="AE7" s="3062"/>
      <c r="AF7" s="1511"/>
      <c r="AG7" s="1511"/>
      <c r="AH7" s="1511"/>
      <c r="AI7" s="1511"/>
      <c r="AJ7" s="1511"/>
      <c r="AK7" s="1511"/>
      <c r="AL7" s="1511"/>
      <c r="AM7" s="1511"/>
      <c r="AN7" s="1511"/>
      <c r="AO7" s="1511"/>
      <c r="BT7" s="1082" t="s">
        <v>2196</v>
      </c>
      <c r="BU7" s="1082"/>
      <c r="BV7" s="1082"/>
      <c r="BW7" s="1082"/>
      <c r="BX7" s="1082"/>
      <c r="BY7" s="1082"/>
      <c r="BZ7" s="1082"/>
      <c r="CA7" s="1082"/>
      <c r="CB7" s="1082"/>
      <c r="CC7" s="1082"/>
      <c r="CD7" s="1082"/>
      <c r="CE7" s="1082"/>
      <c r="CF7" s="1083"/>
      <c r="CG7" s="1083"/>
      <c r="CH7" s="1083"/>
      <c r="CI7" s="1083"/>
      <c r="CJ7" s="1516"/>
      <c r="CK7" s="1516"/>
      <c r="CL7" s="1516"/>
      <c r="CM7" s="3058">
        <v>1</v>
      </c>
      <c r="CN7" s="3054"/>
      <c r="CO7" s="3054"/>
      <c r="CP7" s="3055" t="s">
        <v>2260</v>
      </c>
      <c r="CQ7" s="3054">
        <v>500</v>
      </c>
      <c r="CR7" s="3055" t="s">
        <v>2260</v>
      </c>
      <c r="CS7" s="3056"/>
      <c r="CT7" s="3056"/>
      <c r="CU7" s="3056">
        <v>501</v>
      </c>
      <c r="CV7" s="3055" t="s">
        <v>2260</v>
      </c>
      <c r="CW7" s="3054"/>
      <c r="CX7" s="3057" t="s">
        <v>1135</v>
      </c>
      <c r="CY7" s="1511"/>
      <c r="CZ7" s="3058">
        <v>2</v>
      </c>
      <c r="DA7" s="3054"/>
      <c r="DB7" s="3054"/>
      <c r="DC7" s="3055" t="s">
        <v>2260</v>
      </c>
      <c r="DD7" s="3054">
        <v>500</v>
      </c>
      <c r="DE7" s="3055" t="s">
        <v>2260</v>
      </c>
      <c r="DF7" s="3056"/>
      <c r="DG7" s="3056"/>
      <c r="DH7" s="3056">
        <v>501</v>
      </c>
      <c r="DI7" s="3055" t="s">
        <v>2260</v>
      </c>
      <c r="DJ7" s="3054"/>
      <c r="DK7" s="3057" t="s">
        <v>1135</v>
      </c>
      <c r="DL7" s="1511"/>
      <c r="DM7" s="3058">
        <v>3</v>
      </c>
      <c r="DN7" s="3054"/>
      <c r="DO7" s="3054"/>
      <c r="DP7" s="3055" t="s">
        <v>2260</v>
      </c>
      <c r="DQ7" s="3054">
        <v>500</v>
      </c>
      <c r="DR7" s="3055" t="s">
        <v>2260</v>
      </c>
      <c r="DS7" s="3056"/>
      <c r="DT7" s="3056"/>
      <c r="DU7" s="3056">
        <v>501</v>
      </c>
      <c r="DV7" s="3055" t="s">
        <v>2260</v>
      </c>
      <c r="DW7" s="3054"/>
      <c r="DX7" s="3057" t="s">
        <v>1135</v>
      </c>
      <c r="DY7" s="1511"/>
      <c r="DZ7" s="3058">
        <v>4</v>
      </c>
      <c r="EA7" s="3054"/>
      <c r="EB7" s="3054"/>
      <c r="EC7" s="3055" t="s">
        <v>2260</v>
      </c>
      <c r="ED7" s="3054">
        <v>500</v>
      </c>
      <c r="EE7" s="3055" t="s">
        <v>2260</v>
      </c>
      <c r="EF7" s="3056"/>
      <c r="EG7" s="3056"/>
      <c r="EH7" s="3056">
        <v>501</v>
      </c>
      <c r="EI7" s="3055" t="s">
        <v>2260</v>
      </c>
      <c r="EJ7" s="3054"/>
      <c r="EK7" s="3057" t="s">
        <v>1135</v>
      </c>
      <c r="EL7" s="1511"/>
      <c r="EM7" s="1081" t="s">
        <v>264</v>
      </c>
      <c r="EN7" s="1081"/>
      <c r="EO7" s="1081" t="s">
        <v>325</v>
      </c>
      <c r="EP7" s="1081"/>
      <c r="EQ7" s="1085" t="s">
        <v>1148</v>
      </c>
      <c r="ER7" s="1086"/>
      <c r="ES7" s="1086"/>
      <c r="ET7" s="584" t="s">
        <v>745</v>
      </c>
      <c r="EU7" s="585"/>
      <c r="EV7" s="691"/>
      <c r="EW7" s="1087"/>
      <c r="EX7" s="1088" t="s">
        <v>1884</v>
      </c>
      <c r="EY7" s="1088">
        <v>1</v>
      </c>
      <c r="EZ7" s="1088"/>
      <c r="FA7" s="1088"/>
      <c r="FB7" s="1089"/>
      <c r="FC7" s="1088"/>
      <c r="FD7" s="1088"/>
      <c r="FE7" s="1088"/>
      <c r="FF7" s="1088"/>
      <c r="FG7" s="1090"/>
      <c r="FH7" s="589"/>
      <c r="FI7" s="589"/>
      <c r="FJ7" s="1091"/>
      <c r="FK7" s="1092" t="s">
        <v>1884</v>
      </c>
      <c r="FL7" s="1092">
        <v>2</v>
      </c>
      <c r="FM7" s="1092"/>
      <c r="FN7" s="1092"/>
      <c r="FO7" s="1092"/>
      <c r="FP7" s="1092"/>
      <c r="FQ7" s="1092"/>
      <c r="FR7" s="1092"/>
      <c r="FS7" s="1092"/>
      <c r="FT7" s="1093"/>
      <c r="FU7" s="589"/>
      <c r="FV7" s="589"/>
      <c r="FW7" s="1087"/>
      <c r="FX7" s="1088" t="s">
        <v>1884</v>
      </c>
      <c r="FY7" s="1088">
        <v>3</v>
      </c>
      <c r="FZ7" s="1088"/>
      <c r="GA7" s="1088"/>
      <c r="GB7" s="1088"/>
      <c r="GC7" s="1088"/>
      <c r="GD7" s="1088"/>
      <c r="GE7" s="1088"/>
      <c r="GF7" s="1088"/>
      <c r="GG7" s="1090"/>
      <c r="GH7" s="589"/>
      <c r="GI7" s="589"/>
      <c r="GJ7" s="1091"/>
      <c r="GK7" s="1092" t="s">
        <v>1884</v>
      </c>
      <c r="GL7" s="1092">
        <v>4</v>
      </c>
      <c r="GM7" s="1092"/>
      <c r="GN7" s="1092"/>
      <c r="GO7" s="1092"/>
      <c r="GP7" s="1092"/>
      <c r="GQ7" s="1092"/>
      <c r="GR7" s="1092"/>
      <c r="GS7" s="1092"/>
      <c r="GT7" s="1093"/>
      <c r="GU7" s="589"/>
      <c r="GV7" s="589"/>
      <c r="GW7" s="1087"/>
      <c r="GX7" s="1088" t="s">
        <v>1884</v>
      </c>
      <c r="GY7" s="1088">
        <v>5</v>
      </c>
      <c r="GZ7" s="1088"/>
      <c r="HA7" s="1088"/>
      <c r="HB7" s="1088"/>
      <c r="HC7" s="1088"/>
      <c r="HD7" s="1088"/>
      <c r="HE7" s="1088"/>
      <c r="HF7" s="1088"/>
      <c r="HG7" s="1090"/>
      <c r="HH7" s="589"/>
      <c r="HI7" s="589"/>
      <c r="HJ7" s="1091"/>
      <c r="HK7" s="1092" t="s">
        <v>1884</v>
      </c>
      <c r="HL7" s="1092">
        <v>6</v>
      </c>
      <c r="HM7" s="1092"/>
      <c r="HN7" s="1092"/>
      <c r="HO7" s="1092"/>
      <c r="HP7" s="1092"/>
      <c r="HQ7" s="1092"/>
      <c r="HR7" s="1092"/>
      <c r="HS7" s="1092"/>
      <c r="HT7" s="1093"/>
      <c r="HU7" s="1094"/>
      <c r="HV7" s="1095"/>
    </row>
    <row r="8" spans="1:231" ht="24.75" customHeight="1">
      <c r="A8" s="1510"/>
      <c r="B8" s="1510"/>
      <c r="C8" s="1510"/>
      <c r="D8" s="1097" t="s">
        <v>308</v>
      </c>
      <c r="E8" s="1097"/>
      <c r="F8" s="1097"/>
      <c r="G8" s="1098"/>
      <c r="H8" s="1098"/>
      <c r="I8" s="1098"/>
      <c r="J8" s="1098"/>
      <c r="K8" s="1098"/>
      <c r="L8" s="1098"/>
      <c r="M8" s="1510"/>
      <c r="N8" s="1510"/>
      <c r="O8" s="1510"/>
      <c r="P8" s="1510"/>
      <c r="Q8" s="1510"/>
      <c r="R8" s="1098"/>
      <c r="S8" s="1098"/>
      <c r="T8" s="1098"/>
      <c r="U8" s="1098"/>
      <c r="V8" s="1098"/>
      <c r="W8" s="2665" t="s">
        <v>279</v>
      </c>
      <c r="X8" s="2666"/>
      <c r="Y8" s="2666"/>
      <c r="Z8" s="2666"/>
      <c r="AA8" s="2666"/>
      <c r="AB8" s="2666"/>
      <c r="AC8" s="2665"/>
      <c r="AD8" s="2667"/>
      <c r="AE8" s="1512"/>
      <c r="AF8" s="1098"/>
      <c r="AG8" s="1098"/>
      <c r="AH8" s="1098"/>
      <c r="AI8" s="1098"/>
      <c r="AJ8" s="2218"/>
      <c r="AK8" s="2219"/>
      <c r="AL8" s="2220"/>
      <c r="AM8" s="2220"/>
      <c r="AN8" s="1401" t="s">
        <v>1394</v>
      </c>
      <c r="AO8" s="1402"/>
      <c r="AP8" s="1099"/>
      <c r="AQ8" s="1099"/>
      <c r="AR8" s="1099"/>
      <c r="AS8" s="1099"/>
      <c r="AT8" s="1099"/>
      <c r="AU8" s="1099"/>
      <c r="AV8" s="1099"/>
      <c r="AW8" s="1099"/>
      <c r="AX8" s="1099"/>
      <c r="AY8" s="1099"/>
      <c r="AZ8" s="1099"/>
      <c r="BA8" s="1099"/>
      <c r="BB8" s="1099"/>
      <c r="BD8" s="1101"/>
      <c r="BE8" s="1102"/>
      <c r="BF8" s="1102"/>
      <c r="BG8" s="1102"/>
      <c r="BH8" s="1102"/>
      <c r="BI8" s="1102"/>
      <c r="BJ8" s="1102"/>
      <c r="BK8" s="1102"/>
      <c r="BL8" s="1102"/>
      <c r="BM8" s="1102"/>
      <c r="BN8" s="1102"/>
      <c r="BO8" s="1102"/>
      <c r="BP8" s="1102"/>
      <c r="BQ8" s="1102"/>
      <c r="BR8" s="1102"/>
      <c r="BS8" s="1102"/>
      <c r="BT8" s="1103"/>
      <c r="BU8" s="1103" t="s">
        <v>1859</v>
      </c>
      <c r="BV8" s="1103"/>
      <c r="BW8" s="1103"/>
      <c r="BX8" s="1104" t="s">
        <v>2130</v>
      </c>
      <c r="BY8" s="2189"/>
      <c r="BZ8" s="2189"/>
      <c r="CA8" s="2189"/>
      <c r="CB8" s="2189"/>
      <c r="CC8" s="2189"/>
      <c r="CD8" s="2189"/>
      <c r="CE8" s="2189"/>
      <c r="CF8" s="2189"/>
      <c r="CG8" s="1105" t="s">
        <v>231</v>
      </c>
      <c r="CH8" s="1106"/>
      <c r="CI8" s="1106"/>
      <c r="CJ8" s="1107"/>
      <c r="CK8" s="1108"/>
      <c r="CL8" s="1922"/>
      <c r="CM8" s="1109">
        <f>MAX(CM11:CM35)</f>
        <v>8</v>
      </c>
      <c r="CN8" s="1510"/>
      <c r="CO8" s="1110"/>
      <c r="CP8" s="1110"/>
      <c r="CQ8" s="1110"/>
      <c r="CR8" s="1111"/>
      <c r="CS8" s="1111"/>
      <c r="CT8" s="1111"/>
      <c r="CU8" s="1111"/>
      <c r="CV8" s="1111"/>
      <c r="CW8" s="1112" t="s">
        <v>2261</v>
      </c>
      <c r="CX8" s="1113" t="s">
        <v>2262</v>
      </c>
      <c r="CY8" s="1113"/>
      <c r="CZ8" s="1109">
        <f>MAX(CZ11:CZ35)</f>
        <v>8</v>
      </c>
      <c r="DA8" s="1510"/>
      <c r="DB8" s="1110"/>
      <c r="DC8" s="1110"/>
      <c r="DD8" s="1110"/>
      <c r="DE8" s="1111"/>
      <c r="DF8" s="1111"/>
      <c r="DG8" s="1111"/>
      <c r="DH8" s="1111"/>
      <c r="DI8" s="1111"/>
      <c r="DJ8" s="1112" t="s">
        <v>2261</v>
      </c>
      <c r="DK8" s="1113" t="s">
        <v>2262</v>
      </c>
      <c r="DL8" s="1113"/>
      <c r="DM8" s="1109">
        <f>MAX(DM11:DM35)</f>
        <v>0</v>
      </c>
      <c r="DN8" s="1510"/>
      <c r="DO8" s="1110"/>
      <c r="DP8" s="1110"/>
      <c r="DQ8" s="1110"/>
      <c r="DR8" s="1111"/>
      <c r="DS8" s="1111"/>
      <c r="DT8" s="1111"/>
      <c r="DU8" s="1111"/>
      <c r="DV8" s="1111"/>
      <c r="DW8" s="1112" t="s">
        <v>2261</v>
      </c>
      <c r="DX8" s="1113" t="s">
        <v>2262</v>
      </c>
      <c r="DY8" s="1113"/>
      <c r="DZ8" s="1109">
        <f>MAX(DZ11:DZ35)</f>
        <v>0</v>
      </c>
      <c r="EA8" s="1510"/>
      <c r="EB8" s="1110"/>
      <c r="EC8" s="1110"/>
      <c r="ED8" s="1110"/>
      <c r="EE8" s="1111"/>
      <c r="EF8" s="1111"/>
      <c r="EG8" s="1111"/>
      <c r="EH8" s="1111"/>
      <c r="EI8" s="1111"/>
      <c r="EJ8" s="1112" t="s">
        <v>2261</v>
      </c>
      <c r="EK8" s="1113" t="s">
        <v>2262</v>
      </c>
      <c r="EL8" s="1113"/>
      <c r="EM8" s="1114" t="s">
        <v>888</v>
      </c>
      <c r="EN8" s="1115" t="s">
        <v>884</v>
      </c>
      <c r="EO8" s="1114" t="s">
        <v>888</v>
      </c>
      <c r="EP8" s="1115" t="s">
        <v>884</v>
      </c>
      <c r="EQ8" s="793" t="s">
        <v>89</v>
      </c>
      <c r="ER8" s="2714" t="s">
        <v>2370</v>
      </c>
      <c r="ES8" s="1116" t="s">
        <v>783</v>
      </c>
      <c r="ET8" s="2668" t="s">
        <v>1887</v>
      </c>
      <c r="EU8" s="2669"/>
      <c r="EV8" s="2670" t="s">
        <v>1546</v>
      </c>
      <c r="EW8" s="1117" t="s">
        <v>1888</v>
      </c>
      <c r="EX8" s="1118"/>
      <c r="EY8" s="1118"/>
      <c r="EZ8" s="1118"/>
      <c r="FA8" s="1119"/>
      <c r="FB8" s="1118" t="s">
        <v>1889</v>
      </c>
      <c r="FC8" s="1119"/>
      <c r="FD8" s="1120" t="s">
        <v>1890</v>
      </c>
      <c r="FE8" s="1120" t="s">
        <v>1891</v>
      </c>
      <c r="FF8" s="1118" t="s">
        <v>1892</v>
      </c>
      <c r="FG8" s="1119"/>
      <c r="FH8" s="2671"/>
      <c r="FI8" s="2671"/>
      <c r="FJ8" s="1121" t="s">
        <v>1888</v>
      </c>
      <c r="FK8" s="1122"/>
      <c r="FL8" s="1122"/>
      <c r="FM8" s="1122"/>
      <c r="FN8" s="1123"/>
      <c r="FO8" s="1122" t="s">
        <v>1889</v>
      </c>
      <c r="FP8" s="1123"/>
      <c r="FQ8" s="1124" t="s">
        <v>1890</v>
      </c>
      <c r="FR8" s="1124" t="s">
        <v>1891</v>
      </c>
      <c r="FS8" s="1122" t="s">
        <v>1892</v>
      </c>
      <c r="FT8" s="1123"/>
      <c r="FU8" s="2671"/>
      <c r="FV8" s="2671"/>
      <c r="FW8" s="1117" t="s">
        <v>1888</v>
      </c>
      <c r="FX8" s="1118"/>
      <c r="FY8" s="1118"/>
      <c r="FZ8" s="1118"/>
      <c r="GA8" s="1119"/>
      <c r="GB8" s="1118" t="s">
        <v>1889</v>
      </c>
      <c r="GC8" s="1119"/>
      <c r="GD8" s="1120" t="s">
        <v>1890</v>
      </c>
      <c r="GE8" s="1120" t="s">
        <v>1891</v>
      </c>
      <c r="GF8" s="1118" t="s">
        <v>1892</v>
      </c>
      <c r="GG8" s="1119"/>
      <c r="GH8" s="2671"/>
      <c r="GI8" s="2671"/>
      <c r="GJ8" s="1121" t="s">
        <v>1888</v>
      </c>
      <c r="GK8" s="1122"/>
      <c r="GL8" s="1122"/>
      <c r="GM8" s="1122"/>
      <c r="GN8" s="1123"/>
      <c r="GO8" s="1122" t="s">
        <v>1889</v>
      </c>
      <c r="GP8" s="1123"/>
      <c r="GQ8" s="1124" t="s">
        <v>1890</v>
      </c>
      <c r="GR8" s="1124" t="s">
        <v>1891</v>
      </c>
      <c r="GS8" s="1122" t="s">
        <v>1892</v>
      </c>
      <c r="GT8" s="1123"/>
      <c r="GU8" s="2671"/>
      <c r="GV8" s="2671"/>
      <c r="GW8" s="1117" t="s">
        <v>1888</v>
      </c>
      <c r="GX8" s="1118"/>
      <c r="GY8" s="1118"/>
      <c r="GZ8" s="1118"/>
      <c r="HA8" s="1119"/>
      <c r="HB8" s="1118" t="s">
        <v>1889</v>
      </c>
      <c r="HC8" s="1119"/>
      <c r="HD8" s="1120" t="s">
        <v>1890</v>
      </c>
      <c r="HE8" s="1120" t="s">
        <v>1891</v>
      </c>
      <c r="HF8" s="1118" t="s">
        <v>1892</v>
      </c>
      <c r="HG8" s="1119"/>
      <c r="HH8" s="2671"/>
      <c r="HI8" s="2671"/>
      <c r="HJ8" s="1121" t="s">
        <v>1888</v>
      </c>
      <c r="HK8" s="1122"/>
      <c r="HL8" s="1122"/>
      <c r="HM8" s="1122"/>
      <c r="HN8" s="1123"/>
      <c r="HO8" s="1122" t="s">
        <v>1889</v>
      </c>
      <c r="HP8" s="1123"/>
      <c r="HQ8" s="1124" t="s">
        <v>1890</v>
      </c>
      <c r="HR8" s="1124" t="s">
        <v>1891</v>
      </c>
      <c r="HS8" s="1122" t="s">
        <v>1892</v>
      </c>
      <c r="HT8" s="1123"/>
      <c r="HU8" s="1125"/>
      <c r="HV8" s="1126"/>
    </row>
    <row r="9" spans="1:231" ht="18" customHeight="1">
      <c r="A9" s="1511"/>
      <c r="B9" s="1511"/>
      <c r="C9" s="1511"/>
      <c r="D9" s="1127" t="s">
        <v>1111</v>
      </c>
      <c r="E9" s="1128"/>
      <c r="F9" s="1128"/>
      <c r="G9" s="1129"/>
      <c r="H9" s="2198" t="s">
        <v>1980</v>
      </c>
      <c r="I9" s="2199" t="s">
        <v>309</v>
      </c>
      <c r="J9" s="512" t="s">
        <v>278</v>
      </c>
      <c r="K9" s="513" t="s">
        <v>1153</v>
      </c>
      <c r="L9" s="2202" t="s">
        <v>1021</v>
      </c>
      <c r="M9" s="2472" t="s">
        <v>2164</v>
      </c>
      <c r="N9" s="2204" t="s">
        <v>2165</v>
      </c>
      <c r="O9" s="2473"/>
      <c r="P9" s="2204" t="s">
        <v>2166</v>
      </c>
      <c r="Q9" s="2205"/>
      <c r="R9" s="2204" t="s">
        <v>1023</v>
      </c>
      <c r="S9" s="2205"/>
      <c r="T9" s="2208" t="s">
        <v>1154</v>
      </c>
      <c r="U9" s="2208" t="s">
        <v>1154</v>
      </c>
      <c r="V9" s="512" t="s">
        <v>1155</v>
      </c>
      <c r="W9" s="512" t="s">
        <v>1156</v>
      </c>
      <c r="X9" s="512" t="s">
        <v>1156</v>
      </c>
      <c r="Y9" s="2199" t="s">
        <v>1993</v>
      </c>
      <c r="Z9" s="2199" t="s">
        <v>1995</v>
      </c>
      <c r="AA9" s="510" t="s">
        <v>277</v>
      </c>
      <c r="AB9" s="509"/>
      <c r="AC9" s="511" t="s">
        <v>276</v>
      </c>
      <c r="AD9" s="511"/>
      <c r="AE9" s="510" t="s">
        <v>275</v>
      </c>
      <c r="AF9" s="509"/>
      <c r="AG9" s="510" t="s">
        <v>274</v>
      </c>
      <c r="AH9" s="509"/>
      <c r="AI9" s="510" t="s">
        <v>273</v>
      </c>
      <c r="AJ9" s="511"/>
      <c r="AK9" s="511"/>
      <c r="AL9" s="511"/>
      <c r="AM9" s="509"/>
      <c r="AN9" s="2915" t="s">
        <v>1397</v>
      </c>
      <c r="AO9" s="2915" t="s">
        <v>1396</v>
      </c>
      <c r="AP9" s="1132"/>
      <c r="AQ9" s="1132"/>
      <c r="AR9" s="1132"/>
      <c r="AS9" s="1131"/>
      <c r="AT9" s="1132"/>
      <c r="AU9" s="1132"/>
      <c r="AV9" s="1132"/>
      <c r="AW9" s="1132"/>
      <c r="AX9" s="1131"/>
      <c r="AY9" s="1132"/>
      <c r="AZ9" s="1132"/>
      <c r="BA9" s="1132"/>
      <c r="BB9" s="1132"/>
      <c r="BD9" s="1132"/>
      <c r="BE9" s="1132"/>
      <c r="BF9" s="1132"/>
      <c r="BG9" s="1132"/>
      <c r="BH9" s="1132"/>
      <c r="BI9" s="1132"/>
      <c r="BJ9" s="1132"/>
      <c r="BK9" s="1132"/>
      <c r="BL9" s="1132"/>
      <c r="BM9" s="1132"/>
      <c r="BN9" s="1132"/>
      <c r="BO9" s="1132"/>
      <c r="BP9" s="1132"/>
      <c r="BQ9" s="1132"/>
      <c r="BR9" s="1132"/>
      <c r="BS9" s="1132"/>
      <c r="BT9" s="2677"/>
      <c r="BU9" s="2677" t="str">
        <f>'A2'!A9</f>
        <v>1.  ด้านคุณภาพผู้เรียน</v>
      </c>
      <c r="BV9" s="2680"/>
      <c r="BW9" s="2680"/>
      <c r="BX9" s="2681"/>
      <c r="BY9" s="2681"/>
      <c r="BZ9" s="2678"/>
      <c r="CA9" s="2678" t="str">
        <f>'A2'!F9</f>
        <v>2.  ด้านการจัดการศึกษา</v>
      </c>
      <c r="CB9" s="2679"/>
      <c r="CC9" s="2679"/>
      <c r="CD9" s="2679"/>
      <c r="CE9" s="2679"/>
      <c r="CF9" s="1179" t="s">
        <v>746</v>
      </c>
      <c r="CG9" s="1133" t="s">
        <v>231</v>
      </c>
      <c r="CH9" s="2190"/>
      <c r="CI9" s="2190"/>
      <c r="CJ9" s="1107" t="s">
        <v>756</v>
      </c>
      <c r="CK9" s="1108" t="s">
        <v>757</v>
      </c>
      <c r="CL9" s="1182"/>
      <c r="CM9" s="1134" t="s">
        <v>2263</v>
      </c>
      <c r="CN9" s="1134" t="s">
        <v>2264</v>
      </c>
      <c r="CO9" s="1134" t="s">
        <v>1243</v>
      </c>
      <c r="CP9" s="1134" t="s">
        <v>1244</v>
      </c>
      <c r="CQ9" s="1135" t="s">
        <v>1245</v>
      </c>
      <c r="CR9" s="1136" t="s">
        <v>1246</v>
      </c>
      <c r="CS9" s="1137"/>
      <c r="CT9" s="1137"/>
      <c r="CU9" s="1137"/>
      <c r="CV9" s="1137"/>
      <c r="CW9" s="1138" t="s">
        <v>1247</v>
      </c>
      <c r="CX9" s="1139" t="s">
        <v>1248</v>
      </c>
      <c r="CY9" s="1139" t="s">
        <v>1249</v>
      </c>
      <c r="CZ9" s="1134" t="s">
        <v>2263</v>
      </c>
      <c r="DA9" s="1134" t="s">
        <v>2264</v>
      </c>
      <c r="DB9" s="1134" t="s">
        <v>1243</v>
      </c>
      <c r="DC9" s="1134" t="s">
        <v>1244</v>
      </c>
      <c r="DD9" s="1135" t="s">
        <v>1245</v>
      </c>
      <c r="DE9" s="1136" t="s">
        <v>1246</v>
      </c>
      <c r="DF9" s="1137"/>
      <c r="DG9" s="1137"/>
      <c r="DH9" s="1137"/>
      <c r="DI9" s="1137"/>
      <c r="DJ9" s="1138" t="s">
        <v>1247</v>
      </c>
      <c r="DK9" s="1139" t="s">
        <v>1248</v>
      </c>
      <c r="DL9" s="1139" t="s">
        <v>1249</v>
      </c>
      <c r="DM9" s="1134" t="s">
        <v>2263</v>
      </c>
      <c r="DN9" s="1134" t="s">
        <v>2264</v>
      </c>
      <c r="DO9" s="1134" t="s">
        <v>1243</v>
      </c>
      <c r="DP9" s="1134" t="s">
        <v>1244</v>
      </c>
      <c r="DQ9" s="1135" t="s">
        <v>1245</v>
      </c>
      <c r="DR9" s="1136" t="s">
        <v>1246</v>
      </c>
      <c r="DS9" s="1137"/>
      <c r="DT9" s="1137"/>
      <c r="DU9" s="1137"/>
      <c r="DV9" s="1137"/>
      <c r="DW9" s="1138" t="s">
        <v>1247</v>
      </c>
      <c r="DX9" s="1139" t="s">
        <v>1248</v>
      </c>
      <c r="DY9" s="1139" t="s">
        <v>1249</v>
      </c>
      <c r="DZ9" s="1134" t="s">
        <v>2263</v>
      </c>
      <c r="EA9" s="1134" t="s">
        <v>2264</v>
      </c>
      <c r="EB9" s="1134" t="s">
        <v>1243</v>
      </c>
      <c r="EC9" s="1134" t="s">
        <v>1244</v>
      </c>
      <c r="ED9" s="1135" t="s">
        <v>1245</v>
      </c>
      <c r="EE9" s="1136" t="s">
        <v>1246</v>
      </c>
      <c r="EF9" s="1137"/>
      <c r="EG9" s="1137"/>
      <c r="EH9" s="1137"/>
      <c r="EI9" s="1137"/>
      <c r="EJ9" s="1138" t="s">
        <v>1247</v>
      </c>
      <c r="EK9" s="1139" t="s">
        <v>1248</v>
      </c>
      <c r="EL9" s="1139" t="s">
        <v>1249</v>
      </c>
      <c r="EM9" s="1108"/>
      <c r="EN9" s="1140"/>
      <c r="EO9" s="1108"/>
      <c r="EP9" s="1140"/>
      <c r="EQ9" s="887"/>
      <c r="ER9" s="2715"/>
      <c r="ES9" s="1195"/>
      <c r="ET9" s="2668" t="s">
        <v>897</v>
      </c>
      <c r="EU9" s="2669"/>
      <c r="EV9" s="2670" t="s">
        <v>979</v>
      </c>
      <c r="EW9" s="1141" t="s">
        <v>1893</v>
      </c>
      <c r="EX9" s="1142"/>
      <c r="EY9" s="1142"/>
      <c r="EZ9" s="1142"/>
      <c r="FA9" s="1143"/>
      <c r="FB9" s="1142" t="s">
        <v>1894</v>
      </c>
      <c r="FC9" s="1143"/>
      <c r="FD9" s="1144" t="s">
        <v>1891</v>
      </c>
      <c r="FE9" s="1144" t="s">
        <v>1895</v>
      </c>
      <c r="FF9" s="1142" t="s">
        <v>890</v>
      </c>
      <c r="FG9" s="1143"/>
      <c r="FH9" s="2671"/>
      <c r="FI9" s="2671"/>
      <c r="FJ9" s="1145" t="s">
        <v>1893</v>
      </c>
      <c r="FK9" s="1146"/>
      <c r="FL9" s="1146"/>
      <c r="FM9" s="1146"/>
      <c r="FN9" s="1147"/>
      <c r="FO9" s="1146" t="s">
        <v>1894</v>
      </c>
      <c r="FP9" s="1147"/>
      <c r="FQ9" s="1148" t="s">
        <v>1891</v>
      </c>
      <c r="FR9" s="1148" t="s">
        <v>1895</v>
      </c>
      <c r="FS9" s="1146" t="s">
        <v>890</v>
      </c>
      <c r="FT9" s="1147"/>
      <c r="FU9" s="2671"/>
      <c r="FV9" s="2671"/>
      <c r="FW9" s="1141" t="s">
        <v>1893</v>
      </c>
      <c r="FX9" s="1142"/>
      <c r="FY9" s="1142"/>
      <c r="FZ9" s="1142"/>
      <c r="GA9" s="1143"/>
      <c r="GB9" s="1142" t="s">
        <v>1894</v>
      </c>
      <c r="GC9" s="1143"/>
      <c r="GD9" s="1144" t="s">
        <v>1891</v>
      </c>
      <c r="GE9" s="1144" t="s">
        <v>1895</v>
      </c>
      <c r="GF9" s="1142" t="s">
        <v>890</v>
      </c>
      <c r="GG9" s="1143"/>
      <c r="GH9" s="2671"/>
      <c r="GI9" s="2671"/>
      <c r="GJ9" s="1145" t="s">
        <v>1893</v>
      </c>
      <c r="GK9" s="1146"/>
      <c r="GL9" s="1146"/>
      <c r="GM9" s="1146"/>
      <c r="GN9" s="1147"/>
      <c r="GO9" s="1146" t="s">
        <v>1894</v>
      </c>
      <c r="GP9" s="1147"/>
      <c r="GQ9" s="1148" t="s">
        <v>1891</v>
      </c>
      <c r="GR9" s="1148" t="s">
        <v>1895</v>
      </c>
      <c r="GS9" s="1146" t="s">
        <v>890</v>
      </c>
      <c r="GT9" s="1147"/>
      <c r="GU9" s="2671"/>
      <c r="GV9" s="2671"/>
      <c r="GW9" s="1141" t="s">
        <v>1893</v>
      </c>
      <c r="GX9" s="1142"/>
      <c r="GY9" s="1142"/>
      <c r="GZ9" s="1142"/>
      <c r="HA9" s="1143"/>
      <c r="HB9" s="1142" t="s">
        <v>1894</v>
      </c>
      <c r="HC9" s="1143"/>
      <c r="HD9" s="1144" t="s">
        <v>1891</v>
      </c>
      <c r="HE9" s="1144" t="s">
        <v>1895</v>
      </c>
      <c r="HF9" s="1142" t="s">
        <v>890</v>
      </c>
      <c r="HG9" s="1143"/>
      <c r="HH9" s="2671"/>
      <c r="HI9" s="2671"/>
      <c r="HJ9" s="1145" t="s">
        <v>1893</v>
      </c>
      <c r="HK9" s="1146"/>
      <c r="HL9" s="1146"/>
      <c r="HM9" s="1146"/>
      <c r="HN9" s="1147"/>
      <c r="HO9" s="1146" t="s">
        <v>1894</v>
      </c>
      <c r="HP9" s="1147"/>
      <c r="HQ9" s="1148" t="s">
        <v>1891</v>
      </c>
      <c r="HR9" s="1148" t="s">
        <v>1895</v>
      </c>
      <c r="HS9" s="1146" t="s">
        <v>890</v>
      </c>
      <c r="HT9" s="1147"/>
      <c r="HU9" s="1125"/>
      <c r="HV9" s="1126"/>
    </row>
    <row r="10" spans="1:231" ht="18" customHeight="1">
      <c r="A10" s="1511"/>
      <c r="B10" s="1511"/>
      <c r="C10" s="1511"/>
      <c r="D10" s="1149" t="s">
        <v>1157</v>
      </c>
      <c r="E10" s="1149" t="s">
        <v>656</v>
      </c>
      <c r="F10" s="1149" t="s">
        <v>657</v>
      </c>
      <c r="G10" s="1149" t="s">
        <v>329</v>
      </c>
      <c r="H10" s="2200" t="s">
        <v>1981</v>
      </c>
      <c r="I10" s="2201" t="s">
        <v>1983</v>
      </c>
      <c r="J10" s="505" t="s">
        <v>914</v>
      </c>
      <c r="K10" s="504" t="s">
        <v>1159</v>
      </c>
      <c r="L10" s="2203" t="s">
        <v>1022</v>
      </c>
      <c r="M10" s="2474" t="s">
        <v>2167</v>
      </c>
      <c r="N10" s="2206" t="s">
        <v>510</v>
      </c>
      <c r="O10" s="2207" t="s">
        <v>2168</v>
      </c>
      <c r="P10" s="2206" t="s">
        <v>510</v>
      </c>
      <c r="Q10" s="2207" t="s">
        <v>2168</v>
      </c>
      <c r="R10" s="2206" t="s">
        <v>1145</v>
      </c>
      <c r="S10" s="2207" t="s">
        <v>1986</v>
      </c>
      <c r="T10" s="2209" t="s">
        <v>1985</v>
      </c>
      <c r="U10" s="2209" t="s">
        <v>1987</v>
      </c>
      <c r="V10" s="505" t="s">
        <v>1160</v>
      </c>
      <c r="W10" s="505" t="s">
        <v>1161</v>
      </c>
      <c r="X10" s="505" t="s">
        <v>1162</v>
      </c>
      <c r="Y10" s="2201" t="s">
        <v>1994</v>
      </c>
      <c r="Z10" s="2201" t="s">
        <v>1996</v>
      </c>
      <c r="AA10" s="1506" t="s">
        <v>656</v>
      </c>
      <c r="AB10" s="1507" t="s">
        <v>657</v>
      </c>
      <c r="AC10" s="1507" t="s">
        <v>656</v>
      </c>
      <c r="AD10" s="1507" t="s">
        <v>657</v>
      </c>
      <c r="AE10" s="1507" t="s">
        <v>656</v>
      </c>
      <c r="AF10" s="1507" t="s">
        <v>657</v>
      </c>
      <c r="AG10" s="1507" t="s">
        <v>656</v>
      </c>
      <c r="AH10" s="1508" t="s">
        <v>657</v>
      </c>
      <c r="AI10" s="505" t="s">
        <v>1189</v>
      </c>
      <c r="AJ10" s="505" t="s">
        <v>1190</v>
      </c>
      <c r="AK10" s="505" t="s">
        <v>1191</v>
      </c>
      <c r="AL10" s="505" t="s">
        <v>1192</v>
      </c>
      <c r="AM10" s="505" t="s">
        <v>186</v>
      </c>
      <c r="AN10" s="2916" t="s">
        <v>1395</v>
      </c>
      <c r="AO10" s="2916" t="s">
        <v>1519</v>
      </c>
      <c r="AP10" s="1151"/>
      <c r="AQ10" s="1151"/>
      <c r="AR10" s="1151"/>
      <c r="AS10" s="1151"/>
      <c r="AT10" s="1151"/>
      <c r="AU10" s="1151"/>
      <c r="AV10" s="1151"/>
      <c r="AW10" s="1151"/>
      <c r="AX10" s="1151"/>
      <c r="AY10" s="1151"/>
      <c r="AZ10" s="1151"/>
      <c r="BA10" s="1151"/>
      <c r="BB10" s="1151"/>
      <c r="BD10" s="1151"/>
      <c r="BE10" s="1151"/>
      <c r="BF10" s="1151"/>
      <c r="BG10" s="1151"/>
      <c r="BH10" s="1151"/>
      <c r="BI10" s="1151"/>
      <c r="BJ10" s="1151"/>
      <c r="BK10" s="1151"/>
      <c r="BL10" s="1151"/>
      <c r="BM10" s="1151"/>
      <c r="BN10" s="1151"/>
      <c r="BO10" s="1151"/>
      <c r="BP10" s="1151"/>
      <c r="BQ10" s="1151"/>
      <c r="BR10" s="1151"/>
      <c r="BS10" s="1151"/>
      <c r="BT10" s="2896"/>
      <c r="BU10" s="2896" t="str">
        <f>'A2'!A10</f>
        <v>มาตรฐาน / ตัวบ่งชี้</v>
      </c>
      <c r="BV10" s="2677" t="str">
        <f>'A2'!B10</f>
        <v>โดยสถานศึกษา</v>
      </c>
      <c r="BW10" s="2677"/>
      <c r="BX10" s="2677" t="str">
        <f>'A2'!D10</f>
        <v>โดยต้นสังกัด</v>
      </c>
      <c r="BY10" s="2677"/>
      <c r="BZ10" s="2646"/>
      <c r="CA10" s="2646" t="str">
        <f>'A2'!F10</f>
        <v>มาตรฐาน / ตัวบ่งชี้</v>
      </c>
      <c r="CB10" s="2678" t="str">
        <f>'A2'!G10</f>
        <v>โดยสถานศึกษา</v>
      </c>
      <c r="CC10" s="2678"/>
      <c r="CD10" s="2678" t="str">
        <f>'A2'!I10</f>
        <v>โดยต้นสังกัด</v>
      </c>
      <c r="CE10" s="2678"/>
      <c r="CF10" s="1181" t="s">
        <v>1147</v>
      </c>
      <c r="CG10" s="2691" t="s">
        <v>1884</v>
      </c>
      <c r="CH10" s="2196" t="s">
        <v>1891</v>
      </c>
      <c r="CI10" s="2196" t="s">
        <v>229</v>
      </c>
      <c r="CJ10" s="1922" t="s">
        <v>1174</v>
      </c>
      <c r="CK10" s="1108" t="s">
        <v>759</v>
      </c>
      <c r="CL10" s="1107" t="s">
        <v>760</v>
      </c>
      <c r="CM10" s="1134" t="s">
        <v>1251</v>
      </c>
      <c r="CN10" s="1134"/>
      <c r="CO10" s="1134"/>
      <c r="CP10" s="1134" t="s">
        <v>1252</v>
      </c>
      <c r="CQ10" s="1134" t="s">
        <v>1253</v>
      </c>
      <c r="CR10" s="1134" t="s">
        <v>2256</v>
      </c>
      <c r="CS10" s="1134" t="s">
        <v>2256</v>
      </c>
      <c r="CT10" s="1134" t="s">
        <v>2256</v>
      </c>
      <c r="CU10" s="1134" t="s">
        <v>2256</v>
      </c>
      <c r="CV10" s="1134" t="s">
        <v>2256</v>
      </c>
      <c r="CW10" s="1138" t="s">
        <v>1252</v>
      </c>
      <c r="CX10" s="1139" t="s">
        <v>1254</v>
      </c>
      <c r="CY10" s="1139" t="s">
        <v>1255</v>
      </c>
      <c r="CZ10" s="1134" t="s">
        <v>1251</v>
      </c>
      <c r="DA10" s="1134"/>
      <c r="DB10" s="1134"/>
      <c r="DC10" s="1134" t="s">
        <v>1252</v>
      </c>
      <c r="DD10" s="1134" t="s">
        <v>1253</v>
      </c>
      <c r="DE10" s="1134" t="s">
        <v>2256</v>
      </c>
      <c r="DF10" s="1134" t="s">
        <v>2256</v>
      </c>
      <c r="DG10" s="1134" t="s">
        <v>2256</v>
      </c>
      <c r="DH10" s="1134" t="s">
        <v>2256</v>
      </c>
      <c r="DI10" s="1134" t="s">
        <v>2256</v>
      </c>
      <c r="DJ10" s="1138" t="s">
        <v>1252</v>
      </c>
      <c r="DK10" s="1139" t="s">
        <v>1254</v>
      </c>
      <c r="DL10" s="1139" t="s">
        <v>1255</v>
      </c>
      <c r="DM10" s="1134" t="s">
        <v>1251</v>
      </c>
      <c r="DN10" s="1134"/>
      <c r="DO10" s="1134"/>
      <c r="DP10" s="1134" t="s">
        <v>1252</v>
      </c>
      <c r="DQ10" s="1134" t="s">
        <v>1253</v>
      </c>
      <c r="DR10" s="1134" t="s">
        <v>2256</v>
      </c>
      <c r="DS10" s="1134" t="s">
        <v>2256</v>
      </c>
      <c r="DT10" s="1134" t="s">
        <v>2256</v>
      </c>
      <c r="DU10" s="1134" t="s">
        <v>2256</v>
      </c>
      <c r="DV10" s="1134" t="s">
        <v>2256</v>
      </c>
      <c r="DW10" s="1138" t="s">
        <v>1252</v>
      </c>
      <c r="DX10" s="1139" t="s">
        <v>1254</v>
      </c>
      <c r="DY10" s="1139" t="s">
        <v>1255</v>
      </c>
      <c r="DZ10" s="1134" t="s">
        <v>1251</v>
      </c>
      <c r="EA10" s="1134"/>
      <c r="EB10" s="1134"/>
      <c r="EC10" s="1134" t="s">
        <v>1252</v>
      </c>
      <c r="ED10" s="1134" t="s">
        <v>1253</v>
      </c>
      <c r="EE10" s="1134" t="s">
        <v>2256</v>
      </c>
      <c r="EF10" s="1134" t="s">
        <v>2256</v>
      </c>
      <c r="EG10" s="1134" t="s">
        <v>2256</v>
      </c>
      <c r="EH10" s="1134" t="s">
        <v>2256</v>
      </c>
      <c r="EI10" s="1134" t="s">
        <v>2256</v>
      </c>
      <c r="EJ10" s="1138" t="s">
        <v>1252</v>
      </c>
      <c r="EK10" s="1139" t="s">
        <v>1254</v>
      </c>
      <c r="EL10" s="1139" t="s">
        <v>1255</v>
      </c>
      <c r="EM10" s="883" t="str">
        <f>CC!A10</f>
        <v>วิธีการพัฒนา  มาตรฐานที่ 1</v>
      </c>
      <c r="EN10" s="1014" t="str">
        <f>CC!B10</f>
        <v>วิธีการพัฒนา  มาตรฐานที่ 5</v>
      </c>
      <c r="EO10" s="883" t="str">
        <f>'CC2'!A10</f>
        <v>แนวทางการพัฒนาในอนาคต  มาตรฐานที่ 1</v>
      </c>
      <c r="EP10" s="1014" t="str">
        <f>'CC2'!B10</f>
        <v>แนวทางการพัฒนาในอนาคต  มาตรฐานที่ 5</v>
      </c>
      <c r="EQ10" s="887" t="str">
        <f>DD!A11</f>
        <v>จุดเด่น</v>
      </c>
      <c r="ER10" s="2715" t="str">
        <f>DD!B11</f>
        <v>จุดเด่น</v>
      </c>
      <c r="ES10" s="1195" t="str">
        <f>DD!G11</f>
        <v>รายการต้องการช่วยเหลือ</v>
      </c>
      <c r="ET10" s="2672" t="s">
        <v>844</v>
      </c>
      <c r="EU10" s="2673"/>
      <c r="EV10" s="2674"/>
      <c r="EW10" s="1152">
        <v>1</v>
      </c>
      <c r="EX10" s="1152">
        <v>2</v>
      </c>
      <c r="EY10" s="1152">
        <v>3</v>
      </c>
      <c r="EZ10" s="1152">
        <v>4</v>
      </c>
      <c r="FA10" s="1152">
        <v>5</v>
      </c>
      <c r="FB10" s="1153" t="s">
        <v>895</v>
      </c>
      <c r="FC10" s="1154" t="s">
        <v>674</v>
      </c>
      <c r="FD10" s="1152"/>
      <c r="FE10" s="1153" t="s">
        <v>896</v>
      </c>
      <c r="FF10" s="1155" t="s">
        <v>897</v>
      </c>
      <c r="FG10" s="1156" t="s">
        <v>891</v>
      </c>
      <c r="FH10" s="690"/>
      <c r="FI10" s="690"/>
      <c r="FJ10" s="1157">
        <v>1</v>
      </c>
      <c r="FK10" s="1157">
        <v>2</v>
      </c>
      <c r="FL10" s="1157">
        <v>3</v>
      </c>
      <c r="FM10" s="1157">
        <v>4</v>
      </c>
      <c r="FN10" s="1157">
        <v>5</v>
      </c>
      <c r="FO10" s="1158" t="s">
        <v>895</v>
      </c>
      <c r="FP10" s="1159" t="s">
        <v>674</v>
      </c>
      <c r="FQ10" s="1157"/>
      <c r="FR10" s="1158" t="s">
        <v>896</v>
      </c>
      <c r="FS10" s="1160" t="s">
        <v>897</v>
      </c>
      <c r="FT10" s="1161" t="s">
        <v>891</v>
      </c>
      <c r="FU10" s="690"/>
      <c r="FV10" s="690"/>
      <c r="FW10" s="1152">
        <v>1</v>
      </c>
      <c r="FX10" s="1152">
        <v>2</v>
      </c>
      <c r="FY10" s="1152">
        <v>3</v>
      </c>
      <c r="FZ10" s="1152">
        <v>4</v>
      </c>
      <c r="GA10" s="1152">
        <v>5</v>
      </c>
      <c r="GB10" s="1153" t="s">
        <v>895</v>
      </c>
      <c r="GC10" s="1154" t="s">
        <v>674</v>
      </c>
      <c r="GD10" s="1152"/>
      <c r="GE10" s="1153" t="s">
        <v>896</v>
      </c>
      <c r="GF10" s="1155" t="s">
        <v>897</v>
      </c>
      <c r="GG10" s="1156" t="s">
        <v>891</v>
      </c>
      <c r="GH10" s="690"/>
      <c r="GI10" s="690"/>
      <c r="GJ10" s="1157">
        <v>1</v>
      </c>
      <c r="GK10" s="1157">
        <v>2</v>
      </c>
      <c r="GL10" s="1157">
        <v>3</v>
      </c>
      <c r="GM10" s="1157">
        <v>4</v>
      </c>
      <c r="GN10" s="1157">
        <v>5</v>
      </c>
      <c r="GO10" s="1158" t="s">
        <v>895</v>
      </c>
      <c r="GP10" s="1159" t="s">
        <v>674</v>
      </c>
      <c r="GQ10" s="1157"/>
      <c r="GR10" s="1158" t="s">
        <v>896</v>
      </c>
      <c r="GS10" s="1160" t="s">
        <v>897</v>
      </c>
      <c r="GT10" s="1161" t="s">
        <v>891</v>
      </c>
      <c r="GU10" s="690"/>
      <c r="GV10" s="690"/>
      <c r="GW10" s="1152">
        <v>1</v>
      </c>
      <c r="GX10" s="1152">
        <v>2</v>
      </c>
      <c r="GY10" s="1152">
        <v>3</v>
      </c>
      <c r="GZ10" s="1152">
        <v>4</v>
      </c>
      <c r="HA10" s="1152">
        <v>5</v>
      </c>
      <c r="HB10" s="1153" t="s">
        <v>895</v>
      </c>
      <c r="HC10" s="1154" t="s">
        <v>674</v>
      </c>
      <c r="HD10" s="1152"/>
      <c r="HE10" s="1153" t="s">
        <v>896</v>
      </c>
      <c r="HF10" s="1155" t="s">
        <v>897</v>
      </c>
      <c r="HG10" s="1156" t="s">
        <v>891</v>
      </c>
      <c r="HH10" s="690"/>
      <c r="HI10" s="690"/>
      <c r="HJ10" s="1157">
        <v>1</v>
      </c>
      <c r="HK10" s="1157">
        <v>2</v>
      </c>
      <c r="HL10" s="1157">
        <v>3</v>
      </c>
      <c r="HM10" s="1157">
        <v>4</v>
      </c>
      <c r="HN10" s="1157">
        <v>5</v>
      </c>
      <c r="HO10" s="1158" t="s">
        <v>895</v>
      </c>
      <c r="HP10" s="1159" t="s">
        <v>674</v>
      </c>
      <c r="HQ10" s="1157"/>
      <c r="HR10" s="1158" t="s">
        <v>896</v>
      </c>
      <c r="HS10" s="1160" t="s">
        <v>897</v>
      </c>
      <c r="HT10" s="1161" t="s">
        <v>891</v>
      </c>
      <c r="HU10" s="1162"/>
      <c r="HV10" s="1163"/>
    </row>
    <row r="11" spans="1:231" ht="18" customHeight="1">
      <c r="A11" s="1164">
        <v>1</v>
      </c>
      <c r="B11" s="1164"/>
      <c r="C11" s="1164"/>
      <c r="D11" s="1165" t="s">
        <v>272</v>
      </c>
      <c r="E11" s="2221">
        <f>'AA1'!B11</f>
        <v>101</v>
      </c>
      <c r="F11" s="2221">
        <f>'AA1'!C11</f>
        <v>94</v>
      </c>
      <c r="G11" s="2221">
        <f>'AA1'!D11</f>
        <v>195</v>
      </c>
      <c r="H11" s="2221">
        <f>'AA1'!E11</f>
        <v>0</v>
      </c>
      <c r="I11" s="2221">
        <f>'AA1'!F11</f>
        <v>0</v>
      </c>
      <c r="J11" s="2221">
        <f>'AA1'!G11</f>
        <v>0</v>
      </c>
      <c r="K11" s="2221">
        <f>'AA1'!H11</f>
        <v>0</v>
      </c>
      <c r="L11" s="2221">
        <f>'AA1'!I11</f>
        <v>0</v>
      </c>
      <c r="M11" s="2221">
        <f>'AA1'!J11</f>
        <v>0</v>
      </c>
      <c r="N11" s="2221">
        <f>'AA1'!K11</f>
        <v>0</v>
      </c>
      <c r="O11" s="2221">
        <f>'AA1'!L11</f>
        <v>0</v>
      </c>
      <c r="P11" s="2221">
        <f>'AA1'!M11</f>
        <v>0</v>
      </c>
      <c r="Q11" s="2221">
        <f>'AA1'!N11</f>
        <v>0</v>
      </c>
      <c r="R11" s="2221">
        <f>'AA1'!O11</f>
        <v>0</v>
      </c>
      <c r="S11" s="2221">
        <f>'AA1'!P11</f>
        <v>0</v>
      </c>
      <c r="T11" s="2221">
        <f>'AA1'!Q11</f>
        <v>0</v>
      </c>
      <c r="U11" s="2221">
        <f>'AA1'!R11</f>
        <v>0</v>
      </c>
      <c r="V11" s="2221">
        <f>'AA1'!S11</f>
        <v>0</v>
      </c>
      <c r="W11" s="2221">
        <f>'AA1'!T11</f>
        <v>0</v>
      </c>
      <c r="X11" s="2221">
        <f>'AA1'!U11</f>
        <v>0</v>
      </c>
      <c r="Y11" s="2221">
        <f>'AA1'!V11</f>
        <v>0</v>
      </c>
      <c r="Z11" s="320"/>
      <c r="AA11" s="2221">
        <f>'AA1'!X11</f>
        <v>0</v>
      </c>
      <c r="AB11" s="2221">
        <f>'AA1'!Y11</f>
        <v>0</v>
      </c>
      <c r="AC11" s="2221">
        <f>'AA1'!Z11</f>
        <v>0</v>
      </c>
      <c r="AD11" s="2221">
        <f>'AA1'!AA11</f>
        <v>0</v>
      </c>
      <c r="AE11" s="2221">
        <f>'AA1'!AB11</f>
        <v>0</v>
      </c>
      <c r="AF11" s="2221">
        <f>'AA1'!AC11</f>
        <v>0</v>
      </c>
      <c r="AG11" s="2221">
        <f>'AA1'!AD11</f>
        <v>0</v>
      </c>
      <c r="AH11" s="2221">
        <f>'AA1'!AE11</f>
        <v>0</v>
      </c>
      <c r="AI11" s="2221">
        <f>'AA1'!AF11</f>
        <v>0</v>
      </c>
      <c r="AJ11" s="2221">
        <f>'AA1'!AG11</f>
        <v>0</v>
      </c>
      <c r="AK11" s="2221">
        <f>'AA1'!AH11</f>
        <v>0</v>
      </c>
      <c r="AL11" s="2221">
        <f>'AA1'!AI11</f>
        <v>0</v>
      </c>
      <c r="AM11" s="2221">
        <f>'AA1'!AJ11</f>
        <v>0</v>
      </c>
      <c r="AN11" s="2912"/>
      <c r="AO11" s="2911"/>
      <c r="AP11" s="1166"/>
      <c r="AQ11" s="1166"/>
      <c r="AR11" s="1166"/>
      <c r="AS11" s="1166"/>
      <c r="AT11" s="1166"/>
      <c r="AU11" s="1166"/>
      <c r="AV11" s="1166"/>
      <c r="AW11" s="1166"/>
      <c r="AX11" s="1166"/>
      <c r="AY11" s="1166"/>
      <c r="AZ11" s="1166"/>
      <c r="BA11" s="1166"/>
      <c r="BB11" s="1166"/>
      <c r="BD11" s="1044"/>
      <c r="BE11" s="1044"/>
      <c r="BF11" s="1044"/>
      <c r="BG11" s="1044"/>
      <c r="BH11" s="1044"/>
      <c r="BI11" s="1044"/>
      <c r="BJ11" s="1044"/>
      <c r="BK11" s="1044"/>
      <c r="BL11" s="1044"/>
      <c r="BM11" s="1044"/>
      <c r="BN11" s="1044"/>
      <c r="BO11" s="1044"/>
      <c r="BP11" s="1044"/>
      <c r="BQ11" s="1044"/>
      <c r="BR11" s="1044"/>
      <c r="BS11" s="1044"/>
      <c r="BT11" s="2605">
        <v>1.1000000000000001</v>
      </c>
      <c r="BU11" s="3231" t="str">
        <f>'AA2'!A11</f>
        <v xml:space="preserve"> มาตรฐานที่ 1    ตัวบ่งชี้ที่ 1</v>
      </c>
      <c r="BV11" s="3232">
        <f>'AA2'!B11</f>
        <v>5</v>
      </c>
      <c r="BW11" s="3231" t="str">
        <f>'AA2'!C11</f>
        <v>ดีเยี่ยม</v>
      </c>
      <c r="BX11" s="3232">
        <f>'AA2'!D11</f>
        <v>5</v>
      </c>
      <c r="BY11" s="3231" t="str">
        <f>'AA2'!E11</f>
        <v>ดีเยี่ยม</v>
      </c>
      <c r="BZ11" s="2646">
        <v>5.01</v>
      </c>
      <c r="CA11" s="2646" t="str">
        <f>'AA2'!F11</f>
        <v xml:space="preserve"> มาตรฐานที่ 5   ตัวบ่งชี้ที่ 1</v>
      </c>
      <c r="CB11" s="2644">
        <f>'AA2'!G11</f>
        <v>4.58</v>
      </c>
      <c r="CC11" s="2646" t="str">
        <f>'AA2'!H11</f>
        <v>ดีมาก</v>
      </c>
      <c r="CD11" s="2644">
        <f>'AA2'!I11</f>
        <v>4.58</v>
      </c>
      <c r="CE11" s="2646" t="str">
        <f>'AA2'!J11</f>
        <v>ดีมาก</v>
      </c>
      <c r="CF11" s="2694" t="str">
        <f>'AA2'!U11</f>
        <v xml:space="preserve">          จุดเด่น</v>
      </c>
      <c r="CG11" s="2692" t="str">
        <f>'AA2'!V11</f>
        <v>กลุ่มตัวบ่งชี้พื้นฐาน    ตัวบ่งชี้ที่ 1</v>
      </c>
      <c r="CH11" s="2195">
        <f>'AA2'!W11</f>
        <v>5</v>
      </c>
      <c r="CI11" s="2195" t="str">
        <f>'AA2'!X11</f>
        <v>ดีมาก</v>
      </c>
      <c r="CJ11" s="330" t="str">
        <f>BB!A11</f>
        <v xml:space="preserve">               สถานศึกษาแบ่งโครงสร้างการบริหารงานเป็น    4  ด้าน  ได้แก่   งานบริหารวิชาการ, </v>
      </c>
      <c r="CK11" s="191" t="str">
        <f>BB!B11</f>
        <v>ภายในปี 2558 โรงเรียนอนุบาลพะเยา เป็นโรงเรียนมาตรฐานสากลชั้นนำ 1 ใน 10 ของภาคเหนือ มุ่งจัด</v>
      </c>
      <c r="CL11" s="191" t="str">
        <f>BB!C11</f>
        <v>1.จัดหลักสูตรการเรียนการสอนมาตรฐานสากลทุกระดับชั้น</v>
      </c>
      <c r="CM11" s="1167">
        <f>'BB1'!A11</f>
        <v>1</v>
      </c>
      <c r="CN11" s="1167" t="str">
        <f>'BB1'!B11</f>
        <v>เข้าค่ายวิชาการวิทยาศาสตร์  Day Camp</v>
      </c>
      <c r="CO11" s="1167" t="str">
        <f>'BB1'!C11</f>
        <v>เพื่อให้เด็กได้เรียนรู้ด้วยวิธีการหาคำตอบที่หลากหลาย</v>
      </c>
      <c r="CP11" s="1167" t="str">
        <f>'BB1'!D11</f>
        <v>ร้อยละ 80</v>
      </c>
      <c r="CQ11" s="1167">
        <f>'BB1'!E11</f>
        <v>100</v>
      </c>
      <c r="CR11" s="1167">
        <f>'BB1'!F11</f>
        <v>3</v>
      </c>
      <c r="CS11" s="1167">
        <f>'BB1'!G11</f>
        <v>4</v>
      </c>
      <c r="CT11" s="1167">
        <f>'BB1'!H11</f>
        <v>0</v>
      </c>
      <c r="CU11" s="1167">
        <f>'BB1'!I11</f>
        <v>0</v>
      </c>
      <c r="CV11" s="1167">
        <f>'BB1'!J11</f>
        <v>0</v>
      </c>
      <c r="CW11" s="1167" t="str">
        <f>'BB1'!K11</f>
        <v>ร้อยละ 80ของนักเรียน</v>
      </c>
      <c r="CX11" s="1167" t="str">
        <f>'BB1'!L11</f>
        <v>ได้รับการจัดสรรงบประมาณจากหน่วยงาน</v>
      </c>
      <c r="CY11" s="1167">
        <f>'BB1'!M11</f>
        <v>0</v>
      </c>
      <c r="CZ11" s="1167">
        <f>'BB2'!A11</f>
        <v>1</v>
      </c>
      <c r="DA11" s="1167">
        <f>'BB2'!B11</f>
        <v>0</v>
      </c>
      <c r="DB11" s="1167">
        <f>'BB2'!C11</f>
        <v>0</v>
      </c>
      <c r="DC11" s="1167">
        <f>'BB2'!D11</f>
        <v>0</v>
      </c>
      <c r="DD11" s="1167">
        <f>'BB2'!E11</f>
        <v>0</v>
      </c>
      <c r="DE11" s="1167">
        <f>'BB2'!F11</f>
        <v>0</v>
      </c>
      <c r="DF11" s="1167">
        <f>'BB2'!G11</f>
        <v>0</v>
      </c>
      <c r="DG11" s="1167">
        <f>'BB2'!H11</f>
        <v>0</v>
      </c>
      <c r="DH11" s="1167">
        <f>'BB2'!I11</f>
        <v>0</v>
      </c>
      <c r="DI11" s="1167">
        <f>'BB2'!J11</f>
        <v>0</v>
      </c>
      <c r="DJ11" s="1167">
        <f>'BB2'!K11</f>
        <v>0</v>
      </c>
      <c r="DK11" s="1167">
        <f>'BB2'!L11</f>
        <v>0</v>
      </c>
      <c r="DL11" s="1167">
        <f>'BB2'!M11</f>
        <v>0</v>
      </c>
      <c r="DM11" s="1167">
        <f>'BB3'!A11</f>
        <v>0</v>
      </c>
      <c r="DN11" s="1167">
        <f>'BB3'!B11</f>
        <v>0</v>
      </c>
      <c r="DO11" s="1167">
        <f>'BB3'!C11</f>
        <v>0</v>
      </c>
      <c r="DP11" s="1167">
        <f>'BB3'!D11</f>
        <v>0</v>
      </c>
      <c r="DQ11" s="1167">
        <f>'BB3'!E11</f>
        <v>0</v>
      </c>
      <c r="DR11" s="1167">
        <f>'BB3'!F11</f>
        <v>0</v>
      </c>
      <c r="DS11" s="1167">
        <f>'BB3'!G11</f>
        <v>0</v>
      </c>
      <c r="DT11" s="1167">
        <f>'BB3'!H11</f>
        <v>0</v>
      </c>
      <c r="DU11" s="1167">
        <f>'BB3'!I11</f>
        <v>0</v>
      </c>
      <c r="DV11" s="1167">
        <f>'BB3'!J11</f>
        <v>0</v>
      </c>
      <c r="DW11" s="1167">
        <f>'BB3'!K11</f>
        <v>0</v>
      </c>
      <c r="DX11" s="1167">
        <f>'BB3'!L11</f>
        <v>0</v>
      </c>
      <c r="DY11" s="1167">
        <f>'BB3'!M11</f>
        <v>0</v>
      </c>
      <c r="DZ11" s="1167">
        <f>'BB4'!A11</f>
        <v>0</v>
      </c>
      <c r="EA11" s="1167">
        <f>'BB4'!B11</f>
        <v>0</v>
      </c>
      <c r="EB11" s="1167">
        <f>'BB4'!C11</f>
        <v>0</v>
      </c>
      <c r="EC11" s="1167">
        <f>'BB4'!D11</f>
        <v>0</v>
      </c>
      <c r="ED11" s="1167">
        <f>'BB4'!E11</f>
        <v>0</v>
      </c>
      <c r="EE11" s="1167">
        <f>'BB4'!F11</f>
        <v>0</v>
      </c>
      <c r="EF11" s="1167">
        <f>'BB4'!G11</f>
        <v>0</v>
      </c>
      <c r="EG11" s="1167">
        <f>'BB4'!H11</f>
        <v>0</v>
      </c>
      <c r="EH11" s="1167">
        <f>'BB4'!I11</f>
        <v>0</v>
      </c>
      <c r="EI11" s="1167">
        <f>'BB4'!J11</f>
        <v>0</v>
      </c>
      <c r="EJ11" s="1167">
        <f>'BB4'!K11</f>
        <v>0</v>
      </c>
      <c r="EK11" s="1167">
        <f>'BB4'!L11</f>
        <v>0</v>
      </c>
      <c r="EL11" s="1167">
        <f>'BB4'!M11</f>
        <v>0</v>
      </c>
      <c r="EM11" s="2282" t="str">
        <f>CC!A11</f>
        <v>ส่งเสริมให้เด็กมีร่างกายเจริญเติบโตตามวัยมีสุขนิสัยที่ดี เด็กจะได้รับการดื่มนมและมีอาหารเสริม</v>
      </c>
      <c r="EN11" s="2282" t="str">
        <f>CC!B11</f>
        <v>ครูจัดการเรียนการสอนโดยการบันทึกแผนการจัดประสบการณ์ และบันทึกผลหลังแผน</v>
      </c>
      <c r="EO11" s="2282" t="str">
        <f>'CC2'!A11</f>
        <v xml:space="preserve"> - จัดให้มีโครงการส่งเสริมสุขภาพ โครงการเยี่ยมบ้าน  กิจกรรมออกกำลังกาย  กิจกรรมการ</v>
      </c>
      <c r="EP11" s="2282" t="str">
        <f>'CC2'!B11</f>
        <v xml:space="preserve"> -  จัดกิจกรรมเพื่อพัฒนาการเรียนการสอนภาษาไทย คณิตศาสตร์ วิทยาศาสตร์ ภาษาอังกฤษ</v>
      </c>
      <c r="EQ11" s="887" t="str">
        <f>DD!A11</f>
        <v>จุดเด่น</v>
      </c>
      <c r="ER11" s="2716" t="str">
        <f>DD!B11</f>
        <v>จุดเด่น</v>
      </c>
      <c r="ES11" s="1019" t="str">
        <f>DD!G11</f>
        <v>รายการต้องการช่วยเหลือ</v>
      </c>
      <c r="ET11" s="656" t="s">
        <v>747</v>
      </c>
      <c r="EU11" s="657"/>
      <c r="EV11" s="1199">
        <f>'CC1'!C11</f>
        <v>399</v>
      </c>
      <c r="EW11" s="1199">
        <f>'CC1'!D11</f>
        <v>0</v>
      </c>
      <c r="EX11" s="1199">
        <f>'CC1'!E11</f>
        <v>0</v>
      </c>
      <c r="EY11" s="1199">
        <f>'CC1'!F11</f>
        <v>0</v>
      </c>
      <c r="EZ11" s="1199">
        <f>'CC1'!G11</f>
        <v>0</v>
      </c>
      <c r="FA11" s="1199">
        <f>'CC1'!H11</f>
        <v>399</v>
      </c>
      <c r="FB11" s="1199">
        <f>'CC1'!I11</f>
        <v>399</v>
      </c>
      <c r="FC11" s="1199">
        <f>'CC1'!J11</f>
        <v>100</v>
      </c>
      <c r="FD11" s="1199">
        <f>'CC1'!K11</f>
        <v>1</v>
      </c>
      <c r="FE11" s="1199">
        <f>'CC1'!L11</f>
        <v>1</v>
      </c>
      <c r="FF11" s="1199">
        <f>'CC1'!M11</f>
        <v>5</v>
      </c>
      <c r="FG11" s="1199" t="str">
        <f>'CC1'!N11</f>
        <v>ดีเยี่ยม</v>
      </c>
      <c r="FH11" s="1208"/>
      <c r="FI11" s="1208"/>
      <c r="FJ11" s="1199">
        <f>'CC1'!Q11</f>
        <v>0</v>
      </c>
      <c r="FK11" s="1199">
        <f>'CC1'!R11</f>
        <v>0</v>
      </c>
      <c r="FL11" s="1199">
        <f>'CC1'!S11</f>
        <v>0</v>
      </c>
      <c r="FM11" s="1199">
        <f>'CC1'!T11</f>
        <v>0</v>
      </c>
      <c r="FN11" s="1199">
        <f>'CC1'!U11</f>
        <v>399</v>
      </c>
      <c r="FO11" s="1199">
        <f>'CC1'!V11</f>
        <v>399</v>
      </c>
      <c r="FP11" s="1199">
        <f>'CC1'!W11</f>
        <v>100</v>
      </c>
      <c r="FQ11" s="1199">
        <f>'CC1'!X11</f>
        <v>1.5</v>
      </c>
      <c r="FR11" s="1199">
        <f>'CC1'!Y11</f>
        <v>1.5</v>
      </c>
      <c r="FS11" s="1199">
        <f>'CC1'!Z11</f>
        <v>5</v>
      </c>
      <c r="FT11" s="1199" t="str">
        <f>'CC1'!AA11</f>
        <v>ดีเยี่ยม</v>
      </c>
      <c r="FU11" s="1208"/>
      <c r="FV11" s="1208"/>
      <c r="FW11" s="1199">
        <f>'CC1'!AD11</f>
        <v>0</v>
      </c>
      <c r="FX11" s="1199">
        <f>'CC1'!AE11</f>
        <v>0</v>
      </c>
      <c r="FY11" s="1199">
        <f>'CC1'!AF11</f>
        <v>0</v>
      </c>
      <c r="FZ11" s="1199">
        <f>'CC1'!AG11</f>
        <v>0</v>
      </c>
      <c r="GA11" s="1199">
        <f>'CC1'!AH11</f>
        <v>399</v>
      </c>
      <c r="GB11" s="1199">
        <f>'CC1'!AI11</f>
        <v>399</v>
      </c>
      <c r="GC11" s="1199">
        <f>'CC1'!AJ11</f>
        <v>100</v>
      </c>
      <c r="GD11" s="1199">
        <f>'CC1'!AK11</f>
        <v>1.5</v>
      </c>
      <c r="GE11" s="1199">
        <f>'CC1'!AL11</f>
        <v>1.5</v>
      </c>
      <c r="GF11" s="1199">
        <f>'CC1'!AM11</f>
        <v>5</v>
      </c>
      <c r="GG11" s="1199" t="str">
        <f>'CC1'!AN11</f>
        <v>ดีเยี่ยม</v>
      </c>
      <c r="GH11" s="1208"/>
      <c r="GI11" s="1208"/>
      <c r="GJ11" s="1199">
        <f>'CC1'!AQ11</f>
        <v>0</v>
      </c>
      <c r="GK11" s="1199">
        <f>'CC1'!AR11</f>
        <v>0</v>
      </c>
      <c r="GL11" s="1199">
        <f>'CC1'!AS11</f>
        <v>0</v>
      </c>
      <c r="GM11" s="1199">
        <f>'CC1'!AT11</f>
        <v>0</v>
      </c>
      <c r="GN11" s="1199">
        <f>'CC1'!AU11</f>
        <v>399</v>
      </c>
      <c r="GO11" s="1199">
        <f>'CC1'!AV11</f>
        <v>399</v>
      </c>
      <c r="GP11" s="1199">
        <f>'CC1'!AW11</f>
        <v>100</v>
      </c>
      <c r="GQ11" s="1199">
        <f>'CC1'!AX11</f>
        <v>1</v>
      </c>
      <c r="GR11" s="1199">
        <f>'CC1'!AY11</f>
        <v>1</v>
      </c>
      <c r="GS11" s="1199">
        <f>'CC1'!AZ11</f>
        <v>5</v>
      </c>
      <c r="GT11" s="1199" t="str">
        <f>'CC1'!BA11</f>
        <v>ดีเยี่ยม</v>
      </c>
      <c r="GU11" s="1208"/>
      <c r="GV11" s="1208"/>
      <c r="GW11" s="1199"/>
      <c r="GX11" s="1199"/>
      <c r="GY11" s="1199"/>
      <c r="GZ11" s="1199"/>
      <c r="HA11" s="1199"/>
      <c r="HB11" s="1199"/>
      <c r="HC11" s="1199"/>
      <c r="HD11" s="1199"/>
      <c r="HE11" s="1199"/>
      <c r="HF11" s="1199"/>
      <c r="HG11" s="1199"/>
      <c r="HH11" s="1208"/>
      <c r="HI11" s="1208"/>
      <c r="HJ11" s="1199"/>
      <c r="HK11" s="1199"/>
      <c r="HL11" s="1199"/>
      <c r="HM11" s="1199"/>
      <c r="HN11" s="1199"/>
      <c r="HO11" s="1199"/>
      <c r="HP11" s="1199"/>
      <c r="HQ11" s="1199"/>
      <c r="HR11" s="1199"/>
      <c r="HS11" s="1199"/>
      <c r="HT11" s="1199"/>
      <c r="HU11" s="1168"/>
      <c r="HV11" s="1169"/>
    </row>
    <row r="12" spans="1:231" ht="18" customHeight="1">
      <c r="A12" s="1164">
        <v>2</v>
      </c>
      <c r="B12" s="1164"/>
      <c r="C12" s="1164"/>
      <c r="D12" s="1170" t="s">
        <v>271</v>
      </c>
      <c r="E12" s="2222">
        <f>'AA1'!B12</f>
        <v>106</v>
      </c>
      <c r="F12" s="2222">
        <f>'AA1'!C12</f>
        <v>98</v>
      </c>
      <c r="G12" s="2222">
        <f>'AA1'!D12</f>
        <v>204</v>
      </c>
      <c r="H12" s="2222">
        <f>'AA1'!E12</f>
        <v>0</v>
      </c>
      <c r="I12" s="2222">
        <f>'AA1'!F12</f>
        <v>0</v>
      </c>
      <c r="J12" s="2222">
        <f>'AA1'!G12</f>
        <v>0</v>
      </c>
      <c r="K12" s="2222">
        <f>'AA1'!H12</f>
        <v>0</v>
      </c>
      <c r="L12" s="2222">
        <f>'AA1'!I12</f>
        <v>0</v>
      </c>
      <c r="M12" s="2222">
        <f>'AA1'!J12</f>
        <v>0</v>
      </c>
      <c r="N12" s="2222">
        <f>'AA1'!K12</f>
        <v>0</v>
      </c>
      <c r="O12" s="2222">
        <f>'AA1'!L12</f>
        <v>0</v>
      </c>
      <c r="P12" s="2222">
        <f>'AA1'!M12</f>
        <v>0</v>
      </c>
      <c r="Q12" s="2222">
        <f>'AA1'!N12</f>
        <v>0</v>
      </c>
      <c r="R12" s="2222">
        <f>'AA1'!O12</f>
        <v>0</v>
      </c>
      <c r="S12" s="2222">
        <f>'AA1'!P12</f>
        <v>0</v>
      </c>
      <c r="T12" s="2222">
        <f>'AA1'!Q12</f>
        <v>0</v>
      </c>
      <c r="U12" s="2222">
        <f>'AA1'!R12</f>
        <v>0</v>
      </c>
      <c r="V12" s="2222">
        <f>'AA1'!S12</f>
        <v>0</v>
      </c>
      <c r="W12" s="2222">
        <f>'AA1'!T12</f>
        <v>0</v>
      </c>
      <c r="X12" s="2222">
        <f>'AA1'!U12</f>
        <v>0</v>
      </c>
      <c r="Y12" s="2222">
        <f>'AA1'!V12</f>
        <v>0</v>
      </c>
      <c r="Z12" s="321"/>
      <c r="AA12" s="2222">
        <f>'AA1'!X12</f>
        <v>0</v>
      </c>
      <c r="AB12" s="2222">
        <f>'AA1'!Y12</f>
        <v>0</v>
      </c>
      <c r="AC12" s="2222">
        <f>'AA1'!Z12</f>
        <v>0</v>
      </c>
      <c r="AD12" s="2222">
        <f>'AA1'!AA12</f>
        <v>0</v>
      </c>
      <c r="AE12" s="2222">
        <f>'AA1'!AB12</f>
        <v>0</v>
      </c>
      <c r="AF12" s="2222">
        <f>'AA1'!AC12</f>
        <v>0</v>
      </c>
      <c r="AG12" s="2222">
        <f>'AA1'!AD12</f>
        <v>0</v>
      </c>
      <c r="AH12" s="2222">
        <f>'AA1'!AE12</f>
        <v>0</v>
      </c>
      <c r="AI12" s="2222">
        <f>'AA1'!AF12</f>
        <v>0</v>
      </c>
      <c r="AJ12" s="2222">
        <f>'AA1'!AG12</f>
        <v>0</v>
      </c>
      <c r="AK12" s="2222">
        <f>'AA1'!AH12</f>
        <v>0</v>
      </c>
      <c r="AL12" s="2222">
        <f>'AA1'!AI12</f>
        <v>0</v>
      </c>
      <c r="AM12" s="2222">
        <f>'AA1'!AJ12</f>
        <v>0</v>
      </c>
      <c r="AN12" s="2913">
        <f>'AA1'!AK12</f>
        <v>0</v>
      </c>
      <c r="AO12" s="2913">
        <f>'AA1'!AL12</f>
        <v>0</v>
      </c>
      <c r="AP12" s="1166"/>
      <c r="AQ12" s="1166"/>
      <c r="AR12" s="1166"/>
      <c r="AS12" s="1166"/>
      <c r="AT12" s="1166"/>
      <c r="AU12" s="1166"/>
      <c r="AV12" s="1166"/>
      <c r="AW12" s="1166"/>
      <c r="AX12" s="1166"/>
      <c r="AY12" s="1166"/>
      <c r="AZ12" s="1166"/>
      <c r="BA12" s="1166"/>
      <c r="BB12" s="1166"/>
      <c r="BD12" s="1166"/>
      <c r="BE12" s="1166"/>
      <c r="BF12" s="1166"/>
      <c r="BG12" s="1166"/>
      <c r="BH12" s="1166"/>
      <c r="BI12" s="1166"/>
      <c r="BJ12" s="1166"/>
      <c r="BK12" s="1166"/>
      <c r="BL12" s="1166"/>
      <c r="BM12" s="1166"/>
      <c r="BN12" s="1166"/>
      <c r="BO12" s="1166"/>
      <c r="BP12" s="1166"/>
      <c r="BQ12" s="1166"/>
      <c r="BR12" s="1166"/>
      <c r="BS12" s="1166"/>
      <c r="BT12" s="2605">
        <v>1.2</v>
      </c>
      <c r="BU12" s="2645" t="str">
        <f>'AA2'!A12</f>
        <v xml:space="preserve"> ตัวบ่งชี้ที่ 2</v>
      </c>
      <c r="BV12" s="2644">
        <f>'AA2'!B12</f>
        <v>5</v>
      </c>
      <c r="BW12" s="2645" t="str">
        <f>'AA2'!C12</f>
        <v>ดีเยี่ยม</v>
      </c>
      <c r="BX12" s="2644">
        <f>'AA2'!D12</f>
        <v>5</v>
      </c>
      <c r="BY12" s="2645" t="str">
        <f>'AA2'!E12</f>
        <v>ดีเยี่ยม</v>
      </c>
      <c r="BZ12" s="2646">
        <v>5.0199999999999996</v>
      </c>
      <c r="CA12" s="2646" t="str">
        <f>'AA2'!F12</f>
        <v xml:space="preserve"> ตัวบ่งชี้ที่ 2</v>
      </c>
      <c r="CB12" s="2644">
        <f>'AA2'!G12</f>
        <v>5</v>
      </c>
      <c r="CC12" s="2646" t="str">
        <f>'AA2'!H12</f>
        <v>ดีเยี่ยม</v>
      </c>
      <c r="CD12" s="2644">
        <f>'AA2'!I12</f>
        <v>5</v>
      </c>
      <c r="CE12" s="2646" t="str">
        <f>'AA2'!J12</f>
        <v>ดีเยี่ยม</v>
      </c>
      <c r="CF12" s="1044" t="str">
        <f>'AA2'!U12</f>
        <v>1.นักเรียนมีสุนทรีย์ภาพ  ลักษณะนิสัยด้านศิลปะดนตรีและการเคลื่อนไหวโดยมีความสนใจร่วมกิจกรรม</v>
      </c>
      <c r="CG12" s="2692" t="str">
        <f>'AA2'!V12</f>
        <v>ตัวบ่งชี้ที่ 2</v>
      </c>
      <c r="CH12" s="2195">
        <f>'AA2'!W12</f>
        <v>5</v>
      </c>
      <c r="CI12" s="2195" t="str">
        <f>'AA2'!X12</f>
        <v>ดีมาก</v>
      </c>
      <c r="CJ12" s="330" t="str">
        <f>BB!A12</f>
        <v xml:space="preserve">งานบริหารงบประมาณ,   งานบริหารงานบุคคล,   งานบริหารทั่วไป   ใช้ระบบคุณภาพของเดมมิ่ง(PDCA) </v>
      </c>
      <c r="CK12" s="191" t="str">
        <f>BB!B12</f>
        <v>การศึกษาอย่างมีคุณภาพส่งเสริมให้ผู้เรียนมีความเป็นเลิศางวิชาการ สื่อสารสองภาษา  ล้ำหน้าทางความคิด</v>
      </c>
      <c r="CL12" s="191" t="str">
        <f>BB!C12</f>
        <v>2.จัดการศึกษาคุณธรรมนำความรู้  โดยบูรณาหลักปรัชญาเศรษฐกิจพอเพียง</v>
      </c>
      <c r="CM12" s="1167"/>
      <c r="CN12" s="1167">
        <f>'BB1'!B12</f>
        <v>0</v>
      </c>
      <c r="CO12" s="1167">
        <f>'BB1'!C12</f>
        <v>0</v>
      </c>
      <c r="CP12" s="1167">
        <f>'BB1'!D12</f>
        <v>0</v>
      </c>
      <c r="CQ12" s="1167"/>
      <c r="CR12" s="1167"/>
      <c r="CS12" s="1167"/>
      <c r="CT12" s="1167"/>
      <c r="CU12" s="1167"/>
      <c r="CV12" s="1167"/>
      <c r="CW12" s="1167" t="str">
        <f>'BB1'!K12</f>
        <v>มีทักษะทางวิทยาศาสตร์</v>
      </c>
      <c r="CX12" s="1167">
        <f>'BB1'!L12</f>
        <v>0</v>
      </c>
      <c r="CY12" s="1167">
        <f>'BB1'!M12</f>
        <v>0</v>
      </c>
      <c r="CZ12" s="1167"/>
      <c r="DA12" s="1167">
        <f>'BB2'!B12</f>
        <v>0</v>
      </c>
      <c r="DB12" s="1167">
        <f>'BB2'!C12</f>
        <v>0</v>
      </c>
      <c r="DC12" s="1167">
        <f>'BB2'!D12</f>
        <v>0</v>
      </c>
      <c r="DD12" s="1167"/>
      <c r="DE12" s="1167"/>
      <c r="DF12" s="1167"/>
      <c r="DG12" s="1167"/>
      <c r="DH12" s="1167"/>
      <c r="DI12" s="1167"/>
      <c r="DJ12" s="1167">
        <f>'BB2'!K12</f>
        <v>0</v>
      </c>
      <c r="DK12" s="1167">
        <f>'BB2'!L12</f>
        <v>0</v>
      </c>
      <c r="DL12" s="1167">
        <f>'BB2'!M12</f>
        <v>0</v>
      </c>
      <c r="DM12" s="1167"/>
      <c r="DN12" s="1167">
        <f>'BB3'!B12</f>
        <v>0</v>
      </c>
      <c r="DO12" s="1167">
        <f>'BB3'!C12</f>
        <v>0</v>
      </c>
      <c r="DP12" s="1167">
        <f>'BB3'!D12</f>
        <v>0</v>
      </c>
      <c r="DQ12" s="1167"/>
      <c r="DR12" s="1167"/>
      <c r="DS12" s="1167"/>
      <c r="DT12" s="1167"/>
      <c r="DU12" s="1167"/>
      <c r="DV12" s="1167"/>
      <c r="DW12" s="1167">
        <f>'BB3'!K12</f>
        <v>0</v>
      </c>
      <c r="DX12" s="1167">
        <f>'BB3'!L12</f>
        <v>0</v>
      </c>
      <c r="DY12" s="1167">
        <f>'BB3'!M12</f>
        <v>0</v>
      </c>
      <c r="DZ12" s="1167"/>
      <c r="EA12" s="1167">
        <f>'BB4'!B12</f>
        <v>0</v>
      </c>
      <c r="EB12" s="1167">
        <f>'BB4'!C12</f>
        <v>0</v>
      </c>
      <c r="EC12" s="1167">
        <f>'BB4'!D12</f>
        <v>0</v>
      </c>
      <c r="ED12" s="1167"/>
      <c r="EE12" s="1167"/>
      <c r="EF12" s="1167"/>
      <c r="EG12" s="1167"/>
      <c r="EH12" s="1167"/>
      <c r="EI12" s="1167"/>
      <c r="EJ12" s="1167">
        <f>'BB4'!K12</f>
        <v>0</v>
      </c>
      <c r="EK12" s="1167">
        <f>'BB4'!L12</f>
        <v>0</v>
      </c>
      <c r="EL12" s="1167">
        <f>'BB4'!M12</f>
        <v>0</v>
      </c>
      <c r="EM12" s="2282" t="str">
        <f>CC!A12</f>
        <v>ได้มีการชั่งน้ำหนัก วัดส่วนสูง และสัดส่วนตามเกณฑ์อายุทุกสิ้นเดือน</v>
      </c>
      <c r="EN12" s="2282" t="str">
        <f>CC!B12</f>
        <v>แล้วนำมาปรับปรุงแก้ไข หลังการสอนทุกวัน</v>
      </c>
      <c r="EO12" s="2282" t="str">
        <f>'CC2'!A12</f>
        <v xml:space="preserve">    ล้างมือก่อนรับประทานอาหาร  ล้างมือก่อนและหลังจากการใช้ห้องน้ำ   โครงการอาหาร</v>
      </c>
      <c r="EP12" s="2282" t="str">
        <f>'CC2'!B12</f>
        <v xml:space="preserve">     กิจกรรมสอนซ่อมเสริมให้สม่ำเสมอ  ตลอดจนการเข้าร่วมแข่งขันทางวิชาการ   การศึกษา</v>
      </c>
      <c r="EQ12" s="2275" t="str">
        <f>DD!A12</f>
        <v xml:space="preserve"> -  ผู้เรียนมีสุขนิสัย สุขภาพกายและสุขภาพจิตที่ดี</v>
      </c>
      <c r="ER12" s="2279" t="str">
        <f>DD!B12</f>
        <v xml:space="preserve"> -  ครูมีวุฒิการศึกษาปริญญาตรี</v>
      </c>
      <c r="ES12" s="2275" t="str">
        <f>DD!G12</f>
        <v xml:space="preserve"> - สนับสนุนงบลงทุนเพื่อพัฒนาและปรับปรุงอาคารสถานที่ที่ชำรุดทรุดโทรมและไม่สวยงาม</v>
      </c>
      <c r="ET12" s="660" t="s">
        <v>748</v>
      </c>
      <c r="EU12" s="661"/>
      <c r="EV12" s="1199">
        <f>'CC1'!C12</f>
        <v>399</v>
      </c>
      <c r="EW12" s="1199">
        <f>'CC1'!D12</f>
        <v>0</v>
      </c>
      <c r="EX12" s="1199">
        <f>'CC1'!E12</f>
        <v>0</v>
      </c>
      <c r="EY12" s="1199">
        <f>'CC1'!F12</f>
        <v>0</v>
      </c>
      <c r="EZ12" s="1199">
        <f>'CC1'!G12</f>
        <v>0</v>
      </c>
      <c r="FA12" s="1199">
        <f>'CC1'!H12</f>
        <v>399</v>
      </c>
      <c r="FB12" s="1199">
        <f>'CC1'!I12</f>
        <v>399</v>
      </c>
      <c r="FC12" s="1199">
        <f>'CC1'!J12</f>
        <v>100</v>
      </c>
      <c r="FD12" s="1199">
        <f>'CC1'!K12</f>
        <v>1</v>
      </c>
      <c r="FE12" s="1199">
        <f>'CC1'!L12</f>
        <v>1</v>
      </c>
      <c r="FF12" s="1199">
        <f>'CC1'!M12</f>
        <v>5</v>
      </c>
      <c r="FG12" s="1199" t="str">
        <f>'CC1'!N12</f>
        <v>ดีเยี่ยม</v>
      </c>
      <c r="FH12" s="1208"/>
      <c r="FI12" s="1208"/>
      <c r="FJ12" s="1199">
        <f>'CC1'!Q12</f>
        <v>0</v>
      </c>
      <c r="FK12" s="1199">
        <f>'CC1'!R12</f>
        <v>0</v>
      </c>
      <c r="FL12" s="1199">
        <f>'CC1'!S12</f>
        <v>0</v>
      </c>
      <c r="FM12" s="1199">
        <f>'CC1'!T12</f>
        <v>0</v>
      </c>
      <c r="FN12" s="1199">
        <f>'CC1'!U12</f>
        <v>399</v>
      </c>
      <c r="FO12" s="1199">
        <f>'CC1'!V12</f>
        <v>399</v>
      </c>
      <c r="FP12" s="1199">
        <f>'CC1'!W12</f>
        <v>100</v>
      </c>
      <c r="FQ12" s="1199">
        <f>'CC1'!X12</f>
        <v>1</v>
      </c>
      <c r="FR12" s="1199">
        <f>'CC1'!Y12</f>
        <v>1</v>
      </c>
      <c r="FS12" s="1199">
        <f>'CC1'!Z12</f>
        <v>5</v>
      </c>
      <c r="FT12" s="1199" t="str">
        <f>'CC1'!AA12</f>
        <v>ดีเยี่ยม</v>
      </c>
      <c r="FU12" s="1208"/>
      <c r="FV12" s="1208"/>
      <c r="FW12" s="1199">
        <f>'CC1'!AD12</f>
        <v>0</v>
      </c>
      <c r="FX12" s="1199">
        <f>'CC1'!AE12</f>
        <v>0</v>
      </c>
      <c r="FY12" s="1199">
        <f>'CC1'!AF12</f>
        <v>0</v>
      </c>
      <c r="FZ12" s="1199">
        <f>'CC1'!AG12</f>
        <v>0</v>
      </c>
      <c r="GA12" s="1199">
        <f>'CC1'!AH12</f>
        <v>399</v>
      </c>
      <c r="GB12" s="1199">
        <f>'CC1'!AI12</f>
        <v>399</v>
      </c>
      <c r="GC12" s="1199">
        <f>'CC1'!AJ12</f>
        <v>100</v>
      </c>
      <c r="GD12" s="1199">
        <f>'CC1'!AK12</f>
        <v>1</v>
      </c>
      <c r="GE12" s="1199">
        <f>'CC1'!AL12</f>
        <v>1</v>
      </c>
      <c r="GF12" s="1199">
        <f>'CC1'!AM12</f>
        <v>5</v>
      </c>
      <c r="GG12" s="1199" t="str">
        <f>'CC1'!AN12</f>
        <v>ดีเยี่ยม</v>
      </c>
      <c r="GH12" s="1208"/>
      <c r="GI12" s="1208"/>
      <c r="GJ12" s="1199">
        <f>'CC1'!AQ12</f>
        <v>0</v>
      </c>
      <c r="GK12" s="1199">
        <f>'CC1'!AR12</f>
        <v>0</v>
      </c>
      <c r="GL12" s="1199">
        <f>'CC1'!AS12</f>
        <v>0</v>
      </c>
      <c r="GM12" s="1199">
        <f>'CC1'!AT12</f>
        <v>0</v>
      </c>
      <c r="GN12" s="1199">
        <f>'CC1'!AU12</f>
        <v>399</v>
      </c>
      <c r="GO12" s="1199">
        <f>'CC1'!AV12</f>
        <v>399</v>
      </c>
      <c r="GP12" s="1199">
        <f>'CC1'!AW12</f>
        <v>100</v>
      </c>
      <c r="GQ12" s="1199">
        <f>'CC1'!AX12</f>
        <v>1</v>
      </c>
      <c r="GR12" s="1199">
        <f>'CC1'!AY12</f>
        <v>1</v>
      </c>
      <c r="GS12" s="1199">
        <f>'CC1'!AZ12</f>
        <v>5</v>
      </c>
      <c r="GT12" s="1199" t="str">
        <f>'CC1'!BA12</f>
        <v>ดีเยี่ยม</v>
      </c>
      <c r="GU12" s="1208"/>
      <c r="GV12" s="1208"/>
      <c r="GW12" s="1199"/>
      <c r="GX12" s="1199"/>
      <c r="GY12" s="1199"/>
      <c r="GZ12" s="1199"/>
      <c r="HA12" s="1199"/>
      <c r="HB12" s="1199"/>
      <c r="HC12" s="1199"/>
      <c r="HD12" s="1199"/>
      <c r="HE12" s="1199"/>
      <c r="HF12" s="1199"/>
      <c r="HG12" s="1199"/>
      <c r="HH12" s="1208"/>
      <c r="HI12" s="1208"/>
      <c r="HJ12" s="1199"/>
      <c r="HK12" s="1199"/>
      <c r="HL12" s="1199"/>
      <c r="HM12" s="1199"/>
      <c r="HN12" s="1199"/>
      <c r="HO12" s="1199"/>
      <c r="HP12" s="1199"/>
      <c r="HQ12" s="1199"/>
      <c r="HR12" s="1199"/>
      <c r="HS12" s="1199"/>
      <c r="HT12" s="1199"/>
      <c r="HU12" s="1168"/>
      <c r="HV12" s="1169"/>
    </row>
    <row r="13" spans="1:231" ht="18" customHeight="1">
      <c r="A13" s="1164">
        <v>3</v>
      </c>
      <c r="B13" s="1164"/>
      <c r="C13" s="1164"/>
      <c r="D13" s="1171" t="s">
        <v>270</v>
      </c>
      <c r="E13" s="2223">
        <f>'AA1'!B13</f>
        <v>0</v>
      </c>
      <c r="F13" s="2223">
        <f>'AA1'!C13</f>
        <v>0</v>
      </c>
      <c r="G13" s="2223">
        <f>'AA1'!D13</f>
        <v>0</v>
      </c>
      <c r="H13" s="2223">
        <f>'AA1'!E13</f>
        <v>0</v>
      </c>
      <c r="I13" s="2223">
        <f>'AA1'!F13</f>
        <v>0</v>
      </c>
      <c r="J13" s="2223">
        <f>'AA1'!G13</f>
        <v>0</v>
      </c>
      <c r="K13" s="2223">
        <f>'AA1'!H13</f>
        <v>0</v>
      </c>
      <c r="L13" s="2223">
        <f>'AA1'!I13</f>
        <v>0</v>
      </c>
      <c r="M13" s="2223">
        <f>'AA1'!J13</f>
        <v>0</v>
      </c>
      <c r="N13" s="2223">
        <f>'AA1'!K13</f>
        <v>0</v>
      </c>
      <c r="O13" s="2223">
        <f>'AA1'!L13</f>
        <v>0</v>
      </c>
      <c r="P13" s="2223">
        <f>'AA1'!M13</f>
        <v>0</v>
      </c>
      <c r="Q13" s="2223">
        <f>'AA1'!N13</f>
        <v>0</v>
      </c>
      <c r="R13" s="2223">
        <f>'AA1'!O13</f>
        <v>0</v>
      </c>
      <c r="S13" s="2223">
        <f>'AA1'!P13</f>
        <v>0</v>
      </c>
      <c r="T13" s="2223">
        <f>'AA1'!Q13</f>
        <v>0</v>
      </c>
      <c r="U13" s="2223">
        <f>'AA1'!R13</f>
        <v>0</v>
      </c>
      <c r="V13" s="2223">
        <f>'AA1'!S13</f>
        <v>0</v>
      </c>
      <c r="W13" s="2223">
        <f>'AA1'!T13</f>
        <v>0</v>
      </c>
      <c r="X13" s="2223">
        <f>'AA1'!U13</f>
        <v>0</v>
      </c>
      <c r="Y13" s="2223">
        <f>'AA1'!V13</f>
        <v>0</v>
      </c>
      <c r="Z13" s="322"/>
      <c r="AA13" s="2223">
        <f>'AA1'!X13</f>
        <v>0</v>
      </c>
      <c r="AB13" s="2223">
        <f>'AA1'!Y13</f>
        <v>0</v>
      </c>
      <c r="AC13" s="2223">
        <f>'AA1'!Z13</f>
        <v>0</v>
      </c>
      <c r="AD13" s="2223">
        <f>'AA1'!AA13</f>
        <v>0</v>
      </c>
      <c r="AE13" s="2223">
        <f>'AA1'!AB13</f>
        <v>0</v>
      </c>
      <c r="AF13" s="2223">
        <f>'AA1'!AC13</f>
        <v>0</v>
      </c>
      <c r="AG13" s="2223">
        <f>'AA1'!AD13</f>
        <v>0</v>
      </c>
      <c r="AH13" s="2223">
        <f>'AA1'!AE13</f>
        <v>0</v>
      </c>
      <c r="AI13" s="2223">
        <f>'AA1'!AF13</f>
        <v>0</v>
      </c>
      <c r="AJ13" s="2223">
        <f>'AA1'!AG13</f>
        <v>0</v>
      </c>
      <c r="AK13" s="2223">
        <f>'AA1'!AH13</f>
        <v>0</v>
      </c>
      <c r="AL13" s="2223">
        <f>'AA1'!AI13</f>
        <v>0</v>
      </c>
      <c r="AM13" s="2223">
        <f>'AA1'!AJ13</f>
        <v>0</v>
      </c>
      <c r="AN13" s="2914">
        <f>'AA1'!AK13</f>
        <v>0</v>
      </c>
      <c r="AO13" s="2914">
        <f>'AA1'!AL13</f>
        <v>0</v>
      </c>
      <c r="AP13" s="1166"/>
      <c r="AQ13" s="1166"/>
      <c r="AR13" s="1166"/>
      <c r="AS13" s="1166"/>
      <c r="AT13" s="1166"/>
      <c r="AU13" s="1166"/>
      <c r="AV13" s="1166"/>
      <c r="AW13" s="1166"/>
      <c r="AX13" s="1166"/>
      <c r="AY13" s="1166"/>
      <c r="AZ13" s="1166"/>
      <c r="BA13" s="1166"/>
      <c r="BB13" s="1166"/>
      <c r="BD13" s="1044"/>
      <c r="BE13" s="1044"/>
      <c r="BF13" s="1044"/>
      <c r="BG13" s="1044"/>
      <c r="BH13" s="1044"/>
      <c r="BI13" s="1044"/>
      <c r="BJ13" s="1044"/>
      <c r="BK13" s="1044"/>
      <c r="BL13" s="1044"/>
      <c r="BM13" s="1044"/>
      <c r="BN13" s="1044"/>
      <c r="BO13" s="1044"/>
      <c r="BP13" s="1044"/>
      <c r="BQ13" s="1044"/>
      <c r="BR13" s="1044"/>
      <c r="BS13" s="1044"/>
      <c r="BT13" s="2605">
        <v>1.3</v>
      </c>
      <c r="BU13" s="2645" t="str">
        <f>'AA2'!A13</f>
        <v xml:space="preserve"> ตัวบ่งชี้ที่ 3</v>
      </c>
      <c r="BV13" s="2644">
        <f>'AA2'!B13</f>
        <v>5</v>
      </c>
      <c r="BW13" s="2645" t="str">
        <f>'AA2'!C13</f>
        <v>ดีเยี่ยม</v>
      </c>
      <c r="BX13" s="2644">
        <f>'AA2'!D13</f>
        <v>5</v>
      </c>
      <c r="BY13" s="2645" t="str">
        <f>'AA2'!E13</f>
        <v>ดีเยี่ยม</v>
      </c>
      <c r="BZ13" s="2646">
        <v>5.03</v>
      </c>
      <c r="CA13" s="2646" t="str">
        <f>'AA2'!F13</f>
        <v xml:space="preserve"> ตัวบ่งชี้ที่ 3</v>
      </c>
      <c r="CB13" s="2644">
        <f>'AA2'!G13</f>
        <v>4.58</v>
      </c>
      <c r="CC13" s="2646" t="str">
        <f>'AA2'!H13</f>
        <v>ดีมาก</v>
      </c>
      <c r="CD13" s="2644">
        <f>'AA2'!I13</f>
        <v>4.58</v>
      </c>
      <c r="CE13" s="2646" t="str">
        <f>'AA2'!J13</f>
        <v>ดีมาก</v>
      </c>
      <c r="CF13" s="1044" t="str">
        <f>'AA2'!U13</f>
        <v>2.นักเรียนเป็นผู้มีสุขนิสัยสุขภาพกาย สุขภาพจิตดีเป็นผู้เห็นถึงโทษของสิ่งเสพติดให้โทษและสิ่งมอมเมา</v>
      </c>
      <c r="CG13" s="2692" t="str">
        <f>'AA2'!V13</f>
        <v>ตัวบ่งชี้ที่ 3</v>
      </c>
      <c r="CH13" s="2195">
        <f>'AA2'!W13</f>
        <v>5</v>
      </c>
      <c r="CI13" s="2195" t="str">
        <f>'AA2'!X13</f>
        <v>ดีมาก</v>
      </c>
      <c r="CJ13" s="330">
        <f>BB!A13</f>
        <v>0</v>
      </c>
      <c r="CK13" s="191" t="str">
        <f>BB!B13</f>
        <v>ผลิตงานอย่างสร้างสรรค์  ร่วมกันรับผิดชอบสังคมโลก  บนพื้นฐานความคิดเป็นไทยตามปรัชญาของเศรษฐกิจ</v>
      </c>
      <c r="CL13" s="191" t="str">
        <f>BB!C13</f>
        <v>3.พัฒนาบุคลากรทุกฝ่ายให้มีความพร้อมในการจัดการศึกษาอย่างมืออาชีพ</v>
      </c>
      <c r="CM13" s="1167"/>
      <c r="CN13" s="1167">
        <f>'BB1'!B13</f>
        <v>0</v>
      </c>
      <c r="CO13" s="1167">
        <f>'BB1'!C13</f>
        <v>0</v>
      </c>
      <c r="CP13" s="1167">
        <f>'BB1'!D13</f>
        <v>0</v>
      </c>
      <c r="CQ13" s="1167"/>
      <c r="CR13" s="1167"/>
      <c r="CS13" s="1167"/>
      <c r="CT13" s="1167"/>
      <c r="CU13" s="1167"/>
      <c r="CV13" s="1167"/>
      <c r="CW13" s="1167">
        <f>'BB1'!K13</f>
        <v>0</v>
      </c>
      <c r="CX13" s="1167">
        <f>'BB1'!L13</f>
        <v>0</v>
      </c>
      <c r="CY13" s="1167">
        <f>'BB1'!M13</f>
        <v>0</v>
      </c>
      <c r="CZ13" s="1167"/>
      <c r="DA13" s="1167">
        <f>'BB2'!B13</f>
        <v>0</v>
      </c>
      <c r="DB13" s="1167">
        <f>'BB2'!C13</f>
        <v>0</v>
      </c>
      <c r="DC13" s="1167">
        <f>'BB2'!D13</f>
        <v>0</v>
      </c>
      <c r="DD13" s="1167"/>
      <c r="DE13" s="1167"/>
      <c r="DF13" s="1167"/>
      <c r="DG13" s="1167"/>
      <c r="DH13" s="1167"/>
      <c r="DI13" s="1167"/>
      <c r="DJ13" s="1167">
        <f>'BB2'!K13</f>
        <v>0</v>
      </c>
      <c r="DK13" s="1167">
        <f>'BB2'!L13</f>
        <v>0</v>
      </c>
      <c r="DL13" s="1167">
        <f>'BB2'!M13</f>
        <v>0</v>
      </c>
      <c r="DM13" s="1167"/>
      <c r="DN13" s="1167">
        <f>'BB3'!B13</f>
        <v>0</v>
      </c>
      <c r="DO13" s="1167">
        <f>'BB3'!C13</f>
        <v>0</v>
      </c>
      <c r="DP13" s="1167">
        <f>'BB3'!D13</f>
        <v>0</v>
      </c>
      <c r="DQ13" s="1167"/>
      <c r="DR13" s="1167"/>
      <c r="DS13" s="1167"/>
      <c r="DT13" s="1167"/>
      <c r="DU13" s="1167"/>
      <c r="DV13" s="1167"/>
      <c r="DW13" s="1167">
        <f>'BB3'!K13</f>
        <v>0</v>
      </c>
      <c r="DX13" s="1167">
        <f>'BB3'!L13</f>
        <v>0</v>
      </c>
      <c r="DY13" s="1167">
        <f>'BB3'!M13</f>
        <v>0</v>
      </c>
      <c r="DZ13" s="1167"/>
      <c r="EA13" s="1167">
        <f>'BB4'!B13</f>
        <v>0</v>
      </c>
      <c r="EB13" s="1167">
        <f>'BB4'!C13</f>
        <v>0</v>
      </c>
      <c r="EC13" s="1167">
        <f>'BB4'!D13</f>
        <v>0</v>
      </c>
      <c r="ED13" s="1167"/>
      <c r="EE13" s="1167"/>
      <c r="EF13" s="1167"/>
      <c r="EG13" s="1167"/>
      <c r="EH13" s="1167"/>
      <c r="EI13" s="1167"/>
      <c r="EJ13" s="1167">
        <f>'BB4'!K13</f>
        <v>0</v>
      </c>
      <c r="EK13" s="1167">
        <f>'BB4'!L13</f>
        <v>0</v>
      </c>
      <c r="EL13" s="1167">
        <f>'BB4'!M13</f>
        <v>0</v>
      </c>
      <c r="EM13" s="2282" t="str">
        <f>CC!A13</f>
        <v xml:space="preserve">จัดให้เด็กได้รับประทานอาหารที่มีประโยชน์ พร้อมแนะนำอาหารที่เป็นประโยชน์แก่เด็ก  </v>
      </c>
      <c r="EN13" s="2282" t="str">
        <f>CC!B13</f>
        <v>ครูมีการใช้สื่อและผลิตสื่อการสอนการใช้เทคโนโลยี เพื่อให้การเรียนการสอนบรรลุจุดมุ่งหมาย</v>
      </c>
      <c r="EO13" s="2282" t="str">
        <f>'CC2'!A13</f>
        <v xml:space="preserve">    กลางวัน </v>
      </c>
      <c r="EP13" s="2282" t="str">
        <f>'CC2'!B13</f>
        <v xml:space="preserve">     โดยใช้แหล่งเรียนรู้ </v>
      </c>
      <c r="EQ13" s="2275" t="str">
        <f>DD!A13</f>
        <v xml:space="preserve"> -  ผู้เรียนรักการเรียนรู้และพัฒนาตนเองอย่างต่อเนื่อง</v>
      </c>
      <c r="ER13" s="2279" t="str">
        <f>DD!B13</f>
        <v xml:space="preserve"> -  ครูมีความรู้และประสบการณ์ในการสอนนักเรียนระดับปฐมวัย</v>
      </c>
      <c r="ES13" s="2275" t="str">
        <f>DD!G13</f>
        <v xml:space="preserve"> -  ห้องคอมพิวเตอร์ (เป็นโรงเรียนขยายโอกาสทางการศึกษาที่ยังไม่เคยได้รับงบประมาณ</v>
      </c>
      <c r="ET13" s="662" t="s">
        <v>749</v>
      </c>
      <c r="EU13" s="663"/>
      <c r="EV13" s="1199">
        <f>'CC1'!C13</f>
        <v>399</v>
      </c>
      <c r="EW13" s="1199">
        <f>'CC1'!D13</f>
        <v>0</v>
      </c>
      <c r="EX13" s="1199">
        <f>'CC1'!E13</f>
        <v>0</v>
      </c>
      <c r="EY13" s="1199">
        <f>'CC1'!F13</f>
        <v>0</v>
      </c>
      <c r="EZ13" s="1199">
        <f>'CC1'!G13</f>
        <v>0</v>
      </c>
      <c r="FA13" s="1199">
        <f>'CC1'!H13</f>
        <v>399</v>
      </c>
      <c r="FB13" s="1199">
        <f>'CC1'!I13</f>
        <v>399</v>
      </c>
      <c r="FC13" s="1199">
        <f>'CC1'!J13</f>
        <v>100</v>
      </c>
      <c r="FD13" s="1199">
        <f>'CC1'!K13</f>
        <v>2</v>
      </c>
      <c r="FE13" s="1199">
        <f>'CC1'!L13</f>
        <v>2</v>
      </c>
      <c r="FF13" s="1199">
        <f>'CC1'!M13</f>
        <v>5</v>
      </c>
      <c r="FG13" s="1199" t="str">
        <f>'CC1'!N13</f>
        <v>ดีเยี่ยม</v>
      </c>
      <c r="FH13" s="1208"/>
      <c r="FI13" s="1208"/>
      <c r="FJ13" s="1199">
        <f>'CC1'!Q13</f>
        <v>0</v>
      </c>
      <c r="FK13" s="1199">
        <f>'CC1'!R13</f>
        <v>0</v>
      </c>
      <c r="FL13" s="1199">
        <f>'CC1'!S13</f>
        <v>0</v>
      </c>
      <c r="FM13" s="1199">
        <f>'CC1'!T13</f>
        <v>0</v>
      </c>
      <c r="FN13" s="1199">
        <f>'CC1'!U13</f>
        <v>399</v>
      </c>
      <c r="FO13" s="1199">
        <f>'CC1'!V13</f>
        <v>399</v>
      </c>
      <c r="FP13" s="1199">
        <f>'CC1'!W13</f>
        <v>100</v>
      </c>
      <c r="FQ13" s="1199">
        <f>'CC1'!X13</f>
        <v>1</v>
      </c>
      <c r="FR13" s="1199">
        <f>'CC1'!Y13</f>
        <v>1</v>
      </c>
      <c r="FS13" s="1199">
        <f>'CC1'!Z13</f>
        <v>5</v>
      </c>
      <c r="FT13" s="1199" t="str">
        <f>'CC1'!AA13</f>
        <v>ดีเยี่ยม</v>
      </c>
      <c r="FU13" s="1208"/>
      <c r="FV13" s="1208"/>
      <c r="FW13" s="1199">
        <f>'CC1'!AD13</f>
        <v>0</v>
      </c>
      <c r="FX13" s="1199">
        <f>'CC1'!AE13</f>
        <v>0</v>
      </c>
      <c r="FY13" s="1199">
        <f>'CC1'!AF13</f>
        <v>0</v>
      </c>
      <c r="FZ13" s="1199">
        <f>'CC1'!AG13</f>
        <v>0</v>
      </c>
      <c r="GA13" s="1199">
        <f>'CC1'!AH13</f>
        <v>399</v>
      </c>
      <c r="GB13" s="1199">
        <f>'CC1'!AI13</f>
        <v>399</v>
      </c>
      <c r="GC13" s="1199">
        <f>'CC1'!AJ13</f>
        <v>100</v>
      </c>
      <c r="GD13" s="1199">
        <f>'CC1'!AK13</f>
        <v>1</v>
      </c>
      <c r="GE13" s="1199">
        <f>'CC1'!AL13</f>
        <v>1</v>
      </c>
      <c r="GF13" s="1199">
        <f>'CC1'!AM13</f>
        <v>5</v>
      </c>
      <c r="GG13" s="1199" t="str">
        <f>'CC1'!AN13</f>
        <v>ดีเยี่ยม</v>
      </c>
      <c r="GH13" s="1208"/>
      <c r="GI13" s="1208"/>
      <c r="GJ13" s="1199">
        <f>'CC1'!AQ13</f>
        <v>0</v>
      </c>
      <c r="GK13" s="1199">
        <f>'CC1'!AR13</f>
        <v>0</v>
      </c>
      <c r="GL13" s="1199">
        <f>'CC1'!AS13</f>
        <v>0</v>
      </c>
      <c r="GM13" s="1199">
        <f>'CC1'!AT13</f>
        <v>0</v>
      </c>
      <c r="GN13" s="1199">
        <f>'CC1'!AU13</f>
        <v>399</v>
      </c>
      <c r="GO13" s="1199">
        <f>'CC1'!AV13</f>
        <v>399</v>
      </c>
      <c r="GP13" s="1199">
        <f>'CC1'!AW13</f>
        <v>100</v>
      </c>
      <c r="GQ13" s="1199">
        <f>'CC1'!AX13</f>
        <v>1</v>
      </c>
      <c r="GR13" s="1199">
        <f>'CC1'!AY13</f>
        <v>1</v>
      </c>
      <c r="GS13" s="1199">
        <f>'CC1'!AZ13</f>
        <v>5</v>
      </c>
      <c r="GT13" s="1199" t="str">
        <f>'CC1'!BA13</f>
        <v>ดีเยี่ยม</v>
      </c>
      <c r="GU13" s="1208"/>
      <c r="GV13" s="1208"/>
      <c r="GW13" s="1199"/>
      <c r="GX13" s="1199"/>
      <c r="GY13" s="1199"/>
      <c r="GZ13" s="1199"/>
      <c r="HA13" s="1199"/>
      <c r="HB13" s="1199"/>
      <c r="HC13" s="1199"/>
      <c r="HD13" s="1199"/>
      <c r="HE13" s="1199"/>
      <c r="HF13" s="1199"/>
      <c r="HG13" s="1199"/>
      <c r="HH13" s="1208"/>
      <c r="HI13" s="1208"/>
      <c r="HJ13" s="1199"/>
      <c r="HK13" s="1199"/>
      <c r="HL13" s="1199"/>
      <c r="HM13" s="1199"/>
      <c r="HN13" s="1199"/>
      <c r="HO13" s="1199"/>
      <c r="HP13" s="1199"/>
      <c r="HQ13" s="1199"/>
      <c r="HR13" s="1199"/>
      <c r="HS13" s="1199"/>
      <c r="HT13" s="1199"/>
      <c r="HU13" s="1168"/>
      <c r="HV13" s="1169"/>
    </row>
    <row r="14" spans="1:231" ht="18" customHeight="1">
      <c r="A14" s="1164">
        <v>4</v>
      </c>
      <c r="B14" s="1164"/>
      <c r="C14" s="1164"/>
      <c r="D14" s="1172" t="s">
        <v>329</v>
      </c>
      <c r="E14" s="1173">
        <f>'AA1'!B14</f>
        <v>207</v>
      </c>
      <c r="F14" s="1173">
        <f>'AA1'!C14</f>
        <v>192</v>
      </c>
      <c r="G14" s="1173">
        <f>'AA1'!D14</f>
        <v>399</v>
      </c>
      <c r="H14" s="1173">
        <f>'AA1'!E14</f>
        <v>0</v>
      </c>
      <c r="I14" s="1173">
        <f>'AA1'!F14</f>
        <v>0</v>
      </c>
      <c r="J14" s="1173">
        <f>'AA1'!G14</f>
        <v>0</v>
      </c>
      <c r="K14" s="1173">
        <f>'AA1'!H14</f>
        <v>0</v>
      </c>
      <c r="L14" s="1173">
        <f>'AA1'!I14</f>
        <v>0</v>
      </c>
      <c r="M14" s="1173">
        <f>'AA1'!J14</f>
        <v>0</v>
      </c>
      <c r="N14" s="1173">
        <f>'AA1'!K14</f>
        <v>0</v>
      </c>
      <c r="O14" s="1173">
        <f>'AA1'!L14</f>
        <v>0</v>
      </c>
      <c r="P14" s="1173">
        <f>'AA1'!M14</f>
        <v>0</v>
      </c>
      <c r="Q14" s="1173">
        <f>'AA1'!N14</f>
        <v>0</v>
      </c>
      <c r="R14" s="1173">
        <f>'AA1'!O14</f>
        <v>0</v>
      </c>
      <c r="S14" s="1173">
        <f>'AA1'!P14</f>
        <v>0</v>
      </c>
      <c r="T14" s="1173">
        <f>'AA1'!Q14</f>
        <v>0</v>
      </c>
      <c r="U14" s="1173">
        <f>'AA1'!R14</f>
        <v>0</v>
      </c>
      <c r="V14" s="1173">
        <f>'AA1'!S14</f>
        <v>0</v>
      </c>
      <c r="W14" s="1173">
        <f>'AA1'!T14</f>
        <v>0</v>
      </c>
      <c r="X14" s="1173">
        <f>'AA1'!U14</f>
        <v>0</v>
      </c>
      <c r="Y14" s="523">
        <f>SUM(Y11:Y13)</f>
        <v>0</v>
      </c>
      <c r="Z14" s="523">
        <f>SUM(Z11:Z13)</f>
        <v>0</v>
      </c>
      <c r="AA14" s="1173">
        <f>'AA1'!X14</f>
        <v>0</v>
      </c>
      <c r="AB14" s="1173">
        <f>'AA1'!Y14</f>
        <v>0</v>
      </c>
      <c r="AC14" s="1173">
        <f>'AA1'!Z14</f>
        <v>0</v>
      </c>
      <c r="AD14" s="1173">
        <f>'AA1'!AA14</f>
        <v>0</v>
      </c>
      <c r="AE14" s="1173">
        <f>'AA1'!AB14</f>
        <v>0</v>
      </c>
      <c r="AF14" s="1173">
        <f>'AA1'!AC14</f>
        <v>0</v>
      </c>
      <c r="AG14" s="1173">
        <f>'AA1'!AD14</f>
        <v>0</v>
      </c>
      <c r="AH14" s="1173">
        <f>'AA1'!AE14</f>
        <v>0</v>
      </c>
      <c r="AI14" s="1173">
        <f>'AA1'!AF14</f>
        <v>0</v>
      </c>
      <c r="AJ14" s="1173">
        <f>'AA1'!AG14</f>
        <v>0</v>
      </c>
      <c r="AK14" s="1173">
        <f>'AA1'!AH14</f>
        <v>0</v>
      </c>
      <c r="AL14" s="1173">
        <f>'AA1'!AI14</f>
        <v>0</v>
      </c>
      <c r="AM14" s="1173">
        <f>'AA1'!AJ14</f>
        <v>0</v>
      </c>
      <c r="AN14" s="1173">
        <f>'AA1'!AK14</f>
        <v>0</v>
      </c>
      <c r="AO14" s="1173">
        <f>'AA1'!AL14</f>
        <v>0</v>
      </c>
      <c r="AP14" s="1166"/>
      <c r="AQ14" s="1166"/>
      <c r="AR14" s="1166"/>
      <c r="AS14" s="1166"/>
      <c r="AT14" s="1166"/>
      <c r="AU14" s="1166"/>
      <c r="AV14" s="1166"/>
      <c r="AW14" s="1166"/>
      <c r="AX14" s="1166"/>
      <c r="AY14" s="1166"/>
      <c r="AZ14" s="1166"/>
      <c r="BA14" s="1166"/>
      <c r="BB14" s="1166"/>
      <c r="BD14" s="1044"/>
      <c r="BE14" s="1044"/>
      <c r="BF14" s="1044"/>
      <c r="BG14" s="1044"/>
      <c r="BH14" s="1044"/>
      <c r="BI14" s="1044"/>
      <c r="BJ14" s="1044"/>
      <c r="BK14" s="1044"/>
      <c r="BL14" s="1044"/>
      <c r="BM14" s="1044"/>
      <c r="BN14" s="1044"/>
      <c r="BO14" s="1044"/>
      <c r="BP14" s="1044"/>
      <c r="BQ14" s="1044"/>
      <c r="BR14" s="1044"/>
      <c r="BS14" s="1044"/>
      <c r="BT14" s="2605">
        <v>1.4</v>
      </c>
      <c r="BU14" s="2645" t="str">
        <f>'AA2'!A14</f>
        <v xml:space="preserve"> ตัวบ่งชี้ที่ 4</v>
      </c>
      <c r="BV14" s="2644">
        <f>'AA2'!B14</f>
        <v>5</v>
      </c>
      <c r="BW14" s="2645" t="str">
        <f>'AA2'!C14</f>
        <v>ดีเยี่ยม</v>
      </c>
      <c r="BX14" s="2644">
        <f>'AA2'!D14</f>
        <v>5</v>
      </c>
      <c r="BY14" s="2645" t="str">
        <f>'AA2'!E14</f>
        <v>ดีเยี่ยม</v>
      </c>
      <c r="BZ14" s="2646">
        <v>5.04</v>
      </c>
      <c r="CA14" s="2646" t="str">
        <f>'AA2'!F14</f>
        <v xml:space="preserve"> ตัวบ่งชี้ที่ 4</v>
      </c>
      <c r="CB14" s="2644">
        <f>'AA2'!G14</f>
        <v>5</v>
      </c>
      <c r="CC14" s="2646" t="str">
        <f>'AA2'!H14</f>
        <v>ดีเยี่ยม</v>
      </c>
      <c r="CD14" s="2644">
        <f>'AA2'!I14</f>
        <v>5</v>
      </c>
      <c r="CE14" s="2646" t="str">
        <f>'AA2'!J14</f>
        <v>ดีเยี่ยม</v>
      </c>
      <c r="CF14" s="1044" t="str">
        <f>'AA2'!U14</f>
        <v>3.นักเรียนมีความรู้และทักษะเบื้องต้น เป็นผู้มีทักษะในการใช้กล้ามเนื้อใหญ่-เล็ก</v>
      </c>
      <c r="CG14" s="2692" t="str">
        <f>'AA2'!V14</f>
        <v>ตัวบ่งชี้ที่ 4</v>
      </c>
      <c r="CH14" s="2195">
        <f>'AA2'!W14</f>
        <v>9</v>
      </c>
      <c r="CI14" s="2195" t="str">
        <f>'AA2'!X14</f>
        <v>ดีมาก</v>
      </c>
      <c r="CJ14" s="330" t="str">
        <f>BB!A14</f>
        <v>ธ</v>
      </c>
      <c r="CK14" s="191" t="str">
        <f>BB!B14</f>
        <v>พอเพียง  ภายใต้การบริหารแบบมุ่งสู่ความเป็นเลิศ (TQA)</v>
      </c>
      <c r="CL14" s="191" t="str">
        <f>BB!C14</f>
        <v>4.พัฒนาสื่อเทคโนโลยี และนวักตกรรมให้มีมาตรฐาน</v>
      </c>
      <c r="CM14" s="1167">
        <f>'BB1'!A14</f>
        <v>2</v>
      </c>
      <c r="CN14" s="1167" t="str">
        <f>'BB1'!B14</f>
        <v>เรียนรู้สู่โลกกว้าง</v>
      </c>
      <c r="CO14" s="1167" t="str">
        <f>'BB1'!C14</f>
        <v>1.เพื่อให้เด็กเกิดการเรียนรู้ด้วยตนเอง จากการได้สังเกต สัมผัสจับต้อง และการค้นหา</v>
      </c>
      <c r="CP14" s="1167" t="str">
        <f>'BB1'!D14</f>
        <v>ร้อยละ 80</v>
      </c>
      <c r="CQ14" s="1167">
        <f>'BB1'!E14</f>
        <v>201</v>
      </c>
      <c r="CR14" s="1167">
        <f>'BB1'!F14</f>
        <v>3</v>
      </c>
      <c r="CS14" s="1167">
        <f>'BB1'!G14</f>
        <v>4</v>
      </c>
      <c r="CT14" s="1167">
        <f>'BB1'!H14</f>
        <v>3</v>
      </c>
      <c r="CU14" s="1167">
        <f>'BB1'!I14</f>
        <v>0</v>
      </c>
      <c r="CV14" s="1167">
        <f>'BB1'!J14</f>
        <v>0</v>
      </c>
      <c r="CW14" s="1167" t="str">
        <f>'BB1'!K14</f>
        <v>ร้อยละ 80ของนักเรียน</v>
      </c>
      <c r="CX14" s="1167" t="str">
        <f>'BB1'!L14</f>
        <v>. เด็กปฐมวัยทุกคนมีพัฒนาการครบทั้ง 4 ด้าน  คือ ด้านร่างกาย  อารมณ์จิตใจ สังคมและสติปัญญาอย่างเต็มประสิทธิภาพ</v>
      </c>
      <c r="CY14" s="1167">
        <f>'BB1'!M14</f>
        <v>0</v>
      </c>
      <c r="CZ14" s="1167">
        <f>'BB2'!A14</f>
        <v>2</v>
      </c>
      <c r="DA14" s="1167">
        <f>'BB2'!B14</f>
        <v>0</v>
      </c>
      <c r="DB14" s="1167">
        <f>'BB2'!C14</f>
        <v>0</v>
      </c>
      <c r="DC14" s="1167">
        <f>'BB2'!D14</f>
        <v>0</v>
      </c>
      <c r="DD14" s="1167">
        <f>'BB2'!E14</f>
        <v>0</v>
      </c>
      <c r="DE14" s="1167">
        <f>'BB2'!F14</f>
        <v>0</v>
      </c>
      <c r="DF14" s="1167">
        <f>'BB2'!G14</f>
        <v>0</v>
      </c>
      <c r="DG14" s="1167">
        <f>'BB2'!H14</f>
        <v>0</v>
      </c>
      <c r="DH14" s="1167">
        <f>'BB2'!I14</f>
        <v>0</v>
      </c>
      <c r="DI14" s="1167">
        <f>'BB2'!J14</f>
        <v>0</v>
      </c>
      <c r="DJ14" s="1167">
        <f>'BB2'!K14</f>
        <v>0</v>
      </c>
      <c r="DK14" s="1167">
        <f>'BB2'!L14</f>
        <v>0</v>
      </c>
      <c r="DL14" s="1167">
        <f>'BB2'!M14</f>
        <v>0</v>
      </c>
      <c r="DM14" s="1167">
        <f>'BB3'!A14</f>
        <v>0</v>
      </c>
      <c r="DN14" s="1167">
        <f>'BB3'!B14</f>
        <v>0</v>
      </c>
      <c r="DO14" s="1167">
        <f>'BB3'!C14</f>
        <v>0</v>
      </c>
      <c r="DP14" s="1167">
        <f>'BB3'!D14</f>
        <v>0</v>
      </c>
      <c r="DQ14" s="1167">
        <f>'BB3'!E14</f>
        <v>0</v>
      </c>
      <c r="DR14" s="1167">
        <f>'BB3'!F14</f>
        <v>0</v>
      </c>
      <c r="DS14" s="1167">
        <f>'BB3'!G14</f>
        <v>0</v>
      </c>
      <c r="DT14" s="1167">
        <f>'BB3'!H14</f>
        <v>0</v>
      </c>
      <c r="DU14" s="1167">
        <f>'BB3'!I14</f>
        <v>0</v>
      </c>
      <c r="DV14" s="1167">
        <f>'BB3'!J14</f>
        <v>0</v>
      </c>
      <c r="DW14" s="1167">
        <f>'BB3'!K14</f>
        <v>0</v>
      </c>
      <c r="DX14" s="1167">
        <f>'BB3'!L14</f>
        <v>0</v>
      </c>
      <c r="DY14" s="1167">
        <f>'BB3'!M14</f>
        <v>0</v>
      </c>
      <c r="DZ14" s="1167">
        <f>'BB4'!A14</f>
        <v>0</v>
      </c>
      <c r="EA14" s="1167">
        <f>'BB4'!B14</f>
        <v>0</v>
      </c>
      <c r="EB14" s="1167">
        <f>'BB4'!C14</f>
        <v>0</v>
      </c>
      <c r="EC14" s="1167">
        <f>'BB4'!D14</f>
        <v>0</v>
      </c>
      <c r="ED14" s="1167">
        <f>'BB4'!E14</f>
        <v>0</v>
      </c>
      <c r="EE14" s="1167">
        <f>'BB4'!F14</f>
        <v>0</v>
      </c>
      <c r="EF14" s="1167">
        <f>'BB4'!G14</f>
        <v>0</v>
      </c>
      <c r="EG14" s="1167">
        <f>'BB4'!H14</f>
        <v>0</v>
      </c>
      <c r="EH14" s="1167">
        <f>'BB4'!I14</f>
        <v>0</v>
      </c>
      <c r="EI14" s="1167">
        <f>'BB4'!J14</f>
        <v>0</v>
      </c>
      <c r="EJ14" s="1167">
        <f>'BB4'!K14</f>
        <v>0</v>
      </c>
      <c r="EK14" s="1167">
        <f>'BB4'!L14</f>
        <v>0</v>
      </c>
      <c r="EL14" s="1167">
        <f>'BB4'!M14</f>
        <v>0</v>
      </c>
      <c r="EM14" s="2282" t="str">
        <f>CC!A14</f>
        <v>จัดทำสถานที่ส่งเสริมความสะอาดในด้านสุขอนามัย เช่น อ่างล้างมือ ห้องน้ำ ไว้ภายในชั้นเรียน</v>
      </c>
      <c r="EN14" s="2282" t="str">
        <f>CC!B14</f>
        <v>พร้อมสรุปผลรายงานการวัดผลประเมินผลแก่ผู้บริหารและผู้ปกครองในแต่ละภาคเรียน</v>
      </c>
      <c r="EO14" s="2282">
        <f>'CC2'!A14</f>
        <v>0</v>
      </c>
      <c r="EP14" s="2282">
        <f>'CC2'!B14</f>
        <v>0</v>
      </c>
      <c r="EQ14" s="2275" t="str">
        <f>DD!A14</f>
        <v xml:space="preserve"> -  ผู้เรียนมีสุนทรียภาพและลักษณะนิสัยด้านศิลป ดนตรีและกีฬา</v>
      </c>
      <c r="ER14" s="2279" t="str">
        <f>DD!B14</f>
        <v xml:space="preserve"> -  ครูมีการจัดทำแผนการจัดประสบการณ์และดำเนินการตามแผนอย่างต่อเนื่อง</v>
      </c>
      <c r="ES14" s="2275">
        <f>DD!G14</f>
        <v>0</v>
      </c>
      <c r="ET14" s="660" t="s">
        <v>750</v>
      </c>
      <c r="EU14" s="661"/>
      <c r="EV14" s="1199">
        <f>'CC1'!C14</f>
        <v>399</v>
      </c>
      <c r="EW14" s="1199">
        <f>'CC1'!D14</f>
        <v>0</v>
      </c>
      <c r="EX14" s="1199">
        <f>'CC1'!E14</f>
        <v>0</v>
      </c>
      <c r="EY14" s="1199">
        <f>'CC1'!F14</f>
        <v>0</v>
      </c>
      <c r="EZ14" s="1199">
        <f>'CC1'!G14</f>
        <v>0</v>
      </c>
      <c r="FA14" s="1199">
        <f>'CC1'!H14</f>
        <v>399</v>
      </c>
      <c r="FB14" s="1199">
        <f>'CC1'!I14</f>
        <v>399</v>
      </c>
      <c r="FC14" s="1199">
        <f>'CC1'!J14</f>
        <v>100</v>
      </c>
      <c r="FD14" s="1199">
        <f>'CC1'!K14</f>
        <v>1</v>
      </c>
      <c r="FE14" s="1199">
        <f>'CC1'!L14</f>
        <v>1</v>
      </c>
      <c r="FF14" s="1199">
        <f>'CC1'!M14</f>
        <v>5</v>
      </c>
      <c r="FG14" s="1199" t="str">
        <f>'CC1'!N14</f>
        <v>ดีเยี่ยม</v>
      </c>
      <c r="FH14" s="1208"/>
      <c r="FI14" s="1208"/>
      <c r="FJ14" s="1199">
        <f>'CC1'!Q14</f>
        <v>0</v>
      </c>
      <c r="FK14" s="1199">
        <f>'CC1'!R14</f>
        <v>0</v>
      </c>
      <c r="FL14" s="1199">
        <f>'CC1'!S14</f>
        <v>0</v>
      </c>
      <c r="FM14" s="1199">
        <f>'CC1'!T14</f>
        <v>0</v>
      </c>
      <c r="FN14" s="1199">
        <f>'CC1'!U14</f>
        <v>399</v>
      </c>
      <c r="FO14" s="1199">
        <f>'CC1'!V14</f>
        <v>399</v>
      </c>
      <c r="FP14" s="1199">
        <f>'CC1'!W14</f>
        <v>100</v>
      </c>
      <c r="FQ14" s="1199">
        <f>'CC1'!X14</f>
        <v>1</v>
      </c>
      <c r="FR14" s="1199">
        <f>'CC1'!Y14</f>
        <v>1</v>
      </c>
      <c r="FS14" s="1199">
        <f>'CC1'!Z14</f>
        <v>5</v>
      </c>
      <c r="FT14" s="1199" t="str">
        <f>'CC1'!AA14</f>
        <v>ดีเยี่ยม</v>
      </c>
      <c r="FU14" s="1208"/>
      <c r="FV14" s="1208"/>
      <c r="FW14" s="1199">
        <f>'CC1'!AD14</f>
        <v>0</v>
      </c>
      <c r="FX14" s="1199">
        <f>'CC1'!AE14</f>
        <v>0</v>
      </c>
      <c r="FY14" s="1199">
        <f>'CC1'!AF14</f>
        <v>0</v>
      </c>
      <c r="FZ14" s="1199">
        <f>'CC1'!AG14</f>
        <v>0</v>
      </c>
      <c r="GA14" s="1199">
        <f>'CC1'!AH14</f>
        <v>399</v>
      </c>
      <c r="GB14" s="1199">
        <f>'CC1'!AI14</f>
        <v>399</v>
      </c>
      <c r="GC14" s="1199">
        <f>'CC1'!AJ14</f>
        <v>100</v>
      </c>
      <c r="GD14" s="1199">
        <f>'CC1'!AK14</f>
        <v>1</v>
      </c>
      <c r="GE14" s="1199">
        <f>'CC1'!AL14</f>
        <v>1</v>
      </c>
      <c r="GF14" s="1199">
        <f>'CC1'!AM14</f>
        <v>5</v>
      </c>
      <c r="GG14" s="1199" t="str">
        <f>'CC1'!AN14</f>
        <v>ดีเยี่ยม</v>
      </c>
      <c r="GH14" s="1208"/>
      <c r="GI14" s="1208"/>
      <c r="GJ14" s="1199">
        <f>'CC1'!AQ14</f>
        <v>0</v>
      </c>
      <c r="GK14" s="1199">
        <f>'CC1'!AR14</f>
        <v>0</v>
      </c>
      <c r="GL14" s="1199">
        <f>'CC1'!AS14</f>
        <v>0</v>
      </c>
      <c r="GM14" s="1199">
        <f>'CC1'!AT14</f>
        <v>0</v>
      </c>
      <c r="GN14" s="1199">
        <f>'CC1'!AU14</f>
        <v>399</v>
      </c>
      <c r="GO14" s="1199">
        <f>'CC1'!AV14</f>
        <v>399</v>
      </c>
      <c r="GP14" s="1199">
        <f>'CC1'!AW14</f>
        <v>100</v>
      </c>
      <c r="GQ14" s="1199">
        <f>'CC1'!AX14</f>
        <v>1</v>
      </c>
      <c r="GR14" s="1199">
        <f>'CC1'!AY14</f>
        <v>1</v>
      </c>
      <c r="GS14" s="1199">
        <f>'CC1'!AZ14</f>
        <v>5</v>
      </c>
      <c r="GT14" s="1199" t="str">
        <f>'CC1'!BA14</f>
        <v>ดีเยี่ยม</v>
      </c>
      <c r="GU14" s="1208"/>
      <c r="GV14" s="1208"/>
      <c r="GW14" s="1199">
        <f>'CC1'!BD14</f>
        <v>0</v>
      </c>
      <c r="GX14" s="1199">
        <f>'CC1'!BE14</f>
        <v>0</v>
      </c>
      <c r="GY14" s="1199">
        <f>'CC1'!BF14</f>
        <v>0</v>
      </c>
      <c r="GZ14" s="1199">
        <f>'CC1'!BG14</f>
        <v>0</v>
      </c>
      <c r="HA14" s="1199">
        <f>'CC1'!BH14</f>
        <v>399</v>
      </c>
      <c r="HB14" s="1199">
        <f>'CC1'!BI14</f>
        <v>399</v>
      </c>
      <c r="HC14" s="1199">
        <f>'CC1'!BJ14</f>
        <v>100</v>
      </c>
      <c r="HD14" s="1199">
        <f>'CC1'!BK14</f>
        <v>1</v>
      </c>
      <c r="HE14" s="1199">
        <f>'CC1'!BL14</f>
        <v>1</v>
      </c>
      <c r="HF14" s="1199">
        <f>'CC1'!BM14</f>
        <v>5</v>
      </c>
      <c r="HG14" s="1199" t="str">
        <f>'CC1'!BN14</f>
        <v>ดีเยี่ยม</v>
      </c>
      <c r="HH14" s="1208"/>
      <c r="HI14" s="1208"/>
      <c r="HJ14" s="1199"/>
      <c r="HK14" s="1199"/>
      <c r="HL14" s="1199"/>
      <c r="HM14" s="1199"/>
      <c r="HN14" s="1199"/>
      <c r="HO14" s="1199"/>
      <c r="HP14" s="1199"/>
      <c r="HQ14" s="1199"/>
      <c r="HR14" s="1199"/>
      <c r="HS14" s="1199"/>
      <c r="HT14" s="1199"/>
      <c r="HU14" s="1168"/>
      <c r="HV14" s="1169"/>
    </row>
    <row r="15" spans="1:231" ht="18" customHeight="1">
      <c r="A15" s="1164">
        <v>5</v>
      </c>
      <c r="B15" s="1164"/>
      <c r="C15" s="1164"/>
      <c r="D15" s="1174"/>
      <c r="E15" s="1166"/>
      <c r="F15" s="1166"/>
      <c r="G15" s="1166"/>
      <c r="H15" s="1166"/>
      <c r="I15" s="1166"/>
      <c r="J15" s="1166"/>
      <c r="K15" s="1166"/>
      <c r="L15" s="1166"/>
      <c r="M15" s="1166"/>
      <c r="N15" s="1166"/>
      <c r="O15" s="1166"/>
      <c r="P15" s="1166"/>
      <c r="Q15" s="1166"/>
      <c r="R15" s="1166"/>
      <c r="S15" s="1166"/>
      <c r="T15" s="1166"/>
      <c r="U15" s="1166"/>
      <c r="V15" s="1166"/>
      <c r="W15" s="1166"/>
      <c r="X15" s="1166"/>
      <c r="Y15" s="1166"/>
      <c r="Z15" s="1166"/>
      <c r="AA15" s="1166"/>
      <c r="AB15" s="1166"/>
      <c r="AC15" s="1166"/>
      <c r="AD15" s="1166"/>
      <c r="AE15" s="1166"/>
      <c r="AF15" s="1166"/>
      <c r="AG15" s="1166"/>
      <c r="AH15" s="1166"/>
      <c r="AI15" s="1166"/>
      <c r="AJ15" s="1166"/>
      <c r="AK15" s="1166"/>
      <c r="AL15" s="1166"/>
      <c r="AM15" s="1166"/>
      <c r="AN15" s="1166"/>
      <c r="AO15" s="1166"/>
      <c r="AP15" s="1166"/>
      <c r="AQ15" s="1166"/>
      <c r="AR15" s="1166"/>
      <c r="AS15" s="1166"/>
      <c r="AT15" s="1166"/>
      <c r="AU15" s="1166"/>
      <c r="AV15" s="1166"/>
      <c r="AW15" s="1166"/>
      <c r="AX15" s="1166"/>
      <c r="AY15" s="1166"/>
      <c r="AZ15" s="1166"/>
      <c r="BA15" s="1166"/>
      <c r="BB15" s="1166"/>
      <c r="BD15" s="1044"/>
      <c r="BE15" s="1044"/>
      <c r="BF15" s="1044"/>
      <c r="BG15" s="1044"/>
      <c r="BH15" s="1044"/>
      <c r="BI15" s="1044"/>
      <c r="BJ15" s="1044"/>
      <c r="BK15" s="1044"/>
      <c r="BL15" s="1044"/>
      <c r="BM15" s="1044"/>
      <c r="BN15" s="1044"/>
      <c r="BO15" s="1044"/>
      <c r="BP15" s="1044"/>
      <c r="BQ15" s="1044"/>
      <c r="BR15" s="1044"/>
      <c r="BS15" s="1044"/>
      <c r="BT15" s="2605">
        <v>2.1</v>
      </c>
      <c r="BU15" s="2645" t="str">
        <f>'AA2'!A15</f>
        <v xml:space="preserve"> มาตรฐานที่ 2   ตัวบ่งชี้ที่ 1</v>
      </c>
      <c r="BV15" s="2644">
        <f>'AA2'!B15</f>
        <v>5</v>
      </c>
      <c r="BW15" s="2645" t="str">
        <f>'AA2'!C15</f>
        <v>ดีเยี่ยม</v>
      </c>
      <c r="BX15" s="2644">
        <f>'AA2'!D15</f>
        <v>5</v>
      </c>
      <c r="BY15" s="2645" t="str">
        <f>'AA2'!E15</f>
        <v>ดีเยี่ยม</v>
      </c>
      <c r="BZ15" s="2646">
        <v>5.05</v>
      </c>
      <c r="CA15" s="2646" t="str">
        <f>'AA2'!F15</f>
        <v xml:space="preserve"> ตัวบ่งชี้ที่ 5</v>
      </c>
      <c r="CB15" s="2644">
        <f>'AA2'!G15</f>
        <v>4.58</v>
      </c>
      <c r="CC15" s="2646" t="str">
        <f>'AA2'!H15</f>
        <v>ดีมาก</v>
      </c>
      <c r="CD15" s="2644">
        <f>'AA2'!I15</f>
        <v>4.58</v>
      </c>
      <c r="CE15" s="2646" t="str">
        <f>'AA2'!J15</f>
        <v>ดีมาก</v>
      </c>
      <c r="CF15" s="1044" t="str">
        <f>'AA2'!U15</f>
        <v>4.มีความมุ่งมั่นและอุทิศตนในการสอนและพัฒนานักเรียน</v>
      </c>
      <c r="CG15" s="2692" t="str">
        <f>'AA2'!V15</f>
        <v>ตัวบ่งชี้ที่ 5</v>
      </c>
      <c r="CH15" s="2195">
        <f>'AA2'!W15</f>
        <v>10</v>
      </c>
      <c r="CI15" s="2195" t="str">
        <f>'AA2'!X15</f>
        <v>ดีมาก</v>
      </c>
      <c r="CJ15" s="330">
        <f>BB!A15</f>
        <v>0</v>
      </c>
      <c r="CK15" s="191">
        <f>BB!B15</f>
        <v>0</v>
      </c>
      <c r="CL15" s="191" t="str">
        <f>BB!C15</f>
        <v>5.จัดระบบการบริหารให้ทุกภาคส่วนมีส่วนร่วมและผู้โอกาสและความเสมอภาคอย่างเท่าเทียม</v>
      </c>
      <c r="CM15" s="1167"/>
      <c r="CN15" s="1167">
        <f>'BB1'!B15</f>
        <v>0</v>
      </c>
      <c r="CO15" s="1167">
        <f>'BB1'!C15</f>
        <v>0</v>
      </c>
      <c r="CP15" s="1167">
        <f>'BB1'!D15</f>
        <v>0</v>
      </c>
      <c r="CQ15" s="1167"/>
      <c r="CR15" s="1167"/>
      <c r="CS15" s="1167"/>
      <c r="CT15" s="1167"/>
      <c r="CU15" s="1167"/>
      <c r="CV15" s="1167"/>
      <c r="CW15" s="1167" t="str">
        <f>'BB1'!K15</f>
        <v xml:space="preserve">เด็กปฐมวัยทุกคนมีพัฒนาการครบทั้ง 4 ด้าน  </v>
      </c>
      <c r="CX15" s="1167">
        <f>'BB1'!L15</f>
        <v>0</v>
      </c>
      <c r="CY15" s="1167">
        <f>'BB1'!M15</f>
        <v>0</v>
      </c>
      <c r="CZ15" s="1167"/>
      <c r="DA15" s="1167">
        <f>'BB2'!B15</f>
        <v>0</v>
      </c>
      <c r="DB15" s="1167">
        <f>'BB2'!C15</f>
        <v>0</v>
      </c>
      <c r="DC15" s="1167">
        <f>'BB2'!D15</f>
        <v>0</v>
      </c>
      <c r="DD15" s="1167"/>
      <c r="DE15" s="1167"/>
      <c r="DF15" s="1167"/>
      <c r="DG15" s="1167"/>
      <c r="DH15" s="1167"/>
      <c r="DI15" s="1167"/>
      <c r="DJ15" s="1167">
        <f>'BB2'!K15</f>
        <v>0</v>
      </c>
      <c r="DK15" s="1167">
        <f>'BB2'!L15</f>
        <v>0</v>
      </c>
      <c r="DL15" s="1167">
        <f>'BB2'!M15</f>
        <v>0</v>
      </c>
      <c r="DM15" s="1167"/>
      <c r="DN15" s="1167">
        <f>'BB3'!B15</f>
        <v>0</v>
      </c>
      <c r="DO15" s="1167">
        <f>'BB3'!C15</f>
        <v>0</v>
      </c>
      <c r="DP15" s="1167">
        <f>'BB3'!D15</f>
        <v>0</v>
      </c>
      <c r="DQ15" s="1167"/>
      <c r="DR15" s="1167"/>
      <c r="DS15" s="1167"/>
      <c r="DT15" s="1167"/>
      <c r="DU15" s="1167"/>
      <c r="DV15" s="1167"/>
      <c r="DW15" s="1167">
        <f>'BB3'!K15</f>
        <v>0</v>
      </c>
      <c r="DX15" s="1167">
        <f>'BB3'!L15</f>
        <v>0</v>
      </c>
      <c r="DY15" s="1167">
        <f>'BB3'!M15</f>
        <v>0</v>
      </c>
      <c r="DZ15" s="1167"/>
      <c r="EA15" s="1167">
        <f>'BB4'!B15</f>
        <v>0</v>
      </c>
      <c r="EB15" s="1167">
        <f>'BB4'!C15</f>
        <v>0</v>
      </c>
      <c r="EC15" s="1167">
        <f>'BB4'!D15</f>
        <v>0</v>
      </c>
      <c r="ED15" s="1167"/>
      <c r="EE15" s="1167"/>
      <c r="EF15" s="1167"/>
      <c r="EG15" s="1167"/>
      <c r="EH15" s="1167"/>
      <c r="EI15" s="1167"/>
      <c r="EJ15" s="1167">
        <f>'BB4'!K15</f>
        <v>0</v>
      </c>
      <c r="EK15" s="1167">
        <f>'BB4'!L15</f>
        <v>0</v>
      </c>
      <c r="EL15" s="1167">
        <f>'BB4'!M15</f>
        <v>0</v>
      </c>
      <c r="EM15" s="2282">
        <f>CC!A15</f>
        <v>0</v>
      </c>
      <c r="EN15" s="2282">
        <f>CC!B15</f>
        <v>0</v>
      </c>
      <c r="EO15" s="2282">
        <f>'CC2'!A15</f>
        <v>0</v>
      </c>
      <c r="EP15" s="2282">
        <f>'CC2'!B15</f>
        <v>0</v>
      </c>
      <c r="EQ15" s="2275">
        <f>DD!A15</f>
        <v>0</v>
      </c>
      <c r="ER15" s="2279">
        <f>DD!B15</f>
        <v>0</v>
      </c>
      <c r="ES15" s="2275">
        <f>DD!G15</f>
        <v>0</v>
      </c>
      <c r="ET15" s="664" t="s">
        <v>751</v>
      </c>
      <c r="EU15" s="665"/>
      <c r="EV15" s="1199">
        <f>'CC1'!C15</f>
        <v>12</v>
      </c>
      <c r="EW15" s="1199">
        <f>'CC1'!D15</f>
        <v>0</v>
      </c>
      <c r="EX15" s="1199">
        <f>'CC1'!E15</f>
        <v>0</v>
      </c>
      <c r="EY15" s="1199">
        <f>'CC1'!F15</f>
        <v>0</v>
      </c>
      <c r="EZ15" s="1199">
        <f>'CC1'!G15</f>
        <v>0</v>
      </c>
      <c r="FA15" s="1199">
        <f>'CC1'!H15</f>
        <v>12</v>
      </c>
      <c r="FB15" s="1199">
        <f>'CC1'!I15</f>
        <v>12</v>
      </c>
      <c r="FC15" s="1199">
        <f>'CC1'!J15</f>
        <v>100</v>
      </c>
      <c r="FD15" s="1199">
        <f>'CC1'!K15</f>
        <v>2</v>
      </c>
      <c r="FE15" s="1199">
        <f>'CC1'!L15</f>
        <v>2</v>
      </c>
      <c r="FF15" s="1199">
        <f>'CC1'!M15</f>
        <v>5</v>
      </c>
      <c r="FG15" s="1199" t="str">
        <f>'CC1'!N15</f>
        <v>ดีเยี่ยม</v>
      </c>
      <c r="FH15" s="1208"/>
      <c r="FI15" s="1208"/>
      <c r="FJ15" s="1199">
        <f>'CC1'!Q15</f>
        <v>0</v>
      </c>
      <c r="FK15" s="1199">
        <f>'CC1'!R15</f>
        <v>0</v>
      </c>
      <c r="FL15" s="1199">
        <f>'CC1'!S15</f>
        <v>0</v>
      </c>
      <c r="FM15" s="1199">
        <f>'CC1'!T15</f>
        <v>0</v>
      </c>
      <c r="FN15" s="1199">
        <f>'CC1'!U15</f>
        <v>12</v>
      </c>
      <c r="FO15" s="1199">
        <f>'CC1'!V15</f>
        <v>12</v>
      </c>
      <c r="FP15" s="1199">
        <f>'CC1'!W15</f>
        <v>100</v>
      </c>
      <c r="FQ15" s="1199">
        <f>'CC1'!X15</f>
        <v>2</v>
      </c>
      <c r="FR15" s="1199">
        <f>'CC1'!Y15</f>
        <v>2</v>
      </c>
      <c r="FS15" s="1199">
        <f>'CC1'!Z15</f>
        <v>5</v>
      </c>
      <c r="FT15" s="1199" t="str">
        <f>'CC1'!AA15</f>
        <v>ดีเยี่ยม</v>
      </c>
      <c r="FU15" s="1208"/>
      <c r="FV15" s="1208"/>
      <c r="FW15" s="1199">
        <f>'CC1'!AD15</f>
        <v>0</v>
      </c>
      <c r="FX15" s="1199">
        <f>'CC1'!AE15</f>
        <v>0</v>
      </c>
      <c r="FY15" s="1199">
        <f>'CC1'!AF15</f>
        <v>0</v>
      </c>
      <c r="FZ15" s="1199">
        <f>'CC1'!AG15</f>
        <v>0</v>
      </c>
      <c r="GA15" s="1199">
        <f>'CC1'!AH15</f>
        <v>12</v>
      </c>
      <c r="GB15" s="1199">
        <f>'CC1'!AI15</f>
        <v>12</v>
      </c>
      <c r="GC15" s="1199">
        <f>'CC1'!AJ15</f>
        <v>100</v>
      </c>
      <c r="GD15" s="1199">
        <f>'CC1'!AK15</f>
        <v>2</v>
      </c>
      <c r="GE15" s="1199">
        <f>'CC1'!AL15</f>
        <v>2</v>
      </c>
      <c r="GF15" s="1199">
        <f>'CC1'!AM15</f>
        <v>5</v>
      </c>
      <c r="GG15" s="1199" t="str">
        <f>'CC1'!AN15</f>
        <v>ดีเยี่ยม</v>
      </c>
      <c r="GH15" s="1208"/>
      <c r="GI15" s="1208"/>
      <c r="GJ15" s="1199">
        <f>'CC1'!AQ15</f>
        <v>0</v>
      </c>
      <c r="GK15" s="1199">
        <f>'CC1'!AR15</f>
        <v>0</v>
      </c>
      <c r="GL15" s="1199">
        <f>'CC1'!AS15</f>
        <v>0</v>
      </c>
      <c r="GM15" s="1199">
        <f>'CC1'!AT15</f>
        <v>0</v>
      </c>
      <c r="GN15" s="1199">
        <f>'CC1'!AU15</f>
        <v>12</v>
      </c>
      <c r="GO15" s="1199">
        <f>'CC1'!AV15</f>
        <v>12</v>
      </c>
      <c r="GP15" s="1199">
        <f>'CC1'!AW15</f>
        <v>100</v>
      </c>
      <c r="GQ15" s="1199">
        <f>'CC1'!AX15</f>
        <v>2</v>
      </c>
      <c r="GR15" s="1199">
        <f>'CC1'!AY15</f>
        <v>2</v>
      </c>
      <c r="GS15" s="1199">
        <f>'CC1'!AZ15</f>
        <v>5</v>
      </c>
      <c r="GT15" s="1199" t="str">
        <f>'CC1'!BA15</f>
        <v>ดีเยี่ยม</v>
      </c>
      <c r="GU15" s="1208"/>
      <c r="GV15" s="1208"/>
      <c r="GW15" s="1199">
        <f>'CC1'!BD15</f>
        <v>0</v>
      </c>
      <c r="GX15" s="1199">
        <f>'CC1'!BE15</f>
        <v>0</v>
      </c>
      <c r="GY15" s="1199">
        <f>'CC1'!BF15</f>
        <v>0</v>
      </c>
      <c r="GZ15" s="1199">
        <f>'CC1'!BG15</f>
        <v>0</v>
      </c>
      <c r="HA15" s="1199">
        <f>'CC1'!BH15</f>
        <v>12</v>
      </c>
      <c r="HB15" s="1199">
        <f>'CC1'!BI15</f>
        <v>12</v>
      </c>
      <c r="HC15" s="1199">
        <f>'CC1'!BJ15</f>
        <v>100</v>
      </c>
      <c r="HD15" s="1199">
        <f>'CC1'!BK15</f>
        <v>2</v>
      </c>
      <c r="HE15" s="1199">
        <f>'CC1'!BL15</f>
        <v>2</v>
      </c>
      <c r="HF15" s="1199">
        <f>'CC1'!BM15</f>
        <v>5</v>
      </c>
      <c r="HG15" s="1199" t="str">
        <f>'CC1'!BN15</f>
        <v>ดีเยี่ยม</v>
      </c>
      <c r="HH15" s="1208"/>
      <c r="HI15" s="1208"/>
      <c r="HJ15" s="1199">
        <f>'CC1'!BQ15</f>
        <v>0</v>
      </c>
      <c r="HK15" s="1199">
        <f>'CC1'!BR15</f>
        <v>0</v>
      </c>
      <c r="HL15" s="1199">
        <f>'CC1'!BS15</f>
        <v>0</v>
      </c>
      <c r="HM15" s="1199">
        <f>'CC1'!BT15</f>
        <v>0</v>
      </c>
      <c r="HN15" s="1199">
        <f>'CC1'!BU15</f>
        <v>12</v>
      </c>
      <c r="HO15" s="1199">
        <f>'CC1'!BV15</f>
        <v>12</v>
      </c>
      <c r="HP15" s="1199">
        <f>'CC1'!BW15</f>
        <v>100</v>
      </c>
      <c r="HQ15" s="1199">
        <f>'CC1'!BX15</f>
        <v>2</v>
      </c>
      <c r="HR15" s="1199">
        <f>'CC1'!BY15</f>
        <v>2</v>
      </c>
      <c r="HS15" s="1199">
        <f>'CC1'!BZ15</f>
        <v>5</v>
      </c>
      <c r="HT15" s="1199" t="str">
        <f>'CC1'!CA15</f>
        <v>ดีเยี่ยม</v>
      </c>
      <c r="HU15" s="1168"/>
      <c r="HV15" s="1169"/>
    </row>
    <row r="16" spans="1:231" ht="18" customHeight="1">
      <c r="A16" s="1164">
        <v>6</v>
      </c>
      <c r="B16" s="1164"/>
      <c r="C16" s="1164"/>
      <c r="D16" s="1174"/>
      <c r="E16" s="1166"/>
      <c r="F16" s="1166"/>
      <c r="G16" s="1166"/>
      <c r="H16" s="537"/>
      <c r="I16" s="537"/>
      <c r="J16" s="537"/>
      <c r="K16" s="537"/>
      <c r="L16" s="535"/>
      <c r="M16" s="155"/>
      <c r="N16" s="536"/>
      <c r="O16" s="535"/>
      <c r="P16" s="536"/>
      <c r="Q16" s="536"/>
      <c r="R16" s="536"/>
      <c r="S16" s="536"/>
      <c r="T16" s="155"/>
      <c r="U16" s="155"/>
      <c r="V16" s="537"/>
      <c r="W16" s="537"/>
      <c r="X16" s="537"/>
      <c r="Y16" s="537"/>
      <c r="Z16" s="537"/>
      <c r="AA16" s="1166"/>
      <c r="AB16" s="1166"/>
      <c r="AC16" s="1166"/>
      <c r="AD16" s="1166"/>
      <c r="AE16" s="1166"/>
      <c r="AF16" s="1166"/>
      <c r="AG16" s="1166"/>
      <c r="AH16" s="1166"/>
      <c r="AI16" s="1166"/>
      <c r="AJ16" s="1166"/>
      <c r="AK16" s="1166"/>
      <c r="AL16" s="1166"/>
      <c r="AM16" s="1166"/>
      <c r="AN16" s="1166"/>
      <c r="AO16" s="1166"/>
      <c r="AP16" s="1166"/>
      <c r="AQ16" s="1166"/>
      <c r="AR16" s="1166"/>
      <c r="AS16" s="1166"/>
      <c r="AT16" s="1166"/>
      <c r="AU16" s="1166"/>
      <c r="AV16" s="1166"/>
      <c r="AW16" s="1166"/>
      <c r="AX16" s="1166"/>
      <c r="AY16" s="1166"/>
      <c r="AZ16" s="1166"/>
      <c r="BA16" s="1166"/>
      <c r="BB16" s="1166"/>
      <c r="BD16" s="1166"/>
      <c r="BE16" s="1166"/>
      <c r="BF16" s="1166"/>
      <c r="BG16" s="1166"/>
      <c r="BH16" s="1166"/>
      <c r="BI16" s="1166"/>
      <c r="BJ16" s="1166"/>
      <c r="BK16" s="1166"/>
      <c r="BL16" s="1166"/>
      <c r="BM16" s="1166"/>
      <c r="BN16" s="1166"/>
      <c r="BO16" s="1166"/>
      <c r="BP16" s="1166"/>
      <c r="BQ16" s="1166"/>
      <c r="BR16" s="1166"/>
      <c r="BS16" s="1166"/>
      <c r="BT16" s="2605">
        <v>2.2000000000000002</v>
      </c>
      <c r="BU16" s="2645" t="str">
        <f>'AA2'!A16</f>
        <v xml:space="preserve"> ตัวบ่งชี้ที่ 2</v>
      </c>
      <c r="BV16" s="2644">
        <f>'AA2'!B16</f>
        <v>5</v>
      </c>
      <c r="BW16" s="2645" t="str">
        <f>'AA2'!C16</f>
        <v>ดีเยี่ยม</v>
      </c>
      <c r="BX16" s="2644">
        <f>'AA2'!D16</f>
        <v>5</v>
      </c>
      <c r="BY16" s="2645" t="str">
        <f>'AA2'!E16</f>
        <v>ดีเยี่ยม</v>
      </c>
      <c r="BZ16" s="2646">
        <v>5.0599999999999996</v>
      </c>
      <c r="CA16" s="2646" t="str">
        <f>'AA2'!F16</f>
        <v xml:space="preserve"> ตัวบ่งชี้ที่ 6</v>
      </c>
      <c r="CB16" s="2644">
        <f>'AA2'!G16</f>
        <v>5</v>
      </c>
      <c r="CC16" s="2646" t="str">
        <f>'AA2'!H16</f>
        <v>ดีเยี่ยม</v>
      </c>
      <c r="CD16" s="2644">
        <f>'AA2'!I16</f>
        <v>5</v>
      </c>
      <c r="CE16" s="2646" t="str">
        <f>'AA2'!J16</f>
        <v>ดีเยี่ยม</v>
      </c>
      <c r="CF16" s="1044">
        <f>'AA2'!U16</f>
        <v>0</v>
      </c>
      <c r="CG16" s="2692" t="str">
        <f>'AA2'!V16</f>
        <v>ตัวบ่งชี้ที่ 6</v>
      </c>
      <c r="CH16" s="2195">
        <f>'AA2'!W16</f>
        <v>33</v>
      </c>
      <c r="CI16" s="2195" t="str">
        <f>'AA2'!X16</f>
        <v>ดีมาก</v>
      </c>
      <c r="CJ16" s="330">
        <f>BB!A16</f>
        <v>0</v>
      </c>
      <c r="CK16" s="2274"/>
      <c r="CL16" s="191" t="str">
        <f>BB!C16</f>
        <v>6.จัดประชาสัมพันธ์ข่าวสารทางการศึกษาระหว่างสถานศึกษากับผู้มีส่วนร่วมได้เสีย ชุมชนและสังคมโลก</v>
      </c>
      <c r="CM16" s="1167"/>
      <c r="CN16" s="1167">
        <f>'BB1'!B16</f>
        <v>0</v>
      </c>
      <c r="CO16" s="1167">
        <f>'BB1'!C16</f>
        <v>0</v>
      </c>
      <c r="CP16" s="1167">
        <f>'BB1'!D16</f>
        <v>0</v>
      </c>
      <c r="CQ16" s="1167"/>
      <c r="CR16" s="1167"/>
      <c r="CS16" s="1167"/>
      <c r="CT16" s="1167"/>
      <c r="CU16" s="1167"/>
      <c r="CV16" s="1167"/>
      <c r="CW16" s="1167">
        <f>'BB1'!K16</f>
        <v>0</v>
      </c>
      <c r="CX16" s="1167">
        <f>'BB1'!L16</f>
        <v>0</v>
      </c>
      <c r="CY16" s="1167">
        <f>'BB1'!M16</f>
        <v>0</v>
      </c>
      <c r="CZ16" s="1167"/>
      <c r="DA16" s="1167">
        <f>'BB2'!B16</f>
        <v>0</v>
      </c>
      <c r="DB16" s="1167">
        <f>'BB2'!C16</f>
        <v>0</v>
      </c>
      <c r="DC16" s="1167">
        <f>'BB2'!D16</f>
        <v>0</v>
      </c>
      <c r="DD16" s="1167"/>
      <c r="DE16" s="1167"/>
      <c r="DF16" s="1167"/>
      <c r="DG16" s="1167"/>
      <c r="DH16" s="1167"/>
      <c r="DI16" s="1167"/>
      <c r="DJ16" s="1167">
        <f>'BB2'!K16</f>
        <v>0</v>
      </c>
      <c r="DK16" s="1167">
        <f>'BB2'!L16</f>
        <v>0</v>
      </c>
      <c r="DL16" s="1167">
        <f>'BB2'!M16</f>
        <v>0</v>
      </c>
      <c r="DM16" s="1167"/>
      <c r="DN16" s="1167">
        <f>'BB3'!B16</f>
        <v>0</v>
      </c>
      <c r="DO16" s="1167">
        <f>'BB3'!C16</f>
        <v>0</v>
      </c>
      <c r="DP16" s="1167">
        <f>'BB3'!D16</f>
        <v>0</v>
      </c>
      <c r="DQ16" s="1167"/>
      <c r="DR16" s="1167"/>
      <c r="DS16" s="1167"/>
      <c r="DT16" s="1167"/>
      <c r="DU16" s="1167"/>
      <c r="DV16" s="1167"/>
      <c r="DW16" s="1167">
        <f>'BB3'!K16</f>
        <v>0</v>
      </c>
      <c r="DX16" s="1167">
        <f>'BB3'!L16</f>
        <v>0</v>
      </c>
      <c r="DY16" s="1167">
        <f>'BB3'!M16</f>
        <v>0</v>
      </c>
      <c r="DZ16" s="1167"/>
      <c r="EA16" s="1167">
        <f>'BB4'!B16</f>
        <v>0</v>
      </c>
      <c r="EB16" s="1167">
        <f>'BB4'!C16</f>
        <v>0</v>
      </c>
      <c r="EC16" s="1167">
        <f>'BB4'!D16</f>
        <v>0</v>
      </c>
      <c r="ED16" s="1167"/>
      <c r="EE16" s="1167"/>
      <c r="EF16" s="1167"/>
      <c r="EG16" s="1167"/>
      <c r="EH16" s="1167"/>
      <c r="EI16" s="1167"/>
      <c r="EJ16" s="1167">
        <f>'BB4'!K16</f>
        <v>0</v>
      </c>
      <c r="EK16" s="1167">
        <f>'BB4'!L16</f>
        <v>0</v>
      </c>
      <c r="EL16" s="1167">
        <f>'BB4'!M16</f>
        <v>0</v>
      </c>
      <c r="EM16" s="883" t="str">
        <f>CC!A16</f>
        <v>วิธีการพัฒนา  มาตรฐานที่ 2</v>
      </c>
      <c r="EN16" s="1014" t="str">
        <f>CC!B16</f>
        <v>วิธีการพัฒนา  มาตรฐานที่ 6</v>
      </c>
      <c r="EO16" s="883" t="str">
        <f>'CC2'!A16</f>
        <v>แนวทางการพัฒนาในอนาคต  มาตรฐานที่ 2</v>
      </c>
      <c r="EP16" s="1014" t="str">
        <f>'CC2'!B16</f>
        <v>แนวทางการพัฒนาในอนาคต  มาตรฐานที่ 6</v>
      </c>
      <c r="EQ16" s="2275">
        <f>DD!A16</f>
        <v>0</v>
      </c>
      <c r="ER16" s="2279">
        <f>DD!B16</f>
        <v>0</v>
      </c>
      <c r="ES16" s="2275">
        <f>DD!G16</f>
        <v>0</v>
      </c>
      <c r="ET16" s="668" t="s">
        <v>2046</v>
      </c>
      <c r="EU16" s="669"/>
      <c r="EV16" s="1199">
        <f>'CC1'!C16</f>
        <v>1</v>
      </c>
      <c r="EW16" s="1199">
        <f>'CC1'!D16</f>
        <v>0</v>
      </c>
      <c r="EX16" s="1199">
        <f>'CC1'!E16</f>
        <v>0</v>
      </c>
      <c r="EY16" s="1199">
        <f>'CC1'!F16</f>
        <v>0</v>
      </c>
      <c r="EZ16" s="1199">
        <f>'CC1'!G16</f>
        <v>0</v>
      </c>
      <c r="FA16" s="1199">
        <f>'CC1'!H16</f>
        <v>5</v>
      </c>
      <c r="FB16" s="1199">
        <f>'CC1'!I16</f>
        <v>0</v>
      </c>
      <c r="FC16" s="1199">
        <f>'CC1'!J16</f>
        <v>0</v>
      </c>
      <c r="FD16" s="1199">
        <f>'CC1'!K16</f>
        <v>3</v>
      </c>
      <c r="FE16" s="1199">
        <f>'CC1'!L16</f>
        <v>3</v>
      </c>
      <c r="FF16" s="1199">
        <f>'CC1'!M16</f>
        <v>5</v>
      </c>
      <c r="FG16" s="1199" t="str">
        <f>'CC1'!N16</f>
        <v>ดีเยี่ยม</v>
      </c>
      <c r="FH16" s="1208"/>
      <c r="FI16" s="1208"/>
      <c r="FJ16" s="1199">
        <f>'CC1'!Q16</f>
        <v>0</v>
      </c>
      <c r="FK16" s="1199">
        <f>'CC1'!R16</f>
        <v>0</v>
      </c>
      <c r="FL16" s="1199">
        <f>'CC1'!S16</f>
        <v>0</v>
      </c>
      <c r="FM16" s="1199">
        <f>'CC1'!T16</f>
        <v>0</v>
      </c>
      <c r="FN16" s="1199">
        <f>'CC1'!U16</f>
        <v>5</v>
      </c>
      <c r="FO16" s="1199">
        <f>'CC1'!V16</f>
        <v>0</v>
      </c>
      <c r="FP16" s="1199">
        <f>'CC1'!W16</f>
        <v>0</v>
      </c>
      <c r="FQ16" s="1199">
        <f>'CC1'!X16</f>
        <v>3</v>
      </c>
      <c r="FR16" s="1199">
        <f>'CC1'!Y16</f>
        <v>3</v>
      </c>
      <c r="FS16" s="1199">
        <f>'CC1'!Z16</f>
        <v>5</v>
      </c>
      <c r="FT16" s="1199" t="str">
        <f>'CC1'!AA16</f>
        <v>ดีเยี่ยม</v>
      </c>
      <c r="FU16" s="1208"/>
      <c r="FV16" s="1208"/>
      <c r="FW16" s="1199">
        <f>'CC1'!AD16</f>
        <v>0</v>
      </c>
      <c r="FX16" s="1199">
        <f>'CC1'!AE16</f>
        <v>0</v>
      </c>
      <c r="FY16" s="1199">
        <f>'CC1'!AF16</f>
        <v>0</v>
      </c>
      <c r="FZ16" s="1199">
        <f>'CC1'!AG16</f>
        <v>0</v>
      </c>
      <c r="GA16" s="1199">
        <f>'CC1'!AH16</f>
        <v>5</v>
      </c>
      <c r="GB16" s="1199">
        <f>'CC1'!AI16</f>
        <v>0</v>
      </c>
      <c r="GC16" s="1199">
        <f>'CC1'!AJ16</f>
        <v>0</v>
      </c>
      <c r="GD16" s="1199">
        <f>'CC1'!AK16</f>
        <v>3</v>
      </c>
      <c r="GE16" s="1199">
        <f>'CC1'!AL16</f>
        <v>3</v>
      </c>
      <c r="GF16" s="1199">
        <f>'CC1'!AM16</f>
        <v>5</v>
      </c>
      <c r="GG16" s="1199" t="str">
        <f>'CC1'!AN16</f>
        <v>ดีเยี่ยม</v>
      </c>
      <c r="GH16" s="1208"/>
      <c r="GI16" s="1208"/>
      <c r="GJ16" s="1199">
        <f>'CC1'!AQ16</f>
        <v>0</v>
      </c>
      <c r="GK16" s="1199">
        <f>'CC1'!AR16</f>
        <v>0</v>
      </c>
      <c r="GL16" s="1199">
        <f>'CC1'!AS16</f>
        <v>0</v>
      </c>
      <c r="GM16" s="1199">
        <f>'CC1'!AT16</f>
        <v>0</v>
      </c>
      <c r="GN16" s="1199">
        <f>'CC1'!AU16</f>
        <v>3</v>
      </c>
      <c r="GO16" s="1199">
        <f>'CC1'!AV16</f>
        <v>0</v>
      </c>
      <c r="GP16" s="1199">
        <f>'CC1'!AW16</f>
        <v>0</v>
      </c>
      <c r="GQ16" s="1199">
        <f>'CC1'!AX16</f>
        <v>3</v>
      </c>
      <c r="GR16" s="1199">
        <f>'CC1'!AY16</f>
        <v>1.8</v>
      </c>
      <c r="GS16" s="1199">
        <f>'CC1'!AZ16</f>
        <v>3</v>
      </c>
      <c r="GT16" s="1199" t="str">
        <f>'CC1'!BA16</f>
        <v>ดี</v>
      </c>
      <c r="GU16" s="1208"/>
      <c r="GV16" s="1208"/>
      <c r="GW16" s="1199">
        <f>'CC1'!BD16</f>
        <v>0</v>
      </c>
      <c r="GX16" s="1199">
        <f>'CC1'!BE16</f>
        <v>0</v>
      </c>
      <c r="GY16" s="1199">
        <f>'CC1'!BF16</f>
        <v>0</v>
      </c>
      <c r="GZ16" s="1199">
        <f>'CC1'!BG16</f>
        <v>0</v>
      </c>
      <c r="HA16" s="1199">
        <f>'CC1'!BH16</f>
        <v>4</v>
      </c>
      <c r="HB16" s="1199">
        <f>'CC1'!BI16</f>
        <v>0</v>
      </c>
      <c r="HC16" s="1199">
        <f>'CC1'!BJ16</f>
        <v>0</v>
      </c>
      <c r="HD16" s="1199">
        <f>'CC1'!BK16</f>
        <v>3</v>
      </c>
      <c r="HE16" s="1199">
        <f>'CC1'!BL16</f>
        <v>2.4</v>
      </c>
      <c r="HF16" s="1199">
        <f>'CC1'!BM16</f>
        <v>4</v>
      </c>
      <c r="HG16" s="1199" t="str">
        <f>'CC1'!BN16</f>
        <v>ดีมาก</v>
      </c>
      <c r="HH16" s="1208"/>
      <c r="HI16" s="1208"/>
      <c r="HJ16" s="1199">
        <f>'CC1'!BQ16</f>
        <v>0</v>
      </c>
      <c r="HK16" s="1199">
        <f>'CC1'!BR16</f>
        <v>0</v>
      </c>
      <c r="HL16" s="1199">
        <f>'CC1'!BS16</f>
        <v>0</v>
      </c>
      <c r="HM16" s="1199">
        <f>'CC1'!BT16</f>
        <v>0</v>
      </c>
      <c r="HN16" s="1199">
        <f>'CC1'!BU16</f>
        <v>5</v>
      </c>
      <c r="HO16" s="1199">
        <f>'CC1'!BV16</f>
        <v>0</v>
      </c>
      <c r="HP16" s="1199">
        <f>'CC1'!BW16</f>
        <v>0</v>
      </c>
      <c r="HQ16" s="1199">
        <f>'CC1'!BX16</f>
        <v>3</v>
      </c>
      <c r="HR16" s="1199">
        <f>'CC1'!BY16</f>
        <v>3</v>
      </c>
      <c r="HS16" s="1199">
        <f>'CC1'!BZ16</f>
        <v>5</v>
      </c>
      <c r="HT16" s="1199" t="str">
        <f>'CC1'!CA16</f>
        <v>ดีเยี่ยม</v>
      </c>
      <c r="HU16" s="1168"/>
      <c r="HV16" s="1169"/>
    </row>
    <row r="17" spans="1:256" ht="18" customHeight="1">
      <c r="A17" s="1164">
        <v>7</v>
      </c>
      <c r="B17" s="1164"/>
      <c r="C17" s="1164"/>
      <c r="D17" s="1174"/>
      <c r="E17" s="1166"/>
      <c r="F17" s="1166"/>
      <c r="G17" s="1166"/>
      <c r="H17" s="537"/>
      <c r="I17" s="537"/>
      <c r="J17" s="537"/>
      <c r="K17" s="537"/>
      <c r="L17" s="537"/>
      <c r="M17" s="155"/>
      <c r="N17" s="155"/>
      <c r="O17" s="155"/>
      <c r="P17" s="155"/>
      <c r="Q17" s="155"/>
      <c r="R17" s="155"/>
      <c r="S17" s="155"/>
      <c r="T17" s="155"/>
      <c r="U17" s="155"/>
      <c r="V17" s="537"/>
      <c r="W17" s="537"/>
      <c r="X17" s="537"/>
      <c r="Y17" s="537"/>
      <c r="Z17" s="537"/>
      <c r="AA17" s="1166"/>
      <c r="AB17" s="1166"/>
      <c r="AC17" s="1166"/>
      <c r="AD17" s="1166"/>
      <c r="AE17" s="1166"/>
      <c r="AF17" s="1166"/>
      <c r="AG17" s="1166"/>
      <c r="AH17" s="1166"/>
      <c r="AI17" s="1166"/>
      <c r="AJ17" s="1166"/>
      <c r="AK17" s="1166"/>
      <c r="AL17" s="1166"/>
      <c r="AM17" s="1166"/>
      <c r="AN17" s="1166"/>
      <c r="AO17" s="1166"/>
      <c r="AP17" s="1166"/>
      <c r="AQ17" s="1166"/>
      <c r="AR17" s="1166"/>
      <c r="AS17" s="1166"/>
      <c r="AT17" s="1166"/>
      <c r="AU17" s="1166"/>
      <c r="AV17" s="1166"/>
      <c r="AW17" s="1166"/>
      <c r="AX17" s="1166"/>
      <c r="AY17" s="1166"/>
      <c r="AZ17" s="1166"/>
      <c r="BA17" s="1166"/>
      <c r="BB17" s="1166"/>
      <c r="BD17" s="1044"/>
      <c r="BE17" s="1044"/>
      <c r="BF17" s="1044"/>
      <c r="BG17" s="1044"/>
      <c r="BH17" s="1044"/>
      <c r="BI17" s="1044"/>
      <c r="BJ17" s="1044"/>
      <c r="BK17" s="1044"/>
      <c r="BL17" s="1044"/>
      <c r="BM17" s="1044"/>
      <c r="BN17" s="1044"/>
      <c r="BO17" s="1044"/>
      <c r="BP17" s="1044"/>
      <c r="BQ17" s="1044"/>
      <c r="BR17" s="1044"/>
      <c r="BS17" s="1044"/>
      <c r="BT17" s="2605">
        <v>2.2999999999999998</v>
      </c>
      <c r="BU17" s="2645" t="str">
        <f>'AA2'!A17</f>
        <v xml:space="preserve"> ตัวบ่งชี้ที่ 3</v>
      </c>
      <c r="BV17" s="2644">
        <f>'AA2'!B17</f>
        <v>5</v>
      </c>
      <c r="BW17" s="2645" t="str">
        <f>'AA2'!C17</f>
        <v>ดีเยี่ยม</v>
      </c>
      <c r="BX17" s="2644">
        <f>'AA2'!D17</f>
        <v>5</v>
      </c>
      <c r="BY17" s="2645" t="str">
        <f>'AA2'!E17</f>
        <v>ดีเยี่ยม</v>
      </c>
      <c r="BZ17" s="2646">
        <v>5.07</v>
      </c>
      <c r="CA17" s="2646" t="str">
        <f>'AA2'!F17</f>
        <v xml:space="preserve"> ตัวบ่งชี้ที่ 7</v>
      </c>
      <c r="CB17" s="2644">
        <f>'AA2'!G17</f>
        <v>5</v>
      </c>
      <c r="CC17" s="2646" t="str">
        <f>'AA2'!H17</f>
        <v>ดีเยี่ยม</v>
      </c>
      <c r="CD17" s="2644">
        <f>'AA2'!I17</f>
        <v>5</v>
      </c>
      <c r="CE17" s="2646" t="str">
        <f>'AA2'!J17</f>
        <v>ดีเยี่ยม</v>
      </c>
      <c r="CF17" s="1044">
        <f>'AA2'!U17</f>
        <v>0</v>
      </c>
      <c r="CG17" s="2692" t="str">
        <f>'AA2'!V17</f>
        <v>ตัวบ่งชี้ที่ 7</v>
      </c>
      <c r="CH17" s="2195">
        <f>'AA2'!W17</f>
        <v>13.5</v>
      </c>
      <c r="CI17" s="2195" t="str">
        <f>'AA2'!X17</f>
        <v>ดีมาก</v>
      </c>
      <c r="CJ17" s="2273"/>
      <c r="CK17" s="2274"/>
      <c r="CL17" s="2274"/>
      <c r="CM17" s="1167">
        <f>'BB1'!A17</f>
        <v>3</v>
      </c>
      <c r="CN17" s="1167" t="str">
        <f>'BB1'!B17</f>
        <v>จัดทำกันสาดบังแสงแดดหน้าอาคารเรียน</v>
      </c>
      <c r="CO17" s="1167">
        <f>'BB1'!C17</f>
        <v>0</v>
      </c>
      <c r="CP17" s="1167" t="str">
        <f>'BB1'!D17</f>
        <v>ร้อยละ 80</v>
      </c>
      <c r="CQ17" s="1167">
        <f>'BB1'!E17</f>
        <v>201</v>
      </c>
      <c r="CR17" s="1167">
        <f>'BB1'!F17</f>
        <v>3</v>
      </c>
      <c r="CS17" s="1167">
        <f>'BB1'!G17</f>
        <v>4</v>
      </c>
      <c r="CT17" s="1167">
        <f>'BB1'!H17</f>
        <v>0</v>
      </c>
      <c r="CU17" s="1167">
        <f>'BB1'!I17</f>
        <v>0</v>
      </c>
      <c r="CV17" s="1167">
        <f>'BB1'!J17</f>
        <v>0</v>
      </c>
      <c r="CW17" s="1167" t="str">
        <f>'BB1'!K17</f>
        <v>ร้อยละ 90 เข้าร่วมกิจ</v>
      </c>
      <c r="CX17" s="1167" t="str">
        <f>'BB1'!L17</f>
        <v>ได้รับการจัดสรรงบประมาณจากหน่วยงาน</v>
      </c>
      <c r="CY17" s="1167">
        <f>'BB1'!M17</f>
        <v>0</v>
      </c>
      <c r="CZ17" s="1167">
        <f>'BB2'!A17</f>
        <v>3</v>
      </c>
      <c r="DA17" s="1167">
        <f>'BB2'!B17</f>
        <v>0</v>
      </c>
      <c r="DB17" s="1167">
        <f>'BB2'!C17</f>
        <v>0</v>
      </c>
      <c r="DC17" s="1167">
        <f>'BB2'!D17</f>
        <v>0</v>
      </c>
      <c r="DD17" s="1167">
        <f>'BB2'!E17</f>
        <v>0</v>
      </c>
      <c r="DE17" s="1167">
        <f>'BB2'!F17</f>
        <v>0</v>
      </c>
      <c r="DF17" s="1167">
        <f>'BB2'!G17</f>
        <v>0</v>
      </c>
      <c r="DG17" s="1167">
        <f>'BB2'!H17</f>
        <v>0</v>
      </c>
      <c r="DH17" s="1167">
        <f>'BB2'!I17</f>
        <v>0</v>
      </c>
      <c r="DI17" s="1167">
        <f>'BB2'!J17</f>
        <v>0</v>
      </c>
      <c r="DJ17" s="1167">
        <f>'BB2'!K17</f>
        <v>0</v>
      </c>
      <c r="DK17" s="1167">
        <f>'BB2'!L17</f>
        <v>0</v>
      </c>
      <c r="DL17" s="1167">
        <f>'BB2'!M17</f>
        <v>0</v>
      </c>
      <c r="DM17" s="1167">
        <f>'BB3'!A17</f>
        <v>0</v>
      </c>
      <c r="DN17" s="1167">
        <f>'BB3'!B17</f>
        <v>0</v>
      </c>
      <c r="DO17" s="1167">
        <f>'BB3'!C17</f>
        <v>0</v>
      </c>
      <c r="DP17" s="1167">
        <f>'BB3'!D17</f>
        <v>0</v>
      </c>
      <c r="DQ17" s="1167">
        <f>'BB3'!E17</f>
        <v>0</v>
      </c>
      <c r="DR17" s="1167">
        <f>'BB3'!F17</f>
        <v>0</v>
      </c>
      <c r="DS17" s="1167">
        <f>'BB3'!G17</f>
        <v>0</v>
      </c>
      <c r="DT17" s="1167">
        <f>'BB3'!H17</f>
        <v>0</v>
      </c>
      <c r="DU17" s="1167">
        <f>'BB3'!I17</f>
        <v>0</v>
      </c>
      <c r="DV17" s="1167">
        <f>'BB3'!J17</f>
        <v>0</v>
      </c>
      <c r="DW17" s="1167">
        <f>'BB3'!K17</f>
        <v>0</v>
      </c>
      <c r="DX17" s="1167">
        <f>'BB3'!L17</f>
        <v>0</v>
      </c>
      <c r="DY17" s="1167">
        <f>'BB3'!M17</f>
        <v>0</v>
      </c>
      <c r="DZ17" s="1167">
        <f>'BB4'!A17</f>
        <v>0</v>
      </c>
      <c r="EA17" s="1167">
        <f>'BB4'!B17</f>
        <v>0</v>
      </c>
      <c r="EB17" s="1167">
        <f>'BB4'!C17</f>
        <v>0</v>
      </c>
      <c r="EC17" s="1167">
        <f>'BB4'!D17</f>
        <v>0</v>
      </c>
      <c r="ED17" s="1167">
        <f>'BB4'!E17</f>
        <v>0</v>
      </c>
      <c r="EE17" s="1167">
        <f>'BB4'!F17</f>
        <v>0</v>
      </c>
      <c r="EF17" s="1167">
        <f>'BB4'!G17</f>
        <v>0</v>
      </c>
      <c r="EG17" s="1167">
        <f>'BB4'!H17</f>
        <v>0</v>
      </c>
      <c r="EH17" s="1167">
        <f>'BB4'!I17</f>
        <v>0</v>
      </c>
      <c r="EI17" s="1167">
        <f>'BB4'!J17</f>
        <v>0</v>
      </c>
      <c r="EJ17" s="1167">
        <f>'BB4'!K17</f>
        <v>0</v>
      </c>
      <c r="EK17" s="1167">
        <f>'BB4'!L17</f>
        <v>0</v>
      </c>
      <c r="EL17" s="1167">
        <f>'BB4'!M17</f>
        <v>0</v>
      </c>
      <c r="EM17" s="2282" t="str">
        <f>CC!A17</f>
        <v>จัดให้มีการตรวจสอบสมรถภาพของเด็กเช่น สังเกตจากการเล่นเครื่องเล่นสนาม</v>
      </c>
      <c r="EN17" s="2282" t="str">
        <f>CC!B17</f>
        <v>ผู้บริหารให้การดูแลเอาใจใส่ในด้านการเรียนการสอนโดยมีการจัดครูวิชาการออกนิเทศ</v>
      </c>
      <c r="EO17" s="2282" t="str">
        <f>'CC2'!A17</f>
        <v xml:space="preserve"> -  จัดทำโครงการศึกาแหล่งการเรียนรู้   จัดกิจกรรมงานศิลปะ  กิจกรรมกีฬา</v>
      </c>
      <c r="EP17" s="2282" t="str">
        <f>'CC2'!B17</f>
        <v xml:space="preserve"> -  จัดกิจกรรมส่งเสริมประชาธิปไตย ส่งเสริมสุขภาพ  กิจกรรมจิตอาสารักษาสิ่งแวดล้อม</v>
      </c>
      <c r="EQ17" s="887" t="str">
        <f>DD!A17</f>
        <v>จุดที่ควรพัฒนา</v>
      </c>
      <c r="ER17" s="2715" t="str">
        <f>DD!B17</f>
        <v>จุดที่ควรพัฒนา</v>
      </c>
      <c r="ES17" s="2275">
        <f>DD!G17</f>
        <v>0</v>
      </c>
      <c r="ET17" s="664" t="s">
        <v>2047</v>
      </c>
      <c r="EU17" s="665"/>
      <c r="EV17" s="1199">
        <f>'CC1'!C17</f>
        <v>1</v>
      </c>
      <c r="EW17" s="1199">
        <f>'CC1'!D17</f>
        <v>0</v>
      </c>
      <c r="EX17" s="1199">
        <f>'CC1'!E17</f>
        <v>0</v>
      </c>
      <c r="EY17" s="1199">
        <f>'CC1'!F17</f>
        <v>0</v>
      </c>
      <c r="EZ17" s="1199">
        <f>'CC1'!G17</f>
        <v>0</v>
      </c>
      <c r="FA17" s="1199">
        <f>'CC1'!H17</f>
        <v>4</v>
      </c>
      <c r="FB17" s="1199">
        <f>'CC1'!I17</f>
        <v>0</v>
      </c>
      <c r="FC17" s="1199">
        <f>'CC1'!J17</f>
        <v>0</v>
      </c>
      <c r="FD17" s="1199">
        <f>'CC1'!K17</f>
        <v>4</v>
      </c>
      <c r="FE17" s="1199">
        <f>'CC1'!L17</f>
        <v>3.2</v>
      </c>
      <c r="FF17" s="1199">
        <f>'CC1'!M17</f>
        <v>4</v>
      </c>
      <c r="FG17" s="1199" t="str">
        <f>'CC1'!N17</f>
        <v>ดีมาก</v>
      </c>
      <c r="FH17" s="1208"/>
      <c r="FI17" s="1208"/>
      <c r="FJ17" s="1199">
        <f>'CC1'!Q17</f>
        <v>0</v>
      </c>
      <c r="FK17" s="1199">
        <f>'CC1'!R17</f>
        <v>0</v>
      </c>
      <c r="FL17" s="1199">
        <f>'CC1'!S17</f>
        <v>0</v>
      </c>
      <c r="FM17" s="1199">
        <f>'CC1'!T17</f>
        <v>0</v>
      </c>
      <c r="FN17" s="1199">
        <f>'CC1'!U17</f>
        <v>5</v>
      </c>
      <c r="FO17" s="1199">
        <f>'CC1'!V17</f>
        <v>0</v>
      </c>
      <c r="FP17" s="1199">
        <f>'CC1'!W17</f>
        <v>0</v>
      </c>
      <c r="FQ17" s="1199">
        <f>'CC1'!X17</f>
        <v>4</v>
      </c>
      <c r="FR17" s="1199">
        <f>'CC1'!Y17</f>
        <v>4</v>
      </c>
      <c r="FS17" s="1199">
        <f>'CC1'!Z17</f>
        <v>5</v>
      </c>
      <c r="FT17" s="1199" t="str">
        <f>'CC1'!AA17</f>
        <v>ดีเยี่ยม</v>
      </c>
      <c r="FU17" s="1208"/>
      <c r="FV17" s="1208"/>
      <c r="FW17" s="1199">
        <f>'CC1'!AD17</f>
        <v>0</v>
      </c>
      <c r="FX17" s="1199">
        <f>'CC1'!AE17</f>
        <v>0</v>
      </c>
      <c r="FY17" s="1199">
        <f>'CC1'!AF17</f>
        <v>0</v>
      </c>
      <c r="FZ17" s="1199">
        <f>'CC1'!AG17</f>
        <v>0</v>
      </c>
      <c r="GA17" s="1199">
        <f>'CC1'!AH17</f>
        <v>5</v>
      </c>
      <c r="GB17" s="1199">
        <f>'CC1'!AI17</f>
        <v>0</v>
      </c>
      <c r="GC17" s="1199">
        <f>'CC1'!AJ17</f>
        <v>0</v>
      </c>
      <c r="GD17" s="1199">
        <f>'CC1'!AK17</f>
        <v>4</v>
      </c>
      <c r="GE17" s="1199">
        <f>'CC1'!AL17</f>
        <v>4</v>
      </c>
      <c r="GF17" s="1199">
        <f>'CC1'!AM17</f>
        <v>5</v>
      </c>
      <c r="GG17" s="1199" t="str">
        <f>'CC1'!AN17</f>
        <v>ดีเยี่ยม</v>
      </c>
      <c r="GH17" s="1208"/>
      <c r="GI17" s="1208"/>
      <c r="GJ17" s="1199">
        <f>'CC1'!AQ17</f>
        <v>0</v>
      </c>
      <c r="GK17" s="1199">
        <f>'CC1'!AR17</f>
        <v>0</v>
      </c>
      <c r="GL17" s="1199">
        <f>'CC1'!AS17</f>
        <v>0</v>
      </c>
      <c r="GM17" s="1199">
        <f>'CC1'!AT17</f>
        <v>0</v>
      </c>
      <c r="GN17" s="1199">
        <f>'CC1'!AU17</f>
        <v>2</v>
      </c>
      <c r="GO17" s="1199">
        <f>'CC1'!AV17</f>
        <v>0</v>
      </c>
      <c r="GP17" s="1199">
        <f>'CC1'!AW17</f>
        <v>0</v>
      </c>
      <c r="GQ17" s="1199">
        <f>'CC1'!AX17</f>
        <v>3</v>
      </c>
      <c r="GR17" s="1199">
        <f>'CC1'!AY17</f>
        <v>1.2</v>
      </c>
      <c r="GS17" s="1199">
        <f>'CC1'!AZ17</f>
        <v>2</v>
      </c>
      <c r="GT17" s="1199" t="str">
        <f>'CC1'!BA17</f>
        <v>พอใช้</v>
      </c>
      <c r="GU17" s="1208"/>
      <c r="GV17" s="1208"/>
      <c r="GW17" s="1199">
        <f>'CC1'!BD17</f>
        <v>0</v>
      </c>
      <c r="GX17" s="1199">
        <f>'CC1'!BE17</f>
        <v>0</v>
      </c>
      <c r="GY17" s="1199">
        <f>'CC1'!BF17</f>
        <v>0</v>
      </c>
      <c r="GZ17" s="1199">
        <f>'CC1'!BG17</f>
        <v>0</v>
      </c>
      <c r="HA17" s="1199">
        <f>'CC1'!BH17</f>
        <v>2</v>
      </c>
      <c r="HB17" s="1199">
        <f>'CC1'!BI17</f>
        <v>0</v>
      </c>
      <c r="HC17" s="1199">
        <f>'CC1'!BJ17</f>
        <v>0</v>
      </c>
      <c r="HD17" s="1199">
        <f>'CC1'!BK17</f>
        <v>3</v>
      </c>
      <c r="HE17" s="1199">
        <f>'CC1'!BL17</f>
        <v>1.2</v>
      </c>
      <c r="HF17" s="1199">
        <f>'CC1'!BM17</f>
        <v>2</v>
      </c>
      <c r="HG17" s="1199" t="str">
        <f>'CC1'!BN17</f>
        <v>พอใช้</v>
      </c>
      <c r="HH17" s="1208"/>
      <c r="HI17" s="1208"/>
      <c r="HJ17" s="1199"/>
      <c r="HK17" s="1199"/>
      <c r="HL17" s="1199"/>
      <c r="HM17" s="1199"/>
      <c r="HN17" s="1199"/>
      <c r="HO17" s="1199"/>
      <c r="HP17" s="1199"/>
      <c r="HQ17" s="1199"/>
      <c r="HR17" s="1199"/>
      <c r="HS17" s="1199"/>
      <c r="HT17" s="1199"/>
      <c r="HU17" s="1168"/>
      <c r="HV17" s="1169"/>
    </row>
    <row r="18" spans="1:256" ht="18" customHeight="1">
      <c r="A18" s="1164">
        <v>8</v>
      </c>
      <c r="B18" s="1164"/>
      <c r="C18" s="1164"/>
      <c r="D18" s="1174"/>
      <c r="E18" s="1166"/>
      <c r="F18" s="1166"/>
      <c r="G18" s="1166"/>
      <c r="H18" s="1166"/>
      <c r="I18" s="1166"/>
      <c r="J18" s="1166"/>
      <c r="K18" s="1166"/>
      <c r="L18" s="1166"/>
      <c r="M18" s="1166"/>
      <c r="N18" s="1166"/>
      <c r="O18" s="1166"/>
      <c r="P18" s="1166"/>
      <c r="Q18" s="1166"/>
      <c r="R18" s="1166"/>
      <c r="S18" s="1166"/>
      <c r="T18" s="1166"/>
      <c r="U18" s="1166"/>
      <c r="V18" s="1166"/>
      <c r="W18" s="1166"/>
      <c r="X18" s="1166"/>
      <c r="Y18" s="1166"/>
      <c r="Z18" s="1166"/>
      <c r="AA18" s="1166"/>
      <c r="AB18" s="1166"/>
      <c r="AC18" s="1166"/>
      <c r="AD18" s="1166"/>
      <c r="AE18" s="1166"/>
      <c r="AF18" s="1166"/>
      <c r="AG18" s="1166"/>
      <c r="AH18" s="1166"/>
      <c r="AI18" s="1166"/>
      <c r="AJ18" s="1166"/>
      <c r="AK18" s="1166"/>
      <c r="AL18" s="1166"/>
      <c r="AM18" s="1166"/>
      <c r="AN18" s="1166"/>
      <c r="AO18" s="1166"/>
      <c r="AP18" s="1166"/>
      <c r="AQ18" s="1166"/>
      <c r="AR18" s="1166"/>
      <c r="AS18" s="1166"/>
      <c r="AT18" s="1166"/>
      <c r="AU18" s="1166"/>
      <c r="AV18" s="1166"/>
      <c r="AW18" s="1166"/>
      <c r="AX18" s="1166"/>
      <c r="AY18" s="1166"/>
      <c r="AZ18" s="1166"/>
      <c r="BA18" s="1166"/>
      <c r="BB18" s="1166"/>
      <c r="BD18" s="1044"/>
      <c r="BE18" s="1044"/>
      <c r="BF18" s="1044"/>
      <c r="BG18" s="1044"/>
      <c r="BH18" s="1044"/>
      <c r="BI18" s="1044"/>
      <c r="BJ18" s="1044"/>
      <c r="BK18" s="1044"/>
      <c r="BL18" s="1044"/>
      <c r="BM18" s="1044"/>
      <c r="BN18" s="1044"/>
      <c r="BO18" s="1044"/>
      <c r="BP18" s="1044"/>
      <c r="BQ18" s="1044"/>
      <c r="BR18" s="1044"/>
      <c r="BS18" s="1044"/>
      <c r="BT18" s="2605">
        <v>2.4</v>
      </c>
      <c r="BU18" s="2645" t="str">
        <f>'AA2'!A18</f>
        <v xml:space="preserve"> ตัวบ่งชี้ที่ 4</v>
      </c>
      <c r="BV18" s="2644">
        <f>'AA2'!B18</f>
        <v>5</v>
      </c>
      <c r="BW18" s="2645" t="str">
        <f>'AA2'!C18</f>
        <v>ดีเยี่ยม</v>
      </c>
      <c r="BX18" s="2644">
        <f>'AA2'!D18</f>
        <v>5</v>
      </c>
      <c r="BY18" s="2645" t="str">
        <f>'AA2'!E18</f>
        <v>ดีเยี่ยม</v>
      </c>
      <c r="BZ18" s="2646">
        <v>5.08</v>
      </c>
      <c r="CA18" s="2646" t="str">
        <f>'AA2'!F18</f>
        <v xml:space="preserve"> ตัวบ่งชี้ที่ 8</v>
      </c>
      <c r="CB18" s="2644">
        <f>'AA2'!G18</f>
        <v>5</v>
      </c>
      <c r="CC18" s="2646" t="str">
        <f>'AA2'!H18</f>
        <v>ดีเยี่ยม</v>
      </c>
      <c r="CD18" s="2644">
        <f>'AA2'!I18</f>
        <v>5</v>
      </c>
      <c r="CE18" s="2646" t="str">
        <f>'AA2'!J18</f>
        <v>ดีเยี่ยม</v>
      </c>
      <c r="CF18" s="1044">
        <f>'AA2'!U18</f>
        <v>0</v>
      </c>
      <c r="CG18" s="2692" t="str">
        <f>'AA2'!V18</f>
        <v>ตัวบ่งชี้ที่ 8</v>
      </c>
      <c r="CH18" s="2195">
        <f>'AA2'!W18</f>
        <v>3.75</v>
      </c>
      <c r="CI18" s="2195" t="str">
        <f>'AA2'!X18</f>
        <v>ดี</v>
      </c>
      <c r="CJ18" s="2273"/>
      <c r="CK18" s="2274"/>
      <c r="CL18" s="2274"/>
      <c r="CM18" s="1167"/>
      <c r="CN18" s="1167">
        <f>'BB1'!B18</f>
        <v>0</v>
      </c>
      <c r="CO18" s="1167">
        <f>'BB1'!C18</f>
        <v>0</v>
      </c>
      <c r="CP18" s="1167">
        <f>'BB1'!D18</f>
        <v>0</v>
      </c>
      <c r="CQ18" s="1167"/>
      <c r="CR18" s="1167"/>
      <c r="CS18" s="1167"/>
      <c r="CT18" s="1167"/>
      <c r="CU18" s="1167"/>
      <c r="CV18" s="1167"/>
      <c r="CW18" s="1167" t="str">
        <f>'BB1'!K18</f>
        <v>นักเรียน และคณะครู สามารถใช้พื้นที่</v>
      </c>
      <c r="CX18" s="1167">
        <f>'BB1'!L18</f>
        <v>0</v>
      </c>
      <c r="CY18" s="1167">
        <f>'BB1'!M18</f>
        <v>0</v>
      </c>
      <c r="CZ18" s="1167"/>
      <c r="DA18" s="1167">
        <f>'BB2'!B18</f>
        <v>0</v>
      </c>
      <c r="DB18" s="1167">
        <f>'BB2'!C18</f>
        <v>0</v>
      </c>
      <c r="DC18" s="1167">
        <f>'BB2'!D18</f>
        <v>0</v>
      </c>
      <c r="DD18" s="1167"/>
      <c r="DE18" s="1167"/>
      <c r="DF18" s="1167"/>
      <c r="DG18" s="1167"/>
      <c r="DH18" s="1167"/>
      <c r="DI18" s="1167"/>
      <c r="DJ18" s="1167">
        <f>'BB2'!K18</f>
        <v>0</v>
      </c>
      <c r="DK18" s="1167">
        <f>'BB2'!L18</f>
        <v>0</v>
      </c>
      <c r="DL18" s="1167">
        <f>'BB2'!M18</f>
        <v>0</v>
      </c>
      <c r="DM18" s="1167"/>
      <c r="DN18" s="1167">
        <f>'BB3'!B18</f>
        <v>0</v>
      </c>
      <c r="DO18" s="1167">
        <f>'BB3'!C18</f>
        <v>0</v>
      </c>
      <c r="DP18" s="1167">
        <f>'BB3'!D18</f>
        <v>0</v>
      </c>
      <c r="DQ18" s="1167"/>
      <c r="DR18" s="1167"/>
      <c r="DS18" s="1167"/>
      <c r="DT18" s="1167"/>
      <c r="DU18" s="1167"/>
      <c r="DV18" s="1167"/>
      <c r="DW18" s="1167">
        <f>'BB3'!K18</f>
        <v>0</v>
      </c>
      <c r="DX18" s="1167">
        <f>'BB3'!L18</f>
        <v>0</v>
      </c>
      <c r="DY18" s="1167">
        <f>'BB3'!M18</f>
        <v>0</v>
      </c>
      <c r="DZ18" s="1167"/>
      <c r="EA18" s="1167">
        <f>'BB4'!B18</f>
        <v>0</v>
      </c>
      <c r="EB18" s="1167">
        <f>'BB4'!C18</f>
        <v>0</v>
      </c>
      <c r="EC18" s="1167">
        <f>'BB4'!D18</f>
        <v>0</v>
      </c>
      <c r="ED18" s="1167"/>
      <c r="EE18" s="1167"/>
      <c r="EF18" s="1167"/>
      <c r="EG18" s="1167"/>
      <c r="EH18" s="1167"/>
      <c r="EI18" s="1167"/>
      <c r="EJ18" s="1167">
        <f>'BB4'!K18</f>
        <v>0</v>
      </c>
      <c r="EK18" s="1167">
        <f>'BB4'!L18</f>
        <v>0</v>
      </c>
      <c r="EL18" s="1167">
        <f>'BB4'!M18</f>
        <v>0</v>
      </c>
      <c r="EM18" s="2282" t="str">
        <f>CC!A18</f>
        <v>มีการเคลื่อนไหวร่างกายได้อย่างคล่องแคล่ว การวิ่ง การขึ้นลงบันไดสลับเท้าและกิจกรรมอื่นๆ</v>
      </c>
      <c r="EN18" s="2282" t="str">
        <f>CC!B18</f>
        <v>โดยมีผู้บริหารควบคุมดูแลในการออกนิเทศติดตามผลทุกเดือน</v>
      </c>
      <c r="EO18" s="2282">
        <f>'CC2'!A18</f>
        <v>0</v>
      </c>
      <c r="EP18" s="2282" t="str">
        <f>'CC2'!B18</f>
        <v xml:space="preserve">      กิจกรรมการประกวดร้องเพลงไทยลูกทุ่ง</v>
      </c>
      <c r="EQ18" s="2275" t="str">
        <f>DD!A18</f>
        <v xml:space="preserve"> -  ผู้เรียนควรได้รับการพัฒนาให้มีความสามารถในการคิดวิเคราะห์</v>
      </c>
      <c r="ER18" s="2279" t="str">
        <f>DD!B18</f>
        <v xml:space="preserve"> -  ครูควรจัดทำสื่อการสอนในห้องเรียนให้หลากหลาย เช่น เกมการศึกษาต่างๆ</v>
      </c>
      <c r="ES18" s="2275">
        <f>DD!G18</f>
        <v>0</v>
      </c>
      <c r="ET18" s="668" t="s">
        <v>1824</v>
      </c>
      <c r="EU18" s="669"/>
      <c r="EV18" s="1199">
        <f>'CC1'!C18</f>
        <v>1</v>
      </c>
      <c r="EW18" s="1199">
        <f>'CC1'!D18</f>
        <v>0</v>
      </c>
      <c r="EX18" s="1199">
        <f>'CC1'!E18</f>
        <v>0</v>
      </c>
      <c r="EY18" s="1199">
        <f>'CC1'!F18</f>
        <v>0</v>
      </c>
      <c r="EZ18" s="1199">
        <f>'CC1'!G18</f>
        <v>0</v>
      </c>
      <c r="FA18" s="1199">
        <f>'CC1'!H18</f>
        <v>5</v>
      </c>
      <c r="FB18" s="1199">
        <f>'CC1'!I18</f>
        <v>0</v>
      </c>
      <c r="FC18" s="1199">
        <f>'CC1'!J18</f>
        <v>0</v>
      </c>
      <c r="FD18" s="1199">
        <f>'CC1'!K18</f>
        <v>1</v>
      </c>
      <c r="FE18" s="1199">
        <f>'CC1'!L18</f>
        <v>1</v>
      </c>
      <c r="FF18" s="1199">
        <f>'CC1'!M18</f>
        <v>5</v>
      </c>
      <c r="FG18" s="1199" t="str">
        <f>'CC1'!N18</f>
        <v>ดีเยี่ยม</v>
      </c>
      <c r="FH18" s="1208"/>
      <c r="FI18" s="1208"/>
      <c r="FJ18" s="1199">
        <f>'CC1'!Q18</f>
        <v>0</v>
      </c>
      <c r="FK18" s="1199">
        <f>'CC1'!R18</f>
        <v>0</v>
      </c>
      <c r="FL18" s="1199">
        <f>'CC1'!S18</f>
        <v>0</v>
      </c>
      <c r="FM18" s="1199">
        <f>'CC1'!T18</f>
        <v>0</v>
      </c>
      <c r="FN18" s="1199">
        <f>'CC1'!U18</f>
        <v>5</v>
      </c>
      <c r="FO18" s="1199">
        <f>'CC1'!V18</f>
        <v>0</v>
      </c>
      <c r="FP18" s="1199">
        <f>'CC1'!W18</f>
        <v>0</v>
      </c>
      <c r="FQ18" s="1199">
        <f>'CC1'!X18</f>
        <v>1</v>
      </c>
      <c r="FR18" s="1199">
        <f>'CC1'!Y18</f>
        <v>1</v>
      </c>
      <c r="FS18" s="1199">
        <f>'CC1'!Z18</f>
        <v>5</v>
      </c>
      <c r="FT18" s="1199" t="str">
        <f>'CC1'!AA18</f>
        <v>ดีเยี่ยม</v>
      </c>
      <c r="FU18" s="1208"/>
      <c r="FV18" s="1208"/>
      <c r="FW18" s="1199">
        <f>'CC1'!AD18</f>
        <v>0</v>
      </c>
      <c r="FX18" s="1199">
        <f>'CC1'!AE18</f>
        <v>0</v>
      </c>
      <c r="FY18" s="1199">
        <f>'CC1'!AF18</f>
        <v>0</v>
      </c>
      <c r="FZ18" s="1199">
        <f>'CC1'!AG18</f>
        <v>0</v>
      </c>
      <c r="GA18" s="1199">
        <f>'CC1'!AH18</f>
        <v>5</v>
      </c>
      <c r="GB18" s="1199">
        <f>'CC1'!AI18</f>
        <v>0</v>
      </c>
      <c r="GC18" s="1199">
        <f>'CC1'!AJ18</f>
        <v>0</v>
      </c>
      <c r="GD18" s="1199">
        <f>'CC1'!AK18</f>
        <v>1</v>
      </c>
      <c r="GE18" s="1199">
        <f>'CC1'!AL18</f>
        <v>1</v>
      </c>
      <c r="GF18" s="1199">
        <f>'CC1'!AM18</f>
        <v>5</v>
      </c>
      <c r="GG18" s="1199" t="str">
        <f>'CC1'!AN18</f>
        <v>ดีเยี่ยม</v>
      </c>
      <c r="GH18" s="1208"/>
      <c r="GI18" s="1208"/>
      <c r="GJ18" s="1199">
        <f>'CC1'!AQ18</f>
        <v>0</v>
      </c>
      <c r="GK18" s="1199">
        <f>'CC1'!AR18</f>
        <v>0</v>
      </c>
      <c r="GL18" s="1199">
        <f>'CC1'!AS18</f>
        <v>0</v>
      </c>
      <c r="GM18" s="1199">
        <f>'CC1'!AT18</f>
        <v>0</v>
      </c>
      <c r="GN18" s="1199">
        <f>'CC1'!AU18</f>
        <v>5</v>
      </c>
      <c r="GO18" s="1199">
        <f>'CC1'!AV18</f>
        <v>0</v>
      </c>
      <c r="GP18" s="1199">
        <f>'CC1'!AW18</f>
        <v>0</v>
      </c>
      <c r="GQ18" s="1199">
        <f>'CC1'!AX18</f>
        <v>0.5</v>
      </c>
      <c r="GR18" s="1199">
        <f>'CC1'!AY18</f>
        <v>0.5</v>
      </c>
      <c r="GS18" s="1199">
        <f>'CC1'!AZ18</f>
        <v>5</v>
      </c>
      <c r="GT18" s="1199" t="str">
        <f>'CC1'!BA18</f>
        <v>ดีเยี่ยม</v>
      </c>
      <c r="GU18" s="1208"/>
      <c r="GV18" s="1208"/>
      <c r="GW18" s="1199">
        <f>'CC1'!BD18</f>
        <v>0</v>
      </c>
      <c r="GX18" s="1199">
        <f>'CC1'!BE18</f>
        <v>0</v>
      </c>
      <c r="GY18" s="1199">
        <f>'CC1'!BF18</f>
        <v>0</v>
      </c>
      <c r="GZ18" s="1199">
        <f>'CC1'!BG18</f>
        <v>0</v>
      </c>
      <c r="HA18" s="1199">
        <f>'CC1'!BH18</f>
        <v>5</v>
      </c>
      <c r="HB18" s="1199">
        <f>'CC1'!BI18</f>
        <v>0</v>
      </c>
      <c r="HC18" s="1199">
        <f>'CC1'!BJ18</f>
        <v>0</v>
      </c>
      <c r="HD18" s="1199">
        <f>'CC1'!BK18</f>
        <v>0.5</v>
      </c>
      <c r="HE18" s="1199">
        <f>'CC1'!BL18</f>
        <v>0.5</v>
      </c>
      <c r="HF18" s="1199">
        <f>'CC1'!BM18</f>
        <v>5</v>
      </c>
      <c r="HG18" s="1199" t="str">
        <f>'CC1'!BN18</f>
        <v>ดีเยี่ยม</v>
      </c>
      <c r="HH18" s="1208"/>
      <c r="HI18" s="1208"/>
      <c r="HJ18" s="1199">
        <f>'CC1'!BQ18</f>
        <v>0</v>
      </c>
      <c r="HK18" s="1199">
        <f>'CC1'!BR18</f>
        <v>0</v>
      </c>
      <c r="HL18" s="1199">
        <f>'CC1'!BS18</f>
        <v>0</v>
      </c>
      <c r="HM18" s="1199">
        <f>'CC1'!BT18</f>
        <v>0</v>
      </c>
      <c r="HN18" s="1199">
        <f>'CC1'!BU18</f>
        <v>5</v>
      </c>
      <c r="HO18" s="1199">
        <f>'CC1'!BV18</f>
        <v>0</v>
      </c>
      <c r="HP18" s="1199">
        <f>'CC1'!BW18</f>
        <v>0</v>
      </c>
      <c r="HQ18" s="1199">
        <f>'CC1'!BX18</f>
        <v>1</v>
      </c>
      <c r="HR18" s="1199">
        <f>'CC1'!BY18</f>
        <v>1</v>
      </c>
      <c r="HS18" s="1199">
        <f>'CC1'!BZ18</f>
        <v>5</v>
      </c>
      <c r="HT18" s="1199" t="str">
        <f>'CC1'!CA18</f>
        <v>ดีเยี่ยม</v>
      </c>
      <c r="HU18" s="1168"/>
      <c r="HV18" s="1169"/>
    </row>
    <row r="19" spans="1:256" ht="18" customHeight="1">
      <c r="A19" s="1164">
        <v>9</v>
      </c>
      <c r="B19" s="1164"/>
      <c r="C19" s="1164"/>
      <c r="D19" s="1174"/>
      <c r="E19" s="1166"/>
      <c r="F19" s="1166"/>
      <c r="G19" s="1166"/>
      <c r="H19" s="1166"/>
      <c r="I19" s="1166"/>
      <c r="J19" s="1166"/>
      <c r="K19" s="1166"/>
      <c r="L19" s="1166"/>
      <c r="M19" s="1166"/>
      <c r="N19" s="1166"/>
      <c r="O19" s="1166"/>
      <c r="P19" s="1166"/>
      <c r="Q19" s="1166"/>
      <c r="R19" s="1166"/>
      <c r="S19" s="1166"/>
      <c r="T19" s="1166"/>
      <c r="U19" s="1166"/>
      <c r="V19" s="1166"/>
      <c r="W19" s="1166"/>
      <c r="X19" s="1166"/>
      <c r="Y19" s="1166"/>
      <c r="Z19" s="1166"/>
      <c r="AA19" s="1166"/>
      <c r="AB19" s="1166"/>
      <c r="AC19" s="1166"/>
      <c r="AD19" s="1166"/>
      <c r="AE19" s="1166"/>
      <c r="AF19" s="1166"/>
      <c r="AG19" s="1166"/>
      <c r="AH19" s="1166"/>
      <c r="AI19" s="1166"/>
      <c r="AJ19" s="1166"/>
      <c r="AK19" s="1166"/>
      <c r="AL19" s="1166"/>
      <c r="AM19" s="1166"/>
      <c r="AN19" s="1166"/>
      <c r="AO19" s="1166"/>
      <c r="AP19" s="1166"/>
      <c r="AQ19" s="1166"/>
      <c r="AR19" s="1166"/>
      <c r="AS19" s="1166"/>
      <c r="AT19" s="1166"/>
      <c r="AU19" s="1166"/>
      <c r="AV19" s="1166"/>
      <c r="AW19" s="1166"/>
      <c r="AX19" s="1166"/>
      <c r="AY19" s="1166"/>
      <c r="AZ19" s="1166"/>
      <c r="BA19" s="1166"/>
      <c r="BB19" s="1166"/>
      <c r="BD19" s="1044"/>
      <c r="BE19" s="1044"/>
      <c r="BF19" s="1044"/>
      <c r="BG19" s="1044"/>
      <c r="BH19" s="1044"/>
      <c r="BI19" s="1044"/>
      <c r="BJ19" s="1044"/>
      <c r="BK19" s="1044"/>
      <c r="BL19" s="1044"/>
      <c r="BM19" s="1044"/>
      <c r="BN19" s="1044"/>
      <c r="BO19" s="1044"/>
      <c r="BP19" s="1044"/>
      <c r="BQ19" s="1044"/>
      <c r="BR19" s="1044"/>
      <c r="BS19" s="1044"/>
      <c r="BT19" s="2605">
        <v>3.1</v>
      </c>
      <c r="BU19" s="2645" t="str">
        <f>'AA2'!A19</f>
        <v xml:space="preserve"> มาตรฐานที่ 3   ตัวบ่งชี้ที่ 1</v>
      </c>
      <c r="BV19" s="2644">
        <f>'AA2'!B19</f>
        <v>5</v>
      </c>
      <c r="BW19" s="2645" t="str">
        <f>'AA2'!C19</f>
        <v>ดีเยี่ยม</v>
      </c>
      <c r="BX19" s="2644">
        <f>'AA2'!D19</f>
        <v>5</v>
      </c>
      <c r="BY19" s="2645" t="str">
        <f>'AA2'!E19</f>
        <v>ดีเยี่ยม</v>
      </c>
      <c r="BZ19" s="2646">
        <v>5.09</v>
      </c>
      <c r="CA19" s="2646" t="str">
        <f>'AA2'!F19</f>
        <v xml:space="preserve"> ตัวบ่งชี้ที่ 9</v>
      </c>
      <c r="CB19" s="2644">
        <f>'AA2'!G19</f>
        <v>5</v>
      </c>
      <c r="CC19" s="2646" t="str">
        <f>'AA2'!H19</f>
        <v>ดีเยี่ยม</v>
      </c>
      <c r="CD19" s="2644">
        <f>'AA2'!I19</f>
        <v>5</v>
      </c>
      <c r="CE19" s="2646" t="str">
        <f>'AA2'!J19</f>
        <v>ดีเยี่ยม</v>
      </c>
      <c r="CF19" s="2695" t="str">
        <f>'AA2'!U19</f>
        <v xml:space="preserve">          จุดที่ควรพัฒนา</v>
      </c>
      <c r="CG19" s="2692" t="str">
        <f>'AA2'!V19</f>
        <v>กลุ่มตัวบ่งชี้อัตลักษณ์    ตัวบ่งชี้ที่ 9</v>
      </c>
      <c r="CH19" s="2195">
        <f>'AA2'!W19</f>
        <v>2.5</v>
      </c>
      <c r="CI19" s="2195" t="str">
        <f>'AA2'!X19</f>
        <v>พอใช้</v>
      </c>
      <c r="CJ19" s="1924"/>
      <c r="CK19" s="1925"/>
      <c r="CL19" s="1924"/>
      <c r="CM19" s="1167"/>
      <c r="CN19" s="1167">
        <f>'BB1'!B19</f>
        <v>0</v>
      </c>
      <c r="CO19" s="1167">
        <f>'BB1'!C19</f>
        <v>0</v>
      </c>
      <c r="CP19" s="1167">
        <f>'BB1'!D19</f>
        <v>0</v>
      </c>
      <c r="CQ19" s="1167"/>
      <c r="CR19" s="1167"/>
      <c r="CS19" s="1167"/>
      <c r="CT19" s="1167"/>
      <c r="CU19" s="1167"/>
      <c r="CV19" s="1167"/>
      <c r="CW19" s="1167">
        <f>'BB1'!K19</f>
        <v>0</v>
      </c>
      <c r="CX19" s="1167">
        <f>'BB1'!L19</f>
        <v>0</v>
      </c>
      <c r="CY19" s="1167">
        <f>'BB1'!M19</f>
        <v>0</v>
      </c>
      <c r="CZ19" s="1167"/>
      <c r="DA19" s="1167">
        <f>'BB2'!B19</f>
        <v>0</v>
      </c>
      <c r="DB19" s="1167">
        <f>'BB2'!C19</f>
        <v>0</v>
      </c>
      <c r="DC19" s="1167">
        <f>'BB2'!D19</f>
        <v>0</v>
      </c>
      <c r="DD19" s="1167"/>
      <c r="DE19" s="1167"/>
      <c r="DF19" s="1167"/>
      <c r="DG19" s="1167"/>
      <c r="DH19" s="1167"/>
      <c r="DI19" s="1167"/>
      <c r="DJ19" s="1167">
        <f>'BB2'!K19</f>
        <v>0</v>
      </c>
      <c r="DK19" s="1167">
        <f>'BB2'!L19</f>
        <v>0</v>
      </c>
      <c r="DL19" s="1167">
        <f>'BB2'!M19</f>
        <v>0</v>
      </c>
      <c r="DM19" s="1167"/>
      <c r="DN19" s="1167">
        <f>'BB3'!B19</f>
        <v>0</v>
      </c>
      <c r="DO19" s="1167">
        <f>'BB3'!C19</f>
        <v>0</v>
      </c>
      <c r="DP19" s="1167">
        <f>'BB3'!D19</f>
        <v>0</v>
      </c>
      <c r="DQ19" s="1167"/>
      <c r="DR19" s="1167"/>
      <c r="DS19" s="1167"/>
      <c r="DT19" s="1167"/>
      <c r="DU19" s="1167"/>
      <c r="DV19" s="1167"/>
      <c r="DW19" s="1167">
        <f>'BB3'!K19</f>
        <v>0</v>
      </c>
      <c r="DX19" s="1167">
        <f>'BB3'!L19</f>
        <v>0</v>
      </c>
      <c r="DY19" s="1167">
        <f>'BB3'!M19</f>
        <v>0</v>
      </c>
      <c r="DZ19" s="1167"/>
      <c r="EA19" s="1167">
        <f>'BB4'!B19</f>
        <v>0</v>
      </c>
      <c r="EB19" s="1167">
        <f>'BB4'!C19</f>
        <v>0</v>
      </c>
      <c r="EC19" s="1167">
        <f>'BB4'!D19</f>
        <v>0</v>
      </c>
      <c r="ED19" s="1167"/>
      <c r="EE19" s="1167"/>
      <c r="EF19" s="1167"/>
      <c r="EG19" s="1167"/>
      <c r="EH19" s="1167"/>
      <c r="EI19" s="1167"/>
      <c r="EJ19" s="1167">
        <f>'BB4'!K19</f>
        <v>0</v>
      </c>
      <c r="EK19" s="1167">
        <f>'BB4'!L19</f>
        <v>0</v>
      </c>
      <c r="EL19" s="1167">
        <f>'BB4'!M19</f>
        <v>0</v>
      </c>
      <c r="EM19" s="2282" t="str">
        <f>CC!A19</f>
        <v>มีการตรวจสอบการใช้มือทั้งสองข้างอย่างคล่องแคล่ว เช่น การโยนลูกบอล การรับลูกบอล</v>
      </c>
      <c r="EN19" s="2282" t="str">
        <f>CC!B19</f>
        <v>เพื่อให้การศึกษาได้บรรลุเป้าหมายตามแผนการพัฒนาคุณภาพของเด็กปฐมวัย</v>
      </c>
      <c r="EO19" s="2282">
        <f>'CC2'!A19</f>
        <v>0</v>
      </c>
      <c r="EP19" s="2282">
        <f>'CC2'!B19</f>
        <v>0</v>
      </c>
      <c r="EQ19" s="2275" t="str">
        <f>DD!A19</f>
        <v xml:space="preserve"> -  ผู้เรียนควรได้รับการพัฒนาให้มีความคิดริเริ่มสร้างสรรค์</v>
      </c>
      <c r="ER19" s="2279" t="str">
        <f>DD!B19</f>
        <v xml:space="preserve"> -  การจัดทำมุมมต่างๆในห้องเรียน</v>
      </c>
      <c r="ES19" s="2275">
        <f>DD!G19</f>
        <v>0</v>
      </c>
      <c r="ET19" s="670" t="s">
        <v>1825</v>
      </c>
      <c r="EU19" s="671"/>
      <c r="EV19" s="1199">
        <f>'CC1'!C19</f>
        <v>1</v>
      </c>
      <c r="EW19" s="1199">
        <f>'CC1'!D19</f>
        <v>0</v>
      </c>
      <c r="EX19" s="1199">
        <f>'CC1'!E19</f>
        <v>0</v>
      </c>
      <c r="EY19" s="1199">
        <f>'CC1'!F19</f>
        <v>0</v>
      </c>
      <c r="EZ19" s="1199">
        <f>'CC1'!G19</f>
        <v>0</v>
      </c>
      <c r="FA19" s="1199">
        <f>'CC1'!H19</f>
        <v>5</v>
      </c>
      <c r="FB19" s="1199">
        <f>'CC1'!I19</f>
        <v>0</v>
      </c>
      <c r="FC19" s="1199">
        <f>'CC1'!J19</f>
        <v>0</v>
      </c>
      <c r="FD19" s="1199">
        <f>'CC1'!K19</f>
        <v>2.5</v>
      </c>
      <c r="FE19" s="1199">
        <f>'CC1'!L19</f>
        <v>2.5</v>
      </c>
      <c r="FF19" s="1199">
        <f>'CC1'!M19</f>
        <v>5</v>
      </c>
      <c r="FG19" s="1199" t="str">
        <f>'CC1'!N19</f>
        <v>ดีเยี่ยม</v>
      </c>
      <c r="FH19" s="1208"/>
      <c r="FI19" s="1208"/>
      <c r="FJ19" s="1199">
        <f>'CC1'!Q19</f>
        <v>0</v>
      </c>
      <c r="FK19" s="1199">
        <f>'CC1'!R19</f>
        <v>0</v>
      </c>
      <c r="FL19" s="1199">
        <f>'CC1'!S19</f>
        <v>0</v>
      </c>
      <c r="FM19" s="1199">
        <f>'CC1'!T19</f>
        <v>0</v>
      </c>
      <c r="FN19" s="1199">
        <f>'CC1'!U19</f>
        <v>5</v>
      </c>
      <c r="FO19" s="1199">
        <f>'CC1'!V19</f>
        <v>0</v>
      </c>
      <c r="FP19" s="1199">
        <f>'CC1'!W19</f>
        <v>0</v>
      </c>
      <c r="FQ19" s="1199">
        <f>'CC1'!X19</f>
        <v>2.5</v>
      </c>
      <c r="FR19" s="1199">
        <f>'CC1'!Y19</f>
        <v>2.5</v>
      </c>
      <c r="FS19" s="1199">
        <f>'CC1'!Z19</f>
        <v>5</v>
      </c>
      <c r="FT19" s="1199" t="str">
        <f>'CC1'!AA19</f>
        <v>ดีเยี่ยม</v>
      </c>
      <c r="FU19" s="1208"/>
      <c r="FV19" s="1208"/>
      <c r="FW19" s="1199"/>
      <c r="FX19" s="1199"/>
      <c r="FY19" s="1199"/>
      <c r="FZ19" s="1199"/>
      <c r="GA19" s="1199"/>
      <c r="GB19" s="1199"/>
      <c r="GC19" s="1199"/>
      <c r="GD19" s="1199"/>
      <c r="GE19" s="1199"/>
      <c r="GF19" s="1199"/>
      <c r="GG19" s="1199"/>
      <c r="GH19" s="1208"/>
      <c r="GI19" s="1208"/>
      <c r="GJ19" s="1199"/>
      <c r="GK19" s="1199"/>
      <c r="GL19" s="1199"/>
      <c r="GM19" s="1199"/>
      <c r="GN19" s="1199"/>
      <c r="GO19" s="1199"/>
      <c r="GP19" s="1199"/>
      <c r="GQ19" s="1199"/>
      <c r="GR19" s="1199"/>
      <c r="GS19" s="1199"/>
      <c r="GT19" s="1199"/>
      <c r="GU19" s="1208"/>
      <c r="GV19" s="1208"/>
      <c r="GW19" s="1199"/>
      <c r="GX19" s="1199"/>
      <c r="GY19" s="1199"/>
      <c r="GZ19" s="1199"/>
      <c r="HA19" s="1199"/>
      <c r="HB19" s="1199"/>
      <c r="HC19" s="1199"/>
      <c r="HD19" s="1199"/>
      <c r="HE19" s="1199"/>
      <c r="HF19" s="1199"/>
      <c r="HG19" s="1199"/>
      <c r="HH19" s="1208"/>
      <c r="HI19" s="1208"/>
      <c r="HJ19" s="1199"/>
      <c r="HK19" s="1199"/>
      <c r="HL19" s="1199"/>
      <c r="HM19" s="1199"/>
      <c r="HN19" s="1199"/>
      <c r="HO19" s="1199"/>
      <c r="HP19" s="1199"/>
      <c r="HQ19" s="1199"/>
      <c r="HR19" s="1199"/>
      <c r="HS19" s="1199"/>
      <c r="HT19" s="1199"/>
      <c r="HU19" s="1168"/>
      <c r="HV19" s="1169"/>
    </row>
    <row r="20" spans="1:256" ht="18" customHeight="1">
      <c r="A20" s="1164">
        <v>10</v>
      </c>
      <c r="B20" s="1164"/>
      <c r="C20" s="1164"/>
      <c r="D20" s="1174"/>
      <c r="E20" s="1166"/>
      <c r="F20" s="1166"/>
      <c r="G20" s="1166"/>
      <c r="H20" s="1166"/>
      <c r="I20" s="1166"/>
      <c r="J20" s="1166"/>
      <c r="K20" s="1166"/>
      <c r="L20" s="1166"/>
      <c r="M20" s="1166"/>
      <c r="N20" s="1166"/>
      <c r="O20" s="1166"/>
      <c r="P20" s="1166"/>
      <c r="Q20" s="1166"/>
      <c r="R20" s="1166"/>
      <c r="S20" s="1166"/>
      <c r="T20" s="1166"/>
      <c r="U20" s="1166"/>
      <c r="V20" s="1166"/>
      <c r="W20" s="1166"/>
      <c r="X20" s="1166"/>
      <c r="Y20" s="1166"/>
      <c r="Z20" s="1166"/>
      <c r="AA20" s="1166"/>
      <c r="AB20" s="1166"/>
      <c r="AC20" s="1166"/>
      <c r="AD20" s="1166"/>
      <c r="AE20" s="1166"/>
      <c r="AF20" s="1166"/>
      <c r="AG20" s="1166"/>
      <c r="AH20" s="1166"/>
      <c r="AI20" s="1166"/>
      <c r="AJ20" s="1166"/>
      <c r="AK20" s="1166"/>
      <c r="AL20" s="1166"/>
      <c r="AM20" s="1166"/>
      <c r="AN20" s="1166"/>
      <c r="AO20" s="1166"/>
      <c r="AP20" s="1166"/>
      <c r="AQ20" s="1166"/>
      <c r="AR20" s="1166"/>
      <c r="AS20" s="1166"/>
      <c r="AT20" s="1166"/>
      <c r="AU20" s="1166"/>
      <c r="AV20" s="1166"/>
      <c r="AW20" s="1166"/>
      <c r="AX20" s="1166"/>
      <c r="AY20" s="1166"/>
      <c r="AZ20" s="1166"/>
      <c r="BA20" s="1166"/>
      <c r="BB20" s="1166"/>
      <c r="BD20" s="1044"/>
      <c r="BE20" s="1044"/>
      <c r="BF20" s="1044"/>
      <c r="BG20" s="1044"/>
      <c r="BH20" s="1044"/>
      <c r="BI20" s="1044"/>
      <c r="BJ20" s="1044"/>
      <c r="BK20" s="1044"/>
      <c r="BL20" s="1044"/>
      <c r="BM20" s="1044"/>
      <c r="BN20" s="1044"/>
      <c r="BO20" s="1044"/>
      <c r="BP20" s="1044"/>
      <c r="BQ20" s="1044"/>
      <c r="BR20" s="1044"/>
      <c r="BS20" s="1044"/>
      <c r="BT20" s="2605">
        <v>3.2</v>
      </c>
      <c r="BU20" s="2645" t="str">
        <f>'AA2'!A20</f>
        <v xml:space="preserve"> ตัวบ่งชี้ที่ 2</v>
      </c>
      <c r="BV20" s="2644">
        <f>'AA2'!B20</f>
        <v>5</v>
      </c>
      <c r="BW20" s="2645" t="str">
        <f>'AA2'!C20</f>
        <v>ดีเยี่ยม</v>
      </c>
      <c r="BX20" s="2644">
        <f>'AA2'!D20</f>
        <v>5</v>
      </c>
      <c r="BY20" s="2645" t="str">
        <f>'AA2'!E20</f>
        <v>ดีเยี่ยม</v>
      </c>
      <c r="BZ20" s="2901">
        <v>5.0999999999999996</v>
      </c>
      <c r="CA20" s="2646" t="str">
        <f>'AA2'!F20</f>
        <v xml:space="preserve"> ตัวบ่งชี้ที่ 10</v>
      </c>
      <c r="CB20" s="2644">
        <f>'AA2'!G20</f>
        <v>5</v>
      </c>
      <c r="CC20" s="2646" t="str">
        <f>'AA2'!H20</f>
        <v>ดีเยี่ยม</v>
      </c>
      <c r="CD20" s="2644">
        <f>'AA2'!I20</f>
        <v>5</v>
      </c>
      <c r="CE20" s="2646" t="str">
        <f>'AA2'!J20</f>
        <v>ดีเยี่ยม</v>
      </c>
      <c r="CF20" s="1044" t="str">
        <f>'AA2'!U20</f>
        <v>1.ปลูกฝังและทำความเข้าใจเกี่ยวกับเรื่อง ความรู้สึกที่ดีต่ออาชีพสุจริต</v>
      </c>
      <c r="CG20" s="2692" t="str">
        <f>'AA2'!V20</f>
        <v>ตัวบ่งชี้ที่ 10</v>
      </c>
      <c r="CH20" s="2195">
        <f>'AA2'!W20</f>
        <v>2.5</v>
      </c>
      <c r="CI20" s="2195" t="str">
        <f>'AA2'!X20</f>
        <v>พอใช้</v>
      </c>
      <c r="CJ20" s="1185" t="s">
        <v>761</v>
      </c>
      <c r="CK20" s="1178" t="s">
        <v>2148</v>
      </c>
      <c r="CL20" s="1107" t="s">
        <v>2149</v>
      </c>
      <c r="CM20" s="1167">
        <f>'BB1'!A20</f>
        <v>4</v>
      </c>
      <c r="CN20" s="1167" t="str">
        <f>'BB1'!B20</f>
        <v>กิจกรรมเสริมหลักสูตร</v>
      </c>
      <c r="CO20" s="1167">
        <f>'BB1'!C20</f>
        <v>0</v>
      </c>
      <c r="CP20" s="1167" t="str">
        <f>'BB1'!D20</f>
        <v>ร้อยละ 80</v>
      </c>
      <c r="CQ20" s="1167">
        <f>'BB1'!E20</f>
        <v>100</v>
      </c>
      <c r="CR20" s="1167">
        <f>'BB1'!F20</f>
        <v>3</v>
      </c>
      <c r="CS20" s="1167">
        <f>'BB1'!G20</f>
        <v>4</v>
      </c>
      <c r="CT20" s="1167">
        <f>'BB1'!H20</f>
        <v>0</v>
      </c>
      <c r="CU20" s="1167">
        <f>'BB1'!I20</f>
        <v>0</v>
      </c>
      <c r="CV20" s="1167">
        <f>'BB1'!J20</f>
        <v>0</v>
      </c>
      <c r="CW20" s="1167" t="str">
        <f>'BB1'!K20</f>
        <v xml:space="preserve">ร้อยละ80ผู้ปกครองทราบและเข้าใจ </v>
      </c>
      <c r="CX20" s="1167" t="str">
        <f>'BB1'!L20</f>
        <v>ได้รับการจัดสรรงบประมาณจากหน่วยงาน</v>
      </c>
      <c r="CY20" s="1167">
        <f>'BB1'!M20</f>
        <v>0</v>
      </c>
      <c r="CZ20" s="1167">
        <f>'BB2'!A20</f>
        <v>4</v>
      </c>
      <c r="DA20" s="1167">
        <f>'BB2'!B20</f>
        <v>0</v>
      </c>
      <c r="DB20" s="1167">
        <f>'BB2'!C20</f>
        <v>0</v>
      </c>
      <c r="DC20" s="1167">
        <f>'BB2'!D20</f>
        <v>0</v>
      </c>
      <c r="DD20" s="1167">
        <f>'BB2'!E20</f>
        <v>0</v>
      </c>
      <c r="DE20" s="1167">
        <f>'BB2'!F20</f>
        <v>0</v>
      </c>
      <c r="DF20" s="1167">
        <f>'BB2'!G20</f>
        <v>0</v>
      </c>
      <c r="DG20" s="1167">
        <f>'BB2'!H20</f>
        <v>0</v>
      </c>
      <c r="DH20" s="1167">
        <f>'BB2'!I20</f>
        <v>0</v>
      </c>
      <c r="DI20" s="1167">
        <f>'BB2'!J20</f>
        <v>0</v>
      </c>
      <c r="DJ20" s="1167">
        <f>'BB2'!K20</f>
        <v>0</v>
      </c>
      <c r="DK20" s="1167">
        <f>'BB2'!L20</f>
        <v>0</v>
      </c>
      <c r="DL20" s="1167">
        <f>'BB2'!M20</f>
        <v>0</v>
      </c>
      <c r="DM20" s="1167">
        <f>'BB3'!A20</f>
        <v>0</v>
      </c>
      <c r="DN20" s="1167">
        <f>'BB3'!B20</f>
        <v>0</v>
      </c>
      <c r="DO20" s="1167">
        <f>'BB3'!C20</f>
        <v>0</v>
      </c>
      <c r="DP20" s="1167">
        <f>'BB3'!D20</f>
        <v>0</v>
      </c>
      <c r="DQ20" s="1167">
        <f>'BB3'!E20</f>
        <v>0</v>
      </c>
      <c r="DR20" s="1167">
        <f>'BB3'!F20</f>
        <v>0</v>
      </c>
      <c r="DS20" s="1167">
        <f>'BB3'!G20</f>
        <v>0</v>
      </c>
      <c r="DT20" s="1167">
        <f>'BB3'!H20</f>
        <v>0</v>
      </c>
      <c r="DU20" s="1167">
        <f>'BB3'!I20</f>
        <v>0</v>
      </c>
      <c r="DV20" s="1167">
        <f>'BB3'!J20</f>
        <v>0</v>
      </c>
      <c r="DW20" s="1167">
        <f>'BB3'!K20</f>
        <v>0</v>
      </c>
      <c r="DX20" s="1167">
        <f>'BB3'!L20</f>
        <v>0</v>
      </c>
      <c r="DY20" s="1167">
        <f>'BB3'!M20</f>
        <v>0</v>
      </c>
      <c r="DZ20" s="1167">
        <f>'BB4'!A20</f>
        <v>0</v>
      </c>
      <c r="EA20" s="1167">
        <f>'BB4'!B20</f>
        <v>0</v>
      </c>
      <c r="EB20" s="1167">
        <f>'BB4'!C20</f>
        <v>0</v>
      </c>
      <c r="EC20" s="1167">
        <f>'BB4'!D20</f>
        <v>0</v>
      </c>
      <c r="ED20" s="1167">
        <f>'BB4'!E20</f>
        <v>0</v>
      </c>
      <c r="EE20" s="1167">
        <f>'BB4'!F20</f>
        <v>0</v>
      </c>
      <c r="EF20" s="1167">
        <f>'BB4'!G20</f>
        <v>0</v>
      </c>
      <c r="EG20" s="1167">
        <f>'BB4'!H20</f>
        <v>0</v>
      </c>
      <c r="EH20" s="1167">
        <f>'BB4'!I20</f>
        <v>0</v>
      </c>
      <c r="EI20" s="1167">
        <f>'BB4'!J20</f>
        <v>0</v>
      </c>
      <c r="EJ20" s="1167">
        <f>'BB4'!K20</f>
        <v>0</v>
      </c>
      <c r="EK20" s="1167">
        <f>'BB4'!L20</f>
        <v>0</v>
      </c>
      <c r="EL20" s="1167">
        <f>'BB4'!M20</f>
        <v>0</v>
      </c>
      <c r="EM20" s="2282" t="str">
        <f>CC!A20</f>
        <v>การเขียนรูปสี่เหลี่ยมได้ พร้อมทำหลักฐานการตรวจสอบการพัฒนาของเด็กไว้</v>
      </c>
      <c r="EN20" s="2282" t="str">
        <f>CC!B20</f>
        <v>พัฒนาศักยภาพของบุลคลากรให้มีประสิทธิภาพ ส่งบุคคลากรเข้ารับการประชุมสัมมนาทุกครั้ง</v>
      </c>
      <c r="EO20" s="2282">
        <f>'CC2'!A20</f>
        <v>0</v>
      </c>
      <c r="EP20" s="2282">
        <f>'CC2'!B20</f>
        <v>0</v>
      </c>
      <c r="EQ20" s="2275" t="str">
        <f>DD!A20</f>
        <v xml:space="preserve"> -  ผู้เรียนควรได้รับการพัฒนาด้านทักษะการทำงาน </v>
      </c>
      <c r="ER20" s="2279" t="str">
        <f>DD!B20</f>
        <v xml:space="preserve"> -  ครูควรฝึกทักษะความคิดสร้งสรรค์ และเสริมสร้างจินตนาการแก่นักเรียน</v>
      </c>
      <c r="ES20" s="2275">
        <f>DD!G20</f>
        <v>0</v>
      </c>
      <c r="ET20" s="672" t="s">
        <v>1834</v>
      </c>
      <c r="EU20" s="673"/>
      <c r="EV20" s="1199">
        <f>'CC1'!C20</f>
        <v>1</v>
      </c>
      <c r="EW20" s="1199">
        <f>'CC1'!D20</f>
        <v>0</v>
      </c>
      <c r="EX20" s="1199">
        <f>'CC1'!E20</f>
        <v>0</v>
      </c>
      <c r="EY20" s="1199">
        <f>'CC1'!F20</f>
        <v>0</v>
      </c>
      <c r="EZ20" s="1199">
        <f>'CC1'!G20</f>
        <v>0</v>
      </c>
      <c r="FA20" s="1199">
        <f>'CC1'!H20</f>
        <v>5</v>
      </c>
      <c r="FB20" s="1199">
        <f>'CC1'!I20</f>
        <v>0</v>
      </c>
      <c r="FC20" s="1199">
        <f>'CC1'!J20</f>
        <v>0</v>
      </c>
      <c r="FD20" s="1199">
        <f>'CC1'!K20</f>
        <v>3</v>
      </c>
      <c r="FE20" s="1199">
        <f>'CC1'!L20</f>
        <v>3</v>
      </c>
      <c r="FF20" s="1199">
        <f>'CC1'!M20</f>
        <v>5</v>
      </c>
      <c r="FG20" s="1199" t="str">
        <f>'CC1'!N20</f>
        <v>ดีเยี่ยม</v>
      </c>
      <c r="FH20" s="1208"/>
      <c r="FI20" s="1208"/>
      <c r="FJ20" s="1199">
        <f>'CC1'!Q20</f>
        <v>0</v>
      </c>
      <c r="FK20" s="1199">
        <f>'CC1'!R20</f>
        <v>0</v>
      </c>
      <c r="FL20" s="1199">
        <f>'CC1'!S20</f>
        <v>0</v>
      </c>
      <c r="FM20" s="1199">
        <f>'CC1'!T20</f>
        <v>0</v>
      </c>
      <c r="FN20" s="1199">
        <f>'CC1'!U20</f>
        <v>5</v>
      </c>
      <c r="FO20" s="1199">
        <f>'CC1'!V20</f>
        <v>0</v>
      </c>
      <c r="FP20" s="1199">
        <f>'CC1'!W20</f>
        <v>0</v>
      </c>
      <c r="FQ20" s="1199">
        <f>'CC1'!X20</f>
        <v>2</v>
      </c>
      <c r="FR20" s="1199">
        <f>'CC1'!Y20</f>
        <v>2</v>
      </c>
      <c r="FS20" s="1199">
        <f>'CC1'!Z20</f>
        <v>5</v>
      </c>
      <c r="FT20" s="1199" t="str">
        <f>'CC1'!AA20</f>
        <v>ดีเยี่ยม</v>
      </c>
      <c r="FU20" s="1208"/>
      <c r="FV20" s="1208"/>
      <c r="FW20" s="1199"/>
      <c r="FX20" s="1199"/>
      <c r="FY20" s="1199"/>
      <c r="FZ20" s="1199"/>
      <c r="GA20" s="1199"/>
      <c r="GB20" s="1199"/>
      <c r="GC20" s="1199"/>
      <c r="GD20" s="1199"/>
      <c r="GE20" s="1199"/>
      <c r="GF20" s="1199"/>
      <c r="GG20" s="1199"/>
      <c r="GH20" s="1208"/>
      <c r="GI20" s="1208"/>
      <c r="GJ20" s="1199"/>
      <c r="GK20" s="1199"/>
      <c r="GL20" s="1199"/>
      <c r="GM20" s="1199"/>
      <c r="GN20" s="1199"/>
      <c r="GO20" s="1199"/>
      <c r="GP20" s="1199"/>
      <c r="GQ20" s="1199"/>
      <c r="GR20" s="1199"/>
      <c r="GS20" s="1199"/>
      <c r="GT20" s="1199"/>
      <c r="GU20" s="1208"/>
      <c r="GV20" s="1208"/>
      <c r="GW20" s="1199"/>
      <c r="GX20" s="1199"/>
      <c r="GY20" s="1199"/>
      <c r="GZ20" s="1199"/>
      <c r="HA20" s="1199"/>
      <c r="HB20" s="1199"/>
      <c r="HC20" s="1199"/>
      <c r="HD20" s="1199"/>
      <c r="HE20" s="1199"/>
      <c r="HF20" s="1199"/>
      <c r="HG20" s="1199"/>
      <c r="HH20" s="1208"/>
      <c r="HI20" s="1208"/>
      <c r="HJ20" s="1199"/>
      <c r="HK20" s="1199"/>
      <c r="HL20" s="1199"/>
      <c r="HM20" s="1199"/>
      <c r="HN20" s="1199"/>
      <c r="HO20" s="1199"/>
      <c r="HP20" s="1199"/>
      <c r="HQ20" s="1199"/>
      <c r="HR20" s="1199"/>
      <c r="HS20" s="1199"/>
      <c r="HT20" s="1199"/>
      <c r="HU20" s="1168"/>
      <c r="HV20" s="1169"/>
    </row>
    <row r="21" spans="1:256" ht="18" customHeight="1">
      <c r="A21" s="1164">
        <v>11</v>
      </c>
      <c r="B21" s="1164"/>
      <c r="C21" s="1164"/>
      <c r="D21" s="1174"/>
      <c r="E21" s="1166"/>
      <c r="F21" s="1166"/>
      <c r="G21" s="1166"/>
      <c r="H21" s="1166"/>
      <c r="I21" s="1166"/>
      <c r="J21" s="1166"/>
      <c r="K21" s="1166"/>
      <c r="L21" s="1166"/>
      <c r="M21" s="1166"/>
      <c r="N21" s="1166"/>
      <c r="O21" s="1166"/>
      <c r="P21" s="1166"/>
      <c r="Q21" s="1166"/>
      <c r="R21" s="1166"/>
      <c r="S21" s="1166"/>
      <c r="T21" s="1166"/>
      <c r="U21" s="1166"/>
      <c r="V21" s="1166"/>
      <c r="W21" s="1166"/>
      <c r="X21" s="1166"/>
      <c r="Y21" s="1166"/>
      <c r="Z21" s="1166"/>
      <c r="AA21" s="1166"/>
      <c r="AB21" s="1166"/>
      <c r="AC21" s="1166"/>
      <c r="AD21" s="1166"/>
      <c r="AE21" s="1166"/>
      <c r="AF21" s="1166"/>
      <c r="AG21" s="1166"/>
      <c r="AH21" s="1166"/>
      <c r="AI21" s="1166"/>
      <c r="AJ21" s="1166"/>
      <c r="AK21" s="1166"/>
      <c r="AL21" s="1166"/>
      <c r="AM21" s="1166"/>
      <c r="AN21" s="1166"/>
      <c r="AO21" s="1166"/>
      <c r="AP21" s="1166"/>
      <c r="AQ21" s="1166"/>
      <c r="AR21" s="1166"/>
      <c r="AS21" s="1166"/>
      <c r="AT21" s="1166"/>
      <c r="AU21" s="1166"/>
      <c r="AV21" s="1166"/>
      <c r="AW21" s="1166"/>
      <c r="AX21" s="1166"/>
      <c r="AY21" s="1166"/>
      <c r="AZ21" s="1166"/>
      <c r="BA21" s="1166"/>
      <c r="BB21" s="1166"/>
      <c r="BD21" s="1044"/>
      <c r="BE21" s="1044"/>
      <c r="BF21" s="1044"/>
      <c r="BG21" s="1044"/>
      <c r="BH21" s="1044"/>
      <c r="BI21" s="1044"/>
      <c r="BJ21" s="1044"/>
      <c r="BK21" s="1044"/>
      <c r="BL21" s="1044"/>
      <c r="BM21" s="1044"/>
      <c r="BN21" s="1044"/>
      <c r="BO21" s="1044"/>
      <c r="BP21" s="1044"/>
      <c r="BQ21" s="1044"/>
      <c r="BR21" s="1044"/>
      <c r="BS21" s="1044"/>
      <c r="BT21" s="2605">
        <v>3.3</v>
      </c>
      <c r="BU21" s="2645" t="str">
        <f>'AA2'!A21</f>
        <v xml:space="preserve"> ตัวบ่งชี้ที่ 3</v>
      </c>
      <c r="BV21" s="2644">
        <f>'AA2'!B21</f>
        <v>5</v>
      </c>
      <c r="BW21" s="2645" t="str">
        <f>'AA2'!C21</f>
        <v>ดีเยี่ยม</v>
      </c>
      <c r="BX21" s="2644">
        <f>'AA2'!D21</f>
        <v>5</v>
      </c>
      <c r="BY21" s="2645" t="str">
        <f>'AA2'!E21</f>
        <v>ดีเยี่ยม</v>
      </c>
      <c r="BZ21" s="2646">
        <v>6.1</v>
      </c>
      <c r="CA21" s="2646" t="str">
        <f>'AA2'!F21</f>
        <v xml:space="preserve">  มาตรฐานที่ 6   ตัวบ่งชี้ที่ 1</v>
      </c>
      <c r="CB21" s="2644">
        <f>'AA2'!G21</f>
        <v>4.8</v>
      </c>
      <c r="CC21" s="2646" t="str">
        <f>'AA2'!H21</f>
        <v>ดีมาก</v>
      </c>
      <c r="CD21" s="2644">
        <f>'AA2'!I21</f>
        <v>4.8</v>
      </c>
      <c r="CE21" s="2646" t="str">
        <f>'AA2'!J21</f>
        <v>ดีมาก</v>
      </c>
      <c r="CF21" s="1044" t="str">
        <f>'AA2'!U21</f>
        <v>2.ให้เห็นความสำคัญของการเล่น การให้อภัย และทำกิจกรรมร่วมกับผู้อื่น รู้จักรอคอยและแบ่งปัน</v>
      </c>
      <c r="CG21" s="2692" t="str">
        <f>'AA2'!V21</f>
        <v>กลุ่มตัวบ่งชี้มาตรการส่งเสริม    ตัวบ่งชี้ที่ 11</v>
      </c>
      <c r="CH21" s="2195">
        <f>'AA2'!W21</f>
        <v>2</v>
      </c>
      <c r="CI21" s="2195" t="str">
        <f>'AA2'!X21</f>
        <v>ปรับปรุง</v>
      </c>
      <c r="CJ21" s="330" t="str">
        <f>BB!D11</f>
        <v>1.มีหลักสูตรการจัดการเรียนการสอนมาตรฐานสากลทุกระดับชั้น2.ผู้เรียนทุกคนมีคุณธรรมนำความรู้</v>
      </c>
      <c r="CK21" s="191" t="str">
        <f>BB!E11</f>
        <v>"ยิ้ม   ไหว้   ทักทาย  เป็นระเบียบ "</v>
      </c>
      <c r="CL21" s="191" t="str">
        <f>BB!F11</f>
        <v xml:space="preserve"> การประหยัด  อดออม</v>
      </c>
      <c r="CM21" s="1167"/>
      <c r="CN21" s="1167">
        <f>'BB1'!B21</f>
        <v>0</v>
      </c>
      <c r="CO21" s="1167">
        <f>'BB1'!C21</f>
        <v>0</v>
      </c>
      <c r="CP21" s="1167">
        <f>'BB1'!D21</f>
        <v>0</v>
      </c>
      <c r="CQ21" s="1167"/>
      <c r="CR21" s="1167"/>
      <c r="CS21" s="1167"/>
      <c r="CT21" s="1167"/>
      <c r="CU21" s="1167"/>
      <c r="CV21" s="1167"/>
      <c r="CW21" s="1167" t="str">
        <f>'BB1'!K21</f>
        <v>วิธีการจัดการเรียนการสอน</v>
      </c>
      <c r="CX21" s="1167">
        <f>'BB1'!L21</f>
        <v>0</v>
      </c>
      <c r="CY21" s="1167">
        <f>'BB1'!M21</f>
        <v>0</v>
      </c>
      <c r="CZ21" s="1167"/>
      <c r="DA21" s="1167">
        <f>'BB2'!B21</f>
        <v>0</v>
      </c>
      <c r="DB21" s="1167">
        <f>'BB2'!C21</f>
        <v>0</v>
      </c>
      <c r="DC21" s="1167">
        <f>'BB2'!D21</f>
        <v>0</v>
      </c>
      <c r="DD21" s="1167"/>
      <c r="DE21" s="1167"/>
      <c r="DF21" s="1167"/>
      <c r="DG21" s="1167"/>
      <c r="DH21" s="1167"/>
      <c r="DI21" s="1167"/>
      <c r="DJ21" s="1167">
        <f>'BB2'!K21</f>
        <v>0</v>
      </c>
      <c r="DK21" s="1167">
        <f>'BB2'!L21</f>
        <v>0</v>
      </c>
      <c r="DL21" s="1167">
        <f>'BB2'!M21</f>
        <v>0</v>
      </c>
      <c r="DM21" s="1167"/>
      <c r="DN21" s="1167">
        <f>'BB3'!B21</f>
        <v>0</v>
      </c>
      <c r="DO21" s="1167">
        <f>'BB3'!C21</f>
        <v>0</v>
      </c>
      <c r="DP21" s="1167">
        <f>'BB3'!D21</f>
        <v>0</v>
      </c>
      <c r="DQ21" s="1167"/>
      <c r="DR21" s="1167"/>
      <c r="DS21" s="1167"/>
      <c r="DT21" s="1167"/>
      <c r="DU21" s="1167"/>
      <c r="DV21" s="1167"/>
      <c r="DW21" s="1167">
        <f>'BB3'!K21</f>
        <v>0</v>
      </c>
      <c r="DX21" s="1167">
        <f>'BB3'!L21</f>
        <v>0</v>
      </c>
      <c r="DY21" s="1167">
        <f>'BB3'!M21</f>
        <v>0</v>
      </c>
      <c r="DZ21" s="1167"/>
      <c r="EA21" s="1167">
        <f>'BB4'!B21</f>
        <v>0</v>
      </c>
      <c r="EB21" s="1167">
        <f>'BB4'!C21</f>
        <v>0</v>
      </c>
      <c r="EC21" s="1167">
        <f>'BB4'!D21</f>
        <v>0</v>
      </c>
      <c r="ED21" s="1167"/>
      <c r="EE21" s="1167"/>
      <c r="EF21" s="1167"/>
      <c r="EG21" s="1167"/>
      <c r="EH21" s="1167"/>
      <c r="EI21" s="1167"/>
      <c r="EJ21" s="1167">
        <f>'BB4'!K21</f>
        <v>0</v>
      </c>
      <c r="EK21" s="1167">
        <f>'BB4'!L21</f>
        <v>0</v>
      </c>
      <c r="EL21" s="1167">
        <f>'BB4'!M21</f>
        <v>0</v>
      </c>
      <c r="EM21" s="2282">
        <f>CC!A21</f>
        <v>0</v>
      </c>
      <c r="EN21" s="2282">
        <f>CC!B21</f>
        <v>0</v>
      </c>
      <c r="EO21" s="2282">
        <f>'CC2'!A21</f>
        <v>0</v>
      </c>
      <c r="EP21" s="2282">
        <f>'CC2'!B21</f>
        <v>0</v>
      </c>
      <c r="EQ21" s="2275" t="str">
        <f>DD!A21</f>
        <v xml:space="preserve">  -ส่งเสริมคุณธรรม  จริยธรรม</v>
      </c>
      <c r="ER21" s="2279">
        <f>DD!B21</f>
        <v>0</v>
      </c>
      <c r="ES21" s="2275">
        <f>DD!G21</f>
        <v>0</v>
      </c>
      <c r="ET21" s="674" t="s">
        <v>1835</v>
      </c>
      <c r="EU21" s="675"/>
      <c r="EV21" s="1199">
        <f>'CC1'!C21</f>
        <v>1</v>
      </c>
      <c r="EW21" s="1199">
        <f>'CC1'!D21</f>
        <v>0</v>
      </c>
      <c r="EX21" s="1199">
        <f>'CC1'!E21</f>
        <v>0</v>
      </c>
      <c r="EY21" s="1199">
        <f>'CC1'!F21</f>
        <v>0</v>
      </c>
      <c r="EZ21" s="1199">
        <f>'CC1'!G21</f>
        <v>0</v>
      </c>
      <c r="FA21" s="1199">
        <f>'CC1'!H21</f>
        <v>5</v>
      </c>
      <c r="FB21" s="1199">
        <f>'CC1'!I21</f>
        <v>0</v>
      </c>
      <c r="FC21" s="1199">
        <f>'CC1'!J21</f>
        <v>0</v>
      </c>
      <c r="FD21" s="1199">
        <f>'CC1'!K21</f>
        <v>3</v>
      </c>
      <c r="FE21" s="1199">
        <f>'CC1'!L21</f>
        <v>3</v>
      </c>
      <c r="FF21" s="1199">
        <f>'CC1'!M21</f>
        <v>5</v>
      </c>
      <c r="FG21" s="1199" t="str">
        <f>'CC1'!N21</f>
        <v>ดีเยี่ยม</v>
      </c>
      <c r="FH21" s="1208"/>
      <c r="FI21" s="1208"/>
      <c r="FJ21" s="1199">
        <f>'CC1'!Q21</f>
        <v>0</v>
      </c>
      <c r="FK21" s="1199">
        <f>'CC1'!R21</f>
        <v>0</v>
      </c>
      <c r="FL21" s="1199">
        <f>'CC1'!S21</f>
        <v>0</v>
      </c>
      <c r="FM21" s="1199">
        <f>'CC1'!T21</f>
        <v>0</v>
      </c>
      <c r="FN21" s="1199">
        <f>'CC1'!U21</f>
        <v>5</v>
      </c>
      <c r="FO21" s="1199">
        <f>'CC1'!V21</f>
        <v>0</v>
      </c>
      <c r="FP21" s="1199">
        <f>'CC1'!W21</f>
        <v>0</v>
      </c>
      <c r="FQ21" s="1199">
        <f>'CC1'!X21</f>
        <v>2</v>
      </c>
      <c r="FR21" s="1199">
        <f>'CC1'!Y21</f>
        <v>2</v>
      </c>
      <c r="FS21" s="1199">
        <f>'CC1'!Z21</f>
        <v>5</v>
      </c>
      <c r="FT21" s="1199" t="str">
        <f>'CC1'!AA21</f>
        <v>ดีเยี่ยม</v>
      </c>
      <c r="FU21" s="1208"/>
      <c r="FV21" s="1208"/>
      <c r="FW21" s="1199"/>
      <c r="FX21" s="1199"/>
      <c r="FY21" s="1199"/>
      <c r="FZ21" s="1199"/>
      <c r="GA21" s="1199"/>
      <c r="GB21" s="1199"/>
      <c r="GC21" s="1199"/>
      <c r="GD21" s="1199"/>
      <c r="GE21" s="1199"/>
      <c r="GF21" s="1199"/>
      <c r="GG21" s="1199"/>
      <c r="GH21" s="1208"/>
      <c r="GI21" s="1208"/>
      <c r="GJ21" s="1199"/>
      <c r="GK21" s="1199"/>
      <c r="GL21" s="1199"/>
      <c r="GM21" s="1199"/>
      <c r="GN21" s="1199"/>
      <c r="GO21" s="1199"/>
      <c r="GP21" s="1199"/>
      <c r="GQ21" s="1199"/>
      <c r="GR21" s="1199"/>
      <c r="GS21" s="1199"/>
      <c r="GT21" s="1199"/>
      <c r="GU21" s="1208"/>
      <c r="GV21" s="1208"/>
      <c r="GW21" s="1199"/>
      <c r="GX21" s="1199"/>
      <c r="GY21" s="1199"/>
      <c r="GZ21" s="1199"/>
      <c r="HA21" s="1199"/>
      <c r="HB21" s="1199"/>
      <c r="HC21" s="1199"/>
      <c r="HD21" s="1199"/>
      <c r="HE21" s="1199"/>
      <c r="HF21" s="1199"/>
      <c r="HG21" s="1199"/>
      <c r="HH21" s="1208"/>
      <c r="HI21" s="1208"/>
      <c r="HJ21" s="1199"/>
      <c r="HK21" s="1199"/>
      <c r="HL21" s="1199"/>
      <c r="HM21" s="1199"/>
      <c r="HN21" s="1199"/>
      <c r="HO21" s="1199"/>
      <c r="HP21" s="1199"/>
      <c r="HQ21" s="1199"/>
      <c r="HR21" s="1199"/>
      <c r="HS21" s="1199"/>
      <c r="HT21" s="1199"/>
      <c r="HU21" s="1168"/>
      <c r="HV21" s="1169"/>
    </row>
    <row r="22" spans="1:256" ht="18" customHeight="1">
      <c r="A22" s="1164">
        <v>12</v>
      </c>
      <c r="B22" s="1164"/>
      <c r="C22" s="1164"/>
      <c r="D22" s="1174"/>
      <c r="E22" s="1166"/>
      <c r="F22" s="1166"/>
      <c r="G22" s="1166"/>
      <c r="H22" s="1166"/>
      <c r="I22" s="1166"/>
      <c r="J22" s="1166"/>
      <c r="K22" s="1166"/>
      <c r="L22" s="1166"/>
      <c r="M22" s="1166"/>
      <c r="N22" s="1166"/>
      <c r="O22" s="1166"/>
      <c r="P22" s="1166"/>
      <c r="Q22" s="1166"/>
      <c r="R22" s="1166"/>
      <c r="S22" s="1166"/>
      <c r="T22" s="1166"/>
      <c r="U22" s="1166"/>
      <c r="V22" s="1166"/>
      <c r="W22" s="1166"/>
      <c r="X22" s="1166"/>
      <c r="Y22" s="1166"/>
      <c r="Z22" s="1166"/>
      <c r="AA22" s="1166"/>
      <c r="AB22" s="1166"/>
      <c r="AC22" s="1166"/>
      <c r="AD22" s="1166"/>
      <c r="AE22" s="1166"/>
      <c r="AF22" s="1166"/>
      <c r="AG22" s="1166"/>
      <c r="AH22" s="1166"/>
      <c r="AI22" s="1166"/>
      <c r="AJ22" s="1166"/>
      <c r="AK22" s="1166"/>
      <c r="AL22" s="1166"/>
      <c r="AM22" s="1166"/>
      <c r="AN22" s="1166"/>
      <c r="AO22" s="1166"/>
      <c r="AP22" s="1166"/>
      <c r="AQ22" s="1166"/>
      <c r="AR22" s="1166"/>
      <c r="AS22" s="1166"/>
      <c r="AT22" s="1166"/>
      <c r="AU22" s="1166"/>
      <c r="AV22" s="1166"/>
      <c r="AW22" s="1166"/>
      <c r="AX22" s="1166"/>
      <c r="AY22" s="1166"/>
      <c r="AZ22" s="1166"/>
      <c r="BA22" s="1166"/>
      <c r="BB22" s="1166"/>
      <c r="BD22" s="1044"/>
      <c r="BE22" s="1044"/>
      <c r="BF22" s="1044"/>
      <c r="BG22" s="1044"/>
      <c r="BH22" s="1044"/>
      <c r="BI22" s="1044"/>
      <c r="BJ22" s="1044"/>
      <c r="BK22" s="1044"/>
      <c r="BL22" s="1044"/>
      <c r="BM22" s="1044"/>
      <c r="BN22" s="1044"/>
      <c r="BO22" s="1044"/>
      <c r="BP22" s="1044"/>
      <c r="BQ22" s="1044"/>
      <c r="BR22" s="1044"/>
      <c r="BS22" s="1044"/>
      <c r="BT22" s="2605">
        <v>3.4</v>
      </c>
      <c r="BU22" s="2645" t="str">
        <f>'AA2'!A22</f>
        <v xml:space="preserve"> ตัวบ่งชี้ที่ 4</v>
      </c>
      <c r="BV22" s="2644">
        <f>'AA2'!B22</f>
        <v>5</v>
      </c>
      <c r="BW22" s="2645" t="str">
        <f>'AA2'!C22</f>
        <v>ดีเยี่ยม</v>
      </c>
      <c r="BX22" s="2644">
        <f>'AA2'!D22</f>
        <v>5</v>
      </c>
      <c r="BY22" s="2645" t="str">
        <f>'AA2'!E22</f>
        <v>ดีเยี่ยม</v>
      </c>
      <c r="BZ22" s="2646">
        <v>6.2</v>
      </c>
      <c r="CA22" s="2646" t="str">
        <f>'AA2'!F22</f>
        <v xml:space="preserve"> ตัวบ่งชี้ที่ 2</v>
      </c>
      <c r="CB22" s="2644">
        <f>'AA2'!G22</f>
        <v>5</v>
      </c>
      <c r="CC22" s="2646" t="str">
        <f>'AA2'!H22</f>
        <v>ดีเยี่ยม</v>
      </c>
      <c r="CD22" s="2644">
        <f>'AA2'!I22</f>
        <v>5</v>
      </c>
      <c r="CE22" s="2646" t="str">
        <f>'AA2'!J22</f>
        <v>ดีเยี่ยม</v>
      </c>
      <c r="CF22" s="1044" t="str">
        <f>'AA2'!U22</f>
        <v>3.ส่งเสริมและพัฒนาสื่อและนวัตกรรมช่วยสอน</v>
      </c>
      <c r="CG22" s="2692" t="str">
        <f>'AA2'!V22</f>
        <v>ตัวบ่งชี้ที่ 12</v>
      </c>
      <c r="CH22" s="2195">
        <f>'AA2'!W22</f>
        <v>2.5</v>
      </c>
      <c r="CI22" s="2195" t="str">
        <f>'AA2'!X22</f>
        <v>พอใช้</v>
      </c>
      <c r="CJ22" s="330" t="str">
        <f>BB!D12</f>
        <v>โดยบรูณาการตามหลักเศรษฐกิจพอเพียง3.บุคลากรทุกฝ่ายมีความพร้อมในการจัดการอย่างมืออาชีพ</v>
      </c>
      <c r="CK22" s="191">
        <f>BB!E12</f>
        <v>0</v>
      </c>
      <c r="CL22" s="191">
        <f>BB!F12</f>
        <v>0</v>
      </c>
      <c r="CM22" s="1167"/>
      <c r="CN22" s="1167">
        <f>'BB1'!B22</f>
        <v>0</v>
      </c>
      <c r="CO22" s="1167">
        <f>'BB1'!C22</f>
        <v>0</v>
      </c>
      <c r="CP22" s="1167">
        <f>'BB1'!D22</f>
        <v>0</v>
      </c>
      <c r="CQ22" s="1167"/>
      <c r="CR22" s="1167"/>
      <c r="CS22" s="1167"/>
      <c r="CT22" s="1167"/>
      <c r="CU22" s="1167"/>
      <c r="CV22" s="1167"/>
      <c r="CW22" s="1167">
        <f>'BB1'!K22</f>
        <v>0</v>
      </c>
      <c r="CX22" s="1167">
        <f>'BB1'!L22</f>
        <v>0</v>
      </c>
      <c r="CY22" s="1167">
        <f>'BB1'!M22</f>
        <v>0</v>
      </c>
      <c r="CZ22" s="1167"/>
      <c r="DA22" s="1167">
        <f>'BB2'!B22</f>
        <v>0</v>
      </c>
      <c r="DB22" s="1167">
        <f>'BB2'!C22</f>
        <v>0</v>
      </c>
      <c r="DC22" s="1167">
        <f>'BB2'!D22</f>
        <v>0</v>
      </c>
      <c r="DD22" s="1167"/>
      <c r="DE22" s="1167"/>
      <c r="DF22" s="1167"/>
      <c r="DG22" s="1167"/>
      <c r="DH22" s="1167"/>
      <c r="DI22" s="1167"/>
      <c r="DJ22" s="1167">
        <f>'BB2'!K22</f>
        <v>0</v>
      </c>
      <c r="DK22" s="1167">
        <f>'BB2'!L22</f>
        <v>0</v>
      </c>
      <c r="DL22" s="1167">
        <f>'BB2'!M22</f>
        <v>0</v>
      </c>
      <c r="DM22" s="1167"/>
      <c r="DN22" s="1167">
        <f>'BB3'!B22</f>
        <v>0</v>
      </c>
      <c r="DO22" s="1167">
        <f>'BB3'!C22</f>
        <v>0</v>
      </c>
      <c r="DP22" s="1167">
        <f>'BB3'!D22</f>
        <v>0</v>
      </c>
      <c r="DQ22" s="1167"/>
      <c r="DR22" s="1167"/>
      <c r="DS22" s="1167"/>
      <c r="DT22" s="1167"/>
      <c r="DU22" s="1167"/>
      <c r="DV22" s="1167"/>
      <c r="DW22" s="1167">
        <f>'BB3'!K22</f>
        <v>0</v>
      </c>
      <c r="DX22" s="1167">
        <f>'BB3'!L22</f>
        <v>0</v>
      </c>
      <c r="DY22" s="1167">
        <f>'BB3'!M22</f>
        <v>0</v>
      </c>
      <c r="DZ22" s="1167"/>
      <c r="EA22" s="1167">
        <f>'BB4'!B22</f>
        <v>0</v>
      </c>
      <c r="EB22" s="1167">
        <f>'BB4'!C22</f>
        <v>0</v>
      </c>
      <c r="EC22" s="1167">
        <f>'BB4'!D22</f>
        <v>0</v>
      </c>
      <c r="ED22" s="1167"/>
      <c r="EE22" s="1167"/>
      <c r="EF22" s="1167"/>
      <c r="EG22" s="1167"/>
      <c r="EH22" s="1167"/>
      <c r="EI22" s="1167"/>
      <c r="EJ22" s="1167">
        <f>'BB4'!K22</f>
        <v>0</v>
      </c>
      <c r="EK22" s="1167">
        <f>'BB4'!L22</f>
        <v>0</v>
      </c>
      <c r="EL22" s="1167">
        <f>'BB4'!M22</f>
        <v>0</v>
      </c>
      <c r="EM22" s="883" t="str">
        <f>CC!A22</f>
        <v>วิธีการพัฒนา  มาตรฐานที่ 3</v>
      </c>
      <c r="EN22" s="1014" t="str">
        <f>CC!B22</f>
        <v>วิธีการพัฒนา  มาตรฐานที่ 7</v>
      </c>
      <c r="EO22" s="883" t="str">
        <f>'CC2'!A22</f>
        <v>แนวทางการพัฒนาในอนาคต  มาตรฐานที่ 3</v>
      </c>
      <c r="EP22" s="1014" t="str">
        <f>'CC2'!B22</f>
        <v>แนวทางการพัฒนาในอนาคต  มาตรฐานที่ 7</v>
      </c>
      <c r="EQ22" s="2275">
        <f>DD!A22</f>
        <v>0</v>
      </c>
      <c r="ER22" s="2279">
        <f>DD!B22</f>
        <v>0</v>
      </c>
      <c r="ES22" s="2722"/>
      <c r="ET22" s="594"/>
      <c r="EU22" s="594"/>
      <c r="EV22" s="594"/>
      <c r="EW22" s="594"/>
      <c r="EX22" s="594"/>
      <c r="EY22" s="594"/>
      <c r="EZ22" s="594"/>
      <c r="FA22" s="594"/>
      <c r="FB22" s="594"/>
      <c r="FC22" s="594"/>
      <c r="FD22" s="594"/>
      <c r="FE22" s="594"/>
      <c r="FF22" s="594"/>
      <c r="FG22" s="594"/>
      <c r="FH22" s="594"/>
      <c r="FI22" s="594"/>
      <c r="FJ22" s="594"/>
      <c r="FK22" s="594"/>
      <c r="FL22" s="594"/>
      <c r="FM22" s="594"/>
      <c r="FN22" s="594"/>
      <c r="FO22" s="594"/>
      <c r="FP22" s="594"/>
      <c r="FQ22" s="594"/>
      <c r="FR22" s="594"/>
      <c r="FS22" s="594"/>
      <c r="FT22" s="594"/>
      <c r="FU22" s="594"/>
      <c r="FV22" s="594"/>
      <c r="FW22" s="594"/>
      <c r="FX22" s="594"/>
      <c r="FY22" s="594"/>
      <c r="FZ22" s="594"/>
      <c r="GA22" s="594"/>
      <c r="GB22" s="594"/>
      <c r="GC22" s="594"/>
      <c r="GD22" s="594"/>
      <c r="GE22" s="594"/>
      <c r="GF22" s="594"/>
      <c r="GG22" s="594"/>
      <c r="GH22" s="594"/>
      <c r="GI22" s="594"/>
      <c r="GJ22" s="594"/>
      <c r="GK22" s="594"/>
      <c r="GL22" s="594"/>
      <c r="GM22" s="594"/>
      <c r="GN22" s="594"/>
      <c r="GO22" s="594"/>
      <c r="GP22" s="594"/>
      <c r="GQ22" s="594"/>
      <c r="GR22" s="594"/>
      <c r="GS22" s="594"/>
      <c r="GT22" s="594"/>
      <c r="GU22" s="594"/>
      <c r="GV22" s="594"/>
      <c r="GW22" s="594"/>
      <c r="GX22" s="594"/>
      <c r="GY22" s="594"/>
      <c r="GZ22" s="594"/>
      <c r="HA22" s="594"/>
      <c r="HB22" s="594"/>
      <c r="HC22" s="594"/>
      <c r="HD22" s="594"/>
      <c r="HE22" s="594"/>
      <c r="HF22" s="594"/>
      <c r="HG22" s="594"/>
      <c r="HH22" s="594"/>
      <c r="HI22" s="594"/>
      <c r="HJ22" s="594"/>
      <c r="HK22" s="594"/>
      <c r="HL22" s="594"/>
      <c r="HM22" s="594"/>
      <c r="HN22" s="594"/>
      <c r="HO22" s="594"/>
      <c r="HP22" s="594"/>
      <c r="HQ22" s="594"/>
      <c r="HR22" s="594"/>
      <c r="HS22" s="594"/>
      <c r="HT22" s="594"/>
      <c r="HU22" s="1168"/>
      <c r="HV22" s="1169"/>
    </row>
    <row r="23" spans="1:256" ht="18" customHeight="1">
      <c r="A23" s="1164">
        <v>13</v>
      </c>
      <c r="B23" s="1164"/>
      <c r="C23" s="1164"/>
      <c r="D23" s="1175"/>
      <c r="E23" s="1166"/>
      <c r="F23" s="1166"/>
      <c r="G23" s="1166"/>
      <c r="H23" s="1166"/>
      <c r="I23" s="1166"/>
      <c r="J23" s="1166"/>
      <c r="K23" s="1166"/>
      <c r="L23" s="1166"/>
      <c r="M23" s="1166"/>
      <c r="N23" s="1166"/>
      <c r="O23" s="1166"/>
      <c r="P23" s="1166"/>
      <c r="Q23" s="1166"/>
      <c r="R23" s="1166"/>
      <c r="S23" s="1166"/>
      <c r="T23" s="1166"/>
      <c r="U23" s="1166"/>
      <c r="V23" s="1166"/>
      <c r="W23" s="1166"/>
      <c r="X23" s="1166"/>
      <c r="Y23" s="1166"/>
      <c r="Z23" s="1166"/>
      <c r="AA23" s="1166"/>
      <c r="AB23" s="1166"/>
      <c r="AC23" s="1166"/>
      <c r="AD23" s="1166"/>
      <c r="AE23" s="1166"/>
      <c r="AF23" s="1166"/>
      <c r="AG23" s="1166"/>
      <c r="AH23" s="1166"/>
      <c r="AI23" s="1166"/>
      <c r="AJ23" s="1166"/>
      <c r="AK23" s="1166"/>
      <c r="AL23" s="1166"/>
      <c r="AM23" s="1166"/>
      <c r="AN23" s="1166"/>
      <c r="AO23" s="1166"/>
      <c r="AP23" s="1166"/>
      <c r="AQ23" s="1166"/>
      <c r="AR23" s="1166"/>
      <c r="AS23" s="1166"/>
      <c r="AT23" s="1166"/>
      <c r="AU23" s="1166"/>
      <c r="AV23" s="1166"/>
      <c r="AW23" s="1166"/>
      <c r="AX23" s="1166"/>
      <c r="AY23" s="1166"/>
      <c r="AZ23" s="1166"/>
      <c r="BA23" s="1166"/>
      <c r="BB23" s="1166"/>
      <c r="BD23" s="1166"/>
      <c r="BE23" s="1166"/>
      <c r="BF23" s="1166"/>
      <c r="BG23" s="1166"/>
      <c r="BH23" s="1166"/>
      <c r="BI23" s="1166"/>
      <c r="BJ23" s="1166"/>
      <c r="BK23" s="1166"/>
      <c r="BL23" s="1166"/>
      <c r="BM23" s="1166"/>
      <c r="BN23" s="1166"/>
      <c r="BO23" s="1166"/>
      <c r="BP23" s="1166"/>
      <c r="BQ23" s="1166"/>
      <c r="BR23" s="1166"/>
      <c r="BS23" s="1166"/>
      <c r="BT23" s="2605">
        <v>4.0999999999999996</v>
      </c>
      <c r="BU23" s="2645" t="str">
        <f>'AA2'!A23</f>
        <v>มาตรฐานที่ 4   ตัวบ่งชี้ที่ 1</v>
      </c>
      <c r="BV23" s="2644">
        <f>'AA2'!B23</f>
        <v>5</v>
      </c>
      <c r="BW23" s="2645" t="str">
        <f>'AA2'!C23</f>
        <v>ดีเยี่ยม</v>
      </c>
      <c r="BX23" s="2644">
        <f>'AA2'!D23</f>
        <v>5</v>
      </c>
      <c r="BY23" s="2645" t="str">
        <f>'AA2'!E23</f>
        <v>ดีเยี่ยม</v>
      </c>
      <c r="BZ23" s="2646">
        <v>6.3</v>
      </c>
      <c r="CA23" s="2646" t="str">
        <f>'AA2'!F23</f>
        <v xml:space="preserve"> ตัวบ่งชี้ที่ 3</v>
      </c>
      <c r="CB23" s="2644">
        <f>'AA2'!G23</f>
        <v>4.8</v>
      </c>
      <c r="CC23" s="2646" t="str">
        <f>'AA2'!H23</f>
        <v>ดีมาก</v>
      </c>
      <c r="CD23" s="2644">
        <f>'AA2'!I23</f>
        <v>4.8</v>
      </c>
      <c r="CE23" s="2646" t="str">
        <f>'AA2'!J23</f>
        <v>ดีมาก</v>
      </c>
      <c r="CF23" s="1044">
        <f>'AA2'!U23</f>
        <v>0</v>
      </c>
      <c r="CG23" s="2698" t="str">
        <f>'AA2'!V23</f>
        <v>คะแนนประเมินเฉลี่ย</v>
      </c>
      <c r="CH23" s="2696">
        <f>'AA2'!W23</f>
        <v>93.75</v>
      </c>
      <c r="CI23" s="2696" t="str">
        <f>'AA2'!X23</f>
        <v>ดีมาก</v>
      </c>
      <c r="CJ23" s="330" t="str">
        <f>BB!D13</f>
        <v>4.มีสื่อเทคโนโลยีและนวัตกรรมให้มีมาตรฐาน  5.มีระบบการบริหารโดยทุกภาคส่วนมีส่วนร่วม</v>
      </c>
      <c r="CK23" s="191">
        <f>BB!E13</f>
        <v>0</v>
      </c>
      <c r="CL23" s="191">
        <f>BB!F13</f>
        <v>0</v>
      </c>
      <c r="CM23" s="1167">
        <f>'BB1'!A23</f>
        <v>5</v>
      </c>
      <c r="CN23" s="1167" t="str">
        <f>'BB1'!B23</f>
        <v>จัดสิ่งแวดล้อมในการเรียนรู้ในโรงเรียนและนอกห้องเรียน</v>
      </c>
      <c r="CO23" s="1167">
        <f>'BB1'!C23</f>
        <v>0</v>
      </c>
      <c r="CP23" s="1167" t="str">
        <f>'BB1'!D23</f>
        <v>ร้อยละ 80</v>
      </c>
      <c r="CQ23" s="1167">
        <f>'BB1'!E23</f>
        <v>200</v>
      </c>
      <c r="CR23" s="1167">
        <f>'BB1'!F23</f>
        <v>3</v>
      </c>
      <c r="CS23" s="1167">
        <f>'BB1'!G23</f>
        <v>4</v>
      </c>
      <c r="CT23" s="1167">
        <f>'BB1'!H23</f>
        <v>0</v>
      </c>
      <c r="CU23" s="1167">
        <f>'BB1'!I23</f>
        <v>0</v>
      </c>
      <c r="CV23" s="1167">
        <f>'BB1'!J23</f>
        <v>0</v>
      </c>
      <c r="CW23" s="1167" t="str">
        <f>'BB1'!K23</f>
        <v>เด็กได้เล่น ได้เรียนรู้อย่างน้อย 5 มุมประสบการณ์</v>
      </c>
      <c r="CX23" s="1167">
        <f>'BB1'!L23</f>
        <v>0</v>
      </c>
      <c r="CY23" s="1167">
        <f>'BB1'!M23</f>
        <v>0</v>
      </c>
      <c r="CZ23" s="1167">
        <f>'BB2'!A23</f>
        <v>5</v>
      </c>
      <c r="DA23" s="1167">
        <f>'BB2'!B23</f>
        <v>0</v>
      </c>
      <c r="DB23" s="1167">
        <f>'BB2'!C23</f>
        <v>0</v>
      </c>
      <c r="DC23" s="1167">
        <f>'BB2'!D23</f>
        <v>0</v>
      </c>
      <c r="DD23" s="1167">
        <f>'BB2'!E23</f>
        <v>0</v>
      </c>
      <c r="DE23" s="1167">
        <f>'BB2'!F23</f>
        <v>0</v>
      </c>
      <c r="DF23" s="1167">
        <f>'BB2'!G23</f>
        <v>0</v>
      </c>
      <c r="DG23" s="1167">
        <f>'BB2'!H23</f>
        <v>0</v>
      </c>
      <c r="DH23" s="1167">
        <f>'BB2'!I23</f>
        <v>0</v>
      </c>
      <c r="DI23" s="1167">
        <f>'BB2'!J23</f>
        <v>0</v>
      </c>
      <c r="DJ23" s="1167">
        <f>'BB2'!K23</f>
        <v>0</v>
      </c>
      <c r="DK23" s="1167">
        <f>'BB2'!L23</f>
        <v>0</v>
      </c>
      <c r="DL23" s="1167">
        <f>'BB2'!M23</f>
        <v>0</v>
      </c>
      <c r="DM23" s="1167">
        <f>'BB3'!A23</f>
        <v>0</v>
      </c>
      <c r="DN23" s="1167">
        <f>'BB3'!B23</f>
        <v>0</v>
      </c>
      <c r="DO23" s="1167">
        <f>'BB3'!C23</f>
        <v>0</v>
      </c>
      <c r="DP23" s="1167">
        <f>'BB3'!D23</f>
        <v>0</v>
      </c>
      <c r="DQ23" s="1167">
        <f>'BB3'!E23</f>
        <v>0</v>
      </c>
      <c r="DR23" s="1167">
        <f>'BB3'!F23</f>
        <v>0</v>
      </c>
      <c r="DS23" s="1167">
        <f>'BB3'!G23</f>
        <v>0</v>
      </c>
      <c r="DT23" s="1167">
        <f>'BB3'!H23</f>
        <v>0</v>
      </c>
      <c r="DU23" s="1167">
        <f>'BB3'!I23</f>
        <v>0</v>
      </c>
      <c r="DV23" s="1167">
        <f>'BB3'!J23</f>
        <v>0</v>
      </c>
      <c r="DW23" s="1167">
        <f>'BB3'!K23</f>
        <v>0</v>
      </c>
      <c r="DX23" s="1167">
        <f>'BB3'!L23</f>
        <v>0</v>
      </c>
      <c r="DY23" s="1167">
        <f>'BB3'!M23</f>
        <v>0</v>
      </c>
      <c r="DZ23" s="1167">
        <f>'BB4'!A23</f>
        <v>0</v>
      </c>
      <c r="EA23" s="1167">
        <f>'BB4'!B23</f>
        <v>0</v>
      </c>
      <c r="EB23" s="1167">
        <f>'BB4'!C23</f>
        <v>0</v>
      </c>
      <c r="EC23" s="1167">
        <f>'BB4'!D23</f>
        <v>0</v>
      </c>
      <c r="ED23" s="1167">
        <f>'BB4'!E23</f>
        <v>0</v>
      </c>
      <c r="EE23" s="1167">
        <f>'BB4'!F23</f>
        <v>0</v>
      </c>
      <c r="EF23" s="1167">
        <f>'BB4'!G23</f>
        <v>0</v>
      </c>
      <c r="EG23" s="1167">
        <f>'BB4'!H23</f>
        <v>0</v>
      </c>
      <c r="EH23" s="1167">
        <f>'BB4'!I23</f>
        <v>0</v>
      </c>
      <c r="EI23" s="1167">
        <f>'BB4'!J23</f>
        <v>0</v>
      </c>
      <c r="EJ23" s="1167">
        <f>'BB4'!K23</f>
        <v>0</v>
      </c>
      <c r="EK23" s="1167">
        <f>'BB4'!L23</f>
        <v>0</v>
      </c>
      <c r="EL23" s="1167">
        <f>'BB4'!M23</f>
        <v>0</v>
      </c>
      <c r="EM23" s="2282" t="str">
        <f>CC!A23</f>
        <v>จัดกิจกรรมประจำวัน กิจกรรมการเคลื่อนไหวและจังหวะให้เด็กทำท่าทางตามจังหวะเสียงดนตรี</v>
      </c>
      <c r="EN23" s="2282" t="str">
        <f>CC!B23</f>
        <v>ครูผู้สอนในระดับปฐมวัยได้เตรียมพร้อมในการศึกษาหลักสูตรและนำไปสู่การปฏิบัติได้</v>
      </c>
      <c r="EO23" s="2282" t="str">
        <f>'CC2'!A23</f>
        <v xml:space="preserve"> -  จัดโครงการส่งเสริมคุณธรรม จริยธรรม และค่านิยมที่พึงประสงค์  กิจกรรมวันสำคัญต่างๆ</v>
      </c>
      <c r="EP23" s="2281" t="str">
        <f>'CC2'!B23</f>
        <v xml:space="preserve"> -  จัดโครงการพัฒนาบุคลากรทางการศึกษาส่งเสริมให้ครูเข้ารับการอบรมในวิชาที่รับผิดชอบ</v>
      </c>
      <c r="EQ23" s="2276"/>
      <c r="ER23" s="2717"/>
      <c r="ES23" s="2723"/>
      <c r="ET23" s="3375"/>
      <c r="EU23" s="1196"/>
      <c r="EV23" s="1197"/>
      <c r="EW23" s="1197"/>
      <c r="EX23" s="1197"/>
      <c r="EY23" s="1197"/>
      <c r="EZ23" s="1197"/>
      <c r="FA23" s="1197"/>
      <c r="FB23" s="1197"/>
      <c r="FC23" s="1197"/>
      <c r="FD23" s="1197"/>
      <c r="FE23" s="1197"/>
      <c r="FF23" s="1197"/>
      <c r="FG23" s="1197"/>
      <c r="FH23" s="1196"/>
      <c r="FI23" s="1196"/>
      <c r="FJ23" s="1197"/>
      <c r="FK23" s="1197"/>
      <c r="FL23" s="1197"/>
      <c r="FM23" s="1197"/>
      <c r="FN23" s="1197"/>
      <c r="FO23" s="1197"/>
      <c r="FP23" s="1197"/>
      <c r="FQ23" s="1197"/>
      <c r="FR23" s="1197"/>
      <c r="FS23" s="1197"/>
      <c r="FT23" s="1197"/>
      <c r="FU23" s="1196"/>
      <c r="FV23" s="1196"/>
      <c r="FW23" s="1197"/>
      <c r="FX23" s="1197"/>
      <c r="FY23" s="1197"/>
      <c r="FZ23" s="1197"/>
      <c r="GA23" s="1197"/>
      <c r="GB23" s="1197"/>
      <c r="GC23" s="1197"/>
      <c r="GD23" s="1197"/>
      <c r="GE23" s="1197"/>
      <c r="GF23" s="1197"/>
      <c r="GG23" s="1197"/>
      <c r="GH23" s="1196"/>
      <c r="GI23" s="1196"/>
      <c r="GJ23" s="1197"/>
      <c r="GK23" s="1197"/>
      <c r="GL23" s="1197"/>
      <c r="GM23" s="1197"/>
      <c r="GN23" s="1197"/>
      <c r="GO23" s="1197"/>
      <c r="GP23" s="1197"/>
      <c r="GQ23" s="1197"/>
      <c r="GR23" s="1197"/>
      <c r="GS23" s="1197"/>
      <c r="GT23" s="1197"/>
      <c r="GU23" s="1196"/>
      <c r="GV23" s="1196"/>
      <c r="GW23" s="1197"/>
      <c r="GX23" s="1197"/>
      <c r="GY23" s="1197"/>
      <c r="GZ23" s="1197"/>
      <c r="HA23" s="1197"/>
      <c r="HB23" s="1197"/>
      <c r="HC23" s="1197"/>
      <c r="HD23" s="1197"/>
      <c r="HE23" s="1197"/>
      <c r="HF23" s="1197"/>
      <c r="HG23" s="1197"/>
      <c r="HH23" s="1196"/>
      <c r="HI23" s="1196"/>
      <c r="HJ23" s="1197"/>
      <c r="HK23" s="1197"/>
      <c r="HL23" s="1197"/>
      <c r="HM23" s="1197"/>
      <c r="HN23" s="1197"/>
      <c r="HO23" s="1197"/>
      <c r="HP23" s="1197"/>
      <c r="HQ23" s="1197"/>
      <c r="HR23" s="1197"/>
      <c r="HS23" s="1197"/>
      <c r="HT23" s="1197"/>
      <c r="HU23" s="1168"/>
      <c r="HV23" s="1169"/>
    </row>
    <row r="24" spans="1:256" ht="18" customHeight="1">
      <c r="A24" s="1164">
        <v>14</v>
      </c>
      <c r="B24" s="1164"/>
      <c r="C24" s="1164"/>
      <c r="D24" s="1175"/>
      <c r="E24" s="1166"/>
      <c r="F24" s="1166"/>
      <c r="G24" s="1166"/>
      <c r="H24" s="1166"/>
      <c r="I24" s="1166"/>
      <c r="J24" s="1166"/>
      <c r="K24" s="1166"/>
      <c r="L24" s="1166"/>
      <c r="M24" s="1166"/>
      <c r="N24" s="1166"/>
      <c r="O24" s="1166"/>
      <c r="P24" s="1166"/>
      <c r="Q24" s="1166"/>
      <c r="R24" s="1166"/>
      <c r="S24" s="1166"/>
      <c r="T24" s="1166"/>
      <c r="U24" s="1166"/>
      <c r="V24" s="1166"/>
      <c r="W24" s="1166"/>
      <c r="X24" s="1166"/>
      <c r="Y24" s="1166"/>
      <c r="Z24" s="1166"/>
      <c r="AA24" s="1166"/>
      <c r="AB24" s="1166"/>
      <c r="AC24" s="1166"/>
      <c r="AD24" s="1166"/>
      <c r="AE24" s="1166"/>
      <c r="AF24" s="1166"/>
      <c r="AG24" s="1166"/>
      <c r="AH24" s="1166"/>
      <c r="AI24" s="1166"/>
      <c r="AJ24" s="1166"/>
      <c r="AK24" s="1166"/>
      <c r="AL24" s="1166"/>
      <c r="AM24" s="1166"/>
      <c r="AN24" s="1166"/>
      <c r="AO24" s="1166"/>
      <c r="AP24" s="1166"/>
      <c r="AQ24" s="1166"/>
      <c r="AR24" s="1166"/>
      <c r="AS24" s="1166"/>
      <c r="AT24" s="1166"/>
      <c r="AU24" s="1166"/>
      <c r="AV24" s="1166"/>
      <c r="AW24" s="1166"/>
      <c r="AX24" s="1166"/>
      <c r="AY24" s="1166"/>
      <c r="AZ24" s="1166"/>
      <c r="BA24" s="1166"/>
      <c r="BB24" s="1166"/>
      <c r="BD24" s="1166"/>
      <c r="BE24" s="1166"/>
      <c r="BF24" s="1166"/>
      <c r="BG24" s="1166"/>
      <c r="BH24" s="1166"/>
      <c r="BI24" s="1166"/>
      <c r="BJ24" s="1166"/>
      <c r="BK24" s="1166"/>
      <c r="BL24" s="1166"/>
      <c r="BM24" s="1166"/>
      <c r="BN24" s="1166"/>
      <c r="BO24" s="1166"/>
      <c r="BP24" s="1166"/>
      <c r="BQ24" s="1166"/>
      <c r="BR24" s="1166"/>
      <c r="BS24" s="1166"/>
      <c r="BT24" s="2605">
        <v>4.2</v>
      </c>
      <c r="BU24" s="2645" t="str">
        <f>'AA2'!A24</f>
        <v xml:space="preserve"> ตัวบ่งชี้ที่ 2</v>
      </c>
      <c r="BV24" s="2644">
        <f>'AA2'!B24</f>
        <v>5</v>
      </c>
      <c r="BW24" s="2645" t="str">
        <f>'AA2'!C24</f>
        <v>ดีเยี่ยม</v>
      </c>
      <c r="BX24" s="2644">
        <f>'AA2'!D24</f>
        <v>5</v>
      </c>
      <c r="BY24" s="2645" t="str">
        <f>'AA2'!E24</f>
        <v>ดีเยี่ยม</v>
      </c>
      <c r="BZ24" s="2646">
        <v>6.4</v>
      </c>
      <c r="CA24" s="2646" t="str">
        <f>'AA2'!F24</f>
        <v xml:space="preserve"> ตัวบ่งชี้ที่ 4</v>
      </c>
      <c r="CB24" s="2644">
        <f>'AA2'!G24</f>
        <v>5</v>
      </c>
      <c r="CC24" s="2646" t="str">
        <f>'AA2'!H24</f>
        <v>ดีเยี่ยม</v>
      </c>
      <c r="CD24" s="2644">
        <f>'AA2'!I24</f>
        <v>5</v>
      </c>
      <c r="CE24" s="2646" t="str">
        <f>'AA2'!J24</f>
        <v>ดีเยี่ยม</v>
      </c>
      <c r="CF24" s="1044">
        <f>'AA2'!U24</f>
        <v>0</v>
      </c>
      <c r="CG24" s="2700" t="str">
        <f>'AA2'!V24</f>
        <v>การรับรอง</v>
      </c>
      <c r="CH24" s="2700"/>
      <c r="CI24" s="2700"/>
      <c r="CJ24" s="191" t="str">
        <f>BB!D14</f>
        <v>และความเสมอภาคย่างเท่าเทียม 6.ผู้มีส่วนได้เสีย ชุมชนและสังคมโลกองค์ได้รับข่าวสาร</v>
      </c>
      <c r="CK24" s="191">
        <f>BB!E14</f>
        <v>0</v>
      </c>
      <c r="CL24" s="191">
        <f>BB!F14</f>
        <v>0</v>
      </c>
      <c r="CM24" s="1167"/>
      <c r="CN24" s="1167">
        <f>'BB1'!B24</f>
        <v>0</v>
      </c>
      <c r="CO24" s="1167">
        <f>'BB1'!C24</f>
        <v>0</v>
      </c>
      <c r="CP24" s="1167">
        <f>'BB1'!D24</f>
        <v>0</v>
      </c>
      <c r="CQ24" s="1167"/>
      <c r="CR24" s="1167"/>
      <c r="CS24" s="1167"/>
      <c r="CT24" s="1167"/>
      <c r="CU24" s="1167"/>
      <c r="CV24" s="1167"/>
      <c r="CW24" s="1167" t="str">
        <f>'BB1'!K24</f>
        <v>ไดรับการพัฒนาดีขึ้น</v>
      </c>
      <c r="CX24" s="1167" t="str">
        <f>'BB1'!L24</f>
        <v>ได้รับการจัดสรรงบประมาณจากหน่วยงาน</v>
      </c>
      <c r="CY24" s="1167">
        <f>'BB1'!M24</f>
        <v>0</v>
      </c>
      <c r="CZ24" s="1167"/>
      <c r="DA24" s="1167">
        <f>'BB2'!B24</f>
        <v>0</v>
      </c>
      <c r="DB24" s="1167">
        <f>'BB2'!C24</f>
        <v>0</v>
      </c>
      <c r="DC24" s="1167">
        <f>'BB2'!D24</f>
        <v>0</v>
      </c>
      <c r="DD24" s="1167"/>
      <c r="DE24" s="1167"/>
      <c r="DF24" s="1167"/>
      <c r="DG24" s="1167"/>
      <c r="DH24" s="1167"/>
      <c r="DI24" s="1167"/>
      <c r="DJ24" s="1167">
        <f>'BB2'!K24</f>
        <v>0</v>
      </c>
      <c r="DK24" s="1167">
        <f>'BB2'!L24</f>
        <v>0</v>
      </c>
      <c r="DL24" s="1167">
        <f>'BB2'!M24</f>
        <v>0</v>
      </c>
      <c r="DM24" s="1167"/>
      <c r="DN24" s="1167">
        <f>'BB3'!B24</f>
        <v>0</v>
      </c>
      <c r="DO24" s="1167">
        <f>'BB3'!C24</f>
        <v>0</v>
      </c>
      <c r="DP24" s="1167">
        <f>'BB3'!D24</f>
        <v>0</v>
      </c>
      <c r="DQ24" s="1167"/>
      <c r="DR24" s="1167"/>
      <c r="DS24" s="1167"/>
      <c r="DT24" s="1167"/>
      <c r="DU24" s="1167"/>
      <c r="DV24" s="1167"/>
      <c r="DW24" s="1167">
        <f>'BB3'!K24</f>
        <v>0</v>
      </c>
      <c r="DX24" s="1167">
        <f>'BB3'!L24</f>
        <v>0</v>
      </c>
      <c r="DY24" s="1167">
        <f>'BB3'!M24</f>
        <v>0</v>
      </c>
      <c r="DZ24" s="1167"/>
      <c r="EA24" s="1167">
        <f>'BB4'!B24</f>
        <v>0</v>
      </c>
      <c r="EB24" s="1167">
        <f>'BB4'!C24</f>
        <v>0</v>
      </c>
      <c r="EC24" s="1167">
        <f>'BB4'!D24</f>
        <v>0</v>
      </c>
      <c r="ED24" s="1167"/>
      <c r="EE24" s="1167"/>
      <c r="EF24" s="1167"/>
      <c r="EG24" s="1167"/>
      <c r="EH24" s="1167"/>
      <c r="EI24" s="1167"/>
      <c r="EJ24" s="1167">
        <f>'BB4'!K24</f>
        <v>0</v>
      </c>
      <c r="EK24" s="1167">
        <f>'BB4'!L24</f>
        <v>0</v>
      </c>
      <c r="EL24" s="1167">
        <f>'BB4'!M24</f>
        <v>0</v>
      </c>
      <c r="EM24" s="2282" t="str">
        <f>CC!A24</f>
        <v>เช่นการเคาะการตีการเป่าการร้องเพลงต่างๆจากหน่วยการเรียนทุกวันนอกจากนี้มีการเขียนภาพ</v>
      </c>
      <c r="EN24" s="2282" t="str">
        <f>CC!B24</f>
        <v>จัดการเรียนการสอนโดยมุ่งเน้นการพัฒนาการเด็กทุกด้าน ทั้งด้านร่างกาย อารมณ์ จิตใจ สังคม</v>
      </c>
      <c r="EO24" s="2282" t="str">
        <f>'CC2'!A24</f>
        <v xml:space="preserve">       กิจกรรมครูพระสอนธรรมในโรงเรียน เป็นต้น</v>
      </c>
      <c r="EP24" s="2281" t="str">
        <f>'CC2'!B24</f>
        <v xml:space="preserve">      จัดการเรียนการสอนที่เน้นนักเรียนเป็นสำคัญ โครงการนิเทศ วิจัยในชั้นเรียน</v>
      </c>
      <c r="EQ24" s="794" t="s">
        <v>1376</v>
      </c>
      <c r="ER24" s="2718" t="s">
        <v>1377</v>
      </c>
      <c r="ES24" s="2723"/>
      <c r="ET24" s="3376"/>
      <c r="EU24" s="1196"/>
      <c r="EV24" s="1197"/>
      <c r="EW24" s="1197"/>
      <c r="EX24" s="1197"/>
      <c r="EY24" s="1197"/>
      <c r="EZ24" s="1197"/>
      <c r="FA24" s="1197"/>
      <c r="FB24" s="1197"/>
      <c r="FC24" s="1197"/>
      <c r="FD24" s="1197"/>
      <c r="FE24" s="1197"/>
      <c r="FF24" s="1197"/>
      <c r="FG24" s="1197"/>
      <c r="FH24" s="1196"/>
      <c r="FI24" s="1196"/>
      <c r="FJ24" s="1197"/>
      <c r="FK24" s="1197"/>
      <c r="FL24" s="1197"/>
      <c r="FM24" s="1197"/>
      <c r="FN24" s="1197"/>
      <c r="FO24" s="1197"/>
      <c r="FP24" s="1197"/>
      <c r="FQ24" s="1197"/>
      <c r="FR24" s="1197"/>
      <c r="FS24" s="1197"/>
      <c r="FT24" s="1197"/>
      <c r="FU24" s="1196"/>
      <c r="FV24" s="1196"/>
      <c r="FW24" s="1197"/>
      <c r="FX24" s="1197"/>
      <c r="FY24" s="1197"/>
      <c r="FZ24" s="1197"/>
      <c r="GA24" s="1197"/>
      <c r="GB24" s="1197"/>
      <c r="GC24" s="1197"/>
      <c r="GD24" s="1197"/>
      <c r="GE24" s="1197"/>
      <c r="GF24" s="1197"/>
      <c r="GG24" s="1197"/>
      <c r="GH24" s="1196"/>
      <c r="GI24" s="1196"/>
      <c r="GJ24" s="1197"/>
      <c r="GK24" s="1197"/>
      <c r="GL24" s="1197"/>
      <c r="GM24" s="1197"/>
      <c r="GN24" s="1197"/>
      <c r="GO24" s="1197"/>
      <c r="GP24" s="1197"/>
      <c r="GQ24" s="1197"/>
      <c r="GR24" s="1197"/>
      <c r="GS24" s="1197"/>
      <c r="GT24" s="1197"/>
      <c r="GU24" s="1196"/>
      <c r="GV24" s="1196"/>
      <c r="GW24" s="1197"/>
      <c r="GX24" s="1197"/>
      <c r="GY24" s="1197"/>
      <c r="GZ24" s="1197"/>
      <c r="HA24" s="1197"/>
      <c r="HB24" s="1197"/>
      <c r="HC24" s="1197"/>
      <c r="HD24" s="1197"/>
      <c r="HE24" s="1197"/>
      <c r="HF24" s="1197"/>
      <c r="HG24" s="1197"/>
      <c r="HH24" s="1196"/>
      <c r="HI24" s="1196"/>
      <c r="HJ24" s="1197"/>
      <c r="HK24" s="1197"/>
      <c r="HL24" s="1197"/>
      <c r="HM24" s="1197"/>
      <c r="HN24" s="1197"/>
      <c r="HO24" s="1197"/>
      <c r="HP24" s="1197"/>
      <c r="HQ24" s="1197"/>
      <c r="HR24" s="1197"/>
      <c r="HS24" s="1197"/>
      <c r="HT24" s="1197"/>
      <c r="HU24" s="1168"/>
      <c r="HV24" s="1169"/>
    </row>
    <row r="25" spans="1:256" ht="18" customHeight="1">
      <c r="A25" s="1164">
        <v>15</v>
      </c>
      <c r="B25" s="1164"/>
      <c r="C25" s="1164"/>
      <c r="D25" s="1175"/>
      <c r="E25" s="1166"/>
      <c r="F25" s="1166"/>
      <c r="G25" s="1166"/>
      <c r="H25" s="1166"/>
      <c r="I25" s="1166"/>
      <c r="J25" s="1166"/>
      <c r="K25" s="1166"/>
      <c r="L25" s="1166"/>
      <c r="M25" s="1166"/>
      <c r="N25" s="1166"/>
      <c r="O25" s="1166"/>
      <c r="P25" s="1166"/>
      <c r="Q25" s="1166"/>
      <c r="R25" s="1166"/>
      <c r="S25" s="1166"/>
      <c r="T25" s="1166"/>
      <c r="U25" s="1166"/>
      <c r="V25" s="1166"/>
      <c r="W25" s="1166"/>
      <c r="X25" s="1166"/>
      <c r="Y25" s="1166"/>
      <c r="Z25" s="1166"/>
      <c r="AA25" s="1166"/>
      <c r="AB25" s="1166"/>
      <c r="AC25" s="1166"/>
      <c r="AD25" s="1166"/>
      <c r="AE25" s="1166"/>
      <c r="AF25" s="1166"/>
      <c r="AG25" s="1166"/>
      <c r="AH25" s="1166"/>
      <c r="AI25" s="1166"/>
      <c r="AJ25" s="1166"/>
      <c r="AK25" s="1166"/>
      <c r="AL25" s="1166"/>
      <c r="AM25" s="1166"/>
      <c r="AN25" s="1166"/>
      <c r="AO25" s="1166"/>
      <c r="AP25" s="1166"/>
      <c r="AQ25" s="1166"/>
      <c r="AR25" s="1166"/>
      <c r="AS25" s="1166"/>
      <c r="AT25" s="1166"/>
      <c r="AU25" s="1166"/>
      <c r="AV25" s="1166"/>
      <c r="AW25" s="1166"/>
      <c r="AX25" s="1166"/>
      <c r="AY25" s="1166"/>
      <c r="AZ25" s="1166"/>
      <c r="BA25" s="1166"/>
      <c r="BB25" s="1166"/>
      <c r="BD25" s="1166"/>
      <c r="BE25" s="1166"/>
      <c r="BF25" s="1166"/>
      <c r="BG25" s="1166"/>
      <c r="BH25" s="1166"/>
      <c r="BI25" s="1166"/>
      <c r="BJ25" s="1166"/>
      <c r="BK25" s="1166"/>
      <c r="BL25" s="1166"/>
      <c r="BM25" s="1166"/>
      <c r="BN25" s="1166"/>
      <c r="BO25" s="1166"/>
      <c r="BP25" s="1166"/>
      <c r="BQ25" s="1166"/>
      <c r="BR25" s="1166"/>
      <c r="BS25" s="1166"/>
      <c r="BT25" s="2605">
        <v>4.3</v>
      </c>
      <c r="BU25" s="2645" t="str">
        <f>'AA2'!A25</f>
        <v xml:space="preserve"> ตัวบ่งชี้ที่ 3</v>
      </c>
      <c r="BV25" s="2644">
        <f>'AA2'!B25</f>
        <v>5</v>
      </c>
      <c r="BW25" s="2645" t="str">
        <f>'AA2'!C25</f>
        <v>ดีเยี่ยม</v>
      </c>
      <c r="BX25" s="2644">
        <f>'AA2'!D25</f>
        <v>5</v>
      </c>
      <c r="BY25" s="2645" t="str">
        <f>'AA2'!E25</f>
        <v>ดีเยี่ยม</v>
      </c>
      <c r="BZ25" s="2646">
        <v>6.5</v>
      </c>
      <c r="CA25" s="2646" t="str">
        <f>'AA2'!F25</f>
        <v xml:space="preserve"> ตัวบ่งชี้ที่ 5</v>
      </c>
      <c r="CB25" s="2644">
        <f>'AA2'!G25</f>
        <v>5</v>
      </c>
      <c r="CC25" s="2646" t="str">
        <f>'AA2'!H25</f>
        <v>ดีเยี่ยม</v>
      </c>
      <c r="CD25" s="2644">
        <f>'AA2'!I25</f>
        <v>5</v>
      </c>
      <c r="CE25" s="2646" t="str">
        <f>'AA2'!J25</f>
        <v>ดีเยี่ยม</v>
      </c>
      <c r="CF25" s="1044">
        <f>'AA2'!U25</f>
        <v>0</v>
      </c>
      <c r="CG25" s="2699" t="str">
        <f>'AA2'!V25</f>
        <v xml:space="preserve"> - ผลคะแนนรวมทุกตัวบ่งชี้  ตั้งแต่  80  คะแนนขึ้นไป</v>
      </c>
      <c r="CH25" s="2195" t="str">
        <f>'AA2'!W25</f>
        <v>ใช่</v>
      </c>
      <c r="CI25" s="2964"/>
      <c r="CJ25" s="191" t="str">
        <f>BB!D15</f>
        <v xml:space="preserve">7.มีสภาพแวดล้อมและบรรยากาศภายในสถานศึกษาที่เอื้อต่อการเรียนรู้สู่มาตรฐานสากลในปี2556       </v>
      </c>
      <c r="CK25" s="191" t="str">
        <f>BB!E15</f>
        <v xml:space="preserve">       </v>
      </c>
      <c r="CL25" s="191" t="str">
        <f>BB!F15</f>
        <v xml:space="preserve">       </v>
      </c>
      <c r="CM25" s="1167"/>
      <c r="CN25" s="1167">
        <f>'BB1'!B25</f>
        <v>0</v>
      </c>
      <c r="CO25" s="1167">
        <f>'BB1'!C25</f>
        <v>0</v>
      </c>
      <c r="CP25" s="1167">
        <f>'BB1'!D25</f>
        <v>0</v>
      </c>
      <c r="CQ25" s="1167"/>
      <c r="CR25" s="1167"/>
      <c r="CS25" s="1167"/>
      <c r="CT25" s="1167"/>
      <c r="CU25" s="1167"/>
      <c r="CV25" s="1167"/>
      <c r="CW25" s="1167">
        <f>'BB1'!K25</f>
        <v>0</v>
      </c>
      <c r="CX25" s="1167">
        <f>'BB1'!L25</f>
        <v>0</v>
      </c>
      <c r="CY25" s="1167">
        <f>'BB1'!M25</f>
        <v>0</v>
      </c>
      <c r="CZ25" s="1167"/>
      <c r="DA25" s="1167">
        <f>'BB2'!B25</f>
        <v>0</v>
      </c>
      <c r="DB25" s="1167">
        <f>'BB2'!C25</f>
        <v>0</v>
      </c>
      <c r="DC25" s="1167">
        <f>'BB2'!D25</f>
        <v>0</v>
      </c>
      <c r="DD25" s="1167"/>
      <c r="DE25" s="1167"/>
      <c r="DF25" s="1167"/>
      <c r="DG25" s="1167"/>
      <c r="DH25" s="1167"/>
      <c r="DI25" s="1167"/>
      <c r="DJ25" s="1167">
        <f>'BB2'!K25</f>
        <v>0</v>
      </c>
      <c r="DK25" s="1167">
        <f>'BB2'!L25</f>
        <v>0</v>
      </c>
      <c r="DL25" s="1167">
        <f>'BB2'!M25</f>
        <v>0</v>
      </c>
      <c r="DM25" s="1167"/>
      <c r="DN25" s="1167">
        <f>'BB3'!B25</f>
        <v>0</v>
      </c>
      <c r="DO25" s="1167">
        <f>'BB3'!C25</f>
        <v>0</v>
      </c>
      <c r="DP25" s="1167">
        <f>'BB3'!D25</f>
        <v>0</v>
      </c>
      <c r="DQ25" s="1167"/>
      <c r="DR25" s="1167"/>
      <c r="DS25" s="1167"/>
      <c r="DT25" s="1167"/>
      <c r="DU25" s="1167"/>
      <c r="DV25" s="1167"/>
      <c r="DW25" s="1167">
        <f>'BB3'!K25</f>
        <v>0</v>
      </c>
      <c r="DX25" s="1167">
        <f>'BB3'!L25</f>
        <v>0</v>
      </c>
      <c r="DY25" s="1167">
        <f>'BB3'!M25</f>
        <v>0</v>
      </c>
      <c r="DZ25" s="1167"/>
      <c r="EA25" s="1167">
        <f>'BB4'!B25</f>
        <v>0</v>
      </c>
      <c r="EB25" s="1167">
        <f>'BB4'!C25</f>
        <v>0</v>
      </c>
      <c r="EC25" s="1167">
        <f>'BB4'!D25</f>
        <v>0</v>
      </c>
      <c r="ED25" s="1167"/>
      <c r="EE25" s="1167"/>
      <c r="EF25" s="1167"/>
      <c r="EG25" s="1167"/>
      <c r="EH25" s="1167"/>
      <c r="EI25" s="1167"/>
      <c r="EJ25" s="1167">
        <f>'BB4'!K25</f>
        <v>0</v>
      </c>
      <c r="EK25" s="1167">
        <f>'BB4'!L25</f>
        <v>0</v>
      </c>
      <c r="EL25" s="1167">
        <f>'BB4'!M25</f>
        <v>0</v>
      </c>
      <c r="EM25" s="2282" t="str">
        <f>CC!A25</f>
        <v xml:space="preserve">การกล้าแสดงออกการแสดงความคิดเห็นต่อผลงานศิลปะของผู้อื่นและของตนเอง </v>
      </c>
      <c r="EN25" s="2282" t="str">
        <f>CC!B25</f>
        <v xml:space="preserve">และสติปัญญา โดยอยู่บนพื้นฐานของประสบการณ์เดิมที่เด็กมีอยู่  </v>
      </c>
      <c r="EO25" s="2282">
        <f>'CC2'!A25</f>
        <v>0</v>
      </c>
      <c r="EP25" s="2281">
        <f>'CC2'!B25</f>
        <v>0</v>
      </c>
      <c r="EQ25" s="2278" t="str">
        <f>DD!C11</f>
        <v>จุดเด่น</v>
      </c>
      <c r="ER25" s="2719" t="str">
        <f>DD!D11</f>
        <v>จุดเด่น</v>
      </c>
      <c r="ES25" s="2723"/>
      <c r="ET25" s="1200"/>
      <c r="EU25" s="1200"/>
      <c r="EV25" s="1197"/>
      <c r="EW25" s="1197"/>
      <c r="EX25" s="1197"/>
      <c r="EY25" s="1197"/>
      <c r="EZ25" s="1197"/>
      <c r="FA25" s="1201"/>
      <c r="FB25" s="1197"/>
      <c r="FC25" s="1197"/>
      <c r="FD25" s="1197"/>
      <c r="FE25" s="1197"/>
      <c r="FF25" s="1197"/>
      <c r="FG25" s="1197"/>
      <c r="FH25" s="1196"/>
      <c r="FI25" s="1196"/>
      <c r="FJ25" s="1197"/>
      <c r="FK25" s="1197"/>
      <c r="FL25" s="1197"/>
      <c r="FM25" s="1197"/>
      <c r="FN25" s="1201"/>
      <c r="FO25" s="1197"/>
      <c r="FP25" s="1197"/>
      <c r="FQ25" s="1197"/>
      <c r="FR25" s="1197"/>
      <c r="FS25" s="1197"/>
      <c r="FT25" s="1197"/>
      <c r="FU25" s="1196"/>
      <c r="FV25" s="1196"/>
      <c r="FW25" s="1197"/>
      <c r="FX25" s="1197"/>
      <c r="FY25" s="1197"/>
      <c r="FZ25" s="1197"/>
      <c r="GA25" s="1201"/>
      <c r="GB25" s="1197"/>
      <c r="GC25" s="1197"/>
      <c r="GD25" s="1197"/>
      <c r="GE25" s="1197"/>
      <c r="GF25" s="1197"/>
      <c r="GG25" s="1197"/>
      <c r="GH25" s="1196"/>
      <c r="GI25" s="1196"/>
      <c r="GJ25" s="1201"/>
      <c r="GK25" s="1197"/>
      <c r="GL25" s="1197"/>
      <c r="GM25" s="1197"/>
      <c r="GN25" s="1197"/>
      <c r="GO25" s="1197"/>
      <c r="GP25" s="1197"/>
      <c r="GQ25" s="1197"/>
      <c r="GR25" s="1197"/>
      <c r="GS25" s="1197"/>
      <c r="GT25" s="1197"/>
      <c r="GU25" s="1196"/>
      <c r="GV25" s="1196"/>
      <c r="GW25" s="1201"/>
      <c r="GX25" s="1197"/>
      <c r="GY25" s="1197"/>
      <c r="GZ25" s="1197"/>
      <c r="HA25" s="1197"/>
      <c r="HB25" s="1197"/>
      <c r="HC25" s="1197"/>
      <c r="HD25" s="1197"/>
      <c r="HE25" s="1197"/>
      <c r="HF25" s="1197"/>
      <c r="HG25" s="1197"/>
      <c r="HH25" s="1196"/>
      <c r="HI25" s="1196"/>
      <c r="HJ25" s="1201"/>
      <c r="HK25" s="1197"/>
      <c r="HL25" s="1197"/>
      <c r="HM25" s="1197"/>
      <c r="HN25" s="1197"/>
      <c r="HO25" s="1197"/>
      <c r="HP25" s="1197"/>
      <c r="HQ25" s="1197"/>
      <c r="HR25" s="1197"/>
      <c r="HS25" s="1197"/>
      <c r="HT25" s="1197"/>
      <c r="HU25" s="1168"/>
      <c r="HV25" s="1169"/>
    </row>
    <row r="26" spans="1:256" ht="18" customHeight="1">
      <c r="A26" s="1164">
        <v>16</v>
      </c>
      <c r="B26" s="1164"/>
      <c r="C26" s="1164"/>
      <c r="D26" s="1071"/>
      <c r="E26" s="1176"/>
      <c r="F26" s="1099"/>
      <c r="G26" s="1099"/>
      <c r="H26" s="1099"/>
      <c r="I26" s="1099"/>
      <c r="J26" s="1099"/>
      <c r="K26" s="1099"/>
      <c r="L26" s="1099"/>
      <c r="M26" s="1099"/>
      <c r="N26" s="1099"/>
      <c r="O26" s="1099"/>
      <c r="P26" s="1099"/>
      <c r="Q26" s="1176"/>
      <c r="R26" s="1099"/>
      <c r="S26" s="1099"/>
      <c r="T26" s="1099"/>
      <c r="U26" s="1099"/>
      <c r="V26" s="1176"/>
      <c r="W26" s="1099"/>
      <c r="X26" s="1099"/>
      <c r="Y26" s="1099"/>
      <c r="Z26" s="1099"/>
      <c r="AA26" s="1176"/>
      <c r="AB26" s="1176"/>
      <c r="AC26" s="1176"/>
      <c r="AD26" s="1176"/>
      <c r="AE26" s="1176"/>
      <c r="AF26" s="1176"/>
      <c r="AG26" s="1176"/>
      <c r="AH26" s="1176"/>
      <c r="AI26" s="1176"/>
      <c r="AJ26" s="1176"/>
      <c r="AK26" s="1099"/>
      <c r="AL26" s="1099"/>
      <c r="AM26" s="1099"/>
      <c r="AN26" s="1099"/>
      <c r="AO26" s="1099"/>
      <c r="AP26" s="1100"/>
      <c r="AQ26" s="1177"/>
      <c r="AR26" s="1177"/>
      <c r="AS26" s="1177"/>
      <c r="AT26" s="1177"/>
      <c r="AU26" s="1100"/>
      <c r="AV26" s="1100"/>
      <c r="AW26" s="1100"/>
      <c r="AX26" s="1100"/>
      <c r="AY26" s="1100"/>
      <c r="BD26" s="1177"/>
      <c r="BE26" s="1177"/>
      <c r="BF26" s="1177"/>
      <c r="BG26" s="1177"/>
      <c r="BH26" s="1177"/>
      <c r="BI26" s="1100"/>
      <c r="BJ26" s="1177"/>
      <c r="BT26" s="2605">
        <v>4.4000000000000004</v>
      </c>
      <c r="BU26" s="2645" t="str">
        <f>'AA2'!A26</f>
        <v xml:space="preserve"> ตัวบ่งชี้ที่ 4</v>
      </c>
      <c r="BV26" s="2644">
        <f>'AA2'!B26</f>
        <v>5</v>
      </c>
      <c r="BW26" s="2645" t="str">
        <f>'AA2'!C26</f>
        <v>ดีเยี่ยม</v>
      </c>
      <c r="BX26" s="2644">
        <f>'AA2'!D26</f>
        <v>5</v>
      </c>
      <c r="BY26" s="2645" t="str">
        <f>'AA2'!E26</f>
        <v>ดีเยี่ยม</v>
      </c>
      <c r="BZ26" s="2646">
        <v>6.6</v>
      </c>
      <c r="CA26" s="2646" t="str">
        <f>'AA2'!F26</f>
        <v xml:space="preserve"> ตัวบ่งชี้ที่ 6</v>
      </c>
      <c r="CB26" s="2644">
        <f>'AA2'!G26</f>
        <v>5</v>
      </c>
      <c r="CC26" s="2646" t="str">
        <f>'AA2'!H26</f>
        <v>ดีเยี่ยม</v>
      </c>
      <c r="CD26" s="2644">
        <f>'AA2'!I26</f>
        <v>5</v>
      </c>
      <c r="CE26" s="2646" t="str">
        <f>'AA2'!J26</f>
        <v>ดีเยี่ยม</v>
      </c>
      <c r="CF26" s="1044">
        <f>'AA2'!U26</f>
        <v>0</v>
      </c>
      <c r="CG26" s="2692" t="str">
        <f>'AA2'!V26</f>
        <v xml:space="preserve"> - มีตัวบ่งชี้ที่ได้ระดับดีขึ้นไปอย่างน้อย  10  ตัวบ่งชี้</v>
      </c>
      <c r="CH26" s="2195" t="str">
        <f>'AA2'!W26</f>
        <v>ใช่</v>
      </c>
      <c r="CI26" s="2964"/>
      <c r="CJ26" s="544" t="str">
        <f>BB!D16</f>
        <v>8.มีระบบข้อมูลสารสนเทศที่ทันสมัย เอื้อต่ออำนวยต่อการจัดการเรียนรู้</v>
      </c>
      <c r="CK26" s="544" t="str">
        <f>BB!E16</f>
        <v xml:space="preserve">       </v>
      </c>
      <c r="CL26" s="544" t="str">
        <f>BB!F16</f>
        <v xml:space="preserve">       </v>
      </c>
      <c r="CM26" s="1167">
        <f>'BB1'!A26</f>
        <v>6</v>
      </c>
      <c r="CN26" s="1167" t="str">
        <f>'BB1'!B26</f>
        <v xml:space="preserve"> พัฒนาหลักสูตรการศึกษาปฐมวัย</v>
      </c>
      <c r="CO26" s="1167">
        <f>'BB1'!C26</f>
        <v>0</v>
      </c>
      <c r="CP26" s="1167" t="str">
        <f>'BB1'!D26</f>
        <v>ร้อยละ 80</v>
      </c>
      <c r="CQ26" s="1167">
        <f>'BB1'!E26</f>
        <v>200</v>
      </c>
      <c r="CR26" s="1167">
        <f>'BB1'!F26</f>
        <v>3</v>
      </c>
      <c r="CS26" s="1167">
        <f>'BB1'!G26</f>
        <v>4</v>
      </c>
      <c r="CT26" s="1167">
        <f>'BB1'!H26</f>
        <v>0</v>
      </c>
      <c r="CU26" s="1167">
        <f>'BB1'!I26</f>
        <v>0</v>
      </c>
      <c r="CV26" s="1167">
        <f>'BB1'!J26</f>
        <v>0</v>
      </c>
      <c r="CW26" s="1167" t="str">
        <f>'BB1'!K26</f>
        <v>ร้อยละ80ครูผู้สอน สถานศึกษา มีทักษะความสามรถเป็นที่ยอมรับของผู้ปกครอง ชุมชนและสังคม</v>
      </c>
      <c r="CX26" s="1167">
        <f>'BB1'!L26</f>
        <v>0</v>
      </c>
      <c r="CY26" s="1167">
        <f>'BB1'!M26</f>
        <v>0</v>
      </c>
      <c r="CZ26" s="1167">
        <f>'BB2'!A26</f>
        <v>6</v>
      </c>
      <c r="DA26" s="1167">
        <f>'BB2'!B26</f>
        <v>0</v>
      </c>
      <c r="DB26" s="1167">
        <f>'BB2'!C26</f>
        <v>0</v>
      </c>
      <c r="DC26" s="1167">
        <f>'BB2'!D26</f>
        <v>0</v>
      </c>
      <c r="DD26" s="1167">
        <f>'BB2'!E26</f>
        <v>0</v>
      </c>
      <c r="DE26" s="1167">
        <f>'BB2'!F26</f>
        <v>0</v>
      </c>
      <c r="DF26" s="1167">
        <f>'BB2'!G26</f>
        <v>0</v>
      </c>
      <c r="DG26" s="1167">
        <f>'BB2'!H26</f>
        <v>0</v>
      </c>
      <c r="DH26" s="1167">
        <f>'BB2'!I26</f>
        <v>0</v>
      </c>
      <c r="DI26" s="1167">
        <f>'BB2'!J26</f>
        <v>0</v>
      </c>
      <c r="DJ26" s="1167">
        <f>'BB2'!K26</f>
        <v>0</v>
      </c>
      <c r="DK26" s="1167">
        <f>'BB2'!L26</f>
        <v>0</v>
      </c>
      <c r="DL26" s="1167">
        <f>'BB2'!M26</f>
        <v>0</v>
      </c>
      <c r="DM26" s="1167">
        <f>'BB3'!A26</f>
        <v>0</v>
      </c>
      <c r="DN26" s="1167">
        <f>'BB3'!B26</f>
        <v>0</v>
      </c>
      <c r="DO26" s="1167">
        <f>'BB3'!C26</f>
        <v>0</v>
      </c>
      <c r="DP26" s="1167">
        <f>'BB3'!D26</f>
        <v>0</v>
      </c>
      <c r="DQ26" s="1167">
        <f>'BB3'!E26</f>
        <v>0</v>
      </c>
      <c r="DR26" s="1167">
        <f>'BB3'!F26</f>
        <v>0</v>
      </c>
      <c r="DS26" s="1167">
        <f>'BB3'!G26</f>
        <v>0</v>
      </c>
      <c r="DT26" s="1167">
        <f>'BB3'!H26</f>
        <v>0</v>
      </c>
      <c r="DU26" s="1167">
        <f>'BB3'!I26</f>
        <v>0</v>
      </c>
      <c r="DV26" s="1167">
        <f>'BB3'!J26</f>
        <v>0</v>
      </c>
      <c r="DW26" s="1167">
        <f>'BB3'!K26</f>
        <v>0</v>
      </c>
      <c r="DX26" s="1167">
        <f>'BB3'!L26</f>
        <v>0</v>
      </c>
      <c r="DY26" s="1167">
        <f>'BB3'!M26</f>
        <v>0</v>
      </c>
      <c r="DZ26" s="1167">
        <f>'BB4'!A26</f>
        <v>0</v>
      </c>
      <c r="EA26" s="1167">
        <f>'BB4'!B26</f>
        <v>0</v>
      </c>
      <c r="EB26" s="1167">
        <f>'BB4'!C26</f>
        <v>0</v>
      </c>
      <c r="EC26" s="1167">
        <f>'BB4'!D26</f>
        <v>0</v>
      </c>
      <c r="ED26" s="1167">
        <f>'BB4'!E26</f>
        <v>0</v>
      </c>
      <c r="EE26" s="1167">
        <f>'BB4'!F26</f>
        <v>0</v>
      </c>
      <c r="EF26" s="1167">
        <f>'BB4'!G26</f>
        <v>0</v>
      </c>
      <c r="EG26" s="1167">
        <f>'BB4'!H26</f>
        <v>0</v>
      </c>
      <c r="EH26" s="1167">
        <f>'BB4'!I26</f>
        <v>0</v>
      </c>
      <c r="EI26" s="1167">
        <f>'BB4'!J26</f>
        <v>0</v>
      </c>
      <c r="EJ26" s="1167">
        <f>'BB4'!K26</f>
        <v>0</v>
      </c>
      <c r="EK26" s="1167">
        <f>'BB4'!L26</f>
        <v>0</v>
      </c>
      <c r="EL26" s="1167">
        <f>'BB4'!M26</f>
        <v>0</v>
      </c>
      <c r="EM26" s="2282" t="str">
        <f>CC!A26</f>
        <v>มีการสนทนาโต้ตอบในเรื่องราวต่างๆ ระหว่างครู เด็กและผู้อื่นทุกวัน</v>
      </c>
      <c r="EN26" s="2282" t="str">
        <f>CC!B26</f>
        <v>ครูจัดกิจกรรมที่ส่งเสริมพัฒนาการการเรียนรู้ของเด็กโดยมีการวัดผลประเมินผล</v>
      </c>
      <c r="EO26" s="2282">
        <f>'CC2'!A26</f>
        <v>0</v>
      </c>
      <c r="EP26" s="2281">
        <f>'CC2'!B26</f>
        <v>0</v>
      </c>
      <c r="EQ26" s="2279" t="str">
        <f>DD!C12</f>
        <v xml:space="preserve"> -  ส่งเสริมและสนับสนุนให้บุคลากรได้รับการพัฒนาตนเองอยู่เสมอ</v>
      </c>
      <c r="ER26" s="2279" t="str">
        <f>DD!D12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S26" s="2723"/>
      <c r="ET26" s="1200"/>
      <c r="EU26" s="1200"/>
      <c r="EV26" s="1197"/>
      <c r="EW26" s="1197"/>
      <c r="EX26" s="1197"/>
      <c r="EY26" s="1197"/>
      <c r="EZ26" s="1197"/>
      <c r="FA26" s="1201"/>
      <c r="FB26" s="1197"/>
      <c r="FC26" s="1197"/>
      <c r="FD26" s="1197"/>
      <c r="FE26" s="1197"/>
      <c r="FF26" s="1197"/>
      <c r="FG26" s="1197"/>
      <c r="FH26" s="1196"/>
      <c r="FI26" s="1196"/>
      <c r="FJ26" s="1197"/>
      <c r="FK26" s="1197"/>
      <c r="FL26" s="1197"/>
      <c r="FM26" s="1197"/>
      <c r="FN26" s="1201"/>
      <c r="FO26" s="1197"/>
      <c r="FP26" s="1197"/>
      <c r="FQ26" s="1197"/>
      <c r="FR26" s="1197"/>
      <c r="FS26" s="1197"/>
      <c r="FT26" s="1197"/>
      <c r="FU26" s="1196"/>
      <c r="FV26" s="1196"/>
      <c r="FW26" s="1197"/>
      <c r="FX26" s="1197"/>
      <c r="FY26" s="1197"/>
      <c r="FZ26" s="1197"/>
      <c r="GA26" s="1201"/>
      <c r="GB26" s="1197"/>
      <c r="GC26" s="1197"/>
      <c r="GD26" s="1197"/>
      <c r="GE26" s="1197"/>
      <c r="GF26" s="1197"/>
      <c r="GG26" s="1197"/>
      <c r="GH26" s="1196"/>
      <c r="GI26" s="1196"/>
      <c r="GJ26" s="1201"/>
      <c r="GK26" s="1197"/>
      <c r="GL26" s="1197"/>
      <c r="GM26" s="1197"/>
      <c r="GN26" s="1197"/>
      <c r="GO26" s="1196"/>
      <c r="GP26" s="1196"/>
      <c r="GQ26" s="1197"/>
      <c r="GR26" s="1197"/>
      <c r="GS26" s="1198"/>
      <c r="GT26" s="1196"/>
      <c r="GU26" s="1196"/>
      <c r="GV26" s="1196"/>
      <c r="GW26" s="1201"/>
      <c r="GX26" s="1197"/>
      <c r="GY26" s="1197"/>
      <c r="GZ26" s="1197"/>
      <c r="HA26" s="1197"/>
      <c r="HB26" s="1196"/>
      <c r="HC26" s="1196"/>
      <c r="HD26" s="1197"/>
      <c r="HE26" s="1197"/>
      <c r="HF26" s="1198"/>
      <c r="HG26" s="1196"/>
      <c r="HH26" s="1196"/>
      <c r="HI26" s="1196"/>
      <c r="HJ26" s="1201"/>
      <c r="HK26" s="1197"/>
      <c r="HL26" s="1197"/>
      <c r="HM26" s="1197"/>
      <c r="HN26" s="1197"/>
      <c r="HO26" s="1196"/>
      <c r="HP26" s="1196"/>
      <c r="HQ26" s="1197"/>
      <c r="HR26" s="1197"/>
      <c r="HS26" s="1198"/>
      <c r="HT26" s="1196"/>
      <c r="HU26" s="1168"/>
      <c r="HV26" s="1169"/>
    </row>
    <row r="27" spans="1:256" ht="18" customHeight="1">
      <c r="A27" s="1164">
        <v>17</v>
      </c>
      <c r="B27" s="1164"/>
      <c r="C27" s="1164"/>
      <c r="D27" s="1166"/>
      <c r="E27" s="1131"/>
      <c r="F27" s="1132"/>
      <c r="G27" s="1132"/>
      <c r="H27" s="1132"/>
      <c r="I27" s="1132"/>
      <c r="J27" s="1132"/>
      <c r="K27" s="1132"/>
      <c r="L27" s="1132"/>
      <c r="M27" s="1132"/>
      <c r="N27" s="1132"/>
      <c r="O27" s="1132"/>
      <c r="P27" s="1132"/>
      <c r="Q27" s="1131"/>
      <c r="R27" s="1132"/>
      <c r="S27" s="1132"/>
      <c r="T27" s="1132"/>
      <c r="U27" s="1132"/>
      <c r="V27" s="1131"/>
      <c r="W27" s="1132"/>
      <c r="X27" s="1132"/>
      <c r="Y27" s="1132"/>
      <c r="Z27" s="1132"/>
      <c r="AA27" s="1131"/>
      <c r="AB27" s="1132"/>
      <c r="AC27" s="1132"/>
      <c r="AD27" s="1132"/>
      <c r="AE27" s="1132"/>
      <c r="AF27" s="1131"/>
      <c r="AG27" s="1132"/>
      <c r="AH27" s="1132"/>
      <c r="AI27" s="1132"/>
      <c r="AJ27" s="1132"/>
      <c r="AK27" s="1166"/>
      <c r="AL27" s="1132"/>
      <c r="AM27" s="1132"/>
      <c r="AN27" s="1132"/>
      <c r="AO27" s="1132"/>
      <c r="AP27" s="1131"/>
      <c r="AQ27" s="1132"/>
      <c r="AR27" s="1132"/>
      <c r="AS27" s="1132"/>
      <c r="AT27" s="1132"/>
      <c r="AU27" s="1131"/>
      <c r="AV27" s="1132"/>
      <c r="AW27" s="1132"/>
      <c r="AX27" s="1132"/>
      <c r="AY27" s="1132"/>
      <c r="BD27" s="1130"/>
      <c r="BE27" s="1130"/>
      <c r="BF27" s="1130"/>
      <c r="BG27" s="1130"/>
      <c r="BH27" s="1130"/>
      <c r="BI27" s="1150"/>
      <c r="BJ27" s="1150"/>
      <c r="BT27" s="2605">
        <v>4.5</v>
      </c>
      <c r="BU27" s="2645" t="str">
        <f>'AA2'!A27</f>
        <v xml:space="preserve"> ตัวบ่งชี้ที่ 5</v>
      </c>
      <c r="BV27" s="2644">
        <f>'AA2'!B27</f>
        <v>5</v>
      </c>
      <c r="BW27" s="2645" t="str">
        <f>'AA2'!C27</f>
        <v>ดีเยี่ยม</v>
      </c>
      <c r="BX27" s="2644">
        <f>'AA2'!D27</f>
        <v>5</v>
      </c>
      <c r="BY27" s="2645" t="str">
        <f>'AA2'!E27</f>
        <v>ดีเยี่ยม</v>
      </c>
      <c r="BZ27" s="2646">
        <v>6.7</v>
      </c>
      <c r="CA27" s="2646" t="str">
        <f>'AA2'!F27</f>
        <v xml:space="preserve"> ตัวบ่งชี้ที่ 7</v>
      </c>
      <c r="CB27" s="2644">
        <f>'AA2'!G27</f>
        <v>5</v>
      </c>
      <c r="CC27" s="2646" t="str">
        <f>'AA2'!H27</f>
        <v>ดีเยี่ยม</v>
      </c>
      <c r="CD27" s="2644">
        <f>'AA2'!I27</f>
        <v>5</v>
      </c>
      <c r="CE27" s="2646" t="str">
        <f>'AA2'!J27</f>
        <v>ดีเยี่ยม</v>
      </c>
      <c r="CF27" s="2695" t="str">
        <f>'AA2'!U27</f>
        <v xml:space="preserve">          ข้อเสนอแนะ</v>
      </c>
      <c r="CG27" s="2692" t="str">
        <f>'AA2'!V27</f>
        <v xml:space="preserve"> - ไม่มีตัวบ่งชี้ใดที่มีระดับคุณภาพต้องปรับปรุง / ต้องปรับปรุงเร่งด่วน</v>
      </c>
      <c r="CH27" s="2195" t="str">
        <f>'AA2'!W27</f>
        <v>ใช่</v>
      </c>
      <c r="CI27" s="2964"/>
      <c r="CJ27" s="2707"/>
      <c r="CK27" s="1490" t="str">
        <f>BB!E17</f>
        <v xml:space="preserve">       </v>
      </c>
      <c r="CL27" s="1490" t="str">
        <f>BB!F17</f>
        <v xml:space="preserve">       </v>
      </c>
      <c r="CM27" s="1920"/>
      <c r="CN27" s="1167">
        <f>'BB1'!B27</f>
        <v>0</v>
      </c>
      <c r="CO27" s="1167">
        <f>'BB1'!C27</f>
        <v>0</v>
      </c>
      <c r="CP27" s="1167">
        <f>'BB1'!D27</f>
        <v>0</v>
      </c>
      <c r="CQ27" s="1167"/>
      <c r="CR27" s="1167"/>
      <c r="CS27" s="1167"/>
      <c r="CT27" s="1167"/>
      <c r="CU27" s="1167"/>
      <c r="CV27" s="1167"/>
      <c r="CW27" s="1167">
        <f>'BB1'!K27</f>
        <v>0</v>
      </c>
      <c r="CX27" s="1167">
        <f>'BB1'!L27</f>
        <v>0</v>
      </c>
      <c r="CY27" s="1167">
        <f>'BB1'!M27</f>
        <v>0</v>
      </c>
      <c r="CZ27" s="1167"/>
      <c r="DA27" s="1167">
        <f>'BB2'!B27</f>
        <v>0</v>
      </c>
      <c r="DB27" s="1167">
        <f>'BB2'!C27</f>
        <v>0</v>
      </c>
      <c r="DC27" s="1167">
        <f>'BB2'!D27</f>
        <v>0</v>
      </c>
      <c r="DD27" s="1167"/>
      <c r="DE27" s="1167"/>
      <c r="DF27" s="1167"/>
      <c r="DG27" s="1167"/>
      <c r="DH27" s="1167"/>
      <c r="DI27" s="1167"/>
      <c r="DJ27" s="1167">
        <f>'BB2'!K27</f>
        <v>0</v>
      </c>
      <c r="DK27" s="1167">
        <f>'BB2'!L27</f>
        <v>0</v>
      </c>
      <c r="DL27" s="1167">
        <f>'BB2'!M27</f>
        <v>0</v>
      </c>
      <c r="DM27" s="1167"/>
      <c r="DN27" s="1167">
        <f>'BB3'!B27</f>
        <v>0</v>
      </c>
      <c r="DO27" s="1167">
        <f>'BB3'!C27</f>
        <v>0</v>
      </c>
      <c r="DP27" s="1167">
        <f>'BB3'!D27</f>
        <v>0</v>
      </c>
      <c r="DQ27" s="1167"/>
      <c r="DR27" s="1167"/>
      <c r="DS27" s="1167"/>
      <c r="DT27" s="1167"/>
      <c r="DU27" s="1167"/>
      <c r="DV27" s="1167"/>
      <c r="DW27" s="1167">
        <f>'BB3'!K27</f>
        <v>0</v>
      </c>
      <c r="DX27" s="1167">
        <f>'BB3'!L27</f>
        <v>0</v>
      </c>
      <c r="DY27" s="1167">
        <f>'BB3'!M27</f>
        <v>0</v>
      </c>
      <c r="DZ27" s="1167"/>
      <c r="EA27" s="1167">
        <f>'BB4'!B27</f>
        <v>0</v>
      </c>
      <c r="EB27" s="1167">
        <f>'BB4'!C27</f>
        <v>0</v>
      </c>
      <c r="EC27" s="1167">
        <f>'BB4'!D27</f>
        <v>0</v>
      </c>
      <c r="ED27" s="1167"/>
      <c r="EE27" s="1167"/>
      <c r="EF27" s="1167"/>
      <c r="EG27" s="1167"/>
      <c r="EH27" s="1167"/>
      <c r="EI27" s="1167"/>
      <c r="EJ27" s="1167">
        <f>'BB4'!K27</f>
        <v>0</v>
      </c>
      <c r="EK27" s="1167">
        <f>'BB4'!L27</f>
        <v>0</v>
      </c>
      <c r="EL27" s="1167">
        <f>'BB4'!M27</f>
        <v>0</v>
      </c>
      <c r="EM27" s="2282">
        <f>CC!A27</f>
        <v>0</v>
      </c>
      <c r="EN27" s="2282">
        <f>CC!B27</f>
        <v>0</v>
      </c>
      <c r="EO27" s="2282">
        <f>'CC2'!A27</f>
        <v>0</v>
      </c>
      <c r="EP27" s="2281">
        <f>'CC2'!B27</f>
        <v>0</v>
      </c>
      <c r="EQ27" s="2279" t="str">
        <f>DD!C13</f>
        <v xml:space="preserve"> -  จัดหาสื่อและเทคโนโลยีให้เพียงพอต่อความต้องการ</v>
      </c>
      <c r="ER27" s="2279" t="str">
        <f>DD!D13</f>
        <v xml:space="preserve"> -  องค์การปกครองท้องถิ่นสนับสนุนงบประมาณอย่างต่อเนื่อง</v>
      </c>
      <c r="ES27" s="2723"/>
      <c r="ET27" s="1200"/>
      <c r="EU27" s="1200"/>
      <c r="EV27" s="1197"/>
      <c r="EW27" s="1197"/>
      <c r="EX27" s="1197"/>
      <c r="EY27" s="1197"/>
      <c r="EZ27" s="1197"/>
      <c r="FA27" s="1201"/>
      <c r="FB27" s="1197"/>
      <c r="FC27" s="1197"/>
      <c r="FD27" s="1197"/>
      <c r="FE27" s="1197"/>
      <c r="FF27" s="1197"/>
      <c r="FG27" s="1197"/>
      <c r="FH27" s="1196"/>
      <c r="FI27" s="1196"/>
      <c r="FJ27" s="1197"/>
      <c r="FK27" s="1197"/>
      <c r="FL27" s="1197"/>
      <c r="FM27" s="1197"/>
      <c r="FN27" s="1201"/>
      <c r="FO27" s="1197"/>
      <c r="FP27" s="1197"/>
      <c r="FQ27" s="1197"/>
      <c r="FR27" s="1197"/>
      <c r="FS27" s="1197"/>
      <c r="FT27" s="1197"/>
      <c r="FU27" s="1196"/>
      <c r="FV27" s="1196"/>
      <c r="FW27" s="1197"/>
      <c r="FX27" s="1197"/>
      <c r="FY27" s="1197"/>
      <c r="FZ27" s="1197"/>
      <c r="GA27" s="1201"/>
      <c r="GB27" s="1197"/>
      <c r="GC27" s="1197"/>
      <c r="GD27" s="1197"/>
      <c r="GE27" s="1197"/>
      <c r="GF27" s="1197"/>
      <c r="GG27" s="1197"/>
      <c r="GH27" s="1196"/>
      <c r="GI27" s="1196"/>
      <c r="GJ27" s="1201"/>
      <c r="GK27" s="1197"/>
      <c r="GL27" s="1197"/>
      <c r="GM27" s="1197"/>
      <c r="GN27" s="1197"/>
      <c r="GO27" s="1197"/>
      <c r="GP27" s="1197"/>
      <c r="GQ27" s="1197"/>
      <c r="GR27" s="1197"/>
      <c r="GS27" s="1197"/>
      <c r="GT27" s="1197"/>
      <c r="GU27" s="1196"/>
      <c r="GV27" s="1196"/>
      <c r="GW27" s="1201"/>
      <c r="GX27" s="1197"/>
      <c r="GY27" s="1197"/>
      <c r="GZ27" s="1197"/>
      <c r="HA27" s="1197"/>
      <c r="HB27" s="1197"/>
      <c r="HC27" s="1197"/>
      <c r="HD27" s="1197"/>
      <c r="HE27" s="1197"/>
      <c r="HF27" s="1197"/>
      <c r="HG27" s="1197"/>
      <c r="HH27" s="1196"/>
      <c r="HI27" s="1196"/>
      <c r="HJ27" s="1201"/>
      <c r="HK27" s="1197"/>
      <c r="HL27" s="1197"/>
      <c r="HM27" s="1197"/>
      <c r="HN27" s="1197"/>
      <c r="HO27" s="1197"/>
      <c r="HP27" s="1197"/>
      <c r="HQ27" s="1197"/>
      <c r="HR27" s="1197"/>
      <c r="HS27" s="1197"/>
      <c r="HT27" s="1197"/>
      <c r="HU27" s="1168"/>
      <c r="HV27" s="1169"/>
    </row>
    <row r="28" spans="1:256" ht="18" customHeight="1">
      <c r="A28" s="1164">
        <v>18</v>
      </c>
      <c r="B28" s="1164"/>
      <c r="C28" s="1164"/>
      <c r="D28" s="1174"/>
      <c r="E28" s="1151"/>
      <c r="F28" s="1151"/>
      <c r="G28" s="1151"/>
      <c r="H28" s="1151"/>
      <c r="I28" s="1151"/>
      <c r="J28" s="1151"/>
      <c r="K28" s="1151"/>
      <c r="L28" s="1151"/>
      <c r="M28" s="1151"/>
      <c r="N28" s="1151"/>
      <c r="O28" s="1151"/>
      <c r="P28" s="1151"/>
      <c r="Q28" s="1151"/>
      <c r="R28" s="1151"/>
      <c r="S28" s="1151"/>
      <c r="T28" s="1151"/>
      <c r="U28" s="1151"/>
      <c r="V28" s="1151"/>
      <c r="W28" s="1151"/>
      <c r="X28" s="1151"/>
      <c r="Y28" s="1151"/>
      <c r="Z28" s="1151"/>
      <c r="AA28" s="1151"/>
      <c r="AB28" s="1151"/>
      <c r="AC28" s="1151"/>
      <c r="AD28" s="1151"/>
      <c r="AE28" s="1151"/>
      <c r="AF28" s="1151"/>
      <c r="AG28" s="1151"/>
      <c r="AH28" s="1151"/>
      <c r="AI28" s="1151"/>
      <c r="AJ28" s="1151"/>
      <c r="AK28" s="1151"/>
      <c r="AL28" s="1151"/>
      <c r="AM28" s="1151"/>
      <c r="AN28" s="1151"/>
      <c r="AO28" s="1151"/>
      <c r="AP28" s="1151"/>
      <c r="AQ28" s="1151"/>
      <c r="AR28" s="1151"/>
      <c r="AS28" s="1151"/>
      <c r="AT28" s="1151"/>
      <c r="AU28" s="1151"/>
      <c r="AV28" s="1151"/>
      <c r="AW28" s="1151"/>
      <c r="AX28" s="1151"/>
      <c r="AY28" s="1151"/>
      <c r="BD28" s="1150"/>
      <c r="BE28" s="1150"/>
      <c r="BF28" s="1150"/>
      <c r="BG28" s="1150"/>
      <c r="BH28" s="1150"/>
      <c r="BI28" s="1150"/>
      <c r="BJ28" s="1150"/>
      <c r="BT28" s="3063">
        <v>4.5999999999999996</v>
      </c>
      <c r="BU28" s="1079"/>
      <c r="BV28" s="1079"/>
      <c r="BW28" s="1079"/>
      <c r="BX28" s="2682"/>
      <c r="BY28" s="2682"/>
      <c r="BZ28" s="2646">
        <v>7.1</v>
      </c>
      <c r="CA28" s="2646" t="str">
        <f>'AA2'!F28</f>
        <v xml:space="preserve">  มาตรฐานที่ 7   ตัวบ่งชี้ที่ 1</v>
      </c>
      <c r="CB28" s="2644">
        <f>'AA2'!G28</f>
        <v>5</v>
      </c>
      <c r="CC28" s="2646" t="str">
        <f>'AA2'!H28</f>
        <v>ดีเยี่ยม</v>
      </c>
      <c r="CD28" s="2644">
        <f>'AA2'!I28</f>
        <v>5</v>
      </c>
      <c r="CE28" s="2646" t="str">
        <f>'AA2'!J28</f>
        <v>ดีเยี่ยม</v>
      </c>
      <c r="CF28" s="1044" t="str">
        <f>'AA2'!U28</f>
        <v>1.การจัดกิจกรรมการเรียนการสอน โดยให้การมีส่วนร่วมของผู้ปกครองและชุมชน</v>
      </c>
      <c r="CG28" s="2692" t="str">
        <f>'AA2'!V28</f>
        <v>สรุปผลการรับรอง</v>
      </c>
      <c r="CH28" s="2696" t="str">
        <f>'AA2'!W28</f>
        <v>รับรอง</v>
      </c>
      <c r="CI28" s="2965">
        <f>IF(CH23=0,0,'AA2'!X28)</f>
        <v>1</v>
      </c>
      <c r="CJ28" s="2707"/>
      <c r="CK28" s="1490" t="str">
        <f>BB!E18</f>
        <v xml:space="preserve">       </v>
      </c>
      <c r="CL28" s="1490" t="str">
        <f>BB!F18</f>
        <v xml:space="preserve">       </v>
      </c>
      <c r="CM28" s="1920"/>
      <c r="CN28" s="1167">
        <f>'BB1'!B28</f>
        <v>0</v>
      </c>
      <c r="CO28" s="1167">
        <f>'BB1'!C28</f>
        <v>0</v>
      </c>
      <c r="CP28" s="1167">
        <f>'BB1'!D28</f>
        <v>0</v>
      </c>
      <c r="CQ28" s="1167"/>
      <c r="CR28" s="1167"/>
      <c r="CS28" s="1167"/>
      <c r="CT28" s="1167"/>
      <c r="CU28" s="1167"/>
      <c r="CV28" s="1167"/>
      <c r="CW28" s="1167">
        <f>'BB1'!K28</f>
        <v>0</v>
      </c>
      <c r="CX28" s="1167" t="str">
        <f>'BB1'!L28</f>
        <v>ได้รับการสนับสนุนงบประมาณ และความร่วมมือจากบุคคลกรทุกคน</v>
      </c>
      <c r="CY28" s="1167">
        <f>'BB1'!M28</f>
        <v>0</v>
      </c>
      <c r="CZ28" s="1167"/>
      <c r="DA28" s="1167">
        <f>'BB2'!B28</f>
        <v>0</v>
      </c>
      <c r="DB28" s="1167">
        <f>'BB2'!C28</f>
        <v>0</v>
      </c>
      <c r="DC28" s="1167">
        <f>'BB2'!D28</f>
        <v>0</v>
      </c>
      <c r="DD28" s="1167"/>
      <c r="DE28" s="1167"/>
      <c r="DF28" s="1167"/>
      <c r="DG28" s="1167"/>
      <c r="DH28" s="1167"/>
      <c r="DI28" s="1167"/>
      <c r="DJ28" s="1167">
        <f>'BB2'!K28</f>
        <v>0</v>
      </c>
      <c r="DK28" s="1167">
        <f>'BB2'!L28</f>
        <v>0</v>
      </c>
      <c r="DL28" s="1167">
        <f>'BB2'!M28</f>
        <v>0</v>
      </c>
      <c r="DM28" s="1167"/>
      <c r="DN28" s="1167">
        <f>'BB3'!B28</f>
        <v>0</v>
      </c>
      <c r="DO28" s="1167">
        <f>'BB3'!C28</f>
        <v>0</v>
      </c>
      <c r="DP28" s="1167">
        <f>'BB3'!D28</f>
        <v>0</v>
      </c>
      <c r="DQ28" s="1167"/>
      <c r="DR28" s="1167"/>
      <c r="DS28" s="1167"/>
      <c r="DT28" s="1167"/>
      <c r="DU28" s="1167"/>
      <c r="DV28" s="1167"/>
      <c r="DW28" s="1167">
        <f>'BB3'!K28</f>
        <v>0</v>
      </c>
      <c r="DX28" s="1167">
        <f>'BB3'!L28</f>
        <v>0</v>
      </c>
      <c r="DY28" s="1167">
        <f>'BB3'!M28</f>
        <v>0</v>
      </c>
      <c r="DZ28" s="1167"/>
      <c r="EA28" s="1167">
        <f>'BB4'!B28</f>
        <v>0</v>
      </c>
      <c r="EB28" s="1167">
        <f>'BB4'!C28</f>
        <v>0</v>
      </c>
      <c r="EC28" s="1167">
        <f>'BB4'!D28</f>
        <v>0</v>
      </c>
      <c r="ED28" s="1167"/>
      <c r="EE28" s="1167"/>
      <c r="EF28" s="1167"/>
      <c r="EG28" s="1167"/>
      <c r="EH28" s="1167"/>
      <c r="EI28" s="1167"/>
      <c r="EJ28" s="1167">
        <f>'BB4'!K28</f>
        <v>0</v>
      </c>
      <c r="EK28" s="1167">
        <f>'BB4'!L28</f>
        <v>0</v>
      </c>
      <c r="EL28" s="1167">
        <f>'BB4'!M28</f>
        <v>0</v>
      </c>
      <c r="EM28" s="883" t="str">
        <f>CC!A28</f>
        <v>วิธีการพัฒนา  มาตรฐานที่ 4</v>
      </c>
      <c r="EN28" s="1014" t="str">
        <f>CC!B28</f>
        <v>วิธีการพัฒนา  มาตรฐานที่ 8</v>
      </c>
      <c r="EO28" s="883" t="str">
        <f>'CC2'!A28</f>
        <v>แนวทางการพัฒนาในอนาคต  มาตรฐานที่ 4</v>
      </c>
      <c r="EP28" s="1014" t="str">
        <f>'CC2'!B28</f>
        <v>แนวทางการพัฒนาในอนาคต  มาตรฐานที่ 8</v>
      </c>
      <c r="EQ28" s="2279" t="str">
        <f>DD!C14</f>
        <v xml:space="preserve"> -  เป็นผู้นำในการวางแผนพัฒนาหลักสูตรและกระบวนการเรียนรู้</v>
      </c>
      <c r="ER28" s="2279" t="str">
        <f>DD!D14</f>
        <v xml:space="preserve"> -  นักเรียนและบุคลากรให้การสนับสนุนกิจกรรมในชุมชน</v>
      </c>
      <c r="ES28" s="2723"/>
      <c r="ET28" s="1200"/>
      <c r="EU28" s="1200"/>
      <c r="EV28" s="1197"/>
      <c r="EW28" s="1197"/>
      <c r="EX28" s="1197"/>
      <c r="EY28" s="1197"/>
      <c r="EZ28" s="1197"/>
      <c r="FA28" s="1201"/>
      <c r="FB28" s="1197"/>
      <c r="FC28" s="1197"/>
      <c r="FD28" s="1197"/>
      <c r="FE28" s="1197"/>
      <c r="FF28" s="1197"/>
      <c r="FG28" s="1197"/>
      <c r="FH28" s="1196"/>
      <c r="FI28" s="1196"/>
      <c r="FJ28" s="1197"/>
      <c r="FK28" s="1197"/>
      <c r="FL28" s="1197"/>
      <c r="FM28" s="1197"/>
      <c r="FN28" s="1201"/>
      <c r="FO28" s="1197"/>
      <c r="FP28" s="1197"/>
      <c r="FQ28" s="1197"/>
      <c r="FR28" s="1197"/>
      <c r="FS28" s="1197"/>
      <c r="FT28" s="1197"/>
      <c r="FU28" s="1196"/>
      <c r="FV28" s="1196"/>
      <c r="FW28" s="1197"/>
      <c r="FX28" s="1197"/>
      <c r="FY28" s="1197"/>
      <c r="FZ28" s="1197"/>
      <c r="GA28" s="1201"/>
      <c r="GB28" s="1197"/>
      <c r="GC28" s="1197"/>
      <c r="GD28" s="1197"/>
      <c r="GE28" s="1197"/>
      <c r="GF28" s="1197"/>
      <c r="GG28" s="1197"/>
      <c r="GH28" s="1196"/>
      <c r="GI28" s="1196"/>
      <c r="GJ28" s="1201"/>
      <c r="GK28" s="1197"/>
      <c r="GL28" s="1197"/>
      <c r="GM28" s="1197"/>
      <c r="GN28" s="1197"/>
      <c r="GO28" s="1196"/>
      <c r="GP28" s="1196"/>
      <c r="GQ28" s="1197"/>
      <c r="GR28" s="1197"/>
      <c r="GS28" s="1198"/>
      <c r="GT28" s="1196"/>
      <c r="GU28" s="1196"/>
      <c r="GV28" s="1196"/>
      <c r="GW28" s="1201"/>
      <c r="GX28" s="1197"/>
      <c r="GY28" s="1197"/>
      <c r="GZ28" s="1197"/>
      <c r="HA28" s="1197"/>
      <c r="HB28" s="1196"/>
      <c r="HC28" s="1196"/>
      <c r="HD28" s="1197"/>
      <c r="HE28" s="1197"/>
      <c r="HF28" s="1198"/>
      <c r="HG28" s="1196"/>
      <c r="HH28" s="1196"/>
      <c r="HI28" s="1196"/>
      <c r="HJ28" s="1201"/>
      <c r="HK28" s="1197"/>
      <c r="HL28" s="1197"/>
      <c r="HM28" s="1197"/>
      <c r="HN28" s="1197"/>
      <c r="HO28" s="1196"/>
      <c r="HP28" s="1196"/>
      <c r="HQ28" s="1197"/>
      <c r="HR28" s="1197"/>
      <c r="HS28" s="1198"/>
      <c r="HT28" s="1196"/>
      <c r="HU28" s="1168"/>
      <c r="HV28" s="1169"/>
    </row>
    <row r="29" spans="1:256" ht="18" customHeight="1">
      <c r="A29" s="1164">
        <v>19</v>
      </c>
      <c r="B29" s="1164"/>
      <c r="C29" s="1164"/>
      <c r="D29" s="1174"/>
      <c r="E29" s="1166"/>
      <c r="F29" s="1166"/>
      <c r="G29" s="1166"/>
      <c r="H29" s="1166"/>
      <c r="I29" s="1166"/>
      <c r="J29" s="1166"/>
      <c r="K29" s="1166"/>
      <c r="L29" s="1166"/>
      <c r="M29" s="1166"/>
      <c r="N29" s="1166"/>
      <c r="O29" s="1166"/>
      <c r="P29" s="1166"/>
      <c r="Q29" s="1166"/>
      <c r="R29" s="1166"/>
      <c r="S29" s="1166"/>
      <c r="T29" s="1166"/>
      <c r="U29" s="1166"/>
      <c r="V29" s="1166"/>
      <c r="W29" s="1166"/>
      <c r="X29" s="1166"/>
      <c r="Y29" s="1166"/>
      <c r="Z29" s="1166"/>
      <c r="AA29" s="1166"/>
      <c r="AB29" s="1166"/>
      <c r="AC29" s="1166"/>
      <c r="AD29" s="1166"/>
      <c r="AE29" s="1166"/>
      <c r="AF29" s="1166"/>
      <c r="AG29" s="1166"/>
      <c r="AH29" s="1166"/>
      <c r="AI29" s="1166"/>
      <c r="AJ29" s="1166"/>
      <c r="AK29" s="1166"/>
      <c r="AL29" s="1166"/>
      <c r="AM29" s="1166"/>
      <c r="AN29" s="1166"/>
      <c r="AO29" s="1166"/>
      <c r="AP29" s="1166"/>
      <c r="AQ29" s="1166"/>
      <c r="AR29" s="1166"/>
      <c r="AS29" s="1166"/>
      <c r="AT29" s="1166"/>
      <c r="AU29" s="1166"/>
      <c r="AV29" s="1166"/>
      <c r="AW29" s="1166"/>
      <c r="AX29" s="1166"/>
      <c r="AY29" s="1166"/>
      <c r="BD29" s="1166"/>
      <c r="BE29" s="1044"/>
      <c r="BF29" s="1044"/>
      <c r="BG29" s="1044"/>
      <c r="BH29" s="1044"/>
      <c r="BI29" s="1044"/>
      <c r="BJ29" s="1044"/>
      <c r="BT29" s="3063">
        <v>4.7</v>
      </c>
      <c r="BU29" s="1079"/>
      <c r="BV29" s="1078"/>
      <c r="BW29" s="1078"/>
      <c r="BX29" s="1078"/>
      <c r="BY29" s="1078"/>
      <c r="BZ29" s="2646">
        <v>7.2</v>
      </c>
      <c r="CA29" s="2646" t="str">
        <f>'AA2'!F29</f>
        <v xml:space="preserve"> ตัวบ่งชี้ที่ 2</v>
      </c>
      <c r="CB29" s="2644">
        <f>'AA2'!G29</f>
        <v>5</v>
      </c>
      <c r="CC29" s="2646" t="str">
        <f>'AA2'!H29</f>
        <v>ดีเยี่ยม</v>
      </c>
      <c r="CD29" s="2644">
        <f>'AA2'!I29</f>
        <v>5</v>
      </c>
      <c r="CE29" s="2646" t="str">
        <f>'AA2'!J29</f>
        <v>ดีเยี่ยม</v>
      </c>
      <c r="CF29" s="1044" t="str">
        <f>'AA2'!U29</f>
        <v>2.จัดทำป้ายนิเทศผลงานนักเรียนให้มีความภูมิใจ</v>
      </c>
      <c r="CG29" s="2692" t="str">
        <f>'AA2'!V29</f>
        <v>กรณีไม่ได้รับรองเนื่องจาก</v>
      </c>
      <c r="CH29" s="2697">
        <f>'AA2'!W29</f>
        <v>0</v>
      </c>
      <c r="CI29" s="2966"/>
      <c r="CJ29" s="1490"/>
      <c r="CK29" s="1490"/>
      <c r="CL29" s="1490"/>
      <c r="CM29" s="1920">
        <f>'BB1'!A29</f>
        <v>7</v>
      </c>
      <c r="CN29" s="1167" t="str">
        <f>'BB1'!B29</f>
        <v xml:space="preserve">พัฒนาส่งเสริมบุคลากรและศึกษาดูงานเพื่อการจัด    </v>
      </c>
      <c r="CO29" s="1167">
        <f>'BB1'!C29</f>
        <v>0</v>
      </c>
      <c r="CP29" s="1167" t="str">
        <f>'BB1'!D29</f>
        <v>ร้อยละ 80</v>
      </c>
      <c r="CQ29" s="1167">
        <f>'BB1'!E29</f>
        <v>400</v>
      </c>
      <c r="CR29" s="1167">
        <f>'BB1'!F29</f>
        <v>5</v>
      </c>
      <c r="CS29" s="1167">
        <f>'BB1'!G29</f>
        <v>0</v>
      </c>
      <c r="CT29" s="1167">
        <f>'BB1'!H29</f>
        <v>0</v>
      </c>
      <c r="CU29" s="1167">
        <f>'BB1'!I29</f>
        <v>0</v>
      </c>
      <c r="CV29" s="1167">
        <f>'BB1'!J29</f>
        <v>0</v>
      </c>
      <c r="CW29" s="1167" t="str">
        <f>'BB1'!K29</f>
        <v>ครูและบุคลากรปฐมวัยแลกเปลี่ยนเรียนรู้ ได้รับประสบการณ์ตรง เพื่อนำมาพัฒนาการเรียนรู้ของผู้เรียนได้</v>
      </c>
      <c r="CX29" s="1167" t="str">
        <f>'BB1'!L29</f>
        <v xml:space="preserve">ครูและบุคลากรปฐมวัยแลกเปลี่ยนเรียนรู้ </v>
      </c>
      <c r="CY29" s="1167">
        <f>'BB1'!M29</f>
        <v>0</v>
      </c>
      <c r="CZ29" s="1167">
        <f>'BB2'!A29</f>
        <v>7</v>
      </c>
      <c r="DA29" s="1167">
        <f>'BB2'!B29</f>
        <v>0</v>
      </c>
      <c r="DB29" s="1167">
        <f>'BB2'!C29</f>
        <v>0</v>
      </c>
      <c r="DC29" s="1167">
        <f>'BB2'!D29</f>
        <v>0</v>
      </c>
      <c r="DD29" s="1167">
        <f>'BB2'!E29</f>
        <v>0</v>
      </c>
      <c r="DE29" s="1167">
        <f>'BB2'!F29</f>
        <v>0</v>
      </c>
      <c r="DF29" s="1167">
        <f>'BB2'!G29</f>
        <v>0</v>
      </c>
      <c r="DG29" s="1167">
        <f>'BB2'!H29</f>
        <v>0</v>
      </c>
      <c r="DH29" s="1167">
        <f>'BB2'!I29</f>
        <v>0</v>
      </c>
      <c r="DI29" s="1167">
        <f>'BB2'!J29</f>
        <v>0</v>
      </c>
      <c r="DJ29" s="1167">
        <f>'BB2'!K29</f>
        <v>0</v>
      </c>
      <c r="DK29" s="1167">
        <f>'BB2'!L29</f>
        <v>0</v>
      </c>
      <c r="DL29" s="1167">
        <f>'BB2'!M29</f>
        <v>0</v>
      </c>
      <c r="DM29" s="1167">
        <f>'BB3'!A29</f>
        <v>0</v>
      </c>
      <c r="DN29" s="1167">
        <f>'BB3'!B29</f>
        <v>0</v>
      </c>
      <c r="DO29" s="1167">
        <f>'BB3'!C29</f>
        <v>0</v>
      </c>
      <c r="DP29" s="1167">
        <f>'BB3'!D29</f>
        <v>0</v>
      </c>
      <c r="DQ29" s="1167">
        <f>'BB3'!E29</f>
        <v>0</v>
      </c>
      <c r="DR29" s="1167">
        <f>'BB3'!F29</f>
        <v>0</v>
      </c>
      <c r="DS29" s="1167">
        <f>'BB3'!G29</f>
        <v>0</v>
      </c>
      <c r="DT29" s="1167">
        <f>'BB3'!H29</f>
        <v>0</v>
      </c>
      <c r="DU29" s="1167">
        <f>'BB3'!I29</f>
        <v>0</v>
      </c>
      <c r="DV29" s="1167">
        <f>'BB3'!J29</f>
        <v>0</v>
      </c>
      <c r="DW29" s="1167">
        <f>'BB3'!K29</f>
        <v>0</v>
      </c>
      <c r="DX29" s="1167">
        <f>'BB3'!L29</f>
        <v>0</v>
      </c>
      <c r="DY29" s="1167">
        <f>'BB3'!M29</f>
        <v>0</v>
      </c>
      <c r="DZ29" s="1167">
        <f>'BB4'!A29</f>
        <v>0</v>
      </c>
      <c r="EA29" s="1167">
        <f>'BB4'!B29</f>
        <v>0</v>
      </c>
      <c r="EB29" s="1167">
        <f>'BB4'!C29</f>
        <v>0</v>
      </c>
      <c r="EC29" s="1167">
        <f>'BB4'!D29</f>
        <v>0</v>
      </c>
      <c r="ED29" s="1167">
        <f>'BB4'!E29</f>
        <v>0</v>
      </c>
      <c r="EE29" s="1167">
        <f>'BB4'!F29</f>
        <v>0</v>
      </c>
      <c r="EF29" s="1167">
        <f>'BB4'!G29</f>
        <v>0</v>
      </c>
      <c r="EG29" s="1167">
        <f>'BB4'!H29</f>
        <v>0</v>
      </c>
      <c r="EH29" s="1167">
        <f>'BB4'!I29</f>
        <v>0</v>
      </c>
      <c r="EI29" s="1167">
        <f>'BB4'!J29</f>
        <v>0</v>
      </c>
      <c r="EJ29" s="1167">
        <f>'BB4'!K29</f>
        <v>0</v>
      </c>
      <c r="EK29" s="1167">
        <f>'BB4'!L29</f>
        <v>0</v>
      </c>
      <c r="EL29" s="1167">
        <f>'BB4'!M29</f>
        <v>0</v>
      </c>
      <c r="EM29" s="2282" t="str">
        <f>CC!A29</f>
        <v xml:space="preserve">จัดให้เด็กมีการฝึกในการปฏิบัติตนเมื่ออยู่ร่วมกับผู้อื่น เช่น การทำงานร่วมกัน </v>
      </c>
      <c r="EN29" s="2282" t="str">
        <f>CC!B29</f>
        <v>มีการประชุมการกำหนดมาตรฐานการศึกษาปฐมวัยมีการพัฒนาคุณภาพการเรียนรู้ของเด็ก</v>
      </c>
      <c r="EO29" s="2282" t="str">
        <f>'CC2'!A29</f>
        <v xml:space="preserve"> -  จัดโครงการให้จัดการเรียนการสอนโดยใช้โครงงาน  จัดโครงการประกวดการอ่านคล่อง  </v>
      </c>
      <c r="EP29" s="2282" t="str">
        <f>'CC2'!B29</f>
        <v xml:space="preserve"> -  จัดโครงการกิจกรรมพัฒนาการเรียนการสอน เพิ่มยกระดับผลสัมฤทธิ์ทางการเรียนให้</v>
      </c>
      <c r="EQ29" s="2279">
        <f>DD!C15</f>
        <v>0</v>
      </c>
      <c r="ER29" s="2279">
        <f>DD!D15</f>
        <v>0</v>
      </c>
      <c r="ES29" s="2723"/>
      <c r="ET29" s="1200"/>
      <c r="EU29" s="1200"/>
      <c r="EV29" s="1197"/>
      <c r="EW29" s="1197"/>
      <c r="EX29" s="1197"/>
      <c r="EY29" s="1197"/>
      <c r="EZ29" s="1197"/>
      <c r="FA29" s="1201"/>
      <c r="FB29" s="1197"/>
      <c r="FC29" s="1197"/>
      <c r="FD29" s="1197"/>
      <c r="FE29" s="1197"/>
      <c r="FF29" s="1197"/>
      <c r="FG29" s="1197"/>
      <c r="FH29" s="1196"/>
      <c r="FI29" s="1196"/>
      <c r="FJ29" s="1197"/>
      <c r="FK29" s="1197"/>
      <c r="FL29" s="1197"/>
      <c r="FM29" s="1197"/>
      <c r="FN29" s="1201"/>
      <c r="FO29" s="1197"/>
      <c r="FP29" s="1197"/>
      <c r="FQ29" s="1197"/>
      <c r="FR29" s="1197"/>
      <c r="FS29" s="1197"/>
      <c r="FT29" s="1197"/>
      <c r="FU29" s="1196"/>
      <c r="FV29" s="1196"/>
      <c r="FW29" s="1197"/>
      <c r="FX29" s="1197"/>
      <c r="FY29" s="1197"/>
      <c r="FZ29" s="1197"/>
      <c r="GA29" s="1201"/>
      <c r="GB29" s="1197"/>
      <c r="GC29" s="1197"/>
      <c r="GD29" s="1197"/>
      <c r="GE29" s="1197"/>
      <c r="GF29" s="1197"/>
      <c r="GG29" s="1197"/>
      <c r="GH29" s="1196"/>
      <c r="GI29" s="1196"/>
      <c r="GJ29" s="1201"/>
      <c r="GK29" s="1197"/>
      <c r="GL29" s="1197"/>
      <c r="GM29" s="1197"/>
      <c r="GN29" s="1197"/>
      <c r="GO29" s="1197"/>
      <c r="GP29" s="1197"/>
      <c r="GQ29" s="1197"/>
      <c r="GR29" s="1197"/>
      <c r="GS29" s="1197"/>
      <c r="GT29" s="1197"/>
      <c r="GU29" s="1196"/>
      <c r="GV29" s="1196"/>
      <c r="GW29" s="1201"/>
      <c r="GX29" s="1197"/>
      <c r="GY29" s="1197"/>
      <c r="GZ29" s="1197"/>
      <c r="HA29" s="1197"/>
      <c r="HB29" s="1197"/>
      <c r="HC29" s="1197"/>
      <c r="HD29" s="1197"/>
      <c r="HE29" s="1197"/>
      <c r="HF29" s="1197"/>
      <c r="HG29" s="1197"/>
      <c r="HH29" s="1196"/>
      <c r="HI29" s="1196"/>
      <c r="HJ29" s="1201"/>
      <c r="HK29" s="1197"/>
      <c r="HL29" s="1197"/>
      <c r="HM29" s="1197"/>
      <c r="HN29" s="1197"/>
      <c r="HO29" s="1197"/>
      <c r="HP29" s="1197"/>
      <c r="HQ29" s="1197"/>
      <c r="HR29" s="1197"/>
      <c r="HS29" s="1197"/>
      <c r="HT29" s="1197"/>
      <c r="HU29" s="1168"/>
      <c r="HV29" s="1169"/>
    </row>
    <row r="30" spans="1:256" ht="18" customHeight="1">
      <c r="A30" s="1164">
        <v>20</v>
      </c>
      <c r="B30" s="1164"/>
      <c r="C30" s="1164"/>
      <c r="D30" s="1174"/>
      <c r="E30" s="1166"/>
      <c r="F30" s="1166"/>
      <c r="G30" s="1166"/>
      <c r="H30" s="1166"/>
      <c r="I30" s="1166"/>
      <c r="J30" s="1166"/>
      <c r="K30" s="1166"/>
      <c r="L30" s="1166"/>
      <c r="M30" s="1166"/>
      <c r="N30" s="1166"/>
      <c r="O30" s="1166"/>
      <c r="P30" s="1166"/>
      <c r="Q30" s="1166"/>
      <c r="R30" s="1166"/>
      <c r="S30" s="1166"/>
      <c r="T30" s="1166"/>
      <c r="U30" s="1166"/>
      <c r="V30" s="1166"/>
      <c r="W30" s="1166"/>
      <c r="X30" s="1166"/>
      <c r="Y30" s="1166"/>
      <c r="Z30" s="1166"/>
      <c r="AA30" s="1166"/>
      <c r="AB30" s="1166"/>
      <c r="AC30" s="1166"/>
      <c r="AD30" s="1166"/>
      <c r="AE30" s="1166"/>
      <c r="AF30" s="1166"/>
      <c r="AG30" s="1166"/>
      <c r="AH30" s="1166"/>
      <c r="AI30" s="1166"/>
      <c r="AJ30" s="1166"/>
      <c r="AK30" s="1166"/>
      <c r="AL30" s="1166"/>
      <c r="AM30" s="1166"/>
      <c r="AN30" s="1166"/>
      <c r="AO30" s="1166"/>
      <c r="AP30" s="1166"/>
      <c r="AQ30" s="1166"/>
      <c r="AR30" s="1166"/>
      <c r="AS30" s="1166"/>
      <c r="AT30" s="1166"/>
      <c r="AU30" s="1166"/>
      <c r="AV30" s="1166"/>
      <c r="AW30" s="1166"/>
      <c r="AX30" s="1166"/>
      <c r="AY30" s="1166"/>
      <c r="BD30" s="1044"/>
      <c r="BE30" s="1044"/>
      <c r="BF30" s="1044"/>
      <c r="BG30" s="1044"/>
      <c r="BH30" s="1044"/>
      <c r="BI30" s="1044"/>
      <c r="BJ30" s="1044"/>
      <c r="BT30" s="3063">
        <v>4.8</v>
      </c>
      <c r="BU30" s="1079"/>
      <c r="BV30" s="1078"/>
      <c r="BW30" s="1078"/>
      <c r="BX30" s="1078"/>
      <c r="BY30" s="1078"/>
      <c r="BZ30" s="2646">
        <v>7.3</v>
      </c>
      <c r="CA30" s="2646" t="str">
        <f>'AA2'!F30</f>
        <v xml:space="preserve"> ตัวบ่งชี้ที่ 3</v>
      </c>
      <c r="CB30" s="2644">
        <f>'AA2'!G30</f>
        <v>5</v>
      </c>
      <c r="CC30" s="2646" t="str">
        <f>'AA2'!H30</f>
        <v>ดีเยี่ยม</v>
      </c>
      <c r="CD30" s="2644">
        <f>'AA2'!I30</f>
        <v>5</v>
      </c>
      <c r="CE30" s="2646" t="str">
        <f>'AA2'!J30</f>
        <v>ดีเยี่ยม</v>
      </c>
      <c r="CF30" s="1044" t="str">
        <f>'AA2'!U30</f>
        <v xml:space="preserve">3.จัดหาสื่อเกี่ยวกับการประกอบอาชีพต่าง ๆ </v>
      </c>
      <c r="CG30" s="2693" t="s">
        <v>232</v>
      </c>
      <c r="CH30" s="1180"/>
      <c r="CI30" s="1180"/>
      <c r="CJ30" s="2707"/>
      <c r="CK30" s="1490"/>
      <c r="CL30" s="1490"/>
      <c r="CM30" s="1920"/>
      <c r="CN30" s="1167">
        <f>'BB1'!B30</f>
        <v>0</v>
      </c>
      <c r="CO30" s="1167">
        <f>'BB1'!C30</f>
        <v>0</v>
      </c>
      <c r="CP30" s="1167">
        <f>'BB1'!D30</f>
        <v>0</v>
      </c>
      <c r="CQ30" s="1167"/>
      <c r="CR30" s="1167"/>
      <c r="CS30" s="1167"/>
      <c r="CT30" s="1167"/>
      <c r="CU30" s="1167"/>
      <c r="CV30" s="1167"/>
      <c r="CW30" s="1167">
        <f>'BB1'!K30</f>
        <v>0</v>
      </c>
      <c r="CX30" s="1167">
        <f>'BB1'!L30</f>
        <v>0</v>
      </c>
      <c r="CY30" s="1167">
        <f>'BB1'!M30</f>
        <v>0</v>
      </c>
      <c r="CZ30" s="1167"/>
      <c r="DA30" s="1167">
        <f>'BB2'!B30</f>
        <v>0</v>
      </c>
      <c r="DB30" s="1167">
        <f>'BB2'!C30</f>
        <v>0</v>
      </c>
      <c r="DC30" s="1167">
        <f>'BB2'!D30</f>
        <v>0</v>
      </c>
      <c r="DD30" s="1167"/>
      <c r="DE30" s="1167"/>
      <c r="DF30" s="1167"/>
      <c r="DG30" s="1167"/>
      <c r="DH30" s="1167"/>
      <c r="DI30" s="1167"/>
      <c r="DJ30" s="1167">
        <f>'BB2'!K30</f>
        <v>0</v>
      </c>
      <c r="DK30" s="1167">
        <f>'BB2'!L30</f>
        <v>0</v>
      </c>
      <c r="DL30" s="1167">
        <f>'BB2'!M30</f>
        <v>0</v>
      </c>
      <c r="DM30" s="1167"/>
      <c r="DN30" s="1167">
        <f>'BB3'!B30</f>
        <v>0</v>
      </c>
      <c r="DO30" s="1167">
        <f>'BB3'!C30</f>
        <v>0</v>
      </c>
      <c r="DP30" s="1167">
        <f>'BB3'!D30</f>
        <v>0</v>
      </c>
      <c r="DQ30" s="1167"/>
      <c r="DR30" s="1167"/>
      <c r="DS30" s="1167"/>
      <c r="DT30" s="1167"/>
      <c r="DU30" s="1167"/>
      <c r="DV30" s="1167"/>
      <c r="DW30" s="1167">
        <f>'BB3'!K30</f>
        <v>0</v>
      </c>
      <c r="DX30" s="1167">
        <f>'BB3'!L30</f>
        <v>0</v>
      </c>
      <c r="DY30" s="1167">
        <f>'BB3'!M30</f>
        <v>0</v>
      </c>
      <c r="DZ30" s="1167"/>
      <c r="EA30" s="1167">
        <f>'BB4'!B30</f>
        <v>0</v>
      </c>
      <c r="EB30" s="1167">
        <f>'BB4'!C30</f>
        <v>0</v>
      </c>
      <c r="EC30" s="1167">
        <f>'BB4'!D30</f>
        <v>0</v>
      </c>
      <c r="ED30" s="1167"/>
      <c r="EE30" s="1167"/>
      <c r="EF30" s="1167"/>
      <c r="EG30" s="1167"/>
      <c r="EH30" s="1167"/>
      <c r="EI30" s="1167"/>
      <c r="EJ30" s="1167">
        <f>'BB4'!K30</f>
        <v>0</v>
      </c>
      <c r="EK30" s="1167">
        <f>'BB4'!L30</f>
        <v>0</v>
      </c>
      <c r="EL30" s="1167">
        <f>'BB4'!M30</f>
        <v>0</v>
      </c>
      <c r="EM30" s="2282" t="str">
        <f>CC!A30</f>
        <v xml:space="preserve">ฝึกความอดทน การรอคอย ฝึกการเป็นผู้นำผู้ตามที่ดี </v>
      </c>
      <c r="EN30" s="2282" t="str">
        <f>CC!B30</f>
        <v>จัดทำและดำเนินการตามแผนพัฒนาการจัดการศึกษาได้อย่างมีประสิทธิภาพ เด็กได้รับการพัฒนา</v>
      </c>
      <c r="EO30" s="2282" t="str">
        <f>'CC2'!A30</f>
        <v xml:space="preserve"> เขียนคล่อง ส่งเสริมให้เข้าแข่งขัน-ประกวด  กิจกรรมต่างๆ  ตามสมควร</v>
      </c>
      <c r="EP30" s="2282" t="str">
        <f>'CC2'!B30</f>
        <v xml:space="preserve">     สูงขึ้น โดยเฉพาะวิชาภาษาไทย คณิตศาสตร์ ภาษาอังกฤษ และ วิทยาศาสตร์</v>
      </c>
      <c r="EQ30" s="2279">
        <f>DD!C16</f>
        <v>0</v>
      </c>
      <c r="ER30" s="2279">
        <f>DD!D16</f>
        <v>0</v>
      </c>
      <c r="ES30" s="2723"/>
      <c r="ET30" s="1200"/>
      <c r="EU30" s="1200"/>
      <c r="EV30" s="1197"/>
      <c r="EW30" s="1197"/>
      <c r="EX30" s="1197"/>
      <c r="EY30" s="1197"/>
      <c r="EZ30" s="1197"/>
      <c r="FA30" s="1201"/>
      <c r="FB30" s="1197"/>
      <c r="FC30" s="1197"/>
      <c r="FD30" s="1197"/>
      <c r="FE30" s="1197"/>
      <c r="FF30" s="1197"/>
      <c r="FG30" s="1197"/>
      <c r="FH30" s="1196"/>
      <c r="FI30" s="1196"/>
      <c r="FJ30" s="1197"/>
      <c r="FK30" s="1197"/>
      <c r="FL30" s="1197"/>
      <c r="FM30" s="1197"/>
      <c r="FN30" s="1201"/>
      <c r="FO30" s="1197"/>
      <c r="FP30" s="1197"/>
      <c r="FQ30" s="1197"/>
      <c r="FR30" s="1197"/>
      <c r="FS30" s="1197"/>
      <c r="FT30" s="1197"/>
      <c r="FU30" s="1196"/>
      <c r="FV30" s="1196"/>
      <c r="FW30" s="1197"/>
      <c r="FX30" s="1197"/>
      <c r="FY30" s="1197"/>
      <c r="FZ30" s="1197"/>
      <c r="GA30" s="1201"/>
      <c r="GB30" s="1197"/>
      <c r="GC30" s="1197"/>
      <c r="GD30" s="1197"/>
      <c r="GE30" s="1197"/>
      <c r="GF30" s="1197"/>
      <c r="GG30" s="1197"/>
      <c r="GH30" s="1196"/>
      <c r="GI30" s="1196"/>
      <c r="GJ30" s="1201"/>
      <c r="GK30" s="1197"/>
      <c r="GL30" s="1197"/>
      <c r="GM30" s="1197"/>
      <c r="GN30" s="1197"/>
      <c r="GO30" s="1196"/>
      <c r="GP30" s="1196"/>
      <c r="GQ30" s="1196"/>
      <c r="GR30" s="1196"/>
      <c r="GS30" s="1196"/>
      <c r="GT30" s="1196"/>
      <c r="GU30" s="1196"/>
      <c r="GV30" s="1196"/>
      <c r="GW30" s="1201"/>
      <c r="GX30" s="1197"/>
      <c r="GY30" s="1197"/>
      <c r="GZ30" s="1197"/>
      <c r="HA30" s="1197"/>
      <c r="HB30" s="1196"/>
      <c r="HC30" s="1196"/>
      <c r="HD30" s="1196"/>
      <c r="HE30" s="1196"/>
      <c r="HF30" s="1196"/>
      <c r="HG30" s="1196"/>
      <c r="HH30" s="1196"/>
      <c r="HI30" s="1196"/>
      <c r="HJ30" s="1201"/>
      <c r="HK30" s="1197"/>
      <c r="HL30" s="1197"/>
      <c r="HM30" s="1197"/>
      <c r="HN30" s="1197"/>
      <c r="HO30" s="1196"/>
      <c r="HP30" s="1196"/>
      <c r="HQ30" s="1196"/>
      <c r="HR30" s="1196"/>
      <c r="HS30" s="1196"/>
      <c r="HT30" s="1196"/>
      <c r="HU30" s="1168"/>
      <c r="HV30" s="1169"/>
    </row>
    <row r="31" spans="1:256" s="1079" customFormat="1" ht="18" customHeight="1">
      <c r="A31" s="1164">
        <v>21</v>
      </c>
      <c r="B31" s="1164"/>
      <c r="C31" s="1164"/>
      <c r="D31" s="1174"/>
      <c r="E31" s="1166"/>
      <c r="F31" s="1166"/>
      <c r="G31" s="1166"/>
      <c r="H31" s="1166"/>
      <c r="I31" s="1166"/>
      <c r="J31" s="1166"/>
      <c r="K31" s="1166"/>
      <c r="L31" s="1166"/>
      <c r="M31" s="1166"/>
      <c r="N31" s="1166"/>
      <c r="O31" s="1166"/>
      <c r="P31" s="1166"/>
      <c r="Q31" s="1166"/>
      <c r="R31" s="1166"/>
      <c r="S31" s="1166"/>
      <c r="T31" s="1166"/>
      <c r="U31" s="1166"/>
      <c r="V31" s="1166"/>
      <c r="W31" s="1166"/>
      <c r="X31" s="1166"/>
      <c r="Y31" s="1166"/>
      <c r="Z31" s="1166"/>
      <c r="AA31" s="1166"/>
      <c r="AB31" s="1166"/>
      <c r="AC31" s="1166"/>
      <c r="AD31" s="1166"/>
      <c r="AE31" s="1166"/>
      <c r="AF31" s="1166"/>
      <c r="AG31" s="1166"/>
      <c r="AH31" s="1166"/>
      <c r="AI31" s="1166"/>
      <c r="AJ31" s="1166"/>
      <c r="AK31" s="1166"/>
      <c r="AL31" s="1166"/>
      <c r="AM31" s="1166"/>
      <c r="AN31" s="1166"/>
      <c r="AO31" s="1166"/>
      <c r="AP31" s="1166"/>
      <c r="AQ31" s="1166"/>
      <c r="AR31" s="1166"/>
      <c r="AS31" s="1166"/>
      <c r="AT31" s="1166"/>
      <c r="AU31" s="1166"/>
      <c r="AV31" s="1166"/>
      <c r="AW31" s="1166"/>
      <c r="AX31" s="1166"/>
      <c r="AY31" s="1166"/>
      <c r="AZ31" s="1071"/>
      <c r="BA31" s="1071"/>
      <c r="BB31" s="1071"/>
      <c r="BC31" s="1071"/>
      <c r="BD31" s="1044"/>
      <c r="BE31" s="1044"/>
      <c r="BF31" s="1044"/>
      <c r="BG31" s="1044"/>
      <c r="BH31" s="1044"/>
      <c r="BI31" s="1044"/>
      <c r="BJ31" s="1044"/>
      <c r="BK31" s="1071"/>
      <c r="BL31" s="1071"/>
      <c r="BM31" s="1071"/>
      <c r="BN31" s="1071"/>
      <c r="BO31" s="1071"/>
      <c r="BP31" s="1071"/>
      <c r="BQ31" s="1071"/>
      <c r="BR31" s="1071"/>
      <c r="BS31" s="1071"/>
      <c r="BT31" s="3063">
        <v>4.9000000000000004</v>
      </c>
      <c r="BZ31" s="2646">
        <v>7.4</v>
      </c>
      <c r="CA31" s="2646" t="str">
        <f>'AA2'!F31</f>
        <v xml:space="preserve"> ตัวบ่งชี้ที่ 4</v>
      </c>
      <c r="CB31" s="2644">
        <f>'AA2'!G31</f>
        <v>5</v>
      </c>
      <c r="CC31" s="2646" t="str">
        <f>'AA2'!H31</f>
        <v>ดีเยี่ยม</v>
      </c>
      <c r="CD31" s="2644">
        <f>'AA2'!I31</f>
        <v>5</v>
      </c>
      <c r="CE31" s="2646" t="str">
        <f>'AA2'!J31</f>
        <v>ดีเยี่ยม</v>
      </c>
      <c r="CF31" s="1044">
        <f>'AA2'!U31</f>
        <v>0</v>
      </c>
      <c r="CG31" s="2702" t="str">
        <f>'AA2'!Y11</f>
        <v xml:space="preserve">          จุดเด่น</v>
      </c>
      <c r="CH31" s="2703"/>
      <c r="CI31" s="2703"/>
      <c r="CJ31" s="2706"/>
      <c r="CK31" s="1921"/>
      <c r="CL31" s="1490"/>
      <c r="CM31" s="1920"/>
      <c r="CN31" s="1167">
        <f>'BB1'!B31</f>
        <v>0</v>
      </c>
      <c r="CO31" s="1167">
        <f>'BB1'!C31</f>
        <v>0</v>
      </c>
      <c r="CP31" s="1167">
        <f>'BB1'!D31</f>
        <v>0</v>
      </c>
      <c r="CQ31" s="1167"/>
      <c r="CR31" s="1167"/>
      <c r="CS31" s="1167"/>
      <c r="CT31" s="1167"/>
      <c r="CU31" s="1167"/>
      <c r="CV31" s="1167"/>
      <c r="CW31" s="1167">
        <f>'BB1'!K31</f>
        <v>0</v>
      </c>
      <c r="CX31" s="1167">
        <f>'BB1'!L31</f>
        <v>0</v>
      </c>
      <c r="CY31" s="1167">
        <f>'BB1'!M31</f>
        <v>0</v>
      </c>
      <c r="CZ31" s="1167"/>
      <c r="DA31" s="1167">
        <f>'BB2'!B31</f>
        <v>0</v>
      </c>
      <c r="DB31" s="1167">
        <f>'BB2'!C31</f>
        <v>0</v>
      </c>
      <c r="DC31" s="1167">
        <f>'BB2'!D31</f>
        <v>0</v>
      </c>
      <c r="DD31" s="1167"/>
      <c r="DE31" s="1167"/>
      <c r="DF31" s="1167"/>
      <c r="DG31" s="1167"/>
      <c r="DH31" s="1167"/>
      <c r="DI31" s="1167"/>
      <c r="DJ31" s="1167">
        <f>'BB2'!K31</f>
        <v>0</v>
      </c>
      <c r="DK31" s="1167">
        <f>'BB2'!L31</f>
        <v>0</v>
      </c>
      <c r="DL31" s="1167">
        <f>'BB2'!M31</f>
        <v>0</v>
      </c>
      <c r="DM31" s="1167"/>
      <c r="DN31" s="1167">
        <f>'BB3'!B31</f>
        <v>0</v>
      </c>
      <c r="DO31" s="1167">
        <f>'BB3'!C31</f>
        <v>0</v>
      </c>
      <c r="DP31" s="1167">
        <f>'BB3'!D31</f>
        <v>0</v>
      </c>
      <c r="DQ31" s="1167"/>
      <c r="DR31" s="1167"/>
      <c r="DS31" s="1167"/>
      <c r="DT31" s="1167"/>
      <c r="DU31" s="1167"/>
      <c r="DV31" s="1167"/>
      <c r="DW31" s="1167">
        <f>'BB3'!K31</f>
        <v>0</v>
      </c>
      <c r="DX31" s="1167">
        <f>'BB3'!L31</f>
        <v>0</v>
      </c>
      <c r="DY31" s="1167">
        <f>'BB3'!M31</f>
        <v>0</v>
      </c>
      <c r="DZ31" s="1167"/>
      <c r="EA31" s="1167">
        <f>'BB4'!B31</f>
        <v>0</v>
      </c>
      <c r="EB31" s="1167">
        <f>'BB4'!C31</f>
        <v>0</v>
      </c>
      <c r="EC31" s="1167">
        <f>'BB4'!D31</f>
        <v>0</v>
      </c>
      <c r="ED31" s="1167"/>
      <c r="EE31" s="1167"/>
      <c r="EF31" s="1167"/>
      <c r="EG31" s="1167"/>
      <c r="EH31" s="1167"/>
      <c r="EI31" s="1167"/>
      <c r="EJ31" s="1167">
        <f>'BB4'!K31</f>
        <v>0</v>
      </c>
      <c r="EK31" s="1167">
        <f>'BB4'!L31</f>
        <v>0</v>
      </c>
      <c r="EL31" s="1167">
        <f>'BB4'!M31</f>
        <v>0</v>
      </c>
      <c r="EM31" s="2282" t="str">
        <f>CC!A31</f>
        <v>ฝึกการช่วยเหลือตนเองในการปฏิบัติกิจวัตรประจำวัน ฝึกการแก้ปัญหาในการเล่น</v>
      </c>
      <c r="EN31" s="2282" t="str">
        <f>CC!B31</f>
        <v>กระบวนการเรียนรู้ที่ครอบคลุมเด็กปฐมวัยทุกประเภทผ่านการเล่นกิจกรรมที่เหมาะสมตามวัย</v>
      </c>
      <c r="EO31" s="2282">
        <f>'CC2'!A31</f>
        <v>0</v>
      </c>
      <c r="EP31" s="2282">
        <f>'CC2'!B31</f>
        <v>0</v>
      </c>
      <c r="EQ31" s="2278" t="str">
        <f>DD!C17</f>
        <v>จุดที่ควรพัฒนา</v>
      </c>
      <c r="ER31" s="2719" t="str">
        <f>DD!D17</f>
        <v>จุดที่ควรพัฒนา</v>
      </c>
      <c r="ES31" s="2723"/>
      <c r="ET31" s="1202"/>
      <c r="EU31" s="1202"/>
      <c r="EV31" s="1197"/>
      <c r="EW31" s="1197"/>
      <c r="EX31" s="1197"/>
      <c r="EY31" s="1197"/>
      <c r="EZ31" s="1197"/>
      <c r="FA31" s="1201"/>
      <c r="FB31" s="1197"/>
      <c r="FC31" s="1197"/>
      <c r="FD31" s="1197"/>
      <c r="FE31" s="1197"/>
      <c r="FF31" s="1197"/>
      <c r="FG31" s="1197"/>
      <c r="FH31" s="1196"/>
      <c r="FI31" s="1196"/>
      <c r="FJ31" s="1197"/>
      <c r="FK31" s="1197"/>
      <c r="FL31" s="1197"/>
      <c r="FM31" s="1197"/>
      <c r="FN31" s="1201"/>
      <c r="FO31" s="1197"/>
      <c r="FP31" s="1197"/>
      <c r="FQ31" s="1197"/>
      <c r="FR31" s="1197"/>
      <c r="FS31" s="1197"/>
      <c r="FT31" s="1197"/>
      <c r="FU31" s="1196"/>
      <c r="FV31" s="1196"/>
      <c r="FW31" s="1197"/>
      <c r="FX31" s="1197"/>
      <c r="FY31" s="1197"/>
      <c r="FZ31" s="1197"/>
      <c r="GA31" s="1201"/>
      <c r="GB31" s="1197"/>
      <c r="GC31" s="1197"/>
      <c r="GD31" s="1197"/>
      <c r="GE31" s="1197"/>
      <c r="GF31" s="1197"/>
      <c r="GG31" s="1197"/>
      <c r="GH31" s="1196"/>
      <c r="GI31" s="1196"/>
      <c r="GJ31" s="1201"/>
      <c r="GK31" s="1197"/>
      <c r="GL31" s="1197"/>
      <c r="GM31" s="1197"/>
      <c r="GN31" s="1197"/>
      <c r="GO31" s="1196"/>
      <c r="GP31" s="1196"/>
      <c r="GQ31" s="1196"/>
      <c r="GR31" s="1196"/>
      <c r="GS31" s="1196"/>
      <c r="GT31" s="1196"/>
      <c r="GU31" s="1196"/>
      <c r="GV31" s="1196"/>
      <c r="GW31" s="1201"/>
      <c r="GX31" s="1197"/>
      <c r="GY31" s="1197"/>
      <c r="GZ31" s="1197"/>
      <c r="HA31" s="1197"/>
      <c r="HB31" s="1196"/>
      <c r="HC31" s="1196"/>
      <c r="HD31" s="1196"/>
      <c r="HE31" s="1196"/>
      <c r="HF31" s="1196"/>
      <c r="HG31" s="1196"/>
      <c r="HH31" s="1196"/>
      <c r="HI31" s="1196"/>
      <c r="HJ31" s="1201"/>
      <c r="HK31" s="1197"/>
      <c r="HL31" s="1197"/>
      <c r="HM31" s="1197"/>
      <c r="HN31" s="1197"/>
      <c r="HO31" s="1196"/>
      <c r="HP31" s="1196"/>
      <c r="HQ31" s="1196"/>
      <c r="HR31" s="1196"/>
      <c r="HS31" s="1196"/>
      <c r="HT31" s="1196"/>
      <c r="HU31" s="1168"/>
      <c r="HV31" s="1169"/>
      <c r="HW31" s="1070"/>
      <c r="HX31" s="1070"/>
      <c r="HY31" s="1070"/>
      <c r="HZ31" s="1070"/>
      <c r="IA31" s="1070"/>
      <c r="IB31" s="1070"/>
      <c r="IC31" s="1070"/>
      <c r="ID31" s="1070"/>
      <c r="IE31" s="1070"/>
      <c r="IF31" s="1070"/>
      <c r="IG31" s="1070"/>
      <c r="IH31" s="1070"/>
      <c r="II31" s="1070"/>
      <c r="IJ31" s="1070"/>
      <c r="IK31" s="1070"/>
      <c r="IL31" s="1070"/>
      <c r="IM31" s="1070"/>
      <c r="IN31" s="1070"/>
      <c r="IO31" s="1070"/>
      <c r="IP31" s="1070"/>
      <c r="IQ31" s="1070"/>
      <c r="IR31" s="1070"/>
      <c r="IS31" s="1070"/>
      <c r="IT31" s="1070"/>
      <c r="IU31" s="1070"/>
      <c r="IV31" s="1070"/>
    </row>
    <row r="32" spans="1:256" s="1079" customFormat="1" ht="18" customHeight="1">
      <c r="A32" s="1164">
        <v>22</v>
      </c>
      <c r="B32" s="1164"/>
      <c r="C32" s="1164"/>
      <c r="D32" s="1174"/>
      <c r="E32" s="1166"/>
      <c r="F32" s="1166"/>
      <c r="G32" s="1166"/>
      <c r="H32" s="1166"/>
      <c r="I32" s="1166"/>
      <c r="J32" s="1166"/>
      <c r="K32" s="1166"/>
      <c r="L32" s="1166"/>
      <c r="M32" s="1166"/>
      <c r="N32" s="1166"/>
      <c r="O32" s="1166"/>
      <c r="P32" s="1166"/>
      <c r="Q32" s="1166"/>
      <c r="R32" s="1166"/>
      <c r="S32" s="1166"/>
      <c r="T32" s="1166"/>
      <c r="U32" s="1166"/>
      <c r="V32" s="1166"/>
      <c r="W32" s="1166"/>
      <c r="X32" s="1166"/>
      <c r="Y32" s="1166"/>
      <c r="Z32" s="1166"/>
      <c r="AA32" s="1166"/>
      <c r="AB32" s="1166"/>
      <c r="AC32" s="1166"/>
      <c r="AD32" s="1166"/>
      <c r="AE32" s="1166"/>
      <c r="AF32" s="1166"/>
      <c r="AG32" s="1166"/>
      <c r="AH32" s="1166"/>
      <c r="AI32" s="1166"/>
      <c r="AJ32" s="1166"/>
      <c r="AK32" s="1166"/>
      <c r="AL32" s="1166"/>
      <c r="AM32" s="1166"/>
      <c r="AN32" s="1166"/>
      <c r="AO32" s="1166"/>
      <c r="AP32" s="1166"/>
      <c r="AQ32" s="1166"/>
      <c r="AR32" s="1166"/>
      <c r="AS32" s="1166"/>
      <c r="AT32" s="1166"/>
      <c r="AU32" s="1166"/>
      <c r="AV32" s="1166"/>
      <c r="AW32" s="1166"/>
      <c r="AX32" s="1166"/>
      <c r="AY32" s="1166"/>
      <c r="AZ32" s="1071"/>
      <c r="BA32" s="1071"/>
      <c r="BB32" s="1071"/>
      <c r="BC32" s="1071"/>
      <c r="BD32" s="1044"/>
      <c r="BE32" s="1044"/>
      <c r="BF32" s="1044"/>
      <c r="BG32" s="1044"/>
      <c r="BH32" s="1044"/>
      <c r="BI32" s="1044"/>
      <c r="BJ32" s="1044"/>
      <c r="BK32" s="1071"/>
      <c r="BL32" s="1071"/>
      <c r="BM32" s="1071"/>
      <c r="BN32" s="1071"/>
      <c r="BO32" s="1071"/>
      <c r="BP32" s="1071"/>
      <c r="BQ32" s="1071"/>
      <c r="BR32" s="1071"/>
      <c r="BS32" s="1071"/>
      <c r="BZ32" s="2646">
        <v>7.5</v>
      </c>
      <c r="CA32" s="2646" t="str">
        <f>'AA2'!F32</f>
        <v xml:space="preserve"> ตัวบ่งชี้ที่ 5</v>
      </c>
      <c r="CB32" s="2644">
        <f>'AA2'!G32</f>
        <v>5</v>
      </c>
      <c r="CC32" s="2646" t="str">
        <f>'AA2'!H32</f>
        <v>ดีเยี่ยม</v>
      </c>
      <c r="CD32" s="2644">
        <f>'AA2'!I32</f>
        <v>5</v>
      </c>
      <c r="CE32" s="2646" t="str">
        <f>'AA2'!J32</f>
        <v>ดีเยี่ยม</v>
      </c>
      <c r="CF32" s="1044">
        <f>'AA2'!U32</f>
        <v>0</v>
      </c>
      <c r="CG32" s="2704" t="str">
        <f>'AA2'!Y12</f>
        <v xml:space="preserve">        ผู้เรียนมีคุณธรรม จริยธรรมและค่านิยมพึงประสงค์ มีสุขนิสัย สุขภาพกาย สุขภาพจิตที่ดี </v>
      </c>
      <c r="CH32" s="2705"/>
      <c r="CI32" s="2705"/>
      <c r="CJ32" s="2706"/>
      <c r="CK32" s="1921"/>
      <c r="CL32" s="1921"/>
      <c r="CM32" s="1920">
        <f>'BB1'!A32</f>
        <v>8</v>
      </c>
      <c r="CN32" s="1167" t="str">
        <f>'BB1'!B32</f>
        <v>การเสริมประสิทธิภาพการจัดประสบการณ์การศึกษาปฐมวัยโดย  ใช้นวัตกรรมโรงเรียนพระราชทาน</v>
      </c>
      <c r="CO32" s="1167">
        <f>'BB1'!C32</f>
        <v>0</v>
      </c>
      <c r="CP32" s="1167" t="str">
        <f>'BB1'!D32</f>
        <v>ร้อยละ 80</v>
      </c>
      <c r="CQ32" s="1167">
        <f>'BB1'!E32</f>
        <v>400</v>
      </c>
      <c r="CR32" s="1167">
        <f>'BB1'!F32</f>
        <v>3</v>
      </c>
      <c r="CS32" s="1167">
        <f>'BB1'!G32</f>
        <v>0</v>
      </c>
      <c r="CT32" s="1167">
        <f>'BB1'!H32</f>
        <v>0</v>
      </c>
      <c r="CU32" s="1167">
        <f>'BB1'!I32</f>
        <v>0</v>
      </c>
      <c r="CV32" s="1167">
        <f>'BB1'!J32</f>
        <v>0</v>
      </c>
      <c r="CW32" s="1167" t="str">
        <f>'BB1'!K32</f>
        <v>ร้อยละ80</v>
      </c>
      <c r="CX32" s="1167" t="str">
        <f>'BB1'!L32</f>
        <v>ครู</v>
      </c>
      <c r="CY32" s="1167">
        <f>'BB1'!M32</f>
        <v>0</v>
      </c>
      <c r="CZ32" s="1167">
        <f>'BB2'!A32</f>
        <v>8</v>
      </c>
      <c r="DA32" s="1167">
        <f>'BB2'!B32</f>
        <v>0</v>
      </c>
      <c r="DB32" s="1167">
        <f>'BB2'!C32</f>
        <v>0</v>
      </c>
      <c r="DC32" s="1167">
        <f>'BB2'!D32</f>
        <v>0</v>
      </c>
      <c r="DD32" s="1167">
        <f>'BB2'!E32</f>
        <v>0</v>
      </c>
      <c r="DE32" s="1167">
        <f>'BB2'!F32</f>
        <v>0</v>
      </c>
      <c r="DF32" s="1167">
        <f>'BB2'!G32</f>
        <v>0</v>
      </c>
      <c r="DG32" s="1167">
        <f>'BB2'!H32</f>
        <v>0</v>
      </c>
      <c r="DH32" s="1167">
        <f>'BB2'!I32</f>
        <v>0</v>
      </c>
      <c r="DI32" s="1167">
        <f>'BB2'!J32</f>
        <v>0</v>
      </c>
      <c r="DJ32" s="1167">
        <f>'BB2'!K32</f>
        <v>0</v>
      </c>
      <c r="DK32" s="1167">
        <f>'BB2'!L32</f>
        <v>0</v>
      </c>
      <c r="DL32" s="1167">
        <f>'BB2'!M32</f>
        <v>0</v>
      </c>
      <c r="DM32" s="1167">
        <f>'BB3'!A32</f>
        <v>0</v>
      </c>
      <c r="DN32" s="1167">
        <f>'BB3'!B32</f>
        <v>0</v>
      </c>
      <c r="DO32" s="1167">
        <f>'BB3'!C32</f>
        <v>0</v>
      </c>
      <c r="DP32" s="1167">
        <f>'BB3'!D32</f>
        <v>0</v>
      </c>
      <c r="DQ32" s="1167">
        <f>'BB3'!E32</f>
        <v>0</v>
      </c>
      <c r="DR32" s="1167">
        <f>'BB3'!F32</f>
        <v>0</v>
      </c>
      <c r="DS32" s="1167">
        <f>'BB3'!G32</f>
        <v>0</v>
      </c>
      <c r="DT32" s="1167">
        <f>'BB3'!H32</f>
        <v>0</v>
      </c>
      <c r="DU32" s="1167">
        <f>'BB3'!I32</f>
        <v>0</v>
      </c>
      <c r="DV32" s="1167">
        <f>'BB3'!J32</f>
        <v>0</v>
      </c>
      <c r="DW32" s="1167">
        <f>'BB3'!K32</f>
        <v>0</v>
      </c>
      <c r="DX32" s="1167">
        <f>'BB3'!L32</f>
        <v>0</v>
      </c>
      <c r="DY32" s="1167">
        <f>'BB3'!M32</f>
        <v>0</v>
      </c>
      <c r="DZ32" s="1167">
        <f>'BB4'!A32</f>
        <v>0</v>
      </c>
      <c r="EA32" s="1167">
        <f>'BB4'!B32</f>
        <v>0</v>
      </c>
      <c r="EB32" s="1167">
        <f>'BB4'!C32</f>
        <v>0</v>
      </c>
      <c r="EC32" s="1167">
        <f>'BB4'!D32</f>
        <v>0</v>
      </c>
      <c r="ED32" s="1167">
        <f>'BB4'!E32</f>
        <v>0</v>
      </c>
      <c r="EE32" s="1167">
        <f>'BB4'!F32</f>
        <v>0</v>
      </c>
      <c r="EF32" s="1167">
        <f>'BB4'!G32</f>
        <v>0</v>
      </c>
      <c r="EG32" s="1167">
        <f>'BB4'!H32</f>
        <v>0</v>
      </c>
      <c r="EH32" s="1167">
        <f>'BB4'!I32</f>
        <v>0</v>
      </c>
      <c r="EI32" s="1167">
        <f>'BB4'!J32</f>
        <v>0</v>
      </c>
      <c r="EJ32" s="1167">
        <f>'BB4'!K32</f>
        <v>0</v>
      </c>
      <c r="EK32" s="1167">
        <f>'BB4'!L32</f>
        <v>0</v>
      </c>
      <c r="EL32" s="1167">
        <f>'BB4'!M32</f>
        <v>0</v>
      </c>
      <c r="EM32" s="2282" t="str">
        <f>CC!A32</f>
        <v>ฝึกการยอมรับความคิดเห็นของผู้อื่น</v>
      </c>
      <c r="EN32" s="2282" t="str">
        <f>CC!B32</f>
        <v>โดยยึดความสามารถความแตกต่างระหว่างบุคคล ทั้งทางด้านร่างกายอารมณ์จิตใจสังคมสติปัญญา</v>
      </c>
      <c r="EO32" s="2282">
        <f>'CC2'!A32</f>
        <v>0</v>
      </c>
      <c r="EP32" s="2283">
        <f>'CC2'!B32</f>
        <v>0</v>
      </c>
      <c r="EQ32" s="429" t="str">
        <f>DD!C18</f>
        <v xml:space="preserve"> -  ควรกำหนดนโยบายในการพัฒนาหลักสูตรให้ครอบคลุมการจัดประสบการณ์</v>
      </c>
      <c r="ER32" s="2279" t="str">
        <f>DD!D18</f>
        <v xml:space="preserve"> -  พัฒนาหลักสูตรท้องถิ่น</v>
      </c>
      <c r="ES32" s="2723"/>
      <c r="ET32" s="1200"/>
      <c r="EU32" s="1200"/>
      <c r="EV32" s="1197"/>
      <c r="EW32" s="1197"/>
      <c r="EX32" s="1197"/>
      <c r="EY32" s="1197"/>
      <c r="EZ32" s="1197"/>
      <c r="FA32" s="1201"/>
      <c r="FB32" s="1197"/>
      <c r="FC32" s="1197"/>
      <c r="FD32" s="1197"/>
      <c r="FE32" s="1197"/>
      <c r="FF32" s="1197"/>
      <c r="FG32" s="1197"/>
      <c r="FH32" s="1196"/>
      <c r="FI32" s="1196"/>
      <c r="FJ32" s="1197"/>
      <c r="FK32" s="1197"/>
      <c r="FL32" s="1197"/>
      <c r="FM32" s="1197"/>
      <c r="FN32" s="1201"/>
      <c r="FO32" s="1197"/>
      <c r="FP32" s="1197"/>
      <c r="FQ32" s="1197"/>
      <c r="FR32" s="1197"/>
      <c r="FS32" s="1197"/>
      <c r="FT32" s="1197"/>
      <c r="FU32" s="1196"/>
      <c r="FV32" s="1196"/>
      <c r="FW32" s="1197"/>
      <c r="FX32" s="1197"/>
      <c r="FY32" s="1197"/>
      <c r="FZ32" s="1197"/>
      <c r="GA32" s="1201"/>
      <c r="GB32" s="1197"/>
      <c r="GC32" s="1197"/>
      <c r="GD32" s="1197"/>
      <c r="GE32" s="1197"/>
      <c r="GF32" s="1197"/>
      <c r="GG32" s="1197"/>
      <c r="GH32" s="1196"/>
      <c r="GI32" s="1196"/>
      <c r="GJ32" s="1201"/>
      <c r="GK32" s="1197"/>
      <c r="GL32" s="1197"/>
      <c r="GM32" s="1197"/>
      <c r="GN32" s="1197"/>
      <c r="GO32" s="1196"/>
      <c r="GP32" s="1196"/>
      <c r="GQ32" s="1196"/>
      <c r="GR32" s="1196"/>
      <c r="GS32" s="1196"/>
      <c r="GT32" s="1196"/>
      <c r="GU32" s="1196"/>
      <c r="GV32" s="1196"/>
      <c r="GW32" s="1201"/>
      <c r="GX32" s="1197"/>
      <c r="GY32" s="1197"/>
      <c r="GZ32" s="1197"/>
      <c r="HA32" s="1197"/>
      <c r="HB32" s="1196"/>
      <c r="HC32" s="1196"/>
      <c r="HD32" s="1196"/>
      <c r="HE32" s="1196"/>
      <c r="HF32" s="1196"/>
      <c r="HG32" s="1196"/>
      <c r="HH32" s="1196"/>
      <c r="HI32" s="1196"/>
      <c r="HJ32" s="1201"/>
      <c r="HK32" s="1197"/>
      <c r="HL32" s="1197"/>
      <c r="HM32" s="1197"/>
      <c r="HN32" s="1197"/>
      <c r="HO32" s="1196"/>
      <c r="HP32" s="1196"/>
      <c r="HQ32" s="1196"/>
      <c r="HR32" s="1196"/>
      <c r="HS32" s="1196"/>
      <c r="HT32" s="1196"/>
      <c r="HU32" s="1168"/>
      <c r="HV32" s="1169"/>
      <c r="HW32" s="1070"/>
      <c r="HX32" s="1070"/>
      <c r="HY32" s="1070"/>
      <c r="HZ32" s="1070"/>
      <c r="IA32" s="1070"/>
      <c r="IB32" s="1070"/>
      <c r="IC32" s="1070"/>
      <c r="ID32" s="1070"/>
      <c r="IE32" s="1070"/>
      <c r="IF32" s="1070"/>
      <c r="IG32" s="1070"/>
      <c r="IH32" s="1070"/>
      <c r="II32" s="1070"/>
      <c r="IJ32" s="1070"/>
      <c r="IK32" s="1070"/>
      <c r="IL32" s="1070"/>
      <c r="IM32" s="1070"/>
      <c r="IN32" s="1070"/>
      <c r="IO32" s="1070"/>
      <c r="IP32" s="1070"/>
      <c r="IQ32" s="1070"/>
      <c r="IR32" s="1070"/>
      <c r="IS32" s="1070"/>
      <c r="IT32" s="1070"/>
      <c r="IU32" s="1070"/>
      <c r="IV32" s="1070"/>
    </row>
    <row r="33" spans="1:256" s="1079" customFormat="1" ht="18" customHeight="1">
      <c r="A33" s="1164">
        <v>23</v>
      </c>
      <c r="B33" s="1164"/>
      <c r="C33" s="1164"/>
      <c r="D33" s="1174"/>
      <c r="E33" s="1166"/>
      <c r="F33" s="1166"/>
      <c r="G33" s="1166"/>
      <c r="H33" s="1166"/>
      <c r="I33" s="1166"/>
      <c r="J33" s="1166"/>
      <c r="K33" s="1166"/>
      <c r="L33" s="1166"/>
      <c r="M33" s="1166"/>
      <c r="N33" s="1166"/>
      <c r="O33" s="1166"/>
      <c r="P33" s="1166"/>
      <c r="Q33" s="1166"/>
      <c r="R33" s="1166"/>
      <c r="S33" s="1166"/>
      <c r="T33" s="1166"/>
      <c r="U33" s="1166"/>
      <c r="V33" s="1166"/>
      <c r="W33" s="1166"/>
      <c r="X33" s="1166"/>
      <c r="Y33" s="1166"/>
      <c r="Z33" s="1166"/>
      <c r="AA33" s="1166"/>
      <c r="AB33" s="1166"/>
      <c r="AC33" s="1166"/>
      <c r="AD33" s="1166"/>
      <c r="AE33" s="1166"/>
      <c r="AF33" s="1166"/>
      <c r="AG33" s="1166"/>
      <c r="AH33" s="1166"/>
      <c r="AI33" s="1166"/>
      <c r="AJ33" s="1166"/>
      <c r="AK33" s="1166"/>
      <c r="AL33" s="1166"/>
      <c r="AM33" s="1166"/>
      <c r="AN33" s="1166"/>
      <c r="AO33" s="1166"/>
      <c r="AP33" s="1166"/>
      <c r="AQ33" s="1166"/>
      <c r="AR33" s="1166"/>
      <c r="AS33" s="1166"/>
      <c r="AT33" s="1166"/>
      <c r="AU33" s="1166"/>
      <c r="AV33" s="1166"/>
      <c r="AW33" s="1166"/>
      <c r="AX33" s="1166"/>
      <c r="AY33" s="1166"/>
      <c r="AZ33" s="1071"/>
      <c r="BA33" s="1071"/>
      <c r="BB33" s="1071"/>
      <c r="BC33" s="1071"/>
      <c r="BD33" s="1044"/>
      <c r="BE33" s="1044"/>
      <c r="BF33" s="1044"/>
      <c r="BG33" s="1044"/>
      <c r="BH33" s="1044"/>
      <c r="BI33" s="1044"/>
      <c r="BJ33" s="1044"/>
      <c r="BK33" s="1071"/>
      <c r="BL33" s="1071"/>
      <c r="BM33" s="1071"/>
      <c r="BN33" s="1071"/>
      <c r="BO33" s="1071"/>
      <c r="BP33" s="1071"/>
      <c r="BQ33" s="1071"/>
      <c r="BR33" s="1071"/>
      <c r="BS33" s="1071"/>
      <c r="BZ33" s="2646">
        <v>8.1</v>
      </c>
      <c r="CA33" s="2646" t="str">
        <f>'AA2'!F33</f>
        <v xml:space="preserve"> มาตรฐานที่ 8   ตัวบ่งชี้ที่ 1</v>
      </c>
      <c r="CB33" s="2644">
        <f>'AA2'!G33</f>
        <v>5</v>
      </c>
      <c r="CC33" s="2646" t="str">
        <f>'AA2'!H33</f>
        <v>ดีเยี่ยม</v>
      </c>
      <c r="CD33" s="2644">
        <f>'AA2'!I33</f>
        <v>5</v>
      </c>
      <c r="CE33" s="2646" t="str">
        <f>'AA2'!J33</f>
        <v>ดีเยี่ยม</v>
      </c>
      <c r="CF33" s="1044">
        <f>'AA2'!U33</f>
        <v>0</v>
      </c>
      <c r="CG33" s="2704" t="str">
        <f>'AA2'!Y13</f>
        <v xml:space="preserve">มีสุนทรียภาพและลักษณะนิสัยด้านศิลปะ ดนตรีและกีฬามีสุขนิสัย สุขภาพกายและสุขภาพจิตที่ดี </v>
      </c>
      <c r="CH33" s="2705"/>
      <c r="CI33" s="2705"/>
      <c r="CJ33" s="2706"/>
      <c r="CK33" s="1921"/>
      <c r="CL33" s="1921"/>
      <c r="CM33" s="1920"/>
      <c r="CN33" s="1167">
        <f>'BB1'!B33</f>
        <v>0</v>
      </c>
      <c r="CO33" s="1167">
        <f>'BB1'!C33</f>
        <v>0</v>
      </c>
      <c r="CP33" s="1167">
        <f>'BB1'!D33</f>
        <v>0</v>
      </c>
      <c r="CQ33" s="1167"/>
      <c r="CR33" s="1167"/>
      <c r="CS33" s="1167"/>
      <c r="CT33" s="1167"/>
      <c r="CU33" s="1167"/>
      <c r="CV33" s="1167"/>
      <c r="CW33" s="1167" t="str">
        <f>'BB1'!K33</f>
        <v xml:space="preserve">ได้ส่งเสริมพัฒนาบุคลากรในการจัดประสบการณ์ให้เด็กปฐมวัยอย่างมีประสิทธิภาพเป็นที่ยอมรับของสังคม </v>
      </c>
      <c r="CX33" s="1167" t="str">
        <f>'BB1'!L33</f>
        <v>สนใจด้านดนตรี</v>
      </c>
      <c r="CY33" s="1167">
        <f>'BB1'!M33</f>
        <v>0</v>
      </c>
      <c r="CZ33" s="1167"/>
      <c r="DA33" s="1167">
        <f>'BB2'!B33</f>
        <v>0</v>
      </c>
      <c r="DB33" s="1167">
        <f>'BB2'!C33</f>
        <v>0</v>
      </c>
      <c r="DC33" s="1167">
        <f>'BB2'!D33</f>
        <v>0</v>
      </c>
      <c r="DD33" s="1167"/>
      <c r="DE33" s="1167"/>
      <c r="DF33" s="1167"/>
      <c r="DG33" s="1167"/>
      <c r="DH33" s="1167"/>
      <c r="DI33" s="1167"/>
      <c r="DJ33" s="1167">
        <f>'BB2'!K33</f>
        <v>0</v>
      </c>
      <c r="DK33" s="1167">
        <f>'BB2'!L33</f>
        <v>0</v>
      </c>
      <c r="DL33" s="1167">
        <f>'BB2'!M33</f>
        <v>0</v>
      </c>
      <c r="DM33" s="1167"/>
      <c r="DN33" s="1167">
        <f>'BB3'!B33</f>
        <v>0</v>
      </c>
      <c r="DO33" s="1167">
        <f>'BB3'!C33</f>
        <v>0</v>
      </c>
      <c r="DP33" s="1167">
        <f>'BB3'!D33</f>
        <v>0</v>
      </c>
      <c r="DQ33" s="1167"/>
      <c r="DR33" s="1167"/>
      <c r="DS33" s="1167"/>
      <c r="DT33" s="1167"/>
      <c r="DU33" s="1167"/>
      <c r="DV33" s="1167"/>
      <c r="DW33" s="1167">
        <f>'BB3'!K33</f>
        <v>0</v>
      </c>
      <c r="DX33" s="1167">
        <f>'BB3'!L33</f>
        <v>0</v>
      </c>
      <c r="DY33" s="1167">
        <f>'BB3'!M33</f>
        <v>0</v>
      </c>
      <c r="DZ33" s="1167"/>
      <c r="EA33" s="1167">
        <f>'BB4'!B33</f>
        <v>0</v>
      </c>
      <c r="EB33" s="1167">
        <f>'BB4'!C33</f>
        <v>0</v>
      </c>
      <c r="EC33" s="1167">
        <f>'BB4'!D33</f>
        <v>0</v>
      </c>
      <c r="ED33" s="1167"/>
      <c r="EE33" s="1167"/>
      <c r="EF33" s="1167"/>
      <c r="EG33" s="1167"/>
      <c r="EH33" s="1167"/>
      <c r="EI33" s="1167"/>
      <c r="EJ33" s="1167">
        <f>'BB4'!K33</f>
        <v>0</v>
      </c>
      <c r="EK33" s="1167">
        <f>'BB4'!L33</f>
        <v>0</v>
      </c>
      <c r="EL33" s="1167">
        <f>'BB4'!M33</f>
        <v>0</v>
      </c>
      <c r="EM33" s="2282">
        <f>CC!A33</f>
        <v>0</v>
      </c>
      <c r="EN33" s="2282">
        <f>CC!B33</f>
        <v>0</v>
      </c>
      <c r="EO33" s="2282">
        <f>'CC2'!A33</f>
        <v>0</v>
      </c>
      <c r="EP33" s="2283">
        <f>'CC2'!B33</f>
        <v>0</v>
      </c>
      <c r="EQ33" s="429" t="str">
        <f>DD!C19</f>
        <v xml:space="preserve"> -  ควรส่งเสริมพัฒนาบุคลากรในด้านวิธีการสอน</v>
      </c>
      <c r="ER33" s="2279" t="str">
        <f>DD!D19</f>
        <v xml:space="preserve"> -  สนับสนุนชุมชนให้เข้ามามีส่วนร่วมมากขึ้น</v>
      </c>
      <c r="ES33" s="2723"/>
      <c r="FB33" s="1077"/>
      <c r="FC33" s="1077"/>
      <c r="FD33" s="1077"/>
      <c r="FE33" s="1077"/>
      <c r="FF33" s="1077"/>
      <c r="FG33" s="1077"/>
      <c r="FH33" s="1077"/>
      <c r="FI33" s="1077"/>
      <c r="FO33" s="1077"/>
      <c r="FP33" s="1077"/>
      <c r="FQ33" s="1077"/>
      <c r="FR33" s="1077"/>
      <c r="FS33" s="1077"/>
      <c r="FT33" s="1077"/>
      <c r="FU33" s="1077"/>
      <c r="FV33" s="1077"/>
      <c r="GB33" s="1077"/>
      <c r="GC33" s="1077"/>
      <c r="GD33" s="1077"/>
      <c r="GE33" s="1077"/>
      <c r="GF33" s="1077"/>
      <c r="GG33" s="1077"/>
      <c r="GH33" s="1077"/>
      <c r="GI33" s="1077"/>
      <c r="GO33" s="1077"/>
      <c r="GP33" s="1077"/>
      <c r="GQ33" s="1077"/>
      <c r="GR33" s="1077"/>
      <c r="GS33" s="1077"/>
      <c r="GT33" s="1077"/>
      <c r="GU33" s="1077"/>
      <c r="GV33" s="1077"/>
      <c r="HB33" s="1077"/>
      <c r="HC33" s="1077"/>
      <c r="HD33" s="1077"/>
      <c r="HE33" s="1077"/>
      <c r="HF33" s="1077"/>
      <c r="HG33" s="1077"/>
      <c r="HH33" s="1077"/>
      <c r="HI33" s="1077"/>
      <c r="HO33" s="1077"/>
      <c r="HP33" s="1077"/>
      <c r="HQ33" s="1077"/>
      <c r="HR33" s="1077"/>
      <c r="HS33" s="1077"/>
      <c r="HT33" s="1077"/>
      <c r="HU33" s="1162"/>
      <c r="HV33" s="1163"/>
      <c r="HW33" s="1070"/>
      <c r="HX33" s="1070"/>
      <c r="HY33" s="1070"/>
      <c r="HZ33" s="1070"/>
      <c r="IA33" s="1070"/>
      <c r="IB33" s="1070"/>
      <c r="IC33" s="1070"/>
      <c r="ID33" s="1070"/>
      <c r="IE33" s="1070"/>
      <c r="IF33" s="1070"/>
      <c r="IG33" s="1070"/>
      <c r="IH33" s="1070"/>
      <c r="II33" s="1070"/>
      <c r="IJ33" s="1070"/>
      <c r="IK33" s="1070"/>
      <c r="IL33" s="1070"/>
      <c r="IM33" s="1070"/>
      <c r="IN33" s="1070"/>
      <c r="IO33" s="1070"/>
      <c r="IP33" s="1070"/>
      <c r="IQ33" s="1070"/>
      <c r="IR33" s="1070"/>
      <c r="IS33" s="1070"/>
      <c r="IT33" s="1070"/>
      <c r="IU33" s="1070"/>
      <c r="IV33" s="1070"/>
    </row>
    <row r="34" spans="1:256" s="1079" customFormat="1" ht="18" customHeight="1">
      <c r="A34" s="1164">
        <v>24</v>
      </c>
      <c r="B34" s="1164"/>
      <c r="C34" s="1164"/>
      <c r="D34" s="1174"/>
      <c r="E34" s="1166"/>
      <c r="F34" s="1166"/>
      <c r="G34" s="1166"/>
      <c r="H34" s="1166"/>
      <c r="I34" s="1166"/>
      <c r="J34" s="1166"/>
      <c r="K34" s="1166"/>
      <c r="L34" s="1166"/>
      <c r="M34" s="1166"/>
      <c r="N34" s="1166"/>
      <c r="O34" s="1166"/>
      <c r="P34" s="1166"/>
      <c r="Q34" s="1166"/>
      <c r="R34" s="1166"/>
      <c r="S34" s="1166"/>
      <c r="T34" s="1166"/>
      <c r="U34" s="1166"/>
      <c r="V34" s="1166"/>
      <c r="W34" s="1166"/>
      <c r="X34" s="1166"/>
      <c r="Y34" s="1166"/>
      <c r="Z34" s="1166"/>
      <c r="AA34" s="1166"/>
      <c r="AB34" s="1166"/>
      <c r="AC34" s="1166"/>
      <c r="AD34" s="1166"/>
      <c r="AE34" s="1166"/>
      <c r="AF34" s="1166"/>
      <c r="AG34" s="1166"/>
      <c r="AH34" s="1166"/>
      <c r="AI34" s="1166"/>
      <c r="AJ34" s="1166"/>
      <c r="AK34" s="1166"/>
      <c r="AL34" s="1166"/>
      <c r="AM34" s="1166"/>
      <c r="AN34" s="1166"/>
      <c r="AO34" s="1166"/>
      <c r="AP34" s="1166"/>
      <c r="AQ34" s="1166"/>
      <c r="AR34" s="1166"/>
      <c r="AS34" s="1166"/>
      <c r="AT34" s="1166"/>
      <c r="AU34" s="1166"/>
      <c r="AV34" s="1166"/>
      <c r="AW34" s="1166"/>
      <c r="AX34" s="1166"/>
      <c r="AY34" s="1166"/>
      <c r="AZ34" s="1071"/>
      <c r="BA34" s="1071"/>
      <c r="BB34" s="1071"/>
      <c r="BC34" s="1071"/>
      <c r="BD34" s="1044"/>
      <c r="BE34" s="1044"/>
      <c r="BF34" s="1044"/>
      <c r="BG34" s="1044"/>
      <c r="BH34" s="1044"/>
      <c r="BI34" s="1166"/>
      <c r="BJ34" s="1166"/>
      <c r="BK34" s="1071"/>
      <c r="BL34" s="1071"/>
      <c r="BM34" s="1071"/>
      <c r="BN34" s="1071"/>
      <c r="BO34" s="1071"/>
      <c r="BP34" s="1071"/>
      <c r="BQ34" s="1071"/>
      <c r="BR34" s="1071"/>
      <c r="BS34" s="1071"/>
      <c r="BZ34" s="2646">
        <v>8.1999999999999993</v>
      </c>
      <c r="CA34" s="2646" t="str">
        <f>'AA2'!F34</f>
        <v xml:space="preserve"> ตัวบ่งชี้ที่ 2</v>
      </c>
      <c r="CB34" s="2644">
        <f>'AA2'!G34</f>
        <v>5</v>
      </c>
      <c r="CC34" s="2646" t="str">
        <f>'AA2'!H34</f>
        <v>ดีเยี่ยม</v>
      </c>
      <c r="CD34" s="2644">
        <f>'AA2'!I34</f>
        <v>5</v>
      </c>
      <c r="CE34" s="2646" t="str">
        <f>'AA2'!J34</f>
        <v>ดีเยี่ยม</v>
      </c>
      <c r="CF34" s="1044">
        <f>'AA2'!U34</f>
        <v>0</v>
      </c>
      <c r="CG34" s="2704" t="str">
        <f>'AA2'!Y14</f>
        <v>มีความรู้และทักษะที่จำเป็นตามหลักสูตร</v>
      </c>
      <c r="CH34" s="2705"/>
      <c r="CI34" s="2705"/>
      <c r="CJ34" s="2706"/>
      <c r="CK34" s="1921"/>
      <c r="CL34" s="1921"/>
      <c r="CM34" s="1920"/>
      <c r="CN34" s="1167">
        <f>'BB1'!B34</f>
        <v>0</v>
      </c>
      <c r="CO34" s="1167">
        <f>'BB1'!C34</f>
        <v>0</v>
      </c>
      <c r="CP34" s="1167">
        <f>'BB1'!D34</f>
        <v>0</v>
      </c>
      <c r="CQ34" s="1167"/>
      <c r="CR34" s="1167"/>
      <c r="CS34" s="1167"/>
      <c r="CT34" s="1167"/>
      <c r="CU34" s="1167"/>
      <c r="CV34" s="1167"/>
      <c r="CW34" s="1167" t="str">
        <f>'BB1'!K34</f>
        <v>ครูและบุคลากรได้รับการแลกเปลี่ยนรู้ประสบการณ์</v>
      </c>
      <c r="CX34" s="1167">
        <f>'BB1'!L34</f>
        <v>0</v>
      </c>
      <c r="CY34" s="1167">
        <f>'BB1'!M34</f>
        <v>0</v>
      </c>
      <c r="CZ34" s="1167"/>
      <c r="DA34" s="1167">
        <f>'BB2'!B34</f>
        <v>0</v>
      </c>
      <c r="DB34" s="1167">
        <f>'BB2'!C34</f>
        <v>0</v>
      </c>
      <c r="DC34" s="1167">
        <f>'BB2'!D34</f>
        <v>0</v>
      </c>
      <c r="DD34" s="1167"/>
      <c r="DE34" s="1167"/>
      <c r="DF34" s="1167"/>
      <c r="DG34" s="1167"/>
      <c r="DH34" s="1167"/>
      <c r="DI34" s="1167"/>
      <c r="DJ34" s="1167">
        <f>'BB2'!K34</f>
        <v>0</v>
      </c>
      <c r="DK34" s="1167">
        <f>'BB2'!L34</f>
        <v>0</v>
      </c>
      <c r="DL34" s="1167">
        <f>'BB2'!M34</f>
        <v>0</v>
      </c>
      <c r="DM34" s="1167"/>
      <c r="DN34" s="1167">
        <f>'BB3'!B34</f>
        <v>0</v>
      </c>
      <c r="DO34" s="1167">
        <f>'BB3'!C34</f>
        <v>0</v>
      </c>
      <c r="DP34" s="1167">
        <f>'BB3'!D34</f>
        <v>0</v>
      </c>
      <c r="DQ34" s="1167"/>
      <c r="DR34" s="1167"/>
      <c r="DS34" s="1167"/>
      <c r="DT34" s="1167"/>
      <c r="DU34" s="1167"/>
      <c r="DV34" s="1167"/>
      <c r="DW34" s="1167">
        <f>'BB3'!K34</f>
        <v>0</v>
      </c>
      <c r="DX34" s="1167">
        <f>'BB3'!L34</f>
        <v>0</v>
      </c>
      <c r="DY34" s="1167">
        <f>'BB3'!M34</f>
        <v>0</v>
      </c>
      <c r="DZ34" s="1167"/>
      <c r="EA34" s="1167">
        <f>'BB4'!B34</f>
        <v>0</v>
      </c>
      <c r="EB34" s="1167">
        <f>'BB4'!C34</f>
        <v>0</v>
      </c>
      <c r="EC34" s="1167">
        <f>'BB4'!D34</f>
        <v>0</v>
      </c>
      <c r="ED34" s="1167"/>
      <c r="EE34" s="1167"/>
      <c r="EF34" s="1167"/>
      <c r="EG34" s="1167"/>
      <c r="EH34" s="1167"/>
      <c r="EI34" s="1167"/>
      <c r="EJ34" s="1167">
        <f>'BB4'!K34</f>
        <v>0</v>
      </c>
      <c r="EK34" s="1167">
        <f>'BB4'!L34</f>
        <v>0</v>
      </c>
      <c r="EL34" s="1520">
        <f>'BB4'!M34</f>
        <v>0</v>
      </c>
      <c r="EM34" s="2713"/>
      <c r="EO34" s="1523"/>
      <c r="EP34" s="1523"/>
      <c r="EQ34" s="429" t="str">
        <f>DD!C20</f>
        <v xml:space="preserve"> -  เปิดโอกาสให้ผู้ปกครองได้มีส่วนร่วมในการพัฒผู้เรียน</v>
      </c>
      <c r="ER34" s="2279">
        <f>DD!D20</f>
        <v>0</v>
      </c>
      <c r="ES34" s="2723"/>
      <c r="ET34" s="584" t="s">
        <v>745</v>
      </c>
      <c r="EU34" s="585"/>
      <c r="EV34" s="691"/>
      <c r="EW34" s="593"/>
      <c r="EX34" s="586" t="s">
        <v>1884</v>
      </c>
      <c r="EY34" s="586">
        <v>7</v>
      </c>
      <c r="EZ34" s="586"/>
      <c r="FA34" s="586"/>
      <c r="FB34" s="586"/>
      <c r="FC34" s="586"/>
      <c r="FD34" s="586"/>
      <c r="FE34" s="586"/>
      <c r="FF34" s="586"/>
      <c r="FG34" s="588"/>
      <c r="FH34" s="589"/>
      <c r="FI34" s="589"/>
      <c r="FJ34" s="590"/>
      <c r="FK34" s="591" t="s">
        <v>1884</v>
      </c>
      <c r="FL34" s="591">
        <v>8</v>
      </c>
      <c r="FM34" s="591"/>
      <c r="FN34" s="591"/>
      <c r="FO34" s="591"/>
      <c r="FP34" s="591"/>
      <c r="FQ34" s="591"/>
      <c r="FR34" s="591"/>
      <c r="FS34" s="591"/>
      <c r="FT34" s="592"/>
      <c r="FU34" s="589"/>
      <c r="FV34" s="589"/>
      <c r="FW34" s="593"/>
      <c r="FX34" s="586" t="s">
        <v>1884</v>
      </c>
      <c r="FY34" s="586">
        <v>9</v>
      </c>
      <c r="FZ34" s="586"/>
      <c r="GA34" s="586"/>
      <c r="GB34" s="586"/>
      <c r="GC34" s="586"/>
      <c r="GD34" s="586"/>
      <c r="GE34" s="586"/>
      <c r="GF34" s="586"/>
      <c r="GG34" s="588"/>
      <c r="GH34" s="589"/>
      <c r="GI34" s="589"/>
      <c r="GJ34" s="590"/>
      <c r="GK34" s="591" t="s">
        <v>1884</v>
      </c>
      <c r="GL34" s="591">
        <v>10</v>
      </c>
      <c r="GM34" s="591"/>
      <c r="GN34" s="591"/>
      <c r="GO34" s="591"/>
      <c r="GP34" s="591"/>
      <c r="GQ34" s="591"/>
      <c r="GR34" s="591"/>
      <c r="GS34" s="591"/>
      <c r="GT34" s="592"/>
      <c r="GU34" s="589"/>
      <c r="GV34" s="589"/>
      <c r="GW34" s="348"/>
      <c r="GX34" s="348"/>
      <c r="GY34" s="348"/>
      <c r="GZ34" s="348"/>
      <c r="HA34" s="348"/>
      <c r="HB34" s="348"/>
      <c r="HC34" s="348"/>
      <c r="HD34" s="348"/>
      <c r="HE34" s="348"/>
      <c r="HF34" s="348"/>
      <c r="HG34" s="595" t="s">
        <v>1886</v>
      </c>
      <c r="HH34" s="596"/>
      <c r="HI34" s="596"/>
      <c r="HJ34" s="596"/>
      <c r="HK34" s="596"/>
      <c r="HL34" s="597"/>
      <c r="HM34" s="598" t="s">
        <v>1886</v>
      </c>
      <c r="HN34" s="598"/>
      <c r="HO34" s="598"/>
      <c r="HP34" s="599"/>
      <c r="HQ34" s="596" t="s">
        <v>1886</v>
      </c>
      <c r="HR34" s="596"/>
      <c r="HS34" s="600"/>
      <c r="HU34" s="1075"/>
      <c r="HV34" s="1070"/>
      <c r="HW34" s="1070"/>
      <c r="HX34" s="1070"/>
      <c r="HY34" s="1070"/>
      <c r="HZ34" s="1070"/>
      <c r="IA34" s="1070"/>
      <c r="IB34" s="1070"/>
      <c r="IC34" s="1070"/>
      <c r="ID34" s="1070"/>
      <c r="IE34" s="1070"/>
      <c r="IF34" s="1070"/>
      <c r="IG34" s="1070"/>
      <c r="IH34" s="1070"/>
      <c r="II34" s="1070"/>
      <c r="IJ34" s="1070"/>
      <c r="IK34" s="1070"/>
      <c r="IL34" s="1070"/>
      <c r="IM34" s="1070"/>
      <c r="IN34" s="1070"/>
      <c r="IO34" s="1070"/>
      <c r="IP34" s="1070"/>
      <c r="IQ34" s="1070"/>
      <c r="IR34" s="1070"/>
      <c r="IS34" s="1070"/>
      <c r="IT34" s="1070"/>
      <c r="IU34" s="1070"/>
      <c r="IV34" s="1070"/>
    </row>
    <row r="35" spans="1:256" s="1079" customFormat="1" ht="18" customHeight="1">
      <c r="A35" s="1164">
        <v>25</v>
      </c>
      <c r="B35" s="1164"/>
      <c r="C35" s="1164"/>
      <c r="D35" s="1174"/>
      <c r="E35" s="1166"/>
      <c r="F35" s="1166"/>
      <c r="G35" s="1166"/>
      <c r="H35" s="1166"/>
      <c r="I35" s="1166"/>
      <c r="J35" s="1166"/>
      <c r="K35" s="1166"/>
      <c r="L35" s="1166"/>
      <c r="M35" s="1166"/>
      <c r="N35" s="1166"/>
      <c r="O35" s="1166"/>
      <c r="P35" s="1166"/>
      <c r="Q35" s="1166"/>
      <c r="R35" s="1166"/>
      <c r="S35" s="1166"/>
      <c r="T35" s="1166"/>
      <c r="U35" s="1166"/>
      <c r="V35" s="1166"/>
      <c r="W35" s="1166"/>
      <c r="X35" s="1166"/>
      <c r="Y35" s="1166"/>
      <c r="Z35" s="1166"/>
      <c r="AA35" s="1166"/>
      <c r="AB35" s="1166"/>
      <c r="AC35" s="1166"/>
      <c r="AD35" s="1166"/>
      <c r="AE35" s="1166"/>
      <c r="AF35" s="1166"/>
      <c r="AG35" s="1166"/>
      <c r="AH35" s="1166"/>
      <c r="AI35" s="1166"/>
      <c r="AJ35" s="1166"/>
      <c r="AK35" s="1166"/>
      <c r="AL35" s="1166"/>
      <c r="AM35" s="1166"/>
      <c r="AN35" s="1166"/>
      <c r="AO35" s="1166"/>
      <c r="AP35" s="1166"/>
      <c r="AQ35" s="1166"/>
      <c r="AR35" s="1166"/>
      <c r="AS35" s="1166"/>
      <c r="AT35" s="1166"/>
      <c r="AU35" s="1166"/>
      <c r="AV35" s="1166"/>
      <c r="AW35" s="1166"/>
      <c r="AX35" s="1166"/>
      <c r="AY35" s="1166"/>
      <c r="AZ35" s="1071"/>
      <c r="BA35" s="1071"/>
      <c r="BB35" s="1071"/>
      <c r="BC35" s="1071"/>
      <c r="BD35" s="1166"/>
      <c r="BE35" s="1166"/>
      <c r="BF35" s="1166"/>
      <c r="BG35" s="1166"/>
      <c r="BH35" s="1166"/>
      <c r="BI35" s="1044"/>
      <c r="BJ35" s="1044"/>
      <c r="BK35" s="1071"/>
      <c r="BL35" s="1071"/>
      <c r="BM35" s="1071"/>
      <c r="BN35" s="1071"/>
      <c r="BO35" s="1071"/>
      <c r="BP35" s="1071"/>
      <c r="BQ35" s="1071"/>
      <c r="BR35" s="1071"/>
      <c r="BS35" s="1071"/>
      <c r="BZ35" s="2646">
        <v>8.3000000000000007</v>
      </c>
      <c r="CA35" s="2646" t="str">
        <f>'AA2'!F35</f>
        <v xml:space="preserve"> ตัวบ่งชี้ที่ 3</v>
      </c>
      <c r="CB35" s="2644">
        <f>'AA2'!G35</f>
        <v>5</v>
      </c>
      <c r="CC35" s="2646" t="str">
        <f>'AA2'!H35</f>
        <v>ดีเยี่ยม</v>
      </c>
      <c r="CD35" s="2644">
        <f>'AA2'!I35</f>
        <v>5</v>
      </c>
      <c r="CE35" s="2646" t="str">
        <f>'AA2'!J35</f>
        <v>ดีเยี่ยม</v>
      </c>
      <c r="CF35" s="1044">
        <f>'AA2'!U35</f>
        <v>0</v>
      </c>
      <c r="CG35" s="2704" t="str">
        <f>'AA2'!Y15</f>
        <v xml:space="preserve">        ครูมีความสามารถในการจัดการเรียนการสอนอย่างมีประสิทธิภาพและเน้นผู้เรียนเป็นสำคัญ</v>
      </c>
      <c r="CH35" s="2705"/>
      <c r="CI35" s="2705"/>
      <c r="CJ35" s="2706"/>
      <c r="CK35" s="1921"/>
      <c r="CL35" s="1921"/>
      <c r="CM35" s="1183" t="s">
        <v>471</v>
      </c>
      <c r="CN35" s="1110" t="str">
        <f>'BB1'!B1&amp;'BB1'!C1</f>
        <v>กลยุทธ์ ที่ 1   จัดกิจกรรมการเรียนการสอนให้บรรลุจุดมุ่งหมายของหลักสูตรการศึกษาขั้นพื้นฐาน</v>
      </c>
      <c r="CO35" s="1110" t="str">
        <f>'BB5'!B1&amp;'BB5'!C1</f>
        <v>กลยุทธ์ ที่ 5   การมีส่วนร่วมของผู้ปกครอง ชุมชน ภาคเอกชน และท้องถิ่นในการจัดการศึกษา</v>
      </c>
      <c r="CP35" s="1110"/>
      <c r="CQ35" s="1110"/>
      <c r="CR35" s="1111"/>
      <c r="CS35" s="1111"/>
      <c r="CT35" s="1111"/>
      <c r="CU35" s="1111"/>
      <c r="CV35" s="1111"/>
      <c r="CW35" s="1112"/>
      <c r="CX35" s="1113"/>
      <c r="CY35" s="1113"/>
      <c r="CZ35" s="1183" t="s">
        <v>472</v>
      </c>
      <c r="DA35" s="1110" t="str">
        <f>'BB2'!B1&amp;'BB2'!C1</f>
        <v>กลยุทธ์ ที่ 2   คุณธรรมนำความรู้และตามหลักปรัชญาเศรษฐกิจพอเพียง</v>
      </c>
      <c r="DB35" s="1110" t="str">
        <f>'BB6'!B1&amp;'BB6'!C1</f>
        <v>กลยุทธ์ ที่ 5 (ต่อ)   การมีส่วนร่วมของผู้ปกครอง ชุมชน ภาคเอกชน และท้องถิ่นในการจัดการศึกษา</v>
      </c>
      <c r="DC35" s="1110"/>
      <c r="DD35" s="1110"/>
      <c r="DE35" s="1111"/>
      <c r="DF35" s="1111"/>
      <c r="DG35" s="1111"/>
      <c r="DH35" s="1111"/>
      <c r="DI35" s="1111"/>
      <c r="DJ35" s="1112"/>
      <c r="DK35" s="1113"/>
      <c r="DL35" s="1113"/>
      <c r="DM35" s="1183" t="s">
        <v>473</v>
      </c>
      <c r="DN35" s="1110" t="str">
        <f>'BB3'!B1&amp;'BB3'!C1</f>
        <v>กลยุทธ์ ที่ 3   ขยายโอกาสทางการศึกษาขั้นพื้นฐานของประชากรในวัยเรียนอย่างกว้างขวางและทั่วถึง</v>
      </c>
      <c r="DO35" s="1110" t="str">
        <f>'BB7'!B1&amp;'BB7'!C1</f>
        <v xml:space="preserve">กลยุทธ์ ที่ </v>
      </c>
      <c r="DP35" s="1110"/>
      <c r="DQ35" s="1110"/>
      <c r="DR35" s="1111"/>
      <c r="DS35" s="1111"/>
      <c r="DT35" s="1111"/>
      <c r="DU35" s="1111"/>
      <c r="DV35" s="1111"/>
      <c r="DW35" s="1112"/>
      <c r="DX35" s="1113"/>
      <c r="DY35" s="1113"/>
      <c r="DZ35" s="1183" t="s">
        <v>474</v>
      </c>
      <c r="EA35" s="1110" t="str">
        <f>'BB4'!B1&amp;'BB4'!C1</f>
        <v>กลยุทธ์ ที่ 4   พัฒนาคุณภาพครูและมาตราฐานการศึกษาทุกระบบ</v>
      </c>
      <c r="EB35" s="1110"/>
      <c r="EC35" s="1110"/>
      <c r="ED35" s="1110"/>
      <c r="EE35" s="1111"/>
      <c r="EF35" s="1111"/>
      <c r="EG35" s="1111"/>
      <c r="EH35" s="1111"/>
      <c r="EI35" s="1111"/>
      <c r="EJ35" s="1112"/>
      <c r="EK35" s="1113"/>
      <c r="EL35" s="1113"/>
      <c r="EM35" s="1521" t="s">
        <v>885</v>
      </c>
      <c r="EN35" s="1522" t="s">
        <v>886</v>
      </c>
      <c r="EO35" s="1521" t="s">
        <v>885</v>
      </c>
      <c r="EP35" s="1522" t="s">
        <v>886</v>
      </c>
      <c r="EQ35" s="429">
        <f>DD!C21</f>
        <v>0</v>
      </c>
      <c r="ER35" s="2279">
        <f>DD!D21</f>
        <v>0</v>
      </c>
      <c r="ES35" s="2723"/>
      <c r="ET35" s="601" t="s">
        <v>1887</v>
      </c>
      <c r="EU35" s="602"/>
      <c r="EV35" s="692" t="s">
        <v>1546</v>
      </c>
      <c r="EW35" s="610" t="s">
        <v>1888</v>
      </c>
      <c r="EX35" s="603"/>
      <c r="EY35" s="603"/>
      <c r="EZ35" s="603"/>
      <c r="FA35" s="604"/>
      <c r="FB35" s="603" t="s">
        <v>1889</v>
      </c>
      <c r="FC35" s="604"/>
      <c r="FD35" s="605" t="s">
        <v>1890</v>
      </c>
      <c r="FE35" s="605" t="s">
        <v>1891</v>
      </c>
      <c r="FF35" s="603" t="s">
        <v>1892</v>
      </c>
      <c r="FG35" s="604"/>
      <c r="FH35" s="589"/>
      <c r="FI35" s="589"/>
      <c r="FJ35" s="606" t="s">
        <v>1888</v>
      </c>
      <c r="FK35" s="607"/>
      <c r="FL35" s="607"/>
      <c r="FM35" s="607"/>
      <c r="FN35" s="608"/>
      <c r="FO35" s="607" t="s">
        <v>1889</v>
      </c>
      <c r="FP35" s="608"/>
      <c r="FQ35" s="609" t="s">
        <v>1890</v>
      </c>
      <c r="FR35" s="609" t="s">
        <v>1891</v>
      </c>
      <c r="FS35" s="607" t="s">
        <v>1892</v>
      </c>
      <c r="FT35" s="608"/>
      <c r="FU35" s="589"/>
      <c r="FV35" s="589"/>
      <c r="FW35" s="610" t="s">
        <v>1888</v>
      </c>
      <c r="FX35" s="603"/>
      <c r="FY35" s="603"/>
      <c r="FZ35" s="603"/>
      <c r="GA35" s="604"/>
      <c r="GB35" s="603" t="s">
        <v>1889</v>
      </c>
      <c r="GC35" s="604"/>
      <c r="GD35" s="605" t="s">
        <v>1890</v>
      </c>
      <c r="GE35" s="605" t="s">
        <v>1891</v>
      </c>
      <c r="GF35" s="603" t="s">
        <v>1892</v>
      </c>
      <c r="GG35" s="604"/>
      <c r="GH35" s="589"/>
      <c r="GI35" s="589"/>
      <c r="GJ35" s="606" t="s">
        <v>1888</v>
      </c>
      <c r="GK35" s="607"/>
      <c r="GL35" s="607"/>
      <c r="GM35" s="607"/>
      <c r="GN35" s="608"/>
      <c r="GO35" s="607" t="s">
        <v>1889</v>
      </c>
      <c r="GP35" s="608"/>
      <c r="GQ35" s="609" t="s">
        <v>1890</v>
      </c>
      <c r="GR35" s="609" t="s">
        <v>1891</v>
      </c>
      <c r="GS35" s="607" t="s">
        <v>1892</v>
      </c>
      <c r="GT35" s="608"/>
      <c r="GU35" s="589"/>
      <c r="GV35" s="589"/>
      <c r="GW35" s="348"/>
      <c r="GX35" s="348"/>
      <c r="GY35" s="348"/>
      <c r="GZ35" s="348"/>
      <c r="HA35" s="348"/>
      <c r="HB35" s="348"/>
      <c r="HC35" s="348"/>
      <c r="HD35" s="348"/>
      <c r="HE35" s="348"/>
      <c r="HF35" s="348"/>
      <c r="HG35" s="611" t="s">
        <v>978</v>
      </c>
      <c r="HH35" s="612"/>
      <c r="HI35" s="612"/>
      <c r="HJ35" s="612"/>
      <c r="HK35" s="612"/>
      <c r="HL35" s="613" t="s">
        <v>893</v>
      </c>
      <c r="HM35" s="613"/>
      <c r="HN35" s="614"/>
      <c r="HO35" s="614"/>
      <c r="HP35" s="615"/>
      <c r="HQ35" s="612" t="s">
        <v>214</v>
      </c>
      <c r="HR35" s="612"/>
      <c r="HS35" s="616"/>
      <c r="HU35" s="1075"/>
      <c r="HV35" s="1070"/>
      <c r="HW35" s="1070"/>
      <c r="HX35" s="1070"/>
      <c r="HY35" s="1070"/>
      <c r="HZ35" s="1070"/>
      <c r="IA35" s="1070"/>
      <c r="IB35" s="1070"/>
      <c r="IC35" s="1070"/>
      <c r="ID35" s="1070"/>
      <c r="IE35" s="1070"/>
      <c r="IF35" s="1070"/>
      <c r="IG35" s="1070"/>
      <c r="IH35" s="1070"/>
      <c r="II35" s="1070"/>
      <c r="IJ35" s="1070"/>
      <c r="IK35" s="1070"/>
      <c r="IL35" s="1070"/>
      <c r="IM35" s="1070"/>
      <c r="IN35" s="1070"/>
      <c r="IO35" s="1070"/>
      <c r="IP35" s="1070"/>
      <c r="IQ35" s="1070"/>
      <c r="IR35" s="1070"/>
      <c r="IS35" s="1070"/>
      <c r="IT35" s="1070"/>
      <c r="IU35" s="1070"/>
      <c r="IV35" s="1070"/>
    </row>
    <row r="36" spans="1:256" s="1079" customFormat="1" ht="18" customHeight="1">
      <c r="A36" s="1164">
        <v>26</v>
      </c>
      <c r="B36" s="1164"/>
      <c r="C36" s="1164"/>
      <c r="D36" s="1174"/>
      <c r="E36" s="1166"/>
      <c r="F36" s="1166"/>
      <c r="G36" s="1166"/>
      <c r="H36" s="1166"/>
      <c r="I36" s="1166"/>
      <c r="J36" s="1166"/>
      <c r="K36" s="1166"/>
      <c r="L36" s="1166"/>
      <c r="M36" s="1166"/>
      <c r="N36" s="1166"/>
      <c r="O36" s="1166"/>
      <c r="P36" s="1166"/>
      <c r="Q36" s="1166"/>
      <c r="R36" s="1166"/>
      <c r="S36" s="1166"/>
      <c r="T36" s="1166"/>
      <c r="U36" s="1166"/>
      <c r="V36" s="1166"/>
      <c r="W36" s="1166"/>
      <c r="X36" s="1166"/>
      <c r="Y36" s="1166"/>
      <c r="Z36" s="1166"/>
      <c r="AA36" s="1166"/>
      <c r="AB36" s="1166"/>
      <c r="AC36" s="1166"/>
      <c r="AD36" s="1166"/>
      <c r="AE36" s="1166"/>
      <c r="AF36" s="1166"/>
      <c r="AG36" s="1166"/>
      <c r="AH36" s="1166"/>
      <c r="AI36" s="1166"/>
      <c r="AJ36" s="1166"/>
      <c r="AK36" s="1166"/>
      <c r="AL36" s="1166"/>
      <c r="AM36" s="1166"/>
      <c r="AN36" s="1166"/>
      <c r="AO36" s="1166"/>
      <c r="AP36" s="1166"/>
      <c r="AQ36" s="1166"/>
      <c r="AR36" s="1166"/>
      <c r="AS36" s="1166"/>
      <c r="AT36" s="1166"/>
      <c r="AU36" s="1166"/>
      <c r="AV36" s="1166"/>
      <c r="AW36" s="1166"/>
      <c r="AX36" s="1166"/>
      <c r="AY36" s="1166"/>
      <c r="AZ36" s="1071"/>
      <c r="BA36" s="1071"/>
      <c r="BB36" s="1071"/>
      <c r="BC36" s="1071"/>
      <c r="BD36" s="1166"/>
      <c r="BE36" s="1166"/>
      <c r="BF36" s="1166"/>
      <c r="BG36" s="1166"/>
      <c r="BH36" s="1166"/>
      <c r="BI36" s="1044"/>
      <c r="BJ36" s="1044"/>
      <c r="BK36" s="1071"/>
      <c r="BL36" s="1071"/>
      <c r="BM36" s="1071"/>
      <c r="BN36" s="1071"/>
      <c r="BO36" s="1071"/>
      <c r="BP36" s="1071"/>
      <c r="BQ36" s="1071"/>
      <c r="BR36" s="1071"/>
      <c r="BS36" s="1071"/>
      <c r="BZ36" s="2646">
        <v>8.4</v>
      </c>
      <c r="CA36" s="2646" t="str">
        <f>'AA2'!F36</f>
        <v xml:space="preserve"> ตัวบ่งชี้ที่ 4</v>
      </c>
      <c r="CB36" s="2644">
        <f>'AA2'!G36</f>
        <v>5</v>
      </c>
      <c r="CC36" s="2646" t="str">
        <f>'AA2'!H36</f>
        <v>ดีเยี่ยม</v>
      </c>
      <c r="CD36" s="2644">
        <f>'AA2'!I36</f>
        <v>5</v>
      </c>
      <c r="CE36" s="2646" t="str">
        <f>'AA2'!J36</f>
        <v>ดีเยี่ยม</v>
      </c>
      <c r="CF36" s="1044">
        <f>'AA2'!U36</f>
        <v>0</v>
      </c>
      <c r="CG36" s="2704" t="str">
        <f>'AA2'!Y16</f>
        <v xml:space="preserve">        ผู้บริหารมีภาวะผู้นำและมีความสามารถในการบริหารจัดการและสถานมีการจัดองค์กร/</v>
      </c>
      <c r="CH36" s="2705"/>
      <c r="CI36" s="2705"/>
      <c r="CJ36" s="2707"/>
      <c r="CK36" s="1923"/>
      <c r="CL36" s="1490"/>
      <c r="CM36" s="1920">
        <f>'BB5'!A11</f>
        <v>0</v>
      </c>
      <c r="CN36" s="1167">
        <f>'BB5'!B11</f>
        <v>0</v>
      </c>
      <c r="CO36" s="1167">
        <f>'BB5'!C11</f>
        <v>0</v>
      </c>
      <c r="CP36" s="1167">
        <f>'BB5'!D11</f>
        <v>0</v>
      </c>
      <c r="CQ36" s="1167">
        <f>'BB5'!E11</f>
        <v>0</v>
      </c>
      <c r="CR36" s="1167">
        <f>'BB5'!F11</f>
        <v>0</v>
      </c>
      <c r="CS36" s="1167">
        <f>'BB5'!G11</f>
        <v>0</v>
      </c>
      <c r="CT36" s="1167">
        <f>'BB5'!H11</f>
        <v>0</v>
      </c>
      <c r="CU36" s="1167">
        <f>'BB5'!I11</f>
        <v>0</v>
      </c>
      <c r="CV36" s="1167">
        <f>'BB5'!J11</f>
        <v>0</v>
      </c>
      <c r="CW36" s="1167">
        <f>'BB5'!K11</f>
        <v>0</v>
      </c>
      <c r="CX36" s="1167">
        <f>'BB5'!L11</f>
        <v>0</v>
      </c>
      <c r="CY36" s="1167">
        <f>'BB5'!M11</f>
        <v>0</v>
      </c>
      <c r="CZ36" s="1167">
        <f>'BB6'!A11</f>
        <v>0</v>
      </c>
      <c r="DA36" s="1167">
        <f>'BB6'!B11</f>
        <v>0</v>
      </c>
      <c r="DB36" s="1167">
        <f>'BB6'!C11</f>
        <v>0</v>
      </c>
      <c r="DC36" s="1167">
        <f>'BB6'!D11</f>
        <v>0</v>
      </c>
      <c r="DD36" s="1167">
        <f>'BB6'!E11</f>
        <v>0</v>
      </c>
      <c r="DE36" s="1167">
        <f>'BB6'!F11</f>
        <v>0</v>
      </c>
      <c r="DF36" s="1167">
        <f>'BB6'!G11</f>
        <v>0</v>
      </c>
      <c r="DG36" s="1167">
        <f>'BB6'!H11</f>
        <v>0</v>
      </c>
      <c r="DH36" s="1167">
        <f>'BB6'!I11</f>
        <v>0</v>
      </c>
      <c r="DI36" s="1167">
        <f>'BB6'!J11</f>
        <v>0</v>
      </c>
      <c r="DJ36" s="1167">
        <f>'BB6'!K11</f>
        <v>0</v>
      </c>
      <c r="DK36" s="1167">
        <f>'BB6'!L11</f>
        <v>0</v>
      </c>
      <c r="DL36" s="1167">
        <f>'BB6'!M11</f>
        <v>0</v>
      </c>
      <c r="DM36" s="1167">
        <f>'BB7'!A11</f>
        <v>0</v>
      </c>
      <c r="DN36" s="1167">
        <f>'BB7'!B11</f>
        <v>0</v>
      </c>
      <c r="DO36" s="1167">
        <f>'BB7'!C11</f>
        <v>0</v>
      </c>
      <c r="DP36" s="1167">
        <f>'BB7'!D11</f>
        <v>0</v>
      </c>
      <c r="DQ36" s="1167">
        <f>'BB7'!E11</f>
        <v>0</v>
      </c>
      <c r="DR36" s="1167">
        <f>'BB7'!F11</f>
        <v>0</v>
      </c>
      <c r="DS36" s="1167">
        <f>'BB7'!G11</f>
        <v>0</v>
      </c>
      <c r="DT36" s="1167">
        <f>'BB7'!H11</f>
        <v>0</v>
      </c>
      <c r="DU36" s="1167">
        <f>'BB7'!I11</f>
        <v>0</v>
      </c>
      <c r="DV36" s="1167">
        <f>'BB7'!J11</f>
        <v>0</v>
      </c>
      <c r="DW36" s="1167">
        <f>'BB7'!K11</f>
        <v>0</v>
      </c>
      <c r="DX36" s="1167">
        <f>'BB7'!L11</f>
        <v>0</v>
      </c>
      <c r="DY36" s="1167">
        <f>'BB7'!M11</f>
        <v>0</v>
      </c>
      <c r="DZ36" s="1078"/>
      <c r="EM36" s="890" t="str">
        <f>CC!C10</f>
        <v>วิธีการพัฒนา  มาตรฐานที่ 9</v>
      </c>
      <c r="EN36" s="892" t="str">
        <f>CC!D10</f>
        <v>วิธีการพัฒนา  มาตรฐานที่ 10</v>
      </c>
      <c r="EO36" s="1108"/>
      <c r="EP36" s="1140"/>
      <c r="EQ36" s="429">
        <f>DD!C22</f>
        <v>0</v>
      </c>
      <c r="ER36" s="2279">
        <f>DD!D22</f>
        <v>0</v>
      </c>
      <c r="ES36" s="2723"/>
      <c r="ET36" s="601" t="s">
        <v>897</v>
      </c>
      <c r="EU36" s="602"/>
      <c r="EV36" s="692" t="s">
        <v>979</v>
      </c>
      <c r="EW36" s="624" t="s">
        <v>1893</v>
      </c>
      <c r="EX36" s="617"/>
      <c r="EY36" s="617"/>
      <c r="EZ36" s="617"/>
      <c r="FA36" s="618"/>
      <c r="FB36" s="617" t="s">
        <v>1894</v>
      </c>
      <c r="FC36" s="618"/>
      <c r="FD36" s="619" t="s">
        <v>1891</v>
      </c>
      <c r="FE36" s="619" t="s">
        <v>1895</v>
      </c>
      <c r="FF36" s="617" t="s">
        <v>890</v>
      </c>
      <c r="FG36" s="618"/>
      <c r="FH36" s="589"/>
      <c r="FI36" s="589"/>
      <c r="FJ36" s="620" t="s">
        <v>1893</v>
      </c>
      <c r="FK36" s="621"/>
      <c r="FL36" s="621"/>
      <c r="FM36" s="621"/>
      <c r="FN36" s="622"/>
      <c r="FO36" s="621" t="s">
        <v>1894</v>
      </c>
      <c r="FP36" s="622"/>
      <c r="FQ36" s="623" t="s">
        <v>1891</v>
      </c>
      <c r="FR36" s="623" t="s">
        <v>1895</v>
      </c>
      <c r="FS36" s="621" t="s">
        <v>890</v>
      </c>
      <c r="FT36" s="622"/>
      <c r="FU36" s="589"/>
      <c r="FV36" s="589"/>
      <c r="FW36" s="624" t="s">
        <v>1893</v>
      </c>
      <c r="FX36" s="617"/>
      <c r="FY36" s="617"/>
      <c r="FZ36" s="617"/>
      <c r="GA36" s="618"/>
      <c r="GB36" s="617" t="s">
        <v>1894</v>
      </c>
      <c r="GC36" s="618"/>
      <c r="GD36" s="619" t="s">
        <v>1891</v>
      </c>
      <c r="GE36" s="619" t="s">
        <v>1895</v>
      </c>
      <c r="GF36" s="617" t="s">
        <v>890</v>
      </c>
      <c r="GG36" s="618"/>
      <c r="GH36" s="589"/>
      <c r="GI36" s="589"/>
      <c r="GJ36" s="620" t="s">
        <v>1893</v>
      </c>
      <c r="GK36" s="621"/>
      <c r="GL36" s="621"/>
      <c r="GM36" s="621"/>
      <c r="GN36" s="622"/>
      <c r="GO36" s="621" t="s">
        <v>1894</v>
      </c>
      <c r="GP36" s="622"/>
      <c r="GQ36" s="623" t="s">
        <v>1891</v>
      </c>
      <c r="GR36" s="623" t="s">
        <v>1895</v>
      </c>
      <c r="GS36" s="621" t="s">
        <v>890</v>
      </c>
      <c r="GT36" s="622"/>
      <c r="GU36" s="589"/>
      <c r="GV36" s="589"/>
      <c r="GW36" s="348"/>
      <c r="GX36" s="348"/>
      <c r="GY36" s="348"/>
      <c r="GZ36" s="348"/>
      <c r="HA36" s="348"/>
      <c r="HB36" s="348"/>
      <c r="HC36" s="348"/>
      <c r="HD36" s="348"/>
      <c r="HE36" s="348"/>
      <c r="HF36" s="348"/>
      <c r="HG36" s="625" t="s">
        <v>1546</v>
      </c>
      <c r="HH36" s="625" t="s">
        <v>1890</v>
      </c>
      <c r="HI36" s="625" t="s">
        <v>891</v>
      </c>
      <c r="HJ36" s="626" t="s">
        <v>892</v>
      </c>
      <c r="HK36" s="626"/>
      <c r="HL36" s="627" t="s">
        <v>1546</v>
      </c>
      <c r="HM36" s="628" t="s">
        <v>1890</v>
      </c>
      <c r="HN36" s="613" t="s">
        <v>893</v>
      </c>
      <c r="HO36" s="614"/>
      <c r="HP36" s="615"/>
      <c r="HQ36" s="629"/>
      <c r="HR36" s="630"/>
      <c r="HS36" s="631"/>
      <c r="HU36" s="1075"/>
      <c r="HV36" s="1070"/>
      <c r="HW36" s="1070"/>
      <c r="HX36" s="1070"/>
      <c r="HY36" s="1070"/>
      <c r="HZ36" s="1070"/>
      <c r="IA36" s="1070"/>
      <c r="IB36" s="1070"/>
      <c r="IC36" s="1070"/>
      <c r="ID36" s="1070"/>
      <c r="IE36" s="1070"/>
      <c r="IF36" s="1070"/>
      <c r="IG36" s="1070"/>
      <c r="IH36" s="1070"/>
      <c r="II36" s="1070"/>
      <c r="IJ36" s="1070"/>
      <c r="IK36" s="1070"/>
      <c r="IL36" s="1070"/>
      <c r="IM36" s="1070"/>
      <c r="IN36" s="1070"/>
      <c r="IO36" s="1070"/>
      <c r="IP36" s="1070"/>
      <c r="IQ36" s="1070"/>
      <c r="IR36" s="1070"/>
      <c r="IS36" s="1070"/>
      <c r="IT36" s="1070"/>
      <c r="IU36" s="1070"/>
      <c r="IV36" s="1070"/>
    </row>
    <row r="37" spans="1:256" s="1079" customFormat="1" ht="18" customHeight="1">
      <c r="A37" s="1164">
        <v>27</v>
      </c>
      <c r="B37" s="1164"/>
      <c r="C37" s="1164"/>
      <c r="D37" s="1174"/>
      <c r="E37" s="1166"/>
      <c r="F37" s="1166"/>
      <c r="G37" s="1166"/>
      <c r="H37" s="1166"/>
      <c r="I37" s="1166"/>
      <c r="J37" s="1166"/>
      <c r="K37" s="1166"/>
      <c r="L37" s="1166"/>
      <c r="M37" s="1166"/>
      <c r="N37" s="1166"/>
      <c r="O37" s="1166"/>
      <c r="P37" s="1166"/>
      <c r="Q37" s="1166"/>
      <c r="R37" s="1166"/>
      <c r="S37" s="1166"/>
      <c r="T37" s="1166"/>
      <c r="U37" s="1166"/>
      <c r="V37" s="1166"/>
      <c r="W37" s="1166"/>
      <c r="X37" s="1166"/>
      <c r="Y37" s="1166"/>
      <c r="Z37" s="1166"/>
      <c r="AA37" s="1166"/>
      <c r="AB37" s="1166"/>
      <c r="AC37" s="1166"/>
      <c r="AD37" s="1166"/>
      <c r="AE37" s="1166"/>
      <c r="AF37" s="1166"/>
      <c r="AG37" s="1166"/>
      <c r="AH37" s="1166"/>
      <c r="AI37" s="1166"/>
      <c r="AJ37" s="1166"/>
      <c r="AK37" s="1166"/>
      <c r="AL37" s="1166"/>
      <c r="AM37" s="1166"/>
      <c r="AN37" s="1166"/>
      <c r="AO37" s="1166"/>
      <c r="AP37" s="1166"/>
      <c r="AQ37" s="1166"/>
      <c r="AR37" s="1166"/>
      <c r="AS37" s="1166"/>
      <c r="AT37" s="1166"/>
      <c r="AU37" s="1166"/>
      <c r="AV37" s="1166"/>
      <c r="AW37" s="1166"/>
      <c r="AX37" s="1166"/>
      <c r="AY37" s="1166"/>
      <c r="AZ37" s="1071"/>
      <c r="BA37" s="1071"/>
      <c r="BB37" s="1071"/>
      <c r="BC37" s="1071"/>
      <c r="BD37" s="1166"/>
      <c r="BE37" s="1166"/>
      <c r="BF37" s="1166"/>
      <c r="BG37" s="1166"/>
      <c r="BH37" s="1166"/>
      <c r="BI37" s="1166"/>
      <c r="BJ37" s="1166"/>
      <c r="BK37" s="1071"/>
      <c r="BL37" s="1071"/>
      <c r="BM37" s="1071"/>
      <c r="BN37" s="1071"/>
      <c r="BO37" s="1071"/>
      <c r="BP37" s="1071"/>
      <c r="BQ37" s="1071"/>
      <c r="BR37" s="1071"/>
      <c r="BS37" s="1071"/>
      <c r="BZ37" s="2646">
        <v>8.5</v>
      </c>
      <c r="CA37" s="2646" t="str">
        <f>'AA2'!F37</f>
        <v xml:space="preserve"> ตัวบ่งชี้ที่ 5</v>
      </c>
      <c r="CB37" s="2644">
        <f>'AA2'!G37</f>
        <v>5</v>
      </c>
      <c r="CC37" s="2646" t="str">
        <f>'AA2'!H37</f>
        <v>ดีเยี่ยม</v>
      </c>
      <c r="CD37" s="2644">
        <f>'AA2'!I37</f>
        <v>5</v>
      </c>
      <c r="CE37" s="2646" t="str">
        <f>'AA2'!J37</f>
        <v>ดีเยี่ยม</v>
      </c>
      <c r="CF37" s="1044">
        <f>'AA2'!U37</f>
        <v>0</v>
      </c>
      <c r="CG37" s="2704" t="str">
        <f>'AA2'!Y17</f>
        <v>โครงสร้างและการบริหารอย่างเป็นระบบครบวงจรให้บรรลุเป้าหมายการศึกษา</v>
      </c>
      <c r="CH37" s="2705"/>
      <c r="CI37" s="2705"/>
      <c r="CJ37" s="2707"/>
      <c r="CK37" s="1923"/>
      <c r="CL37" s="1490"/>
      <c r="CM37" s="1920"/>
      <c r="CN37" s="1167">
        <f>'BB5'!B12</f>
        <v>0</v>
      </c>
      <c r="CO37" s="1167">
        <f>'BB5'!C12</f>
        <v>0</v>
      </c>
      <c r="CP37" s="1167">
        <f>'BB5'!D12</f>
        <v>0</v>
      </c>
      <c r="CQ37" s="1167"/>
      <c r="CR37" s="1167"/>
      <c r="CS37" s="1167"/>
      <c r="CT37" s="1167"/>
      <c r="CU37" s="1167"/>
      <c r="CV37" s="1167"/>
      <c r="CW37" s="1167">
        <f>'BB5'!K12</f>
        <v>0</v>
      </c>
      <c r="CX37" s="1167">
        <f>'BB5'!L12</f>
        <v>0</v>
      </c>
      <c r="CY37" s="1167">
        <f>'BB5'!M12</f>
        <v>0</v>
      </c>
      <c r="CZ37" s="1167"/>
      <c r="DA37" s="1167">
        <f>'BB6'!B12</f>
        <v>0</v>
      </c>
      <c r="DB37" s="1167">
        <f>'BB6'!C12</f>
        <v>0</v>
      </c>
      <c r="DC37" s="1167">
        <f>'BB6'!D12</f>
        <v>0</v>
      </c>
      <c r="DD37" s="1167"/>
      <c r="DE37" s="1167"/>
      <c r="DF37" s="1167"/>
      <c r="DG37" s="1167"/>
      <c r="DH37" s="1167"/>
      <c r="DI37" s="1167"/>
      <c r="DJ37" s="1167">
        <f>'BB6'!K12</f>
        <v>0</v>
      </c>
      <c r="DK37" s="1167">
        <f>'BB6'!L12</f>
        <v>0</v>
      </c>
      <c r="DL37" s="1167">
        <f>'BB6'!M12</f>
        <v>0</v>
      </c>
      <c r="DM37" s="1167"/>
      <c r="DN37" s="1167">
        <f>'BB7'!B12</f>
        <v>0</v>
      </c>
      <c r="DO37" s="1167">
        <f>'BB7'!C12</f>
        <v>0</v>
      </c>
      <c r="DP37" s="1167">
        <f>'BB7'!D12</f>
        <v>0</v>
      </c>
      <c r="DQ37" s="1167"/>
      <c r="DR37" s="1167"/>
      <c r="DS37" s="1167"/>
      <c r="DT37" s="1167"/>
      <c r="DU37" s="1167"/>
      <c r="DV37" s="1167"/>
      <c r="DW37" s="1167">
        <f>'BB7'!K12</f>
        <v>0</v>
      </c>
      <c r="DX37" s="1167">
        <f>'BB7'!L12</f>
        <v>0</v>
      </c>
      <c r="DY37" s="1167">
        <f>'BB7'!M12</f>
        <v>0</v>
      </c>
      <c r="DZ37" s="1078"/>
      <c r="EM37" s="2282" t="str">
        <f>CC!C11</f>
        <v>จัดหาแหล่งเรียนรู้เพื่อพัฒนาการเรียนรู้ของเด็ก เช่นการพาเด็กออกไปทัศนศึกษาภายนอก</v>
      </c>
      <c r="EN37" s="2282" t="str">
        <f>CC!D11</f>
        <v>ด้านคุณภาพผู้เรียนมีความรู้ความสามารถทางการเรียนรู้ตามหลักสูตรที่ดีมีคุณภาพได้มาตรฐาน</v>
      </c>
      <c r="EO37" s="890" t="str">
        <f>'CC2'!C10</f>
        <v>แนวทางการพัฒนาในอนาคต  มาตรฐานที่ 9</v>
      </c>
      <c r="EP37" s="892" t="str">
        <f>'CC2'!D10</f>
        <v>แนวทางการพัฒนาในอนาคต  มาตรฐานที่ 10</v>
      </c>
      <c r="EQ37" s="2277"/>
      <c r="ER37" s="2280"/>
      <c r="ES37" s="2723"/>
      <c r="ET37" s="632" t="s">
        <v>844</v>
      </c>
      <c r="EU37" s="633"/>
      <c r="EV37" s="693"/>
      <c r="EW37" s="635">
        <v>1</v>
      </c>
      <c r="EX37" s="635">
        <v>2</v>
      </c>
      <c r="EY37" s="635">
        <v>3</v>
      </c>
      <c r="EZ37" s="635">
        <v>4</v>
      </c>
      <c r="FA37" s="635">
        <v>5</v>
      </c>
      <c r="FB37" s="636" t="s">
        <v>895</v>
      </c>
      <c r="FC37" s="637" t="s">
        <v>674</v>
      </c>
      <c r="FD37" s="635"/>
      <c r="FE37" s="636" t="s">
        <v>896</v>
      </c>
      <c r="FF37" s="649" t="s">
        <v>897</v>
      </c>
      <c r="FG37" s="650" t="s">
        <v>891</v>
      </c>
      <c r="FH37" s="594"/>
      <c r="FI37" s="594"/>
      <c r="FJ37" s="642">
        <v>1</v>
      </c>
      <c r="FK37" s="648">
        <v>2</v>
      </c>
      <c r="FL37" s="648">
        <v>3</v>
      </c>
      <c r="FM37" s="648">
        <v>4</v>
      </c>
      <c r="FN37" s="648">
        <v>5</v>
      </c>
      <c r="FO37" s="651" t="s">
        <v>895</v>
      </c>
      <c r="FP37" s="651" t="s">
        <v>674</v>
      </c>
      <c r="FQ37" s="642"/>
      <c r="FR37" s="646" t="s">
        <v>896</v>
      </c>
      <c r="FS37" s="647" t="s">
        <v>897</v>
      </c>
      <c r="FT37" s="648" t="s">
        <v>891</v>
      </c>
      <c r="FU37" s="594"/>
      <c r="FV37" s="594"/>
      <c r="FW37" s="635">
        <v>1</v>
      </c>
      <c r="FX37" s="635">
        <v>2</v>
      </c>
      <c r="FY37" s="635">
        <v>3</v>
      </c>
      <c r="FZ37" s="635">
        <v>4</v>
      </c>
      <c r="GA37" s="635">
        <v>5</v>
      </c>
      <c r="GB37" s="636" t="s">
        <v>895</v>
      </c>
      <c r="GC37" s="637" t="s">
        <v>674</v>
      </c>
      <c r="GD37" s="635"/>
      <c r="GE37" s="636" t="s">
        <v>896</v>
      </c>
      <c r="GF37" s="649" t="s">
        <v>897</v>
      </c>
      <c r="GG37" s="650" t="s">
        <v>891</v>
      </c>
      <c r="GH37" s="594"/>
      <c r="GI37" s="594"/>
      <c r="GJ37" s="642">
        <v>1</v>
      </c>
      <c r="GK37" s="643">
        <v>2</v>
      </c>
      <c r="GL37" s="643">
        <v>3</v>
      </c>
      <c r="GM37" s="643">
        <v>4</v>
      </c>
      <c r="GN37" s="643">
        <v>5</v>
      </c>
      <c r="GO37" s="644" t="s">
        <v>895</v>
      </c>
      <c r="GP37" s="645" t="s">
        <v>674</v>
      </c>
      <c r="GQ37" s="642"/>
      <c r="GR37" s="646" t="s">
        <v>896</v>
      </c>
      <c r="GS37" s="647" t="s">
        <v>897</v>
      </c>
      <c r="GT37" s="648" t="s">
        <v>891</v>
      </c>
      <c r="GU37" s="594"/>
      <c r="GV37" s="594"/>
      <c r="GW37" s="348"/>
      <c r="GX37" s="348"/>
      <c r="GY37" s="348"/>
      <c r="GZ37" s="348"/>
      <c r="HA37" s="348"/>
      <c r="HB37" s="348"/>
      <c r="HC37" s="348"/>
      <c r="HD37" s="348"/>
      <c r="HE37" s="348"/>
      <c r="HF37" s="348"/>
      <c r="HG37" s="652" t="s">
        <v>898</v>
      </c>
      <c r="HH37" s="652" t="s">
        <v>1891</v>
      </c>
      <c r="HI37" s="652" t="s">
        <v>899</v>
      </c>
      <c r="HJ37" s="652" t="s">
        <v>897</v>
      </c>
      <c r="HK37" s="652" t="s">
        <v>891</v>
      </c>
      <c r="HL37" s="653" t="s">
        <v>898</v>
      </c>
      <c r="HM37" s="654" t="s">
        <v>1891</v>
      </c>
      <c r="HN37" s="655" t="s">
        <v>899</v>
      </c>
      <c r="HO37" s="655" t="s">
        <v>897</v>
      </c>
      <c r="HP37" s="655" t="s">
        <v>891</v>
      </c>
      <c r="HQ37" s="626" t="s">
        <v>899</v>
      </c>
      <c r="HR37" s="626" t="s">
        <v>897</v>
      </c>
      <c r="HS37" s="626" t="s">
        <v>891</v>
      </c>
      <c r="HU37" s="1075"/>
      <c r="HV37" s="1070"/>
      <c r="HW37" s="1070"/>
      <c r="HX37" s="1070"/>
      <c r="HY37" s="1070"/>
      <c r="HZ37" s="1070"/>
      <c r="IA37" s="1070"/>
      <c r="IB37" s="1070"/>
      <c r="IC37" s="1070"/>
      <c r="ID37" s="1070"/>
      <c r="IE37" s="1070"/>
      <c r="IF37" s="1070"/>
      <c r="IG37" s="1070"/>
      <c r="IH37" s="1070"/>
      <c r="II37" s="1070"/>
      <c r="IJ37" s="1070"/>
      <c r="IK37" s="1070"/>
      <c r="IL37" s="1070"/>
      <c r="IM37" s="1070"/>
      <c r="IN37" s="1070"/>
      <c r="IO37" s="1070"/>
      <c r="IP37" s="1070"/>
      <c r="IQ37" s="1070"/>
      <c r="IR37" s="1070"/>
      <c r="IS37" s="1070"/>
      <c r="IT37" s="1070"/>
      <c r="IU37" s="1070"/>
      <c r="IV37" s="1070"/>
    </row>
    <row r="38" spans="1:256" s="1079" customFormat="1" ht="18" customHeight="1">
      <c r="A38" s="1164">
        <v>28</v>
      </c>
      <c r="B38" s="1164"/>
      <c r="C38" s="1164"/>
      <c r="D38" s="1174"/>
      <c r="E38" s="1166"/>
      <c r="F38" s="1166"/>
      <c r="G38" s="1166"/>
      <c r="H38" s="1166"/>
      <c r="I38" s="1166"/>
      <c r="J38" s="1166"/>
      <c r="K38" s="1166"/>
      <c r="L38" s="1166"/>
      <c r="M38" s="1166"/>
      <c r="N38" s="1166"/>
      <c r="O38" s="1166"/>
      <c r="P38" s="1166"/>
      <c r="Q38" s="1166"/>
      <c r="R38" s="1166"/>
      <c r="S38" s="1166"/>
      <c r="T38" s="1166"/>
      <c r="U38" s="1166"/>
      <c r="V38" s="1166"/>
      <c r="W38" s="1166"/>
      <c r="X38" s="1166"/>
      <c r="Y38" s="1166"/>
      <c r="Z38" s="1166"/>
      <c r="AA38" s="1166"/>
      <c r="AB38" s="1166"/>
      <c r="AC38" s="1166"/>
      <c r="AD38" s="1166"/>
      <c r="AE38" s="1166"/>
      <c r="AF38" s="1166"/>
      <c r="AG38" s="1166"/>
      <c r="AH38" s="1166"/>
      <c r="AI38" s="1166"/>
      <c r="AJ38" s="1166"/>
      <c r="AK38" s="1166"/>
      <c r="AL38" s="1166"/>
      <c r="AM38" s="1166"/>
      <c r="AN38" s="1166"/>
      <c r="AO38" s="1166"/>
      <c r="AP38" s="1166"/>
      <c r="AQ38" s="1166"/>
      <c r="AR38" s="1166"/>
      <c r="AS38" s="1166"/>
      <c r="AT38" s="1166"/>
      <c r="AU38" s="1166"/>
      <c r="AV38" s="1166"/>
      <c r="AW38" s="1166"/>
      <c r="AX38" s="1166"/>
      <c r="AY38" s="1166"/>
      <c r="AZ38" s="1071"/>
      <c r="BA38" s="1071"/>
      <c r="BB38" s="1071"/>
      <c r="BC38" s="1071"/>
      <c r="BD38" s="1044"/>
      <c r="BE38" s="1044"/>
      <c r="BF38" s="1044"/>
      <c r="BG38" s="1044"/>
      <c r="BH38" s="1044"/>
      <c r="BI38" s="1044"/>
      <c r="BJ38" s="1044"/>
      <c r="BK38" s="1071"/>
      <c r="BL38" s="1071"/>
      <c r="BM38" s="1071"/>
      <c r="BN38" s="1071"/>
      <c r="BO38" s="1071"/>
      <c r="BP38" s="1071"/>
      <c r="BQ38" s="1071"/>
      <c r="BR38" s="1071"/>
      <c r="BS38" s="1071"/>
      <c r="BZ38" s="2646">
        <v>8.6</v>
      </c>
      <c r="CA38" s="2894" t="str">
        <f>'AA2'!F38</f>
        <v xml:space="preserve"> ตัวบ่งชี้ที่ 6</v>
      </c>
      <c r="CB38" s="2644">
        <f>'AA2'!G38</f>
        <v>5</v>
      </c>
      <c r="CC38" s="2646" t="str">
        <f>'AA2'!H38</f>
        <v>ดีเยี่ยม</v>
      </c>
      <c r="CD38" s="2644">
        <f>'AA2'!I38</f>
        <v>5</v>
      </c>
      <c r="CE38" s="2646" t="str">
        <f>'AA2'!J38</f>
        <v>ดีเยี่ยม</v>
      </c>
      <c r="CF38" s="1045"/>
      <c r="CG38" s="2704">
        <f>'AA2'!Y18</f>
        <v>0</v>
      </c>
      <c r="CH38" s="2705"/>
      <c r="CI38" s="2705"/>
      <c r="CJ38" s="2706"/>
      <c r="CK38" s="1518"/>
      <c r="CL38" s="1518"/>
      <c r="CM38" s="1167"/>
      <c r="CN38" s="1167">
        <f>'BB5'!B13</f>
        <v>0</v>
      </c>
      <c r="CO38" s="1167">
        <f>'BB5'!C13</f>
        <v>0</v>
      </c>
      <c r="CP38" s="1167">
        <f>'BB5'!D13</f>
        <v>0</v>
      </c>
      <c r="CQ38" s="1167"/>
      <c r="CR38" s="1167"/>
      <c r="CS38" s="1167"/>
      <c r="CT38" s="1167"/>
      <c r="CU38" s="1167"/>
      <c r="CV38" s="1167"/>
      <c r="CW38" s="1167">
        <f>'BB5'!K13</f>
        <v>0</v>
      </c>
      <c r="CX38" s="1167">
        <f>'BB5'!L13</f>
        <v>0</v>
      </c>
      <c r="CY38" s="1167">
        <f>'BB5'!M13</f>
        <v>0</v>
      </c>
      <c r="CZ38" s="1167"/>
      <c r="DA38" s="1167">
        <f>'BB6'!B13</f>
        <v>0</v>
      </c>
      <c r="DB38" s="1167">
        <f>'BB6'!C13</f>
        <v>0</v>
      </c>
      <c r="DC38" s="1167">
        <f>'BB6'!D13</f>
        <v>0</v>
      </c>
      <c r="DD38" s="1167"/>
      <c r="DE38" s="1167"/>
      <c r="DF38" s="1167"/>
      <c r="DG38" s="1167"/>
      <c r="DH38" s="1167"/>
      <c r="DI38" s="1167"/>
      <c r="DJ38" s="1167">
        <f>'BB6'!K13</f>
        <v>0</v>
      </c>
      <c r="DK38" s="1167">
        <f>'BB6'!L13</f>
        <v>0</v>
      </c>
      <c r="DL38" s="1167">
        <f>'BB6'!M13</f>
        <v>0</v>
      </c>
      <c r="DM38" s="1167"/>
      <c r="DN38" s="1167">
        <f>'BB7'!B13</f>
        <v>0</v>
      </c>
      <c r="DO38" s="1167">
        <f>'BB7'!C13</f>
        <v>0</v>
      </c>
      <c r="DP38" s="1167">
        <f>'BB7'!D13</f>
        <v>0</v>
      </c>
      <c r="DQ38" s="1167"/>
      <c r="DR38" s="1167"/>
      <c r="DS38" s="1167"/>
      <c r="DT38" s="1167"/>
      <c r="DU38" s="1167"/>
      <c r="DV38" s="1167"/>
      <c r="DW38" s="1167">
        <f>'BB7'!K13</f>
        <v>0</v>
      </c>
      <c r="DX38" s="1167">
        <f>'BB7'!L13</f>
        <v>0</v>
      </c>
      <c r="DY38" s="1167">
        <f>'BB7'!M13</f>
        <v>0</v>
      </c>
      <c r="EM38" s="2282" t="str">
        <f>CC!C12</f>
        <v>ห้องเรียนหรือภายในโรงเรียน</v>
      </c>
      <c r="EN38" s="2282" t="str">
        <f>CC!D12</f>
        <v>เป็นที่น่าพอใจ  เป็นผู้มีจริยธรรม มีวัฒนาธรรมในการดำเนินชีวิตที่พอเพียง</v>
      </c>
      <c r="EO38" s="2282" t="str">
        <f>'CC2'!C11</f>
        <v xml:space="preserve"> -  จัดโครงการกิจกรรมพัฒนาการเรียนการสอน การสอนซ่อมเสริม การวิจัยในชั้นเรียน</v>
      </c>
      <c r="EP38" s="2282" t="str">
        <f>'CC2'!D11</f>
        <v xml:space="preserve"> -  จัดโครงการส่งเสริมคุณธรรม จริยธรรม และค่านิยมพึงประสงค์</v>
      </c>
      <c r="ER38" s="2720" t="s">
        <v>1378</v>
      </c>
      <c r="ES38" s="2723"/>
      <c r="ET38" s="656" t="s">
        <v>747</v>
      </c>
      <c r="EU38" s="657"/>
      <c r="EV38" s="694">
        <f>'CC1'!C11</f>
        <v>399</v>
      </c>
      <c r="EW38" s="2197"/>
      <c r="EX38" s="2197"/>
      <c r="EY38" s="2197"/>
      <c r="EZ38" s="2197"/>
      <c r="FA38" s="2197"/>
      <c r="FB38" s="2197"/>
      <c r="FC38" s="2197"/>
      <c r="FD38" s="2197"/>
      <c r="FE38" s="2197"/>
      <c r="FF38" s="2197"/>
      <c r="FG38" s="2197"/>
      <c r="FH38" s="1208"/>
      <c r="FI38" s="1208"/>
      <c r="FJ38" s="2197"/>
      <c r="FK38" s="2197"/>
      <c r="FL38" s="2197"/>
      <c r="FM38" s="2197"/>
      <c r="FN38" s="2197"/>
      <c r="FO38" s="2197"/>
      <c r="FP38" s="2197"/>
      <c r="FQ38" s="2197"/>
      <c r="FR38" s="2197"/>
      <c r="FS38" s="2197"/>
      <c r="FT38" s="2197"/>
      <c r="FU38" s="1208"/>
      <c r="FV38" s="1208"/>
      <c r="FW38" s="2197"/>
      <c r="FX38" s="2197"/>
      <c r="FY38" s="2197"/>
      <c r="FZ38" s="2197"/>
      <c r="GA38" s="2197"/>
      <c r="GB38" s="2197"/>
      <c r="GC38" s="2197"/>
      <c r="GD38" s="2197"/>
      <c r="GE38" s="2197"/>
      <c r="GF38" s="2197"/>
      <c r="GG38" s="2197"/>
      <c r="GH38" s="1208"/>
      <c r="GI38" s="1208"/>
      <c r="GJ38" s="2197"/>
      <c r="GK38" s="2197"/>
      <c r="GL38" s="2197"/>
      <c r="GM38" s="2197"/>
      <c r="GN38" s="2197"/>
      <c r="GO38" s="2197"/>
      <c r="GP38" s="2197"/>
      <c r="GQ38" s="2197"/>
      <c r="GR38" s="2197"/>
      <c r="GS38" s="2197"/>
      <c r="GT38" s="2197"/>
      <c r="GU38" s="1208"/>
      <c r="GV38" s="1208"/>
      <c r="GW38" s="2197"/>
      <c r="GX38" s="2197"/>
      <c r="GY38" s="2197"/>
      <c r="GZ38" s="2197"/>
      <c r="HA38" s="2197"/>
      <c r="HB38" s="2197"/>
      <c r="HC38" s="2197"/>
      <c r="HD38" s="2197"/>
      <c r="HE38" s="2197"/>
      <c r="HF38" s="2197"/>
      <c r="HG38" s="1203">
        <f>'CC1'!EN11</f>
        <v>4</v>
      </c>
      <c r="HH38" s="1203">
        <f>'CC1'!EO11</f>
        <v>5</v>
      </c>
      <c r="HI38" s="1203">
        <f>'CC1'!EP11</f>
        <v>5</v>
      </c>
      <c r="HJ38" s="1203">
        <f>'CC1'!EQ11</f>
        <v>5</v>
      </c>
      <c r="HK38" s="1203" t="str">
        <f>'CC1'!ER11</f>
        <v>ดีเยี่ยม</v>
      </c>
      <c r="HL38" s="1203">
        <f>'CC1'!ES11</f>
        <v>17</v>
      </c>
      <c r="HM38" s="1203">
        <f>'CC1'!ET11</f>
        <v>20</v>
      </c>
      <c r="HN38" s="1203">
        <f>'CC1'!EU11</f>
        <v>19</v>
      </c>
      <c r="HO38" s="1203">
        <f>'CC1'!EV11</f>
        <v>5</v>
      </c>
      <c r="HP38" s="1203" t="str">
        <f>'CC1'!EW11</f>
        <v>ดีเยี่ยม</v>
      </c>
      <c r="HQ38" s="1207">
        <f>'CC1'!EX11</f>
        <v>90.4</v>
      </c>
      <c r="HR38" s="1207">
        <f>'CC1'!EY11</f>
        <v>5</v>
      </c>
      <c r="HS38" s="1207" t="str">
        <f>'CC1'!EZ11</f>
        <v>ดีเยี่ยม</v>
      </c>
      <c r="HU38" s="1075"/>
      <c r="HV38" s="1070"/>
      <c r="HW38" s="1070"/>
      <c r="HX38" s="1070"/>
      <c r="HY38" s="1070"/>
      <c r="HZ38" s="1070"/>
      <c r="IA38" s="1070"/>
      <c r="IB38" s="1070"/>
      <c r="IC38" s="1070"/>
      <c r="ID38" s="1070"/>
      <c r="IE38" s="1070"/>
      <c r="IF38" s="1070"/>
      <c r="IG38" s="1070"/>
      <c r="IH38" s="1070"/>
      <c r="II38" s="1070"/>
      <c r="IJ38" s="1070"/>
      <c r="IK38" s="1070"/>
      <c r="IL38" s="1070"/>
      <c r="IM38" s="1070"/>
      <c r="IN38" s="1070"/>
      <c r="IO38" s="1070"/>
      <c r="IP38" s="1070"/>
      <c r="IQ38" s="1070"/>
      <c r="IR38" s="1070"/>
      <c r="IS38" s="1070"/>
      <c r="IT38" s="1070"/>
      <c r="IU38" s="1070"/>
      <c r="IV38" s="1070"/>
    </row>
    <row r="39" spans="1:256" s="1079" customFormat="1" ht="18" customHeight="1">
      <c r="A39" s="1164">
        <v>29</v>
      </c>
      <c r="B39" s="1164"/>
      <c r="C39" s="1164"/>
      <c r="D39" s="1174"/>
      <c r="E39" s="1166"/>
      <c r="F39" s="1166"/>
      <c r="G39" s="1166"/>
      <c r="H39" s="1166"/>
      <c r="I39" s="1166"/>
      <c r="J39" s="1166"/>
      <c r="K39" s="1166"/>
      <c r="L39" s="1166"/>
      <c r="M39" s="1166"/>
      <c r="N39" s="1166"/>
      <c r="O39" s="1166"/>
      <c r="P39" s="1166"/>
      <c r="Q39" s="1166"/>
      <c r="R39" s="1166"/>
      <c r="S39" s="1166"/>
      <c r="T39" s="1166"/>
      <c r="U39" s="1166"/>
      <c r="V39" s="1166"/>
      <c r="W39" s="1166"/>
      <c r="X39" s="1166"/>
      <c r="Y39" s="1166"/>
      <c r="Z39" s="1166"/>
      <c r="AA39" s="1166"/>
      <c r="AB39" s="1166"/>
      <c r="AC39" s="1166"/>
      <c r="AD39" s="1166"/>
      <c r="AE39" s="1166"/>
      <c r="AF39" s="1166"/>
      <c r="AG39" s="1166"/>
      <c r="AH39" s="1166"/>
      <c r="AI39" s="1166"/>
      <c r="AJ39" s="1166"/>
      <c r="AK39" s="1166"/>
      <c r="AL39" s="1166"/>
      <c r="AM39" s="1166"/>
      <c r="AN39" s="1166"/>
      <c r="AO39" s="1166"/>
      <c r="AP39" s="1166"/>
      <c r="AQ39" s="1166"/>
      <c r="AR39" s="1166"/>
      <c r="AS39" s="1166"/>
      <c r="AT39" s="1166"/>
      <c r="AU39" s="1166"/>
      <c r="AV39" s="1166"/>
      <c r="AW39" s="1166"/>
      <c r="AX39" s="1166"/>
      <c r="AY39" s="1166"/>
      <c r="AZ39" s="1071"/>
      <c r="BA39" s="1071"/>
      <c r="BB39" s="1071"/>
      <c r="BC39" s="1071"/>
      <c r="BD39" s="1044"/>
      <c r="BE39" s="1044"/>
      <c r="BF39" s="1044"/>
      <c r="BG39" s="1044"/>
      <c r="BH39" s="1044"/>
      <c r="BI39" s="1044"/>
      <c r="BJ39" s="1044"/>
      <c r="BK39" s="1071"/>
      <c r="BL39" s="1071"/>
      <c r="BM39" s="1071"/>
      <c r="BN39" s="1071"/>
      <c r="BO39" s="1071"/>
      <c r="BP39" s="1071"/>
      <c r="BQ39" s="1071"/>
      <c r="BR39" s="1071"/>
      <c r="BS39" s="1071"/>
      <c r="BT39" s="2899"/>
      <c r="BU39" s="2897" t="s">
        <v>42</v>
      </c>
      <c r="BV39" s="2879"/>
      <c r="BW39" s="2879"/>
      <c r="BX39" s="2880"/>
      <c r="BY39" s="2880"/>
      <c r="BZ39" s="2856">
        <v>8.6999999999999993</v>
      </c>
      <c r="CA39" s="2895"/>
      <c r="CB39" s="2689"/>
      <c r="CC39" s="2689"/>
      <c r="CD39" s="2689"/>
      <c r="CE39" s="2689"/>
      <c r="CF39" s="1045"/>
      <c r="CG39" s="2702" t="str">
        <f>'AA2'!Y19</f>
        <v xml:space="preserve">         จุดที่ควรพัฒนา</v>
      </c>
      <c r="CH39" s="2703"/>
      <c r="CI39" s="2703"/>
      <c r="CJ39" s="1182" t="s">
        <v>758</v>
      </c>
      <c r="CK39" s="1178" t="s">
        <v>511</v>
      </c>
      <c r="CL39" s="1185"/>
      <c r="CM39" s="1167">
        <f>'BB5'!A14</f>
        <v>0</v>
      </c>
      <c r="CN39" s="1167">
        <f>'BB5'!B14</f>
        <v>0</v>
      </c>
      <c r="CO39" s="1167">
        <f>'BB5'!C14</f>
        <v>0</v>
      </c>
      <c r="CP39" s="1167">
        <f>'BB5'!D14</f>
        <v>0</v>
      </c>
      <c r="CQ39" s="1167">
        <f>'BB5'!E14</f>
        <v>0</v>
      </c>
      <c r="CR39" s="1167">
        <f>'BB5'!F14</f>
        <v>0</v>
      </c>
      <c r="CS39" s="1167">
        <f>'BB5'!G14</f>
        <v>0</v>
      </c>
      <c r="CT39" s="1167">
        <f>'BB5'!H14</f>
        <v>0</v>
      </c>
      <c r="CU39" s="1167">
        <f>'BB5'!I14</f>
        <v>0</v>
      </c>
      <c r="CV39" s="1167">
        <f>'BB5'!J14</f>
        <v>0</v>
      </c>
      <c r="CW39" s="1167">
        <f>'BB5'!K14</f>
        <v>0</v>
      </c>
      <c r="CX39" s="1167">
        <f>'BB5'!L14</f>
        <v>0</v>
      </c>
      <c r="CY39" s="1167">
        <f>'BB5'!M14</f>
        <v>0</v>
      </c>
      <c r="CZ39" s="1167">
        <f>'BB6'!A14</f>
        <v>0</v>
      </c>
      <c r="DA39" s="1167">
        <f>'BB6'!B14</f>
        <v>0</v>
      </c>
      <c r="DB39" s="1167">
        <f>'BB6'!C14</f>
        <v>0</v>
      </c>
      <c r="DC39" s="1167">
        <f>'BB6'!D14</f>
        <v>0</v>
      </c>
      <c r="DD39" s="1167">
        <f>'BB6'!E14</f>
        <v>0</v>
      </c>
      <c r="DE39" s="1167">
        <f>'BB6'!F14</f>
        <v>0</v>
      </c>
      <c r="DF39" s="1167">
        <f>'BB6'!G14</f>
        <v>0</v>
      </c>
      <c r="DG39" s="1167">
        <f>'BB6'!H14</f>
        <v>0</v>
      </c>
      <c r="DH39" s="1167">
        <f>'BB6'!I14</f>
        <v>0</v>
      </c>
      <c r="DI39" s="1167">
        <f>'BB6'!J14</f>
        <v>0</v>
      </c>
      <c r="DJ39" s="1167">
        <f>'BB6'!K14</f>
        <v>0</v>
      </c>
      <c r="DK39" s="1167">
        <f>'BB6'!L14</f>
        <v>0</v>
      </c>
      <c r="DL39" s="1167">
        <f>'BB6'!M14</f>
        <v>0</v>
      </c>
      <c r="DM39" s="1167">
        <f>'BB7'!A14</f>
        <v>0</v>
      </c>
      <c r="DN39" s="1167">
        <f>'BB7'!B14</f>
        <v>0</v>
      </c>
      <c r="DO39" s="1167">
        <f>'BB7'!C14</f>
        <v>0</v>
      </c>
      <c r="DP39" s="1167">
        <f>'BB7'!D14</f>
        <v>0</v>
      </c>
      <c r="DQ39" s="1167">
        <f>'BB7'!E14</f>
        <v>0</v>
      </c>
      <c r="DR39" s="1167">
        <f>'BB7'!F14</f>
        <v>0</v>
      </c>
      <c r="DS39" s="1167">
        <f>'BB7'!G14</f>
        <v>0</v>
      </c>
      <c r="DT39" s="1167">
        <f>'BB7'!H14</f>
        <v>0</v>
      </c>
      <c r="DU39" s="1167">
        <f>'BB7'!I14</f>
        <v>0</v>
      </c>
      <c r="DV39" s="1167">
        <f>'BB7'!J14</f>
        <v>0</v>
      </c>
      <c r="DW39" s="1167">
        <f>'BB7'!K14</f>
        <v>0</v>
      </c>
      <c r="DX39" s="1167">
        <f>'BB7'!L14</f>
        <v>0</v>
      </c>
      <c r="DY39" s="1167">
        <f>'BB7'!M14</f>
        <v>0</v>
      </c>
      <c r="EM39" s="2282" t="str">
        <f>CC!C13</f>
        <v>ทำให้เด็กมีประสบการณ์การณ์เรียนรู้โดยตรงและสามารถแสดงออกทางอารมณ์ความรู้สึก</v>
      </c>
      <c r="EN39" s="2282">
        <f>CC!D13</f>
        <v>0</v>
      </c>
      <c r="EO39" s="2282">
        <f>'CC2'!C12</f>
        <v>0</v>
      </c>
      <c r="EP39" s="2282">
        <f>'CC2'!D12</f>
        <v>0</v>
      </c>
      <c r="ER39" s="2721" t="str">
        <f>DD!E11</f>
        <v>จุดเด่น</v>
      </c>
      <c r="ES39" s="2723"/>
      <c r="ET39" s="660" t="s">
        <v>748</v>
      </c>
      <c r="EU39" s="661"/>
      <c r="EV39" s="694">
        <f>'CC1'!C12</f>
        <v>399</v>
      </c>
      <c r="EW39" s="2197"/>
      <c r="EX39" s="2197"/>
      <c r="EY39" s="2197"/>
      <c r="EZ39" s="2197"/>
      <c r="FA39" s="2197"/>
      <c r="FB39" s="2197"/>
      <c r="FC39" s="2197"/>
      <c r="FD39" s="2197"/>
      <c r="FE39" s="2197"/>
      <c r="FF39" s="2197"/>
      <c r="FG39" s="2197"/>
      <c r="FH39" s="1208"/>
      <c r="FI39" s="1208"/>
      <c r="FJ39" s="2197"/>
      <c r="FK39" s="2197"/>
      <c r="FL39" s="2197"/>
      <c r="FM39" s="2197"/>
      <c r="FN39" s="2197"/>
      <c r="FO39" s="2197"/>
      <c r="FP39" s="2197"/>
      <c r="FQ39" s="2197"/>
      <c r="FR39" s="2197"/>
      <c r="FS39" s="2197"/>
      <c r="FT39" s="2197"/>
      <c r="FU39" s="1208"/>
      <c r="FV39" s="1208"/>
      <c r="FW39" s="2197"/>
      <c r="FX39" s="2197"/>
      <c r="FY39" s="2197"/>
      <c r="FZ39" s="2197"/>
      <c r="GA39" s="2197"/>
      <c r="GB39" s="2197"/>
      <c r="GC39" s="2197"/>
      <c r="GD39" s="2197"/>
      <c r="GE39" s="2197"/>
      <c r="GF39" s="2197"/>
      <c r="GG39" s="2197"/>
      <c r="GH39" s="1208"/>
      <c r="GI39" s="1208"/>
      <c r="GJ39" s="2197"/>
      <c r="GK39" s="2197"/>
      <c r="GL39" s="2197"/>
      <c r="GM39" s="2197"/>
      <c r="GN39" s="2197"/>
      <c r="GO39" s="2197"/>
      <c r="GP39" s="2197"/>
      <c r="GQ39" s="2197"/>
      <c r="GR39" s="2197"/>
      <c r="GS39" s="2197"/>
      <c r="GT39" s="2197"/>
      <c r="GU39" s="1208"/>
      <c r="GV39" s="1208"/>
      <c r="GW39" s="2197"/>
      <c r="GX39" s="2197"/>
      <c r="GY39" s="2197"/>
      <c r="GZ39" s="2197"/>
      <c r="HA39" s="2197"/>
      <c r="HB39" s="2197"/>
      <c r="HC39" s="2197"/>
      <c r="HD39" s="2197"/>
      <c r="HE39" s="2197"/>
      <c r="HF39" s="2197"/>
      <c r="HG39" s="1203">
        <f>'CC1'!EN12</f>
        <v>4</v>
      </c>
      <c r="HH39" s="1203">
        <f>'CC1'!EO12</f>
        <v>5</v>
      </c>
      <c r="HI39" s="1203">
        <f>'CC1'!EP12</f>
        <v>4</v>
      </c>
      <c r="HJ39" s="1203">
        <f>'CC1'!EQ12</f>
        <v>4</v>
      </c>
      <c r="HK39" s="1203" t="str">
        <f>'CC1'!ER12</f>
        <v>ดีมาก</v>
      </c>
      <c r="HL39" s="1203"/>
      <c r="HM39" s="1203"/>
      <c r="HN39" s="1203"/>
      <c r="HO39" s="1203"/>
      <c r="HP39" s="1203"/>
      <c r="HQ39" s="1207"/>
      <c r="HR39" s="1207"/>
      <c r="HS39" s="1207"/>
      <c r="HU39" s="1075"/>
      <c r="HV39" s="1070"/>
      <c r="HW39" s="1070"/>
      <c r="HX39" s="1070"/>
      <c r="HY39" s="1070"/>
      <c r="HZ39" s="1070"/>
      <c r="IA39" s="1070"/>
      <c r="IB39" s="1070"/>
      <c r="IC39" s="1070"/>
      <c r="ID39" s="1070"/>
      <c r="IE39" s="1070"/>
      <c r="IF39" s="1070"/>
      <c r="IG39" s="1070"/>
      <c r="IH39" s="1070"/>
      <c r="II39" s="1070"/>
      <c r="IJ39" s="1070"/>
      <c r="IK39" s="1070"/>
      <c r="IL39" s="1070"/>
      <c r="IM39" s="1070"/>
      <c r="IN39" s="1070"/>
      <c r="IO39" s="1070"/>
      <c r="IP39" s="1070"/>
      <c r="IQ39" s="1070"/>
      <c r="IR39" s="1070"/>
      <c r="IS39" s="1070"/>
      <c r="IT39" s="1070"/>
      <c r="IU39" s="1070"/>
      <c r="IV39" s="1070"/>
    </row>
    <row r="40" spans="1:256" s="1079" customFormat="1" ht="18" customHeight="1">
      <c r="A40" s="1164">
        <v>30</v>
      </c>
      <c r="B40" s="1164"/>
      <c r="C40" s="1164"/>
      <c r="D40" s="1174"/>
      <c r="E40" s="1166"/>
      <c r="F40" s="1166"/>
      <c r="G40" s="1166"/>
      <c r="H40" s="1166"/>
      <c r="I40" s="1166"/>
      <c r="J40" s="1166"/>
      <c r="K40" s="1166"/>
      <c r="L40" s="1166"/>
      <c r="M40" s="1166"/>
      <c r="N40" s="1166"/>
      <c r="O40" s="1166"/>
      <c r="P40" s="1166"/>
      <c r="Q40" s="1166"/>
      <c r="R40" s="1166"/>
      <c r="S40" s="1166"/>
      <c r="T40" s="1166"/>
      <c r="U40" s="1166"/>
      <c r="V40" s="1166"/>
      <c r="W40" s="1166"/>
      <c r="X40" s="1166"/>
      <c r="Y40" s="1166"/>
      <c r="Z40" s="1166"/>
      <c r="AA40" s="1166"/>
      <c r="AB40" s="1166"/>
      <c r="AC40" s="1166"/>
      <c r="AD40" s="1166"/>
      <c r="AE40" s="1166"/>
      <c r="AF40" s="1166"/>
      <c r="AG40" s="1166"/>
      <c r="AH40" s="1166"/>
      <c r="AI40" s="1166"/>
      <c r="AJ40" s="1166"/>
      <c r="AK40" s="1166"/>
      <c r="AL40" s="1166"/>
      <c r="AM40" s="1166"/>
      <c r="AN40" s="1166"/>
      <c r="AO40" s="1166"/>
      <c r="AP40" s="1166"/>
      <c r="AQ40" s="1166"/>
      <c r="AR40" s="1166"/>
      <c r="AS40" s="1166"/>
      <c r="AT40" s="1166"/>
      <c r="AU40" s="1166"/>
      <c r="AV40" s="1166"/>
      <c r="AW40" s="1166"/>
      <c r="AX40" s="1166"/>
      <c r="AY40" s="1166"/>
      <c r="AZ40" s="1071"/>
      <c r="BA40" s="1071"/>
      <c r="BB40" s="1071"/>
      <c r="BC40" s="1071"/>
      <c r="BD40" s="1044"/>
      <c r="BE40" s="1044"/>
      <c r="BF40" s="1044"/>
      <c r="BG40" s="1044"/>
      <c r="BH40" s="1044"/>
      <c r="BI40" s="1166"/>
      <c r="BJ40" s="1166"/>
      <c r="BK40" s="1071"/>
      <c r="BL40" s="1071"/>
      <c r="BM40" s="1071"/>
      <c r="BN40" s="1071"/>
      <c r="BO40" s="1071"/>
      <c r="BP40" s="1071"/>
      <c r="BQ40" s="1071"/>
      <c r="BR40" s="1071"/>
      <c r="BS40" s="1071"/>
      <c r="BT40" s="2899"/>
      <c r="BU40" s="2898" t="s">
        <v>41</v>
      </c>
      <c r="BV40" s="2882" t="s">
        <v>1581</v>
      </c>
      <c r="BW40" s="2881"/>
      <c r="BX40" s="2886" t="s">
        <v>1582</v>
      </c>
      <c r="BY40" s="2886"/>
      <c r="BZ40" s="2856">
        <v>8.8000000000000007</v>
      </c>
      <c r="CA40" s="2895"/>
      <c r="CB40" s="1078"/>
      <c r="CC40" s="1078"/>
      <c r="CD40" s="1078"/>
      <c r="CE40" s="1078"/>
      <c r="CF40" s="1045"/>
      <c r="CG40" s="2704" t="str">
        <f>'AA2'!Y20</f>
        <v xml:space="preserve">ส่งเสริมเรื่องการรอคอยและรู้จักแบ่งปัน        </v>
      </c>
      <c r="CH40" s="2705"/>
      <c r="CI40" s="2705"/>
      <c r="CJ40" s="1182" t="s">
        <v>2150</v>
      </c>
      <c r="CK40" s="1178"/>
      <c r="CL40" s="1185" t="s">
        <v>2151</v>
      </c>
      <c r="CM40" s="1167"/>
      <c r="CN40" s="1167">
        <f>'BB5'!B15</f>
        <v>0</v>
      </c>
      <c r="CO40" s="1167">
        <f>'BB5'!C15</f>
        <v>0</v>
      </c>
      <c r="CP40" s="1167">
        <f>'BB5'!D15</f>
        <v>0</v>
      </c>
      <c r="CQ40" s="1167"/>
      <c r="CR40" s="1167"/>
      <c r="CS40" s="1167"/>
      <c r="CT40" s="1167"/>
      <c r="CU40" s="1167"/>
      <c r="CV40" s="1167"/>
      <c r="CW40" s="1167">
        <f>'BB5'!K15</f>
        <v>0</v>
      </c>
      <c r="CX40" s="1167">
        <f>'BB5'!L15</f>
        <v>0</v>
      </c>
      <c r="CY40" s="1167">
        <f>'BB5'!M15</f>
        <v>0</v>
      </c>
      <c r="CZ40" s="1167"/>
      <c r="DA40" s="1167">
        <f>'BB6'!B15</f>
        <v>0</v>
      </c>
      <c r="DB40" s="1167">
        <f>'BB6'!C15</f>
        <v>0</v>
      </c>
      <c r="DC40" s="1167">
        <f>'BB6'!D15</f>
        <v>0</v>
      </c>
      <c r="DD40" s="1167"/>
      <c r="DE40" s="1167"/>
      <c r="DF40" s="1167"/>
      <c r="DG40" s="1167"/>
      <c r="DH40" s="1167"/>
      <c r="DI40" s="1167"/>
      <c r="DJ40" s="1167">
        <f>'BB6'!K15</f>
        <v>0</v>
      </c>
      <c r="DK40" s="1167">
        <f>'BB6'!L15</f>
        <v>0</v>
      </c>
      <c r="DL40" s="1167">
        <f>'BB6'!M15</f>
        <v>0</v>
      </c>
      <c r="DM40" s="1167"/>
      <c r="DN40" s="1167">
        <f>'BB7'!B15</f>
        <v>0</v>
      </c>
      <c r="DO40" s="1167">
        <f>'BB7'!C15</f>
        <v>0</v>
      </c>
      <c r="DP40" s="1167">
        <f>'BB7'!D15</f>
        <v>0</v>
      </c>
      <c r="DQ40" s="1167"/>
      <c r="DR40" s="1167"/>
      <c r="DS40" s="1167"/>
      <c r="DT40" s="1167"/>
      <c r="DU40" s="1167"/>
      <c r="DV40" s="1167"/>
      <c r="DW40" s="1167">
        <f>'BB7'!K15</f>
        <v>0</v>
      </c>
      <c r="DX40" s="1167">
        <f>'BB7'!L15</f>
        <v>0</v>
      </c>
      <c r="DY40" s="1167">
        <f>'BB7'!M15</f>
        <v>0</v>
      </c>
      <c r="EM40" s="2282" t="str">
        <f>CC!C14</f>
        <v>ที่เหมาะสมกับวัย</v>
      </c>
      <c r="EN40" s="2282">
        <f>CC!D14</f>
        <v>0</v>
      </c>
      <c r="EO40" s="2282">
        <f>'CC2'!C13</f>
        <v>0</v>
      </c>
      <c r="EP40" s="2282">
        <f>'CC2'!D13</f>
        <v>0</v>
      </c>
      <c r="ER40" s="2279" t="str">
        <f>DD!E12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S40" s="2723"/>
      <c r="ET40" s="662" t="s">
        <v>749</v>
      </c>
      <c r="EU40" s="663"/>
      <c r="EV40" s="694">
        <f>'CC1'!C13</f>
        <v>399</v>
      </c>
      <c r="EW40" s="2197"/>
      <c r="EX40" s="2197"/>
      <c r="EY40" s="2197"/>
      <c r="EZ40" s="2197"/>
      <c r="FA40" s="2197"/>
      <c r="FB40" s="2197"/>
      <c r="FC40" s="2197"/>
      <c r="FD40" s="2197"/>
      <c r="FE40" s="2197"/>
      <c r="FF40" s="2197"/>
      <c r="FG40" s="2197"/>
      <c r="FH40" s="1208"/>
      <c r="FI40" s="1208"/>
      <c r="FJ40" s="2197"/>
      <c r="FK40" s="2197"/>
      <c r="FL40" s="2197"/>
      <c r="FM40" s="2197"/>
      <c r="FN40" s="2197"/>
      <c r="FO40" s="2197"/>
      <c r="FP40" s="2197"/>
      <c r="FQ40" s="2197"/>
      <c r="FR40" s="2197"/>
      <c r="FS40" s="2197"/>
      <c r="FT40" s="2197"/>
      <c r="FU40" s="1208"/>
      <c r="FV40" s="1208"/>
      <c r="FW40" s="2197"/>
      <c r="FX40" s="2197"/>
      <c r="FY40" s="2197"/>
      <c r="FZ40" s="2197"/>
      <c r="GA40" s="2197"/>
      <c r="GB40" s="2197"/>
      <c r="GC40" s="2197"/>
      <c r="GD40" s="2197"/>
      <c r="GE40" s="2197"/>
      <c r="GF40" s="2197"/>
      <c r="GG40" s="2197"/>
      <c r="GH40" s="1208"/>
      <c r="GI40" s="1208"/>
      <c r="GJ40" s="2197"/>
      <c r="GK40" s="2197"/>
      <c r="GL40" s="2197"/>
      <c r="GM40" s="2197"/>
      <c r="GN40" s="2197"/>
      <c r="GO40" s="2197"/>
      <c r="GP40" s="2197"/>
      <c r="GQ40" s="2197"/>
      <c r="GR40" s="2197"/>
      <c r="GS40" s="2197"/>
      <c r="GT40" s="2197"/>
      <c r="GU40" s="1208"/>
      <c r="GV40" s="1208"/>
      <c r="GW40" s="2197"/>
      <c r="GX40" s="2197"/>
      <c r="GY40" s="2197"/>
      <c r="GZ40" s="2197"/>
      <c r="HA40" s="2197"/>
      <c r="HB40" s="2197"/>
      <c r="HC40" s="2197"/>
      <c r="HD40" s="2197"/>
      <c r="HE40" s="2197"/>
      <c r="HF40" s="2197"/>
      <c r="HG40" s="1203">
        <f>'CC1'!EN13</f>
        <v>4</v>
      </c>
      <c r="HH40" s="1203">
        <f>'CC1'!EO13</f>
        <v>5</v>
      </c>
      <c r="HI40" s="1203">
        <f>'CC1'!EP13</f>
        <v>5</v>
      </c>
      <c r="HJ40" s="1203">
        <f>'CC1'!EQ13</f>
        <v>5</v>
      </c>
      <c r="HK40" s="1203" t="str">
        <f>'CC1'!ER13</f>
        <v>ดีเยี่ยม</v>
      </c>
      <c r="HL40" s="1203"/>
      <c r="HM40" s="1203"/>
      <c r="HN40" s="1203"/>
      <c r="HO40" s="1203"/>
      <c r="HP40" s="1203"/>
      <c r="HQ40" s="1207"/>
      <c r="HR40" s="1207"/>
      <c r="HS40" s="1207"/>
      <c r="HU40" s="1075"/>
      <c r="HV40" s="1070"/>
      <c r="HW40" s="1070"/>
      <c r="HX40" s="1070"/>
      <c r="HY40" s="1070"/>
      <c r="HZ40" s="1070"/>
      <c r="IA40" s="1070"/>
      <c r="IB40" s="1070"/>
      <c r="IC40" s="1070"/>
      <c r="ID40" s="1070"/>
      <c r="IE40" s="1070"/>
      <c r="IF40" s="1070"/>
      <c r="IG40" s="1070"/>
      <c r="IH40" s="1070"/>
      <c r="II40" s="1070"/>
      <c r="IJ40" s="1070"/>
      <c r="IK40" s="1070"/>
      <c r="IL40" s="1070"/>
      <c r="IM40" s="1070"/>
      <c r="IN40" s="1070"/>
      <c r="IO40" s="1070"/>
      <c r="IP40" s="1070"/>
      <c r="IQ40" s="1070"/>
      <c r="IR40" s="1070"/>
      <c r="IS40" s="1070"/>
      <c r="IT40" s="1070"/>
      <c r="IU40" s="1070"/>
      <c r="IV40" s="1070"/>
    </row>
    <row r="41" spans="1:256" ht="18" customHeight="1">
      <c r="A41" s="1164">
        <v>31</v>
      </c>
      <c r="B41" s="1096"/>
      <c r="C41" s="1096"/>
      <c r="D41" s="1175"/>
      <c r="E41" s="1166"/>
      <c r="F41" s="1166"/>
      <c r="G41" s="1166"/>
      <c r="H41" s="1166"/>
      <c r="I41" s="1166"/>
      <c r="J41" s="1166"/>
      <c r="K41" s="1166"/>
      <c r="L41" s="1166"/>
      <c r="M41" s="1166"/>
      <c r="N41" s="1166"/>
      <c r="O41" s="1166"/>
      <c r="P41" s="1166"/>
      <c r="Q41" s="1166"/>
      <c r="R41" s="1166"/>
      <c r="S41" s="1166"/>
      <c r="T41" s="1166"/>
      <c r="U41" s="1166"/>
      <c r="V41" s="1166"/>
      <c r="W41" s="1166"/>
      <c r="X41" s="1166"/>
      <c r="Y41" s="1166"/>
      <c r="Z41" s="1166"/>
      <c r="AA41" s="1166"/>
      <c r="AB41" s="1166"/>
      <c r="AC41" s="1166"/>
      <c r="AD41" s="1166"/>
      <c r="AE41" s="1166"/>
      <c r="AF41" s="1166"/>
      <c r="AG41" s="1166"/>
      <c r="AH41" s="1166"/>
      <c r="AI41" s="1166"/>
      <c r="AJ41" s="1166"/>
      <c r="AK41" s="1166"/>
      <c r="AL41" s="1166"/>
      <c r="AM41" s="1166"/>
      <c r="AN41" s="1166"/>
      <c r="AO41" s="1166"/>
      <c r="AP41" s="1166"/>
      <c r="AQ41" s="1166"/>
      <c r="AR41" s="1166"/>
      <c r="AS41" s="1166"/>
      <c r="AT41" s="1166"/>
      <c r="AU41" s="1166"/>
      <c r="AV41" s="1166"/>
      <c r="AW41" s="1166"/>
      <c r="AX41" s="1166"/>
      <c r="AY41" s="1166"/>
      <c r="BD41" s="1166"/>
      <c r="BE41" s="1166"/>
      <c r="BF41" s="1166"/>
      <c r="BG41" s="1166"/>
      <c r="BH41" s="1166"/>
      <c r="BI41" s="1166"/>
      <c r="BJ41" s="1166"/>
      <c r="BT41" s="2877">
        <v>1</v>
      </c>
      <c r="BU41" s="3225" t="str">
        <f>'AA2'!P11</f>
        <v xml:space="preserve"> มาตรฐานที่ 1</v>
      </c>
      <c r="BV41" s="3226">
        <f>'AA2'!Q11</f>
        <v>5</v>
      </c>
      <c r="BW41" s="3227" t="str">
        <f>'AA2'!R11</f>
        <v>ดีเยี่ยม</v>
      </c>
      <c r="BX41" s="3226">
        <f>'AA2'!S11</f>
        <v>5</v>
      </c>
      <c r="BY41" s="3227" t="str">
        <f>'AA2'!T11</f>
        <v>ดีเยี่ยม</v>
      </c>
      <c r="BZ41" s="1488">
        <v>8.9</v>
      </c>
      <c r="CA41" s="2683" t="str">
        <f>'AA2'!K9</f>
        <v>3.  ด้านการสร้างสังคมแห่งการเรียนรู้</v>
      </c>
      <c r="CB41" s="2684"/>
      <c r="CC41" s="2684"/>
      <c r="CD41" s="2684"/>
      <c r="CE41" s="2684"/>
      <c r="CF41" s="1078"/>
      <c r="CG41" s="2704" t="str">
        <f>'AA2'!Y21</f>
        <v>การชื่นชมในผลงานของตนเองและผู้อื่นยังน้อย</v>
      </c>
      <c r="CH41" s="2705"/>
      <c r="CI41" s="2705"/>
      <c r="CJ41" s="191" t="str">
        <f>BB!G11</f>
        <v xml:space="preserve">  -  จัดกิจกรรมการเรียนการสอนให้บรรลุจุดมุ่งหมายของหลักสูตรการศึกษาขั้นพื้นฐาน  สร้างความเสมอภาค  </v>
      </c>
      <c r="CK41" s="1926" t="str">
        <f>BB!H11</f>
        <v>กลยุทธ์ที่ 1</v>
      </c>
      <c r="CL41" s="191" t="str">
        <f>BB!I11</f>
        <v>จัดกิจกรรมการเรียนการสอนให้บรรลุจุดมุ่งหมายของหลักสูตรการศึกษาขั้นพื้นฐาน</v>
      </c>
      <c r="CM41" s="1167"/>
      <c r="CN41" s="1167">
        <f>'BB5'!B16</f>
        <v>0</v>
      </c>
      <c r="CO41" s="1167">
        <f>'BB5'!C16</f>
        <v>0</v>
      </c>
      <c r="CP41" s="1167">
        <f>'BB5'!D16</f>
        <v>0</v>
      </c>
      <c r="CQ41" s="1167"/>
      <c r="CR41" s="1167"/>
      <c r="CS41" s="1167"/>
      <c r="CT41" s="1167"/>
      <c r="CU41" s="1167"/>
      <c r="CV41" s="1167"/>
      <c r="CW41" s="1167">
        <f>'BB5'!K16</f>
        <v>0</v>
      </c>
      <c r="CX41" s="1167">
        <f>'BB5'!L16</f>
        <v>0</v>
      </c>
      <c r="CY41" s="1167">
        <f>'BB5'!M16</f>
        <v>0</v>
      </c>
      <c r="CZ41" s="1167"/>
      <c r="DA41" s="1167">
        <f>'BB6'!B16</f>
        <v>0</v>
      </c>
      <c r="DB41" s="1167">
        <f>'BB6'!C16</f>
        <v>0</v>
      </c>
      <c r="DC41" s="1167">
        <f>'BB6'!D16</f>
        <v>0</v>
      </c>
      <c r="DD41" s="1167"/>
      <c r="DE41" s="1167"/>
      <c r="DF41" s="1167"/>
      <c r="DG41" s="1167"/>
      <c r="DH41" s="1167"/>
      <c r="DI41" s="1167"/>
      <c r="DJ41" s="1167">
        <f>'BB6'!K16</f>
        <v>0</v>
      </c>
      <c r="DK41" s="1167">
        <f>'BB6'!L16</f>
        <v>0</v>
      </c>
      <c r="DL41" s="1167">
        <f>'BB6'!M16</f>
        <v>0</v>
      </c>
      <c r="DM41" s="1167"/>
      <c r="DN41" s="1167">
        <f>'BB7'!B16</f>
        <v>0</v>
      </c>
      <c r="DO41" s="1167">
        <f>'BB7'!C16</f>
        <v>0</v>
      </c>
      <c r="DP41" s="1167">
        <f>'BB7'!D16</f>
        <v>0</v>
      </c>
      <c r="DQ41" s="1167"/>
      <c r="DR41" s="1167"/>
      <c r="DS41" s="1167"/>
      <c r="DT41" s="1167"/>
      <c r="DU41" s="1167"/>
      <c r="DV41" s="1167"/>
      <c r="DW41" s="1167">
        <f>'BB7'!K16</f>
        <v>0</v>
      </c>
      <c r="DX41" s="1167">
        <f>'BB7'!L16</f>
        <v>0</v>
      </c>
      <c r="DY41" s="1167">
        <f>'BB7'!M16</f>
        <v>0</v>
      </c>
      <c r="DZ41" s="1079"/>
      <c r="EA41" s="1079"/>
      <c r="EB41" s="1079"/>
      <c r="EC41" s="1079"/>
      <c r="ED41" s="1079"/>
      <c r="EE41" s="1079"/>
      <c r="EF41" s="1079"/>
      <c r="EG41" s="1079"/>
      <c r="EH41" s="1079"/>
      <c r="EI41" s="1079"/>
      <c r="EJ41" s="1079"/>
      <c r="EK41" s="1079"/>
      <c r="EL41" s="1079"/>
      <c r="EM41" s="2282">
        <f>CC!C15</f>
        <v>0</v>
      </c>
      <c r="EN41" s="2282">
        <f>CC!D15</f>
        <v>0</v>
      </c>
      <c r="EO41" s="2282">
        <f>'CC2'!C14</f>
        <v>0</v>
      </c>
      <c r="EP41" s="2282">
        <f>'CC2'!D14</f>
        <v>0</v>
      </c>
      <c r="EQ41" s="1079"/>
      <c r="ER41" s="2279" t="str">
        <f>DD!E13</f>
        <v xml:space="preserve"> -  องค์การปกครองท้องถิ่นสนับสนุนงบประมาณอย่างต่อเนื่อง</v>
      </c>
      <c r="ES41" s="2723"/>
      <c r="ET41" s="660" t="s">
        <v>750</v>
      </c>
      <c r="EU41" s="661"/>
      <c r="EV41" s="694">
        <f>'CC1'!C14</f>
        <v>399</v>
      </c>
      <c r="EW41" s="2197"/>
      <c r="EX41" s="2197"/>
      <c r="EY41" s="2197"/>
      <c r="EZ41" s="2197"/>
      <c r="FA41" s="2197"/>
      <c r="FB41" s="2197"/>
      <c r="FC41" s="2197"/>
      <c r="FD41" s="2197"/>
      <c r="FE41" s="2197"/>
      <c r="FF41" s="2197"/>
      <c r="FG41" s="2197"/>
      <c r="FH41" s="1208"/>
      <c r="FI41" s="1208"/>
      <c r="FJ41" s="2197"/>
      <c r="FK41" s="2197"/>
      <c r="FL41" s="2197"/>
      <c r="FM41" s="2197"/>
      <c r="FN41" s="2197"/>
      <c r="FO41" s="2197"/>
      <c r="FP41" s="2197"/>
      <c r="FQ41" s="2197"/>
      <c r="FR41" s="2197"/>
      <c r="FS41" s="2197"/>
      <c r="FT41" s="2197"/>
      <c r="FU41" s="1208"/>
      <c r="FV41" s="1208"/>
      <c r="FW41" s="2197"/>
      <c r="FX41" s="2197"/>
      <c r="FY41" s="2197"/>
      <c r="FZ41" s="2197"/>
      <c r="GA41" s="2197"/>
      <c r="GB41" s="2197"/>
      <c r="GC41" s="2197"/>
      <c r="GD41" s="2197"/>
      <c r="GE41" s="2197"/>
      <c r="GF41" s="2197"/>
      <c r="GG41" s="2197"/>
      <c r="GH41" s="1208"/>
      <c r="GI41" s="1208"/>
      <c r="GJ41" s="2197"/>
      <c r="GK41" s="2197"/>
      <c r="GL41" s="2197"/>
      <c r="GM41" s="2197"/>
      <c r="GN41" s="2197"/>
      <c r="GO41" s="2197"/>
      <c r="GP41" s="2197"/>
      <c r="GQ41" s="2197"/>
      <c r="GR41" s="2197"/>
      <c r="GS41" s="2197"/>
      <c r="GT41" s="2197"/>
      <c r="GU41" s="1208"/>
      <c r="GV41" s="1208"/>
      <c r="GW41" s="2197"/>
      <c r="GX41" s="2197"/>
      <c r="GY41" s="2197"/>
      <c r="GZ41" s="2197"/>
      <c r="HA41" s="2197"/>
      <c r="HB41" s="2197"/>
      <c r="HC41" s="2197"/>
      <c r="HD41" s="2197"/>
      <c r="HE41" s="2197"/>
      <c r="HF41" s="2197"/>
      <c r="HG41" s="1203">
        <f>'CC1'!EN14</f>
        <v>5</v>
      </c>
      <c r="HH41" s="1203">
        <f>'CC1'!EO14</f>
        <v>5</v>
      </c>
      <c r="HI41" s="1203">
        <f>'CC1'!EP14</f>
        <v>5</v>
      </c>
      <c r="HJ41" s="1203">
        <f>'CC1'!EQ14</f>
        <v>5</v>
      </c>
      <c r="HK41" s="1203" t="str">
        <f>'CC1'!ER14</f>
        <v>ดีเยี่ยม</v>
      </c>
      <c r="HL41" s="1203"/>
      <c r="HM41" s="1203"/>
      <c r="HN41" s="1203"/>
      <c r="HO41" s="1203"/>
      <c r="HP41" s="1203"/>
      <c r="HQ41" s="1207"/>
      <c r="HR41" s="1207"/>
      <c r="HS41" s="1207"/>
      <c r="HT41" s="1079"/>
      <c r="HU41" s="1075"/>
    </row>
    <row r="42" spans="1:256" ht="18" customHeight="1">
      <c r="A42" s="1164">
        <v>32</v>
      </c>
      <c r="B42" s="1096"/>
      <c r="C42" s="1096"/>
      <c r="D42" s="1175"/>
      <c r="E42" s="1166"/>
      <c r="F42" s="1166"/>
      <c r="G42" s="1166"/>
      <c r="H42" s="1166"/>
      <c r="I42" s="1166"/>
      <c r="J42" s="1166"/>
      <c r="K42" s="1166"/>
      <c r="L42" s="1166"/>
      <c r="M42" s="1166"/>
      <c r="N42" s="1166"/>
      <c r="O42" s="1166"/>
      <c r="P42" s="1166"/>
      <c r="Q42" s="1166"/>
      <c r="R42" s="1166"/>
      <c r="S42" s="1166"/>
      <c r="T42" s="1166"/>
      <c r="U42" s="1166"/>
      <c r="V42" s="1166"/>
      <c r="W42" s="1166"/>
      <c r="X42" s="1166"/>
      <c r="Y42" s="1166"/>
      <c r="Z42" s="1166"/>
      <c r="AA42" s="1166"/>
      <c r="AB42" s="1166"/>
      <c r="AC42" s="1166"/>
      <c r="AD42" s="1166"/>
      <c r="AE42" s="1166"/>
      <c r="AF42" s="1166"/>
      <c r="AG42" s="1166"/>
      <c r="AH42" s="1166"/>
      <c r="AI42" s="1166"/>
      <c r="AJ42" s="1166"/>
      <c r="AK42" s="1166"/>
      <c r="AL42" s="1166"/>
      <c r="AM42" s="1166"/>
      <c r="AN42" s="1166"/>
      <c r="AO42" s="1166"/>
      <c r="AP42" s="1166"/>
      <c r="AQ42" s="1166"/>
      <c r="AR42" s="1166"/>
      <c r="AS42" s="1166"/>
      <c r="AT42" s="1166"/>
      <c r="AU42" s="1166"/>
      <c r="AV42" s="1166"/>
      <c r="AW42" s="1166"/>
      <c r="AX42" s="1166"/>
      <c r="AY42" s="1166"/>
      <c r="BD42" s="1166"/>
      <c r="BE42" s="1166"/>
      <c r="BF42" s="1166"/>
      <c r="BG42" s="1166"/>
      <c r="BH42" s="1166"/>
      <c r="BI42" s="1166"/>
      <c r="BJ42" s="1166"/>
      <c r="BT42" s="2877">
        <v>2</v>
      </c>
      <c r="BU42" s="3228" t="str">
        <f>'AA2'!P12</f>
        <v xml:space="preserve"> มาตรฐานที่ 2</v>
      </c>
      <c r="BV42" s="3229">
        <f>'AA2'!Q12</f>
        <v>5</v>
      </c>
      <c r="BW42" s="3230" t="str">
        <f>'AA2'!R12</f>
        <v>ดีเยี่ยม</v>
      </c>
      <c r="BX42" s="3229">
        <f>'AA2'!S12</f>
        <v>5</v>
      </c>
      <c r="BY42" s="3230" t="str">
        <f>'AA2'!T12</f>
        <v>ดีเยี่ยม</v>
      </c>
      <c r="BZ42" s="1488">
        <v>9</v>
      </c>
      <c r="CA42" s="2683" t="str">
        <f>'AA2'!K10</f>
        <v>มาตรฐาน / ตัวบ่งชี้</v>
      </c>
      <c r="CB42" s="2684"/>
      <c r="CC42" s="2684"/>
      <c r="CD42" s="2684"/>
      <c r="CE42" s="2684"/>
      <c r="CF42" s="1079"/>
      <c r="CG42" s="2704" t="str">
        <f>'AA2'!Y22</f>
        <v>มีสัดส่วนของนักเรียนต่อครู และต่อห้องมากกว่าเกณฑ์</v>
      </c>
      <c r="CH42" s="2705"/>
      <c r="CI42" s="2705"/>
      <c r="CJ42" s="191" t="str">
        <f>BB!G12</f>
        <v xml:space="preserve">   -  พัฒนาความร่วมมือกับชุมชน  องค์กรปกครองส่วนท้องถิ่น  องค์กรเอกชน  </v>
      </c>
      <c r="CK42" s="1926" t="str">
        <f>BB!H12</f>
        <v>กลยุทธ์ที่ 2</v>
      </c>
      <c r="CL42" s="191" t="str">
        <f>BB!I12</f>
        <v>คุณธรรมนำความรู้และตามหลักปรัชญาเศรษฐกิจพอเพียง</v>
      </c>
      <c r="CM42" s="1167">
        <f>'BB5'!A17</f>
        <v>0</v>
      </c>
      <c r="CN42" s="1167">
        <f>'BB5'!B17</f>
        <v>0</v>
      </c>
      <c r="CO42" s="1167">
        <f>'BB5'!C17</f>
        <v>0</v>
      </c>
      <c r="CP42" s="1167">
        <f>'BB5'!D17</f>
        <v>0</v>
      </c>
      <c r="CQ42" s="1167">
        <f>'BB5'!E17</f>
        <v>0</v>
      </c>
      <c r="CR42" s="1167">
        <f>'BB5'!F17</f>
        <v>0</v>
      </c>
      <c r="CS42" s="1167">
        <f>'BB5'!G17</f>
        <v>0</v>
      </c>
      <c r="CT42" s="1167">
        <f>'BB5'!H17</f>
        <v>0</v>
      </c>
      <c r="CU42" s="1167">
        <f>'BB5'!I17</f>
        <v>0</v>
      </c>
      <c r="CV42" s="1167">
        <f>'BB5'!J17</f>
        <v>0</v>
      </c>
      <c r="CW42" s="1167">
        <f>'BB5'!K17</f>
        <v>0</v>
      </c>
      <c r="CX42" s="1167">
        <f>'BB5'!L17</f>
        <v>0</v>
      </c>
      <c r="CY42" s="1167">
        <f>'BB5'!M17</f>
        <v>0</v>
      </c>
      <c r="CZ42" s="1167">
        <f>'BB6'!A17</f>
        <v>0</v>
      </c>
      <c r="DA42" s="1167">
        <f>'BB6'!B17</f>
        <v>0</v>
      </c>
      <c r="DB42" s="1167">
        <f>'BB6'!C17</f>
        <v>0</v>
      </c>
      <c r="DC42" s="1167">
        <f>'BB6'!D17</f>
        <v>0</v>
      </c>
      <c r="DD42" s="1167">
        <f>'BB6'!E17</f>
        <v>0</v>
      </c>
      <c r="DE42" s="1167">
        <f>'BB6'!F17</f>
        <v>0</v>
      </c>
      <c r="DF42" s="1167">
        <f>'BB6'!G17</f>
        <v>0</v>
      </c>
      <c r="DG42" s="1167">
        <f>'BB6'!H17</f>
        <v>0</v>
      </c>
      <c r="DH42" s="1167">
        <f>'BB6'!I17</f>
        <v>0</v>
      </c>
      <c r="DI42" s="1167">
        <f>'BB6'!J17</f>
        <v>0</v>
      </c>
      <c r="DJ42" s="1167">
        <f>'BB6'!K17</f>
        <v>0</v>
      </c>
      <c r="DK42" s="1167">
        <f>'BB6'!L17</f>
        <v>0</v>
      </c>
      <c r="DL42" s="1167">
        <f>'BB6'!M17</f>
        <v>0</v>
      </c>
      <c r="DM42" s="1167">
        <f>'BB7'!A17</f>
        <v>0</v>
      </c>
      <c r="DN42" s="1167">
        <f>'BB7'!B17</f>
        <v>0</v>
      </c>
      <c r="DO42" s="1167">
        <f>'BB7'!C17</f>
        <v>0</v>
      </c>
      <c r="DP42" s="1167">
        <f>'BB7'!D17</f>
        <v>0</v>
      </c>
      <c r="DQ42" s="1167">
        <f>'BB7'!E17</f>
        <v>0</v>
      </c>
      <c r="DR42" s="1167">
        <f>'BB7'!F17</f>
        <v>0</v>
      </c>
      <c r="DS42" s="1167">
        <f>'BB7'!G17</f>
        <v>0</v>
      </c>
      <c r="DT42" s="1167">
        <f>'BB7'!H17</f>
        <v>0</v>
      </c>
      <c r="DU42" s="1167">
        <f>'BB7'!I17</f>
        <v>0</v>
      </c>
      <c r="DV42" s="1167">
        <f>'BB7'!J17</f>
        <v>0</v>
      </c>
      <c r="DW42" s="1167">
        <f>'BB7'!K17</f>
        <v>0</v>
      </c>
      <c r="DX42" s="1167">
        <f>'BB7'!L17</f>
        <v>0</v>
      </c>
      <c r="DY42" s="1167">
        <f>'BB7'!M17</f>
        <v>0</v>
      </c>
      <c r="DZ42" s="1079"/>
      <c r="EA42" s="1079"/>
      <c r="EB42" s="1079"/>
      <c r="EC42" s="1079"/>
      <c r="ED42" s="1079"/>
      <c r="EE42" s="1079"/>
      <c r="EF42" s="1079"/>
      <c r="EG42" s="1079"/>
      <c r="EH42" s="1079"/>
      <c r="EI42" s="1079"/>
      <c r="EJ42" s="1079"/>
      <c r="EK42" s="1079"/>
      <c r="EL42" s="1079"/>
      <c r="EM42" s="1079"/>
      <c r="EN42" s="1079"/>
      <c r="EO42" s="2282">
        <f>'CC2'!C15</f>
        <v>0</v>
      </c>
      <c r="EP42" s="2282">
        <f>'CC2'!D15</f>
        <v>0</v>
      </c>
      <c r="EQ42" s="1079"/>
      <c r="ER42" s="2279" t="str">
        <f>DD!E14</f>
        <v xml:space="preserve"> -  นักเรียนและบุคลากรให้การสนับสนุนกิจกรรมในชุมชน</v>
      </c>
      <c r="ES42" s="2723"/>
      <c r="ET42" s="664" t="s">
        <v>751</v>
      </c>
      <c r="EU42" s="665"/>
      <c r="EV42" s="694">
        <f>'CC1'!C15</f>
        <v>12</v>
      </c>
      <c r="EW42" s="1169">
        <f>'CC1'!CD15</f>
        <v>0</v>
      </c>
      <c r="EX42" s="1169">
        <f>'CC1'!CE15</f>
        <v>0</v>
      </c>
      <c r="EY42" s="1169">
        <f>'CC1'!CF15</f>
        <v>0</v>
      </c>
      <c r="EZ42" s="1169">
        <f>'CC1'!CG15</f>
        <v>0</v>
      </c>
      <c r="FA42" s="1169">
        <f>'CC1'!CH15</f>
        <v>12</v>
      </c>
      <c r="FB42" s="1169">
        <f>'CC1'!CI15</f>
        <v>12</v>
      </c>
      <c r="FC42" s="1169">
        <f>'CC1'!CJ15</f>
        <v>100</v>
      </c>
      <c r="FD42" s="1169">
        <f>'CC1'!CK15</f>
        <v>2</v>
      </c>
      <c r="FE42" s="1169">
        <f>'CC1'!CL15</f>
        <v>2</v>
      </c>
      <c r="FF42" s="1169">
        <f>'CC1'!CM15</f>
        <v>5</v>
      </c>
      <c r="FG42" s="1169" t="str">
        <f>'CC1'!CN15</f>
        <v>ดีเยี่ยม</v>
      </c>
      <c r="FH42" s="1208"/>
      <c r="FI42" s="1208"/>
      <c r="FJ42" s="1169">
        <f>'CC1'!CQ15</f>
        <v>0</v>
      </c>
      <c r="FK42" s="1169">
        <f>'CC1'!CR15</f>
        <v>0</v>
      </c>
      <c r="FL42" s="1169">
        <f>'CC1'!CS15</f>
        <v>0</v>
      </c>
      <c r="FM42" s="1169">
        <f>'CC1'!CT15</f>
        <v>0</v>
      </c>
      <c r="FN42" s="1169">
        <f>'CC1'!CU15</f>
        <v>12</v>
      </c>
      <c r="FO42" s="1169">
        <f>'CC1'!CV15</f>
        <v>12</v>
      </c>
      <c r="FP42" s="1169">
        <f>'CC1'!CW15</f>
        <v>100</v>
      </c>
      <c r="FQ42" s="1169">
        <f>'CC1'!CX15</f>
        <v>2</v>
      </c>
      <c r="FR42" s="1169">
        <f>'CC1'!CY15</f>
        <v>2</v>
      </c>
      <c r="FS42" s="1169">
        <f>'CC1'!CZ15</f>
        <v>5</v>
      </c>
      <c r="FT42" s="1169" t="str">
        <f>'CC1'!DA15</f>
        <v>ดีเยี่ยม</v>
      </c>
      <c r="FU42" s="1208"/>
      <c r="FV42" s="1208"/>
      <c r="FW42" s="1169">
        <f>'CC1'!DD15</f>
        <v>0</v>
      </c>
      <c r="FX42" s="1169">
        <f>'CC1'!DE15</f>
        <v>0</v>
      </c>
      <c r="FY42" s="1169">
        <f>'CC1'!DF15</f>
        <v>0</v>
      </c>
      <c r="FZ42" s="1169">
        <f>'CC1'!DG15</f>
        <v>0</v>
      </c>
      <c r="GA42" s="1169">
        <f>'CC1'!DH15</f>
        <v>12</v>
      </c>
      <c r="GB42" s="1169">
        <f>'CC1'!DI15</f>
        <v>12</v>
      </c>
      <c r="GC42" s="1169">
        <f>'CC1'!DJ15</f>
        <v>100</v>
      </c>
      <c r="GD42" s="1169">
        <f>'CC1'!DK15</f>
        <v>2</v>
      </c>
      <c r="GE42" s="1169">
        <f>'CC1'!DL15</f>
        <v>2</v>
      </c>
      <c r="GF42" s="1169">
        <f>'CC1'!DM15</f>
        <v>5</v>
      </c>
      <c r="GG42" s="1169" t="str">
        <f>'CC1'!DN15</f>
        <v>ดีเยี่ยม</v>
      </c>
      <c r="GH42" s="1208"/>
      <c r="GI42" s="1208"/>
      <c r="GJ42" s="1169">
        <f>'CC1'!DQ15</f>
        <v>0</v>
      </c>
      <c r="GK42" s="1169">
        <f>'CC1'!DR15</f>
        <v>0</v>
      </c>
      <c r="GL42" s="1169">
        <f>'CC1'!DS15</f>
        <v>0</v>
      </c>
      <c r="GM42" s="1169">
        <f>'CC1'!DT15</f>
        <v>0</v>
      </c>
      <c r="GN42" s="1169">
        <f>'CC1'!DU15</f>
        <v>12</v>
      </c>
      <c r="GO42" s="1169">
        <f>'CC1'!DV15</f>
        <v>12</v>
      </c>
      <c r="GP42" s="1169">
        <f>'CC1'!DW15</f>
        <v>100</v>
      </c>
      <c r="GQ42" s="1169">
        <f>'CC1'!DX15</f>
        <v>2</v>
      </c>
      <c r="GR42" s="1169">
        <f>'CC1'!DY15</f>
        <v>2</v>
      </c>
      <c r="GS42" s="1169">
        <f>'CC1'!DZ15</f>
        <v>5</v>
      </c>
      <c r="GT42" s="1169" t="str">
        <f>'CC1'!EA15</f>
        <v>ดีเยี่ยม</v>
      </c>
      <c r="GU42" s="1208"/>
      <c r="GV42" s="1208"/>
      <c r="GW42" s="2197"/>
      <c r="GX42" s="2197"/>
      <c r="GY42" s="2197"/>
      <c r="GZ42" s="2197"/>
      <c r="HA42" s="2197"/>
      <c r="HB42" s="2197"/>
      <c r="HC42" s="2197"/>
      <c r="HD42" s="2197"/>
      <c r="HE42" s="2197"/>
      <c r="HF42" s="2197"/>
      <c r="HG42" s="1187">
        <f>'CC1'!EN15</f>
        <v>10</v>
      </c>
      <c r="HH42" s="1187">
        <f>'CC1'!EO15</f>
        <v>20</v>
      </c>
      <c r="HI42" s="1187">
        <f>'CC1'!EP15</f>
        <v>20</v>
      </c>
      <c r="HJ42" s="1187">
        <f>'CC1'!EQ15</f>
        <v>5</v>
      </c>
      <c r="HK42" s="1187" t="str">
        <f>'CC1'!ER15</f>
        <v>ดีเยี่ยม</v>
      </c>
      <c r="HL42" s="1187">
        <f>'CC1'!ES15</f>
        <v>28</v>
      </c>
      <c r="HM42" s="1187">
        <f>'CC1'!ET15</f>
        <v>65</v>
      </c>
      <c r="HN42" s="1187">
        <f>'CC1'!EU15</f>
        <v>56.400000000000006</v>
      </c>
      <c r="HO42" s="1187">
        <f>'CC1'!EV15</f>
        <v>4</v>
      </c>
      <c r="HP42" s="1187" t="str">
        <f>'CC1'!EW15</f>
        <v>ดีมาก</v>
      </c>
      <c r="HQ42" s="1207"/>
      <c r="HR42" s="1207"/>
      <c r="HS42" s="1207"/>
      <c r="HT42" s="1079"/>
      <c r="HU42" s="1075"/>
    </row>
    <row r="43" spans="1:256" ht="18" customHeight="1">
      <c r="A43" s="1164">
        <v>33</v>
      </c>
      <c r="B43" s="1096"/>
      <c r="C43" s="1096"/>
      <c r="D43" s="1175"/>
      <c r="E43" s="1166"/>
      <c r="F43" s="1166"/>
      <c r="G43" s="1166"/>
      <c r="H43" s="1166"/>
      <c r="I43" s="1166"/>
      <c r="J43" s="1166"/>
      <c r="K43" s="1166"/>
      <c r="L43" s="1166"/>
      <c r="M43" s="1166"/>
      <c r="N43" s="1166"/>
      <c r="O43" s="1166"/>
      <c r="P43" s="1166"/>
      <c r="Q43" s="1166"/>
      <c r="R43" s="1166"/>
      <c r="S43" s="1166"/>
      <c r="T43" s="1166"/>
      <c r="U43" s="1166"/>
      <c r="V43" s="1166"/>
      <c r="W43" s="1166"/>
      <c r="X43" s="1166"/>
      <c r="Y43" s="1166"/>
      <c r="Z43" s="1166"/>
      <c r="AA43" s="1166"/>
      <c r="AB43" s="1166"/>
      <c r="AC43" s="1166"/>
      <c r="AD43" s="1166"/>
      <c r="AE43" s="1166"/>
      <c r="AF43" s="1166"/>
      <c r="AG43" s="1166"/>
      <c r="AH43" s="1166"/>
      <c r="AI43" s="1166"/>
      <c r="AJ43" s="1166"/>
      <c r="AK43" s="1166"/>
      <c r="AL43" s="1166"/>
      <c r="AM43" s="1166"/>
      <c r="AN43" s="1166"/>
      <c r="AO43" s="1166"/>
      <c r="AP43" s="1166"/>
      <c r="AQ43" s="1166"/>
      <c r="AR43" s="1166"/>
      <c r="AS43" s="1166"/>
      <c r="AT43" s="1166"/>
      <c r="AU43" s="1166"/>
      <c r="AV43" s="1166"/>
      <c r="AW43" s="1166"/>
      <c r="AX43" s="1166"/>
      <c r="AY43" s="1166"/>
      <c r="BD43" s="1166"/>
      <c r="BE43" s="1166"/>
      <c r="BF43" s="1166"/>
      <c r="BG43" s="1166"/>
      <c r="BH43" s="1166"/>
      <c r="BI43" s="1166"/>
      <c r="BJ43" s="1166"/>
      <c r="BT43" s="2877">
        <v>3</v>
      </c>
      <c r="BU43" s="3228" t="str">
        <f>'AA2'!P13</f>
        <v xml:space="preserve"> มาตรฐานที่ 3</v>
      </c>
      <c r="BV43" s="3229">
        <f>'AA2'!Q13</f>
        <v>5</v>
      </c>
      <c r="BW43" s="3230" t="str">
        <f>'AA2'!R13</f>
        <v>ดีเยี่ยม</v>
      </c>
      <c r="BX43" s="3229">
        <f>'AA2'!S13</f>
        <v>5</v>
      </c>
      <c r="BY43" s="3230" t="str">
        <f>'AA2'!T13</f>
        <v>ดีเยี่ยม</v>
      </c>
      <c r="BZ43" s="2647">
        <v>9.1</v>
      </c>
      <c r="CA43" s="2647" t="str">
        <f>'AA2'!K11</f>
        <v xml:space="preserve"> มาตรฐานที่ 9   ตัวบ่งชี้ที่ 1</v>
      </c>
      <c r="CB43" s="2644">
        <f>'AA2'!L11</f>
        <v>5</v>
      </c>
      <c r="CC43" s="2647" t="str">
        <f>'AA2'!M11</f>
        <v>ดีเยี่ยม</v>
      </c>
      <c r="CD43" s="2644">
        <f>'AA2'!N11</f>
        <v>5</v>
      </c>
      <c r="CE43" s="2647" t="str">
        <f>'AA2'!O11</f>
        <v>ดีเยี่ยม</v>
      </c>
      <c r="CF43" s="1079"/>
      <c r="CG43" s="2704" t="str">
        <f>'AA2'!Y23</f>
        <v>ครูผู้สอนปฐมวัยควรมีวุฒิการศึกษาตรงตามวิชาเอก</v>
      </c>
      <c r="CH43" s="2705"/>
      <c r="CI43" s="2705"/>
      <c r="CJ43" s="191" t="str">
        <f>BB!G13</f>
        <v xml:space="preserve">     ให้เข้ามามีส่วนร่วมในการจัดการศึกษา  ส่งเสริมให้มีการนำทรัพยากร  และภูมิปัญญาท้องถิ่น</v>
      </c>
      <c r="CK43" s="1926" t="str">
        <f>BB!H13</f>
        <v>กลยุทธ์ที่ 3</v>
      </c>
      <c r="CL43" s="191" t="str">
        <f>BB!I13</f>
        <v>ขยายโอกาสทางการศึกษาขั้นพื้นฐานของประชากรในวัยเรียนอย่างกว้างขวางและทั่วถึง</v>
      </c>
      <c r="CM43" s="1167"/>
      <c r="CN43" s="1167">
        <f>'BB5'!B18</f>
        <v>0</v>
      </c>
      <c r="CO43" s="1167">
        <f>'BB5'!C18</f>
        <v>0</v>
      </c>
      <c r="CP43" s="1167">
        <f>'BB5'!D18</f>
        <v>0</v>
      </c>
      <c r="CQ43" s="1167"/>
      <c r="CR43" s="1167"/>
      <c r="CS43" s="1167"/>
      <c r="CT43" s="1167"/>
      <c r="CU43" s="1167"/>
      <c r="CV43" s="1167"/>
      <c r="CW43" s="1167">
        <f>'BB5'!K18</f>
        <v>0</v>
      </c>
      <c r="CX43" s="1167">
        <f>'BB5'!L18</f>
        <v>0</v>
      </c>
      <c r="CY43" s="1167">
        <f>'BB5'!M18</f>
        <v>0</v>
      </c>
      <c r="CZ43" s="1167"/>
      <c r="DA43" s="1167">
        <f>'BB6'!B18</f>
        <v>0</v>
      </c>
      <c r="DB43" s="1167">
        <f>'BB6'!C18</f>
        <v>0</v>
      </c>
      <c r="DC43" s="1167">
        <f>'BB6'!D18</f>
        <v>0</v>
      </c>
      <c r="DD43" s="1167"/>
      <c r="DE43" s="1167"/>
      <c r="DF43" s="1167"/>
      <c r="DG43" s="1167"/>
      <c r="DH43" s="1167"/>
      <c r="DI43" s="1167"/>
      <c r="DJ43" s="1167">
        <f>'BB6'!K18</f>
        <v>0</v>
      </c>
      <c r="DK43" s="1167">
        <f>'BB6'!L18</f>
        <v>0</v>
      </c>
      <c r="DL43" s="1167">
        <f>'BB6'!M18</f>
        <v>0</v>
      </c>
      <c r="DM43" s="1167"/>
      <c r="DN43" s="1167">
        <f>'BB7'!B18</f>
        <v>0</v>
      </c>
      <c r="DO43" s="1167">
        <f>'BB7'!C18</f>
        <v>0</v>
      </c>
      <c r="DP43" s="1167">
        <f>'BB7'!D18</f>
        <v>0</v>
      </c>
      <c r="DQ43" s="1167"/>
      <c r="DR43" s="1167"/>
      <c r="DS43" s="1167"/>
      <c r="DT43" s="1167"/>
      <c r="DU43" s="1167"/>
      <c r="DV43" s="1167"/>
      <c r="DW43" s="1167">
        <f>'BB7'!K18</f>
        <v>0</v>
      </c>
      <c r="DX43" s="1167">
        <f>'BB7'!L18</f>
        <v>0</v>
      </c>
      <c r="DY43" s="1167">
        <f>'BB7'!M18</f>
        <v>0</v>
      </c>
      <c r="DZ43" s="1079"/>
      <c r="EA43" s="1079"/>
      <c r="EB43" s="1079"/>
      <c r="EC43" s="1079"/>
      <c r="ED43" s="1079"/>
      <c r="EE43" s="1079"/>
      <c r="EF43" s="1079"/>
      <c r="EG43" s="1079"/>
      <c r="EH43" s="1079"/>
      <c r="EI43" s="1079"/>
      <c r="EJ43" s="1079"/>
      <c r="EK43" s="1079"/>
      <c r="EL43" s="1079"/>
      <c r="EM43" s="1079"/>
      <c r="EN43" s="1186" t="s">
        <v>887</v>
      </c>
      <c r="EO43" s="1084"/>
      <c r="EP43" s="1524"/>
      <c r="EQ43" s="1079"/>
      <c r="ER43" s="2279">
        <f>DD!E15</f>
        <v>0</v>
      </c>
      <c r="ES43" s="2723"/>
      <c r="ET43" s="668" t="s">
        <v>2046</v>
      </c>
      <c r="EU43" s="669"/>
      <c r="EV43" s="694">
        <f>'CC1'!C16</f>
        <v>1</v>
      </c>
      <c r="EW43" s="1169">
        <f>'CC1'!CD16</f>
        <v>0</v>
      </c>
      <c r="EX43" s="1169">
        <f>'CC1'!CE16</f>
        <v>0</v>
      </c>
      <c r="EY43" s="1169">
        <f>'CC1'!CF16</f>
        <v>0</v>
      </c>
      <c r="EZ43" s="1169">
        <f>'CC1'!CG16</f>
        <v>0</v>
      </c>
      <c r="FA43" s="1169">
        <f>'CC1'!CH16</f>
        <v>4</v>
      </c>
      <c r="FB43" s="1169">
        <f>'CC1'!CI16</f>
        <v>0</v>
      </c>
      <c r="FC43" s="1169">
        <f>'CC1'!CJ16</f>
        <v>0</v>
      </c>
      <c r="FD43" s="1169">
        <f>'CC1'!CK16</f>
        <v>2</v>
      </c>
      <c r="FE43" s="1169">
        <f>'CC1'!CL16</f>
        <v>1.6</v>
      </c>
      <c r="FF43" s="1169">
        <f>'CC1'!CM16</f>
        <v>4</v>
      </c>
      <c r="FG43" s="1169" t="str">
        <f>'CC1'!CN16</f>
        <v>ดีมาก</v>
      </c>
      <c r="FH43" s="1208"/>
      <c r="FI43" s="1208"/>
      <c r="FJ43" s="2197"/>
      <c r="FK43" s="2197"/>
      <c r="FL43" s="2197"/>
      <c r="FM43" s="2197"/>
      <c r="FN43" s="2197"/>
      <c r="FO43" s="2197"/>
      <c r="FP43" s="2197"/>
      <c r="FQ43" s="2197"/>
      <c r="FR43" s="2197"/>
      <c r="FS43" s="2197"/>
      <c r="FT43" s="2197"/>
      <c r="FU43" s="1208"/>
      <c r="FV43" s="1208"/>
      <c r="FW43" s="2197"/>
      <c r="FX43" s="2197"/>
      <c r="FY43" s="2197"/>
      <c r="FZ43" s="2197"/>
      <c r="GA43" s="2197"/>
      <c r="GB43" s="2197"/>
      <c r="GC43" s="2197"/>
      <c r="GD43" s="2197"/>
      <c r="GE43" s="2197"/>
      <c r="GF43" s="2197"/>
      <c r="GG43" s="2197"/>
      <c r="GH43" s="1208"/>
      <c r="GI43" s="1208"/>
      <c r="GJ43" s="2197"/>
      <c r="GK43" s="2197"/>
      <c r="GL43" s="2197"/>
      <c r="GM43" s="2197"/>
      <c r="GN43" s="2197"/>
      <c r="GO43" s="2197"/>
      <c r="GP43" s="2197"/>
      <c r="GQ43" s="2197"/>
      <c r="GR43" s="2197"/>
      <c r="GS43" s="2197"/>
      <c r="GT43" s="2197"/>
      <c r="GU43" s="1208"/>
      <c r="GV43" s="1208"/>
      <c r="GW43" s="2197"/>
      <c r="GX43" s="2197"/>
      <c r="GY43" s="2197"/>
      <c r="GZ43" s="2197"/>
      <c r="HA43" s="2197"/>
      <c r="HB43" s="2197"/>
      <c r="HC43" s="2197"/>
      <c r="HD43" s="2197"/>
      <c r="HE43" s="2197"/>
      <c r="HF43" s="2197"/>
      <c r="HG43" s="1187">
        <f>'CC1'!EN16</f>
        <v>7</v>
      </c>
      <c r="HH43" s="1187">
        <f>'CC1'!EO16</f>
        <v>20</v>
      </c>
      <c r="HI43" s="1187">
        <f>'CC1'!EP16</f>
        <v>17.800000000000004</v>
      </c>
      <c r="HJ43" s="1187">
        <f>'CC1'!EQ16</f>
        <v>4</v>
      </c>
      <c r="HK43" s="1187" t="str">
        <f>'CC1'!ER16</f>
        <v>ดีมาก</v>
      </c>
      <c r="HL43" s="1187"/>
      <c r="HM43" s="1187"/>
      <c r="HN43" s="1187"/>
      <c r="HO43" s="1187"/>
      <c r="HP43" s="1187"/>
      <c r="HQ43" s="1207"/>
      <c r="HR43" s="1207"/>
      <c r="HS43" s="1207"/>
      <c r="HT43" s="1079"/>
      <c r="HU43" s="1075"/>
    </row>
    <row r="44" spans="1:256" ht="18" customHeight="1">
      <c r="A44" s="1164">
        <v>34</v>
      </c>
      <c r="B44" s="1096"/>
      <c r="C44" s="1096"/>
      <c r="D44" s="1071"/>
      <c r="E44" s="1100"/>
      <c r="F44" s="1100"/>
      <c r="G44" s="1100"/>
      <c r="H44" s="1100"/>
      <c r="I44" s="1100"/>
      <c r="J44" s="1184"/>
      <c r="K44" s="1184"/>
      <c r="L44" s="1177"/>
      <c r="M44" s="1177"/>
      <c r="N44" s="1177"/>
      <c r="O44" s="1177"/>
      <c r="P44" s="1177"/>
      <c r="Q44" s="1177"/>
      <c r="R44" s="1177"/>
      <c r="S44" s="1177"/>
      <c r="T44" s="1177"/>
      <c r="U44" s="1177"/>
      <c r="V44" s="1177"/>
      <c r="W44" s="1177"/>
      <c r="X44" s="1177"/>
      <c r="Y44" s="1177"/>
      <c r="Z44" s="1177"/>
      <c r="AA44" s="1177"/>
      <c r="AB44" s="1177"/>
      <c r="AC44" s="1177"/>
      <c r="AD44" s="1177"/>
      <c r="AE44" s="1177"/>
      <c r="AF44" s="1177"/>
      <c r="AG44" s="1177"/>
      <c r="AH44" s="1177"/>
      <c r="AI44" s="1177"/>
      <c r="AJ44" s="1177"/>
      <c r="AK44" s="1177"/>
      <c r="AL44" s="1177"/>
      <c r="AM44" s="1177"/>
      <c r="AN44" s="1177"/>
      <c r="AO44" s="1177"/>
      <c r="AP44" s="1177"/>
      <c r="AQ44" s="1177"/>
      <c r="AR44" s="1177"/>
      <c r="AS44" s="1100"/>
      <c r="AT44" s="1177"/>
      <c r="AU44" s="1177"/>
      <c r="AV44" s="1177"/>
      <c r="AW44" s="1177"/>
      <c r="AX44" s="1177"/>
      <c r="AY44" s="1177"/>
      <c r="AZ44" s="1177"/>
      <c r="BA44" s="1100"/>
      <c r="BB44" s="1177"/>
      <c r="BC44" s="1177"/>
      <c r="BD44" s="1177"/>
      <c r="BE44" s="1177"/>
      <c r="BF44" s="1177"/>
      <c r="BG44" s="1177"/>
      <c r="BH44" s="1177"/>
      <c r="BI44" s="1177"/>
      <c r="BT44" s="2877">
        <v>4</v>
      </c>
      <c r="BU44" s="3228" t="str">
        <f>'AA2'!P14</f>
        <v xml:space="preserve"> มาตรฐานที่ 4</v>
      </c>
      <c r="BV44" s="3229">
        <f>'AA2'!Q14</f>
        <v>5</v>
      </c>
      <c r="BW44" s="3230" t="str">
        <f>'AA2'!R14</f>
        <v>ดีเยี่ยม</v>
      </c>
      <c r="BX44" s="3229">
        <f>'AA2'!S14</f>
        <v>5</v>
      </c>
      <c r="BY44" s="3230" t="str">
        <f>'AA2'!T14</f>
        <v>ดีเยี่ยม</v>
      </c>
      <c r="BZ44" s="2647">
        <v>9.1999999999999993</v>
      </c>
      <c r="CA44" s="2647" t="str">
        <f>'AA2'!K12</f>
        <v xml:space="preserve"> ตัวบ่งชี้ที่ 2</v>
      </c>
      <c r="CB44" s="2644">
        <f>'AA2'!L12</f>
        <v>5</v>
      </c>
      <c r="CC44" s="2647" t="str">
        <f>'AA2'!M12</f>
        <v>ดีเยี่ยม</v>
      </c>
      <c r="CD44" s="2644">
        <f>'AA2'!N12</f>
        <v>5</v>
      </c>
      <c r="CE44" s="2647" t="str">
        <f>'AA2'!O12</f>
        <v>ดีเยี่ยม</v>
      </c>
      <c r="CF44" s="1079"/>
      <c r="CG44" s="2704" t="str">
        <f>'AA2'!Y24</f>
        <v xml:space="preserve">     </v>
      </c>
      <c r="CH44" s="2705"/>
      <c r="CI44" s="2705"/>
      <c r="CJ44" s="191" t="str">
        <f>BB!G14</f>
        <v xml:space="preserve">    - สร้างสภาพแวดล้อมแหล่งเรียนรู้  วิจัยและพัฒนานวัตกรรมที่เอื้อต่อการเรียนรู้แบบบูรณาการ</v>
      </c>
      <c r="CK44" s="1926" t="str">
        <f>BB!H14</f>
        <v>กลยุทธ์ที่ 4</v>
      </c>
      <c r="CL44" s="191" t="str">
        <f>BB!I14</f>
        <v>พัฒนาคุณภาพครูและมาตราฐานการศึกษาทุกระบบ</v>
      </c>
      <c r="CM44" s="1167"/>
      <c r="CN44" s="1167">
        <f>'BB5'!B19</f>
        <v>0</v>
      </c>
      <c r="CO44" s="1167">
        <f>'BB5'!C19</f>
        <v>0</v>
      </c>
      <c r="CP44" s="1167">
        <f>'BB5'!D19</f>
        <v>0</v>
      </c>
      <c r="CQ44" s="1167"/>
      <c r="CR44" s="1167"/>
      <c r="CS44" s="1167"/>
      <c r="CT44" s="1167"/>
      <c r="CU44" s="1167"/>
      <c r="CV44" s="1167"/>
      <c r="CW44" s="1167">
        <f>'BB5'!K19</f>
        <v>0</v>
      </c>
      <c r="CX44" s="1167">
        <f>'BB5'!L19</f>
        <v>0</v>
      </c>
      <c r="CY44" s="1167">
        <f>'BB5'!M19</f>
        <v>0</v>
      </c>
      <c r="CZ44" s="1167"/>
      <c r="DA44" s="1167">
        <f>'BB6'!B19</f>
        <v>0</v>
      </c>
      <c r="DB44" s="1167">
        <f>'BB6'!C19</f>
        <v>0</v>
      </c>
      <c r="DC44" s="1167">
        <f>'BB6'!D19</f>
        <v>0</v>
      </c>
      <c r="DD44" s="1167"/>
      <c r="DE44" s="1167"/>
      <c r="DF44" s="1167"/>
      <c r="DG44" s="1167"/>
      <c r="DH44" s="1167"/>
      <c r="DI44" s="1167"/>
      <c r="DJ44" s="1167">
        <f>'BB6'!K19</f>
        <v>0</v>
      </c>
      <c r="DK44" s="1167">
        <f>'BB6'!L19</f>
        <v>0</v>
      </c>
      <c r="DL44" s="1167">
        <f>'BB6'!M19</f>
        <v>0</v>
      </c>
      <c r="DM44" s="1167"/>
      <c r="DN44" s="1167">
        <f>'BB7'!B19</f>
        <v>0</v>
      </c>
      <c r="DO44" s="1167">
        <f>'BB7'!C19</f>
        <v>0</v>
      </c>
      <c r="DP44" s="1167">
        <f>'BB7'!D19</f>
        <v>0</v>
      </c>
      <c r="DQ44" s="1167"/>
      <c r="DR44" s="1167"/>
      <c r="DS44" s="1167"/>
      <c r="DT44" s="1167"/>
      <c r="DU44" s="1167"/>
      <c r="DV44" s="1167"/>
      <c r="DW44" s="1167">
        <f>'BB7'!K19</f>
        <v>0</v>
      </c>
      <c r="DX44" s="1167">
        <f>'BB7'!L19</f>
        <v>0</v>
      </c>
      <c r="DY44" s="1167">
        <f>'BB7'!M19</f>
        <v>0</v>
      </c>
      <c r="DZ44" s="1079"/>
      <c r="EA44" s="1079"/>
      <c r="EB44" s="1079"/>
      <c r="EC44" s="1079"/>
      <c r="ED44" s="1079"/>
      <c r="EE44" s="1079"/>
      <c r="EF44" s="1079"/>
      <c r="EG44" s="1079"/>
      <c r="EH44" s="1079"/>
      <c r="EI44" s="1079"/>
      <c r="EJ44" s="1079"/>
      <c r="EK44" s="1079"/>
      <c r="EL44" s="1079"/>
      <c r="EM44" s="1079"/>
      <c r="EN44" s="894" t="str">
        <f>CC!E10</f>
        <v>วิธีการพัฒนา  มาตรฐานที่ 11</v>
      </c>
      <c r="EO44" s="1079"/>
      <c r="EP44" s="1186" t="s">
        <v>887</v>
      </c>
      <c r="EQ44" s="1079"/>
      <c r="ER44" s="2279">
        <f>DD!E16</f>
        <v>0</v>
      </c>
      <c r="ES44" s="2723"/>
      <c r="ET44" s="664" t="s">
        <v>2047</v>
      </c>
      <c r="EU44" s="665"/>
      <c r="EV44" s="694">
        <f>'CC1'!C17</f>
        <v>1</v>
      </c>
      <c r="EW44" s="2197"/>
      <c r="EX44" s="2197"/>
      <c r="EY44" s="2197"/>
      <c r="EZ44" s="2197"/>
      <c r="FA44" s="2197"/>
      <c r="FB44" s="2197"/>
      <c r="FC44" s="2197"/>
      <c r="FD44" s="2197"/>
      <c r="FE44" s="2197"/>
      <c r="FF44" s="2197"/>
      <c r="FG44" s="2197"/>
      <c r="FH44" s="1208"/>
      <c r="FI44" s="1208"/>
      <c r="FJ44" s="2197"/>
      <c r="FK44" s="2197"/>
      <c r="FL44" s="2197"/>
      <c r="FM44" s="2197"/>
      <c r="FN44" s="2197"/>
      <c r="FO44" s="2197"/>
      <c r="FP44" s="2197"/>
      <c r="FQ44" s="2197"/>
      <c r="FR44" s="2197"/>
      <c r="FS44" s="2197"/>
      <c r="FT44" s="2197"/>
      <c r="FU44" s="1208"/>
      <c r="FV44" s="1208"/>
      <c r="FW44" s="2197"/>
      <c r="FX44" s="2197"/>
      <c r="FY44" s="2197"/>
      <c r="FZ44" s="2197"/>
      <c r="GA44" s="2197"/>
      <c r="GB44" s="2197"/>
      <c r="GC44" s="2197"/>
      <c r="GD44" s="2197"/>
      <c r="GE44" s="2197"/>
      <c r="GF44" s="2197"/>
      <c r="GG44" s="2197"/>
      <c r="GH44" s="1208"/>
      <c r="GI44" s="1208"/>
      <c r="GJ44" s="2197"/>
      <c r="GK44" s="2197"/>
      <c r="GL44" s="2197"/>
      <c r="GM44" s="2197"/>
      <c r="GN44" s="2197"/>
      <c r="GO44" s="2197"/>
      <c r="GP44" s="2197"/>
      <c r="GQ44" s="2197"/>
      <c r="GR44" s="2197"/>
      <c r="GS44" s="2197"/>
      <c r="GT44" s="2197"/>
      <c r="GU44" s="1208"/>
      <c r="GV44" s="1208"/>
      <c r="GW44" s="2197"/>
      <c r="GX44" s="2197"/>
      <c r="GY44" s="2197"/>
      <c r="GZ44" s="2197"/>
      <c r="HA44" s="2197"/>
      <c r="HB44" s="2197"/>
      <c r="HC44" s="2197"/>
      <c r="HD44" s="2197"/>
      <c r="HE44" s="2197"/>
      <c r="HF44" s="2197"/>
      <c r="HG44" s="1187">
        <f>'CC1'!EN17</f>
        <v>5</v>
      </c>
      <c r="HH44" s="1187">
        <f>'CC1'!EO17</f>
        <v>20</v>
      </c>
      <c r="HI44" s="1187">
        <f>'CC1'!EP17</f>
        <v>13.599999999999998</v>
      </c>
      <c r="HJ44" s="1187">
        <f>'CC1'!EQ17</f>
        <v>3</v>
      </c>
      <c r="HK44" s="1187" t="str">
        <f>'CC1'!ER17</f>
        <v>ดี</v>
      </c>
      <c r="HL44" s="1187"/>
      <c r="HM44" s="1187"/>
      <c r="HN44" s="1187"/>
      <c r="HO44" s="1187"/>
      <c r="HP44" s="1187"/>
      <c r="HQ44" s="1207"/>
      <c r="HR44" s="1207"/>
      <c r="HS44" s="1207"/>
      <c r="HT44" s="1079"/>
      <c r="HU44" s="1075"/>
    </row>
    <row r="45" spans="1:256" ht="18" customHeight="1">
      <c r="A45" s="1164">
        <v>35</v>
      </c>
      <c r="B45" s="1096"/>
      <c r="C45" s="1096"/>
      <c r="D45" s="1166"/>
      <c r="E45" s="1132"/>
      <c r="F45" s="1132"/>
      <c r="G45" s="1132"/>
      <c r="H45" s="1132"/>
      <c r="I45" s="1132"/>
      <c r="J45" s="1132"/>
      <c r="K45" s="1132"/>
      <c r="L45" s="1132"/>
      <c r="M45" s="1132"/>
      <c r="N45" s="1132"/>
      <c r="O45" s="1132"/>
      <c r="P45" s="1132"/>
      <c r="Q45" s="1132"/>
      <c r="R45" s="1132"/>
      <c r="S45" s="1132"/>
      <c r="T45" s="1132"/>
      <c r="U45" s="1132"/>
      <c r="V45" s="1132"/>
      <c r="W45" s="1132"/>
      <c r="X45" s="1132"/>
      <c r="Y45" s="1132"/>
      <c r="Z45" s="1132"/>
      <c r="AA45" s="1132"/>
      <c r="AB45" s="1132"/>
      <c r="AC45" s="1132"/>
      <c r="AD45" s="1132"/>
      <c r="AE45" s="1132"/>
      <c r="AF45" s="1132"/>
      <c r="AG45" s="1132"/>
      <c r="AH45" s="1132"/>
      <c r="AI45" s="1132"/>
      <c r="AJ45" s="1132"/>
      <c r="AK45" s="1132"/>
      <c r="AL45" s="1132"/>
      <c r="AM45" s="1132"/>
      <c r="AN45" s="1132"/>
      <c r="AO45" s="1132"/>
      <c r="AP45" s="1132"/>
      <c r="AQ45" s="1132"/>
      <c r="AR45" s="1132"/>
      <c r="AS45" s="1132"/>
      <c r="AT45" s="1132"/>
      <c r="AU45" s="1132"/>
      <c r="AV45" s="1132"/>
      <c r="AW45" s="1132"/>
      <c r="AX45" s="1132"/>
      <c r="AY45" s="1132"/>
      <c r="AZ45" s="1132"/>
      <c r="BA45" s="1132"/>
      <c r="BB45" s="1132"/>
      <c r="BC45" s="1132"/>
      <c r="BD45" s="1132"/>
      <c r="BE45" s="1132"/>
      <c r="BF45" s="1132"/>
      <c r="BG45" s="1132"/>
      <c r="BH45" s="1132"/>
      <c r="BI45" s="1132"/>
      <c r="BT45" s="2877">
        <v>5</v>
      </c>
      <c r="BU45" s="3228" t="str">
        <f>'AA2'!P15</f>
        <v xml:space="preserve"> มาตรฐานที่ 5</v>
      </c>
      <c r="BV45" s="3229">
        <f>'AA2'!Q15</f>
        <v>5</v>
      </c>
      <c r="BW45" s="3230" t="str">
        <f>'AA2'!R15</f>
        <v>ดีเยี่ยม</v>
      </c>
      <c r="BX45" s="3229">
        <f>'AA2'!S15</f>
        <v>5</v>
      </c>
      <c r="BY45" s="3230" t="str">
        <f>'AA2'!T15</f>
        <v>ดีเยี่ยม</v>
      </c>
      <c r="BZ45" s="2854">
        <v>9.3000000000000007</v>
      </c>
      <c r="CA45" s="2685" t="str">
        <f>'AA2'!K13</f>
        <v>4.  ด้านอัตลักษณ์ของสถานศึกษา</v>
      </c>
      <c r="CB45" s="2686"/>
      <c r="CC45" s="2686"/>
      <c r="CD45" s="2686"/>
      <c r="CE45" s="2686"/>
      <c r="CF45" s="1079"/>
      <c r="CG45" s="2704">
        <f>'AA2'!Y25</f>
        <v>0</v>
      </c>
      <c r="CH45" s="2705"/>
      <c r="CI45" s="2705"/>
      <c r="CJ45" s="191" t="str">
        <f>BB!G15</f>
        <v xml:space="preserve">    -ผู้เรียนมีทักษะในการจัดการและทำงานอย่างมีระบบ</v>
      </c>
      <c r="CK45" s="1926" t="str">
        <f>BB!H15</f>
        <v>กลยุทธ์ที่ 5</v>
      </c>
      <c r="CL45" s="191" t="str">
        <f>BB!I15</f>
        <v>การมีส่วนร่วมของผู้ปกครอง ชุมชน ภาคเอกชน และท้องถิ่นในการจัดการศึกษา</v>
      </c>
      <c r="CM45" s="1167">
        <f>'BB5'!A20</f>
        <v>0</v>
      </c>
      <c r="CN45" s="1167">
        <f>'BB5'!B20</f>
        <v>0</v>
      </c>
      <c r="CO45" s="1167">
        <f>'BB5'!C20</f>
        <v>0</v>
      </c>
      <c r="CP45" s="1167">
        <f>'BB5'!D20</f>
        <v>0</v>
      </c>
      <c r="CQ45" s="1167">
        <f>'BB5'!E20</f>
        <v>0</v>
      </c>
      <c r="CR45" s="1167">
        <f>'BB5'!F20</f>
        <v>0</v>
      </c>
      <c r="CS45" s="1167">
        <f>'BB5'!G20</f>
        <v>0</v>
      </c>
      <c r="CT45" s="1167">
        <f>'BB5'!H20</f>
        <v>0</v>
      </c>
      <c r="CU45" s="1167">
        <f>'BB5'!I20</f>
        <v>0</v>
      </c>
      <c r="CV45" s="1167">
        <f>'BB5'!J20</f>
        <v>0</v>
      </c>
      <c r="CW45" s="1167">
        <f>'BB5'!K20</f>
        <v>0</v>
      </c>
      <c r="CX45" s="1167">
        <f>'BB5'!L20</f>
        <v>0</v>
      </c>
      <c r="CY45" s="1167">
        <f>'BB5'!M20</f>
        <v>0</v>
      </c>
      <c r="CZ45" s="1167">
        <f>'BB6'!A20</f>
        <v>0</v>
      </c>
      <c r="DA45" s="1167">
        <f>'BB6'!B20</f>
        <v>0</v>
      </c>
      <c r="DB45" s="1167">
        <f>'BB6'!C20</f>
        <v>0</v>
      </c>
      <c r="DC45" s="1167">
        <f>'BB6'!D20</f>
        <v>0</v>
      </c>
      <c r="DD45" s="1167">
        <f>'BB6'!E20</f>
        <v>0</v>
      </c>
      <c r="DE45" s="1167">
        <f>'BB6'!F20</f>
        <v>0</v>
      </c>
      <c r="DF45" s="1167">
        <f>'BB6'!G20</f>
        <v>0</v>
      </c>
      <c r="DG45" s="1167">
        <f>'BB6'!H20</f>
        <v>0</v>
      </c>
      <c r="DH45" s="1167">
        <f>'BB6'!I20</f>
        <v>0</v>
      </c>
      <c r="DI45" s="1167">
        <f>'BB6'!J20</f>
        <v>0</v>
      </c>
      <c r="DJ45" s="1167">
        <f>'BB6'!K20</f>
        <v>0</v>
      </c>
      <c r="DK45" s="1167">
        <f>'BB6'!L20</f>
        <v>0</v>
      </c>
      <c r="DL45" s="1167">
        <f>'BB6'!M20</f>
        <v>0</v>
      </c>
      <c r="DM45" s="1167">
        <f>'BB7'!A20</f>
        <v>0</v>
      </c>
      <c r="DN45" s="1167">
        <f>'BB7'!B20</f>
        <v>0</v>
      </c>
      <c r="DO45" s="1167">
        <f>'BB7'!C20</f>
        <v>0</v>
      </c>
      <c r="DP45" s="1167">
        <f>'BB7'!D20</f>
        <v>0</v>
      </c>
      <c r="DQ45" s="1167">
        <f>'BB7'!E20</f>
        <v>0</v>
      </c>
      <c r="DR45" s="1167">
        <f>'BB7'!F20</f>
        <v>0</v>
      </c>
      <c r="DS45" s="1167">
        <f>'BB7'!G20</f>
        <v>0</v>
      </c>
      <c r="DT45" s="1167">
        <f>'BB7'!H20</f>
        <v>0</v>
      </c>
      <c r="DU45" s="1167">
        <f>'BB7'!I20</f>
        <v>0</v>
      </c>
      <c r="DV45" s="1167">
        <f>'BB7'!J20</f>
        <v>0</v>
      </c>
      <c r="DW45" s="1167">
        <f>'BB7'!K20</f>
        <v>0</v>
      </c>
      <c r="DX45" s="1167">
        <f>'BB7'!L20</f>
        <v>0</v>
      </c>
      <c r="DY45" s="1167">
        <f>'BB7'!M20</f>
        <v>0</v>
      </c>
      <c r="DZ45" s="1079"/>
      <c r="EA45" s="1079"/>
      <c r="EB45" s="1079"/>
      <c r="EC45" s="1079"/>
      <c r="ED45" s="1079"/>
      <c r="EE45" s="1079"/>
      <c r="EF45" s="1079"/>
      <c r="EG45" s="1079"/>
      <c r="EH45" s="1079"/>
      <c r="EI45" s="1079"/>
      <c r="EJ45" s="1079"/>
      <c r="EK45" s="1079"/>
      <c r="EL45" s="1079"/>
      <c r="EM45" s="1079"/>
      <c r="EN45" s="2282" t="str">
        <f>CC!E11</f>
        <v>จัดให้มีโครงการส่งเสริมด้านสุขภาพให้เด็กมีพัฒนาการด้านร่างกาย อารมณ์ สังคม และสติปัญญา</v>
      </c>
      <c r="EO45" s="1079"/>
      <c r="EP45" s="1108"/>
      <c r="EQ45" s="1079"/>
      <c r="ER45" s="2721" t="str">
        <f>DD!E17</f>
        <v>จุดที่ควรพัฒนา</v>
      </c>
      <c r="ES45" s="2723"/>
      <c r="ET45" s="668" t="s">
        <v>1824</v>
      </c>
      <c r="EU45" s="669"/>
      <c r="EV45" s="694">
        <f>'CC1'!C18</f>
        <v>1</v>
      </c>
      <c r="EW45" s="2197"/>
      <c r="EX45" s="2197"/>
      <c r="EY45" s="2197"/>
      <c r="EZ45" s="2197"/>
      <c r="FA45" s="2197"/>
      <c r="FB45" s="2197"/>
      <c r="FC45" s="2197"/>
      <c r="FD45" s="2197"/>
      <c r="FE45" s="2197"/>
      <c r="FF45" s="2197"/>
      <c r="FG45" s="2197"/>
      <c r="FH45" s="1208"/>
      <c r="FI45" s="1208"/>
      <c r="FJ45" s="2197"/>
      <c r="FK45" s="2197"/>
      <c r="FL45" s="2197"/>
      <c r="FM45" s="2197"/>
      <c r="FN45" s="2197"/>
      <c r="FO45" s="2197"/>
      <c r="FP45" s="2197"/>
      <c r="FQ45" s="2197"/>
      <c r="FR45" s="2197"/>
      <c r="FS45" s="2197"/>
      <c r="FT45" s="2197"/>
      <c r="FU45" s="1208"/>
      <c r="FV45" s="1208"/>
      <c r="FW45" s="2197"/>
      <c r="FX45" s="2197"/>
      <c r="FY45" s="2197"/>
      <c r="FZ45" s="2197"/>
      <c r="GA45" s="2197"/>
      <c r="GB45" s="2197"/>
      <c r="GC45" s="2197"/>
      <c r="GD45" s="2197"/>
      <c r="GE45" s="2197"/>
      <c r="GF45" s="2197"/>
      <c r="GG45" s="2197"/>
      <c r="GH45" s="1208"/>
      <c r="GI45" s="1208"/>
      <c r="GJ45" s="2197"/>
      <c r="GK45" s="2197"/>
      <c r="GL45" s="2197"/>
      <c r="GM45" s="2197"/>
      <c r="GN45" s="2197"/>
      <c r="GO45" s="2197"/>
      <c r="GP45" s="2197"/>
      <c r="GQ45" s="2197"/>
      <c r="GR45" s="2197"/>
      <c r="GS45" s="2197"/>
      <c r="GT45" s="2197"/>
      <c r="GU45" s="1208"/>
      <c r="GV45" s="1208"/>
      <c r="GW45" s="2197"/>
      <c r="GX45" s="2197"/>
      <c r="GY45" s="2197"/>
      <c r="GZ45" s="2197"/>
      <c r="HA45" s="2197"/>
      <c r="HB45" s="2197"/>
      <c r="HC45" s="2197"/>
      <c r="HD45" s="2197"/>
      <c r="HE45" s="2197"/>
      <c r="HF45" s="2197"/>
      <c r="HG45" s="1187">
        <f>'CC1'!EN18</f>
        <v>6</v>
      </c>
      <c r="HH45" s="1187">
        <f>'CC1'!EO18</f>
        <v>5</v>
      </c>
      <c r="HI45" s="1187">
        <f>'CC1'!EP18</f>
        <v>5</v>
      </c>
      <c r="HJ45" s="1187">
        <f>'CC1'!EQ18</f>
        <v>5</v>
      </c>
      <c r="HK45" s="1187" t="str">
        <f>'CC1'!ER18</f>
        <v>ดีเยี่ยม</v>
      </c>
      <c r="HL45" s="1187"/>
      <c r="HM45" s="1187"/>
      <c r="HN45" s="1187"/>
      <c r="HO45" s="1187"/>
      <c r="HP45" s="1187"/>
      <c r="HQ45" s="1207"/>
      <c r="HR45" s="1207"/>
      <c r="HS45" s="1207"/>
      <c r="HT45" s="1079"/>
      <c r="HU45" s="1075"/>
    </row>
    <row r="46" spans="1:256" ht="18" customHeight="1">
      <c r="A46" s="1164">
        <v>36</v>
      </c>
      <c r="B46" s="1096"/>
      <c r="C46" s="1096"/>
      <c r="D46" s="1174"/>
      <c r="E46" s="1151"/>
      <c r="F46" s="1151"/>
      <c r="G46" s="1151"/>
      <c r="H46" s="1151"/>
      <c r="I46" s="1151"/>
      <c r="J46" s="1151"/>
      <c r="K46" s="1151"/>
      <c r="L46" s="1151"/>
      <c r="M46" s="1151"/>
      <c r="N46" s="1151"/>
      <c r="O46" s="1151"/>
      <c r="P46" s="1151"/>
      <c r="Q46" s="1151"/>
      <c r="R46" s="1151"/>
      <c r="S46" s="1151"/>
      <c r="T46" s="1151"/>
      <c r="U46" s="1151"/>
      <c r="V46" s="1151"/>
      <c r="W46" s="1151"/>
      <c r="X46" s="1151"/>
      <c r="Y46" s="1151"/>
      <c r="Z46" s="1151"/>
      <c r="AA46" s="1151"/>
      <c r="AB46" s="1151"/>
      <c r="AC46" s="1151"/>
      <c r="AD46" s="1151"/>
      <c r="AE46" s="1151"/>
      <c r="AF46" s="1151"/>
      <c r="AG46" s="1151"/>
      <c r="AH46" s="1151"/>
      <c r="AI46" s="1151"/>
      <c r="AJ46" s="1151"/>
      <c r="AK46" s="1151"/>
      <c r="AL46" s="1151"/>
      <c r="AM46" s="1151"/>
      <c r="AN46" s="1151"/>
      <c r="AO46" s="1151"/>
      <c r="AP46" s="1151"/>
      <c r="AQ46" s="1151"/>
      <c r="AR46" s="1151"/>
      <c r="AS46" s="1151"/>
      <c r="AT46" s="1151"/>
      <c r="AU46" s="1151"/>
      <c r="AV46" s="1151"/>
      <c r="AW46" s="1151"/>
      <c r="AX46" s="1151"/>
      <c r="AY46" s="1151"/>
      <c r="AZ46" s="1151"/>
      <c r="BA46" s="1151"/>
      <c r="BB46" s="1151"/>
      <c r="BC46" s="1151"/>
      <c r="BD46" s="1151"/>
      <c r="BE46" s="1151"/>
      <c r="BF46" s="1151"/>
      <c r="BG46" s="1151"/>
      <c r="BH46" s="1151"/>
      <c r="BI46" s="1151"/>
      <c r="BT46" s="2877">
        <v>6</v>
      </c>
      <c r="BU46" s="3228" t="str">
        <f>'AA2'!P16</f>
        <v xml:space="preserve"> มาตรฐานที่ 6</v>
      </c>
      <c r="BV46" s="3229">
        <f>'AA2'!Q16</f>
        <v>5</v>
      </c>
      <c r="BW46" s="3230" t="str">
        <f>'AA2'!R16</f>
        <v>ดีเยี่ยม</v>
      </c>
      <c r="BX46" s="3229">
        <f>'AA2'!S16</f>
        <v>5</v>
      </c>
      <c r="BY46" s="3230" t="str">
        <f>'AA2'!T16</f>
        <v>ดีเยี่ยม</v>
      </c>
      <c r="BZ46" s="2854">
        <v>9.4</v>
      </c>
      <c r="CA46" s="2685" t="str">
        <f>'AA2'!K14</f>
        <v>มาตรฐาน / ตัวบ่งชี้</v>
      </c>
      <c r="CB46" s="2686"/>
      <c r="CC46" s="2686"/>
      <c r="CD46" s="2686"/>
      <c r="CE46" s="2686"/>
      <c r="CF46" s="1079"/>
      <c r="CG46" s="2704">
        <f>'AA2'!Y26</f>
        <v>0</v>
      </c>
      <c r="CH46" s="2705"/>
      <c r="CI46" s="2705"/>
      <c r="CJ46" s="544" t="str">
        <f>BB!G16</f>
        <v xml:space="preserve">    - ส่งเสริมระบบการบริหารจัดการด้านงบประมาณให้เกิดประสิทธิภาพ</v>
      </c>
      <c r="CK46" s="1926" t="str">
        <f>BB!H16</f>
        <v>กลยุทธ์ที่ 6</v>
      </c>
      <c r="CL46" s="191">
        <f>BB!I16</f>
        <v>0</v>
      </c>
      <c r="CM46" s="1167"/>
      <c r="CN46" s="1167">
        <f>'BB5'!B21</f>
        <v>0</v>
      </c>
      <c r="CO46" s="1167">
        <f>'BB5'!C21</f>
        <v>0</v>
      </c>
      <c r="CP46" s="1167">
        <f>'BB5'!D21</f>
        <v>0</v>
      </c>
      <c r="CQ46" s="1167"/>
      <c r="CR46" s="1167"/>
      <c r="CS46" s="1167"/>
      <c r="CT46" s="1167"/>
      <c r="CU46" s="1167"/>
      <c r="CV46" s="1167"/>
      <c r="CW46" s="1167">
        <f>'BB5'!K21</f>
        <v>0</v>
      </c>
      <c r="CX46" s="1167">
        <f>'BB5'!L21</f>
        <v>0</v>
      </c>
      <c r="CY46" s="1167">
        <f>'BB5'!M21</f>
        <v>0</v>
      </c>
      <c r="CZ46" s="1167"/>
      <c r="DA46" s="1167">
        <f>'BB6'!B21</f>
        <v>0</v>
      </c>
      <c r="DB46" s="1167">
        <f>'BB6'!C21</f>
        <v>0</v>
      </c>
      <c r="DC46" s="1167">
        <f>'BB6'!D21</f>
        <v>0</v>
      </c>
      <c r="DD46" s="1167"/>
      <c r="DE46" s="1167"/>
      <c r="DF46" s="1167"/>
      <c r="DG46" s="1167"/>
      <c r="DH46" s="1167"/>
      <c r="DI46" s="1167"/>
      <c r="DJ46" s="1167">
        <f>'BB6'!K21</f>
        <v>0</v>
      </c>
      <c r="DK46" s="1167">
        <f>'BB6'!L21</f>
        <v>0</v>
      </c>
      <c r="DL46" s="1167">
        <f>'BB6'!M21</f>
        <v>0</v>
      </c>
      <c r="DM46" s="1167"/>
      <c r="DN46" s="1167">
        <f>'BB7'!B21</f>
        <v>0</v>
      </c>
      <c r="DO46" s="1167">
        <f>'BB7'!C21</f>
        <v>0</v>
      </c>
      <c r="DP46" s="1167">
        <f>'BB7'!D21</f>
        <v>0</v>
      </c>
      <c r="DQ46" s="1167"/>
      <c r="DR46" s="1167"/>
      <c r="DS46" s="1167"/>
      <c r="DT46" s="1167"/>
      <c r="DU46" s="1167"/>
      <c r="DV46" s="1167"/>
      <c r="DW46" s="1167">
        <f>'BB7'!K21</f>
        <v>0</v>
      </c>
      <c r="DX46" s="1167">
        <f>'BB7'!L21</f>
        <v>0</v>
      </c>
      <c r="DY46" s="1167">
        <f>'BB7'!M21</f>
        <v>0</v>
      </c>
      <c r="DZ46" s="1079"/>
      <c r="EA46" s="1079"/>
      <c r="EB46" s="1079"/>
      <c r="EC46" s="1079"/>
      <c r="ED46" s="1079"/>
      <c r="EE46" s="1079"/>
      <c r="EF46" s="1079"/>
      <c r="EG46" s="1079"/>
      <c r="EH46" s="1079"/>
      <c r="EI46" s="1079"/>
      <c r="EJ46" s="1079"/>
      <c r="EK46" s="1079"/>
      <c r="EL46" s="1079"/>
      <c r="EM46" s="1079"/>
      <c r="EN46" s="2282" t="str">
        <f>CC!E12</f>
        <v>พัฒนาการการเรียนการสอนโดยใช้แหล่งเรียนรู้ภายในชุมชน จัดกิจกรรมส่งเสริมประชาธิปไตย</v>
      </c>
      <c r="EO46" s="1079"/>
      <c r="EP46" s="894" t="str">
        <f>'CC2'!E10</f>
        <v>แนวทางการพัฒนาในอนาคต  มาตรฐานที่ 11</v>
      </c>
      <c r="EQ46" s="1079"/>
      <c r="ER46" s="2279" t="str">
        <f>DD!E18</f>
        <v xml:space="preserve"> -  พัฒนาหลักสูตรท้องถิ่น</v>
      </c>
      <c r="ES46" s="2723"/>
      <c r="ET46" s="670" t="s">
        <v>1825</v>
      </c>
      <c r="EU46" s="671"/>
      <c r="EV46" s="694">
        <f>'CC1'!C19</f>
        <v>1</v>
      </c>
      <c r="EW46" s="2197"/>
      <c r="EX46" s="2197"/>
      <c r="EY46" s="2197"/>
      <c r="EZ46" s="2197"/>
      <c r="FA46" s="2197"/>
      <c r="FB46" s="2197"/>
      <c r="FC46" s="2197"/>
      <c r="FD46" s="2197"/>
      <c r="FE46" s="2197"/>
      <c r="FF46" s="2197"/>
      <c r="FG46" s="2197"/>
      <c r="FH46" s="1208"/>
      <c r="FI46" s="1208"/>
      <c r="FJ46" s="2197"/>
      <c r="FK46" s="2197"/>
      <c r="FL46" s="2197"/>
      <c r="FM46" s="2197"/>
      <c r="FN46" s="2197"/>
      <c r="FO46" s="2197"/>
      <c r="FP46" s="2197"/>
      <c r="FQ46" s="2197"/>
      <c r="FR46" s="2197"/>
      <c r="FS46" s="2197"/>
      <c r="FT46" s="2197"/>
      <c r="FU46" s="1208"/>
      <c r="FV46" s="1208"/>
      <c r="FW46" s="2197"/>
      <c r="FX46" s="2197"/>
      <c r="FY46" s="2197"/>
      <c r="FZ46" s="2197"/>
      <c r="GA46" s="2197"/>
      <c r="GB46" s="2197"/>
      <c r="GC46" s="2197"/>
      <c r="GD46" s="2197"/>
      <c r="GE46" s="2197"/>
      <c r="GF46" s="2197"/>
      <c r="GG46" s="2197"/>
      <c r="GH46" s="1208"/>
      <c r="GI46" s="1208"/>
      <c r="GJ46" s="2197"/>
      <c r="GK46" s="2197"/>
      <c r="GL46" s="2197"/>
      <c r="GM46" s="2197"/>
      <c r="GN46" s="2197"/>
      <c r="GO46" s="2197"/>
      <c r="GP46" s="2197"/>
      <c r="GQ46" s="2197"/>
      <c r="GR46" s="2197"/>
      <c r="GS46" s="2197"/>
      <c r="GT46" s="2197"/>
      <c r="GU46" s="1208"/>
      <c r="GV46" s="1208"/>
      <c r="GW46" s="2197"/>
      <c r="GX46" s="2197"/>
      <c r="GY46" s="2197"/>
      <c r="GZ46" s="2197"/>
      <c r="HA46" s="2197"/>
      <c r="HB46" s="2197"/>
      <c r="HC46" s="2197"/>
      <c r="HD46" s="2197"/>
      <c r="HE46" s="2197"/>
      <c r="HF46" s="2197"/>
      <c r="HG46" s="1204">
        <f>'CC1'!EN19</f>
        <v>2</v>
      </c>
      <c r="HH46" s="1204">
        <f>'CC1'!EO19</f>
        <v>5</v>
      </c>
      <c r="HI46" s="1204">
        <f>'CC1'!EP19</f>
        <v>5</v>
      </c>
      <c r="HJ46" s="1204">
        <f>'CC1'!EQ19</f>
        <v>5</v>
      </c>
      <c r="HK46" s="1204" t="str">
        <f>'CC1'!ER19</f>
        <v>ดีเยี่ยม</v>
      </c>
      <c r="HL46" s="1204">
        <f>'CC1'!ES19</f>
        <v>2</v>
      </c>
      <c r="HM46" s="1204">
        <f>'CC1'!ET19</f>
        <v>5</v>
      </c>
      <c r="HN46" s="1204">
        <f>'CC1'!EU19</f>
        <v>5</v>
      </c>
      <c r="HO46" s="1204">
        <f>'CC1'!EV19</f>
        <v>5</v>
      </c>
      <c r="HP46" s="1204" t="str">
        <f>'CC1'!EW19</f>
        <v>ดีเยี่ยม</v>
      </c>
      <c r="HQ46" s="1207"/>
      <c r="HR46" s="1207"/>
      <c r="HS46" s="1207"/>
      <c r="HT46" s="1079"/>
      <c r="HU46" s="1075"/>
    </row>
    <row r="47" spans="1:256" ht="18" customHeight="1">
      <c r="A47" s="1164">
        <v>37</v>
      </c>
      <c r="B47" s="1096"/>
      <c r="C47" s="1096"/>
      <c r="D47" s="1174"/>
      <c r="E47" s="1166"/>
      <c r="F47" s="1166"/>
      <c r="G47" s="1166"/>
      <c r="H47" s="1166"/>
      <c r="I47" s="1166"/>
      <c r="J47" s="1166"/>
      <c r="K47" s="1166"/>
      <c r="L47" s="1166"/>
      <c r="M47" s="1166"/>
      <c r="N47" s="1166"/>
      <c r="O47" s="1166"/>
      <c r="P47" s="1166"/>
      <c r="Q47" s="1166"/>
      <c r="R47" s="1166"/>
      <c r="S47" s="1166"/>
      <c r="T47" s="1166"/>
      <c r="U47" s="1166"/>
      <c r="V47" s="1166"/>
      <c r="W47" s="1166"/>
      <c r="X47" s="1166"/>
      <c r="Y47" s="1166"/>
      <c r="Z47" s="1166"/>
      <c r="AA47" s="1166"/>
      <c r="AB47" s="1166"/>
      <c r="AC47" s="1166"/>
      <c r="AD47" s="1166"/>
      <c r="AE47" s="1166"/>
      <c r="AF47" s="1166"/>
      <c r="AG47" s="1166"/>
      <c r="AH47" s="1166"/>
      <c r="AI47" s="1166"/>
      <c r="AJ47" s="1166"/>
      <c r="AK47" s="1166"/>
      <c r="AL47" s="1166"/>
      <c r="AM47" s="1166"/>
      <c r="AN47" s="1166"/>
      <c r="AO47" s="1166"/>
      <c r="AP47" s="1166"/>
      <c r="AQ47" s="1166"/>
      <c r="AR47" s="1166"/>
      <c r="AS47" s="1044"/>
      <c r="AT47" s="1044"/>
      <c r="AU47" s="1044"/>
      <c r="AV47" s="1044"/>
      <c r="AW47" s="1044"/>
      <c r="AX47" s="1044"/>
      <c r="AY47" s="1044"/>
      <c r="AZ47" s="1044"/>
      <c r="BA47" s="1044"/>
      <c r="BB47" s="1044"/>
      <c r="BC47" s="1044"/>
      <c r="BD47" s="1044"/>
      <c r="BE47" s="1044"/>
      <c r="BF47" s="1044"/>
      <c r="BG47" s="1044"/>
      <c r="BH47" s="1044"/>
      <c r="BI47" s="1044"/>
      <c r="BT47" s="2877">
        <v>7</v>
      </c>
      <c r="BU47" s="3228" t="str">
        <f>'AA2'!P17</f>
        <v xml:space="preserve"> มาตรฐานที่ 7</v>
      </c>
      <c r="BV47" s="3229">
        <f>'AA2'!Q17</f>
        <v>5</v>
      </c>
      <c r="BW47" s="3230" t="str">
        <f>'AA2'!R17</f>
        <v>ดีเยี่ยม</v>
      </c>
      <c r="BX47" s="3229">
        <f>'AA2'!S17</f>
        <v>5</v>
      </c>
      <c r="BY47" s="3230" t="str">
        <f>'AA2'!T17</f>
        <v>ดีเยี่ยม</v>
      </c>
      <c r="BZ47" s="2648">
        <v>10.1</v>
      </c>
      <c r="CA47" s="2648" t="str">
        <f>'AA2'!K15</f>
        <v xml:space="preserve"> มาตรฐานที่ 10   ตัวบ่งชี้ที่ 1</v>
      </c>
      <c r="CB47" s="2690">
        <f>'AA2'!L15</f>
        <v>5</v>
      </c>
      <c r="CC47" s="2648" t="str">
        <f>'AA2'!M15</f>
        <v>ดีเยี่ยม</v>
      </c>
      <c r="CD47" s="2690">
        <f>'AA2'!N15</f>
        <v>5</v>
      </c>
      <c r="CE47" s="2648" t="str">
        <f>'AA2'!O15</f>
        <v>ดีเยี่ยม</v>
      </c>
      <c r="CF47" s="1079"/>
      <c r="CG47" s="2702" t="str">
        <f>'AA2'!Y27</f>
        <v xml:space="preserve">          ข้อเสนอแนะ</v>
      </c>
      <c r="CH47" s="2703"/>
      <c r="CI47" s="2703"/>
      <c r="CJ47" s="544">
        <f>BB!G17</f>
        <v>0</v>
      </c>
      <c r="CK47" s="2963" t="str">
        <f>BB!H17</f>
        <v>กลยุทธ์ที่ 7</v>
      </c>
      <c r="CL47" s="544">
        <f>BB!I17</f>
        <v>0</v>
      </c>
      <c r="CM47" s="1167"/>
      <c r="CN47" s="1167">
        <f>'BB5'!B22</f>
        <v>0</v>
      </c>
      <c r="CO47" s="1167">
        <f>'BB5'!C22</f>
        <v>0</v>
      </c>
      <c r="CP47" s="1167">
        <f>'BB5'!D22</f>
        <v>0</v>
      </c>
      <c r="CQ47" s="1167"/>
      <c r="CR47" s="1167"/>
      <c r="CS47" s="1167"/>
      <c r="CT47" s="1167"/>
      <c r="CU47" s="1167"/>
      <c r="CV47" s="1167"/>
      <c r="CW47" s="1167">
        <f>'BB5'!K22</f>
        <v>0</v>
      </c>
      <c r="CX47" s="1167">
        <f>'BB5'!L22</f>
        <v>0</v>
      </c>
      <c r="CY47" s="1167">
        <f>'BB5'!M22</f>
        <v>0</v>
      </c>
      <c r="CZ47" s="1167"/>
      <c r="DA47" s="1167">
        <f>'BB6'!B22</f>
        <v>0</v>
      </c>
      <c r="DB47" s="1167">
        <f>'BB6'!C22</f>
        <v>0</v>
      </c>
      <c r="DC47" s="1167">
        <f>'BB6'!D22</f>
        <v>0</v>
      </c>
      <c r="DD47" s="1167"/>
      <c r="DE47" s="1167"/>
      <c r="DF47" s="1167"/>
      <c r="DG47" s="1167"/>
      <c r="DH47" s="1167"/>
      <c r="DI47" s="1167"/>
      <c r="DJ47" s="1167">
        <f>'BB6'!K22</f>
        <v>0</v>
      </c>
      <c r="DK47" s="1167">
        <f>'BB6'!L22</f>
        <v>0</v>
      </c>
      <c r="DL47" s="1167">
        <f>'BB6'!M22</f>
        <v>0</v>
      </c>
      <c r="DM47" s="1167"/>
      <c r="DN47" s="1167">
        <f>'BB7'!B22</f>
        <v>0</v>
      </c>
      <c r="DO47" s="1167">
        <f>'BB7'!C22</f>
        <v>0</v>
      </c>
      <c r="DP47" s="1167">
        <f>'BB7'!D22</f>
        <v>0</v>
      </c>
      <c r="DQ47" s="1167"/>
      <c r="DR47" s="1167"/>
      <c r="DS47" s="1167"/>
      <c r="DT47" s="1167"/>
      <c r="DU47" s="1167"/>
      <c r="DV47" s="1167"/>
      <c r="DW47" s="1167">
        <f>'BB7'!K22</f>
        <v>0</v>
      </c>
      <c r="DX47" s="1167">
        <f>'BB7'!L22</f>
        <v>0</v>
      </c>
      <c r="DY47" s="1167">
        <f>'BB7'!M22</f>
        <v>0</v>
      </c>
      <c r="DZ47" s="1079"/>
      <c r="EA47" s="1079"/>
      <c r="EB47" s="1079"/>
      <c r="EC47" s="1079"/>
      <c r="ED47" s="1079"/>
      <c r="EE47" s="1079"/>
      <c r="EF47" s="1079"/>
      <c r="EG47" s="1079"/>
      <c r="EH47" s="1079"/>
      <c r="EI47" s="1079"/>
      <c r="EJ47" s="1079"/>
      <c r="EK47" s="1079"/>
      <c r="EL47" s="1079"/>
      <c r="EM47" s="1079"/>
      <c r="EN47" s="2282" t="str">
        <f>CC!E13</f>
        <v>ส่งเสริมให้เด็กมีคุณธรรมจริยธรรม และการดำรงชีวิตประจำวัน โดยการนำปรัชญาเศรษฐกิจพอ</v>
      </c>
      <c r="EO47" s="1079"/>
      <c r="EP47" s="2282" t="str">
        <f>'CC2'!E11</f>
        <v xml:space="preserve"> -  จัดโครงการกิจกรรมปรัชญาเศรษฐกิจพอเพียง</v>
      </c>
      <c r="EQ47" s="1079"/>
      <c r="ER47" s="2279" t="str">
        <f>DD!E19</f>
        <v xml:space="preserve"> -  สนับสนุนชุมชนให้เข้ามามีส่วนร่วมในการพัฒนาการศึกษาให้มากขึ้น</v>
      </c>
      <c r="ES47" s="2723"/>
      <c r="ET47" s="672" t="s">
        <v>1834</v>
      </c>
      <c r="EU47" s="673"/>
      <c r="EV47" s="694">
        <f>'CC1'!C20</f>
        <v>1</v>
      </c>
      <c r="EW47" s="2197"/>
      <c r="EX47" s="2197"/>
      <c r="EY47" s="2197"/>
      <c r="EZ47" s="2197"/>
      <c r="FA47" s="2197"/>
      <c r="FB47" s="2197"/>
      <c r="FC47" s="2197"/>
      <c r="FD47" s="2197"/>
      <c r="FE47" s="2197"/>
      <c r="FF47" s="2197"/>
      <c r="FG47" s="2197"/>
      <c r="FH47" s="1208"/>
      <c r="FI47" s="1208"/>
      <c r="FJ47" s="2197"/>
      <c r="FK47" s="2197"/>
      <c r="FL47" s="2197"/>
      <c r="FM47" s="2197"/>
      <c r="FN47" s="2197"/>
      <c r="FO47" s="2197"/>
      <c r="FP47" s="2197"/>
      <c r="FQ47" s="2197"/>
      <c r="FR47" s="2197"/>
      <c r="FS47" s="2197"/>
      <c r="FT47" s="2197"/>
      <c r="FU47" s="1208"/>
      <c r="FV47" s="1208"/>
      <c r="FW47" s="2197"/>
      <c r="FX47" s="2197"/>
      <c r="FY47" s="2197"/>
      <c r="FZ47" s="2197"/>
      <c r="GA47" s="2197"/>
      <c r="GB47" s="2197"/>
      <c r="GC47" s="2197"/>
      <c r="GD47" s="2197"/>
      <c r="GE47" s="2197"/>
      <c r="GF47" s="2197"/>
      <c r="GG47" s="2197"/>
      <c r="GH47" s="1208"/>
      <c r="GI47" s="1208"/>
      <c r="GJ47" s="2197"/>
      <c r="GK47" s="2197"/>
      <c r="GL47" s="2197"/>
      <c r="GM47" s="2197"/>
      <c r="GN47" s="2197"/>
      <c r="GO47" s="2197"/>
      <c r="GP47" s="2197"/>
      <c r="GQ47" s="2197"/>
      <c r="GR47" s="2197"/>
      <c r="GS47" s="2197"/>
      <c r="GT47" s="2197"/>
      <c r="GU47" s="1208"/>
      <c r="GV47" s="1208"/>
      <c r="GW47" s="2197"/>
      <c r="GX47" s="2197"/>
      <c r="GY47" s="2197"/>
      <c r="GZ47" s="2197"/>
      <c r="HA47" s="2197"/>
      <c r="HB47" s="2197"/>
      <c r="HC47" s="2197"/>
      <c r="HD47" s="2197"/>
      <c r="HE47" s="2197"/>
      <c r="HF47" s="2197"/>
      <c r="HG47" s="1205">
        <f>'CC1'!EN20</f>
        <v>2</v>
      </c>
      <c r="HH47" s="1205">
        <f>'CC1'!EO20</f>
        <v>5</v>
      </c>
      <c r="HI47" s="1205">
        <f>'CC1'!EP20</f>
        <v>5</v>
      </c>
      <c r="HJ47" s="1205">
        <f>'CC1'!EQ20</f>
        <v>5</v>
      </c>
      <c r="HK47" s="1205" t="str">
        <f>'CC1'!ER20</f>
        <v>ดีเยี่ยม</v>
      </c>
      <c r="HL47" s="1205">
        <f>'CC1'!ES20</f>
        <v>2</v>
      </c>
      <c r="HM47" s="1205">
        <f>'CC1'!ET20</f>
        <v>5</v>
      </c>
      <c r="HN47" s="1205">
        <f>'CC1'!EU20</f>
        <v>5</v>
      </c>
      <c r="HO47" s="1205">
        <f>'CC1'!EV20</f>
        <v>5</v>
      </c>
      <c r="HP47" s="1205" t="str">
        <f>'CC1'!EW20</f>
        <v>ดีเยี่ยม</v>
      </c>
      <c r="HQ47" s="1207"/>
      <c r="HR47" s="1207"/>
      <c r="HS47" s="1207"/>
      <c r="HT47" s="1079"/>
      <c r="HU47" s="1075"/>
    </row>
    <row r="48" spans="1:256" ht="18" customHeight="1">
      <c r="A48" s="1164">
        <v>38</v>
      </c>
      <c r="B48" s="1096"/>
      <c r="C48" s="1096"/>
      <c r="D48" s="1174"/>
      <c r="E48" s="1044"/>
      <c r="F48" s="1044"/>
      <c r="G48" s="1044"/>
      <c r="H48" s="1044"/>
      <c r="I48" s="1044"/>
      <c r="J48" s="1044"/>
      <c r="K48" s="1044"/>
      <c r="L48" s="1044"/>
      <c r="M48" s="1044"/>
      <c r="N48" s="1044"/>
      <c r="O48" s="1044"/>
      <c r="P48" s="1044"/>
      <c r="Q48" s="1044"/>
      <c r="R48" s="1044"/>
      <c r="S48" s="1044"/>
      <c r="T48" s="1044"/>
      <c r="U48" s="1044"/>
      <c r="V48" s="1044"/>
      <c r="W48" s="1044"/>
      <c r="X48" s="1044"/>
      <c r="Y48" s="1044"/>
      <c r="Z48" s="1044"/>
      <c r="AA48" s="1044"/>
      <c r="AB48" s="1044"/>
      <c r="AC48" s="1044"/>
      <c r="AD48" s="1044"/>
      <c r="AE48" s="1044"/>
      <c r="AF48" s="1044"/>
      <c r="AG48" s="1044"/>
      <c r="AH48" s="1044"/>
      <c r="AI48" s="1044"/>
      <c r="AJ48" s="1044"/>
      <c r="AK48" s="1166"/>
      <c r="AL48" s="1166"/>
      <c r="AM48" s="1166"/>
      <c r="AN48" s="1166"/>
      <c r="AO48" s="1166"/>
      <c r="AP48" s="1044"/>
      <c r="AQ48" s="1044"/>
      <c r="AR48" s="1044"/>
      <c r="AS48" s="1166"/>
      <c r="AT48" s="1166"/>
      <c r="AU48" s="1166"/>
      <c r="AV48" s="1166"/>
      <c r="AW48" s="1166"/>
      <c r="AX48" s="1166"/>
      <c r="AY48" s="1166"/>
      <c r="AZ48" s="1166"/>
      <c r="BA48" s="1044"/>
      <c r="BB48" s="1044"/>
      <c r="BC48" s="1044"/>
      <c r="BD48" s="1044"/>
      <c r="BE48" s="1044"/>
      <c r="BF48" s="1044"/>
      <c r="BG48" s="1044"/>
      <c r="BH48" s="1044"/>
      <c r="BI48" s="1044"/>
      <c r="BT48" s="2877">
        <v>8</v>
      </c>
      <c r="BU48" s="3228" t="str">
        <f>'AA2'!P18</f>
        <v xml:space="preserve"> มาตรฐานที่ 8</v>
      </c>
      <c r="BV48" s="3229">
        <f>'AA2'!Q18</f>
        <v>5</v>
      </c>
      <c r="BW48" s="3230" t="str">
        <f>'AA2'!R18</f>
        <v>ดีเยี่ยม</v>
      </c>
      <c r="BX48" s="3229">
        <f>'AA2'!S18</f>
        <v>5</v>
      </c>
      <c r="BY48" s="3230" t="str">
        <f>'AA2'!T18</f>
        <v>ดีเยี่ยม</v>
      </c>
      <c r="BZ48" s="2648">
        <v>10.199999999999999</v>
      </c>
      <c r="CA48" s="2648" t="str">
        <f>'AA2'!K16</f>
        <v xml:space="preserve"> ตัวบ่งชี้ที่ 2</v>
      </c>
      <c r="CB48" s="2690">
        <f>'AA2'!L16</f>
        <v>5</v>
      </c>
      <c r="CC48" s="2648" t="str">
        <f>'AA2'!M16</f>
        <v>ดีเยี่ยม</v>
      </c>
      <c r="CD48" s="2690">
        <f>'AA2'!N16</f>
        <v>5</v>
      </c>
      <c r="CE48" s="2648" t="str">
        <f>'AA2'!O16</f>
        <v>ดีเยี่ยม</v>
      </c>
      <c r="CF48" s="1079"/>
      <c r="CG48" s="2704" t="str">
        <f>'AA2'!Y28</f>
        <v xml:space="preserve">         ด้านผู้เรียน      ผู้เรียนควรได้รับการพัฒาทักษะด้านกระบวนการวิเคราะห์ คิดสังเคราะห์ มี</v>
      </c>
      <c r="CH48" s="2705"/>
      <c r="CI48" s="2705"/>
      <c r="CJ48" s="1490"/>
      <c r="CK48" s="1921"/>
      <c r="CL48" s="1921"/>
      <c r="CM48" s="1920">
        <f>'BB5'!A23</f>
        <v>0</v>
      </c>
      <c r="CN48" s="1167">
        <f>'BB5'!B23</f>
        <v>0</v>
      </c>
      <c r="CO48" s="1167">
        <f>'BB5'!C23</f>
        <v>0</v>
      </c>
      <c r="CP48" s="1167">
        <f>'BB5'!D23</f>
        <v>0</v>
      </c>
      <c r="CQ48" s="1167">
        <f>'BB5'!E23</f>
        <v>0</v>
      </c>
      <c r="CR48" s="1167">
        <f>'BB5'!F23</f>
        <v>0</v>
      </c>
      <c r="CS48" s="1167">
        <f>'BB5'!G23</f>
        <v>0</v>
      </c>
      <c r="CT48" s="1167">
        <f>'BB5'!H23</f>
        <v>0</v>
      </c>
      <c r="CU48" s="1167">
        <f>'BB5'!I23</f>
        <v>0</v>
      </c>
      <c r="CV48" s="1167">
        <f>'BB5'!J23</f>
        <v>0</v>
      </c>
      <c r="CW48" s="1167">
        <f>'BB5'!K23</f>
        <v>0</v>
      </c>
      <c r="CX48" s="1167">
        <f>'BB5'!L23</f>
        <v>0</v>
      </c>
      <c r="CY48" s="1167">
        <f>'BB5'!M23</f>
        <v>0</v>
      </c>
      <c r="CZ48" s="1167">
        <f>'BB6'!A23</f>
        <v>0</v>
      </c>
      <c r="DA48" s="1167">
        <f>'BB6'!B23</f>
        <v>0</v>
      </c>
      <c r="DB48" s="1167">
        <f>'BB6'!C23</f>
        <v>0</v>
      </c>
      <c r="DC48" s="1167">
        <f>'BB6'!D23</f>
        <v>0</v>
      </c>
      <c r="DD48" s="1167">
        <f>'BB6'!E23</f>
        <v>0</v>
      </c>
      <c r="DE48" s="1167">
        <f>'BB6'!F23</f>
        <v>0</v>
      </c>
      <c r="DF48" s="1167">
        <f>'BB6'!G23</f>
        <v>0</v>
      </c>
      <c r="DG48" s="1167">
        <f>'BB6'!H23</f>
        <v>0</v>
      </c>
      <c r="DH48" s="1167">
        <f>'BB6'!I23</f>
        <v>0</v>
      </c>
      <c r="DI48" s="1167">
        <f>'BB6'!J23</f>
        <v>0</v>
      </c>
      <c r="DJ48" s="1167">
        <f>'BB6'!K23</f>
        <v>0</v>
      </c>
      <c r="DK48" s="1167">
        <f>'BB6'!L23</f>
        <v>0</v>
      </c>
      <c r="DL48" s="1167">
        <f>'BB6'!M23</f>
        <v>0</v>
      </c>
      <c r="DM48" s="1167">
        <f>'BB7'!A23</f>
        <v>0</v>
      </c>
      <c r="DN48" s="1167">
        <f>'BB7'!B23</f>
        <v>0</v>
      </c>
      <c r="DO48" s="1167">
        <f>'BB7'!C23</f>
        <v>0</v>
      </c>
      <c r="DP48" s="1167">
        <f>'BB7'!D23</f>
        <v>0</v>
      </c>
      <c r="DQ48" s="1167">
        <f>'BB7'!E23</f>
        <v>0</v>
      </c>
      <c r="DR48" s="1167">
        <f>'BB7'!F23</f>
        <v>0</v>
      </c>
      <c r="DS48" s="1167">
        <f>'BB7'!G23</f>
        <v>0</v>
      </c>
      <c r="DT48" s="1167">
        <f>'BB7'!H23</f>
        <v>0</v>
      </c>
      <c r="DU48" s="1167">
        <f>'BB7'!I23</f>
        <v>0</v>
      </c>
      <c r="DV48" s="1167">
        <f>'BB7'!J23</f>
        <v>0</v>
      </c>
      <c r="DW48" s="1167">
        <f>'BB7'!K23</f>
        <v>0</v>
      </c>
      <c r="DX48" s="1167">
        <f>'BB7'!L23</f>
        <v>0</v>
      </c>
      <c r="DY48" s="1167">
        <f>'BB7'!M23</f>
        <v>0</v>
      </c>
      <c r="DZ48" s="1079"/>
      <c r="EA48" s="1079"/>
      <c r="EB48" s="1079"/>
      <c r="EC48" s="1079"/>
      <c r="ED48" s="1079"/>
      <c r="EE48" s="1079"/>
      <c r="EF48" s="1079"/>
      <c r="EG48" s="1079"/>
      <c r="EH48" s="1079"/>
      <c r="EI48" s="1079"/>
      <c r="EJ48" s="1079"/>
      <c r="EK48" s="1079"/>
      <c r="EL48" s="1079"/>
      <c r="EM48" s="1079"/>
      <c r="EN48" s="2282" t="str">
        <f>CC!E14</f>
        <v>เพียงมาปรับใช้ในการเรียนการสอน</v>
      </c>
      <c r="EO48" s="1079"/>
      <c r="EP48" s="2282">
        <f>'CC2'!E12</f>
        <v>0</v>
      </c>
      <c r="EQ48" s="1079"/>
      <c r="ER48" s="2279">
        <f>DD!E20</f>
        <v>0</v>
      </c>
      <c r="ES48" s="2723"/>
      <c r="ET48" s="674" t="s">
        <v>1835</v>
      </c>
      <c r="EU48" s="675"/>
      <c r="EV48" s="694">
        <f>'CC1'!C21</f>
        <v>1</v>
      </c>
      <c r="EW48" s="2197"/>
      <c r="EX48" s="2197"/>
      <c r="EY48" s="2197"/>
      <c r="EZ48" s="2197"/>
      <c r="FA48" s="2197"/>
      <c r="FB48" s="2197"/>
      <c r="FC48" s="2197"/>
      <c r="FD48" s="2197"/>
      <c r="FE48" s="2197"/>
      <c r="FF48" s="2197"/>
      <c r="FG48" s="2197"/>
      <c r="FH48" s="1208"/>
      <c r="FI48" s="1208"/>
      <c r="FJ48" s="2197"/>
      <c r="FK48" s="2197"/>
      <c r="FL48" s="2197"/>
      <c r="FM48" s="2197"/>
      <c r="FN48" s="2197"/>
      <c r="FO48" s="2197"/>
      <c r="FP48" s="2197"/>
      <c r="FQ48" s="2197"/>
      <c r="FR48" s="2197"/>
      <c r="FS48" s="2197"/>
      <c r="FT48" s="2197"/>
      <c r="FU48" s="1208"/>
      <c r="FV48" s="1208"/>
      <c r="FW48" s="2197"/>
      <c r="FX48" s="2197"/>
      <c r="FY48" s="2197"/>
      <c r="FZ48" s="2197"/>
      <c r="GA48" s="2197"/>
      <c r="GB48" s="2197"/>
      <c r="GC48" s="2197"/>
      <c r="GD48" s="2197"/>
      <c r="GE48" s="2197"/>
      <c r="GF48" s="2197"/>
      <c r="GG48" s="2197"/>
      <c r="GH48" s="1208"/>
      <c r="GI48" s="1208"/>
      <c r="GJ48" s="2197"/>
      <c r="GK48" s="2197"/>
      <c r="GL48" s="2197"/>
      <c r="GM48" s="2197"/>
      <c r="GN48" s="2197"/>
      <c r="GO48" s="2197"/>
      <c r="GP48" s="2197"/>
      <c r="GQ48" s="2197"/>
      <c r="GR48" s="2197"/>
      <c r="GS48" s="2197"/>
      <c r="GT48" s="2197"/>
      <c r="GU48" s="1208"/>
      <c r="GV48" s="1208"/>
      <c r="GW48" s="2197"/>
      <c r="GX48" s="2197"/>
      <c r="GY48" s="2197"/>
      <c r="GZ48" s="2197"/>
      <c r="HA48" s="2197"/>
      <c r="HB48" s="2197"/>
      <c r="HC48" s="2197"/>
      <c r="HD48" s="2197"/>
      <c r="HE48" s="2197"/>
      <c r="HF48" s="2197"/>
      <c r="HG48" s="1206">
        <f>'CC1'!EN21</f>
        <v>2</v>
      </c>
      <c r="HH48" s="1206">
        <f>'CC1'!EO21</f>
        <v>5</v>
      </c>
      <c r="HI48" s="1206">
        <f>'CC1'!EP21</f>
        <v>5</v>
      </c>
      <c r="HJ48" s="1206">
        <f>'CC1'!EQ21</f>
        <v>5</v>
      </c>
      <c r="HK48" s="1206" t="str">
        <f>'CC1'!ER21</f>
        <v>ดีเยี่ยม</v>
      </c>
      <c r="HL48" s="1206">
        <f>'CC1'!ES21</f>
        <v>2</v>
      </c>
      <c r="HM48" s="1206">
        <f>'CC1'!ET21</f>
        <v>5</v>
      </c>
      <c r="HN48" s="1206">
        <f>'CC1'!EU21</f>
        <v>5</v>
      </c>
      <c r="HO48" s="1206">
        <f>'CC1'!EV21</f>
        <v>5</v>
      </c>
      <c r="HP48" s="1206" t="str">
        <f>'CC1'!EW21</f>
        <v>ดีเยี่ยม</v>
      </c>
      <c r="HQ48" s="1207"/>
      <c r="HR48" s="1207"/>
      <c r="HS48" s="1207"/>
      <c r="HT48" s="1079"/>
      <c r="HU48" s="1075"/>
    </row>
    <row r="49" spans="1:229" ht="18" customHeight="1">
      <c r="A49" s="1164">
        <v>39</v>
      </c>
      <c r="B49" s="1096"/>
      <c r="C49" s="1096"/>
      <c r="D49" s="1174"/>
      <c r="E49" s="1044"/>
      <c r="F49" s="1044"/>
      <c r="G49" s="1044"/>
      <c r="H49" s="1044"/>
      <c r="I49" s="1044"/>
      <c r="J49" s="1044"/>
      <c r="K49" s="1044"/>
      <c r="L49" s="1044"/>
      <c r="M49" s="1044"/>
      <c r="N49" s="1044"/>
      <c r="O49" s="1044"/>
      <c r="P49" s="1044"/>
      <c r="Q49" s="1044"/>
      <c r="R49" s="1044"/>
      <c r="S49" s="1044"/>
      <c r="T49" s="1044"/>
      <c r="U49" s="1044"/>
      <c r="V49" s="1044"/>
      <c r="W49" s="1044"/>
      <c r="X49" s="1044"/>
      <c r="Y49" s="1044"/>
      <c r="Z49" s="1044"/>
      <c r="AA49" s="1044"/>
      <c r="AB49" s="1044"/>
      <c r="AC49" s="1044"/>
      <c r="AD49" s="1044"/>
      <c r="AE49" s="1044"/>
      <c r="AF49" s="1044"/>
      <c r="AG49" s="1044"/>
      <c r="AH49" s="1044"/>
      <c r="AI49" s="1044"/>
      <c r="AJ49" s="1044"/>
      <c r="AK49" s="1166"/>
      <c r="AL49" s="1166"/>
      <c r="AM49" s="1166"/>
      <c r="AN49" s="1166"/>
      <c r="AO49" s="1166"/>
      <c r="AP49" s="1044"/>
      <c r="AQ49" s="1044"/>
      <c r="AR49" s="1044"/>
      <c r="AS49" s="1044"/>
      <c r="AT49" s="1044"/>
      <c r="AU49" s="1044"/>
      <c r="AV49" s="1044"/>
      <c r="AW49" s="1044"/>
      <c r="AX49" s="1044"/>
      <c r="AY49" s="1044"/>
      <c r="AZ49" s="1044"/>
      <c r="BA49" s="1166"/>
      <c r="BB49" s="1166"/>
      <c r="BC49" s="1166"/>
      <c r="BD49" s="1166"/>
      <c r="BE49" s="1166"/>
      <c r="BF49" s="1166"/>
      <c r="BG49" s="1166"/>
      <c r="BH49" s="1166"/>
      <c r="BI49" s="1166"/>
      <c r="BT49" s="2877">
        <v>9</v>
      </c>
      <c r="BU49" s="3228" t="str">
        <f>'AA2'!P19</f>
        <v xml:space="preserve"> มาตรฐานที่ 9</v>
      </c>
      <c r="BV49" s="3229">
        <f>'AA2'!Q19</f>
        <v>5</v>
      </c>
      <c r="BW49" s="3230" t="str">
        <f>'AA2'!R19</f>
        <v>ดีเยี่ยม</v>
      </c>
      <c r="BX49" s="3229">
        <f>'AA2'!S19</f>
        <v>5</v>
      </c>
      <c r="BY49" s="3230" t="str">
        <f>'AA2'!T19</f>
        <v>ดีเยี่ยม</v>
      </c>
      <c r="BZ49" s="2900">
        <v>10.3</v>
      </c>
      <c r="CA49" s="2687" t="str">
        <f>'AA2'!K17</f>
        <v>5.  ด้านมาตรการส่งเสริม</v>
      </c>
      <c r="CB49" s="2688"/>
      <c r="CC49" s="2688"/>
      <c r="CD49" s="2688"/>
      <c r="CE49" s="2688"/>
      <c r="CF49" s="1079"/>
      <c r="CG49" s="2704" t="str">
        <f>'AA2'!Y29</f>
        <v>วิจารณญาณ มีความคิดสร้างสรรค์ คิดไตร่ตรองและมีวิสัยทัศน์ เช่นการใช้ปริศนาคำทาย จัดกิจกรรม</v>
      </c>
      <c r="CH49" s="2705"/>
      <c r="CI49" s="2705"/>
      <c r="CJ49" s="1490"/>
      <c r="CK49" s="1921"/>
      <c r="CL49" s="1490"/>
      <c r="CM49" s="1920"/>
      <c r="CN49" s="1167">
        <f>'BB5'!B24</f>
        <v>0</v>
      </c>
      <c r="CO49" s="1167">
        <f>'BB5'!C24</f>
        <v>0</v>
      </c>
      <c r="CP49" s="1167">
        <f>'BB5'!D24</f>
        <v>0</v>
      </c>
      <c r="CQ49" s="1167"/>
      <c r="CR49" s="1167"/>
      <c r="CS49" s="1167"/>
      <c r="CT49" s="1167"/>
      <c r="CU49" s="1167"/>
      <c r="CV49" s="1167"/>
      <c r="CW49" s="1167">
        <f>'BB5'!K24</f>
        <v>0</v>
      </c>
      <c r="CX49" s="1167">
        <f>'BB5'!L24</f>
        <v>0</v>
      </c>
      <c r="CY49" s="1167">
        <f>'BB5'!M24</f>
        <v>0</v>
      </c>
      <c r="CZ49" s="1167"/>
      <c r="DA49" s="1167">
        <f>'BB6'!B24</f>
        <v>0</v>
      </c>
      <c r="DB49" s="1167">
        <f>'BB6'!C24</f>
        <v>0</v>
      </c>
      <c r="DC49" s="1167">
        <f>'BB6'!D24</f>
        <v>0</v>
      </c>
      <c r="DD49" s="1167"/>
      <c r="DE49" s="1167"/>
      <c r="DF49" s="1167"/>
      <c r="DG49" s="1167"/>
      <c r="DH49" s="1167"/>
      <c r="DI49" s="1167"/>
      <c r="DJ49" s="1167">
        <f>'BB6'!K24</f>
        <v>0</v>
      </c>
      <c r="DK49" s="1167">
        <f>'BB6'!L24</f>
        <v>0</v>
      </c>
      <c r="DL49" s="1167">
        <f>'BB6'!M24</f>
        <v>0</v>
      </c>
      <c r="DM49" s="1167"/>
      <c r="DN49" s="1167">
        <f>'BB7'!B24</f>
        <v>0</v>
      </c>
      <c r="DO49" s="1167">
        <f>'BB7'!C24</f>
        <v>0</v>
      </c>
      <c r="DP49" s="1167">
        <f>'BB7'!D24</f>
        <v>0</v>
      </c>
      <c r="DQ49" s="1167"/>
      <c r="DR49" s="1167"/>
      <c r="DS49" s="1167"/>
      <c r="DT49" s="1167"/>
      <c r="DU49" s="1167"/>
      <c r="DV49" s="1167"/>
      <c r="DW49" s="1167">
        <f>'BB7'!K24</f>
        <v>0</v>
      </c>
      <c r="DX49" s="1167">
        <f>'BB7'!L24</f>
        <v>0</v>
      </c>
      <c r="DY49" s="1167">
        <f>'BB7'!M24</f>
        <v>0</v>
      </c>
      <c r="DZ49" s="1079"/>
      <c r="EA49" s="1079"/>
      <c r="EB49" s="1079"/>
      <c r="EC49" s="1079"/>
      <c r="ED49" s="1079"/>
      <c r="EE49" s="1079"/>
      <c r="EF49" s="1079"/>
      <c r="EG49" s="1079"/>
      <c r="EH49" s="1079"/>
      <c r="EI49" s="1079"/>
      <c r="EJ49" s="1079"/>
      <c r="EK49" s="1079"/>
      <c r="EL49" s="1079"/>
      <c r="EM49" s="1079"/>
      <c r="EN49" s="2282">
        <f>CC!E15</f>
        <v>0</v>
      </c>
      <c r="EO49" s="1079"/>
      <c r="EP49" s="2282">
        <f>'CC2'!E13</f>
        <v>0</v>
      </c>
      <c r="EQ49" s="1079"/>
      <c r="ER49" s="2279">
        <f>DD!E21</f>
        <v>0</v>
      </c>
      <c r="ES49" s="2723"/>
      <c r="ET49" s="594"/>
      <c r="EU49" s="594"/>
      <c r="EV49" s="594"/>
      <c r="EW49" s="594"/>
      <c r="EX49" s="594"/>
      <c r="EY49" s="594"/>
      <c r="EZ49" s="594"/>
      <c r="FA49" s="594"/>
      <c r="FB49" s="594"/>
      <c r="FC49" s="594"/>
      <c r="FD49" s="594"/>
      <c r="FE49" s="594"/>
      <c r="FF49" s="594"/>
      <c r="FG49" s="594"/>
      <c r="FH49" s="594"/>
      <c r="FI49" s="594"/>
      <c r="FJ49" s="594"/>
      <c r="FK49" s="594"/>
      <c r="FL49" s="594"/>
      <c r="FM49" s="594"/>
      <c r="FN49" s="594"/>
      <c r="FO49" s="594"/>
      <c r="FP49" s="594"/>
      <c r="FQ49" s="594"/>
      <c r="FR49" s="594"/>
      <c r="FS49" s="594"/>
      <c r="FT49" s="594"/>
      <c r="FU49" s="594"/>
      <c r="FV49" s="594"/>
      <c r="FW49" s="594"/>
      <c r="FX49" s="594"/>
      <c r="FY49" s="594"/>
      <c r="FZ49" s="594"/>
      <c r="GA49" s="594"/>
      <c r="GB49" s="594"/>
      <c r="GC49" s="594"/>
      <c r="GD49" s="594"/>
      <c r="GE49" s="594"/>
      <c r="GF49" s="594"/>
      <c r="GG49" s="594"/>
      <c r="GH49" s="594"/>
      <c r="GI49" s="594"/>
      <c r="GJ49" s="594"/>
      <c r="GK49" s="594"/>
      <c r="GL49" s="594"/>
      <c r="GM49" s="594"/>
      <c r="GN49" s="594"/>
      <c r="GO49" s="594"/>
      <c r="GP49" s="594"/>
      <c r="GQ49" s="594"/>
      <c r="GR49" s="594"/>
      <c r="GS49" s="594"/>
      <c r="GT49" s="594"/>
      <c r="GU49" s="594"/>
      <c r="GV49" s="594"/>
      <c r="GW49" s="594"/>
      <c r="GX49" s="594"/>
      <c r="GY49" s="594"/>
      <c r="GZ49" s="594"/>
      <c r="HA49" s="594"/>
      <c r="HB49" s="594"/>
      <c r="HC49" s="594"/>
      <c r="HD49" s="594"/>
      <c r="HE49" s="594"/>
      <c r="HF49" s="594"/>
      <c r="HG49" s="594"/>
      <c r="HH49" s="594"/>
      <c r="HI49" s="594"/>
      <c r="HJ49" s="594"/>
      <c r="HK49" s="594"/>
      <c r="HL49" s="594"/>
      <c r="HM49" s="594"/>
      <c r="HN49" s="594"/>
      <c r="HO49" s="594"/>
      <c r="HP49" s="594"/>
      <c r="HQ49" s="594"/>
      <c r="HR49" s="594"/>
      <c r="HS49" s="594"/>
      <c r="HT49" s="594"/>
      <c r="HU49" s="1075"/>
    </row>
    <row r="50" spans="1:229" ht="18" customHeight="1">
      <c r="A50" s="1164">
        <v>40</v>
      </c>
      <c r="B50" s="1096"/>
      <c r="C50" s="1096"/>
      <c r="D50" s="1174"/>
      <c r="E50" s="1166"/>
      <c r="F50" s="1166"/>
      <c r="G50" s="1166"/>
      <c r="H50" s="1166"/>
      <c r="I50" s="1166"/>
      <c r="J50" s="1166"/>
      <c r="K50" s="1166"/>
      <c r="L50" s="1166"/>
      <c r="M50" s="1166"/>
      <c r="N50" s="1166"/>
      <c r="O50" s="1166"/>
      <c r="P50" s="1166"/>
      <c r="Q50" s="1166"/>
      <c r="R50" s="1166"/>
      <c r="S50" s="1166"/>
      <c r="T50" s="1166"/>
      <c r="U50" s="1166"/>
      <c r="V50" s="1166"/>
      <c r="W50" s="1166"/>
      <c r="X50" s="1166"/>
      <c r="Y50" s="1166"/>
      <c r="Z50" s="1166"/>
      <c r="AA50" s="1166"/>
      <c r="AB50" s="1166"/>
      <c r="AC50" s="1166"/>
      <c r="AD50" s="1166"/>
      <c r="AE50" s="1166"/>
      <c r="AF50" s="1166"/>
      <c r="AG50" s="1166"/>
      <c r="AH50" s="1166"/>
      <c r="AI50" s="1166"/>
      <c r="AJ50" s="1166"/>
      <c r="AK50" s="1166"/>
      <c r="AL50" s="1166"/>
      <c r="AM50" s="1166"/>
      <c r="AN50" s="1166"/>
      <c r="AO50" s="1166"/>
      <c r="AP50" s="1166"/>
      <c r="AQ50" s="1166"/>
      <c r="AR50" s="1166"/>
      <c r="AS50" s="1044"/>
      <c r="AT50" s="1044"/>
      <c r="AU50" s="1044"/>
      <c r="AV50" s="1044"/>
      <c r="AW50" s="1044"/>
      <c r="AX50" s="1044"/>
      <c r="AY50" s="1044"/>
      <c r="AZ50" s="1044"/>
      <c r="BA50" s="1044"/>
      <c r="BB50" s="1044"/>
      <c r="BC50" s="1044"/>
      <c r="BD50" s="1044"/>
      <c r="BE50" s="1044"/>
      <c r="BF50" s="1044"/>
      <c r="BG50" s="1044"/>
      <c r="BH50" s="1044"/>
      <c r="BI50" s="1044"/>
      <c r="BT50" s="2877">
        <v>10</v>
      </c>
      <c r="BU50" s="3228" t="str">
        <f>'AA2'!P20</f>
        <v xml:space="preserve"> มาตรฐานที่ 10</v>
      </c>
      <c r="BV50" s="3229">
        <f>'AA2'!Q20</f>
        <v>5</v>
      </c>
      <c r="BW50" s="3230" t="str">
        <f>'AA2'!R20</f>
        <v>ดีเยี่ยม</v>
      </c>
      <c r="BX50" s="3229">
        <f>'AA2'!S20</f>
        <v>5</v>
      </c>
      <c r="BY50" s="3230" t="str">
        <f>'AA2'!T20</f>
        <v>ดีเยี่ยม</v>
      </c>
      <c r="BZ50" s="2900">
        <v>10.4</v>
      </c>
      <c r="CA50" s="2687" t="str">
        <f>'AA2'!K18</f>
        <v>มาตรฐาน / ตัวบ่งชี้</v>
      </c>
      <c r="CB50" s="2688"/>
      <c r="CC50" s="2688"/>
      <c r="CD50" s="2688"/>
      <c r="CE50" s="2688"/>
      <c r="CF50" s="1079"/>
      <c r="CG50" s="2704" t="str">
        <f>'AA2'!Y30</f>
        <v>ที่เอื้อให้เด็กมีอิสสระในการแสดงออกทางกระทำ การแสดงความคิดเห็น จัดกิจกรรมส่งเสริมให้</v>
      </c>
      <c r="CH50" s="2705"/>
      <c r="CI50" s="2705"/>
      <c r="CJ50" s="1490"/>
      <c r="CK50" s="1921"/>
      <c r="CL50" s="1490"/>
      <c r="CM50" s="1920"/>
      <c r="CN50" s="1167">
        <f>'BB5'!B25</f>
        <v>0</v>
      </c>
      <c r="CO50" s="1167">
        <f>'BB5'!C25</f>
        <v>0</v>
      </c>
      <c r="CP50" s="1167">
        <f>'BB5'!D25</f>
        <v>0</v>
      </c>
      <c r="CQ50" s="1167"/>
      <c r="CR50" s="1167"/>
      <c r="CS50" s="1167"/>
      <c r="CT50" s="1167"/>
      <c r="CU50" s="1167"/>
      <c r="CV50" s="1167"/>
      <c r="CW50" s="1167">
        <f>'BB5'!K25</f>
        <v>0</v>
      </c>
      <c r="CX50" s="1167">
        <f>'BB5'!L25</f>
        <v>0</v>
      </c>
      <c r="CY50" s="1167">
        <f>'BB5'!M25</f>
        <v>0</v>
      </c>
      <c r="CZ50" s="1167"/>
      <c r="DA50" s="1167">
        <f>'BB6'!B25</f>
        <v>0</v>
      </c>
      <c r="DB50" s="1167">
        <f>'BB6'!C25</f>
        <v>0</v>
      </c>
      <c r="DC50" s="1167">
        <f>'BB6'!D25</f>
        <v>0</v>
      </c>
      <c r="DD50" s="1167"/>
      <c r="DE50" s="1167"/>
      <c r="DF50" s="1167"/>
      <c r="DG50" s="1167"/>
      <c r="DH50" s="1167"/>
      <c r="DI50" s="1167"/>
      <c r="DJ50" s="1167">
        <f>'BB6'!K25</f>
        <v>0</v>
      </c>
      <c r="DK50" s="1167">
        <f>'BB6'!L25</f>
        <v>0</v>
      </c>
      <c r="DL50" s="1167">
        <f>'BB6'!M25</f>
        <v>0</v>
      </c>
      <c r="DM50" s="1167"/>
      <c r="DN50" s="1167">
        <f>'BB7'!B25</f>
        <v>0</v>
      </c>
      <c r="DO50" s="1167">
        <f>'BB7'!C25</f>
        <v>0</v>
      </c>
      <c r="DP50" s="1167">
        <f>'BB7'!D25</f>
        <v>0</v>
      </c>
      <c r="DQ50" s="1167"/>
      <c r="DR50" s="1167"/>
      <c r="DS50" s="1167"/>
      <c r="DT50" s="1167"/>
      <c r="DU50" s="1167"/>
      <c r="DV50" s="1167"/>
      <c r="DW50" s="1167">
        <f>'BB7'!K25</f>
        <v>0</v>
      </c>
      <c r="DX50" s="1167">
        <f>'BB7'!L25</f>
        <v>0</v>
      </c>
      <c r="DY50" s="1167">
        <f>'BB7'!M25</f>
        <v>0</v>
      </c>
      <c r="DZ50" s="1079"/>
      <c r="EA50" s="1079"/>
      <c r="EB50" s="1079"/>
      <c r="EC50" s="1079"/>
      <c r="ED50" s="1079"/>
      <c r="EE50" s="1079"/>
      <c r="EF50" s="1079"/>
      <c r="EG50" s="1079"/>
      <c r="EH50" s="1079"/>
      <c r="EI50" s="1079"/>
      <c r="EJ50" s="1079"/>
      <c r="EK50" s="1079"/>
      <c r="EL50" s="1079"/>
      <c r="EM50" s="1079"/>
      <c r="EN50" s="1079"/>
      <c r="EO50" s="1079"/>
      <c r="EP50" s="2282">
        <f>'CC2'!E14</f>
        <v>0</v>
      </c>
      <c r="EQ50" s="1079"/>
      <c r="ER50" s="2279">
        <f>DD!E22</f>
        <v>0</v>
      </c>
      <c r="ES50" s="2723"/>
      <c r="ET50" s="2663"/>
      <c r="EU50" s="1196"/>
      <c r="EV50" s="1197"/>
      <c r="EW50" s="1197"/>
      <c r="EX50" s="1197"/>
      <c r="EY50" s="1197"/>
      <c r="EZ50" s="1197"/>
      <c r="FA50" s="1197"/>
      <c r="FB50" s="1197"/>
      <c r="FC50" s="1197"/>
      <c r="FD50" s="1197"/>
      <c r="FE50" s="1197"/>
      <c r="FF50" s="1197"/>
      <c r="FG50" s="1197"/>
      <c r="FH50" s="1196"/>
      <c r="FI50" s="1196"/>
      <c r="FJ50" s="1197"/>
      <c r="FK50" s="1197"/>
      <c r="FL50" s="1197"/>
      <c r="FM50" s="1197"/>
      <c r="FN50" s="1197"/>
      <c r="FO50" s="1197"/>
      <c r="FP50" s="1197"/>
      <c r="FQ50" s="1197"/>
      <c r="FR50" s="1197"/>
      <c r="FS50" s="1197"/>
      <c r="FT50" s="1197"/>
      <c r="FU50" s="1196"/>
      <c r="FV50" s="1196"/>
      <c r="FW50" s="1197"/>
      <c r="FX50" s="1197"/>
      <c r="FY50" s="1197"/>
      <c r="FZ50" s="1197"/>
      <c r="GA50" s="1197"/>
      <c r="GB50" s="1197"/>
      <c r="GC50" s="1197"/>
      <c r="GD50" s="1197"/>
      <c r="GE50" s="1197"/>
      <c r="GF50" s="1197"/>
      <c r="GG50" s="1197"/>
      <c r="GH50" s="1196"/>
      <c r="GI50" s="1196"/>
      <c r="GJ50" s="1196"/>
      <c r="GK50" s="1196"/>
      <c r="GL50" s="1196"/>
      <c r="GM50" s="1196"/>
      <c r="GN50" s="1196"/>
      <c r="GO50" s="1196"/>
      <c r="GP50" s="1196"/>
      <c r="GQ50" s="1196"/>
      <c r="GR50" s="1196"/>
      <c r="GS50" s="1196"/>
      <c r="GT50" s="1196"/>
      <c r="GU50" s="1196"/>
      <c r="GV50" s="1196"/>
      <c r="GW50" s="1196"/>
      <c r="GX50" s="1196"/>
      <c r="GY50" s="1196"/>
      <c r="GZ50" s="1196"/>
      <c r="HA50" s="1196"/>
      <c r="HB50" s="1196"/>
      <c r="HC50" s="1196"/>
      <c r="HD50" s="1196"/>
      <c r="HE50" s="1196"/>
      <c r="HF50" s="1196"/>
      <c r="HG50" s="1197"/>
      <c r="HH50" s="1197"/>
      <c r="HI50" s="1197"/>
      <c r="HJ50" s="1197"/>
      <c r="HK50" s="1197"/>
      <c r="HL50" s="1197"/>
      <c r="HM50" s="1197"/>
      <c r="HN50" s="1197"/>
      <c r="HO50" s="1197"/>
      <c r="HP50" s="1197"/>
      <c r="HQ50" s="1196"/>
      <c r="HR50" s="1196"/>
      <c r="HS50" s="1196"/>
      <c r="HT50" s="1078"/>
      <c r="HU50" s="1075"/>
    </row>
    <row r="51" spans="1:229" ht="18" customHeight="1">
      <c r="A51" s="1164">
        <v>41</v>
      </c>
      <c r="B51" s="1096"/>
      <c r="C51" s="1096"/>
      <c r="D51" s="1174"/>
      <c r="E51" s="1044"/>
      <c r="F51" s="1044"/>
      <c r="G51" s="1044"/>
      <c r="H51" s="1044"/>
      <c r="I51" s="1044"/>
      <c r="J51" s="1044"/>
      <c r="K51" s="1044"/>
      <c r="L51" s="1044"/>
      <c r="M51" s="1044"/>
      <c r="N51" s="1044"/>
      <c r="O51" s="1044"/>
      <c r="P51" s="1044"/>
      <c r="Q51" s="1044"/>
      <c r="R51" s="1044"/>
      <c r="S51" s="1044"/>
      <c r="T51" s="1044"/>
      <c r="U51" s="1044"/>
      <c r="V51" s="1044"/>
      <c r="W51" s="1044"/>
      <c r="X51" s="1044"/>
      <c r="Y51" s="1044"/>
      <c r="Z51" s="1044"/>
      <c r="AA51" s="1044"/>
      <c r="AB51" s="1044"/>
      <c r="AC51" s="1044"/>
      <c r="AD51" s="1044"/>
      <c r="AE51" s="1044"/>
      <c r="AF51" s="1044"/>
      <c r="AG51" s="1044"/>
      <c r="AH51" s="1044"/>
      <c r="AI51" s="1044"/>
      <c r="AJ51" s="1044"/>
      <c r="AK51" s="1166"/>
      <c r="AL51" s="1166"/>
      <c r="AM51" s="1166"/>
      <c r="AN51" s="1166"/>
      <c r="AO51" s="1166"/>
      <c r="AP51" s="1044"/>
      <c r="AQ51" s="1044"/>
      <c r="AR51" s="1044"/>
      <c r="AS51" s="1166"/>
      <c r="AT51" s="1166"/>
      <c r="AU51" s="1166"/>
      <c r="AV51" s="1166"/>
      <c r="AW51" s="1166"/>
      <c r="AX51" s="1166"/>
      <c r="AY51" s="1166"/>
      <c r="AZ51" s="1166"/>
      <c r="BA51" s="1044"/>
      <c r="BB51" s="1044"/>
      <c r="BC51" s="1044"/>
      <c r="BD51" s="1044"/>
      <c r="BE51" s="1044"/>
      <c r="BF51" s="1044"/>
      <c r="BG51" s="1044"/>
      <c r="BH51" s="1044"/>
      <c r="BI51" s="1044"/>
      <c r="BT51" s="2877">
        <v>11</v>
      </c>
      <c r="BU51" s="3228" t="str">
        <f>'AA2'!P21</f>
        <v xml:space="preserve"> มาตรฐานที่ 11</v>
      </c>
      <c r="BV51" s="3229">
        <f>'AA2'!Q21</f>
        <v>5</v>
      </c>
      <c r="BW51" s="3230" t="str">
        <f>'AA2'!R21</f>
        <v>ดีเยี่ยม</v>
      </c>
      <c r="BX51" s="3229">
        <f>'AA2'!S21</f>
        <v>5</v>
      </c>
      <c r="BY51" s="3230" t="str">
        <f>'AA2'!T21</f>
        <v>ดีเยี่ยม</v>
      </c>
      <c r="BZ51" s="2649">
        <v>11.1</v>
      </c>
      <c r="CA51" s="2649" t="str">
        <f>'AA2'!K19</f>
        <v xml:space="preserve"> มาตรฐานที่ 11   ตัวบ่งชี้ที่ 1</v>
      </c>
      <c r="CB51" s="2690">
        <f>'AA2'!L19</f>
        <v>5</v>
      </c>
      <c r="CC51" s="2649" t="str">
        <f>'AA2'!M19</f>
        <v>ดีเยี่ยม</v>
      </c>
      <c r="CD51" s="2690">
        <f>'AA2'!N19</f>
        <v>5</v>
      </c>
      <c r="CE51" s="2649" t="str">
        <f>'AA2'!O19</f>
        <v>ดีเยี่ยม</v>
      </c>
      <c r="CF51" s="1079"/>
      <c r="CG51" s="2704" t="str">
        <f>'AA2'!Y31</f>
        <v>นักเรียนใฝ่รู้และรักการอ่านโดยจัดมุมหนังสือในห้องเรียนให้น่าสนใจและหมุนเวียนหนังสือนิทาน</v>
      </c>
      <c r="CH51" s="2705"/>
      <c r="CI51" s="2705"/>
      <c r="CJ51" s="2706"/>
      <c r="CK51" s="1921"/>
      <c r="CL51" s="1490"/>
      <c r="CM51" s="1920">
        <f>'BB5'!A26</f>
        <v>0</v>
      </c>
      <c r="CN51" s="1167">
        <f>'BB5'!B26</f>
        <v>0</v>
      </c>
      <c r="CO51" s="1167">
        <f>'BB5'!C26</f>
        <v>0</v>
      </c>
      <c r="CP51" s="1167">
        <f>'BB5'!D26</f>
        <v>0</v>
      </c>
      <c r="CQ51" s="1167">
        <f>'BB5'!E26</f>
        <v>0</v>
      </c>
      <c r="CR51" s="1167">
        <f>'BB5'!F26</f>
        <v>0</v>
      </c>
      <c r="CS51" s="1167">
        <f>'BB5'!G26</f>
        <v>0</v>
      </c>
      <c r="CT51" s="1167">
        <f>'BB5'!H26</f>
        <v>0</v>
      </c>
      <c r="CU51" s="1167">
        <f>'BB5'!I26</f>
        <v>0</v>
      </c>
      <c r="CV51" s="1167">
        <f>'BB5'!J26</f>
        <v>0</v>
      </c>
      <c r="CW51" s="1167">
        <f>'BB5'!K26</f>
        <v>0</v>
      </c>
      <c r="CX51" s="1167">
        <f>'BB5'!L26</f>
        <v>0</v>
      </c>
      <c r="CY51" s="1167">
        <f>'BB5'!M26</f>
        <v>0</v>
      </c>
      <c r="CZ51" s="1167">
        <f>'BB6'!A26</f>
        <v>0</v>
      </c>
      <c r="DA51" s="1167">
        <f>'BB6'!B26</f>
        <v>0</v>
      </c>
      <c r="DB51" s="1167">
        <f>'BB6'!C26</f>
        <v>0</v>
      </c>
      <c r="DC51" s="1167">
        <f>'BB6'!D26</f>
        <v>0</v>
      </c>
      <c r="DD51" s="1167">
        <f>'BB6'!E26</f>
        <v>0</v>
      </c>
      <c r="DE51" s="1167">
        <f>'BB6'!F26</f>
        <v>0</v>
      </c>
      <c r="DF51" s="1167">
        <f>'BB6'!G26</f>
        <v>0</v>
      </c>
      <c r="DG51" s="1167">
        <f>'BB6'!H26</f>
        <v>0</v>
      </c>
      <c r="DH51" s="1167">
        <f>'BB6'!I26</f>
        <v>0</v>
      </c>
      <c r="DI51" s="1167">
        <f>'BB6'!J26</f>
        <v>0</v>
      </c>
      <c r="DJ51" s="1167">
        <f>'BB6'!K26</f>
        <v>0</v>
      </c>
      <c r="DK51" s="1167">
        <f>'BB6'!L26</f>
        <v>0</v>
      </c>
      <c r="DL51" s="1167">
        <f>'BB6'!M26</f>
        <v>0</v>
      </c>
      <c r="DM51" s="1167">
        <f>'BB7'!A26</f>
        <v>0</v>
      </c>
      <c r="DN51" s="1167">
        <f>'BB7'!B26</f>
        <v>0</v>
      </c>
      <c r="DO51" s="1167">
        <f>'BB7'!C26</f>
        <v>0</v>
      </c>
      <c r="DP51" s="1167">
        <f>'BB7'!D26</f>
        <v>0</v>
      </c>
      <c r="DQ51" s="1167">
        <f>'BB7'!E26</f>
        <v>0</v>
      </c>
      <c r="DR51" s="1167">
        <f>'BB7'!F26</f>
        <v>0</v>
      </c>
      <c r="DS51" s="1167">
        <f>'BB7'!G26</f>
        <v>0</v>
      </c>
      <c r="DT51" s="1167">
        <f>'BB7'!H26</f>
        <v>0</v>
      </c>
      <c r="DU51" s="1167">
        <f>'BB7'!I26</f>
        <v>0</v>
      </c>
      <c r="DV51" s="1167">
        <f>'BB7'!J26</f>
        <v>0</v>
      </c>
      <c r="DW51" s="1167">
        <f>'BB7'!K26</f>
        <v>0</v>
      </c>
      <c r="DX51" s="1167">
        <f>'BB7'!L26</f>
        <v>0</v>
      </c>
      <c r="DY51" s="1167">
        <f>'BB7'!M26</f>
        <v>0</v>
      </c>
      <c r="DZ51" s="1079"/>
      <c r="EA51" s="1079"/>
      <c r="EB51" s="1079"/>
      <c r="EC51" s="1079"/>
      <c r="ED51" s="1079"/>
      <c r="EE51" s="1079"/>
      <c r="EF51" s="1079"/>
      <c r="EG51" s="1079"/>
      <c r="EH51" s="1079"/>
      <c r="EI51" s="1079"/>
      <c r="EJ51" s="1079"/>
      <c r="EK51" s="1079"/>
      <c r="EL51" s="1079"/>
      <c r="EM51" s="1079"/>
      <c r="EN51" s="1079"/>
      <c r="EO51" s="1079"/>
      <c r="EP51" s="2282">
        <f>'CC2'!E15</f>
        <v>0</v>
      </c>
      <c r="EQ51" s="1079"/>
      <c r="ER51" s="1079"/>
      <c r="ES51" s="1079"/>
      <c r="ET51" s="2664"/>
      <c r="EU51" s="1196"/>
      <c r="EV51" s="1197"/>
      <c r="EW51" s="1197"/>
      <c r="EX51" s="1197"/>
      <c r="EY51" s="1197"/>
      <c r="EZ51" s="1197"/>
      <c r="FA51" s="1197"/>
      <c r="FB51" s="1197"/>
      <c r="FC51" s="1197"/>
      <c r="FD51" s="1197"/>
      <c r="FE51" s="1197"/>
      <c r="FF51" s="1197"/>
      <c r="FG51" s="1197"/>
      <c r="FH51" s="1196"/>
      <c r="FI51" s="1196"/>
      <c r="FJ51" s="1197"/>
      <c r="FK51" s="1197"/>
      <c r="FL51" s="1197"/>
      <c r="FM51" s="1197"/>
      <c r="FN51" s="1197"/>
      <c r="FO51" s="1197"/>
      <c r="FP51" s="1197"/>
      <c r="FQ51" s="1197"/>
      <c r="FR51" s="1197"/>
      <c r="FS51" s="1197"/>
      <c r="FT51" s="1197"/>
      <c r="FU51" s="1196"/>
      <c r="FV51" s="1196"/>
      <c r="FW51" s="1197"/>
      <c r="FX51" s="1197"/>
      <c r="FY51" s="1197"/>
      <c r="FZ51" s="1197"/>
      <c r="GA51" s="1197"/>
      <c r="GB51" s="1197"/>
      <c r="GC51" s="1197"/>
      <c r="GD51" s="1197"/>
      <c r="GE51" s="1197"/>
      <c r="GF51" s="1197"/>
      <c r="GG51" s="1197"/>
      <c r="GH51" s="1196"/>
      <c r="GI51" s="1196"/>
      <c r="GJ51" s="1196"/>
      <c r="GK51" s="1196"/>
      <c r="GL51" s="1196"/>
      <c r="GM51" s="1196"/>
      <c r="GN51" s="1196"/>
      <c r="GO51" s="1196"/>
      <c r="GP51" s="1196"/>
      <c r="GQ51" s="1196"/>
      <c r="GR51" s="1196"/>
      <c r="GS51" s="1196"/>
      <c r="GT51" s="1196"/>
      <c r="GU51" s="1196"/>
      <c r="GV51" s="1196"/>
      <c r="GW51" s="1196"/>
      <c r="GX51" s="1196"/>
      <c r="GY51" s="1196"/>
      <c r="GZ51" s="1196"/>
      <c r="HA51" s="1196"/>
      <c r="HB51" s="1196"/>
      <c r="HC51" s="1196"/>
      <c r="HD51" s="1196"/>
      <c r="HE51" s="1196"/>
      <c r="HF51" s="1196"/>
      <c r="HG51" s="1197"/>
      <c r="HH51" s="1197"/>
      <c r="HI51" s="1197"/>
      <c r="HJ51" s="1197"/>
      <c r="HK51" s="1197"/>
      <c r="HL51" s="1196"/>
      <c r="HM51" s="1196"/>
      <c r="HN51" s="1196"/>
      <c r="HO51" s="1196"/>
      <c r="HP51" s="1196"/>
      <c r="HQ51" s="1196"/>
      <c r="HR51" s="1196"/>
      <c r="HS51" s="1196"/>
      <c r="HT51" s="1078"/>
      <c r="HU51" s="1075"/>
    </row>
    <row r="52" spans="1:229" ht="18" customHeight="1">
      <c r="A52" s="1164">
        <v>42</v>
      </c>
      <c r="B52" s="1096"/>
      <c r="C52" s="1096"/>
      <c r="D52" s="1174"/>
      <c r="E52" s="1044"/>
      <c r="F52" s="1044"/>
      <c r="G52" s="1044"/>
      <c r="H52" s="1044"/>
      <c r="I52" s="1044"/>
      <c r="J52" s="1044"/>
      <c r="K52" s="1044"/>
      <c r="L52" s="1044"/>
      <c r="M52" s="1044"/>
      <c r="N52" s="1044"/>
      <c r="O52" s="1044"/>
      <c r="P52" s="1044"/>
      <c r="Q52" s="1044"/>
      <c r="R52" s="1044"/>
      <c r="S52" s="1044"/>
      <c r="T52" s="1044"/>
      <c r="U52" s="1044"/>
      <c r="V52" s="1044"/>
      <c r="W52" s="1044"/>
      <c r="X52" s="1044"/>
      <c r="Y52" s="1044"/>
      <c r="Z52" s="1044"/>
      <c r="AA52" s="1044"/>
      <c r="AB52" s="1044"/>
      <c r="AC52" s="1044"/>
      <c r="AD52" s="1044"/>
      <c r="AE52" s="1044"/>
      <c r="AF52" s="1044"/>
      <c r="AG52" s="1044"/>
      <c r="AH52" s="1044"/>
      <c r="AI52" s="1044"/>
      <c r="AJ52" s="1044"/>
      <c r="AK52" s="1166"/>
      <c r="AL52" s="1166"/>
      <c r="AM52" s="1166"/>
      <c r="AN52" s="1166"/>
      <c r="AO52" s="1166"/>
      <c r="AP52" s="1044"/>
      <c r="AQ52" s="1044"/>
      <c r="AR52" s="1044"/>
      <c r="AS52" s="1044"/>
      <c r="AT52" s="1044"/>
      <c r="AU52" s="1044"/>
      <c r="AV52" s="1044"/>
      <c r="AW52" s="1044"/>
      <c r="AX52" s="1044"/>
      <c r="AY52" s="1044"/>
      <c r="AZ52" s="1044"/>
      <c r="BA52" s="1044"/>
      <c r="BB52" s="1044"/>
      <c r="BC52" s="1044"/>
      <c r="BD52" s="1044"/>
      <c r="BE52" s="1044"/>
      <c r="BF52" s="1044"/>
      <c r="BG52" s="1044"/>
      <c r="BH52" s="1044"/>
      <c r="BI52" s="1044"/>
      <c r="BT52" s="1078"/>
      <c r="BU52" s="1079"/>
      <c r="BV52" s="1079"/>
      <c r="BW52" s="1079"/>
      <c r="BX52" s="1079"/>
      <c r="BY52" s="1079"/>
      <c r="BZ52" s="2649">
        <v>11.2</v>
      </c>
      <c r="CA52" s="2649" t="str">
        <f>'AA2'!K20</f>
        <v xml:space="preserve"> ตัวบ่งชี้ที่ 2</v>
      </c>
      <c r="CB52" s="2690">
        <f>'AA2'!L20</f>
        <v>5</v>
      </c>
      <c r="CC52" s="2649" t="str">
        <f>'AA2'!M20</f>
        <v>ดีเยี่ยม</v>
      </c>
      <c r="CD52" s="2690">
        <f>'AA2'!N20</f>
        <v>5</v>
      </c>
      <c r="CE52" s="2649" t="str">
        <f>'AA2'!O20</f>
        <v>ดีเยี่ยม</v>
      </c>
      <c r="CF52" s="1079"/>
      <c r="CG52" s="2704" t="str">
        <f>'AA2'!Y32</f>
        <v>ให้เด็กได้อ่านเสมอเด็กจะคิด และจินตนาการ เข้าใจ ด้วยตนเอง  เปิดโอกาสให้เด็กทำกิจกรรมร่วมกัน</v>
      </c>
      <c r="CH52" s="2705"/>
      <c r="CI52" s="2705"/>
      <c r="CJ52" s="2706"/>
      <c r="CK52" s="1921"/>
      <c r="CL52" s="1490"/>
      <c r="CM52" s="1920"/>
      <c r="CN52" s="1167">
        <f>'BB5'!B27</f>
        <v>0</v>
      </c>
      <c r="CO52" s="1167">
        <f>'BB5'!C27</f>
        <v>0</v>
      </c>
      <c r="CP52" s="1167">
        <f>'BB5'!D27</f>
        <v>0</v>
      </c>
      <c r="CQ52" s="1167"/>
      <c r="CR52" s="1167"/>
      <c r="CS52" s="1167"/>
      <c r="CT52" s="1167"/>
      <c r="CU52" s="1167"/>
      <c r="CV52" s="1167"/>
      <c r="CW52" s="1167">
        <f>'BB5'!K27</f>
        <v>0</v>
      </c>
      <c r="CX52" s="1167">
        <f>'BB5'!L27</f>
        <v>0</v>
      </c>
      <c r="CY52" s="1167">
        <f>'BB5'!M27</f>
        <v>0</v>
      </c>
      <c r="CZ52" s="1167"/>
      <c r="DA52" s="1167">
        <f>'BB6'!B27</f>
        <v>0</v>
      </c>
      <c r="DB52" s="1167">
        <f>'BB6'!C27</f>
        <v>0</v>
      </c>
      <c r="DC52" s="1167">
        <f>'BB6'!D27</f>
        <v>0</v>
      </c>
      <c r="DD52" s="1167"/>
      <c r="DE52" s="1167"/>
      <c r="DF52" s="1167"/>
      <c r="DG52" s="1167"/>
      <c r="DH52" s="1167"/>
      <c r="DI52" s="1167"/>
      <c r="DJ52" s="1167">
        <f>'BB6'!K27</f>
        <v>0</v>
      </c>
      <c r="DK52" s="1167">
        <f>'BB6'!L27</f>
        <v>0</v>
      </c>
      <c r="DL52" s="1167">
        <f>'BB6'!M27</f>
        <v>0</v>
      </c>
      <c r="DM52" s="1167"/>
      <c r="DN52" s="1167">
        <f>'BB7'!B27</f>
        <v>0</v>
      </c>
      <c r="DO52" s="1167">
        <f>'BB7'!C27</f>
        <v>0</v>
      </c>
      <c r="DP52" s="1167">
        <f>'BB7'!D27</f>
        <v>0</v>
      </c>
      <c r="DQ52" s="1167"/>
      <c r="DR52" s="1167"/>
      <c r="DS52" s="1167"/>
      <c r="DT52" s="1167"/>
      <c r="DU52" s="1167"/>
      <c r="DV52" s="1167"/>
      <c r="DW52" s="1167">
        <f>'BB7'!K27</f>
        <v>0</v>
      </c>
      <c r="DX52" s="1167">
        <f>'BB7'!L27</f>
        <v>0</v>
      </c>
      <c r="DY52" s="1167">
        <f>'BB7'!M27</f>
        <v>0</v>
      </c>
      <c r="DZ52" s="1079"/>
      <c r="EA52" s="1079"/>
      <c r="EB52" s="1079"/>
      <c r="EC52" s="1079"/>
      <c r="ED52" s="1079"/>
      <c r="EE52" s="1079"/>
      <c r="EF52" s="1079"/>
      <c r="EG52" s="1079"/>
      <c r="EH52" s="1079"/>
      <c r="EI52" s="1079"/>
      <c r="EJ52" s="1079"/>
      <c r="EK52" s="1079"/>
      <c r="EL52" s="1079"/>
      <c r="EM52" s="1079"/>
      <c r="EN52" s="1079"/>
      <c r="EO52" s="1079"/>
      <c r="EP52" s="1079"/>
      <c r="EQ52" s="1079"/>
      <c r="ER52" s="1079"/>
      <c r="ES52" s="1079"/>
      <c r="ET52" s="1200"/>
      <c r="EU52" s="1200"/>
      <c r="EV52" s="1197"/>
      <c r="EW52" s="1196"/>
      <c r="EX52" s="1196"/>
      <c r="EY52" s="1196"/>
      <c r="EZ52" s="1196"/>
      <c r="FA52" s="1196"/>
      <c r="FB52" s="1196"/>
      <c r="FC52" s="1196"/>
      <c r="FD52" s="1196"/>
      <c r="FE52" s="1196"/>
      <c r="FF52" s="1196"/>
      <c r="FG52" s="1196"/>
      <c r="FH52" s="1196"/>
      <c r="FI52" s="1196"/>
      <c r="FJ52" s="1196"/>
      <c r="FK52" s="1196"/>
      <c r="FL52" s="1196"/>
      <c r="FM52" s="1196"/>
      <c r="FN52" s="1196"/>
      <c r="FO52" s="1196"/>
      <c r="FP52" s="1196"/>
      <c r="FQ52" s="1196"/>
      <c r="FR52" s="1196"/>
      <c r="FS52" s="1196"/>
      <c r="FT52" s="1196"/>
      <c r="FU52" s="1196"/>
      <c r="FV52" s="1196"/>
      <c r="FW52" s="1196"/>
      <c r="FX52" s="1196"/>
      <c r="FY52" s="1196"/>
      <c r="FZ52" s="1196"/>
      <c r="GA52" s="1196"/>
      <c r="GB52" s="1196"/>
      <c r="GC52" s="1196"/>
      <c r="GD52" s="1196"/>
      <c r="GE52" s="1196"/>
      <c r="GF52" s="1196"/>
      <c r="GG52" s="1196"/>
      <c r="GH52" s="1196"/>
      <c r="GI52" s="1196"/>
      <c r="GJ52" s="1196"/>
      <c r="GK52" s="1196"/>
      <c r="GL52" s="1196"/>
      <c r="GM52" s="1196"/>
      <c r="GN52" s="1196"/>
      <c r="GO52" s="1196"/>
      <c r="GP52" s="1196"/>
      <c r="GQ52" s="1196"/>
      <c r="GR52" s="1196"/>
      <c r="GS52" s="1196"/>
      <c r="GT52" s="1196"/>
      <c r="GU52" s="1196"/>
      <c r="GV52" s="1196"/>
      <c r="GW52" s="1196"/>
      <c r="GX52" s="1196"/>
      <c r="GY52" s="1196"/>
      <c r="GZ52" s="1196"/>
      <c r="HA52" s="1196"/>
      <c r="HB52" s="1196"/>
      <c r="HC52" s="1196"/>
      <c r="HD52" s="1196"/>
      <c r="HE52" s="1196"/>
      <c r="HF52" s="1196"/>
      <c r="HG52" s="1197"/>
      <c r="HH52" s="1197"/>
      <c r="HI52" s="1197"/>
      <c r="HJ52" s="1197"/>
      <c r="HK52" s="1197"/>
      <c r="HL52" s="1196"/>
      <c r="HM52" s="1196"/>
      <c r="HN52" s="1196"/>
      <c r="HO52" s="1196"/>
      <c r="HP52" s="1196"/>
      <c r="HQ52" s="1196"/>
      <c r="HR52" s="1196"/>
      <c r="HS52" s="1196"/>
      <c r="HT52" s="1078"/>
      <c r="HU52" s="1075"/>
    </row>
    <row r="53" spans="1:229" ht="18" customHeight="1">
      <c r="A53" s="1164">
        <v>43</v>
      </c>
      <c r="B53" s="1096"/>
      <c r="C53" s="1096"/>
      <c r="D53" s="1174"/>
      <c r="E53" s="1166"/>
      <c r="F53" s="1166"/>
      <c r="G53" s="1166"/>
      <c r="H53" s="1166"/>
      <c r="I53" s="1166"/>
      <c r="J53" s="1166"/>
      <c r="K53" s="1166"/>
      <c r="L53" s="1166"/>
      <c r="M53" s="1166"/>
      <c r="N53" s="1166"/>
      <c r="O53" s="1166"/>
      <c r="P53" s="1166"/>
      <c r="Q53" s="1166"/>
      <c r="R53" s="1166"/>
      <c r="S53" s="1166"/>
      <c r="T53" s="1166"/>
      <c r="U53" s="1166"/>
      <c r="V53" s="1166"/>
      <c r="W53" s="1166"/>
      <c r="X53" s="1166"/>
      <c r="Y53" s="1166"/>
      <c r="Z53" s="1166"/>
      <c r="AA53" s="1166"/>
      <c r="AB53" s="1166"/>
      <c r="AC53" s="1166"/>
      <c r="AD53" s="1166"/>
      <c r="AE53" s="1166"/>
      <c r="AF53" s="1166"/>
      <c r="AG53" s="1166"/>
      <c r="AH53" s="1166"/>
      <c r="AI53" s="1166"/>
      <c r="AJ53" s="1166"/>
      <c r="AK53" s="1166"/>
      <c r="AL53" s="1166"/>
      <c r="AM53" s="1166"/>
      <c r="AN53" s="1166"/>
      <c r="AO53" s="1166"/>
      <c r="AP53" s="1166"/>
      <c r="AQ53" s="1166"/>
      <c r="AR53" s="1166"/>
      <c r="AS53" s="1044"/>
      <c r="AT53" s="1044"/>
      <c r="AU53" s="1044"/>
      <c r="AV53" s="1044"/>
      <c r="AW53" s="1044"/>
      <c r="AX53" s="1044"/>
      <c r="AY53" s="1044"/>
      <c r="AZ53" s="1044"/>
      <c r="BA53" s="1044"/>
      <c r="BB53" s="1044"/>
      <c r="BC53" s="1044"/>
      <c r="BD53" s="1044"/>
      <c r="BE53" s="1044"/>
      <c r="BF53" s="1044"/>
      <c r="BG53" s="1044"/>
      <c r="BH53" s="1044"/>
      <c r="BI53" s="1044"/>
      <c r="BT53" s="1078"/>
      <c r="BU53" s="1079"/>
      <c r="BV53" s="1079"/>
      <c r="BW53" s="1079"/>
      <c r="BX53" s="1079"/>
      <c r="BY53" s="1079"/>
      <c r="BZ53" s="3064">
        <v>11.3</v>
      </c>
      <c r="CA53" s="1078"/>
      <c r="CB53" s="1078"/>
      <c r="CC53" s="1078"/>
      <c r="CD53" s="1078"/>
      <c r="CE53" s="1078"/>
      <c r="CF53" s="1079"/>
      <c r="CG53" s="2704" t="str">
        <f>'AA2'!Y33</f>
        <v xml:space="preserve">         ด้านครู  ควรประเมินพัฒนาการของผู้เรียนด้วยวิธีหลากหลายพร้อมนำผลมาจัดประสบการณ์</v>
      </c>
      <c r="CH53" s="2705"/>
      <c r="CI53" s="2705"/>
      <c r="CJ53" s="2706"/>
      <c r="CK53" s="1921"/>
      <c r="CL53" s="1490"/>
      <c r="CM53" s="1920"/>
      <c r="CN53" s="1167">
        <f>'BB5'!B28</f>
        <v>0</v>
      </c>
      <c r="CO53" s="1167">
        <f>'BB5'!C28</f>
        <v>0</v>
      </c>
      <c r="CP53" s="1167">
        <f>'BB5'!D28</f>
        <v>0</v>
      </c>
      <c r="CQ53" s="1167"/>
      <c r="CR53" s="1167"/>
      <c r="CS53" s="1167"/>
      <c r="CT53" s="1167"/>
      <c r="CU53" s="1167"/>
      <c r="CV53" s="1167"/>
      <c r="CW53" s="1167">
        <f>'BB5'!K28</f>
        <v>0</v>
      </c>
      <c r="CX53" s="1167">
        <f>'BB5'!L28</f>
        <v>0</v>
      </c>
      <c r="CY53" s="1167">
        <f>'BB5'!M28</f>
        <v>0</v>
      </c>
      <c r="CZ53" s="1167"/>
      <c r="DA53" s="1167">
        <f>'BB6'!B28</f>
        <v>0</v>
      </c>
      <c r="DB53" s="1167">
        <f>'BB6'!C28</f>
        <v>0</v>
      </c>
      <c r="DC53" s="1167">
        <f>'BB6'!D28</f>
        <v>0</v>
      </c>
      <c r="DD53" s="1167"/>
      <c r="DE53" s="1167"/>
      <c r="DF53" s="1167"/>
      <c r="DG53" s="1167"/>
      <c r="DH53" s="1167"/>
      <c r="DI53" s="1167"/>
      <c r="DJ53" s="1167">
        <f>'BB6'!K28</f>
        <v>0</v>
      </c>
      <c r="DK53" s="1167">
        <f>'BB6'!L28</f>
        <v>0</v>
      </c>
      <c r="DL53" s="1167">
        <f>'BB6'!M28</f>
        <v>0</v>
      </c>
      <c r="DM53" s="1167"/>
      <c r="DN53" s="1167">
        <f>'BB7'!B28</f>
        <v>0</v>
      </c>
      <c r="DO53" s="1167">
        <f>'BB7'!C28</f>
        <v>0</v>
      </c>
      <c r="DP53" s="1167">
        <f>'BB7'!D28</f>
        <v>0</v>
      </c>
      <c r="DQ53" s="1167"/>
      <c r="DR53" s="1167"/>
      <c r="DS53" s="1167"/>
      <c r="DT53" s="1167"/>
      <c r="DU53" s="1167"/>
      <c r="DV53" s="1167"/>
      <c r="DW53" s="1167">
        <f>'BB7'!K28</f>
        <v>0</v>
      </c>
      <c r="DX53" s="1167">
        <f>'BB7'!L28</f>
        <v>0</v>
      </c>
      <c r="DY53" s="1167">
        <f>'BB7'!M28</f>
        <v>0</v>
      </c>
      <c r="DZ53" s="1079"/>
      <c r="EA53" s="1079"/>
      <c r="EB53" s="1079"/>
      <c r="EC53" s="1079"/>
      <c r="ED53" s="1079"/>
      <c r="EE53" s="1079"/>
      <c r="EF53" s="1079"/>
      <c r="EG53" s="1079"/>
      <c r="EH53" s="1079"/>
      <c r="EI53" s="1079"/>
      <c r="EJ53" s="1079"/>
      <c r="EK53" s="1079"/>
      <c r="EL53" s="1079"/>
      <c r="EM53" s="1079"/>
      <c r="EN53" s="1079"/>
      <c r="EO53" s="1079"/>
      <c r="EP53" s="1079"/>
      <c r="EQ53" s="1079"/>
      <c r="ER53" s="1079"/>
      <c r="ES53" s="1079"/>
      <c r="ET53" s="1200"/>
      <c r="EU53" s="1200"/>
      <c r="EV53" s="1197"/>
      <c r="EW53" s="1196"/>
      <c r="EX53" s="1196"/>
      <c r="EY53" s="1196"/>
      <c r="EZ53" s="1196"/>
      <c r="FA53" s="1196"/>
      <c r="FB53" s="1196"/>
      <c r="FC53" s="1196"/>
      <c r="FD53" s="1196"/>
      <c r="FE53" s="1196"/>
      <c r="FF53" s="1196"/>
      <c r="FG53" s="1196"/>
      <c r="FH53" s="1196"/>
      <c r="FI53" s="1196"/>
      <c r="FJ53" s="1196"/>
      <c r="FK53" s="1196"/>
      <c r="FL53" s="1196"/>
      <c r="FM53" s="1196"/>
      <c r="FN53" s="1196"/>
      <c r="FO53" s="1196"/>
      <c r="FP53" s="1196"/>
      <c r="FQ53" s="1196"/>
      <c r="FR53" s="1196"/>
      <c r="FS53" s="1196"/>
      <c r="FT53" s="1196"/>
      <c r="FU53" s="1196"/>
      <c r="FV53" s="1196"/>
      <c r="FW53" s="1196"/>
      <c r="FX53" s="1196"/>
      <c r="FY53" s="1196"/>
      <c r="FZ53" s="1196"/>
      <c r="GA53" s="1196"/>
      <c r="GB53" s="1196"/>
      <c r="GC53" s="1196"/>
      <c r="GD53" s="1196"/>
      <c r="GE53" s="1196"/>
      <c r="GF53" s="1196"/>
      <c r="GG53" s="1196"/>
      <c r="GH53" s="1196"/>
      <c r="GI53" s="1196"/>
      <c r="GJ53" s="1196"/>
      <c r="GK53" s="1196"/>
      <c r="GL53" s="1196"/>
      <c r="GM53" s="1196"/>
      <c r="GN53" s="1196"/>
      <c r="GO53" s="1196"/>
      <c r="GP53" s="1196"/>
      <c r="GQ53" s="1196"/>
      <c r="GR53" s="1196"/>
      <c r="GS53" s="1196"/>
      <c r="GT53" s="1196"/>
      <c r="GU53" s="1196"/>
      <c r="GV53" s="1196"/>
      <c r="GW53" s="1196"/>
      <c r="GX53" s="1196"/>
      <c r="GY53" s="1196"/>
      <c r="GZ53" s="1196"/>
      <c r="HA53" s="1196"/>
      <c r="HB53" s="1196"/>
      <c r="HC53" s="1196"/>
      <c r="HD53" s="1196"/>
      <c r="HE53" s="1196"/>
      <c r="HF53" s="1196"/>
      <c r="HG53" s="1197"/>
      <c r="HH53" s="1197"/>
      <c r="HI53" s="1197"/>
      <c r="HJ53" s="1197"/>
      <c r="HK53" s="1197"/>
      <c r="HL53" s="1196"/>
      <c r="HM53" s="1196"/>
      <c r="HN53" s="1196"/>
      <c r="HO53" s="1196"/>
      <c r="HP53" s="1196"/>
      <c r="HQ53" s="1196"/>
      <c r="HR53" s="1196"/>
      <c r="HS53" s="1196"/>
      <c r="HT53" s="1078"/>
      <c r="HU53" s="1075"/>
    </row>
    <row r="54" spans="1:229" ht="18" customHeight="1">
      <c r="A54" s="1164">
        <v>44</v>
      </c>
      <c r="B54" s="1096"/>
      <c r="C54" s="1096"/>
      <c r="D54" s="1174"/>
      <c r="E54" s="1044"/>
      <c r="F54" s="1044"/>
      <c r="G54" s="1044"/>
      <c r="H54" s="1044"/>
      <c r="I54" s="1044"/>
      <c r="J54" s="1044"/>
      <c r="K54" s="1044"/>
      <c r="L54" s="1044"/>
      <c r="M54" s="1044"/>
      <c r="N54" s="1044"/>
      <c r="O54" s="1044"/>
      <c r="P54" s="1044"/>
      <c r="Q54" s="1044"/>
      <c r="R54" s="1044"/>
      <c r="S54" s="1044"/>
      <c r="T54" s="1044"/>
      <c r="U54" s="1044"/>
      <c r="V54" s="1044"/>
      <c r="W54" s="1044"/>
      <c r="X54" s="1044"/>
      <c r="Y54" s="1044"/>
      <c r="Z54" s="1044"/>
      <c r="AA54" s="1044"/>
      <c r="AB54" s="1044"/>
      <c r="AC54" s="1044"/>
      <c r="AD54" s="1044"/>
      <c r="AE54" s="1044"/>
      <c r="AF54" s="1044"/>
      <c r="AG54" s="1044"/>
      <c r="AH54" s="1044"/>
      <c r="AI54" s="1044"/>
      <c r="AJ54" s="1044"/>
      <c r="AK54" s="1166"/>
      <c r="AL54" s="1166"/>
      <c r="AM54" s="1166"/>
      <c r="AN54" s="1166"/>
      <c r="AO54" s="1166"/>
      <c r="AP54" s="1044"/>
      <c r="AQ54" s="1044"/>
      <c r="AR54" s="1044"/>
      <c r="AS54" s="1166"/>
      <c r="AT54" s="1166"/>
      <c r="AU54" s="1166"/>
      <c r="AV54" s="1166"/>
      <c r="AW54" s="1166"/>
      <c r="AX54" s="1166"/>
      <c r="AY54" s="1166"/>
      <c r="AZ54" s="1166"/>
      <c r="BA54" s="1044"/>
      <c r="BB54" s="1044"/>
      <c r="BC54" s="1044"/>
      <c r="BD54" s="1044"/>
      <c r="BE54" s="1044"/>
      <c r="BF54" s="1044"/>
      <c r="BG54" s="1044"/>
      <c r="BH54" s="1044"/>
      <c r="BI54" s="1044"/>
      <c r="BT54" s="1078"/>
      <c r="BU54" s="1079"/>
      <c r="BV54" s="1079"/>
      <c r="BW54" s="1079"/>
      <c r="BX54" s="1079"/>
      <c r="BY54" s="1079"/>
      <c r="BZ54" s="3064">
        <v>11.4</v>
      </c>
      <c r="CA54" s="1079"/>
      <c r="CB54" s="1079"/>
      <c r="CC54" s="1079"/>
      <c r="CD54" s="1079"/>
      <c r="CE54" s="1079"/>
      <c r="CF54" s="1079"/>
      <c r="CG54" s="2704" t="str">
        <f>'AA2'!Y34</f>
        <v xml:space="preserve">         ด้านผู้บริหาร  สถานศึกษาควรมีการนำแหล่งเรียนรู้และภูมิปัญญาท้องถิ่นมาใช้ในการจัด</v>
      </c>
      <c r="CH54" s="2705"/>
      <c r="CI54" s="2705"/>
      <c r="CJ54" s="2706"/>
      <c r="CK54" s="1921"/>
      <c r="CL54" s="1490"/>
      <c r="CM54" s="1920">
        <f>'BB5'!A29</f>
        <v>0</v>
      </c>
      <c r="CN54" s="1167">
        <f>'BB5'!B29</f>
        <v>0</v>
      </c>
      <c r="CO54" s="1167">
        <f>'BB5'!C29</f>
        <v>0</v>
      </c>
      <c r="CP54" s="1167">
        <f>'BB5'!D29</f>
        <v>0</v>
      </c>
      <c r="CQ54" s="1167">
        <f>'BB5'!E29</f>
        <v>0</v>
      </c>
      <c r="CR54" s="1167">
        <f>'BB5'!F29</f>
        <v>0</v>
      </c>
      <c r="CS54" s="1167">
        <f>'BB5'!G29</f>
        <v>0</v>
      </c>
      <c r="CT54" s="1167">
        <f>'BB5'!H29</f>
        <v>0</v>
      </c>
      <c r="CU54" s="1167">
        <f>'BB5'!I29</f>
        <v>0</v>
      </c>
      <c r="CV54" s="1167">
        <f>'BB5'!J29</f>
        <v>0</v>
      </c>
      <c r="CW54" s="1167">
        <f>'BB5'!K29</f>
        <v>0</v>
      </c>
      <c r="CX54" s="1167">
        <f>'BB5'!L29</f>
        <v>0</v>
      </c>
      <c r="CY54" s="1167">
        <f>'BB5'!M29</f>
        <v>0</v>
      </c>
      <c r="CZ54" s="1167">
        <f>'BB6'!A29</f>
        <v>0</v>
      </c>
      <c r="DA54" s="1167">
        <f>'BB6'!B29</f>
        <v>0</v>
      </c>
      <c r="DB54" s="1167">
        <f>'BB6'!C29</f>
        <v>0</v>
      </c>
      <c r="DC54" s="1167">
        <f>'BB6'!D29</f>
        <v>0</v>
      </c>
      <c r="DD54" s="1167">
        <f>'BB6'!E29</f>
        <v>0</v>
      </c>
      <c r="DE54" s="1167">
        <f>'BB6'!F29</f>
        <v>0</v>
      </c>
      <c r="DF54" s="1167">
        <f>'BB6'!G29</f>
        <v>0</v>
      </c>
      <c r="DG54" s="1167">
        <f>'BB6'!H29</f>
        <v>0</v>
      </c>
      <c r="DH54" s="1167">
        <f>'BB6'!I29</f>
        <v>0</v>
      </c>
      <c r="DI54" s="1167">
        <f>'BB6'!J29</f>
        <v>0</v>
      </c>
      <c r="DJ54" s="1167">
        <f>'BB6'!K29</f>
        <v>0</v>
      </c>
      <c r="DK54" s="1167">
        <f>'BB6'!L29</f>
        <v>0</v>
      </c>
      <c r="DL54" s="1167">
        <f>'BB6'!M29</f>
        <v>0</v>
      </c>
      <c r="DM54" s="1167">
        <f>'BB7'!A29</f>
        <v>0</v>
      </c>
      <c r="DN54" s="1167">
        <f>'BB7'!B29</f>
        <v>0</v>
      </c>
      <c r="DO54" s="1167">
        <f>'BB7'!C29</f>
        <v>0</v>
      </c>
      <c r="DP54" s="1167">
        <f>'BB7'!D29</f>
        <v>0</v>
      </c>
      <c r="DQ54" s="1167">
        <f>'BB7'!E29</f>
        <v>0</v>
      </c>
      <c r="DR54" s="1167">
        <f>'BB7'!F29</f>
        <v>0</v>
      </c>
      <c r="DS54" s="1167">
        <f>'BB7'!G29</f>
        <v>0</v>
      </c>
      <c r="DT54" s="1167">
        <f>'BB7'!H29</f>
        <v>0</v>
      </c>
      <c r="DU54" s="1167">
        <f>'BB7'!I29</f>
        <v>0</v>
      </c>
      <c r="DV54" s="1167">
        <f>'BB7'!J29</f>
        <v>0</v>
      </c>
      <c r="DW54" s="1167">
        <f>'BB7'!K29</f>
        <v>0</v>
      </c>
      <c r="DX54" s="1167">
        <f>'BB7'!L29</f>
        <v>0</v>
      </c>
      <c r="DY54" s="1167">
        <f>'BB7'!M29</f>
        <v>0</v>
      </c>
      <c r="DZ54" s="1079"/>
      <c r="EA54" s="1079"/>
      <c r="EB54" s="1079"/>
      <c r="EC54" s="1079"/>
      <c r="ED54" s="1079"/>
      <c r="EE54" s="1079"/>
      <c r="EF54" s="1079"/>
      <c r="EG54" s="1079"/>
      <c r="EH54" s="1079"/>
      <c r="EI54" s="1079"/>
      <c r="EJ54" s="1079"/>
      <c r="EK54" s="1079"/>
      <c r="EL54" s="1079"/>
      <c r="EM54" s="1079"/>
      <c r="EN54" s="1079"/>
      <c r="EO54" s="1079"/>
      <c r="EP54" s="1079"/>
      <c r="EQ54" s="1079"/>
      <c r="ER54" s="1079"/>
      <c r="ES54" s="1079"/>
      <c r="ET54" s="1200"/>
      <c r="EU54" s="1200"/>
      <c r="EV54" s="1197"/>
      <c r="EW54" s="1196"/>
      <c r="EX54" s="1196"/>
      <c r="EY54" s="1196"/>
      <c r="EZ54" s="1196"/>
      <c r="FA54" s="1196"/>
      <c r="FB54" s="1196"/>
      <c r="FC54" s="1196"/>
      <c r="FD54" s="1196"/>
      <c r="FE54" s="1196"/>
      <c r="FF54" s="1196"/>
      <c r="FG54" s="1196"/>
      <c r="FH54" s="1196"/>
      <c r="FI54" s="1196"/>
      <c r="FJ54" s="1196"/>
      <c r="FK54" s="1196"/>
      <c r="FL54" s="1196"/>
      <c r="FM54" s="1196"/>
      <c r="FN54" s="1196"/>
      <c r="FO54" s="1196"/>
      <c r="FP54" s="1196"/>
      <c r="FQ54" s="1196"/>
      <c r="FR54" s="1196"/>
      <c r="FS54" s="1196"/>
      <c r="FT54" s="1196"/>
      <c r="FU54" s="1196"/>
      <c r="FV54" s="1196"/>
      <c r="FW54" s="1196"/>
      <c r="FX54" s="1196"/>
      <c r="FY54" s="1196"/>
      <c r="FZ54" s="1196"/>
      <c r="GA54" s="1196"/>
      <c r="GB54" s="1196"/>
      <c r="GC54" s="1196"/>
      <c r="GD54" s="1196"/>
      <c r="GE54" s="1196"/>
      <c r="GF54" s="1196"/>
      <c r="GG54" s="1196"/>
      <c r="GH54" s="1196"/>
      <c r="GI54" s="1196"/>
      <c r="GJ54" s="1196"/>
      <c r="GK54" s="1196"/>
      <c r="GL54" s="1196"/>
      <c r="GM54" s="1196"/>
      <c r="GN54" s="1196"/>
      <c r="GO54" s="1196"/>
      <c r="GP54" s="1196"/>
      <c r="GQ54" s="1196"/>
      <c r="GR54" s="1196"/>
      <c r="GS54" s="1196"/>
      <c r="GT54" s="1196"/>
      <c r="GU54" s="1196"/>
      <c r="GV54" s="1196"/>
      <c r="GW54" s="1196"/>
      <c r="GX54" s="1196"/>
      <c r="GY54" s="1196"/>
      <c r="GZ54" s="1196"/>
      <c r="HA54" s="1196"/>
      <c r="HB54" s="1196"/>
      <c r="HC54" s="1196"/>
      <c r="HD54" s="1196"/>
      <c r="HE54" s="1196"/>
      <c r="HF54" s="1196"/>
      <c r="HG54" s="1197"/>
      <c r="HH54" s="1197"/>
      <c r="HI54" s="1197"/>
      <c r="HJ54" s="1197"/>
      <c r="HK54" s="1197"/>
      <c r="HL54" s="1196"/>
      <c r="HM54" s="1196"/>
      <c r="HN54" s="1196"/>
      <c r="HO54" s="1196"/>
      <c r="HP54" s="1196"/>
      <c r="HQ54" s="1196"/>
      <c r="HR54" s="1196"/>
      <c r="HS54" s="1196"/>
      <c r="HT54" s="1078"/>
      <c r="HU54" s="1075"/>
    </row>
    <row r="55" spans="1:229" ht="18" customHeight="1">
      <c r="A55" s="1164">
        <v>45</v>
      </c>
      <c r="B55" s="1096"/>
      <c r="C55" s="1096"/>
      <c r="D55" s="1174"/>
      <c r="E55" s="1044"/>
      <c r="F55" s="1044"/>
      <c r="G55" s="1044"/>
      <c r="H55" s="1044"/>
      <c r="I55" s="1044"/>
      <c r="J55" s="1044"/>
      <c r="K55" s="1044"/>
      <c r="L55" s="1044"/>
      <c r="M55" s="1044"/>
      <c r="N55" s="1044"/>
      <c r="O55" s="1044"/>
      <c r="P55" s="1044"/>
      <c r="Q55" s="1044"/>
      <c r="R55" s="1044"/>
      <c r="S55" s="1044"/>
      <c r="T55" s="1044"/>
      <c r="U55" s="1044"/>
      <c r="V55" s="1044"/>
      <c r="W55" s="1044"/>
      <c r="X55" s="1044"/>
      <c r="Y55" s="1044"/>
      <c r="Z55" s="1044"/>
      <c r="AA55" s="1044"/>
      <c r="AB55" s="1044"/>
      <c r="AC55" s="1044"/>
      <c r="AD55" s="1044"/>
      <c r="AE55" s="1044"/>
      <c r="AF55" s="1044"/>
      <c r="AG55" s="1044"/>
      <c r="AH55" s="1044"/>
      <c r="AI55" s="1044"/>
      <c r="AJ55" s="1044"/>
      <c r="AK55" s="1166"/>
      <c r="AL55" s="1166"/>
      <c r="AM55" s="1166"/>
      <c r="AN55" s="1166"/>
      <c r="AO55" s="1166"/>
      <c r="AP55" s="1044"/>
      <c r="AQ55" s="1044"/>
      <c r="AR55" s="1044"/>
      <c r="AS55" s="1044"/>
      <c r="AT55" s="1044"/>
      <c r="AU55" s="1044"/>
      <c r="AV55" s="1044"/>
      <c r="AW55" s="1044"/>
      <c r="AX55" s="1044"/>
      <c r="AY55" s="1044"/>
      <c r="AZ55" s="1044"/>
      <c r="BA55" s="1044"/>
      <c r="BB55" s="1044"/>
      <c r="BC55" s="1044"/>
      <c r="BD55" s="1044"/>
      <c r="BE55" s="1044"/>
      <c r="BF55" s="1044"/>
      <c r="BG55" s="1044"/>
      <c r="BH55" s="1044"/>
      <c r="BI55" s="1044"/>
      <c r="BT55" s="1078"/>
      <c r="BU55" s="1079"/>
      <c r="BV55" s="1079"/>
      <c r="BW55" s="1079"/>
      <c r="BX55" s="1079"/>
      <c r="BY55" s="1079"/>
      <c r="BZ55" s="3064">
        <v>11.5</v>
      </c>
      <c r="CA55" s="1079"/>
      <c r="CB55" s="1079"/>
      <c r="CC55" s="1079"/>
      <c r="CD55" s="1079"/>
      <c r="CE55" s="1079"/>
      <c r="CF55" s="1079"/>
      <c r="CG55" s="2704" t="str">
        <f>'AA2'!Y35</f>
        <v>ประสบการณ์ บูรณาการเข้ากับแผนการจัดประสบการณ์การเรียนรู้ประถมวัย</v>
      </c>
      <c r="CH55" s="2705"/>
      <c r="CI55" s="2705"/>
      <c r="CJ55" s="2706"/>
      <c r="CK55" s="1921"/>
      <c r="CL55" s="1490"/>
      <c r="CM55" s="1920"/>
      <c r="CN55" s="1167">
        <f>'BB5'!B30</f>
        <v>0</v>
      </c>
      <c r="CO55" s="1167">
        <f>'BB5'!C30</f>
        <v>0</v>
      </c>
      <c r="CP55" s="1167">
        <f>'BB5'!D30</f>
        <v>0</v>
      </c>
      <c r="CQ55" s="1167"/>
      <c r="CR55" s="1167"/>
      <c r="CS55" s="1167"/>
      <c r="CT55" s="1167"/>
      <c r="CU55" s="1167"/>
      <c r="CV55" s="1167"/>
      <c r="CW55" s="1167">
        <f>'BB5'!K30</f>
        <v>0</v>
      </c>
      <c r="CX55" s="1167">
        <f>'BB5'!L30</f>
        <v>0</v>
      </c>
      <c r="CY55" s="1167">
        <f>'BB5'!M30</f>
        <v>0</v>
      </c>
      <c r="CZ55" s="1167"/>
      <c r="DA55" s="1167">
        <f>'BB6'!B30</f>
        <v>0</v>
      </c>
      <c r="DB55" s="1167">
        <f>'BB6'!C30</f>
        <v>0</v>
      </c>
      <c r="DC55" s="1167">
        <f>'BB6'!D30</f>
        <v>0</v>
      </c>
      <c r="DD55" s="1167"/>
      <c r="DE55" s="1167"/>
      <c r="DF55" s="1167"/>
      <c r="DG55" s="1167"/>
      <c r="DH55" s="1167"/>
      <c r="DI55" s="1167"/>
      <c r="DJ55" s="1167">
        <f>'BB6'!K30</f>
        <v>0</v>
      </c>
      <c r="DK55" s="1167">
        <f>'BB6'!L30</f>
        <v>0</v>
      </c>
      <c r="DL55" s="1167">
        <f>'BB6'!M30</f>
        <v>0</v>
      </c>
      <c r="DM55" s="1167"/>
      <c r="DN55" s="1167">
        <f>'BB7'!B30</f>
        <v>0</v>
      </c>
      <c r="DO55" s="1167">
        <f>'BB7'!C30</f>
        <v>0</v>
      </c>
      <c r="DP55" s="1167">
        <f>'BB7'!D30</f>
        <v>0</v>
      </c>
      <c r="DQ55" s="1167"/>
      <c r="DR55" s="1167"/>
      <c r="DS55" s="1167"/>
      <c r="DT55" s="1167"/>
      <c r="DU55" s="1167"/>
      <c r="DV55" s="1167"/>
      <c r="DW55" s="1167">
        <f>'BB7'!K30</f>
        <v>0</v>
      </c>
      <c r="DX55" s="1167">
        <f>'BB7'!L30</f>
        <v>0</v>
      </c>
      <c r="DY55" s="1167">
        <f>'BB7'!M30</f>
        <v>0</v>
      </c>
      <c r="DZ55" s="1079"/>
      <c r="EA55" s="1079"/>
      <c r="EB55" s="1079"/>
      <c r="EC55" s="1079"/>
      <c r="ED55" s="1079"/>
      <c r="EE55" s="1079"/>
      <c r="EF55" s="1079"/>
      <c r="EG55" s="1079"/>
      <c r="EH55" s="1079"/>
      <c r="EI55" s="1079"/>
      <c r="EJ55" s="1079"/>
      <c r="EK55" s="1079"/>
      <c r="EL55" s="1079"/>
      <c r="EM55" s="1079"/>
      <c r="EN55" s="1079"/>
      <c r="EO55" s="1079"/>
      <c r="EP55" s="1079"/>
      <c r="EQ55" s="1079"/>
      <c r="ER55" s="1079"/>
      <c r="ES55" s="1079"/>
      <c r="ET55" s="1200"/>
      <c r="EU55" s="1200"/>
      <c r="EV55" s="1197"/>
      <c r="EW55" s="1196"/>
      <c r="EX55" s="1196"/>
      <c r="EY55" s="1196"/>
      <c r="EZ55" s="1196"/>
      <c r="FA55" s="1196"/>
      <c r="FB55" s="1196"/>
      <c r="FC55" s="1196"/>
      <c r="FD55" s="1196"/>
      <c r="FE55" s="1196"/>
      <c r="FF55" s="1196"/>
      <c r="FG55" s="1196"/>
      <c r="FH55" s="1196"/>
      <c r="FI55" s="1196"/>
      <c r="FJ55" s="1196"/>
      <c r="FK55" s="1196"/>
      <c r="FL55" s="1196"/>
      <c r="FM55" s="1196"/>
      <c r="FN55" s="1196"/>
      <c r="FO55" s="1196"/>
      <c r="FP55" s="1196"/>
      <c r="FQ55" s="1196"/>
      <c r="FR55" s="1196"/>
      <c r="FS55" s="1196"/>
      <c r="FT55" s="1196"/>
      <c r="FU55" s="1196"/>
      <c r="FV55" s="1196"/>
      <c r="FW55" s="1196"/>
      <c r="FX55" s="1196"/>
      <c r="FY55" s="1196"/>
      <c r="FZ55" s="1196"/>
      <c r="GA55" s="1196"/>
      <c r="GB55" s="1196"/>
      <c r="GC55" s="1196"/>
      <c r="GD55" s="1196"/>
      <c r="GE55" s="1196"/>
      <c r="GF55" s="1196"/>
      <c r="GG55" s="1196"/>
      <c r="GH55" s="1196"/>
      <c r="GI55" s="1196"/>
      <c r="GJ55" s="1196"/>
      <c r="GK55" s="1196"/>
      <c r="GL55" s="1196"/>
      <c r="GM55" s="1196"/>
      <c r="GN55" s="1196"/>
      <c r="GO55" s="1196"/>
      <c r="GP55" s="1196"/>
      <c r="GQ55" s="1196"/>
      <c r="GR55" s="1196"/>
      <c r="GS55" s="1196"/>
      <c r="GT55" s="1196"/>
      <c r="GU55" s="1196"/>
      <c r="GV55" s="1196"/>
      <c r="GW55" s="1196"/>
      <c r="GX55" s="1196"/>
      <c r="GY55" s="1196"/>
      <c r="GZ55" s="1196"/>
      <c r="HA55" s="1196"/>
      <c r="HB55" s="1196"/>
      <c r="HC55" s="1196"/>
      <c r="HD55" s="1196"/>
      <c r="HE55" s="1196"/>
      <c r="HF55" s="1196"/>
      <c r="HG55" s="1197"/>
      <c r="HH55" s="1197"/>
      <c r="HI55" s="1197"/>
      <c r="HJ55" s="1197"/>
      <c r="HK55" s="1197"/>
      <c r="HL55" s="1196"/>
      <c r="HM55" s="1196"/>
      <c r="HN55" s="1196"/>
      <c r="HO55" s="1196"/>
      <c r="HP55" s="1196"/>
      <c r="HQ55" s="1196"/>
      <c r="HR55" s="1196"/>
      <c r="HS55" s="1196"/>
      <c r="HT55" s="1078"/>
      <c r="HU55" s="1075"/>
    </row>
    <row r="56" spans="1:229" ht="18" customHeight="1">
      <c r="A56" s="1164">
        <v>46</v>
      </c>
      <c r="B56" s="1096"/>
      <c r="C56" s="1096"/>
      <c r="D56" s="1174"/>
      <c r="E56" s="1166"/>
      <c r="F56" s="1166"/>
      <c r="G56" s="1166"/>
      <c r="H56" s="1166"/>
      <c r="I56" s="1166"/>
      <c r="J56" s="1166"/>
      <c r="K56" s="1166"/>
      <c r="L56" s="1166"/>
      <c r="M56" s="1166"/>
      <c r="N56" s="1166"/>
      <c r="O56" s="1166"/>
      <c r="P56" s="1166"/>
      <c r="Q56" s="1166"/>
      <c r="R56" s="1166"/>
      <c r="S56" s="1166"/>
      <c r="T56" s="1166"/>
      <c r="U56" s="1166"/>
      <c r="V56" s="1166"/>
      <c r="W56" s="1166"/>
      <c r="X56" s="1166"/>
      <c r="Y56" s="1166"/>
      <c r="Z56" s="1166"/>
      <c r="AA56" s="1166"/>
      <c r="AB56" s="1166"/>
      <c r="AC56" s="1166"/>
      <c r="AD56" s="1166"/>
      <c r="AE56" s="1166"/>
      <c r="AF56" s="1166"/>
      <c r="AG56" s="1166"/>
      <c r="AH56" s="1166"/>
      <c r="AI56" s="1166"/>
      <c r="AJ56" s="1166"/>
      <c r="AK56" s="1166"/>
      <c r="AL56" s="1166"/>
      <c r="AM56" s="1166"/>
      <c r="AN56" s="1166"/>
      <c r="AO56" s="1166"/>
      <c r="AP56" s="1166"/>
      <c r="AQ56" s="1166"/>
      <c r="AR56" s="1166"/>
      <c r="AS56" s="1044"/>
      <c r="AT56" s="1044"/>
      <c r="AU56" s="1044"/>
      <c r="AV56" s="1044"/>
      <c r="AW56" s="1044"/>
      <c r="AX56" s="1044"/>
      <c r="AY56" s="1044"/>
      <c r="AZ56" s="1044"/>
      <c r="BA56" s="1044"/>
      <c r="BB56" s="1044"/>
      <c r="BC56" s="1044"/>
      <c r="BD56" s="1044"/>
      <c r="BE56" s="1044"/>
      <c r="BF56" s="1044"/>
      <c r="BG56" s="1044"/>
      <c r="BH56" s="1044"/>
      <c r="BI56" s="1044"/>
      <c r="BT56" s="1078"/>
      <c r="BU56" s="1079"/>
      <c r="BV56" s="1078"/>
      <c r="BW56" s="1078"/>
      <c r="BX56" s="1078"/>
      <c r="BY56" s="1078"/>
      <c r="BZ56" s="1079"/>
      <c r="CA56" s="1079"/>
      <c r="CB56" s="1079"/>
      <c r="CC56" s="1079"/>
      <c r="CD56" s="1079"/>
      <c r="CE56" s="1079"/>
      <c r="CF56" s="1078"/>
      <c r="CG56" s="2704">
        <f>'AA2'!Y36</f>
        <v>0</v>
      </c>
      <c r="CH56" s="2705"/>
      <c r="CI56" s="2705"/>
      <c r="CJ56" s="2708"/>
      <c r="CK56" s="1918"/>
      <c r="CL56" s="1918"/>
      <c r="CM56" s="1920"/>
      <c r="CN56" s="1167">
        <f>'BB5'!B31</f>
        <v>0</v>
      </c>
      <c r="CO56" s="1167">
        <f>'BB5'!C31</f>
        <v>0</v>
      </c>
      <c r="CP56" s="1167">
        <f>'BB5'!D31</f>
        <v>0</v>
      </c>
      <c r="CQ56" s="1167"/>
      <c r="CR56" s="1167"/>
      <c r="CS56" s="1167"/>
      <c r="CT56" s="1167"/>
      <c r="CU56" s="1167"/>
      <c r="CV56" s="1167"/>
      <c r="CW56" s="1167">
        <f>'BB5'!K31</f>
        <v>0</v>
      </c>
      <c r="CX56" s="1167">
        <f>'BB5'!L31</f>
        <v>0</v>
      </c>
      <c r="CY56" s="1167">
        <f>'BB5'!M31</f>
        <v>0</v>
      </c>
      <c r="CZ56" s="1167"/>
      <c r="DA56" s="1167">
        <f>'BB6'!B31</f>
        <v>0</v>
      </c>
      <c r="DB56" s="1167">
        <f>'BB6'!C31</f>
        <v>0</v>
      </c>
      <c r="DC56" s="1167">
        <f>'BB6'!D31</f>
        <v>0</v>
      </c>
      <c r="DD56" s="1167"/>
      <c r="DE56" s="1167"/>
      <c r="DF56" s="1167"/>
      <c r="DG56" s="1167"/>
      <c r="DH56" s="1167"/>
      <c r="DI56" s="1167"/>
      <c r="DJ56" s="1167">
        <f>'BB6'!K31</f>
        <v>0</v>
      </c>
      <c r="DK56" s="1167">
        <f>'BB6'!L31</f>
        <v>0</v>
      </c>
      <c r="DL56" s="1167">
        <f>'BB6'!M31</f>
        <v>0</v>
      </c>
      <c r="DM56" s="1167"/>
      <c r="DN56" s="1167">
        <f>'BB7'!B31</f>
        <v>0</v>
      </c>
      <c r="DO56" s="1167">
        <f>'BB7'!C31</f>
        <v>0</v>
      </c>
      <c r="DP56" s="1167">
        <f>'BB7'!D31</f>
        <v>0</v>
      </c>
      <c r="DQ56" s="1167"/>
      <c r="DR56" s="1167"/>
      <c r="DS56" s="1167"/>
      <c r="DT56" s="1167"/>
      <c r="DU56" s="1167"/>
      <c r="DV56" s="1167"/>
      <c r="DW56" s="1167">
        <f>'BB7'!K31</f>
        <v>0</v>
      </c>
      <c r="DX56" s="1167">
        <f>'BB7'!L31</f>
        <v>0</v>
      </c>
      <c r="DY56" s="1167">
        <f>'BB7'!M31</f>
        <v>0</v>
      </c>
      <c r="DZ56" s="1079"/>
      <c r="EA56" s="1079"/>
      <c r="EB56" s="1079"/>
      <c r="EC56" s="1079"/>
      <c r="ED56" s="1079"/>
      <c r="EE56" s="1079"/>
      <c r="EF56" s="1079"/>
      <c r="EG56" s="1079"/>
      <c r="EH56" s="1079"/>
      <c r="EI56" s="1079"/>
      <c r="EJ56" s="1079"/>
      <c r="EK56" s="1079"/>
      <c r="EL56" s="1079"/>
      <c r="EM56" s="1079"/>
      <c r="EN56" s="1079"/>
      <c r="EO56" s="1079"/>
      <c r="EP56" s="1079"/>
      <c r="EQ56" s="1079"/>
      <c r="ER56" s="1079"/>
      <c r="ES56" s="1079"/>
      <c r="ET56" s="1200"/>
      <c r="EU56" s="1200"/>
      <c r="EV56" s="1197"/>
      <c r="EW56" s="1196"/>
      <c r="EX56" s="1196"/>
      <c r="EY56" s="1196"/>
      <c r="EZ56" s="1196"/>
      <c r="FA56" s="1196"/>
      <c r="FB56" s="1196"/>
      <c r="FC56" s="1196"/>
      <c r="FD56" s="1196"/>
      <c r="FE56" s="1196"/>
      <c r="FF56" s="1196"/>
      <c r="FG56" s="1196"/>
      <c r="FH56" s="1196"/>
      <c r="FI56" s="1196"/>
      <c r="FJ56" s="1196"/>
      <c r="FK56" s="1196"/>
      <c r="FL56" s="1196"/>
      <c r="FM56" s="1196"/>
      <c r="FN56" s="1196"/>
      <c r="FO56" s="1196"/>
      <c r="FP56" s="1196"/>
      <c r="FQ56" s="1196"/>
      <c r="FR56" s="1196"/>
      <c r="FS56" s="1196"/>
      <c r="FT56" s="1196"/>
      <c r="FU56" s="1196"/>
      <c r="FV56" s="1196"/>
      <c r="FW56" s="1196"/>
      <c r="FX56" s="1196"/>
      <c r="FY56" s="1196"/>
      <c r="FZ56" s="1196"/>
      <c r="GA56" s="1196"/>
      <c r="GB56" s="1196"/>
      <c r="GC56" s="1196"/>
      <c r="GD56" s="1196"/>
      <c r="GE56" s="1196"/>
      <c r="GF56" s="1196"/>
      <c r="GG56" s="1196"/>
      <c r="GH56" s="1196"/>
      <c r="GI56" s="1196"/>
      <c r="GJ56" s="1196"/>
      <c r="GK56" s="1196"/>
      <c r="GL56" s="1196"/>
      <c r="GM56" s="1196"/>
      <c r="GN56" s="1196"/>
      <c r="GO56" s="1196"/>
      <c r="GP56" s="1196"/>
      <c r="GQ56" s="1196"/>
      <c r="GR56" s="1196"/>
      <c r="GS56" s="1196"/>
      <c r="GT56" s="1196"/>
      <c r="GU56" s="1196"/>
      <c r="GV56" s="1196"/>
      <c r="GW56" s="1196"/>
      <c r="GX56" s="1196"/>
      <c r="GY56" s="1196"/>
      <c r="GZ56" s="1196"/>
      <c r="HA56" s="1196"/>
      <c r="HB56" s="1196"/>
      <c r="HC56" s="1196"/>
      <c r="HD56" s="1196"/>
      <c r="HE56" s="1196"/>
      <c r="HF56" s="1196"/>
      <c r="HG56" s="1197"/>
      <c r="HH56" s="1197"/>
      <c r="HI56" s="1197"/>
      <c r="HJ56" s="1197"/>
      <c r="HK56" s="1197"/>
      <c r="HL56" s="1196"/>
      <c r="HM56" s="1196"/>
      <c r="HN56" s="1196"/>
      <c r="HO56" s="1196"/>
      <c r="HP56" s="1196"/>
      <c r="HQ56" s="1196"/>
      <c r="HR56" s="1196"/>
      <c r="HS56" s="1196"/>
      <c r="HT56" s="1078"/>
      <c r="HU56" s="1075"/>
    </row>
    <row r="57" spans="1:229" ht="18" customHeight="1">
      <c r="A57" s="1164">
        <v>47</v>
      </c>
      <c r="B57" s="1096"/>
      <c r="C57" s="1096"/>
      <c r="D57" s="1174"/>
      <c r="E57" s="1044"/>
      <c r="F57" s="1044"/>
      <c r="G57" s="1044"/>
      <c r="H57" s="1044"/>
      <c r="I57" s="1044"/>
      <c r="J57" s="1044"/>
      <c r="K57" s="1044"/>
      <c r="L57" s="1044"/>
      <c r="M57" s="1044"/>
      <c r="N57" s="1044"/>
      <c r="O57" s="1044"/>
      <c r="P57" s="1044"/>
      <c r="Q57" s="1044"/>
      <c r="R57" s="1044"/>
      <c r="S57" s="1044"/>
      <c r="T57" s="1044"/>
      <c r="U57" s="1044"/>
      <c r="V57" s="1044"/>
      <c r="W57" s="1044"/>
      <c r="X57" s="1044"/>
      <c r="Y57" s="1044"/>
      <c r="Z57" s="1044"/>
      <c r="AA57" s="1044"/>
      <c r="AB57" s="1044"/>
      <c r="AC57" s="1044"/>
      <c r="AD57" s="1044"/>
      <c r="AE57" s="1044"/>
      <c r="AF57" s="1044"/>
      <c r="AG57" s="1044"/>
      <c r="AH57" s="1044"/>
      <c r="AI57" s="1044"/>
      <c r="AJ57" s="1044"/>
      <c r="AK57" s="1166"/>
      <c r="AL57" s="1166"/>
      <c r="AM57" s="1166"/>
      <c r="AN57" s="1166"/>
      <c r="AO57" s="1166"/>
      <c r="AP57" s="1044"/>
      <c r="AQ57" s="1044"/>
      <c r="AR57" s="1044"/>
      <c r="AS57" s="1166"/>
      <c r="AT57" s="1166"/>
      <c r="AU57" s="1166"/>
      <c r="AV57" s="1166"/>
      <c r="AW57" s="1166"/>
      <c r="AX57" s="1166"/>
      <c r="AY57" s="1166"/>
      <c r="AZ57" s="1166"/>
      <c r="BA57" s="1044"/>
      <c r="BB57" s="1044"/>
      <c r="BC57" s="1044"/>
      <c r="BD57" s="1044"/>
      <c r="BE57" s="1044"/>
      <c r="BF57" s="1044"/>
      <c r="BG57" s="1044"/>
      <c r="BH57" s="1044"/>
      <c r="BI57" s="1044"/>
      <c r="BT57" s="1078"/>
      <c r="BU57" s="1079"/>
      <c r="BV57" s="1078"/>
      <c r="BW57" s="1078"/>
      <c r="BX57" s="1078"/>
      <c r="BY57" s="1078"/>
      <c r="BZ57" s="1079"/>
      <c r="CA57" s="1079"/>
      <c r="CB57" s="1079"/>
      <c r="CC57" s="1079"/>
      <c r="CD57" s="1079"/>
      <c r="CE57" s="1079"/>
      <c r="CF57" s="1078"/>
      <c r="CG57" s="2704">
        <f>'AA2'!Y37</f>
        <v>0</v>
      </c>
      <c r="CH57" s="2705"/>
      <c r="CI57" s="2705"/>
      <c r="CJ57" s="2708"/>
      <c r="CK57" s="1919"/>
      <c r="CL57" s="1919"/>
      <c r="CM57" s="1920">
        <f>'BB5'!A32</f>
        <v>0</v>
      </c>
      <c r="CN57" s="1167">
        <f>'BB5'!B32</f>
        <v>0</v>
      </c>
      <c r="CO57" s="1167">
        <f>'BB5'!C32</f>
        <v>0</v>
      </c>
      <c r="CP57" s="1167">
        <f>'BB5'!D32</f>
        <v>0</v>
      </c>
      <c r="CQ57" s="1167">
        <f>'BB5'!E32</f>
        <v>0</v>
      </c>
      <c r="CR57" s="1167">
        <f>'BB5'!F32</f>
        <v>0</v>
      </c>
      <c r="CS57" s="1167">
        <f>'BB5'!G32</f>
        <v>0</v>
      </c>
      <c r="CT57" s="1167">
        <f>'BB5'!H32</f>
        <v>0</v>
      </c>
      <c r="CU57" s="1167">
        <f>'BB5'!I32</f>
        <v>0</v>
      </c>
      <c r="CV57" s="1167">
        <f>'BB5'!J32</f>
        <v>0</v>
      </c>
      <c r="CW57" s="1167">
        <f>'BB5'!K32</f>
        <v>0</v>
      </c>
      <c r="CX57" s="1167">
        <f>'BB5'!L32</f>
        <v>0</v>
      </c>
      <c r="CY57" s="1167">
        <f>'BB5'!M32</f>
        <v>0</v>
      </c>
      <c r="CZ57" s="1167">
        <f>'BB6'!A32</f>
        <v>0</v>
      </c>
      <c r="DA57" s="1167">
        <f>'BB6'!B32</f>
        <v>0</v>
      </c>
      <c r="DB57" s="1167">
        <f>'BB6'!C32</f>
        <v>0</v>
      </c>
      <c r="DC57" s="1167">
        <f>'BB6'!D32</f>
        <v>0</v>
      </c>
      <c r="DD57" s="1167">
        <f>'BB6'!E32</f>
        <v>0</v>
      </c>
      <c r="DE57" s="1167">
        <f>'BB6'!F32</f>
        <v>0</v>
      </c>
      <c r="DF57" s="1167">
        <f>'BB6'!G32</f>
        <v>0</v>
      </c>
      <c r="DG57" s="1167">
        <f>'BB6'!H32</f>
        <v>0</v>
      </c>
      <c r="DH57" s="1167">
        <f>'BB6'!I32</f>
        <v>0</v>
      </c>
      <c r="DI57" s="1167">
        <f>'BB6'!J32</f>
        <v>0</v>
      </c>
      <c r="DJ57" s="1167">
        <f>'BB6'!K32</f>
        <v>0</v>
      </c>
      <c r="DK57" s="1167">
        <f>'BB6'!L32</f>
        <v>0</v>
      </c>
      <c r="DL57" s="1167">
        <f>'BB6'!M32</f>
        <v>0</v>
      </c>
      <c r="DM57" s="1167">
        <f>'BB7'!A32</f>
        <v>0</v>
      </c>
      <c r="DN57" s="1167">
        <f>'BB7'!B32</f>
        <v>0</v>
      </c>
      <c r="DO57" s="1167">
        <f>'BB7'!C32</f>
        <v>0</v>
      </c>
      <c r="DP57" s="1167">
        <f>'BB7'!D32</f>
        <v>0</v>
      </c>
      <c r="DQ57" s="1167">
        <f>'BB7'!E32</f>
        <v>0</v>
      </c>
      <c r="DR57" s="1167">
        <f>'BB7'!F32</f>
        <v>0</v>
      </c>
      <c r="DS57" s="1167">
        <f>'BB7'!G32</f>
        <v>0</v>
      </c>
      <c r="DT57" s="1167">
        <f>'BB7'!H32</f>
        <v>0</v>
      </c>
      <c r="DU57" s="1167">
        <f>'BB7'!I32</f>
        <v>0</v>
      </c>
      <c r="DV57" s="1167">
        <f>'BB7'!J32</f>
        <v>0</v>
      </c>
      <c r="DW57" s="1167">
        <f>'BB7'!K32</f>
        <v>0</v>
      </c>
      <c r="DX57" s="1167">
        <f>'BB7'!L32</f>
        <v>0</v>
      </c>
      <c r="DY57" s="1167">
        <f>'BB7'!M32</f>
        <v>0</v>
      </c>
      <c r="DZ57" s="1079"/>
      <c r="EA57" s="1079"/>
      <c r="EB57" s="1079"/>
      <c r="EC57" s="1079"/>
      <c r="ED57" s="1079"/>
      <c r="EE57" s="1079"/>
      <c r="EF57" s="1079"/>
      <c r="EG57" s="1079"/>
      <c r="EH57" s="1079"/>
      <c r="EI57" s="1079"/>
      <c r="EJ57" s="1079"/>
      <c r="EK57" s="1079"/>
      <c r="EL57" s="1079"/>
      <c r="EM57" s="1079"/>
      <c r="EN57" s="1079"/>
      <c r="EO57" s="1079"/>
      <c r="EP57" s="1079"/>
      <c r="EQ57" s="1079"/>
      <c r="ER57" s="1079"/>
      <c r="ES57" s="1079"/>
      <c r="ET57" s="1200"/>
      <c r="EU57" s="1200"/>
      <c r="EV57" s="1197"/>
      <c r="EW57" s="1196"/>
      <c r="EX57" s="1196"/>
      <c r="EY57" s="1196"/>
      <c r="EZ57" s="1196"/>
      <c r="FA57" s="1196"/>
      <c r="FB57" s="1196"/>
      <c r="FC57" s="1196"/>
      <c r="FD57" s="1196"/>
      <c r="FE57" s="1196"/>
      <c r="FF57" s="1196"/>
      <c r="FG57" s="1196"/>
      <c r="FH57" s="1196"/>
      <c r="FI57" s="1196"/>
      <c r="FJ57" s="1196"/>
      <c r="FK57" s="1196"/>
      <c r="FL57" s="1196"/>
      <c r="FM57" s="1196"/>
      <c r="FN57" s="1196"/>
      <c r="FO57" s="1196"/>
      <c r="FP57" s="1196"/>
      <c r="FQ57" s="1196"/>
      <c r="FR57" s="1196"/>
      <c r="FS57" s="1196"/>
      <c r="FT57" s="1196"/>
      <c r="FU57" s="1196"/>
      <c r="FV57" s="1196"/>
      <c r="FW57" s="1196"/>
      <c r="FX57" s="1196"/>
      <c r="FY57" s="1196"/>
      <c r="FZ57" s="1196"/>
      <c r="GA57" s="1196"/>
      <c r="GB57" s="1196"/>
      <c r="GC57" s="1196"/>
      <c r="GD57" s="1196"/>
      <c r="GE57" s="1196"/>
      <c r="GF57" s="1196"/>
      <c r="GG57" s="1196"/>
      <c r="GH57" s="1196"/>
      <c r="GI57" s="1196"/>
      <c r="GJ57" s="1196"/>
      <c r="GK57" s="1196"/>
      <c r="GL57" s="1196"/>
      <c r="GM57" s="1196"/>
      <c r="GN57" s="1196"/>
      <c r="GO57" s="1196"/>
      <c r="GP57" s="1196"/>
      <c r="GQ57" s="1196"/>
      <c r="GR57" s="1196"/>
      <c r="GS57" s="1196"/>
      <c r="GT57" s="1196"/>
      <c r="GU57" s="1196"/>
      <c r="GV57" s="1196"/>
      <c r="GW57" s="1196"/>
      <c r="GX57" s="1196"/>
      <c r="GY57" s="1196"/>
      <c r="GZ57" s="1196"/>
      <c r="HA57" s="1196"/>
      <c r="HB57" s="1196"/>
      <c r="HC57" s="1196"/>
      <c r="HD57" s="1196"/>
      <c r="HE57" s="1196"/>
      <c r="HF57" s="1196"/>
      <c r="HG57" s="1197"/>
      <c r="HH57" s="1197"/>
      <c r="HI57" s="1197"/>
      <c r="HJ57" s="1197"/>
      <c r="HK57" s="1197"/>
      <c r="HL57" s="1197"/>
      <c r="HM57" s="1197"/>
      <c r="HN57" s="1197"/>
      <c r="HO57" s="1197"/>
      <c r="HP57" s="1197"/>
      <c r="HQ57" s="1196"/>
      <c r="HR57" s="1196"/>
      <c r="HS57" s="1196"/>
      <c r="HT57" s="1078"/>
      <c r="HU57" s="1075"/>
    </row>
    <row r="58" spans="1:229" ht="18" customHeight="1">
      <c r="A58" s="1164">
        <v>48</v>
      </c>
      <c r="B58" s="1096"/>
      <c r="C58" s="1096"/>
      <c r="D58" s="1174"/>
      <c r="E58" s="1044"/>
      <c r="F58" s="1044"/>
      <c r="G58" s="1044"/>
      <c r="H58" s="1044"/>
      <c r="I58" s="1044"/>
      <c r="J58" s="1044"/>
      <c r="K58" s="1044"/>
      <c r="L58" s="1044"/>
      <c r="M58" s="1044"/>
      <c r="N58" s="1044"/>
      <c r="O58" s="1044"/>
      <c r="P58" s="1044"/>
      <c r="Q58" s="1044"/>
      <c r="R58" s="1044"/>
      <c r="S58" s="1044"/>
      <c r="T58" s="1044"/>
      <c r="U58" s="1044"/>
      <c r="V58" s="1044"/>
      <c r="W58" s="1044"/>
      <c r="X58" s="1044"/>
      <c r="Y58" s="1044"/>
      <c r="Z58" s="1044"/>
      <c r="AA58" s="1044"/>
      <c r="AB58" s="1044"/>
      <c r="AC58" s="1044"/>
      <c r="AD58" s="1044"/>
      <c r="AE58" s="1044"/>
      <c r="AF58" s="1044"/>
      <c r="AG58" s="1044"/>
      <c r="AH58" s="1044"/>
      <c r="AI58" s="1044"/>
      <c r="AJ58" s="1044"/>
      <c r="AK58" s="1166"/>
      <c r="AL58" s="1166"/>
      <c r="AM58" s="1166"/>
      <c r="AN58" s="1166"/>
      <c r="AO58" s="1166"/>
      <c r="AP58" s="1044"/>
      <c r="AQ58" s="1044"/>
      <c r="AR58" s="1044"/>
      <c r="AS58" s="1044"/>
      <c r="AT58" s="1044"/>
      <c r="AU58" s="1044"/>
      <c r="AV58" s="1044"/>
      <c r="AW58" s="1044"/>
      <c r="AX58" s="1044"/>
      <c r="AY58" s="1044"/>
      <c r="AZ58" s="1044"/>
      <c r="BA58" s="1044"/>
      <c r="BB58" s="1044"/>
      <c r="BC58" s="1044"/>
      <c r="BD58" s="1044"/>
      <c r="BE58" s="1044"/>
      <c r="BF58" s="1044"/>
      <c r="BG58" s="1044"/>
      <c r="BH58" s="1044"/>
      <c r="BI58" s="1044"/>
      <c r="BT58" s="1078"/>
      <c r="BU58" s="1079"/>
      <c r="BV58" s="1078"/>
      <c r="BW58" s="1078"/>
      <c r="BX58" s="1078"/>
      <c r="BY58" s="1078"/>
      <c r="BZ58" s="1079"/>
      <c r="CA58" s="1079"/>
      <c r="CB58" s="1079"/>
      <c r="CC58" s="1079"/>
      <c r="CD58" s="1079"/>
      <c r="CE58" s="1079"/>
      <c r="CF58" s="1078"/>
      <c r="CG58" s="1045"/>
      <c r="CH58" s="1078"/>
      <c r="CI58" s="1078"/>
      <c r="CJ58" s="1921"/>
      <c r="CK58" s="1921"/>
      <c r="CL58" s="1921"/>
      <c r="CM58" s="1920"/>
      <c r="CN58" s="1167">
        <f>'BB5'!B33</f>
        <v>0</v>
      </c>
      <c r="CO58" s="1167">
        <f>'BB5'!C33</f>
        <v>0</v>
      </c>
      <c r="CP58" s="1167">
        <f>'BB5'!D33</f>
        <v>0</v>
      </c>
      <c r="CQ58" s="1167"/>
      <c r="CR58" s="1167"/>
      <c r="CS58" s="1167"/>
      <c r="CT58" s="1167"/>
      <c r="CU58" s="1167"/>
      <c r="CV58" s="1167"/>
      <c r="CW58" s="1167">
        <f>'BB5'!K33</f>
        <v>0</v>
      </c>
      <c r="CX58" s="1167">
        <f>'BB5'!L33</f>
        <v>0</v>
      </c>
      <c r="CY58" s="1167">
        <f>'BB5'!M33</f>
        <v>0</v>
      </c>
      <c r="CZ58" s="1167"/>
      <c r="DA58" s="1167">
        <f>'BB6'!B33</f>
        <v>0</v>
      </c>
      <c r="DB58" s="1167">
        <f>'BB6'!C33</f>
        <v>0</v>
      </c>
      <c r="DC58" s="1167">
        <f>'BB6'!D33</f>
        <v>0</v>
      </c>
      <c r="DD58" s="1167"/>
      <c r="DE58" s="1167"/>
      <c r="DF58" s="1167"/>
      <c r="DG58" s="1167"/>
      <c r="DH58" s="1167"/>
      <c r="DI58" s="1167"/>
      <c r="DJ58" s="1167">
        <f>'BB6'!K33</f>
        <v>0</v>
      </c>
      <c r="DK58" s="1167">
        <f>'BB6'!L33</f>
        <v>0</v>
      </c>
      <c r="DL58" s="1167">
        <f>'BB6'!M33</f>
        <v>0</v>
      </c>
      <c r="DM58" s="1167"/>
      <c r="DN58" s="1167">
        <f>'BB7'!B33</f>
        <v>0</v>
      </c>
      <c r="DO58" s="1167">
        <f>'BB7'!C33</f>
        <v>0</v>
      </c>
      <c r="DP58" s="1167">
        <f>'BB7'!D33</f>
        <v>0</v>
      </c>
      <c r="DQ58" s="1167"/>
      <c r="DR58" s="1167"/>
      <c r="DS58" s="1167"/>
      <c r="DT58" s="1167"/>
      <c r="DU58" s="1167"/>
      <c r="DV58" s="1167"/>
      <c r="DW58" s="1167">
        <f>'BB7'!K33</f>
        <v>0</v>
      </c>
      <c r="DX58" s="1167">
        <f>'BB7'!L33</f>
        <v>0</v>
      </c>
      <c r="DY58" s="1167">
        <f>'BB7'!M33</f>
        <v>0</v>
      </c>
      <c r="DZ58" s="1079"/>
      <c r="EA58" s="1079"/>
      <c r="EB58" s="1079"/>
      <c r="EC58" s="1079"/>
      <c r="ED58" s="1079"/>
      <c r="EE58" s="1079"/>
      <c r="EF58" s="1079"/>
      <c r="EG58" s="1079"/>
      <c r="EH58" s="1079"/>
      <c r="EI58" s="1079"/>
      <c r="EJ58" s="1079"/>
      <c r="EK58" s="1079"/>
      <c r="EL58" s="1079"/>
      <c r="EM58" s="1079"/>
      <c r="EN58" s="1079"/>
      <c r="EO58" s="1079"/>
      <c r="EP58" s="1079"/>
      <c r="EQ58" s="1079"/>
      <c r="ER58" s="1079"/>
      <c r="ES58" s="1079"/>
      <c r="ET58" s="1202"/>
      <c r="EU58" s="1202"/>
      <c r="EV58" s="1197"/>
      <c r="EW58" s="1196"/>
      <c r="EX58" s="1196"/>
      <c r="EY58" s="1196"/>
      <c r="EZ58" s="1196"/>
      <c r="FA58" s="1196"/>
      <c r="FB58" s="1196"/>
      <c r="FC58" s="1196"/>
      <c r="FD58" s="1196"/>
      <c r="FE58" s="1196"/>
      <c r="FF58" s="1196"/>
      <c r="FG58" s="1196"/>
      <c r="FH58" s="1196"/>
      <c r="FI58" s="1196"/>
      <c r="FJ58" s="1196"/>
      <c r="FK58" s="1196"/>
      <c r="FL58" s="1196"/>
      <c r="FM58" s="1196"/>
      <c r="FN58" s="1196"/>
      <c r="FO58" s="1196"/>
      <c r="FP58" s="1196"/>
      <c r="FQ58" s="1196"/>
      <c r="FR58" s="1196"/>
      <c r="FS58" s="1196"/>
      <c r="FT58" s="1196"/>
      <c r="FU58" s="1196"/>
      <c r="FV58" s="1196"/>
      <c r="FW58" s="1196"/>
      <c r="FX58" s="1196"/>
      <c r="FY58" s="1196"/>
      <c r="FZ58" s="1196"/>
      <c r="GA58" s="1196"/>
      <c r="GB58" s="1196"/>
      <c r="GC58" s="1196"/>
      <c r="GD58" s="1196"/>
      <c r="GE58" s="1196"/>
      <c r="GF58" s="1196"/>
      <c r="GG58" s="1196"/>
      <c r="GH58" s="1196"/>
      <c r="GI58" s="1196"/>
      <c r="GJ58" s="1196"/>
      <c r="GK58" s="1196"/>
      <c r="GL58" s="1196"/>
      <c r="GM58" s="1196"/>
      <c r="GN58" s="1196"/>
      <c r="GO58" s="1196"/>
      <c r="GP58" s="1196"/>
      <c r="GQ58" s="1196"/>
      <c r="GR58" s="1196"/>
      <c r="GS58" s="1196"/>
      <c r="GT58" s="1196"/>
      <c r="GU58" s="1196"/>
      <c r="GV58" s="1196"/>
      <c r="GW58" s="1196"/>
      <c r="GX58" s="1196"/>
      <c r="GY58" s="1196"/>
      <c r="GZ58" s="1196"/>
      <c r="HA58" s="1196"/>
      <c r="HB58" s="1196"/>
      <c r="HC58" s="1196"/>
      <c r="HD58" s="1196"/>
      <c r="HE58" s="1196"/>
      <c r="HF58" s="1196"/>
      <c r="HG58" s="1197"/>
      <c r="HH58" s="1197"/>
      <c r="HI58" s="1197"/>
      <c r="HJ58" s="1197"/>
      <c r="HK58" s="1197"/>
      <c r="HL58" s="1197"/>
      <c r="HM58" s="1197"/>
      <c r="HN58" s="1197"/>
      <c r="HO58" s="1197"/>
      <c r="HP58" s="1197"/>
      <c r="HQ58" s="1196"/>
      <c r="HR58" s="1196"/>
      <c r="HS58" s="1196"/>
      <c r="HT58" s="1078"/>
      <c r="HU58" s="1075"/>
    </row>
    <row r="59" spans="1:229" ht="18" customHeight="1">
      <c r="A59" s="1164">
        <v>49</v>
      </c>
      <c r="B59" s="1096"/>
      <c r="C59" s="1096"/>
      <c r="D59" s="1175"/>
      <c r="E59" s="1166"/>
      <c r="F59" s="1166"/>
      <c r="G59" s="1166"/>
      <c r="H59" s="1166"/>
      <c r="I59" s="1166"/>
      <c r="J59" s="1166"/>
      <c r="K59" s="1166"/>
      <c r="L59" s="1166"/>
      <c r="M59" s="1166"/>
      <c r="N59" s="1166"/>
      <c r="O59" s="1166"/>
      <c r="P59" s="1166"/>
      <c r="Q59" s="1166"/>
      <c r="R59" s="1166"/>
      <c r="S59" s="1166"/>
      <c r="T59" s="1166"/>
      <c r="U59" s="1166"/>
      <c r="V59" s="1166"/>
      <c r="W59" s="1166"/>
      <c r="X59" s="1166"/>
      <c r="Y59" s="1166"/>
      <c r="Z59" s="1166"/>
      <c r="AA59" s="1166"/>
      <c r="AB59" s="1166"/>
      <c r="AC59" s="1166"/>
      <c r="AD59" s="1166"/>
      <c r="AE59" s="1166"/>
      <c r="AF59" s="1166"/>
      <c r="AG59" s="1166"/>
      <c r="AH59" s="1166"/>
      <c r="AI59" s="1166"/>
      <c r="AJ59" s="1166"/>
      <c r="AK59" s="1166"/>
      <c r="AL59" s="1166"/>
      <c r="AM59" s="1166"/>
      <c r="AN59" s="1166"/>
      <c r="AO59" s="1166"/>
      <c r="AP59" s="1166"/>
      <c r="AQ59" s="1166"/>
      <c r="AR59" s="1166"/>
      <c r="AS59" s="1166"/>
      <c r="AT59" s="1166"/>
      <c r="AU59" s="1166"/>
      <c r="AV59" s="1166"/>
      <c r="AW59" s="1166"/>
      <c r="AX59" s="1166"/>
      <c r="AY59" s="1166"/>
      <c r="AZ59" s="1166"/>
      <c r="BA59" s="1166"/>
      <c r="BB59" s="1166"/>
      <c r="BC59" s="1166"/>
      <c r="BD59" s="1166"/>
      <c r="BE59" s="1166"/>
      <c r="BF59" s="1166"/>
      <c r="BG59" s="1166"/>
      <c r="BH59" s="1166"/>
      <c r="BI59" s="1166"/>
      <c r="BT59" s="1078"/>
      <c r="BU59" s="1079"/>
      <c r="BV59" s="1078"/>
      <c r="BW59" s="1078"/>
      <c r="BX59" s="1078"/>
      <c r="BY59" s="1078"/>
      <c r="BZ59" s="1078"/>
      <c r="CA59" s="1078"/>
      <c r="CB59" s="1078"/>
      <c r="CC59" s="1078"/>
      <c r="CD59" s="1078"/>
      <c r="CE59" s="1078"/>
      <c r="CF59" s="1078"/>
      <c r="CG59" s="1045"/>
      <c r="CH59" s="1078"/>
      <c r="CI59" s="1078"/>
      <c r="CJ59" s="1921"/>
      <c r="CK59" s="1921"/>
      <c r="CL59" s="1921"/>
      <c r="CM59" s="1920"/>
      <c r="CN59" s="1167">
        <f>'BB5'!B34</f>
        <v>0</v>
      </c>
      <c r="CO59" s="1167">
        <f>'BB5'!C34</f>
        <v>0</v>
      </c>
      <c r="CP59" s="1167">
        <f>'BB5'!D34</f>
        <v>0</v>
      </c>
      <c r="CQ59" s="1167"/>
      <c r="CR59" s="1167"/>
      <c r="CS59" s="1167"/>
      <c r="CT59" s="1167"/>
      <c r="CU59" s="1167"/>
      <c r="CV59" s="1167"/>
      <c r="CW59" s="1167">
        <f>'BB5'!K34</f>
        <v>0</v>
      </c>
      <c r="CX59" s="1167">
        <f>'BB5'!L34</f>
        <v>0</v>
      </c>
      <c r="CY59" s="1167">
        <f>'BB5'!M34</f>
        <v>0</v>
      </c>
      <c r="CZ59" s="1167"/>
      <c r="DA59" s="1167">
        <f>'BB6'!B34</f>
        <v>0</v>
      </c>
      <c r="DB59" s="1167">
        <f>'BB6'!C34</f>
        <v>0</v>
      </c>
      <c r="DC59" s="1167">
        <f>'BB6'!D34</f>
        <v>0</v>
      </c>
      <c r="DD59" s="1167"/>
      <c r="DE59" s="1167"/>
      <c r="DF59" s="1167"/>
      <c r="DG59" s="1167"/>
      <c r="DH59" s="1167"/>
      <c r="DI59" s="1167"/>
      <c r="DJ59" s="1167">
        <f>'BB6'!K34</f>
        <v>0</v>
      </c>
      <c r="DK59" s="1167">
        <f>'BB6'!L34</f>
        <v>0</v>
      </c>
      <c r="DL59" s="1167">
        <f>'BB6'!M34</f>
        <v>0</v>
      </c>
      <c r="DM59" s="1167"/>
      <c r="DN59" s="1167">
        <f>'BB7'!B34</f>
        <v>0</v>
      </c>
      <c r="DO59" s="1167">
        <f>'BB7'!C34</f>
        <v>0</v>
      </c>
      <c r="DP59" s="1167">
        <f>'BB7'!D34</f>
        <v>0</v>
      </c>
      <c r="DQ59" s="1167"/>
      <c r="DR59" s="1167"/>
      <c r="DS59" s="1167"/>
      <c r="DT59" s="1167"/>
      <c r="DU59" s="1167"/>
      <c r="DV59" s="1167"/>
      <c r="DW59" s="1167">
        <f>'BB7'!K34</f>
        <v>0</v>
      </c>
      <c r="DX59" s="1167">
        <f>'BB7'!L34</f>
        <v>0</v>
      </c>
      <c r="DY59" s="1167">
        <f>'BB7'!M34</f>
        <v>0</v>
      </c>
      <c r="DZ59" s="1079"/>
      <c r="EA59" s="1079"/>
      <c r="EB59" s="1079"/>
      <c r="EC59" s="1079"/>
      <c r="ED59" s="1079"/>
      <c r="EE59" s="1079"/>
      <c r="EF59" s="1079"/>
      <c r="EG59" s="1079"/>
      <c r="EH59" s="1079"/>
      <c r="EI59" s="1079"/>
      <c r="EJ59" s="1079"/>
      <c r="EK59" s="1079"/>
      <c r="EL59" s="1079"/>
      <c r="EM59" s="1079"/>
      <c r="EN59" s="1079"/>
      <c r="EO59" s="1079"/>
      <c r="EP59" s="1079"/>
      <c r="EQ59" s="1079"/>
      <c r="ER59" s="1079"/>
      <c r="ES59" s="1079"/>
      <c r="ET59" s="1200"/>
      <c r="EU59" s="1200"/>
      <c r="EV59" s="1197"/>
      <c r="EW59" s="1196"/>
      <c r="EX59" s="1196"/>
      <c r="EY59" s="1196"/>
      <c r="EZ59" s="1196"/>
      <c r="FA59" s="1196"/>
      <c r="FB59" s="1196"/>
      <c r="FC59" s="1196"/>
      <c r="FD59" s="1196"/>
      <c r="FE59" s="1196"/>
      <c r="FF59" s="1196"/>
      <c r="FG59" s="1196"/>
      <c r="FH59" s="1196"/>
      <c r="FI59" s="1196"/>
      <c r="FJ59" s="1196"/>
      <c r="FK59" s="1196"/>
      <c r="FL59" s="1196"/>
      <c r="FM59" s="1196"/>
      <c r="FN59" s="1196"/>
      <c r="FO59" s="1196"/>
      <c r="FP59" s="1196"/>
      <c r="FQ59" s="1196"/>
      <c r="FR59" s="1196"/>
      <c r="FS59" s="1196"/>
      <c r="FT59" s="1196"/>
      <c r="FU59" s="1196"/>
      <c r="FV59" s="1196"/>
      <c r="FW59" s="1196"/>
      <c r="FX59" s="1196"/>
      <c r="FY59" s="1196"/>
      <c r="FZ59" s="1196"/>
      <c r="GA59" s="1196"/>
      <c r="GB59" s="1196"/>
      <c r="GC59" s="1196"/>
      <c r="GD59" s="1196"/>
      <c r="GE59" s="1196"/>
      <c r="GF59" s="1196"/>
      <c r="GG59" s="1196"/>
      <c r="GH59" s="1196"/>
      <c r="GI59" s="1196"/>
      <c r="GJ59" s="1196"/>
      <c r="GK59" s="1196"/>
      <c r="GL59" s="1196"/>
      <c r="GM59" s="1196"/>
      <c r="GN59" s="1196"/>
      <c r="GO59" s="1196"/>
      <c r="GP59" s="1196"/>
      <c r="GQ59" s="1196"/>
      <c r="GR59" s="1196"/>
      <c r="GS59" s="1196"/>
      <c r="GT59" s="1196"/>
      <c r="GU59" s="1196"/>
      <c r="GV59" s="1196"/>
      <c r="GW59" s="1196"/>
      <c r="GX59" s="1196"/>
      <c r="GY59" s="1196"/>
      <c r="GZ59" s="1196"/>
      <c r="HA59" s="1196"/>
      <c r="HB59" s="1196"/>
      <c r="HC59" s="1196"/>
      <c r="HD59" s="1196"/>
      <c r="HE59" s="1196"/>
      <c r="HF59" s="1196"/>
      <c r="HG59" s="1197"/>
      <c r="HH59" s="1197"/>
      <c r="HI59" s="1197"/>
      <c r="HJ59" s="1197"/>
      <c r="HK59" s="1197"/>
      <c r="HL59" s="1197"/>
      <c r="HM59" s="1197"/>
      <c r="HN59" s="1197"/>
      <c r="HO59" s="1197"/>
      <c r="HP59" s="1197"/>
      <c r="HQ59" s="1196"/>
      <c r="HR59" s="1196"/>
      <c r="HS59" s="1196"/>
      <c r="HT59" s="1078"/>
      <c r="HU59" s="1075"/>
    </row>
    <row r="60" spans="1:229" s="1071" customFormat="1" ht="21" customHeight="1">
      <c r="A60" s="1164">
        <v>50</v>
      </c>
      <c r="B60" s="1188"/>
      <c r="C60" s="1188"/>
      <c r="D60" s="1189"/>
      <c r="E60" s="1189"/>
      <c r="F60" s="1189"/>
      <c r="G60" s="1189"/>
      <c r="H60" s="1189"/>
      <c r="I60" s="1189"/>
      <c r="J60" s="1189"/>
      <c r="K60" s="1189"/>
      <c r="L60" s="1189"/>
      <c r="M60" s="1189"/>
      <c r="N60" s="1189"/>
      <c r="O60" s="1189"/>
      <c r="P60" s="1189"/>
      <c r="Q60" s="1189"/>
      <c r="R60" s="1189"/>
      <c r="S60" s="1189"/>
      <c r="T60" s="1189"/>
      <c r="U60" s="1189"/>
      <c r="V60" s="1189"/>
      <c r="W60" s="1189"/>
      <c r="X60" s="1189"/>
      <c r="Y60" s="1189"/>
      <c r="Z60" s="1189"/>
      <c r="AA60" s="1189"/>
      <c r="AB60" s="1189"/>
      <c r="AC60" s="1189"/>
      <c r="AD60" s="1189"/>
      <c r="AE60" s="1189"/>
      <c r="AF60" s="1189"/>
      <c r="AG60" s="1189"/>
      <c r="AH60" s="1189"/>
      <c r="AI60" s="1189"/>
      <c r="AJ60" s="1189"/>
      <c r="AK60" s="1189"/>
      <c r="AL60" s="1189"/>
      <c r="AM60" s="1189"/>
      <c r="AN60" s="1189"/>
      <c r="AO60" s="1189"/>
      <c r="AP60" s="1189"/>
      <c r="AQ60" s="1189"/>
      <c r="AR60" s="1189"/>
      <c r="AS60" s="1189"/>
      <c r="AT60" s="1189"/>
      <c r="AU60" s="1189"/>
      <c r="AV60" s="1189"/>
      <c r="AW60" s="1189"/>
      <c r="AX60" s="1189"/>
      <c r="AY60" s="1189"/>
      <c r="AZ60" s="1189"/>
      <c r="BA60" s="1189"/>
      <c r="BB60" s="1189"/>
      <c r="BC60" s="1189"/>
      <c r="BD60" s="1189"/>
      <c r="BE60" s="1189"/>
      <c r="BF60" s="1189"/>
      <c r="BG60" s="1189"/>
      <c r="BH60" s="1189"/>
      <c r="BI60" s="1188"/>
      <c r="BJ60" s="1188"/>
      <c r="BK60" s="1188"/>
      <c r="BL60" s="1188"/>
      <c r="BM60" s="1188"/>
      <c r="BN60" s="1188"/>
      <c r="BO60" s="1188"/>
      <c r="BP60" s="1188"/>
      <c r="BQ60" s="1188"/>
      <c r="BR60" s="1188"/>
      <c r="BS60" s="1188"/>
      <c r="BT60" s="1188"/>
      <c r="BU60" s="1188"/>
      <c r="BV60" s="1188"/>
      <c r="BW60" s="1188"/>
      <c r="BX60" s="1188"/>
      <c r="BY60" s="1188"/>
      <c r="BZ60" s="1188"/>
      <c r="CA60" s="1188"/>
      <c r="CB60" s="1188"/>
      <c r="CC60" s="1188"/>
      <c r="CD60" s="1188"/>
      <c r="CE60" s="1188"/>
      <c r="CF60" s="1188"/>
      <c r="CG60" s="1190"/>
      <c r="CH60" s="1188"/>
      <c r="CI60" s="1188"/>
      <c r="CJ60" s="1188"/>
      <c r="CK60" s="1188"/>
      <c r="CL60" s="1188"/>
      <c r="CM60" s="1191"/>
      <c r="CN60" s="1192"/>
      <c r="CO60" s="1192"/>
      <c r="CP60" s="1192"/>
      <c r="CQ60" s="1192"/>
      <c r="CR60" s="1193"/>
      <c r="CS60" s="1193"/>
      <c r="CT60" s="1193"/>
      <c r="CU60" s="1193"/>
      <c r="CV60" s="1193"/>
      <c r="CW60" s="1192"/>
      <c r="CX60" s="1188"/>
      <c r="CY60" s="1188"/>
      <c r="CZ60" s="1191"/>
      <c r="DA60" s="1192"/>
      <c r="DB60" s="1192"/>
      <c r="DC60" s="1192"/>
      <c r="DD60" s="1192"/>
      <c r="DE60" s="1193"/>
      <c r="DF60" s="1193"/>
      <c r="DG60" s="1193"/>
      <c r="DH60" s="1193"/>
      <c r="DI60" s="1193"/>
      <c r="DJ60" s="1192"/>
      <c r="DK60" s="1188"/>
      <c r="DL60" s="1188"/>
      <c r="DM60" s="1191"/>
      <c r="DN60" s="1192"/>
      <c r="DO60" s="1192"/>
      <c r="DP60" s="1192"/>
      <c r="DQ60" s="1192"/>
      <c r="DR60" s="1193"/>
      <c r="DS60" s="1193"/>
      <c r="DT60" s="1193"/>
      <c r="DU60" s="1193"/>
      <c r="DV60" s="1193"/>
      <c r="DW60" s="1192"/>
      <c r="DX60" s="1188"/>
      <c r="DY60" s="1188"/>
      <c r="DZ60" s="1188"/>
      <c r="EA60" s="1188"/>
      <c r="EB60" s="1188"/>
      <c r="EC60" s="1188"/>
      <c r="ED60" s="1188"/>
      <c r="EE60" s="1188"/>
      <c r="EF60" s="1188"/>
      <c r="EG60" s="1188"/>
      <c r="EH60" s="1188"/>
      <c r="EI60" s="1188"/>
      <c r="EJ60" s="1188"/>
      <c r="EK60" s="1188"/>
      <c r="EL60" s="1188"/>
      <c r="EM60" s="1188"/>
      <c r="EN60" s="1188"/>
      <c r="EO60" s="1188"/>
      <c r="EP60" s="1188"/>
      <c r="EQ60" s="1188"/>
      <c r="ER60" s="1188"/>
      <c r="ES60" s="1188"/>
      <c r="ET60" s="1188"/>
      <c r="EU60" s="1188"/>
      <c r="EV60" s="1188"/>
      <c r="EW60" s="1188"/>
      <c r="EX60" s="1188"/>
      <c r="EY60" s="1188"/>
      <c r="EZ60" s="1188"/>
      <c r="FA60" s="1188"/>
      <c r="FB60" s="1188"/>
      <c r="FC60" s="1188"/>
      <c r="FD60" s="1188"/>
      <c r="FE60" s="1188"/>
      <c r="FF60" s="1188"/>
      <c r="FG60" s="1188"/>
      <c r="FH60" s="1188"/>
      <c r="FI60" s="1188"/>
      <c r="FJ60" s="1188"/>
      <c r="FK60" s="1188"/>
      <c r="FL60" s="1188"/>
      <c r="FM60" s="1188"/>
      <c r="FN60" s="1188"/>
      <c r="FO60" s="1188"/>
      <c r="FP60" s="1188"/>
      <c r="FQ60" s="1188"/>
      <c r="FR60" s="1188"/>
      <c r="FS60" s="1188"/>
      <c r="FT60" s="1188"/>
      <c r="FU60" s="1188"/>
      <c r="FV60" s="1188"/>
      <c r="FW60" s="1188"/>
      <c r="FX60" s="1188"/>
      <c r="FY60" s="1188"/>
      <c r="FZ60" s="1188"/>
      <c r="GA60" s="1188"/>
      <c r="GB60" s="1188"/>
      <c r="GC60" s="1188"/>
      <c r="GD60" s="1188"/>
      <c r="GE60" s="1188"/>
      <c r="GF60" s="1188"/>
      <c r="GG60" s="1188"/>
      <c r="GH60" s="1188"/>
      <c r="GI60" s="1188"/>
      <c r="GJ60" s="1188"/>
      <c r="GK60" s="1188"/>
      <c r="GL60" s="1188"/>
      <c r="GM60" s="1188"/>
      <c r="GN60" s="1188"/>
      <c r="GO60" s="1188"/>
      <c r="GP60" s="1188"/>
      <c r="GQ60" s="1188"/>
      <c r="GR60" s="1188"/>
      <c r="GS60" s="1188"/>
      <c r="GT60" s="1188"/>
      <c r="GU60" s="1188"/>
      <c r="GV60" s="1188"/>
      <c r="GW60" s="1188"/>
      <c r="GX60" s="1188"/>
      <c r="GY60" s="1188"/>
      <c r="GZ60" s="1188"/>
      <c r="HA60" s="1188"/>
      <c r="HB60" s="1188"/>
      <c r="HC60" s="1188"/>
      <c r="HD60" s="1188"/>
      <c r="HE60" s="1188"/>
      <c r="HF60" s="1188"/>
      <c r="HG60" s="1188"/>
      <c r="HH60" s="1188"/>
      <c r="HI60" s="1188"/>
      <c r="HJ60" s="1188"/>
      <c r="HK60" s="1188"/>
      <c r="HL60" s="1188"/>
      <c r="HM60" s="1188"/>
      <c r="HN60" s="1188"/>
      <c r="HO60" s="1188"/>
      <c r="HP60" s="1188"/>
      <c r="HQ60" s="1188"/>
      <c r="HR60" s="1188"/>
      <c r="HS60" s="1188"/>
      <c r="HT60" s="1188"/>
      <c r="HU60" s="1188"/>
    </row>
    <row r="61" spans="1:229" ht="18" customHeight="1">
      <c r="A61" s="1070"/>
      <c r="B61" s="1070"/>
      <c r="C61" s="1070"/>
      <c r="D61" s="1166"/>
      <c r="E61" s="1166"/>
      <c r="F61" s="1166"/>
      <c r="G61" s="1166"/>
      <c r="H61" s="1166"/>
      <c r="I61" s="1166"/>
      <c r="J61" s="1166"/>
      <c r="K61" s="1166"/>
      <c r="L61" s="1166"/>
      <c r="M61" s="1166"/>
      <c r="N61" s="1166"/>
      <c r="O61" s="1166"/>
      <c r="P61" s="1166"/>
      <c r="Q61" s="1166"/>
      <c r="R61" s="1166"/>
      <c r="S61" s="1166"/>
      <c r="T61" s="1166"/>
      <c r="U61" s="1166"/>
      <c r="V61" s="1166"/>
      <c r="W61" s="1166"/>
      <c r="X61" s="1166"/>
      <c r="Y61" s="1166"/>
      <c r="Z61" s="1166"/>
      <c r="AA61" s="1166"/>
      <c r="AB61" s="1166"/>
      <c r="AC61" s="1166"/>
      <c r="AD61" s="1166"/>
      <c r="AE61" s="1166"/>
      <c r="AF61" s="1166"/>
      <c r="AG61" s="1166"/>
      <c r="AH61" s="1166"/>
      <c r="AI61" s="1166"/>
      <c r="AJ61" s="1166"/>
      <c r="AK61" s="1166"/>
      <c r="AL61" s="1166"/>
      <c r="AM61" s="1166"/>
      <c r="AN61" s="1166"/>
      <c r="AO61" s="1166"/>
      <c r="AP61" s="1166"/>
      <c r="AQ61" s="1166"/>
      <c r="AR61" s="1166"/>
      <c r="AS61" s="1166"/>
      <c r="AT61" s="1166"/>
      <c r="AU61" s="1166"/>
      <c r="AV61" s="1166"/>
      <c r="AW61" s="1166"/>
      <c r="AX61" s="1166"/>
      <c r="AY61" s="1166"/>
      <c r="AZ61" s="1166"/>
      <c r="BA61" s="1166"/>
      <c r="BB61" s="1166"/>
      <c r="BC61" s="1166"/>
      <c r="BU61" s="1071"/>
      <c r="BV61" s="1070"/>
      <c r="BW61" s="1070"/>
      <c r="BX61" s="1070"/>
      <c r="BY61" s="1070"/>
      <c r="BZ61" s="1070"/>
      <c r="CA61" s="1070"/>
      <c r="CB61" s="1070"/>
      <c r="CC61" s="1070"/>
      <c r="CD61" s="1070"/>
      <c r="CE61" s="1070"/>
      <c r="CG61" s="1194"/>
      <c r="CH61" s="1071"/>
      <c r="CI61" s="1071"/>
      <c r="CJ61" s="1070"/>
      <c r="CK61" s="1070"/>
      <c r="CL61" s="1070"/>
      <c r="CM61" s="1070"/>
      <c r="CN61" s="1070"/>
      <c r="CO61" s="1070"/>
      <c r="CP61" s="1070"/>
      <c r="CQ61" s="1070"/>
      <c r="CR61" s="1070"/>
      <c r="CS61" s="1070"/>
    </row>
  </sheetData>
  <mergeCells count="2">
    <mergeCell ref="ET23:ET24"/>
    <mergeCell ref="CN4:CN5"/>
  </mergeCells>
  <phoneticPr fontId="2" type="noConversion"/>
  <conditionalFormatting sqref="Y14 Z11:Z14 AO11">
    <cfRule type="expression" dxfId="218" priority="3" stopIfTrue="1">
      <formula>Y11&gt;$D11</formula>
    </cfRule>
  </conditionalFormatting>
  <conditionalFormatting sqref="GJ25:GJ32 HJ25:HJ32 FA25:FA32 GW25:GW32 FN25:FN32 GA25:GA32">
    <cfRule type="cellIs" dxfId="217" priority="1" stopIfTrue="1" operator="lessThan">
      <formula>0</formula>
    </cfRule>
  </conditionalFormatting>
  <dataValidations count="2">
    <dataValidation type="whole" operator="greaterThanOrEqual" allowBlank="1" showInputMessage="1" showErrorMessage="1" sqref="Z11:Z13 AO11 AA15:AO25 AP11:BB25 FN25:FN32 GJ25:GJ32 GA25:GA32 FA25:FA32 GW25:GW32 HJ25:HJ32 H18:Z25 D60:BC61 E29:AY43 E47:BI59 BD60:BH60 BD29:BJ43 E15:G25 H15:Z15 BD11:BS25">
      <formula1>0</formula1>
    </dataValidation>
    <dataValidation type="decimal" operator="greaterThanOrEqual" allowBlank="1" showInputMessage="1" showErrorMessage="1" sqref="CG11:CI29 CB10:CE10 BZ9:CA10 BT9:BU10 BV10:BY10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0"/>
  </sheetPr>
  <dimension ref="A1:K9"/>
  <sheetViews>
    <sheetView showGridLines="0" workbookViewId="0">
      <pane xSplit="7" ySplit="8" topLeftCell="J30" activePane="bottomRight" state="frozen"/>
      <selection pane="topRight" activeCell="H1" sqref="H1"/>
      <selection pane="bottomLeft" activeCell="A9" sqref="A9"/>
      <selection pane="bottomRight" activeCell="F2" sqref="F2"/>
    </sheetView>
  </sheetViews>
  <sheetFormatPr defaultRowHeight="12.75"/>
  <cols>
    <col min="1" max="1" width="5.85546875" hidden="1" customWidth="1"/>
    <col min="2" max="2" width="17.85546875" customWidth="1"/>
    <col min="3" max="3" width="16.5703125" customWidth="1"/>
    <col min="4" max="4" width="53.140625" customWidth="1"/>
    <col min="5" max="5" width="16.5703125" customWidth="1"/>
    <col min="6" max="6" width="17.85546875" customWidth="1"/>
    <col min="7" max="7" width="6" customWidth="1"/>
    <col min="8" max="8" width="3" style="928" customWidth="1"/>
    <col min="11" max="11" width="9.140625" style="929"/>
  </cols>
  <sheetData>
    <row r="1" spans="1:11" ht="69.75" thickBot="1">
      <c r="A1" s="465"/>
      <c r="B1" s="1209"/>
      <c r="C1" s="1529" t="s">
        <v>265</v>
      </c>
      <c r="D1" s="1210"/>
      <c r="E1" s="281" t="s">
        <v>1187</v>
      </c>
      <c r="F1" s="1211">
        <v>2558</v>
      </c>
      <c r="G1" s="465"/>
    </row>
    <row r="2" spans="1:11" ht="13.5" thickBot="1">
      <c r="A2" s="465"/>
      <c r="B2" s="465"/>
      <c r="C2" s="465"/>
      <c r="D2" s="465"/>
      <c r="E2" s="465"/>
      <c r="F2" s="465"/>
      <c r="G2" s="465"/>
    </row>
    <row r="3" spans="1:11" s="939" customFormat="1" ht="60.75" customHeight="1" thickBot="1">
      <c r="A3" s="940"/>
      <c r="B3" s="941"/>
      <c r="C3" s="942" t="s">
        <v>488</v>
      </c>
      <c r="D3" s="943"/>
      <c r="E3" s="943"/>
      <c r="F3" s="944"/>
      <c r="G3" s="940"/>
      <c r="H3" s="939">
        <v>3</v>
      </c>
    </row>
    <row r="4" spans="1:11" s="185" customFormat="1" ht="51" customHeight="1">
      <c r="A4" s="466"/>
      <c r="B4" s="755"/>
      <c r="C4" s="756" t="s">
        <v>487</v>
      </c>
      <c r="D4" s="756"/>
      <c r="E4" s="757"/>
      <c r="F4" s="758"/>
      <c r="G4" s="466"/>
      <c r="H4" s="931"/>
      <c r="K4" s="930"/>
    </row>
    <row r="5" spans="1:11" ht="43.5" customHeight="1">
      <c r="A5" s="465"/>
      <c r="B5" s="759"/>
      <c r="C5" s="754"/>
      <c r="D5" s="1527" t="s">
        <v>1633</v>
      </c>
      <c r="E5" s="697"/>
      <c r="F5" s="760"/>
      <c r="G5" s="467"/>
      <c r="H5" s="932">
        <v>1</v>
      </c>
    </row>
    <row r="6" spans="1:11" ht="43.5" customHeight="1">
      <c r="A6" s="465"/>
      <c r="B6" s="759"/>
      <c r="C6" s="933"/>
      <c r="D6" s="1528" t="s">
        <v>1634</v>
      </c>
      <c r="E6" s="697"/>
      <c r="F6" s="760"/>
      <c r="G6" s="467"/>
      <c r="H6" s="932">
        <v>2</v>
      </c>
    </row>
    <row r="7" spans="1:11" ht="22.5" customHeight="1" thickBot="1">
      <c r="A7" s="465"/>
      <c r="B7" s="934"/>
      <c r="C7" s="935"/>
      <c r="D7" s="936"/>
      <c r="E7" s="937"/>
      <c r="F7" s="938"/>
      <c r="G7" s="467"/>
    </row>
    <row r="8" spans="1:11" ht="33.75" customHeight="1">
      <c r="A8" s="465"/>
      <c r="B8" s="465"/>
      <c r="C8" s="465"/>
      <c r="D8" s="465"/>
      <c r="E8" s="465"/>
      <c r="F8" s="465"/>
      <c r="G8" s="465"/>
    </row>
    <row r="9" spans="1:11" ht="22.5" customHeight="1"/>
  </sheetData>
  <phoneticPr fontId="78" type="noConversion"/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indexed="18"/>
  </sheetPr>
  <dimension ref="A1:M15"/>
  <sheetViews>
    <sheetView showGridLines="0" zoomScale="75" workbookViewId="0">
      <pane xSplit="10" ySplit="13" topLeftCell="K14" activePane="bottomRight" state="frozen"/>
      <selection pane="topRight" activeCell="K1" sqref="K1"/>
      <selection pane="bottomLeft" activeCell="A14" sqref="A14"/>
      <selection pane="bottomRight" activeCell="O6" sqref="O6"/>
    </sheetView>
  </sheetViews>
  <sheetFormatPr defaultRowHeight="12.75"/>
  <cols>
    <col min="1" max="1" width="5.28515625" hidden="1" customWidth="1"/>
    <col min="2" max="2" width="10.5703125" customWidth="1"/>
    <col min="3" max="10" width="16.85546875" customWidth="1"/>
    <col min="11" max="11" width="5.42578125" style="190" customWidth="1"/>
    <col min="12" max="19" width="9" customWidth="1"/>
  </cols>
  <sheetData>
    <row r="1" spans="2:13" ht="74.25" customHeight="1" thickBot="1">
      <c r="B1" s="3383" t="s">
        <v>269</v>
      </c>
      <c r="C1" s="3384"/>
      <c r="D1" s="3384"/>
      <c r="E1" s="3384"/>
      <c r="F1" s="3384"/>
      <c r="G1" s="3384"/>
      <c r="H1" s="3384"/>
      <c r="I1" s="281" t="s">
        <v>1187</v>
      </c>
      <c r="J1" s="486">
        <f>MENU!F1</f>
        <v>2558</v>
      </c>
      <c r="K1" s="797" t="s">
        <v>1128</v>
      </c>
      <c r="L1" s="285"/>
      <c r="M1" s="54"/>
    </row>
    <row r="2" spans="2:13">
      <c r="B2" s="279"/>
      <c r="C2" s="279"/>
      <c r="D2" s="279"/>
      <c r="E2" s="279"/>
      <c r="F2" s="279"/>
      <c r="G2" s="279"/>
      <c r="H2" s="279"/>
      <c r="I2" s="279"/>
      <c r="J2" s="279"/>
      <c r="K2" s="188"/>
      <c r="L2" s="48"/>
      <c r="M2" s="48"/>
    </row>
    <row r="3" spans="2:13" ht="42" customHeight="1">
      <c r="B3" s="3385" t="s">
        <v>2146</v>
      </c>
      <c r="C3" s="3386"/>
      <c r="D3" s="3386"/>
      <c r="E3" s="3386"/>
      <c r="F3" s="3386"/>
      <c r="G3" s="3386"/>
      <c r="H3" s="3386"/>
      <c r="I3" s="3386"/>
      <c r="J3" s="3386"/>
      <c r="K3" s="3080"/>
      <c r="L3" s="185"/>
      <c r="M3" s="185"/>
    </row>
    <row r="4" spans="2:13" ht="29.25">
      <c r="B4" s="468"/>
      <c r="C4" s="469" t="s">
        <v>267</v>
      </c>
      <c r="D4" s="470"/>
      <c r="E4" s="3387" t="s">
        <v>492</v>
      </c>
      <c r="F4" s="3388"/>
      <c r="G4" s="3389" t="s">
        <v>1184</v>
      </c>
      <c r="H4" s="3389"/>
      <c r="I4" s="3389" t="s">
        <v>1185</v>
      </c>
      <c r="J4" s="3389"/>
      <c r="K4" s="288" t="s">
        <v>1123</v>
      </c>
      <c r="L4" s="273"/>
      <c r="M4" s="48"/>
    </row>
    <row r="5" spans="2:13" ht="42" customHeight="1">
      <c r="B5" s="3379" t="s">
        <v>755</v>
      </c>
      <c r="C5" s="3380"/>
      <c r="D5" s="3380"/>
      <c r="E5" s="3380"/>
      <c r="F5" s="3380"/>
      <c r="G5" s="3380"/>
      <c r="H5" s="3380"/>
      <c r="I5" s="3380"/>
      <c r="J5" s="3380"/>
      <c r="K5" s="289"/>
      <c r="L5" s="185"/>
      <c r="M5" s="185"/>
    </row>
    <row r="6" spans="2:13" ht="29.25">
      <c r="B6" s="461" t="s">
        <v>1188</v>
      </c>
      <c r="C6" s="461"/>
      <c r="D6" s="462" t="s">
        <v>2027</v>
      </c>
      <c r="E6" s="462" t="s">
        <v>2028</v>
      </c>
      <c r="F6" s="462" t="s">
        <v>2048</v>
      </c>
      <c r="G6" s="462" t="s">
        <v>2049</v>
      </c>
      <c r="H6" s="462" t="s">
        <v>2050</v>
      </c>
      <c r="I6" s="462" t="s">
        <v>2051</v>
      </c>
      <c r="J6" s="462" t="s">
        <v>2052</v>
      </c>
      <c r="K6" s="290" t="s">
        <v>1124</v>
      </c>
      <c r="L6" s="48"/>
      <c r="M6" s="48"/>
    </row>
    <row r="7" spans="2:13" ht="43.5" customHeight="1">
      <c r="B7" s="3385" t="s">
        <v>2314</v>
      </c>
      <c r="C7" s="3386"/>
      <c r="D7" s="3386"/>
      <c r="E7" s="3386"/>
      <c r="F7" s="3386"/>
      <c r="G7" s="3386"/>
      <c r="H7" s="3386"/>
      <c r="I7" s="3386"/>
      <c r="J7" s="3386"/>
      <c r="K7" s="289"/>
      <c r="L7" s="185"/>
      <c r="M7" s="185"/>
    </row>
    <row r="8" spans="2:13" ht="29.25">
      <c r="B8" s="276"/>
      <c r="C8" s="277" t="s">
        <v>889</v>
      </c>
      <c r="D8" s="278"/>
      <c r="E8" s="3387" t="s">
        <v>915</v>
      </c>
      <c r="F8" s="3388"/>
      <c r="G8" s="3388"/>
      <c r="H8" s="3389" t="s">
        <v>916</v>
      </c>
      <c r="I8" s="3388"/>
      <c r="J8" s="3388"/>
      <c r="K8" s="290" t="s">
        <v>1125</v>
      </c>
      <c r="L8" s="48"/>
      <c r="M8" s="48"/>
    </row>
    <row r="9" spans="2:13" ht="42" customHeight="1">
      <c r="B9" s="3379" t="s">
        <v>1186</v>
      </c>
      <c r="C9" s="3380"/>
      <c r="D9" s="3380"/>
      <c r="E9" s="3380"/>
      <c r="F9" s="3380"/>
      <c r="G9" s="3380"/>
      <c r="H9" s="3380"/>
      <c r="I9" s="3380"/>
      <c r="J9" s="3380"/>
      <c r="K9" s="289"/>
      <c r="L9" s="185"/>
      <c r="M9" s="185"/>
    </row>
    <row r="10" spans="2:13" ht="29.25">
      <c r="B10" s="463"/>
      <c r="C10" s="463" t="s">
        <v>1684</v>
      </c>
      <c r="D10" s="464"/>
      <c r="E10" s="464"/>
      <c r="F10" s="472"/>
      <c r="G10" s="473" t="s">
        <v>1685</v>
      </c>
      <c r="H10" s="471"/>
      <c r="I10" s="471"/>
      <c r="J10" s="472"/>
      <c r="K10" s="290" t="s">
        <v>1126</v>
      </c>
      <c r="L10" s="48"/>
      <c r="M10" s="48"/>
    </row>
    <row r="11" spans="2:13" s="15" customFormat="1" ht="13.5" customHeight="1">
      <c r="B11" s="280"/>
      <c r="C11" s="280"/>
      <c r="D11" s="280"/>
      <c r="E11" s="280"/>
      <c r="F11" s="280"/>
      <c r="G11" s="280"/>
      <c r="H11" s="280"/>
      <c r="I11" s="280"/>
      <c r="J11" s="280"/>
      <c r="K11" s="290"/>
      <c r="L11" s="163"/>
      <c r="M11" s="163"/>
    </row>
    <row r="12" spans="2:13" ht="42" customHeight="1">
      <c r="B12" s="3381" t="s">
        <v>2626</v>
      </c>
      <c r="C12" s="3382"/>
      <c r="D12" s="3382"/>
      <c r="E12" s="3382"/>
      <c r="F12" s="3382"/>
      <c r="G12" s="3382"/>
      <c r="H12" s="3382"/>
      <c r="I12" s="3382"/>
      <c r="J12" s="3382"/>
      <c r="K12" s="289"/>
      <c r="L12" s="185"/>
      <c r="M12" s="185"/>
    </row>
    <row r="13" spans="2:13" ht="29.25" hidden="1">
      <c r="B13" s="274"/>
      <c r="C13" s="275" t="s">
        <v>2054</v>
      </c>
      <c r="D13" s="274" t="s">
        <v>2055</v>
      </c>
      <c r="E13" s="274" t="s">
        <v>2056</v>
      </c>
      <c r="F13" s="274" t="s">
        <v>2057</v>
      </c>
      <c r="G13" s="274" t="s">
        <v>2058</v>
      </c>
      <c r="H13" s="274" t="s">
        <v>2059</v>
      </c>
      <c r="I13" s="274" t="s">
        <v>2060</v>
      </c>
      <c r="J13" s="274" t="s">
        <v>2061</v>
      </c>
      <c r="K13" s="290" t="s">
        <v>1127</v>
      </c>
      <c r="L13" s="48"/>
      <c r="M13" s="48"/>
    </row>
    <row r="14" spans="2:13">
      <c r="B14" s="3343"/>
      <c r="C14" s="3378"/>
      <c r="D14" s="3378"/>
      <c r="E14" s="3378"/>
      <c r="F14" s="3378"/>
      <c r="G14" s="3378"/>
      <c r="H14" s="3378"/>
      <c r="I14" s="3378"/>
      <c r="J14" s="3378"/>
      <c r="K14" s="188"/>
      <c r="L14" s="163"/>
      <c r="M14" s="163"/>
    </row>
    <row r="15" spans="2:13" ht="29.25">
      <c r="B15" s="3343"/>
      <c r="C15" s="275" t="s">
        <v>2054</v>
      </c>
      <c r="D15" s="274" t="s">
        <v>2055</v>
      </c>
      <c r="E15" s="274" t="s">
        <v>2056</v>
      </c>
      <c r="F15" s="274" t="s">
        <v>2057</v>
      </c>
      <c r="G15" s="274" t="s">
        <v>2058</v>
      </c>
      <c r="H15" s="274" t="s">
        <v>2611</v>
      </c>
      <c r="I15" s="274" t="s">
        <v>2612</v>
      </c>
      <c r="J15" s="274" t="s">
        <v>2061</v>
      </c>
      <c r="K15" s="189"/>
    </row>
  </sheetData>
  <mergeCells count="12">
    <mergeCell ref="C14:J14"/>
    <mergeCell ref="B9:J9"/>
    <mergeCell ref="B12:J12"/>
    <mergeCell ref="B1:H1"/>
    <mergeCell ref="B5:J5"/>
    <mergeCell ref="B7:J7"/>
    <mergeCell ref="E8:G8"/>
    <mergeCell ref="H8:J8"/>
    <mergeCell ref="B3:J3"/>
    <mergeCell ref="E4:F4"/>
    <mergeCell ref="G4:H4"/>
    <mergeCell ref="I4:J4"/>
  </mergeCells>
  <phoneticPr fontId="2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tabColor indexed="20"/>
  </sheetPr>
  <dimension ref="A1:M15"/>
  <sheetViews>
    <sheetView showGridLines="0" zoomScale="75" workbookViewId="0">
      <pane xSplit="10" ySplit="13" topLeftCell="K14" activePane="bottomRight" state="frozen"/>
      <selection pane="topRight" activeCell="K1" sqref="K1"/>
      <selection pane="bottomLeft" activeCell="A14" sqref="A14"/>
      <selection pane="bottomRight" activeCell="B16" sqref="B16"/>
    </sheetView>
  </sheetViews>
  <sheetFormatPr defaultRowHeight="12.75"/>
  <cols>
    <col min="1" max="1" width="5.28515625" style="798" hidden="1" customWidth="1"/>
    <col min="2" max="2" width="10.5703125" customWidth="1"/>
    <col min="3" max="10" width="16.85546875" customWidth="1"/>
    <col min="11" max="11" width="7.85546875" style="190" customWidth="1"/>
    <col min="12" max="12" width="17.7109375" customWidth="1"/>
    <col min="13" max="13" width="16.5703125" customWidth="1"/>
  </cols>
  <sheetData>
    <row r="1" spans="1:13" ht="72.75" customHeight="1" thickBot="1">
      <c r="B1" s="3392" t="s">
        <v>268</v>
      </c>
      <c r="C1" s="3393"/>
      <c r="D1" s="3393"/>
      <c r="E1" s="3393"/>
      <c r="F1" s="3393"/>
      <c r="G1" s="3393"/>
      <c r="H1" s="3393"/>
      <c r="I1" s="476" t="s">
        <v>1187</v>
      </c>
      <c r="J1" s="485">
        <f>MENU!F1</f>
        <v>2558</v>
      </c>
      <c r="K1" s="797" t="s">
        <v>1129</v>
      </c>
      <c r="L1" s="285"/>
      <c r="M1" s="54">
        <v>54</v>
      </c>
    </row>
    <row r="2" spans="1:13">
      <c r="B2" s="279"/>
      <c r="C2" s="279"/>
      <c r="D2" s="279"/>
      <c r="E2" s="279"/>
      <c r="F2" s="279"/>
      <c r="G2" s="279"/>
      <c r="H2" s="279"/>
      <c r="I2" s="279"/>
      <c r="J2" s="279"/>
      <c r="K2" s="797"/>
      <c r="L2" s="48"/>
      <c r="M2" s="48"/>
    </row>
    <row r="3" spans="1:13" ht="42" customHeight="1">
      <c r="B3" s="3396" t="s">
        <v>2146</v>
      </c>
      <c r="C3" s="3397"/>
      <c r="D3" s="3397"/>
      <c r="E3" s="3397"/>
      <c r="F3" s="3397"/>
      <c r="G3" s="3397"/>
      <c r="H3" s="3397"/>
      <c r="I3" s="3397"/>
      <c r="J3" s="3397"/>
      <c r="K3" s="2327"/>
      <c r="L3" s="185"/>
      <c r="M3" s="185"/>
    </row>
    <row r="4" spans="1:13" ht="29.25">
      <c r="B4" s="477"/>
      <c r="C4" s="478" t="s">
        <v>267</v>
      </c>
      <c r="D4" s="479"/>
      <c r="E4" s="3398" t="s">
        <v>492</v>
      </c>
      <c r="F4" s="3399"/>
      <c r="G4" s="3400" t="s">
        <v>1184</v>
      </c>
      <c r="H4" s="3400"/>
      <c r="I4" s="3400" t="s">
        <v>1185</v>
      </c>
      <c r="J4" s="3400"/>
      <c r="K4" s="288" t="s">
        <v>1130</v>
      </c>
      <c r="L4" s="273"/>
      <c r="M4" s="48"/>
    </row>
    <row r="5" spans="1:13" ht="42" customHeight="1">
      <c r="B5" s="3394" t="s">
        <v>755</v>
      </c>
      <c r="C5" s="3395"/>
      <c r="D5" s="3395"/>
      <c r="E5" s="3395"/>
      <c r="F5" s="3395"/>
      <c r="G5" s="3395"/>
      <c r="H5" s="3395"/>
      <c r="I5" s="3395"/>
      <c r="J5" s="3395"/>
      <c r="K5" s="2328"/>
      <c r="L5" s="185"/>
      <c r="M5" s="185"/>
    </row>
    <row r="6" spans="1:13" ht="29.25">
      <c r="B6" s="799" t="s">
        <v>1188</v>
      </c>
      <c r="C6" s="799"/>
      <c r="D6" s="800" t="s">
        <v>2027</v>
      </c>
      <c r="E6" s="800" t="s">
        <v>2028</v>
      </c>
      <c r="F6" s="800" t="s">
        <v>2048</v>
      </c>
      <c r="G6" s="800" t="s">
        <v>2049</v>
      </c>
      <c r="H6" s="800" t="s">
        <v>2050</v>
      </c>
      <c r="I6" s="800" t="s">
        <v>2051</v>
      </c>
      <c r="J6" s="800" t="s">
        <v>2052</v>
      </c>
      <c r="K6" s="2329" t="s">
        <v>1131</v>
      </c>
      <c r="L6" s="48"/>
      <c r="M6" s="48"/>
    </row>
    <row r="7" spans="1:13" ht="43.5" customHeight="1">
      <c r="B7" s="3396" t="s">
        <v>2314</v>
      </c>
      <c r="C7" s="3397"/>
      <c r="D7" s="3397"/>
      <c r="E7" s="3397"/>
      <c r="F7" s="3397"/>
      <c r="G7" s="3397"/>
      <c r="H7" s="3397"/>
      <c r="I7" s="3397"/>
      <c r="J7" s="3397"/>
      <c r="K7" s="2328"/>
      <c r="L7" s="185"/>
      <c r="M7" s="185"/>
    </row>
    <row r="8" spans="1:13" ht="29.25">
      <c r="B8" s="480"/>
      <c r="C8" s="481" t="s">
        <v>889</v>
      </c>
      <c r="D8" s="482"/>
      <c r="E8" s="3398" t="s">
        <v>1033</v>
      </c>
      <c r="F8" s="3399"/>
      <c r="G8" s="3399"/>
      <c r="H8" s="3400" t="s">
        <v>493</v>
      </c>
      <c r="I8" s="3399"/>
      <c r="J8" s="3399"/>
      <c r="K8" s="2329" t="s">
        <v>1132</v>
      </c>
      <c r="L8" s="48"/>
      <c r="M8" s="48"/>
    </row>
    <row r="9" spans="1:13" ht="42" customHeight="1">
      <c r="B9" s="3394" t="s">
        <v>1186</v>
      </c>
      <c r="C9" s="3395"/>
      <c r="D9" s="3395"/>
      <c r="E9" s="3395"/>
      <c r="F9" s="3395"/>
      <c r="G9" s="3395"/>
      <c r="H9" s="3395"/>
      <c r="I9" s="3395"/>
      <c r="J9" s="3395"/>
      <c r="K9" s="2328"/>
      <c r="L9" s="185"/>
      <c r="M9" s="185"/>
    </row>
    <row r="10" spans="1:13" ht="29.25">
      <c r="B10" s="801"/>
      <c r="C10" s="801" t="s">
        <v>1684</v>
      </c>
      <c r="D10" s="802"/>
      <c r="E10" s="802"/>
      <c r="F10" s="803"/>
      <c r="G10" s="804" t="s">
        <v>1686</v>
      </c>
      <c r="H10" s="805"/>
      <c r="I10" s="805"/>
      <c r="J10" s="803"/>
      <c r="K10" s="2329" t="s">
        <v>1133</v>
      </c>
      <c r="L10" s="48"/>
      <c r="M10" s="48"/>
    </row>
    <row r="11" spans="1:13" s="15" customFormat="1" ht="13.5" customHeight="1">
      <c r="A11" s="798"/>
      <c r="B11" s="280"/>
      <c r="C11" s="280"/>
      <c r="D11" s="280"/>
      <c r="E11" s="280"/>
      <c r="F11" s="280"/>
      <c r="G11" s="280"/>
      <c r="H11" s="280"/>
      <c r="I11" s="280"/>
      <c r="J11" s="280"/>
      <c r="K11" s="2329"/>
      <c r="L11" s="163"/>
      <c r="M11" s="163"/>
    </row>
    <row r="12" spans="1:13" ht="42" customHeight="1">
      <c r="B12" s="3390" t="s">
        <v>2627</v>
      </c>
      <c r="C12" s="3391"/>
      <c r="D12" s="3391"/>
      <c r="E12" s="3391"/>
      <c r="F12" s="3391"/>
      <c r="G12" s="3391"/>
      <c r="H12" s="3391"/>
      <c r="I12" s="3391"/>
      <c r="J12" s="3391"/>
      <c r="K12" s="2328"/>
      <c r="L12" s="185"/>
      <c r="M12" s="185"/>
    </row>
    <row r="13" spans="1:13" ht="29.25" hidden="1">
      <c r="B13" s="483"/>
      <c r="C13" s="484" t="s">
        <v>2054</v>
      </c>
      <c r="D13" s="483" t="s">
        <v>2055</v>
      </c>
      <c r="E13" s="483" t="s">
        <v>2056</v>
      </c>
      <c r="F13" s="483" t="s">
        <v>2057</v>
      </c>
      <c r="G13" s="483" t="s">
        <v>2058</v>
      </c>
      <c r="H13" s="483" t="s">
        <v>2059</v>
      </c>
      <c r="I13" s="483" t="s">
        <v>2060</v>
      </c>
      <c r="J13" s="483" t="s">
        <v>2061</v>
      </c>
      <c r="K13" s="2329" t="s">
        <v>1134</v>
      </c>
      <c r="L13" s="48"/>
      <c r="M13" s="48"/>
    </row>
    <row r="14" spans="1:13">
      <c r="B14" s="3343"/>
      <c r="C14" s="3378"/>
      <c r="D14" s="3378"/>
      <c r="E14" s="3378"/>
      <c r="F14" s="3378"/>
      <c r="G14" s="3378"/>
      <c r="H14" s="3378"/>
      <c r="I14" s="3378"/>
      <c r="J14" s="3378"/>
      <c r="K14" s="188"/>
      <c r="L14" s="163"/>
      <c r="M14" s="163"/>
    </row>
    <row r="15" spans="1:13" ht="29.25">
      <c r="B15" s="3343"/>
      <c r="C15" s="275" t="s">
        <v>2054</v>
      </c>
      <c r="D15" s="274" t="s">
        <v>2055</v>
      </c>
      <c r="E15" s="274" t="s">
        <v>2056</v>
      </c>
      <c r="F15" s="274" t="s">
        <v>2057</v>
      </c>
      <c r="G15" s="274" t="s">
        <v>2058</v>
      </c>
      <c r="H15" s="274" t="s">
        <v>2611</v>
      </c>
      <c r="I15" s="274" t="s">
        <v>2612</v>
      </c>
      <c r="J15" s="274" t="s">
        <v>2061</v>
      </c>
      <c r="K15" s="189"/>
    </row>
  </sheetData>
  <mergeCells count="12">
    <mergeCell ref="C14:J14"/>
    <mergeCell ref="B12:J12"/>
    <mergeCell ref="B1:H1"/>
    <mergeCell ref="B5:J5"/>
    <mergeCell ref="B7:J7"/>
    <mergeCell ref="E8:G8"/>
    <mergeCell ref="H8:J8"/>
    <mergeCell ref="B3:J3"/>
    <mergeCell ref="E4:F4"/>
    <mergeCell ref="G4:H4"/>
    <mergeCell ref="I4:J4"/>
    <mergeCell ref="B9:J9"/>
  </mergeCells>
  <phoneticPr fontId="2" type="noConversion"/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L46"/>
  <sheetViews>
    <sheetView showGridLines="0" workbookViewId="0">
      <selection activeCell="W19" sqref="W19"/>
    </sheetView>
  </sheetViews>
  <sheetFormatPr defaultRowHeight="12.75"/>
  <cols>
    <col min="1" max="1" width="7.5703125" customWidth="1"/>
    <col min="2" max="11" width="7.140625" customWidth="1"/>
    <col min="12" max="12" width="8.7109375" customWidth="1"/>
  </cols>
  <sheetData>
    <row r="1" spans="2:12" s="2119" customFormat="1" ht="28.5" customHeight="1">
      <c r="B1" s="3401" t="s">
        <v>846</v>
      </c>
      <c r="C1" s="3402"/>
      <c r="D1" s="3402"/>
      <c r="E1" s="3402"/>
      <c r="F1" s="3402"/>
      <c r="G1" s="3402"/>
      <c r="H1" s="3402"/>
      <c r="I1" s="3402"/>
      <c r="J1" s="3402"/>
      <c r="K1" s="3403"/>
      <c r="L1" s="3403"/>
    </row>
    <row r="2" spans="2:12" s="2119" customFormat="1" ht="15" customHeight="1"/>
    <row r="3" spans="2:12" s="2119" customFormat="1" ht="23.25" customHeight="1">
      <c r="B3" s="2119" t="s">
        <v>849</v>
      </c>
    </row>
    <row r="4" spans="2:12" s="2119" customFormat="1" ht="23.25" customHeight="1">
      <c r="B4" s="2265" t="s">
        <v>847</v>
      </c>
      <c r="C4" s="2265"/>
      <c r="D4" s="2265"/>
      <c r="E4" s="2265"/>
      <c r="F4" s="2265"/>
      <c r="G4" s="2265"/>
      <c r="H4" s="2265"/>
      <c r="I4" s="2265"/>
      <c r="J4" s="2265"/>
      <c r="K4" s="2265"/>
      <c r="L4" s="2265"/>
    </row>
    <row r="5" spans="2:12" s="2119" customFormat="1" ht="20.25" customHeight="1"/>
    <row r="6" spans="2:12" s="2119" customFormat="1" ht="23.25" customHeight="1">
      <c r="B6" s="2119" t="s">
        <v>848</v>
      </c>
    </row>
    <row r="7" spans="2:12" s="2119" customFormat="1" ht="23.25" customHeight="1">
      <c r="B7" s="2119" t="s">
        <v>876</v>
      </c>
    </row>
    <row r="8" spans="2:12" s="2119" customFormat="1" ht="23.25" customHeight="1">
      <c r="B8" s="2119" t="s">
        <v>850</v>
      </c>
    </row>
    <row r="9" spans="2:12" s="2119" customFormat="1" ht="23.25" customHeight="1">
      <c r="B9" s="2119" t="s">
        <v>851</v>
      </c>
    </row>
    <row r="10" spans="2:12" s="2119" customFormat="1" ht="23.25" customHeight="1">
      <c r="B10" s="2119" t="s">
        <v>852</v>
      </c>
    </row>
    <row r="11" spans="2:12" s="2119" customFormat="1" ht="23.25" customHeight="1">
      <c r="B11" s="2119" t="s">
        <v>853</v>
      </c>
    </row>
    <row r="12" spans="2:12" s="2119" customFormat="1" ht="23.25" customHeight="1"/>
    <row r="13" spans="2:12" s="2119" customFormat="1" ht="23.25" customHeight="1"/>
    <row r="14" spans="2:12" s="2119" customFormat="1" ht="23.25" customHeight="1">
      <c r="B14" s="2119" t="s">
        <v>854</v>
      </c>
      <c r="F14" s="2314" t="s">
        <v>858</v>
      </c>
      <c r="G14" s="2314"/>
      <c r="H14" s="2314"/>
      <c r="I14" s="2314"/>
    </row>
    <row r="15" spans="2:12" s="2119" customFormat="1" ht="23.25" customHeight="1">
      <c r="B15" s="2119" t="s">
        <v>855</v>
      </c>
      <c r="F15" s="2314" t="s">
        <v>862</v>
      </c>
      <c r="G15" s="2314"/>
      <c r="H15" s="2314"/>
      <c r="I15" s="2314"/>
    </row>
    <row r="16" spans="2:12" s="2119" customFormat="1" ht="23.25" customHeight="1">
      <c r="F16" s="2314" t="s">
        <v>856</v>
      </c>
      <c r="G16" s="2314"/>
      <c r="H16" s="2314"/>
      <c r="I16" s="2314"/>
    </row>
    <row r="17" spans="3:9" s="2119" customFormat="1" ht="23.25" customHeight="1">
      <c r="F17" s="2314"/>
      <c r="G17" s="2314"/>
      <c r="H17" s="2314"/>
      <c r="I17" s="2314"/>
    </row>
    <row r="18" spans="3:9" s="2119" customFormat="1" ht="23.25" customHeight="1"/>
    <row r="19" spans="3:9" s="2119" customFormat="1" ht="23.25" customHeight="1">
      <c r="C19" s="2119" t="s">
        <v>857</v>
      </c>
    </row>
    <row r="20" spans="3:9" s="2119" customFormat="1" ht="23.25" customHeight="1"/>
    <row r="21" spans="3:9" s="2119" customFormat="1" ht="23.25" customHeight="1"/>
    <row r="22" spans="3:9" s="2119" customFormat="1" ht="23.25" customHeight="1">
      <c r="F22" s="2314" t="s">
        <v>858</v>
      </c>
      <c r="G22" s="2314"/>
      <c r="H22" s="2314"/>
      <c r="I22" s="2314"/>
    </row>
    <row r="23" spans="3:9" s="2119" customFormat="1" ht="23.25" customHeight="1">
      <c r="F23" s="2314" t="s">
        <v>859</v>
      </c>
      <c r="G23" s="2314"/>
      <c r="H23" s="2314"/>
      <c r="I23" s="2314"/>
    </row>
    <row r="24" spans="3:9" s="2119" customFormat="1" ht="23.25" customHeight="1">
      <c r="F24" s="2314" t="s">
        <v>860</v>
      </c>
      <c r="G24" s="2314"/>
      <c r="H24" s="2314"/>
      <c r="I24" s="2314"/>
    </row>
    <row r="25" spans="3:9" s="2119" customFormat="1" ht="23.25" customHeight="1">
      <c r="F25" s="2314" t="s">
        <v>861</v>
      </c>
      <c r="G25" s="2314"/>
      <c r="H25" s="2314"/>
      <c r="I25" s="2314"/>
    </row>
    <row r="26" spans="3:9" s="2119" customFormat="1" ht="23.25" customHeight="1"/>
    <row r="27" spans="3:9" s="2119" customFormat="1" ht="23.25" customHeight="1"/>
    <row r="28" spans="3:9" s="2119" customFormat="1" ht="23.25" customHeight="1"/>
    <row r="29" spans="3:9" s="2119" customFormat="1" ht="23.25" customHeight="1"/>
    <row r="30" spans="3:9" s="2119" customFormat="1" ht="23.25" customHeight="1"/>
    <row r="31" spans="3:9" s="2119" customFormat="1" ht="23.25" customHeight="1"/>
    <row r="32" spans="3:9" s="2119" customFormat="1" ht="23.25" customHeight="1"/>
    <row r="33" s="2119" customFormat="1" ht="23.25" customHeight="1"/>
    <row r="34" s="2119" customFormat="1" ht="23.25" customHeight="1"/>
    <row r="35" s="2119" customFormat="1" ht="23.25" customHeight="1"/>
    <row r="36" s="2119" customFormat="1" ht="21"/>
    <row r="37" s="2119" customFormat="1" ht="21"/>
    <row r="38" s="2119" customFormat="1" ht="21"/>
    <row r="39" s="2119" customFormat="1" ht="21"/>
    <row r="40" s="2119" customFormat="1" ht="21"/>
    <row r="41" s="2119" customFormat="1" ht="21"/>
    <row r="42" s="2119" customFormat="1" ht="21"/>
    <row r="43" s="2119" customFormat="1" ht="21"/>
    <row r="44" s="2119" customFormat="1" ht="21"/>
    <row r="45" s="2119" customFormat="1" ht="21"/>
    <row r="46" s="2119" customFormat="1" ht="21"/>
  </sheetData>
  <mergeCells count="1">
    <mergeCell ref="B1:L1"/>
  </mergeCells>
  <phoneticPr fontId="78" type="noConversion"/>
  <conditionalFormatting sqref="F16:F17">
    <cfRule type="cellIs" dxfId="216" priority="1" stopIfTrue="1" operator="greaterThan">
      <formula>0</formula>
    </cfRule>
  </conditionalFormatting>
  <pageMargins left="0.70866141732283472" right="0.70866141732283472" top="0.94488188976377963" bottom="0.7480314960629921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tabColor indexed="41"/>
  </sheetPr>
  <dimension ref="A1:K27"/>
  <sheetViews>
    <sheetView showGridLines="0" tabSelected="1" zoomScale="75" workbookViewId="0">
      <pane xSplit="11" topLeftCell="L1" activePane="topRight" state="frozen"/>
      <selection pane="topRight" activeCell="E13" sqref="E13"/>
    </sheetView>
  </sheetViews>
  <sheetFormatPr defaultRowHeight="23.25" customHeight="1"/>
  <cols>
    <col min="1" max="1" width="7.28515625" style="2119" customWidth="1"/>
    <col min="2" max="2" width="7.7109375" style="2119" customWidth="1"/>
    <col min="3" max="3" width="58.7109375" style="2119" customWidth="1"/>
    <col min="4" max="4" width="4" style="2119" customWidth="1"/>
    <col min="5" max="5" width="4.85546875" style="2119" customWidth="1"/>
    <col min="6" max="6" width="4.28515625" style="2119" customWidth="1"/>
    <col min="7" max="7" width="7.140625" style="1" customWidth="1"/>
    <col min="8" max="8" width="5" style="1" customWidth="1"/>
    <col min="9" max="9" width="13" style="1" customWidth="1"/>
    <col min="10" max="10" width="3.42578125" style="1" customWidth="1"/>
    <col min="11" max="11" width="16.5703125" style="1" customWidth="1"/>
    <col min="12" max="12" width="2.140625" style="1" customWidth="1"/>
    <col min="13" max="13" width="8.140625" style="1" customWidth="1"/>
    <col min="14" max="16384" width="9.140625" style="1"/>
  </cols>
  <sheetData>
    <row r="1" spans="2:11" ht="23.25" customHeight="1">
      <c r="G1" s="10"/>
      <c r="I1" s="293"/>
      <c r="J1" s="4"/>
      <c r="K1" s="291"/>
    </row>
    <row r="2" spans="2:11" ht="23.25" customHeight="1">
      <c r="G2" s="10"/>
      <c r="I2" s="294" t="s">
        <v>982</v>
      </c>
      <c r="K2" s="292" t="s">
        <v>771</v>
      </c>
    </row>
    <row r="3" spans="2:11" ht="23.25" customHeight="1">
      <c r="B3" s="2127" t="s">
        <v>2056</v>
      </c>
      <c r="C3" s="2128"/>
      <c r="D3" s="2128"/>
      <c r="E3" s="2128"/>
      <c r="G3" s="10"/>
      <c r="I3" s="293"/>
      <c r="K3" s="291"/>
    </row>
    <row r="4" spans="2:11" ht="23.25" customHeight="1">
      <c r="B4" s="2128"/>
      <c r="C4" s="2128"/>
      <c r="D4" s="2128"/>
      <c r="E4" s="2128"/>
      <c r="G4" s="10"/>
    </row>
    <row r="5" spans="2:11" ht="23.25" customHeight="1">
      <c r="B5" s="2119" t="s">
        <v>1508</v>
      </c>
      <c r="E5" s="2126" t="s">
        <v>1509</v>
      </c>
      <c r="G5" s="10"/>
    </row>
    <row r="6" spans="2:11" ht="23.25" customHeight="1">
      <c r="B6" s="2119" t="s">
        <v>2055</v>
      </c>
      <c r="G6" s="10"/>
    </row>
    <row r="7" spans="2:11" ht="23.25" customHeight="1">
      <c r="B7" s="2119" t="s">
        <v>323</v>
      </c>
      <c r="C7" s="2119" t="s">
        <v>322</v>
      </c>
      <c r="D7" s="2119" t="s">
        <v>2123</v>
      </c>
      <c r="E7" s="1531">
        <v>1</v>
      </c>
      <c r="G7" s="10"/>
    </row>
    <row r="8" spans="2:11" ht="23.25" customHeight="1">
      <c r="C8" s="2119" t="s">
        <v>2613</v>
      </c>
      <c r="D8" s="2119" t="s">
        <v>2123</v>
      </c>
      <c r="E8" s="1531">
        <v>1</v>
      </c>
      <c r="G8" s="10"/>
    </row>
    <row r="9" spans="2:11" ht="23.25" customHeight="1">
      <c r="C9" s="2119" t="s">
        <v>2614</v>
      </c>
      <c r="D9" s="2119" t="s">
        <v>2123</v>
      </c>
      <c r="E9" s="1531">
        <f>ต1!N34</f>
        <v>2</v>
      </c>
      <c r="G9" s="10"/>
    </row>
    <row r="10" spans="2:11" ht="23.25" customHeight="1">
      <c r="C10" s="2119" t="s">
        <v>1385</v>
      </c>
      <c r="D10" s="2119" t="s">
        <v>2123</v>
      </c>
      <c r="E10" s="1531">
        <f>ต1!N169</f>
        <v>7</v>
      </c>
      <c r="G10" s="10"/>
    </row>
    <row r="11" spans="2:11" ht="23.25" customHeight="1">
      <c r="C11" s="2119" t="s">
        <v>1386</v>
      </c>
      <c r="D11" s="2119" t="s">
        <v>2123</v>
      </c>
      <c r="E11" s="1531">
        <f>ต1!N322</f>
        <v>12</v>
      </c>
      <c r="G11" s="10"/>
    </row>
    <row r="12" spans="2:11" ht="23.25" customHeight="1">
      <c r="C12" s="2119" t="s">
        <v>983</v>
      </c>
      <c r="D12" s="2119" t="s">
        <v>2123</v>
      </c>
      <c r="E12" s="1531">
        <f>ต1!N458</f>
        <v>16</v>
      </c>
      <c r="G12" s="10"/>
    </row>
    <row r="13" spans="2:11" ht="23.25" customHeight="1">
      <c r="C13" s="2119" t="s">
        <v>984</v>
      </c>
      <c r="D13" s="2119" t="s">
        <v>2123</v>
      </c>
      <c r="E13" s="1531">
        <f>ต1!N493</f>
        <v>0</v>
      </c>
      <c r="G13" s="10"/>
    </row>
    <row r="14" spans="2:11" ht="23.25" customHeight="1">
      <c r="C14" s="2119" t="s">
        <v>2629</v>
      </c>
      <c r="D14" s="2119" t="s">
        <v>2123</v>
      </c>
      <c r="E14" s="1531">
        <v>0</v>
      </c>
      <c r="G14" s="10"/>
    </row>
    <row r="15" spans="2:11" ht="23.25" customHeight="1">
      <c r="B15" s="2119" t="s">
        <v>1723</v>
      </c>
      <c r="D15" s="2119" t="s">
        <v>2123</v>
      </c>
      <c r="E15" s="1531">
        <f>ต2!G1</f>
        <v>25</v>
      </c>
      <c r="G15" s="10"/>
    </row>
    <row r="16" spans="2:11" ht="23.25" customHeight="1">
      <c r="C16" s="2119" t="s">
        <v>1724</v>
      </c>
      <c r="D16" s="2119" t="s">
        <v>2123</v>
      </c>
      <c r="E16" s="1531">
        <f>ต2!G1</f>
        <v>25</v>
      </c>
      <c r="G16" s="10"/>
    </row>
    <row r="17" spans="2:7" ht="23.25" customHeight="1">
      <c r="B17" s="2119" t="s">
        <v>1726</v>
      </c>
      <c r="D17" s="2119" t="s">
        <v>2123</v>
      </c>
      <c r="E17" s="1531">
        <f>ตต3!N234</f>
        <v>27</v>
      </c>
      <c r="G17" s="10"/>
    </row>
    <row r="18" spans="2:7" ht="23.25" customHeight="1">
      <c r="C18" s="2119" t="s">
        <v>2615</v>
      </c>
      <c r="D18" s="2119" t="s">
        <v>2123</v>
      </c>
      <c r="E18" s="1531">
        <f>ตต3!N234</f>
        <v>27</v>
      </c>
      <c r="G18" s="10"/>
    </row>
    <row r="19" spans="2:7" ht="23.25" customHeight="1">
      <c r="C19" s="2119" t="s">
        <v>2616</v>
      </c>
      <c r="D19" s="2119" t="s">
        <v>2123</v>
      </c>
      <c r="E19" s="1531">
        <f>ต3!M234</f>
        <v>44</v>
      </c>
      <c r="G19" s="10"/>
    </row>
    <row r="20" spans="2:7" ht="23.25" customHeight="1">
      <c r="B20" s="2119" t="s">
        <v>1571</v>
      </c>
      <c r="D20" s="2119" t="s">
        <v>2123</v>
      </c>
      <c r="E20" s="1531">
        <f>ผ!F1</f>
        <v>69</v>
      </c>
      <c r="G20" s="10"/>
    </row>
    <row r="21" spans="2:7" ht="23.25" customHeight="1">
      <c r="C21" s="2119" t="s">
        <v>1572</v>
      </c>
      <c r="D21" s="2119" t="s">
        <v>343</v>
      </c>
      <c r="E21" s="1531"/>
      <c r="G21" s="10"/>
    </row>
    <row r="22" spans="2:7" ht="23.25" customHeight="1">
      <c r="C22" s="2119" t="s">
        <v>2183</v>
      </c>
      <c r="D22" s="2119" t="s">
        <v>2123</v>
      </c>
      <c r="E22" s="29" t="s">
        <v>2123</v>
      </c>
      <c r="G22" s="10"/>
    </row>
    <row r="23" spans="2:7" ht="23.25" customHeight="1">
      <c r="C23" s="2119" t="s">
        <v>570</v>
      </c>
      <c r="D23" s="2119" t="s">
        <v>2123</v>
      </c>
      <c r="E23" s="29" t="s">
        <v>2123</v>
      </c>
      <c r="G23" s="10"/>
    </row>
    <row r="24" spans="2:7" ht="23.25" customHeight="1">
      <c r="C24" s="2119" t="s">
        <v>2630</v>
      </c>
      <c r="D24" s="2119" t="s">
        <v>2123</v>
      </c>
      <c r="E24" s="29" t="s">
        <v>2123</v>
      </c>
      <c r="G24" s="10"/>
    </row>
    <row r="25" spans="2:7" ht="23.25" customHeight="1">
      <c r="C25" s="2119" t="s">
        <v>1137</v>
      </c>
      <c r="D25" s="2119" t="s">
        <v>2123</v>
      </c>
      <c r="E25" s="29" t="s">
        <v>2123</v>
      </c>
      <c r="G25" s="10"/>
    </row>
    <row r="26" spans="2:7" ht="23.25" customHeight="1">
      <c r="C26" s="2119" t="s">
        <v>629</v>
      </c>
      <c r="D26" s="2119" t="s">
        <v>2123</v>
      </c>
      <c r="G26" s="10"/>
    </row>
    <row r="27" spans="2:7" ht="23.25" customHeight="1">
      <c r="C27" s="2119" t="s">
        <v>682</v>
      </c>
      <c r="D27" s="2119" t="s">
        <v>343</v>
      </c>
      <c r="G27" s="10"/>
    </row>
  </sheetData>
  <printOptions horizontalCentered="1"/>
  <pageMargins left="0.94488188976377963" right="0.35433070866141736" top="0.59055118110236227" bottom="0.59055118110236227" header="0.51181102362204722" footer="0.51181102362204722"/>
  <pageSetup paperSize="9" orientation="portrait" horizont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tabColor indexed="41"/>
  </sheetPr>
  <dimension ref="A1:K28"/>
  <sheetViews>
    <sheetView showGridLines="0" zoomScale="75" workbookViewId="0">
      <pane xSplit="9" topLeftCell="J1" activePane="topRight" state="frozen"/>
      <selection pane="topRight" activeCell="G11" sqref="G11"/>
    </sheetView>
  </sheetViews>
  <sheetFormatPr defaultRowHeight="24.75" customHeight="1"/>
  <cols>
    <col min="1" max="1" width="9.140625" style="2119"/>
    <col min="2" max="2" width="20.42578125" style="2119" customWidth="1"/>
    <col min="3" max="3" width="43.140625" style="2119" customWidth="1"/>
    <col min="4" max="4" width="13.28515625" style="2126" customWidth="1"/>
    <col min="5" max="5" width="9.140625" style="14"/>
    <col min="6" max="6" width="4" style="1" customWidth="1"/>
    <col min="7" max="7" width="13.140625" style="1" customWidth="1"/>
    <col min="8" max="8" width="2.5703125" style="1" customWidth="1"/>
    <col min="9" max="9" width="15.28515625" style="1" customWidth="1"/>
    <col min="10" max="10" width="3.42578125" style="1" customWidth="1"/>
    <col min="11" max="11" width="6.85546875" style="1" customWidth="1"/>
    <col min="12" max="16384" width="9.140625" style="1"/>
  </cols>
  <sheetData>
    <row r="1" spans="1:11" ht="22.5" customHeight="1">
      <c r="E1" s="47"/>
      <c r="G1" s="293"/>
      <c r="H1" s="17">
        <v>54</v>
      </c>
      <c r="I1" s="291"/>
    </row>
    <row r="2" spans="1:11" ht="24.75" customHeight="1">
      <c r="E2" s="2178"/>
      <c r="G2" s="294" t="s">
        <v>982</v>
      </c>
      <c r="I2" s="292" t="s">
        <v>771</v>
      </c>
    </row>
    <row r="3" spans="1:11" ht="24.75" customHeight="1">
      <c r="A3" s="2127" t="s">
        <v>2055</v>
      </c>
      <c r="B3" s="2128"/>
      <c r="C3" s="2128"/>
      <c r="D3" s="2129"/>
      <c r="E3" s="2178"/>
      <c r="G3" s="293"/>
      <c r="I3" s="291"/>
      <c r="K3" s="1" t="s">
        <v>2123</v>
      </c>
    </row>
    <row r="4" spans="1:11" ht="24.75" customHeight="1">
      <c r="E4" s="2178"/>
    </row>
    <row r="5" spans="1:11" ht="24.75" customHeight="1">
      <c r="A5" s="2119" t="s">
        <v>863</v>
      </c>
      <c r="E5" s="47"/>
    </row>
    <row r="6" spans="1:11" ht="24.75" customHeight="1">
      <c r="A6" s="2119" t="s">
        <v>864</v>
      </c>
      <c r="E6" s="47"/>
    </row>
    <row r="7" spans="1:11" ht="24.75" customHeight="1">
      <c r="A7" s="2119" t="s">
        <v>865</v>
      </c>
      <c r="E7" s="47"/>
    </row>
    <row r="8" spans="1:11" ht="24.75" customHeight="1">
      <c r="A8" s="2119" t="s">
        <v>866</v>
      </c>
      <c r="E8" s="47"/>
    </row>
    <row r="9" spans="1:11" ht="24.75" customHeight="1">
      <c r="A9" s="2119" t="s">
        <v>867</v>
      </c>
      <c r="E9" s="47"/>
    </row>
    <row r="10" spans="1:11" ht="24.75" customHeight="1">
      <c r="A10" s="2119" t="s">
        <v>868</v>
      </c>
      <c r="E10" s="47"/>
    </row>
    <row r="11" spans="1:11" ht="24.75" customHeight="1">
      <c r="A11" s="2119" t="s">
        <v>869</v>
      </c>
      <c r="E11" s="47"/>
    </row>
    <row r="12" spans="1:11" ht="24.75" customHeight="1">
      <c r="A12" s="2119" t="str">
        <f>"             โรงเรียน"&amp;A!$D$11&amp;"  หมู่ที่ "&amp;A!F12&amp;"  ตำบล"&amp;A!F13&amp;"  อำเภอ"&amp;A!F14&amp;"  จังหวัด"&amp;A!F15</f>
        <v xml:space="preserve">             โรงเรียนอนุบาลพะเยา  หมู่ที่ 2  ตำบลเวียง  อำเภอเมือง  จังหวัดพะเยา</v>
      </c>
      <c r="E12" s="47"/>
    </row>
    <row r="13" spans="1:11" ht="24.75" customHeight="1">
      <c r="A13" s="2119" t="str">
        <f>"ได้จัดทำรายงานประจำปีของสถานศึกษา  ประจำปีการศึกษา "&amp;A!$D$13&amp;"  ระดับการศึกษาขั้นพื้นฐานและระดับปฐมวัย"</f>
        <v>ได้จัดทำรายงานประจำปีของสถานศึกษา  ประจำปีการศึกษา 2558  ระดับการศึกษาขั้นพื้นฐานและระดับปฐมวัย</v>
      </c>
      <c r="E13" s="47"/>
    </row>
    <row r="14" spans="1:11" ht="24.75" customHeight="1">
      <c r="A14" s="2119" t="s">
        <v>2628</v>
      </c>
      <c r="E14" s="47"/>
    </row>
    <row r="15" spans="1:11" ht="24.75" customHeight="1">
      <c r="A15" s="2119" t="s">
        <v>2617</v>
      </c>
      <c r="E15" s="47"/>
    </row>
    <row r="16" spans="1:11" ht="24.75" customHeight="1">
      <c r="A16" s="2119" t="s">
        <v>872</v>
      </c>
      <c r="E16" s="47"/>
    </row>
    <row r="17" spans="1:5" ht="24.75" customHeight="1">
      <c r="A17" s="2119" t="s">
        <v>873</v>
      </c>
      <c r="E17" s="47"/>
    </row>
    <row r="18" spans="1:5" ht="24.75" customHeight="1">
      <c r="A18" s="2119" t="s">
        <v>874</v>
      </c>
      <c r="E18" s="47"/>
    </row>
    <row r="19" spans="1:5" ht="24.75" customHeight="1">
      <c r="A19" s="2119" t="s">
        <v>875</v>
      </c>
      <c r="E19" s="47"/>
    </row>
    <row r="20" spans="1:5" ht="24.75" customHeight="1">
      <c r="E20" s="47"/>
    </row>
    <row r="21" spans="1:5" ht="24.75" customHeight="1">
      <c r="E21" s="47"/>
    </row>
    <row r="22" spans="1:5" ht="24.75" customHeight="1">
      <c r="C22" s="2125" t="str">
        <f>"(  "&amp;A!$Q$11&amp;"  )"</f>
        <v>(  นายกมล หทัยดำรงวิทยา  )</v>
      </c>
      <c r="E22" s="47"/>
    </row>
    <row r="23" spans="1:5" ht="24.75" customHeight="1">
      <c r="C23" s="2125" t="str">
        <f>"ผู้อำนวยการโรงเรียน"&amp;A!$D$11</f>
        <v>ผู้อำนวยการโรงเรียนอนุบาลพะเยา</v>
      </c>
      <c r="E23" s="47"/>
    </row>
    <row r="24" spans="1:5" ht="24.75" customHeight="1">
      <c r="E24" s="47"/>
    </row>
    <row r="25" spans="1:5" ht="24.75" customHeight="1">
      <c r="E25" s="47"/>
    </row>
    <row r="26" spans="1:5" ht="24.75" customHeight="1">
      <c r="E26" s="47"/>
    </row>
    <row r="27" spans="1:5" ht="24.75" customHeight="1">
      <c r="E27" s="47"/>
    </row>
    <row r="28" spans="1:5" ht="24.75" customHeight="1">
      <c r="E28" s="47"/>
    </row>
  </sheetData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tabColor indexed="41"/>
  </sheetPr>
  <dimension ref="A1:H25"/>
  <sheetViews>
    <sheetView showGridLines="0" zoomScale="75" workbookViewId="0">
      <pane xSplit="8" topLeftCell="I1" activePane="topRight" state="frozen"/>
      <selection pane="topRight" activeCell="A4" sqref="A4:XFD6"/>
    </sheetView>
  </sheetViews>
  <sheetFormatPr defaultRowHeight="23.25"/>
  <cols>
    <col min="1" max="1" width="16.42578125" style="2119" customWidth="1"/>
    <col min="2" max="2" width="67.5703125" style="2119" customWidth="1"/>
    <col min="3" max="3" width="4.28515625" style="2119" customWidth="1"/>
    <col min="4" max="4" width="9.140625" style="1"/>
    <col min="5" max="5" width="5.85546875" style="1" customWidth="1"/>
    <col min="6" max="6" width="14.42578125" style="1" customWidth="1"/>
    <col min="7" max="7" width="2.7109375" style="1" customWidth="1"/>
    <col min="8" max="8" width="16.42578125" style="1" customWidth="1"/>
    <col min="9" max="9" width="3" style="1" customWidth="1"/>
    <col min="10" max="10" width="8.28515625" style="1" customWidth="1"/>
    <col min="11" max="16384" width="9.140625" style="1"/>
  </cols>
  <sheetData>
    <row r="1" spans="1:8" ht="22.5" customHeight="1">
      <c r="A1" s="3374"/>
      <c r="D1" s="10"/>
      <c r="F1" s="293"/>
      <c r="H1" s="291"/>
    </row>
    <row r="2" spans="1:8" ht="22.5" customHeight="1">
      <c r="A2" s="3374"/>
      <c r="D2" s="10"/>
      <c r="F2" s="293"/>
      <c r="H2" s="291"/>
    </row>
    <row r="3" spans="1:8" ht="22.5" customHeight="1">
      <c r="A3" s="3374"/>
      <c r="D3" s="10"/>
      <c r="F3" s="293"/>
      <c r="H3" s="291"/>
    </row>
    <row r="4" spans="1:8" ht="22.5" customHeight="1">
      <c r="A4" s="3374"/>
      <c r="D4" s="10"/>
      <c r="F4" s="293"/>
      <c r="H4" s="291"/>
    </row>
    <row r="5" spans="1:8" ht="22.5" customHeight="1">
      <c r="A5" s="3374"/>
      <c r="D5" s="10"/>
      <c r="F5" s="293"/>
      <c r="H5" s="291"/>
    </row>
    <row r="6" spans="1:8" ht="22.5" customHeight="1">
      <c r="A6" s="3374"/>
      <c r="D6" s="10"/>
      <c r="F6" s="293"/>
      <c r="H6" s="291"/>
    </row>
    <row r="7" spans="1:8" ht="22.5" customHeight="1">
      <c r="A7" s="3374"/>
      <c r="D7" s="10"/>
      <c r="F7" s="293"/>
      <c r="H7" s="291"/>
    </row>
    <row r="8" spans="1:8" ht="29.25">
      <c r="A8" s="3374"/>
      <c r="D8" s="10"/>
      <c r="F8" s="294" t="s">
        <v>982</v>
      </c>
      <c r="H8" s="292" t="s">
        <v>771</v>
      </c>
    </row>
    <row r="9" spans="1:8" ht="45.75">
      <c r="A9" s="3374"/>
      <c r="B9" s="2122" t="s">
        <v>1019</v>
      </c>
      <c r="D9" s="10"/>
      <c r="F9" s="293"/>
      <c r="H9" s="291"/>
    </row>
    <row r="10" spans="1:8" ht="33.75">
      <c r="A10" s="3374"/>
      <c r="B10" s="2123" t="s">
        <v>321</v>
      </c>
      <c r="D10" s="10"/>
    </row>
    <row r="11" spans="1:8" ht="41.25" customHeight="1">
      <c r="A11" s="3374"/>
      <c r="B11" s="2124"/>
      <c r="D11" s="10"/>
    </row>
    <row r="12" spans="1:8">
      <c r="A12" s="3374"/>
      <c r="B12" s="2125"/>
      <c r="D12" s="10"/>
    </row>
    <row r="13" spans="1:8" ht="45.75">
      <c r="A13" s="3374"/>
      <c r="B13" s="2122" t="str">
        <f>"ปีการศึกษา  "&amp;A!$D$13</f>
        <v>ปีการศึกษา  2558</v>
      </c>
      <c r="D13" s="10"/>
    </row>
    <row r="14" spans="1:8" ht="45.75">
      <c r="A14" s="3374"/>
      <c r="B14" s="2122"/>
      <c r="D14" s="10"/>
    </row>
    <row r="15" spans="1:8" ht="45.75" customHeight="1">
      <c r="A15" s="3374"/>
      <c r="B15" s="2920" t="str">
        <f>"โรงเรียน"&amp;A!D11</f>
        <v>โรงเรียนอนุบาลพะเยา</v>
      </c>
      <c r="D15" s="10"/>
    </row>
    <row r="16" spans="1:8" ht="42" customHeight="1">
      <c r="A16" s="3374"/>
      <c r="B16" s="2311" t="str">
        <f>"กลุ่มสถานศึกษา"&amp;A!J11</f>
        <v>กลุ่มสถานศึกษาโรงเรียนเมืองพะเยา2</v>
      </c>
      <c r="D16" s="10"/>
    </row>
    <row r="17" spans="1:4">
      <c r="A17" s="3374"/>
      <c r="D17" s="10"/>
    </row>
    <row r="18" spans="1:4">
      <c r="A18" s="3374"/>
      <c r="D18" s="10"/>
    </row>
    <row r="19" spans="1:4">
      <c r="A19" s="3374"/>
      <c r="D19" s="10"/>
    </row>
    <row r="20" spans="1:4">
      <c r="A20" s="3374"/>
      <c r="D20" s="10"/>
    </row>
    <row r="21" spans="1:4">
      <c r="A21" s="3374"/>
      <c r="D21" s="10"/>
    </row>
    <row r="22" spans="1:4" ht="31.5">
      <c r="A22" s="3374"/>
      <c r="B22" s="2921" t="str">
        <f>A!J12</f>
        <v>สำนักงานเขตพื้นที่การศึกษาประถมศึกษาพะเยา เขต 1</v>
      </c>
      <c r="D22" s="10"/>
    </row>
    <row r="23" spans="1:4" ht="31.5">
      <c r="A23" s="3374"/>
      <c r="B23" s="2922" t="str">
        <f>A!J13</f>
        <v>สำนักงานคณะกรรมการการศึกษาขั้นพื้นฐาน</v>
      </c>
      <c r="D23" s="10"/>
    </row>
    <row r="24" spans="1:4" ht="34.5" customHeight="1">
      <c r="A24" s="3374"/>
      <c r="B24" s="2310" t="str">
        <f>A!J14</f>
        <v>กระทรวงศึกษาธิการ</v>
      </c>
      <c r="D24" s="10"/>
    </row>
    <row r="25" spans="1:4">
      <c r="A25" s="3374"/>
      <c r="D25" s="10"/>
    </row>
  </sheetData>
  <printOptions horizontalCentered="1"/>
  <pageMargins left="0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45"/>
  </sheetPr>
  <dimension ref="A1:J290"/>
  <sheetViews>
    <sheetView showGridLines="0" zoomScale="75" workbookViewId="0">
      <pane xSplit="10" topLeftCell="K1" activePane="topRight" state="frozen"/>
      <selection pane="topRight" activeCell="J5" sqref="J5"/>
    </sheetView>
  </sheetViews>
  <sheetFormatPr defaultRowHeight="12.75"/>
  <cols>
    <col min="1" max="1" width="4.5703125" customWidth="1"/>
    <col min="2" max="2" width="6" customWidth="1"/>
    <col min="3" max="3" width="24.140625" customWidth="1"/>
    <col min="4" max="4" width="51.85546875" customWidth="1"/>
    <col min="5" max="5" width="5.28515625" customWidth="1"/>
    <col min="6" max="6" width="5.28515625" style="287" customWidth="1"/>
    <col min="7" max="7" width="4.85546875" style="2321" customWidth="1"/>
    <col min="8" max="8" width="16.7109375" customWidth="1"/>
    <col min="9" max="9" width="5.140625" customWidth="1"/>
    <col min="10" max="10" width="18.42578125" customWidth="1"/>
    <col min="11" max="11" width="8.5703125" customWidth="1"/>
  </cols>
  <sheetData>
    <row r="1" spans="1:10" ht="23.25">
      <c r="A1" s="1"/>
      <c r="B1" s="1"/>
      <c r="C1" s="1"/>
      <c r="D1" s="1"/>
      <c r="E1" s="2947">
        <f>MAX(ตต4!F1:F1000)+1</f>
        <v>51</v>
      </c>
      <c r="F1" s="2948">
        <f>IF(E1&gt;0,SUM(E$1:E1),0)</f>
        <v>51</v>
      </c>
      <c r="G1" s="1213"/>
      <c r="H1" s="293"/>
      <c r="I1" s="4"/>
      <c r="J1" s="291"/>
    </row>
    <row r="2" spans="1:10" ht="29.25">
      <c r="A2" s="1"/>
      <c r="B2" s="1"/>
      <c r="C2" s="1"/>
      <c r="D2" s="1"/>
      <c r="E2" s="2931"/>
      <c r="F2" s="2949"/>
      <c r="G2" s="286"/>
      <c r="H2" s="294" t="s">
        <v>982</v>
      </c>
      <c r="J2" s="292" t="s">
        <v>771</v>
      </c>
    </row>
    <row r="3" spans="1:10" ht="23.25">
      <c r="A3" s="1"/>
      <c r="B3" s="1"/>
      <c r="C3" s="1"/>
      <c r="D3" s="1"/>
      <c r="E3" s="2931"/>
      <c r="F3" s="2949"/>
      <c r="G3" s="286"/>
      <c r="H3" s="293"/>
      <c r="J3" s="291"/>
    </row>
    <row r="4" spans="1:10" ht="23.25">
      <c r="A4" s="1"/>
      <c r="B4" s="1"/>
      <c r="C4" s="1"/>
      <c r="D4" s="1"/>
      <c r="E4" s="2931"/>
      <c r="F4" s="2949"/>
      <c r="G4" s="286"/>
    </row>
    <row r="5" spans="1:10" ht="23.25">
      <c r="A5" s="1"/>
      <c r="B5" s="1"/>
      <c r="C5" s="1"/>
      <c r="D5" s="1"/>
      <c r="E5" s="2931"/>
      <c r="F5" s="2949"/>
      <c r="G5" s="286"/>
    </row>
    <row r="6" spans="1:10" ht="23.25">
      <c r="A6" s="1"/>
      <c r="B6" s="1"/>
      <c r="C6" s="1"/>
      <c r="D6" s="1"/>
      <c r="E6" s="2931"/>
      <c r="F6" s="2949"/>
      <c r="G6" s="286"/>
    </row>
    <row r="7" spans="1:10" ht="23.25">
      <c r="A7" s="1"/>
      <c r="B7" s="1"/>
      <c r="C7" s="1"/>
      <c r="D7" s="1"/>
      <c r="E7" s="2931"/>
      <c r="F7" s="2949"/>
      <c r="G7" s="286"/>
    </row>
    <row r="8" spans="1:10" ht="23.25">
      <c r="A8" s="1"/>
      <c r="B8" s="1"/>
      <c r="C8" s="1"/>
      <c r="D8" s="1"/>
      <c r="E8" s="2931"/>
      <c r="F8" s="2949"/>
      <c r="G8" s="286"/>
    </row>
    <row r="9" spans="1:10" ht="23.25">
      <c r="A9" s="1"/>
      <c r="B9" s="1"/>
      <c r="C9" s="1"/>
      <c r="D9" s="1"/>
      <c r="E9" s="2931"/>
      <c r="F9" s="2949"/>
      <c r="G9" s="286"/>
    </row>
    <row r="10" spans="1:10" ht="23.25">
      <c r="A10" s="1"/>
      <c r="B10" s="1"/>
      <c r="C10" s="1"/>
      <c r="D10" s="1"/>
      <c r="E10" s="2931"/>
      <c r="F10" s="2949"/>
      <c r="G10" s="286"/>
    </row>
    <row r="11" spans="1:10" ht="23.25">
      <c r="A11" s="1"/>
      <c r="B11" s="1"/>
      <c r="C11" s="1"/>
      <c r="D11" s="1"/>
      <c r="E11" s="2931"/>
      <c r="F11" s="2949"/>
      <c r="G11" s="286"/>
    </row>
    <row r="12" spans="1:10" ht="51.75">
      <c r="A12" s="2120" t="s">
        <v>2061</v>
      </c>
      <c r="B12" s="19"/>
      <c r="C12" s="19"/>
      <c r="D12" s="19"/>
      <c r="E12" s="2931"/>
      <c r="F12" s="2949"/>
      <c r="G12" s="286"/>
    </row>
    <row r="13" spans="1:10" ht="23.25">
      <c r="A13" s="1"/>
      <c r="B13" s="1"/>
      <c r="C13" s="1"/>
      <c r="D13" s="1"/>
      <c r="E13" s="2931"/>
      <c r="F13" s="2949"/>
      <c r="G13" s="286"/>
    </row>
    <row r="14" spans="1:10" ht="23.25">
      <c r="A14" s="1"/>
      <c r="B14" s="1"/>
      <c r="C14" s="1"/>
      <c r="D14" s="1"/>
      <c r="E14" s="2931"/>
      <c r="F14" s="2949"/>
      <c r="G14" s="286"/>
    </row>
    <row r="15" spans="1:10" ht="23.25">
      <c r="A15" s="1"/>
      <c r="B15" s="1"/>
      <c r="C15" s="1"/>
      <c r="D15" s="1"/>
      <c r="E15" s="2931"/>
      <c r="F15" s="2949"/>
      <c r="G15" s="286"/>
    </row>
    <row r="16" spans="1:10" ht="23.25">
      <c r="A16" s="1"/>
      <c r="B16" s="1"/>
      <c r="C16" s="1"/>
      <c r="D16" s="1"/>
      <c r="E16" s="2931"/>
      <c r="F16" s="2949"/>
      <c r="G16" s="286"/>
    </row>
    <row r="17" spans="1:7" ht="23.25">
      <c r="A17" s="1"/>
      <c r="B17" s="1"/>
      <c r="C17" s="1"/>
      <c r="D17" s="1"/>
      <c r="E17" s="2931"/>
      <c r="F17" s="2949"/>
      <c r="G17" s="286"/>
    </row>
    <row r="18" spans="1:7" ht="23.25">
      <c r="A18" s="1"/>
      <c r="B18" s="1"/>
      <c r="C18" s="1"/>
      <c r="D18" s="1"/>
      <c r="E18" s="2931"/>
      <c r="F18" s="2949"/>
      <c r="G18" s="286"/>
    </row>
    <row r="19" spans="1:7" ht="23.25">
      <c r="A19" s="1"/>
      <c r="B19" s="1"/>
      <c r="C19" s="1"/>
      <c r="D19" s="1"/>
      <c r="E19" s="2931"/>
      <c r="F19" s="2949"/>
      <c r="G19" s="286"/>
    </row>
    <row r="20" spans="1:7" ht="23.25">
      <c r="A20" s="1"/>
      <c r="B20" s="1"/>
      <c r="C20" s="1"/>
      <c r="D20" s="1"/>
      <c r="E20" s="2931"/>
      <c r="F20" s="2949"/>
      <c r="G20" s="286"/>
    </row>
    <row r="21" spans="1:7" ht="23.25">
      <c r="A21" s="1"/>
      <c r="B21" s="1"/>
      <c r="C21" s="1"/>
      <c r="D21" s="1"/>
      <c r="E21" s="2931"/>
      <c r="F21" s="2949"/>
      <c r="G21" s="286"/>
    </row>
    <row r="22" spans="1:7" ht="23.25">
      <c r="A22" s="1"/>
      <c r="B22" s="1"/>
      <c r="C22" s="1"/>
      <c r="D22" s="1"/>
      <c r="E22" s="2931"/>
      <c r="F22" s="2949"/>
      <c r="G22" s="286"/>
    </row>
    <row r="23" spans="1:7" ht="23.25">
      <c r="A23" s="1"/>
      <c r="B23" s="1"/>
      <c r="C23" s="1"/>
      <c r="D23" s="1"/>
      <c r="E23" s="2931"/>
      <c r="F23" s="2949"/>
      <c r="G23" s="286"/>
    </row>
    <row r="24" spans="1:7" ht="23.25">
      <c r="A24" s="1"/>
      <c r="B24" s="1"/>
      <c r="C24" s="1"/>
      <c r="D24" s="1"/>
      <c r="E24" s="2931"/>
      <c r="F24" s="2949"/>
      <c r="G24" s="286"/>
    </row>
    <row r="25" spans="1:7" ht="23.25">
      <c r="A25" s="1"/>
      <c r="B25" s="1"/>
      <c r="C25" s="1"/>
      <c r="D25" s="1"/>
      <c r="E25" s="2931"/>
      <c r="F25" s="2949"/>
      <c r="G25" s="286"/>
    </row>
    <row r="26" spans="1:7" ht="23.25">
      <c r="A26" s="1"/>
      <c r="B26" s="1"/>
      <c r="C26" s="1"/>
      <c r="D26" s="1"/>
      <c r="E26" s="2931"/>
      <c r="F26" s="2949"/>
      <c r="G26" s="286"/>
    </row>
    <row r="27" spans="1:7" ht="23.25">
      <c r="A27" s="1"/>
      <c r="B27" s="1"/>
      <c r="C27" s="1"/>
      <c r="D27" s="1"/>
      <c r="E27" s="2931"/>
      <c r="F27" s="2949"/>
      <c r="G27" s="286"/>
    </row>
    <row r="28" spans="1:7" ht="23.25">
      <c r="A28" s="1"/>
      <c r="B28" s="1"/>
      <c r="C28" s="1"/>
      <c r="D28" s="1"/>
      <c r="E28" s="2931"/>
      <c r="F28" s="2949"/>
      <c r="G28" s="286"/>
    </row>
    <row r="29" spans="1:7" ht="23.25">
      <c r="A29" s="1"/>
      <c r="B29" s="1"/>
      <c r="C29" s="1"/>
      <c r="D29" s="1"/>
      <c r="E29" s="2931"/>
      <c r="F29" s="2949"/>
      <c r="G29" s="286"/>
    </row>
    <row r="30" spans="1:7" ht="23.25">
      <c r="A30" s="1"/>
      <c r="B30" s="1"/>
      <c r="C30" s="1"/>
      <c r="D30" s="1"/>
      <c r="E30" s="2931"/>
      <c r="F30" s="2949"/>
      <c r="G30" s="286"/>
    </row>
    <row r="31" spans="1:7" ht="23.25">
      <c r="A31" s="1"/>
      <c r="B31" s="1"/>
      <c r="C31" s="1"/>
      <c r="D31" s="1"/>
      <c r="E31" s="2931"/>
      <c r="F31" s="2949"/>
      <c r="G31" s="286"/>
    </row>
    <row r="32" spans="1:7" ht="23.25">
      <c r="A32" s="1"/>
      <c r="B32" s="1"/>
      <c r="C32" s="1"/>
      <c r="D32" s="1"/>
      <c r="E32" s="2931"/>
      <c r="F32" s="2949"/>
      <c r="G32" s="286"/>
    </row>
    <row r="33" spans="5:7" ht="23.25">
      <c r="E33" s="13"/>
      <c r="F33" s="286"/>
      <c r="G33" s="286"/>
    </row>
    <row r="34" spans="5:7" ht="23.25">
      <c r="E34" s="13"/>
      <c r="F34" s="286"/>
      <c r="G34" s="286"/>
    </row>
    <row r="35" spans="5:7" ht="23.25">
      <c r="E35" s="13"/>
      <c r="F35" s="286"/>
      <c r="G35" s="286"/>
    </row>
    <row r="36" spans="5:7" ht="23.25">
      <c r="E36" s="13"/>
      <c r="F36" s="286"/>
      <c r="G36" s="286"/>
    </row>
    <row r="37" spans="5:7" ht="23.25">
      <c r="E37" s="13"/>
      <c r="F37" s="286"/>
      <c r="G37" s="286"/>
    </row>
    <row r="38" spans="5:7" ht="23.25">
      <c r="E38" s="13"/>
      <c r="F38" s="286"/>
      <c r="G38" s="286"/>
    </row>
    <row r="39" spans="5:7" ht="23.25">
      <c r="E39" s="13"/>
      <c r="F39" s="286"/>
      <c r="G39" s="286"/>
    </row>
    <row r="40" spans="5:7" ht="23.25">
      <c r="E40" s="13"/>
      <c r="F40" s="286"/>
      <c r="G40" s="286"/>
    </row>
    <row r="41" spans="5:7" ht="23.25">
      <c r="E41" s="13"/>
      <c r="F41" s="286"/>
      <c r="G41" s="286"/>
    </row>
    <row r="42" spans="5:7" ht="23.25">
      <c r="E42" s="13"/>
      <c r="F42" s="286"/>
      <c r="G42" s="286"/>
    </row>
    <row r="43" spans="5:7" ht="23.25">
      <c r="E43" s="13"/>
      <c r="F43" s="286"/>
      <c r="G43" s="286"/>
    </row>
    <row r="44" spans="5:7" ht="23.25">
      <c r="E44" s="13"/>
      <c r="F44" s="286"/>
      <c r="G44" s="286"/>
    </row>
    <row r="45" spans="5:7" ht="23.25">
      <c r="E45" s="13"/>
      <c r="F45" s="286"/>
      <c r="G45" s="286"/>
    </row>
    <row r="46" spans="5:7" ht="23.25">
      <c r="E46" s="13"/>
      <c r="F46" s="286"/>
      <c r="G46" s="286"/>
    </row>
    <row r="47" spans="5:7" ht="23.25">
      <c r="E47" s="13"/>
      <c r="F47" s="286"/>
      <c r="G47" s="286"/>
    </row>
    <row r="48" spans="5:7" ht="23.25">
      <c r="E48" s="13"/>
      <c r="F48" s="286"/>
      <c r="G48" s="286"/>
    </row>
    <row r="49" spans="5:7" ht="23.25">
      <c r="E49" s="13"/>
      <c r="F49" s="286"/>
      <c r="G49" s="286"/>
    </row>
    <row r="50" spans="5:7" ht="23.25">
      <c r="E50" s="13"/>
      <c r="F50" s="286"/>
      <c r="G50" s="286"/>
    </row>
    <row r="51" spans="5:7" ht="23.25">
      <c r="E51" s="13"/>
      <c r="F51" s="286"/>
      <c r="G51" s="286"/>
    </row>
    <row r="52" spans="5:7" ht="23.25">
      <c r="E52" s="13"/>
      <c r="F52" s="286"/>
      <c r="G52" s="286"/>
    </row>
    <row r="53" spans="5:7" ht="23.25">
      <c r="E53" s="13"/>
      <c r="F53" s="286"/>
      <c r="G53" s="286"/>
    </row>
    <row r="54" spans="5:7" ht="23.25">
      <c r="E54" s="13"/>
      <c r="F54" s="286"/>
      <c r="G54" s="286"/>
    </row>
    <row r="55" spans="5:7" ht="23.25">
      <c r="E55" s="13"/>
      <c r="F55" s="286"/>
      <c r="G55" s="286"/>
    </row>
    <row r="56" spans="5:7" ht="23.25">
      <c r="E56" s="13"/>
      <c r="F56" s="286"/>
      <c r="G56" s="286"/>
    </row>
    <row r="57" spans="5:7" ht="23.25">
      <c r="E57" s="13"/>
      <c r="F57" s="286"/>
      <c r="G57" s="286"/>
    </row>
    <row r="58" spans="5:7" ht="23.25">
      <c r="E58" s="13"/>
      <c r="F58" s="286"/>
      <c r="G58" s="286"/>
    </row>
    <row r="59" spans="5:7" ht="23.25">
      <c r="E59" s="13"/>
      <c r="F59" s="286"/>
      <c r="G59" s="286"/>
    </row>
    <row r="60" spans="5:7" ht="23.25">
      <c r="E60" s="13"/>
      <c r="F60" s="286"/>
      <c r="G60" s="286"/>
    </row>
    <row r="61" spans="5:7" ht="23.25">
      <c r="E61" s="13"/>
      <c r="F61" s="286"/>
      <c r="G61" s="286"/>
    </row>
    <row r="62" spans="5:7" ht="23.25">
      <c r="E62" s="13"/>
      <c r="F62" s="286"/>
      <c r="G62" s="286"/>
    </row>
    <row r="63" spans="5:7" ht="23.25">
      <c r="E63" s="13"/>
      <c r="F63" s="286"/>
      <c r="G63" s="286"/>
    </row>
    <row r="64" spans="5:7" ht="23.25">
      <c r="E64" s="13"/>
      <c r="F64" s="286"/>
      <c r="G64" s="286"/>
    </row>
    <row r="65" spans="5:7" ht="23.25">
      <c r="E65" s="13"/>
      <c r="F65" s="286"/>
      <c r="G65" s="286"/>
    </row>
    <row r="66" spans="5:7" ht="23.25">
      <c r="E66" s="13"/>
      <c r="F66" s="286"/>
      <c r="G66" s="286"/>
    </row>
    <row r="67" spans="5:7" ht="23.25">
      <c r="E67" s="13"/>
      <c r="F67" s="286"/>
      <c r="G67" s="286"/>
    </row>
    <row r="68" spans="5:7" ht="23.25">
      <c r="E68" s="13"/>
      <c r="F68" s="286"/>
      <c r="G68" s="286"/>
    </row>
    <row r="69" spans="5:7" ht="23.25">
      <c r="E69" s="13"/>
      <c r="F69" s="286"/>
      <c r="G69" s="286"/>
    </row>
    <row r="70" spans="5:7" ht="23.25">
      <c r="E70" s="13"/>
      <c r="F70" s="286"/>
      <c r="G70" s="286"/>
    </row>
    <row r="71" spans="5:7" ht="23.25">
      <c r="E71" s="13"/>
      <c r="F71" s="286"/>
      <c r="G71" s="286"/>
    </row>
    <row r="72" spans="5:7" ht="23.25">
      <c r="E72" s="13"/>
      <c r="F72" s="286"/>
      <c r="G72" s="286"/>
    </row>
    <row r="73" spans="5:7" ht="23.25">
      <c r="E73" s="13"/>
      <c r="F73" s="286"/>
      <c r="G73" s="286"/>
    </row>
    <row r="74" spans="5:7" ht="23.25">
      <c r="E74" s="13"/>
      <c r="F74" s="286"/>
      <c r="G74" s="286"/>
    </row>
    <row r="75" spans="5:7" ht="23.25">
      <c r="E75" s="13"/>
      <c r="F75" s="286"/>
      <c r="G75" s="286"/>
    </row>
    <row r="76" spans="5:7" ht="23.25">
      <c r="E76" s="13"/>
      <c r="F76" s="286"/>
      <c r="G76" s="286"/>
    </row>
    <row r="77" spans="5:7" ht="23.25">
      <c r="E77" s="13"/>
      <c r="F77" s="286"/>
      <c r="G77" s="286"/>
    </row>
    <row r="78" spans="5:7" ht="23.25">
      <c r="E78" s="13"/>
      <c r="F78" s="286"/>
      <c r="G78" s="286"/>
    </row>
    <row r="79" spans="5:7" ht="23.25">
      <c r="E79" s="13"/>
      <c r="F79" s="286"/>
      <c r="G79" s="286"/>
    </row>
    <row r="80" spans="5:7" ht="23.25">
      <c r="E80" s="13"/>
      <c r="F80" s="286"/>
      <c r="G80" s="286"/>
    </row>
    <row r="81" spans="5:7" ht="23.25">
      <c r="E81" s="13"/>
      <c r="F81" s="286"/>
      <c r="G81" s="286"/>
    </row>
    <row r="82" spans="5:7" ht="23.25">
      <c r="E82" s="13"/>
      <c r="F82" s="286"/>
      <c r="G82" s="286"/>
    </row>
    <row r="83" spans="5:7" ht="23.25">
      <c r="E83" s="13"/>
      <c r="F83" s="286"/>
      <c r="G83" s="286"/>
    </row>
    <row r="84" spans="5:7" ht="23.25">
      <c r="E84" s="13"/>
      <c r="F84" s="286"/>
      <c r="G84" s="286"/>
    </row>
    <row r="85" spans="5:7" ht="23.25">
      <c r="E85" s="13"/>
      <c r="F85" s="286"/>
      <c r="G85" s="286"/>
    </row>
    <row r="86" spans="5:7" ht="23.25">
      <c r="E86" s="13"/>
      <c r="F86" s="286"/>
      <c r="G86" s="286"/>
    </row>
    <row r="87" spans="5:7" ht="23.25">
      <c r="E87" s="13"/>
      <c r="F87" s="286"/>
      <c r="G87" s="286"/>
    </row>
    <row r="88" spans="5:7" ht="23.25">
      <c r="E88" s="13"/>
      <c r="F88" s="286"/>
      <c r="G88" s="286"/>
    </row>
    <row r="89" spans="5:7" ht="23.25">
      <c r="E89" s="13"/>
      <c r="F89" s="286"/>
      <c r="G89" s="286"/>
    </row>
    <row r="90" spans="5:7" ht="23.25">
      <c r="E90" s="13"/>
      <c r="F90" s="286"/>
      <c r="G90" s="286"/>
    </row>
    <row r="91" spans="5:7" ht="23.25">
      <c r="E91" s="13"/>
      <c r="F91" s="286"/>
      <c r="G91" s="286"/>
    </row>
    <row r="92" spans="5:7" ht="23.25">
      <c r="E92" s="13"/>
      <c r="F92" s="286"/>
      <c r="G92" s="286"/>
    </row>
    <row r="93" spans="5:7" ht="23.25">
      <c r="E93" s="13"/>
      <c r="F93" s="286"/>
      <c r="G93" s="286"/>
    </row>
    <row r="94" spans="5:7" ht="23.25">
      <c r="E94" s="13"/>
      <c r="F94" s="286"/>
      <c r="G94" s="286"/>
    </row>
    <row r="95" spans="5:7" ht="23.25">
      <c r="E95" s="13"/>
      <c r="F95" s="286"/>
      <c r="G95" s="286"/>
    </row>
    <row r="96" spans="5:7" ht="23.25">
      <c r="E96" s="13"/>
      <c r="F96" s="286"/>
      <c r="G96" s="286"/>
    </row>
    <row r="97" spans="5:7" ht="23.25">
      <c r="E97" s="13"/>
      <c r="F97" s="286"/>
      <c r="G97" s="286"/>
    </row>
    <row r="98" spans="5:7" ht="23.25">
      <c r="E98" s="13"/>
      <c r="F98" s="286"/>
      <c r="G98" s="286"/>
    </row>
    <row r="99" spans="5:7" ht="23.25">
      <c r="E99" s="13"/>
      <c r="F99" s="286"/>
      <c r="G99" s="286"/>
    </row>
    <row r="100" spans="5:7" ht="23.25">
      <c r="E100" s="13"/>
      <c r="F100" s="286"/>
      <c r="G100" s="286"/>
    </row>
    <row r="101" spans="5:7" ht="23.25">
      <c r="E101" s="13"/>
      <c r="F101" s="286"/>
      <c r="G101" s="286"/>
    </row>
    <row r="102" spans="5:7">
      <c r="E102" s="15"/>
    </row>
    <row r="103" spans="5:7">
      <c r="E103" s="15"/>
    </row>
    <row r="104" spans="5:7">
      <c r="E104" s="15"/>
    </row>
    <row r="105" spans="5:7">
      <c r="E105" s="15"/>
    </row>
    <row r="106" spans="5:7">
      <c r="E106" s="15"/>
    </row>
    <row r="107" spans="5:7">
      <c r="E107" s="15"/>
    </row>
    <row r="108" spans="5:7">
      <c r="E108" s="15"/>
    </row>
    <row r="109" spans="5:7">
      <c r="E109" s="15"/>
    </row>
    <row r="110" spans="5:7">
      <c r="E110" s="15"/>
    </row>
    <row r="111" spans="5:7">
      <c r="E111" s="15"/>
    </row>
    <row r="112" spans="5:7">
      <c r="E112" s="15"/>
    </row>
    <row r="113" spans="5:5">
      <c r="E113" s="15"/>
    </row>
    <row r="114" spans="5:5">
      <c r="E114" s="15"/>
    </row>
    <row r="115" spans="5:5">
      <c r="E115" s="15"/>
    </row>
    <row r="116" spans="5:5">
      <c r="E116" s="15"/>
    </row>
    <row r="117" spans="5:5">
      <c r="E117" s="15"/>
    </row>
    <row r="118" spans="5:5">
      <c r="E118" s="15"/>
    </row>
    <row r="119" spans="5:5">
      <c r="E119" s="15"/>
    </row>
    <row r="120" spans="5:5">
      <c r="E120" s="15"/>
    </row>
    <row r="121" spans="5:5">
      <c r="E121" s="15"/>
    </row>
    <row r="122" spans="5:5">
      <c r="E122" s="15"/>
    </row>
    <row r="123" spans="5:5">
      <c r="E123" s="15"/>
    </row>
    <row r="124" spans="5:5">
      <c r="E124" s="15"/>
    </row>
    <row r="125" spans="5:5">
      <c r="E125" s="15"/>
    </row>
    <row r="126" spans="5:5">
      <c r="E126" s="15"/>
    </row>
    <row r="127" spans="5:5">
      <c r="E127" s="15"/>
    </row>
    <row r="128" spans="5:5">
      <c r="E128" s="15"/>
    </row>
    <row r="129" spans="5:5">
      <c r="E129" s="15"/>
    </row>
    <row r="130" spans="5:5">
      <c r="E130" s="15"/>
    </row>
    <row r="131" spans="5:5">
      <c r="E131" s="15"/>
    </row>
    <row r="132" spans="5:5">
      <c r="E132" s="15"/>
    </row>
    <row r="133" spans="5:5">
      <c r="E133" s="15"/>
    </row>
    <row r="134" spans="5:5">
      <c r="E134" s="15"/>
    </row>
    <row r="135" spans="5:5">
      <c r="E135" s="15"/>
    </row>
    <row r="136" spans="5:5">
      <c r="E136" s="15"/>
    </row>
    <row r="137" spans="5:5">
      <c r="E137" s="15"/>
    </row>
    <row r="138" spans="5:5">
      <c r="E138" s="15"/>
    </row>
    <row r="139" spans="5:5">
      <c r="E139" s="15"/>
    </row>
    <row r="140" spans="5:5">
      <c r="E140" s="15"/>
    </row>
    <row r="141" spans="5:5">
      <c r="E141" s="15"/>
    </row>
    <row r="142" spans="5:5">
      <c r="E142" s="15"/>
    </row>
    <row r="143" spans="5:5">
      <c r="E143" s="15"/>
    </row>
    <row r="144" spans="5:5">
      <c r="E144" s="15"/>
    </row>
    <row r="145" spans="5:5">
      <c r="E145" s="15"/>
    </row>
    <row r="146" spans="5:5">
      <c r="E146" s="15"/>
    </row>
    <row r="147" spans="5:5">
      <c r="E147" s="15"/>
    </row>
    <row r="148" spans="5:5">
      <c r="E148" s="15"/>
    </row>
    <row r="149" spans="5:5">
      <c r="E149" s="15"/>
    </row>
    <row r="150" spans="5:5">
      <c r="E150" s="15"/>
    </row>
    <row r="151" spans="5:5">
      <c r="E151" s="15"/>
    </row>
    <row r="152" spans="5:5">
      <c r="E152" s="15"/>
    </row>
    <row r="153" spans="5:5">
      <c r="E153" s="15"/>
    </row>
    <row r="154" spans="5:5">
      <c r="E154" s="15"/>
    </row>
    <row r="155" spans="5:5">
      <c r="E155" s="15"/>
    </row>
    <row r="156" spans="5:5">
      <c r="E156" s="15"/>
    </row>
    <row r="157" spans="5:5">
      <c r="E157" s="15"/>
    </row>
    <row r="158" spans="5:5">
      <c r="E158" s="15"/>
    </row>
    <row r="159" spans="5:5">
      <c r="E159" s="15"/>
    </row>
    <row r="160" spans="5:5">
      <c r="E160" s="15"/>
    </row>
    <row r="161" spans="5:5">
      <c r="E161" s="15"/>
    </row>
    <row r="162" spans="5:5">
      <c r="E162" s="15"/>
    </row>
    <row r="163" spans="5:5">
      <c r="E163" s="15"/>
    </row>
    <row r="164" spans="5:5">
      <c r="E164" s="15"/>
    </row>
    <row r="165" spans="5:5">
      <c r="E165" s="15"/>
    </row>
    <row r="166" spans="5:5">
      <c r="E166" s="15"/>
    </row>
    <row r="167" spans="5:5">
      <c r="E167" s="15"/>
    </row>
    <row r="168" spans="5:5">
      <c r="E168" s="15"/>
    </row>
    <row r="169" spans="5:5">
      <c r="E169" s="15"/>
    </row>
    <row r="170" spans="5:5">
      <c r="E170" s="15"/>
    </row>
    <row r="171" spans="5:5">
      <c r="E171" s="15"/>
    </row>
    <row r="172" spans="5:5">
      <c r="E172" s="15"/>
    </row>
    <row r="173" spans="5:5">
      <c r="E173" s="15"/>
    </row>
    <row r="174" spans="5:5">
      <c r="E174" s="15"/>
    </row>
    <row r="175" spans="5:5">
      <c r="E175" s="15"/>
    </row>
    <row r="176" spans="5:5">
      <c r="E176" s="15"/>
    </row>
    <row r="177" spans="5:5">
      <c r="E177" s="15"/>
    </row>
    <row r="178" spans="5:5">
      <c r="E178" s="15"/>
    </row>
    <row r="179" spans="5:5">
      <c r="E179" s="15"/>
    </row>
    <row r="180" spans="5:5">
      <c r="E180" s="15"/>
    </row>
    <row r="181" spans="5:5">
      <c r="E181" s="15"/>
    </row>
    <row r="182" spans="5:5">
      <c r="E182" s="15"/>
    </row>
    <row r="183" spans="5:5">
      <c r="E183" s="15"/>
    </row>
    <row r="184" spans="5:5">
      <c r="E184" s="15"/>
    </row>
    <row r="185" spans="5:5">
      <c r="E185" s="15"/>
    </row>
    <row r="186" spans="5:5">
      <c r="E186" s="15"/>
    </row>
    <row r="187" spans="5:5">
      <c r="E187" s="15"/>
    </row>
    <row r="188" spans="5:5">
      <c r="E188" s="15"/>
    </row>
    <row r="189" spans="5:5">
      <c r="E189" s="15"/>
    </row>
    <row r="190" spans="5:5">
      <c r="E190" s="15"/>
    </row>
    <row r="191" spans="5:5">
      <c r="E191" s="15"/>
    </row>
    <row r="192" spans="5:5">
      <c r="E192" s="15"/>
    </row>
    <row r="193" spans="5:5">
      <c r="E193" s="15"/>
    </row>
    <row r="194" spans="5:5">
      <c r="E194" s="15"/>
    </row>
    <row r="195" spans="5:5">
      <c r="E195" s="15"/>
    </row>
    <row r="196" spans="5:5">
      <c r="E196" s="15"/>
    </row>
    <row r="197" spans="5:5">
      <c r="E197" s="15"/>
    </row>
    <row r="198" spans="5:5">
      <c r="E198" s="15"/>
    </row>
    <row r="199" spans="5:5">
      <c r="E199" s="15"/>
    </row>
    <row r="200" spans="5:5">
      <c r="E200" s="15"/>
    </row>
    <row r="201" spans="5:5">
      <c r="E201" s="15"/>
    </row>
    <row r="202" spans="5:5">
      <c r="E202" s="15"/>
    </row>
    <row r="203" spans="5:5">
      <c r="E203" s="15"/>
    </row>
    <row r="204" spans="5:5">
      <c r="E204" s="15"/>
    </row>
    <row r="205" spans="5:5">
      <c r="E205" s="15"/>
    </row>
    <row r="206" spans="5:5">
      <c r="E206" s="15"/>
    </row>
    <row r="207" spans="5:5">
      <c r="E207" s="15"/>
    </row>
    <row r="208" spans="5:5">
      <c r="E208" s="15"/>
    </row>
    <row r="209" spans="5:5">
      <c r="E209" s="15"/>
    </row>
    <row r="210" spans="5:5">
      <c r="E210" s="15"/>
    </row>
    <row r="211" spans="5:5">
      <c r="E211" s="15"/>
    </row>
    <row r="212" spans="5:5">
      <c r="E212" s="15"/>
    </row>
    <row r="213" spans="5:5">
      <c r="E213" s="15"/>
    </row>
    <row r="214" spans="5:5">
      <c r="E214" s="15"/>
    </row>
    <row r="215" spans="5:5">
      <c r="E215" s="15"/>
    </row>
    <row r="216" spans="5:5">
      <c r="E216" s="15"/>
    </row>
    <row r="217" spans="5:5">
      <c r="E217" s="15"/>
    </row>
    <row r="218" spans="5:5">
      <c r="E218" s="15"/>
    </row>
    <row r="219" spans="5:5">
      <c r="E219" s="15"/>
    </row>
    <row r="220" spans="5:5">
      <c r="E220" s="15"/>
    </row>
    <row r="221" spans="5:5">
      <c r="E221" s="15"/>
    </row>
    <row r="222" spans="5:5">
      <c r="E222" s="15"/>
    </row>
    <row r="223" spans="5:5">
      <c r="E223" s="15"/>
    </row>
    <row r="224" spans="5:5">
      <c r="E224" s="15"/>
    </row>
    <row r="225" spans="5:5">
      <c r="E225" s="15"/>
    </row>
    <row r="226" spans="5:5">
      <c r="E226" s="15"/>
    </row>
    <row r="227" spans="5:5">
      <c r="E227" s="15"/>
    </row>
    <row r="228" spans="5:5">
      <c r="E228" s="15"/>
    </row>
    <row r="229" spans="5:5">
      <c r="E229" s="15"/>
    </row>
    <row r="230" spans="5:5">
      <c r="E230" s="15"/>
    </row>
    <row r="231" spans="5:5">
      <c r="E231" s="15"/>
    </row>
    <row r="232" spans="5:5">
      <c r="E232" s="15"/>
    </row>
    <row r="233" spans="5:5">
      <c r="E233" s="15"/>
    </row>
    <row r="234" spans="5:5">
      <c r="E234" s="15"/>
    </row>
    <row r="235" spans="5:5">
      <c r="E235" s="15"/>
    </row>
    <row r="236" spans="5:5">
      <c r="E236" s="15"/>
    </row>
    <row r="237" spans="5:5">
      <c r="E237" s="15"/>
    </row>
    <row r="238" spans="5:5">
      <c r="E238" s="15"/>
    </row>
    <row r="239" spans="5:5">
      <c r="E239" s="15"/>
    </row>
    <row r="240" spans="5:5">
      <c r="E240" s="15"/>
    </row>
    <row r="241" spans="5:5">
      <c r="E241" s="15"/>
    </row>
    <row r="242" spans="5:5">
      <c r="E242" s="15"/>
    </row>
    <row r="243" spans="5:5">
      <c r="E243" s="15"/>
    </row>
    <row r="244" spans="5:5">
      <c r="E244" s="15"/>
    </row>
    <row r="245" spans="5:5">
      <c r="E245" s="15"/>
    </row>
    <row r="246" spans="5:5">
      <c r="E246" s="15"/>
    </row>
    <row r="247" spans="5:5">
      <c r="E247" s="15"/>
    </row>
    <row r="248" spans="5:5">
      <c r="E248" s="15"/>
    </row>
    <row r="249" spans="5:5">
      <c r="E249" s="15"/>
    </row>
    <row r="250" spans="5:5">
      <c r="E250" s="15"/>
    </row>
    <row r="251" spans="5:5">
      <c r="E251" s="15"/>
    </row>
    <row r="252" spans="5:5">
      <c r="E252" s="15"/>
    </row>
    <row r="253" spans="5:5">
      <c r="E253" s="15"/>
    </row>
    <row r="254" spans="5:5">
      <c r="E254" s="15"/>
    </row>
    <row r="255" spans="5:5">
      <c r="E255" s="15"/>
    </row>
    <row r="256" spans="5:5">
      <c r="E256" s="15"/>
    </row>
    <row r="257" spans="5:5">
      <c r="E257" s="15"/>
    </row>
    <row r="258" spans="5:5">
      <c r="E258" s="15"/>
    </row>
    <row r="259" spans="5:5">
      <c r="E259" s="15"/>
    </row>
    <row r="260" spans="5:5">
      <c r="E260" s="15"/>
    </row>
    <row r="261" spans="5:5">
      <c r="E261" s="15"/>
    </row>
    <row r="262" spans="5:5">
      <c r="E262" s="15"/>
    </row>
    <row r="263" spans="5:5">
      <c r="E263" s="15"/>
    </row>
    <row r="264" spans="5:5">
      <c r="E264" s="15"/>
    </row>
    <row r="265" spans="5:5">
      <c r="E265" s="15"/>
    </row>
    <row r="266" spans="5:5">
      <c r="E266" s="15"/>
    </row>
    <row r="267" spans="5:5">
      <c r="E267" s="15"/>
    </row>
    <row r="268" spans="5:5">
      <c r="E268" s="15"/>
    </row>
    <row r="269" spans="5:5">
      <c r="E269" s="15"/>
    </row>
    <row r="270" spans="5:5">
      <c r="E270" s="15"/>
    </row>
    <row r="271" spans="5:5">
      <c r="E271" s="15"/>
    </row>
    <row r="272" spans="5:5">
      <c r="E272" s="15"/>
    </row>
    <row r="273" spans="5:5">
      <c r="E273" s="15"/>
    </row>
    <row r="274" spans="5:5">
      <c r="E274" s="15"/>
    </row>
    <row r="275" spans="5:5">
      <c r="E275" s="15"/>
    </row>
    <row r="276" spans="5:5">
      <c r="E276" s="15"/>
    </row>
    <row r="277" spans="5:5">
      <c r="E277" s="15"/>
    </row>
    <row r="278" spans="5:5">
      <c r="E278" s="15"/>
    </row>
    <row r="279" spans="5:5">
      <c r="E279" s="15"/>
    </row>
    <row r="280" spans="5:5">
      <c r="E280" s="15"/>
    </row>
    <row r="281" spans="5:5">
      <c r="E281" s="15"/>
    </row>
    <row r="282" spans="5:5">
      <c r="E282" s="15"/>
    </row>
    <row r="283" spans="5:5">
      <c r="E283" s="15"/>
    </row>
    <row r="284" spans="5:5">
      <c r="E284" s="15"/>
    </row>
    <row r="285" spans="5:5">
      <c r="E285" s="15"/>
    </row>
    <row r="286" spans="5:5">
      <c r="E286" s="15"/>
    </row>
    <row r="287" spans="5:5">
      <c r="E287" s="15"/>
    </row>
    <row r="288" spans="5:5">
      <c r="E288" s="15"/>
    </row>
    <row r="289" spans="5:5">
      <c r="E289" s="15"/>
    </row>
    <row r="290" spans="5:5">
      <c r="E290" s="15"/>
    </row>
  </sheetData>
  <phoneticPr fontId="2" type="noConversion"/>
  <conditionalFormatting sqref="E2:E101">
    <cfRule type="cellIs" dxfId="215" priority="1" stopIfTrue="1" operator="greaterThan">
      <formula>0</formula>
    </cfRule>
  </conditionalFormatting>
  <printOptions horizontalCentered="1"/>
  <pageMargins left="0.74803149606299213" right="0.74803149606299213" top="0.59055118110236227" bottom="0.59055118110236227" header="0.51181102362204722" footer="0.51181102362204722"/>
  <pageSetup paperSize="9" orientation="portrait" horizontalDpi="0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tabColor indexed="45"/>
  </sheetPr>
  <dimension ref="A1:N327"/>
  <sheetViews>
    <sheetView showGridLines="0" topLeftCell="A212" zoomScale="75" workbookViewId="0">
      <pane xSplit="13" topLeftCell="N1" activePane="topRight" state="frozen"/>
      <selection pane="topRight" activeCell="F202" sqref="F202"/>
    </sheetView>
  </sheetViews>
  <sheetFormatPr defaultRowHeight="22.5" customHeight="1"/>
  <cols>
    <col min="1" max="1" width="4.5703125" style="1215" customWidth="1"/>
    <col min="2" max="2" width="6" style="1215" customWidth="1"/>
    <col min="3" max="3" width="25.7109375" style="1215" customWidth="1"/>
    <col min="4" max="4" width="48.28515625" style="1215" customWidth="1"/>
    <col min="5" max="5" width="5.28515625" style="375" customWidth="1"/>
    <col min="6" max="6" width="5.28515625" style="187" customWidth="1"/>
    <col min="7" max="7" width="7.28515625" style="165" customWidth="1"/>
    <col min="8" max="8" width="7.140625" style="165" customWidth="1"/>
    <col min="9" max="9" width="8.42578125" style="165" customWidth="1"/>
    <col min="10" max="10" width="5.85546875" style="165" customWidth="1"/>
    <col min="11" max="11" width="19.85546875" style="165" customWidth="1"/>
    <col min="12" max="12" width="3.5703125" style="165" customWidth="1"/>
    <col min="13" max="13" width="21.85546875" style="165" customWidth="1"/>
    <col min="14" max="14" width="8.42578125" style="165" customWidth="1"/>
    <col min="15" max="16384" width="9.140625" style="20"/>
  </cols>
  <sheetData>
    <row r="1" spans="1:14" ht="22.5" customHeight="1">
      <c r="E1" s="2942">
        <f>MAX(ตต3!N1:N865)+1</f>
        <v>44</v>
      </c>
      <c r="F1" s="2934">
        <f>IF(E1&gt;0,SUM(E$1:E1),0)</f>
        <v>44</v>
      </c>
      <c r="J1" s="20"/>
      <c r="K1" s="706"/>
      <c r="L1" s="45"/>
      <c r="M1" s="707"/>
      <c r="N1" s="20"/>
    </row>
    <row r="2" spans="1:14" ht="22.5" customHeight="1">
      <c r="E2" s="2941"/>
      <c r="F2" s="2934"/>
      <c r="J2" s="20"/>
      <c r="K2" s="708" t="s">
        <v>982</v>
      </c>
      <c r="M2" s="709" t="s">
        <v>771</v>
      </c>
      <c r="N2" s="20"/>
    </row>
    <row r="3" spans="1:14" ht="22.5" customHeight="1">
      <c r="A3" s="1216" t="s">
        <v>1241</v>
      </c>
      <c r="B3" s="1234"/>
      <c r="C3" s="1234"/>
      <c r="D3" s="1234"/>
      <c r="E3" s="2941"/>
      <c r="F3" s="2934"/>
      <c r="J3" s="20"/>
      <c r="K3" s="706"/>
      <c r="L3" s="20"/>
      <c r="M3" s="707"/>
      <c r="N3" s="20"/>
    </row>
    <row r="4" spans="1:14" ht="22.5" customHeight="1">
      <c r="A4" s="1216" t="s">
        <v>1242</v>
      </c>
      <c r="B4" s="1234"/>
      <c r="C4" s="1234"/>
      <c r="D4" s="1234"/>
      <c r="E4" s="2941"/>
      <c r="F4" s="2934"/>
    </row>
    <row r="5" spans="1:14" ht="22.5" customHeight="1">
      <c r="E5" s="2941"/>
      <c r="F5" s="2934"/>
    </row>
    <row r="6" spans="1:14" ht="22.5" customHeight="1">
      <c r="A6" s="1218" t="s">
        <v>987</v>
      </c>
      <c r="E6" s="2941"/>
      <c r="F6" s="2934"/>
    </row>
    <row r="7" spans="1:14" ht="22.5" customHeight="1">
      <c r="B7" s="1215" t="s">
        <v>778</v>
      </c>
      <c r="E7" s="2941"/>
      <c r="F7" s="2934"/>
    </row>
    <row r="8" spans="1:14" ht="22.5" customHeight="1">
      <c r="A8" s="1215" t="s">
        <v>295</v>
      </c>
      <c r="E8" s="2941"/>
      <c r="F8" s="2934"/>
      <c r="H8" s="165" t="e">
        <f>#REF!</f>
        <v>#REF!</v>
      </c>
      <c r="I8" s="165" t="e">
        <f>#REF!</f>
        <v>#REF!</v>
      </c>
    </row>
    <row r="9" spans="1:14" ht="22.5" customHeight="1">
      <c r="A9" s="3404" t="s">
        <v>1251</v>
      </c>
      <c r="B9" s="3406" t="s">
        <v>2264</v>
      </c>
      <c r="C9" s="3413"/>
      <c r="D9" s="3410" t="s">
        <v>988</v>
      </c>
      <c r="E9" s="2941"/>
      <c r="F9" s="2934"/>
    </row>
    <row r="10" spans="1:14" ht="22.5" customHeight="1">
      <c r="A10" s="3412"/>
      <c r="B10" s="3414"/>
      <c r="C10" s="3415"/>
      <c r="D10" s="3416"/>
      <c r="E10" s="2941"/>
      <c r="F10" s="2934"/>
    </row>
    <row r="11" spans="1:14" ht="22.5" customHeight="1">
      <c r="A11" s="1226" t="e">
        <f>IF($H11=0," ",LOOKUP($H11,ตต2!$Y$76:$Y$296,ตต2!W$76:W$296))</f>
        <v>#REF!</v>
      </c>
      <c r="B11" s="1224" t="e">
        <f>IF($H11=0," ",LOOKUP($H11,ตต2!$Y$76:$Y$296,ตต2!B$76:B$296))</f>
        <v>#REF!</v>
      </c>
      <c r="C11" s="1225"/>
      <c r="D11" s="1347" t="e">
        <f>IF($H11=0," ",LOOKUP($H11,ตต2!$Y$76:$Y$296,ตต2!T$76:T$296))</f>
        <v>#REF!</v>
      </c>
      <c r="E11" s="2941"/>
      <c r="F11" s="2934"/>
      <c r="G11" s="165">
        <v>1</v>
      </c>
      <c r="H11" s="165" t="e">
        <f t="shared" ref="H11:H45" si="0">IF(G11&lt;=H$8,G11,0)</f>
        <v>#REF!</v>
      </c>
      <c r="I11" s="165" t="e">
        <f t="shared" ref="I11:I45" si="1">IF(G11&lt;=I$8,G11,0)</f>
        <v>#REF!</v>
      </c>
    </row>
    <row r="12" spans="1:14" ht="22.5" customHeight="1">
      <c r="A12" s="1229" t="e">
        <f>IF($H12=0," ",LOOKUP($H12,ตต2!$Y$76:$Y$296,ตต2!W$76:W$296))</f>
        <v>#REF!</v>
      </c>
      <c r="B12" s="1227" t="e">
        <f>IF($H12=0," ",LOOKUP($H12,ตต2!$Y$76:$Y$296,ตต2!B$76:B$296))</f>
        <v>#REF!</v>
      </c>
      <c r="C12" s="1228"/>
      <c r="D12" s="1348" t="e">
        <f>IF($H12=0," ",LOOKUP($H12,ตต2!$Y$76:$Y$296,ตต2!T$76:T$296))</f>
        <v>#REF!</v>
      </c>
      <c r="E12" s="2941"/>
      <c r="F12" s="2934"/>
      <c r="G12" s="165">
        <v>2</v>
      </c>
      <c r="H12" s="165" t="e">
        <f t="shared" si="0"/>
        <v>#REF!</v>
      </c>
      <c r="I12" s="165" t="e">
        <f t="shared" si="1"/>
        <v>#REF!</v>
      </c>
    </row>
    <row r="13" spans="1:14" ht="22.5" customHeight="1">
      <c r="A13" s="1229" t="e">
        <f>IF($H13=0," ",LOOKUP($H13,ตต2!$Y$76:$Y$296,ตต2!W$76:W$296))</f>
        <v>#REF!</v>
      </c>
      <c r="B13" s="1227" t="e">
        <f>IF($H13=0," ",LOOKUP($H13,ตต2!$Y$76:$Y$296,ตต2!B$76:B$296))</f>
        <v>#REF!</v>
      </c>
      <c r="C13" s="1228"/>
      <c r="D13" s="1348" t="e">
        <f>IF($H13=0," ",LOOKUP($H13,ตต2!$Y$76:$Y$296,ตต2!T$76:T$296))</f>
        <v>#REF!</v>
      </c>
      <c r="E13" s="2941"/>
      <c r="F13" s="2934"/>
      <c r="G13" s="165">
        <v>3</v>
      </c>
      <c r="H13" s="165" t="e">
        <f t="shared" si="0"/>
        <v>#REF!</v>
      </c>
      <c r="I13" s="165" t="e">
        <f t="shared" si="1"/>
        <v>#REF!</v>
      </c>
    </row>
    <row r="14" spans="1:14" ht="22.5" customHeight="1">
      <c r="A14" s="1229" t="e">
        <f>IF($H14=0," ",LOOKUP($H14,ตต2!$Y$76:$Y$296,ตต2!W$76:W$296))</f>
        <v>#REF!</v>
      </c>
      <c r="B14" s="1227" t="e">
        <f>IF($H14=0," ",LOOKUP($H14,ตต2!$Y$76:$Y$296,ตต2!B$76:B$296))</f>
        <v>#REF!</v>
      </c>
      <c r="C14" s="1228"/>
      <c r="D14" s="1348" t="e">
        <f>IF($H14=0," ",LOOKUP($H14,ตต2!$Y$76:$Y$296,ตต2!T$76:T$296))</f>
        <v>#REF!</v>
      </c>
      <c r="E14" s="2941"/>
      <c r="F14" s="2934"/>
      <c r="G14" s="165">
        <v>4</v>
      </c>
      <c r="H14" s="165" t="e">
        <f t="shared" si="0"/>
        <v>#REF!</v>
      </c>
      <c r="I14" s="165" t="e">
        <f t="shared" si="1"/>
        <v>#REF!</v>
      </c>
    </row>
    <row r="15" spans="1:14" ht="22.5" customHeight="1">
      <c r="A15" s="1229" t="e">
        <f>IF($H15=0," ",LOOKUP($H15,ตต2!$Y$76:$Y$296,ตต2!W$76:W$296))</f>
        <v>#REF!</v>
      </c>
      <c r="B15" s="1227" t="e">
        <f>IF($H15=0," ",LOOKUP($H15,ตต2!$Y$76:$Y$296,ตต2!B$76:B$296))</f>
        <v>#REF!</v>
      </c>
      <c r="C15" s="1228"/>
      <c r="D15" s="1348" t="e">
        <f>IF($H15=0," ",LOOKUP($H15,ตต2!$Y$76:$Y$296,ตต2!T$76:T$296))</f>
        <v>#REF!</v>
      </c>
      <c r="E15" s="2941"/>
      <c r="F15" s="2934"/>
      <c r="G15" s="165">
        <v>5</v>
      </c>
      <c r="H15" s="165" t="e">
        <f t="shared" si="0"/>
        <v>#REF!</v>
      </c>
      <c r="I15" s="165" t="e">
        <f t="shared" si="1"/>
        <v>#REF!</v>
      </c>
    </row>
    <row r="16" spans="1:14" ht="22.5" customHeight="1">
      <c r="A16" s="1229" t="e">
        <f>IF($H16=0," ",LOOKUP($H16,ตต2!$Y$76:$Y$296,ตต2!W$76:W$296))</f>
        <v>#REF!</v>
      </c>
      <c r="B16" s="1227" t="e">
        <f>IF($H16=0," ",LOOKUP($H16,ตต2!$Y$76:$Y$296,ตต2!B$76:B$296))</f>
        <v>#REF!</v>
      </c>
      <c r="C16" s="1228"/>
      <c r="D16" s="1348" t="e">
        <f>IF($H16=0," ",LOOKUP($H16,ตต2!$Y$76:$Y$296,ตต2!T$76:T$296))</f>
        <v>#REF!</v>
      </c>
      <c r="E16" s="2941"/>
      <c r="F16" s="2934"/>
      <c r="G16" s="165">
        <v>6</v>
      </c>
      <c r="H16" s="165" t="e">
        <f t="shared" si="0"/>
        <v>#REF!</v>
      </c>
      <c r="I16" s="165" t="e">
        <f t="shared" si="1"/>
        <v>#REF!</v>
      </c>
    </row>
    <row r="17" spans="1:9" ht="22.5" customHeight="1">
      <c r="A17" s="1229" t="e">
        <f>IF($H17=0," ",LOOKUP($H17,ตต2!$Y$76:$Y$296,ตต2!W$76:W$296))</f>
        <v>#REF!</v>
      </c>
      <c r="B17" s="1227" t="e">
        <f>IF($H17=0," ",LOOKUP($H17,ตต2!$Y$76:$Y$296,ตต2!B$76:B$296))</f>
        <v>#REF!</v>
      </c>
      <c r="C17" s="1228"/>
      <c r="D17" s="1348" t="e">
        <f>IF($H17=0," ",LOOKUP($H17,ตต2!$Y$76:$Y$296,ตต2!T$76:T$296))</f>
        <v>#REF!</v>
      </c>
      <c r="E17" s="2941"/>
      <c r="F17" s="2934"/>
      <c r="G17" s="165">
        <v>7</v>
      </c>
      <c r="H17" s="165" t="e">
        <f t="shared" si="0"/>
        <v>#REF!</v>
      </c>
      <c r="I17" s="165" t="e">
        <f t="shared" si="1"/>
        <v>#REF!</v>
      </c>
    </row>
    <row r="18" spans="1:9" ht="22.5" customHeight="1">
      <c r="A18" s="1229" t="e">
        <f>IF($H18=0," ",LOOKUP($H18,ตต2!$Y$76:$Y$296,ตต2!W$76:W$296))</f>
        <v>#REF!</v>
      </c>
      <c r="B18" s="1227" t="e">
        <f>IF($H18=0," ",LOOKUP($H18,ตต2!$Y$76:$Y$296,ตต2!B$76:B$296))</f>
        <v>#REF!</v>
      </c>
      <c r="C18" s="1228"/>
      <c r="D18" s="1348" t="e">
        <f>IF($H18=0," ",LOOKUP($H18,ตต2!$Y$76:$Y$296,ตต2!T$76:T$296))</f>
        <v>#REF!</v>
      </c>
      <c r="E18" s="2941"/>
      <c r="F18" s="2934"/>
      <c r="G18" s="165">
        <v>8</v>
      </c>
      <c r="H18" s="165" t="e">
        <f t="shared" si="0"/>
        <v>#REF!</v>
      </c>
      <c r="I18" s="165" t="e">
        <f t="shared" si="1"/>
        <v>#REF!</v>
      </c>
    </row>
    <row r="19" spans="1:9" ht="22.5" customHeight="1">
      <c r="A19" s="1229" t="e">
        <f>IF($H19=0," ",LOOKUP($H19,ตต2!$Y$76:$Y$296,ตต2!W$76:W$296))</f>
        <v>#REF!</v>
      </c>
      <c r="B19" s="1227" t="e">
        <f>IF($H19=0," ",LOOKUP($H19,ตต2!$Y$76:$Y$296,ตต2!B$76:B$296))</f>
        <v>#REF!</v>
      </c>
      <c r="C19" s="1228"/>
      <c r="D19" s="1348" t="e">
        <f>IF($H19=0," ",LOOKUP($H19,ตต2!$Y$76:$Y$296,ตต2!T$76:T$296))</f>
        <v>#REF!</v>
      </c>
      <c r="E19" s="2941"/>
      <c r="F19" s="2934"/>
      <c r="G19" s="165">
        <v>9</v>
      </c>
      <c r="H19" s="165" t="e">
        <f t="shared" si="0"/>
        <v>#REF!</v>
      </c>
      <c r="I19" s="165" t="e">
        <f t="shared" si="1"/>
        <v>#REF!</v>
      </c>
    </row>
    <row r="20" spans="1:9" ht="22.5" customHeight="1">
      <c r="A20" s="1229" t="e">
        <f>IF($H20=0," ",LOOKUP($H20,ตต2!$Y$76:$Y$296,ตต2!W$76:W$296))</f>
        <v>#REF!</v>
      </c>
      <c r="B20" s="1227" t="e">
        <f>IF($H20=0," ",LOOKUP($H20,ตต2!$Y$76:$Y$296,ตต2!B$76:B$296))</f>
        <v>#REF!</v>
      </c>
      <c r="C20" s="1228"/>
      <c r="D20" s="1348" t="e">
        <f>IF($H20=0," ",LOOKUP($H20,ตต2!$Y$76:$Y$296,ตต2!T$76:T$296))</f>
        <v>#REF!</v>
      </c>
      <c r="E20" s="2941"/>
      <c r="F20" s="2934"/>
      <c r="G20" s="165">
        <v>10</v>
      </c>
      <c r="H20" s="165" t="e">
        <f t="shared" si="0"/>
        <v>#REF!</v>
      </c>
      <c r="I20" s="165" t="e">
        <f t="shared" si="1"/>
        <v>#REF!</v>
      </c>
    </row>
    <row r="21" spans="1:9" ht="22.5" customHeight="1">
      <c r="A21" s="1229" t="e">
        <f>IF($H21=0," ",LOOKUP($H21,ตต2!$Y$76:$Y$296,ตต2!W$76:W$296))</f>
        <v>#REF!</v>
      </c>
      <c r="B21" s="1227" t="e">
        <f>IF($H21=0," ",LOOKUP($H21,ตต2!$Y$76:$Y$296,ตต2!B$76:B$296))</f>
        <v>#REF!</v>
      </c>
      <c r="C21" s="1228"/>
      <c r="D21" s="1348" t="e">
        <f>IF($H21=0," ",LOOKUP($H21,ตต2!$Y$76:$Y$296,ตต2!T$76:T$296))</f>
        <v>#REF!</v>
      </c>
      <c r="E21" s="2941"/>
      <c r="F21" s="2934"/>
      <c r="G21" s="165">
        <v>11</v>
      </c>
      <c r="H21" s="165" t="e">
        <f t="shared" si="0"/>
        <v>#REF!</v>
      </c>
      <c r="I21" s="165" t="e">
        <f t="shared" si="1"/>
        <v>#REF!</v>
      </c>
    </row>
    <row r="22" spans="1:9" ht="22.5" customHeight="1">
      <c r="A22" s="1229" t="e">
        <f>IF($H22=0," ",LOOKUP($H22,ตต2!$Y$76:$Y$296,ตต2!W$76:W$296))</f>
        <v>#REF!</v>
      </c>
      <c r="B22" s="1227" t="e">
        <f>IF($H22=0," ",LOOKUP($H22,ตต2!$Y$76:$Y$296,ตต2!B$76:B$296))</f>
        <v>#REF!</v>
      </c>
      <c r="C22" s="1228"/>
      <c r="D22" s="1348" t="e">
        <f>IF($H22=0," ",LOOKUP($H22,ตต2!$Y$76:$Y$296,ตต2!T$76:T$296))</f>
        <v>#REF!</v>
      </c>
      <c r="E22" s="2941"/>
      <c r="F22" s="2934"/>
      <c r="G22" s="165">
        <v>12</v>
      </c>
      <c r="H22" s="165" t="e">
        <f t="shared" si="0"/>
        <v>#REF!</v>
      </c>
      <c r="I22" s="165" t="e">
        <f t="shared" si="1"/>
        <v>#REF!</v>
      </c>
    </row>
    <row r="23" spans="1:9" ht="22.5" customHeight="1">
      <c r="A23" s="1229" t="e">
        <f>IF($H23=0," ",LOOKUP($H23,ตต2!$Y$76:$Y$296,ตต2!W$76:W$296))</f>
        <v>#REF!</v>
      </c>
      <c r="B23" s="1227" t="e">
        <f>IF($H23=0," ",LOOKUP($H23,ตต2!$Y$76:$Y$296,ตต2!B$76:B$296))</f>
        <v>#REF!</v>
      </c>
      <c r="C23" s="1228"/>
      <c r="D23" s="1348" t="e">
        <f>IF($H23=0," ",LOOKUP($H23,ตต2!$Y$76:$Y$296,ตต2!T$76:T$296))</f>
        <v>#REF!</v>
      </c>
      <c r="E23" s="2941"/>
      <c r="F23" s="2934"/>
      <c r="G23" s="165">
        <v>13</v>
      </c>
      <c r="H23" s="165" t="e">
        <f t="shared" si="0"/>
        <v>#REF!</v>
      </c>
      <c r="I23" s="165" t="e">
        <f t="shared" si="1"/>
        <v>#REF!</v>
      </c>
    </row>
    <row r="24" spans="1:9" ht="22.5" customHeight="1">
      <c r="A24" s="1229" t="e">
        <f>IF($H24=0," ",LOOKUP($H24,ตต2!$Y$76:$Y$296,ตต2!W$76:W$296))</f>
        <v>#REF!</v>
      </c>
      <c r="B24" s="1227" t="e">
        <f>IF($H24=0," ",LOOKUP($H24,ตต2!$Y$76:$Y$296,ตต2!B$76:B$296))</f>
        <v>#REF!</v>
      </c>
      <c r="C24" s="1228"/>
      <c r="D24" s="1348" t="e">
        <f>IF($H24=0," ",LOOKUP($H24,ตต2!$Y$76:$Y$296,ตต2!T$76:T$296))</f>
        <v>#REF!</v>
      </c>
      <c r="E24" s="2941"/>
      <c r="F24" s="2934"/>
      <c r="G24" s="165">
        <v>14</v>
      </c>
      <c r="H24" s="165" t="e">
        <f t="shared" si="0"/>
        <v>#REF!</v>
      </c>
      <c r="I24" s="165" t="e">
        <f t="shared" si="1"/>
        <v>#REF!</v>
      </c>
    </row>
    <row r="25" spans="1:9" ht="22.5" customHeight="1">
      <c r="A25" s="1229" t="e">
        <f>IF($H25=0," ",LOOKUP($H25,ตต2!$Y$76:$Y$296,ตต2!W$76:W$296))</f>
        <v>#REF!</v>
      </c>
      <c r="B25" s="1227" t="e">
        <f>IF($H25=0," ",LOOKUP($H25,ตต2!$Y$76:$Y$296,ตต2!B$76:B$296))</f>
        <v>#REF!</v>
      </c>
      <c r="C25" s="1228"/>
      <c r="D25" s="1348" t="e">
        <f>IF($H25=0," ",LOOKUP($H25,ตต2!$Y$76:$Y$296,ตต2!T$76:T$296))</f>
        <v>#REF!</v>
      </c>
      <c r="E25" s="2941"/>
      <c r="F25" s="2934"/>
      <c r="G25" s="165">
        <v>15</v>
      </c>
      <c r="H25" s="165" t="e">
        <f t="shared" si="0"/>
        <v>#REF!</v>
      </c>
      <c r="I25" s="165" t="e">
        <f t="shared" si="1"/>
        <v>#REF!</v>
      </c>
    </row>
    <row r="26" spans="1:9" ht="22.5" customHeight="1">
      <c r="A26" s="1229" t="e">
        <f>IF($H26=0," ",LOOKUP($H26,ตต2!$Y$76:$Y$296,ตต2!W$76:W$296))</f>
        <v>#REF!</v>
      </c>
      <c r="B26" s="1227" t="e">
        <f>IF($H26=0," ",LOOKUP($H26,ตต2!$Y$76:$Y$296,ตต2!B$76:B$296))</f>
        <v>#REF!</v>
      </c>
      <c r="C26" s="1228"/>
      <c r="D26" s="1348" t="e">
        <f>IF($H26=0," ",LOOKUP($H26,ตต2!$Y$76:$Y$296,ตต2!T$76:T$296))</f>
        <v>#REF!</v>
      </c>
      <c r="E26" s="2941"/>
      <c r="F26" s="2934"/>
      <c r="G26" s="165">
        <v>16</v>
      </c>
      <c r="H26" s="165" t="e">
        <f t="shared" si="0"/>
        <v>#REF!</v>
      </c>
      <c r="I26" s="165" t="e">
        <f t="shared" si="1"/>
        <v>#REF!</v>
      </c>
    </row>
    <row r="27" spans="1:9" ht="22.5" customHeight="1">
      <c r="A27" s="1229" t="e">
        <f>IF($H27=0," ",LOOKUP($H27,ตต2!$Y$76:$Y$296,ตต2!W$76:W$296))</f>
        <v>#REF!</v>
      </c>
      <c r="B27" s="1227" t="e">
        <f>IF($H27=0," ",LOOKUP($H27,ตต2!$Y$76:$Y$296,ตต2!B$76:B$296))</f>
        <v>#REF!</v>
      </c>
      <c r="C27" s="1228"/>
      <c r="D27" s="1348" t="e">
        <f>IF($H27=0," ",LOOKUP($H27,ตต2!$Y$76:$Y$296,ตต2!T$76:T$296))</f>
        <v>#REF!</v>
      </c>
      <c r="E27" s="2941"/>
      <c r="F27" s="2934"/>
      <c r="G27" s="165">
        <v>17</v>
      </c>
      <c r="H27" s="165" t="e">
        <f t="shared" si="0"/>
        <v>#REF!</v>
      </c>
      <c r="I27" s="165" t="e">
        <f t="shared" si="1"/>
        <v>#REF!</v>
      </c>
    </row>
    <row r="28" spans="1:9" ht="22.5" customHeight="1">
      <c r="A28" s="1229" t="e">
        <f>IF($H28=0," ",LOOKUP($H28,ตต2!$Y$76:$Y$296,ตต2!W$76:W$296))</f>
        <v>#REF!</v>
      </c>
      <c r="B28" s="1227" t="e">
        <f>IF($H28=0," ",LOOKUP($H28,ตต2!$Y$76:$Y$296,ตต2!B$76:B$296))</f>
        <v>#REF!</v>
      </c>
      <c r="C28" s="1228"/>
      <c r="D28" s="1348" t="e">
        <f>IF($H28=0," ",LOOKUP($H28,ตต2!$Y$76:$Y$296,ตต2!T$76:T$296))</f>
        <v>#REF!</v>
      </c>
      <c r="E28" s="2941"/>
      <c r="F28" s="2934"/>
      <c r="G28" s="165">
        <v>18</v>
      </c>
      <c r="H28" s="165" t="e">
        <f t="shared" si="0"/>
        <v>#REF!</v>
      </c>
      <c r="I28" s="165" t="e">
        <f t="shared" si="1"/>
        <v>#REF!</v>
      </c>
    </row>
    <row r="29" spans="1:9" ht="22.5" customHeight="1">
      <c r="A29" s="1229" t="e">
        <f>IF($H29=0," ",LOOKUP($H29,ตต2!$Y$76:$Y$296,ตต2!W$76:W$296))</f>
        <v>#REF!</v>
      </c>
      <c r="B29" s="1227" t="e">
        <f>IF($H29=0," ",LOOKUP($H29,ตต2!$Y$76:$Y$296,ตต2!B$76:B$296))</f>
        <v>#REF!</v>
      </c>
      <c r="C29" s="1228"/>
      <c r="D29" s="1348" t="e">
        <f>IF($H29=0," ",LOOKUP($H29,ตต2!$Y$76:$Y$296,ตต2!T$76:T$296))</f>
        <v>#REF!</v>
      </c>
      <c r="E29" s="2941"/>
      <c r="F29" s="2934"/>
      <c r="G29" s="165">
        <v>19</v>
      </c>
      <c r="H29" s="165" t="e">
        <f t="shared" si="0"/>
        <v>#REF!</v>
      </c>
      <c r="I29" s="165" t="e">
        <f t="shared" si="1"/>
        <v>#REF!</v>
      </c>
    </row>
    <row r="30" spans="1:9" ht="22.5" customHeight="1">
      <c r="A30" s="1229" t="e">
        <f>IF($H30=0," ",LOOKUP($H30,ตต2!$Y$76:$Y$296,ตต2!W$76:W$296))</f>
        <v>#REF!</v>
      </c>
      <c r="B30" s="1227" t="e">
        <f>IF($H30=0," ",LOOKUP($H30,ตต2!$Y$76:$Y$296,ตต2!B$76:B$296))</f>
        <v>#REF!</v>
      </c>
      <c r="C30" s="1228"/>
      <c r="D30" s="1348" t="e">
        <f>IF($H30=0," ",LOOKUP($H30,ตต2!$Y$76:$Y$296,ตต2!T$76:T$296))</f>
        <v>#REF!</v>
      </c>
      <c r="E30" s="2941"/>
      <c r="F30" s="2934"/>
      <c r="G30" s="165">
        <v>20</v>
      </c>
      <c r="H30" s="165" t="e">
        <f t="shared" si="0"/>
        <v>#REF!</v>
      </c>
      <c r="I30" s="165" t="e">
        <f t="shared" si="1"/>
        <v>#REF!</v>
      </c>
    </row>
    <row r="31" spans="1:9" ht="22.5" customHeight="1">
      <c r="A31" s="1229" t="e">
        <f>IF($H31=0," ",LOOKUP($H31,ตต2!$Y$76:$Y$296,ตต2!W$76:W$296))</f>
        <v>#REF!</v>
      </c>
      <c r="B31" s="1227" t="e">
        <f>IF($H31=0," ",LOOKUP($H31,ตต2!$Y$76:$Y$296,ตต2!B$76:B$296))</f>
        <v>#REF!</v>
      </c>
      <c r="C31" s="1228"/>
      <c r="D31" s="1348" t="e">
        <f>IF($H31=0," ",LOOKUP($H31,ตต2!$Y$76:$Y$296,ตต2!T$76:T$296))</f>
        <v>#REF!</v>
      </c>
      <c r="E31" s="2941"/>
      <c r="F31" s="2934"/>
      <c r="G31" s="165">
        <v>21</v>
      </c>
      <c r="H31" s="165" t="e">
        <f t="shared" si="0"/>
        <v>#REF!</v>
      </c>
      <c r="I31" s="165" t="e">
        <f t="shared" si="1"/>
        <v>#REF!</v>
      </c>
    </row>
    <row r="32" spans="1:9" ht="22.5" customHeight="1">
      <c r="A32" s="1229" t="e">
        <f>IF($H32=0," ",LOOKUP($H32,ตต2!$Y$76:$Y$296,ตต2!W$76:W$296))</f>
        <v>#REF!</v>
      </c>
      <c r="B32" s="1227" t="e">
        <f>IF($H32=0," ",LOOKUP($H32,ตต2!$Y$76:$Y$296,ตต2!B$76:B$296))</f>
        <v>#REF!</v>
      </c>
      <c r="C32" s="1228"/>
      <c r="D32" s="1348" t="e">
        <f>IF($H32=0," ",LOOKUP($H32,ตต2!$Y$76:$Y$296,ตต2!T$76:T$296))</f>
        <v>#REF!</v>
      </c>
      <c r="E32" s="2941"/>
      <c r="F32" s="2934"/>
      <c r="G32" s="165">
        <v>22</v>
      </c>
      <c r="H32" s="165" t="e">
        <f t="shared" si="0"/>
        <v>#REF!</v>
      </c>
      <c r="I32" s="165" t="e">
        <f t="shared" si="1"/>
        <v>#REF!</v>
      </c>
    </row>
    <row r="33" spans="1:9" ht="22.5" customHeight="1">
      <c r="A33" s="1229" t="e">
        <f>IF($H33=0," ",LOOKUP($H33,ตต2!$Y$76:$Y$296,ตต2!W$76:W$296))</f>
        <v>#REF!</v>
      </c>
      <c r="B33" s="1227" t="e">
        <f>IF($H33=0," ",LOOKUP($H33,ตต2!$Y$76:$Y$296,ตต2!B$76:B$296))</f>
        <v>#REF!</v>
      </c>
      <c r="C33" s="1228"/>
      <c r="D33" s="1348" t="e">
        <f>IF($H33=0," ",LOOKUP($H33,ตต2!$Y$76:$Y$296,ตต2!T$76:T$296))</f>
        <v>#REF!</v>
      </c>
      <c r="E33" s="2941"/>
      <c r="F33" s="2934"/>
      <c r="G33" s="165">
        <v>23</v>
      </c>
      <c r="H33" s="165" t="e">
        <f t="shared" si="0"/>
        <v>#REF!</v>
      </c>
      <c r="I33" s="165" t="e">
        <f t="shared" si="1"/>
        <v>#REF!</v>
      </c>
    </row>
    <row r="34" spans="1:9" ht="22.5" customHeight="1">
      <c r="A34" s="1229" t="e">
        <f>IF($H34=0," ",LOOKUP($H34,ตต2!$Y$76:$Y$296,ตต2!W$76:W$296))</f>
        <v>#REF!</v>
      </c>
      <c r="B34" s="1227" t="e">
        <f>IF($H34=0," ",LOOKUP($H34,ตต2!$Y$76:$Y$296,ตต2!B$76:B$296))</f>
        <v>#REF!</v>
      </c>
      <c r="C34" s="1228"/>
      <c r="D34" s="1348" t="e">
        <f>IF($H34=0," ",LOOKUP($H34,ตต2!$Y$76:$Y$296,ตต2!T$76:T$296))</f>
        <v>#REF!</v>
      </c>
      <c r="E34" s="2941"/>
      <c r="F34" s="2934"/>
      <c r="G34" s="165">
        <v>24</v>
      </c>
      <c r="H34" s="165" t="e">
        <f t="shared" si="0"/>
        <v>#REF!</v>
      </c>
      <c r="I34" s="165" t="e">
        <f t="shared" si="1"/>
        <v>#REF!</v>
      </c>
    </row>
    <row r="35" spans="1:9" ht="22.5" customHeight="1">
      <c r="A35" s="1234" t="str">
        <f>"- "&amp;F35&amp;" -"</f>
        <v>- 45 -</v>
      </c>
      <c r="B35" s="1234"/>
      <c r="C35" s="1234"/>
      <c r="D35" s="1234"/>
      <c r="E35" s="2941">
        <v>1</v>
      </c>
      <c r="F35" s="2934">
        <f>IF(E35&gt;0,SUM(E$1:E35),0)</f>
        <v>45</v>
      </c>
      <c r="G35" s="165">
        <v>25</v>
      </c>
      <c r="H35" s="165" t="e">
        <f t="shared" si="0"/>
        <v>#REF!</v>
      </c>
      <c r="I35" s="165" t="e">
        <f t="shared" si="1"/>
        <v>#REF!</v>
      </c>
    </row>
    <row r="36" spans="1:9" ht="22.5" customHeight="1">
      <c r="E36" s="2941"/>
      <c r="F36" s="2934"/>
      <c r="G36" s="165">
        <v>26</v>
      </c>
      <c r="H36" s="165" t="e">
        <f t="shared" si="0"/>
        <v>#REF!</v>
      </c>
      <c r="I36" s="165" t="e">
        <f t="shared" si="1"/>
        <v>#REF!</v>
      </c>
    </row>
    <row r="37" spans="1:9" ht="22.5" customHeight="1">
      <c r="E37" s="2941"/>
      <c r="F37" s="2934"/>
      <c r="G37" s="165">
        <v>27</v>
      </c>
      <c r="H37" s="165" t="e">
        <f t="shared" si="0"/>
        <v>#REF!</v>
      </c>
      <c r="I37" s="165" t="e">
        <f t="shared" si="1"/>
        <v>#REF!</v>
      </c>
    </row>
    <row r="38" spans="1:9" ht="22.5" customHeight="1">
      <c r="A38" s="1215" t="s">
        <v>297</v>
      </c>
      <c r="E38" s="2941"/>
      <c r="F38" s="2934"/>
      <c r="G38" s="165">
        <v>28</v>
      </c>
      <c r="H38" s="165" t="e">
        <f t="shared" si="0"/>
        <v>#REF!</v>
      </c>
      <c r="I38" s="165" t="e">
        <f t="shared" si="1"/>
        <v>#REF!</v>
      </c>
    </row>
    <row r="39" spans="1:9" ht="22.5" customHeight="1">
      <c r="A39" s="3404" t="s">
        <v>1251</v>
      </c>
      <c r="B39" s="3406" t="s">
        <v>2264</v>
      </c>
      <c r="C39" s="3413"/>
      <c r="D39" s="3410" t="s">
        <v>988</v>
      </c>
      <c r="E39" s="2941"/>
      <c r="F39" s="2934"/>
      <c r="G39" s="165">
        <v>29</v>
      </c>
      <c r="H39" s="165" t="e">
        <f t="shared" si="0"/>
        <v>#REF!</v>
      </c>
      <c r="I39" s="165" t="e">
        <f t="shared" si="1"/>
        <v>#REF!</v>
      </c>
    </row>
    <row r="40" spans="1:9" ht="22.5" customHeight="1">
      <c r="A40" s="3412"/>
      <c r="B40" s="3414"/>
      <c r="C40" s="3415"/>
      <c r="D40" s="3416"/>
      <c r="E40" s="2941"/>
      <c r="F40" s="2934"/>
      <c r="G40" s="165">
        <v>30</v>
      </c>
      <c r="H40" s="165" t="e">
        <f t="shared" si="0"/>
        <v>#REF!</v>
      </c>
      <c r="I40" s="165" t="e">
        <f t="shared" si="1"/>
        <v>#REF!</v>
      </c>
    </row>
    <row r="41" spans="1:9" ht="22.5" customHeight="1">
      <c r="A41" s="1226" t="e">
        <f>IF($H35=0," ",LOOKUP($H35,ตต2!$Y$76:$Y$301,ตต2!W$76:W$301))</f>
        <v>#REF!</v>
      </c>
      <c r="B41" s="1224" t="e">
        <f>IF($H35=0," ",LOOKUP($H35,ตต2!$Y$76:$Y$301,ตต2!B$76:B$301))</f>
        <v>#REF!</v>
      </c>
      <c r="C41" s="1225"/>
      <c r="D41" s="1347" t="e">
        <f>IF($H35=0," ",LOOKUP($H35,ตต2!$Y$76:$Y$301,ตต2!T$76:T$301))</f>
        <v>#REF!</v>
      </c>
      <c r="E41" s="2941"/>
      <c r="F41" s="2934"/>
      <c r="G41" s="165">
        <v>31</v>
      </c>
      <c r="H41" s="165" t="e">
        <f t="shared" si="0"/>
        <v>#REF!</v>
      </c>
      <c r="I41" s="165" t="e">
        <f t="shared" si="1"/>
        <v>#REF!</v>
      </c>
    </row>
    <row r="42" spans="1:9" ht="22.5" customHeight="1">
      <c r="A42" s="1229" t="e">
        <f>IF($H36=0," ",LOOKUP($H36,ตต2!$Y$76:$Y$301,ตต2!W$76:W$301))</f>
        <v>#REF!</v>
      </c>
      <c r="B42" s="1227" t="e">
        <f>IF($H36=0," ",LOOKUP($H36,ตต2!$Y$76:$Y$301,ตต2!B$76:B$301))</f>
        <v>#REF!</v>
      </c>
      <c r="C42" s="1228"/>
      <c r="D42" s="1348" t="e">
        <f>IF($H36=0," ",LOOKUP($H36,ตต2!$Y$76:$Y$301,ตต2!T$76:T$301))</f>
        <v>#REF!</v>
      </c>
      <c r="E42" s="2941"/>
      <c r="F42" s="2934"/>
      <c r="G42" s="165">
        <v>32</v>
      </c>
      <c r="H42" s="165" t="e">
        <f t="shared" si="0"/>
        <v>#REF!</v>
      </c>
      <c r="I42" s="165" t="e">
        <f t="shared" si="1"/>
        <v>#REF!</v>
      </c>
    </row>
    <row r="43" spans="1:9" ht="22.5" customHeight="1">
      <c r="A43" s="1229" t="e">
        <f>IF($H37=0," ",LOOKUP($H37,ตต2!$Y$76:$Y$301,ตต2!W$76:W$301))</f>
        <v>#REF!</v>
      </c>
      <c r="B43" s="1227" t="e">
        <f>IF($H37=0," ",LOOKUP($H37,ตต2!$Y$76:$Y$301,ตต2!B$76:B$301))</f>
        <v>#REF!</v>
      </c>
      <c r="C43" s="1228"/>
      <c r="D43" s="1348" t="e">
        <f>IF($H37=0," ",LOOKUP($H37,ตต2!$Y$76:$Y$301,ตต2!T$76:T$301))</f>
        <v>#REF!</v>
      </c>
      <c r="E43" s="2941"/>
      <c r="F43" s="2934"/>
      <c r="G43" s="165">
        <v>33</v>
      </c>
      <c r="H43" s="165" t="e">
        <f t="shared" si="0"/>
        <v>#REF!</v>
      </c>
      <c r="I43" s="165" t="e">
        <f t="shared" si="1"/>
        <v>#REF!</v>
      </c>
    </row>
    <row r="44" spans="1:9" ht="22.5" customHeight="1">
      <c r="A44" s="1229" t="e">
        <f>IF($H38=0," ",LOOKUP($H38,ตต2!$Y$76:$Y$301,ตต2!W$76:W$301))</f>
        <v>#REF!</v>
      </c>
      <c r="B44" s="1227" t="e">
        <f>IF($H38=0," ",LOOKUP($H38,ตต2!$Y$76:$Y$301,ตต2!B$76:B$301))</f>
        <v>#REF!</v>
      </c>
      <c r="C44" s="1228"/>
      <c r="D44" s="1348" t="e">
        <f>IF($H38=0," ",LOOKUP($H38,ตต2!$Y$76:$Y$301,ตต2!T$76:T$301))</f>
        <v>#REF!</v>
      </c>
      <c r="E44" s="2941"/>
      <c r="F44" s="2934"/>
      <c r="G44" s="165">
        <v>34</v>
      </c>
      <c r="H44" s="165" t="e">
        <f t="shared" si="0"/>
        <v>#REF!</v>
      </c>
      <c r="I44" s="165" t="e">
        <f t="shared" si="1"/>
        <v>#REF!</v>
      </c>
    </row>
    <row r="45" spans="1:9" ht="22.5" customHeight="1">
      <c r="A45" s="1229" t="e">
        <f>IF($H39=0," ",LOOKUP($H39,ตต2!$Y$76:$Y$301,ตต2!W$76:W$301))</f>
        <v>#REF!</v>
      </c>
      <c r="B45" s="1227" t="e">
        <f>IF($H39=0," ",LOOKUP($H39,ตต2!$Y$76:$Y$301,ตต2!B$76:B$301))</f>
        <v>#REF!</v>
      </c>
      <c r="C45" s="1228"/>
      <c r="D45" s="1348" t="e">
        <f>IF($H39=0," ",LOOKUP($H39,ตต2!$Y$76:$Y$301,ตต2!T$76:T$301))</f>
        <v>#REF!</v>
      </c>
      <c r="E45" s="2941"/>
      <c r="F45" s="2934"/>
      <c r="G45" s="165">
        <v>35</v>
      </c>
      <c r="H45" s="165" t="e">
        <f t="shared" si="0"/>
        <v>#REF!</v>
      </c>
      <c r="I45" s="165" t="e">
        <f t="shared" si="1"/>
        <v>#REF!</v>
      </c>
    </row>
    <row r="46" spans="1:9" ht="22.5" customHeight="1">
      <c r="A46" s="1229" t="e">
        <f>IF($H40=0," ",LOOKUP($H40,ตต2!$Y$76:$Y$301,ตต2!W$76:W$301))</f>
        <v>#REF!</v>
      </c>
      <c r="B46" s="1227" t="e">
        <f>IF($H40=0," ",LOOKUP($H40,ตต2!$Y$76:$Y$301,ตต2!B$76:B$301))</f>
        <v>#REF!</v>
      </c>
      <c r="C46" s="1228"/>
      <c r="D46" s="1348" t="e">
        <f>IF($H40=0," ",LOOKUP($H40,ตต2!$Y$76:$Y$301,ตต2!T$76:T$301))</f>
        <v>#REF!</v>
      </c>
      <c r="E46" s="2941"/>
      <c r="F46" s="2934"/>
    </row>
    <row r="47" spans="1:9" ht="22.5" customHeight="1">
      <c r="A47" s="1229" t="e">
        <f>IF($H41=0," ",LOOKUP($H41,ตต2!$Y$76:$Y$301,ตต2!W$76:W$301))</f>
        <v>#REF!</v>
      </c>
      <c r="B47" s="1227" t="e">
        <f>IF($H41=0," ",LOOKUP($H41,ตต2!$Y$76:$Y$301,ตต2!B$76:B$301))</f>
        <v>#REF!</v>
      </c>
      <c r="C47" s="1228"/>
      <c r="D47" s="1348" t="e">
        <f>IF($H41=0," ",LOOKUP($H41,ตต2!$Y$76:$Y$301,ตต2!T$76:T$301))</f>
        <v>#REF!</v>
      </c>
      <c r="E47" s="2941"/>
      <c r="F47" s="2934"/>
    </row>
    <row r="48" spans="1:9" ht="22.5" customHeight="1">
      <c r="A48" s="1229" t="e">
        <f>IF($H42=0," ",LOOKUP($H42,ตต2!$Y$76:$Y$301,ตต2!W$76:W$301))</f>
        <v>#REF!</v>
      </c>
      <c r="B48" s="1227" t="e">
        <f>IF($H42=0," ",LOOKUP($H42,ตต2!$Y$76:$Y$301,ตต2!B$76:B$301))</f>
        <v>#REF!</v>
      </c>
      <c r="C48" s="1228"/>
      <c r="D48" s="1348" t="e">
        <f>IF($H42=0," ",LOOKUP($H42,ตต2!$Y$76:$Y$301,ตต2!T$76:T$301))</f>
        <v>#REF!</v>
      </c>
      <c r="E48" s="2941"/>
      <c r="F48" s="2934"/>
    </row>
    <row r="49" spans="1:6" ht="22.5" customHeight="1">
      <c r="A49" s="1231" t="e">
        <f>IF($H43=0," ",LOOKUP($H43,ตต2!$Y$76:$Y$301,ตต2!W$76:W$301))</f>
        <v>#REF!</v>
      </c>
      <c r="B49" s="1230" t="e">
        <f>IF($H43=0," ",LOOKUP($H43,ตต2!$Y$76:$Y$301,ตต2!B$76:B$301))</f>
        <v>#REF!</v>
      </c>
      <c r="C49" s="1232"/>
      <c r="D49" s="1350" t="e">
        <f>IF($H43=0," ",LOOKUP($H43,ตต2!$Y$76:$Y$301,ตต2!T$76:T$301))</f>
        <v>#REF!</v>
      </c>
      <c r="E49" s="2941"/>
      <c r="F49" s="2934"/>
    </row>
    <row r="50" spans="1:6" ht="22.5" customHeight="1">
      <c r="E50" s="2941"/>
      <c r="F50" s="2934"/>
    </row>
    <row r="51" spans="1:6" ht="22.5" customHeight="1">
      <c r="A51" s="1215" t="s">
        <v>296</v>
      </c>
      <c r="E51" s="2941"/>
      <c r="F51" s="2934"/>
    </row>
    <row r="52" spans="1:6" ht="22.5" customHeight="1">
      <c r="A52" s="3404" t="s">
        <v>1251</v>
      </c>
      <c r="B52" s="3406" t="s">
        <v>2264</v>
      </c>
      <c r="C52" s="3407"/>
      <c r="D52" s="3410" t="s">
        <v>989</v>
      </c>
      <c r="E52" s="2941"/>
      <c r="F52" s="2934"/>
    </row>
    <row r="53" spans="1:6" ht="22.5" customHeight="1">
      <c r="A53" s="3405"/>
      <c r="B53" s="3408"/>
      <c r="C53" s="3409"/>
      <c r="D53" s="3411"/>
      <c r="E53" s="2941"/>
      <c r="F53" s="2934"/>
    </row>
    <row r="54" spans="1:6" ht="22.5" customHeight="1">
      <c r="A54" s="1226" t="e">
        <f>IF($I11=0," ",LOOKUP($I11,ตต2!$AC$76:$AC$296,ตต2!AA$76:AA$296))</f>
        <v>#REF!</v>
      </c>
      <c r="B54" s="1224" t="e">
        <f>IF($I11=0," ",LOOKUP($I11,ตต2!$AC$76:$AC$296,ตต2!B$76:B$296))</f>
        <v>#REF!</v>
      </c>
      <c r="C54" s="1225"/>
      <c r="D54" s="1347" t="e">
        <f>IF($I11=0," ",LOOKUP($I11,ตต2!$AC$76:$AC$296,ตต2!U$76:U$296))</f>
        <v>#REF!</v>
      </c>
      <c r="E54" s="2941"/>
      <c r="F54" s="2934"/>
    </row>
    <row r="55" spans="1:6" ht="22.5" customHeight="1">
      <c r="A55" s="1229" t="e">
        <f>IF($I12=0," ",LOOKUP($I12,ตต2!$AC$76:$AC$296,ตต2!AA$76:AA$296))</f>
        <v>#REF!</v>
      </c>
      <c r="B55" s="1227" t="e">
        <f>IF($I12=0," ",LOOKUP($I12,ตต2!$AC$76:$AC$296,ตต2!B$76:B$296))</f>
        <v>#REF!</v>
      </c>
      <c r="C55" s="1228"/>
      <c r="D55" s="1348" t="e">
        <f>IF($I12=0," ",LOOKUP($I12,ตต2!$AC$76:$AC$296,ตต2!U$76:U$296))</f>
        <v>#REF!</v>
      </c>
      <c r="E55" s="2941"/>
      <c r="F55" s="2934"/>
    </row>
    <row r="56" spans="1:6" ht="22.5" customHeight="1">
      <c r="A56" s="1229" t="e">
        <f>IF($I13=0," ",LOOKUP($I13,ตต2!$AC$76:$AC$296,ตต2!AA$76:AA$296))</f>
        <v>#REF!</v>
      </c>
      <c r="B56" s="1227" t="e">
        <f>IF($I13=0," ",LOOKUP($I13,ตต2!$AC$76:$AC$296,ตต2!B$76:B$296))</f>
        <v>#REF!</v>
      </c>
      <c r="C56" s="1228"/>
      <c r="D56" s="1348" t="e">
        <f>IF($I13=0," ",LOOKUP($I13,ตต2!$AC$76:$AC$296,ตต2!U$76:U$296))</f>
        <v>#REF!</v>
      </c>
      <c r="E56" s="2941"/>
      <c r="F56" s="2934"/>
    </row>
    <row r="57" spans="1:6" ht="22.5" customHeight="1">
      <c r="A57" s="1229" t="e">
        <f>IF($I14=0," ",LOOKUP($I14,ตต2!$AC$76:$AC$296,ตต2!AA$76:AA$296))</f>
        <v>#REF!</v>
      </c>
      <c r="B57" s="1227" t="e">
        <f>IF($I14=0," ",LOOKUP($I14,ตต2!$AC$76:$AC$296,ตต2!B$76:B$296))</f>
        <v>#REF!</v>
      </c>
      <c r="C57" s="1228"/>
      <c r="D57" s="1348" t="e">
        <f>IF($I14=0," ",LOOKUP($I14,ตต2!$AC$76:$AC$296,ตต2!U$76:U$296))</f>
        <v>#REF!</v>
      </c>
      <c r="E57" s="2941"/>
      <c r="F57" s="2934"/>
    </row>
    <row r="58" spans="1:6" ht="22.5" customHeight="1">
      <c r="A58" s="1229" t="e">
        <f>IF($I15=0," ",LOOKUP($I15,ตต2!$AC$76:$AC$296,ตต2!AA$76:AA$296))</f>
        <v>#REF!</v>
      </c>
      <c r="B58" s="1227" t="e">
        <f>IF($I15=0," ",LOOKUP($I15,ตต2!$AC$76:$AC$296,ตต2!B$76:B$296))</f>
        <v>#REF!</v>
      </c>
      <c r="C58" s="1228"/>
      <c r="D58" s="1348" t="e">
        <f>IF($I15=0," ",LOOKUP($I15,ตต2!$AC$76:$AC$296,ตต2!U$76:U$296))</f>
        <v>#REF!</v>
      </c>
      <c r="E58" s="2941"/>
      <c r="F58" s="2934"/>
    </row>
    <row r="59" spans="1:6" ht="22.5" customHeight="1">
      <c r="A59" s="1229" t="e">
        <f>IF($I16=0," ",LOOKUP($I16,ตต2!$AC$76:$AC$296,ตต2!AA$76:AA$296))</f>
        <v>#REF!</v>
      </c>
      <c r="B59" s="1227" t="e">
        <f>IF($I16=0," ",LOOKUP($I16,ตต2!$AC$76:$AC$296,ตต2!B$76:B$296))</f>
        <v>#REF!</v>
      </c>
      <c r="C59" s="1228"/>
      <c r="D59" s="1348" t="e">
        <f>IF($I16=0," ",LOOKUP($I16,ตต2!$AC$76:$AC$296,ตต2!U$76:U$296))</f>
        <v>#REF!</v>
      </c>
      <c r="E59" s="2941"/>
      <c r="F59" s="2934"/>
    </row>
    <row r="60" spans="1:6" ht="22.5" customHeight="1">
      <c r="A60" s="1229" t="e">
        <f>IF($I17=0," ",LOOKUP($I17,ตต2!$AC$76:$AC$296,ตต2!AA$76:AA$296))</f>
        <v>#REF!</v>
      </c>
      <c r="B60" s="1227" t="e">
        <f>IF($I17=0," ",LOOKUP($I17,ตต2!$AC$76:$AC$296,ตต2!B$76:B$296))</f>
        <v>#REF!</v>
      </c>
      <c r="C60" s="1228"/>
      <c r="D60" s="1348" t="e">
        <f>IF($I17=0," ",LOOKUP($I17,ตต2!$AC$76:$AC$296,ตต2!U$76:U$296))</f>
        <v>#REF!</v>
      </c>
      <c r="E60" s="2941"/>
      <c r="F60" s="2934"/>
    </row>
    <row r="61" spans="1:6" ht="22.5" customHeight="1">
      <c r="A61" s="1229" t="e">
        <f>IF($I18=0," ",LOOKUP($I18,ตต2!$AC$76:$AC$296,ตต2!AA$76:AA$296))</f>
        <v>#REF!</v>
      </c>
      <c r="B61" s="1227" t="e">
        <f>IF($I18=0," ",LOOKUP($I18,ตต2!$AC$76:$AC$296,ตต2!B$76:B$296))</f>
        <v>#REF!</v>
      </c>
      <c r="C61" s="1228"/>
      <c r="D61" s="1348" t="e">
        <f>IF($I18=0," ",LOOKUP($I18,ตต2!$AC$76:$AC$296,ตต2!U$76:U$296))</f>
        <v>#REF!</v>
      </c>
      <c r="E61" s="2941"/>
      <c r="F61" s="2934"/>
    </row>
    <row r="62" spans="1:6" ht="22.5" customHeight="1">
      <c r="A62" s="1229" t="e">
        <f>IF($I19=0," ",LOOKUP($I19,ตต2!$AC$76:$AC$296,ตต2!AA$76:AA$296))</f>
        <v>#REF!</v>
      </c>
      <c r="B62" s="1227" t="e">
        <f>IF($I19=0," ",LOOKUP($I19,ตต2!$AC$76:$AC$296,ตต2!B$76:B$296))</f>
        <v>#REF!</v>
      </c>
      <c r="C62" s="1228"/>
      <c r="D62" s="1348" t="e">
        <f>IF($I19=0," ",LOOKUP($I19,ตต2!$AC$76:$AC$296,ตต2!U$76:U$296))</f>
        <v>#REF!</v>
      </c>
      <c r="E62" s="2941"/>
      <c r="F62" s="2934"/>
    </row>
    <row r="63" spans="1:6" ht="22.5" customHeight="1">
      <c r="A63" s="1229" t="e">
        <f>IF($I20=0," ",LOOKUP($I20,ตต2!$AC$76:$AC$296,ตต2!AA$76:AA$296))</f>
        <v>#REF!</v>
      </c>
      <c r="B63" s="1227" t="e">
        <f>IF($I20=0," ",LOOKUP($I20,ตต2!$AC$76:$AC$296,ตต2!B$76:B$296))</f>
        <v>#REF!</v>
      </c>
      <c r="C63" s="1228"/>
      <c r="D63" s="1348" t="e">
        <f>IF($I20=0," ",LOOKUP($I20,ตต2!$AC$76:$AC$296,ตต2!U$76:U$296))</f>
        <v>#REF!</v>
      </c>
      <c r="E63" s="2941"/>
      <c r="F63" s="2934"/>
    </row>
    <row r="64" spans="1:6" ht="22.5" customHeight="1">
      <c r="A64" s="1229" t="e">
        <f>IF($I21=0," ",LOOKUP($I21,ตต2!$AC$76:$AC$296,ตต2!AA$76:AA$296))</f>
        <v>#REF!</v>
      </c>
      <c r="B64" s="1227" t="e">
        <f>IF($I21=0," ",LOOKUP($I21,ตต2!$AC$76:$AC$296,ตต2!B$76:B$296))</f>
        <v>#REF!</v>
      </c>
      <c r="C64" s="1228"/>
      <c r="D64" s="1348" t="e">
        <f>IF($I21=0," ",LOOKUP($I21,ตต2!$AC$76:$AC$296,ตต2!U$76:U$296))</f>
        <v>#REF!</v>
      </c>
      <c r="E64" s="2941"/>
      <c r="F64" s="2934"/>
    </row>
    <row r="65" spans="1:6" ht="22.5" customHeight="1">
      <c r="A65" s="1229" t="e">
        <f>IF($I22=0," ",LOOKUP($I22,ตต2!$AC$76:$AC$296,ตต2!AA$76:AA$296))</f>
        <v>#REF!</v>
      </c>
      <c r="B65" s="1227" t="e">
        <f>IF($I22=0," ",LOOKUP($I22,ตต2!$AC$76:$AC$296,ตต2!B$76:B$296))</f>
        <v>#REF!</v>
      </c>
      <c r="C65" s="1228"/>
      <c r="D65" s="1348" t="e">
        <f>IF($I22=0," ",LOOKUP($I22,ตต2!$AC$76:$AC$296,ตต2!U$76:U$296))</f>
        <v>#REF!</v>
      </c>
      <c r="E65" s="2941"/>
      <c r="F65" s="2934"/>
    </row>
    <row r="66" spans="1:6" ht="22.5" customHeight="1">
      <c r="A66" s="1229" t="e">
        <f>IF($I23=0," ",LOOKUP($I23,ตต2!$AC$76:$AC$296,ตต2!AA$76:AA$296))</f>
        <v>#REF!</v>
      </c>
      <c r="B66" s="1227" t="e">
        <f>IF($I23=0," ",LOOKUP($I23,ตต2!$AC$76:$AC$296,ตต2!B$76:B$296))</f>
        <v>#REF!</v>
      </c>
      <c r="C66" s="1228"/>
      <c r="D66" s="1348" t="e">
        <f>IF($I23=0," ",LOOKUP($I23,ตต2!$AC$76:$AC$296,ตต2!U$76:U$296))</f>
        <v>#REF!</v>
      </c>
      <c r="E66" s="2941"/>
      <c r="F66" s="2934"/>
    </row>
    <row r="67" spans="1:6" ht="22.5" customHeight="1">
      <c r="A67" s="1229" t="e">
        <f>IF($I24=0," ",LOOKUP($I24,ตต2!$AC$76:$AC$296,ตต2!AA$76:AA$296))</f>
        <v>#REF!</v>
      </c>
      <c r="B67" s="1227" t="e">
        <f>IF($I24=0," ",LOOKUP($I24,ตต2!$AC$76:$AC$296,ตต2!B$76:B$296))</f>
        <v>#REF!</v>
      </c>
      <c r="C67" s="1228"/>
      <c r="D67" s="1348" t="e">
        <f>IF($I24=0," ",LOOKUP($I24,ตต2!$AC$76:$AC$296,ตต2!U$76:U$296))</f>
        <v>#REF!</v>
      </c>
      <c r="E67" s="2941"/>
      <c r="F67" s="2934"/>
    </row>
    <row r="68" spans="1:6" ht="22.5" customHeight="1">
      <c r="A68" s="1231" t="e">
        <f>IF($I25=0," ",LOOKUP($I25,ตต2!$AC$76:$AC$296,ตต2!AA$76:AA$296))</f>
        <v>#REF!</v>
      </c>
      <c r="B68" s="1230" t="e">
        <f>IF($I25=0," ",LOOKUP($I25,ตต2!$AC$76:$AC$296,ตต2!B$76:B$296))</f>
        <v>#REF!</v>
      </c>
      <c r="C68" s="1232"/>
      <c r="D68" s="1350" t="e">
        <f>IF($I25=0," ",LOOKUP($I25,ตต2!$AC$76:$AC$296,ตต2!U$76:U$296))</f>
        <v>#REF!</v>
      </c>
      <c r="E68" s="2941"/>
      <c r="F68" s="2934"/>
    </row>
    <row r="69" spans="1:6" ht="22.5" customHeight="1">
      <c r="A69" s="1234" t="str">
        <f>"- "&amp;F69&amp;" -"</f>
        <v>- 46 -</v>
      </c>
      <c r="B69" s="1234"/>
      <c r="C69" s="1234"/>
      <c r="D69" s="1234"/>
      <c r="E69" s="2941">
        <v>1</v>
      </c>
      <c r="F69" s="2934">
        <f>IF(E69&gt;0,SUM(E$1:E69),0)</f>
        <v>46</v>
      </c>
    </row>
    <row r="70" spans="1:6" ht="22.5" customHeight="1">
      <c r="E70" s="2941"/>
      <c r="F70" s="2934"/>
    </row>
    <row r="71" spans="1:6" ht="22.5" customHeight="1">
      <c r="E71" s="2941"/>
      <c r="F71" s="2934"/>
    </row>
    <row r="72" spans="1:6" ht="22.5" customHeight="1">
      <c r="A72" s="1218" t="s">
        <v>990</v>
      </c>
      <c r="E72" s="2941"/>
      <c r="F72" s="2934"/>
    </row>
    <row r="73" spans="1:6" ht="22.5" customHeight="1">
      <c r="B73" s="1215" t="s">
        <v>230</v>
      </c>
      <c r="E73" s="2941"/>
      <c r="F73" s="2934"/>
    </row>
    <row r="74" spans="1:6" ht="22.5" customHeight="1">
      <c r="B74" s="1215" t="s">
        <v>1258</v>
      </c>
      <c r="E74" s="2941"/>
      <c r="F74" s="2934"/>
    </row>
    <row r="75" spans="1:6" ht="22.5" customHeight="1">
      <c r="C75" s="1215" t="str">
        <f>IF(Y!EQ11=0," ",Y!EQ11)</f>
        <v>จุดเด่น</v>
      </c>
      <c r="E75" s="2941"/>
      <c r="F75" s="2934"/>
    </row>
    <row r="76" spans="1:6" ht="22.5" customHeight="1">
      <c r="C76" s="1215" t="str">
        <f>IF(Y!EQ12=0," ",Y!EQ12)</f>
        <v xml:space="preserve"> -  ผู้เรียนมีสุขนิสัย สุขภาพกายและสุขภาพจิตที่ดี</v>
      </c>
      <c r="E76" s="2941"/>
      <c r="F76" s="2934"/>
    </row>
    <row r="77" spans="1:6" ht="22.5" customHeight="1">
      <c r="C77" s="1215" t="str">
        <f>IF(Y!EQ13=0," ",Y!EQ13)</f>
        <v xml:space="preserve"> -  ผู้เรียนรักการเรียนรู้และพัฒนาตนเองอย่างต่อเนื่อง</v>
      </c>
      <c r="E77" s="2941"/>
      <c r="F77" s="2934"/>
    </row>
    <row r="78" spans="1:6" ht="22.5" customHeight="1">
      <c r="C78" s="1215" t="str">
        <f>IF(Y!EQ14=0," ",Y!EQ14)</f>
        <v xml:space="preserve"> -  ผู้เรียนมีสุนทรียภาพและลักษณะนิสัยด้านศิลป ดนตรีและกีฬา</v>
      </c>
      <c r="E78" s="2941"/>
      <c r="F78" s="2934"/>
    </row>
    <row r="79" spans="1:6" ht="22.5" customHeight="1">
      <c r="C79" s="1215" t="str">
        <f>IF(Y!EQ15=0," ",Y!EQ15)</f>
        <v xml:space="preserve"> </v>
      </c>
      <c r="E79" s="2941"/>
      <c r="F79" s="2934"/>
    </row>
    <row r="80" spans="1:6" ht="22.5" customHeight="1">
      <c r="C80" s="1215" t="str">
        <f>IF(Y!EQ16=0," ",Y!EQ16)</f>
        <v xml:space="preserve"> </v>
      </c>
      <c r="E80" s="2941"/>
      <c r="F80" s="2934"/>
    </row>
    <row r="81" spans="2:6" ht="22.5" customHeight="1">
      <c r="C81" s="1215" t="str">
        <f>IF(Y!EQ17=0," ",Y!EQ17)</f>
        <v>จุดที่ควรพัฒนา</v>
      </c>
      <c r="E81" s="2941"/>
      <c r="F81" s="2934"/>
    </row>
    <row r="82" spans="2:6" ht="22.5" customHeight="1">
      <c r="C82" s="1215" t="str">
        <f>IF(Y!EQ18=0," ",Y!EQ18)</f>
        <v xml:space="preserve"> -  ผู้เรียนควรได้รับการพัฒนาให้มีความสามารถในการคิดวิเคราะห์</v>
      </c>
      <c r="E82" s="2941"/>
      <c r="F82" s="2934"/>
    </row>
    <row r="83" spans="2:6" ht="22.5" customHeight="1">
      <c r="C83" s="1215" t="str">
        <f>IF(Y!EQ19=0," ",Y!EQ19)</f>
        <v xml:space="preserve"> -  ผู้เรียนควรได้รับการพัฒนาให้มีความคิดริเริ่มสร้างสรรค์</v>
      </c>
      <c r="E83" s="2941"/>
      <c r="F83" s="2934"/>
    </row>
    <row r="84" spans="2:6" ht="22.5" customHeight="1">
      <c r="C84" s="1215" t="str">
        <f>IF(Y!EQ20=0," ",Y!EQ20)</f>
        <v xml:space="preserve"> -  ผู้เรียนควรได้รับการพัฒนาด้านทักษะการทำงาน </v>
      </c>
      <c r="E84" s="2941"/>
      <c r="F84" s="2934"/>
    </row>
    <row r="85" spans="2:6" ht="22.5" customHeight="1">
      <c r="C85" s="1215" t="str">
        <f>IF(Y!EQ21=0," ",Y!EQ21)</f>
        <v xml:space="preserve">  -ส่งเสริมคุณธรรม  จริยธรรม</v>
      </c>
      <c r="E85" s="2941"/>
      <c r="F85" s="2934"/>
    </row>
    <row r="86" spans="2:6" ht="22.5" customHeight="1">
      <c r="C86" s="1215" t="str">
        <f>IF(Y!EQ22=0," ",Y!EQ22)</f>
        <v xml:space="preserve"> </v>
      </c>
      <c r="E86" s="2941"/>
      <c r="F86" s="2934"/>
    </row>
    <row r="87" spans="2:6" ht="22.5" customHeight="1">
      <c r="E87" s="2941"/>
      <c r="F87" s="2934"/>
    </row>
    <row r="88" spans="2:6" ht="22.5" customHeight="1">
      <c r="B88" s="1215" t="s">
        <v>1259</v>
      </c>
      <c r="E88" s="2941"/>
      <c r="F88" s="2934"/>
    </row>
    <row r="89" spans="2:6" ht="22.5" customHeight="1">
      <c r="C89" s="1215" t="str">
        <f>IF(Y!ER11=0," ",Y!ER11)</f>
        <v>จุดเด่น</v>
      </c>
      <c r="E89" s="2941"/>
      <c r="F89" s="2934"/>
    </row>
    <row r="90" spans="2:6" ht="22.5" customHeight="1">
      <c r="C90" s="1215" t="str">
        <f>IF(Y!ER12=0," ",Y!ER12)</f>
        <v xml:space="preserve"> -  ครูมีวุฒิการศึกษาปริญญาตรี</v>
      </c>
      <c r="E90" s="2941"/>
      <c r="F90" s="2934"/>
    </row>
    <row r="91" spans="2:6" ht="22.5" customHeight="1">
      <c r="C91" s="1215" t="str">
        <f>IF(Y!ER13=0," ",Y!ER13)</f>
        <v xml:space="preserve"> -  ครูมีความรู้และประสบการณ์ในการสอนนักเรียนระดับปฐมวัย</v>
      </c>
      <c r="E91" s="2941"/>
      <c r="F91" s="2934"/>
    </row>
    <row r="92" spans="2:6" ht="22.5" customHeight="1">
      <c r="C92" s="1215" t="str">
        <f>IF(Y!ER14=0," ",Y!ER14)</f>
        <v xml:space="preserve"> -  ครูมีการจัดทำแผนการจัดประสบการณ์และดำเนินการตามแผนอย่างต่อเนื่อง</v>
      </c>
      <c r="E92" s="2941"/>
      <c r="F92" s="2934"/>
    </row>
    <row r="93" spans="2:6" ht="22.5" customHeight="1">
      <c r="C93" s="1215" t="str">
        <f>IF(Y!ER15=0," ",Y!ER15)</f>
        <v xml:space="preserve"> </v>
      </c>
      <c r="E93" s="2941"/>
      <c r="F93" s="2934"/>
    </row>
    <row r="94" spans="2:6" ht="22.5" customHeight="1">
      <c r="C94" s="1215" t="str">
        <f>IF(Y!ER16=0," ",Y!ER16)</f>
        <v xml:space="preserve"> </v>
      </c>
      <c r="E94" s="2941"/>
      <c r="F94" s="2934"/>
    </row>
    <row r="95" spans="2:6" ht="22.5" customHeight="1">
      <c r="C95" s="1215" t="str">
        <f>IF(Y!ER17=0," ",Y!ER17)</f>
        <v>จุดที่ควรพัฒนา</v>
      </c>
      <c r="E95" s="2941"/>
      <c r="F95" s="2934"/>
    </row>
    <row r="96" spans="2:6" ht="22.5" customHeight="1">
      <c r="C96" s="1215" t="str">
        <f>IF(Y!ER18=0," ",Y!ER18)</f>
        <v xml:space="preserve"> -  ครูควรจัดทำสื่อการสอนในห้องเรียนให้หลากหลาย เช่น เกมการศึกษาต่างๆ</v>
      </c>
      <c r="E96" s="2941"/>
      <c r="F96" s="2934"/>
    </row>
    <row r="97" spans="1:6" ht="22.5" customHeight="1">
      <c r="C97" s="1215" t="str">
        <f>IF(Y!ER19=0," ",Y!ER19)</f>
        <v xml:space="preserve"> -  การจัดทำมุมมต่างๆในห้องเรียน</v>
      </c>
      <c r="E97" s="2941"/>
      <c r="F97" s="2934"/>
    </row>
    <row r="98" spans="1:6" ht="22.5" customHeight="1">
      <c r="C98" s="1215" t="str">
        <f>IF(Y!ER20=0," ",Y!ER20)</f>
        <v xml:space="preserve"> -  ครูควรฝึกทักษะความคิดสร้งสรรค์ และเสริมสร้างจินตนาการแก่นักเรียน</v>
      </c>
      <c r="E98" s="2941"/>
      <c r="F98" s="2934"/>
    </row>
    <row r="99" spans="1:6" ht="22.5" customHeight="1">
      <c r="C99" s="1215" t="str">
        <f>IF(Y!ER21=0," ",Y!ER21)</f>
        <v xml:space="preserve"> </v>
      </c>
      <c r="E99" s="2941"/>
      <c r="F99" s="2934"/>
    </row>
    <row r="100" spans="1:6" ht="22.5" customHeight="1">
      <c r="C100" s="1215" t="str">
        <f>IF(Y!ER22=0," ",Y!ER22)</f>
        <v xml:space="preserve"> </v>
      </c>
      <c r="E100" s="2941"/>
      <c r="F100" s="2934"/>
    </row>
    <row r="101" spans="1:6" ht="22.5" customHeight="1">
      <c r="E101" s="2941"/>
      <c r="F101" s="2934"/>
    </row>
    <row r="102" spans="1:6" ht="22.5" customHeight="1">
      <c r="A102" s="1234" t="str">
        <f>"- "&amp;F102&amp;" -"</f>
        <v>- 47 -</v>
      </c>
      <c r="B102" s="1234"/>
      <c r="C102" s="1234"/>
      <c r="D102" s="1234"/>
      <c r="E102" s="2941">
        <v>1</v>
      </c>
      <c r="F102" s="2934">
        <f>IF(E102&gt;0,SUM(E$1:E102),0)</f>
        <v>47</v>
      </c>
    </row>
    <row r="103" spans="1:6" ht="22.5" customHeight="1">
      <c r="E103" s="2941"/>
      <c r="F103" s="2934"/>
    </row>
    <row r="104" spans="1:6" ht="22.5" customHeight="1">
      <c r="E104" s="2941"/>
      <c r="F104" s="2934"/>
    </row>
    <row r="105" spans="1:6" ht="22.5" customHeight="1">
      <c r="B105" s="1215" t="s">
        <v>1260</v>
      </c>
      <c r="E105" s="2941"/>
      <c r="F105" s="2934"/>
    </row>
    <row r="106" spans="1:6" ht="22.5" customHeight="1">
      <c r="C106" s="1215" t="str">
        <f>IF(Y!EQ25=0," ",Y!EQ25)</f>
        <v>จุดเด่น</v>
      </c>
      <c r="E106" s="2941"/>
      <c r="F106" s="2934"/>
    </row>
    <row r="107" spans="1:6" ht="22.5" customHeight="1">
      <c r="C107" s="1215" t="str">
        <f>IF(Y!EQ26=0," ",Y!EQ26)</f>
        <v xml:space="preserve"> -  ส่งเสริมและสนับสนุนให้บุคลากรได้รับการพัฒนาตนเองอยู่เสมอ</v>
      </c>
      <c r="E107" s="2941"/>
      <c r="F107" s="2934"/>
    </row>
    <row r="108" spans="1:6" ht="22.5" customHeight="1">
      <c r="C108" s="1215" t="str">
        <f>IF(Y!EQ27=0," ",Y!EQ27)</f>
        <v xml:space="preserve"> -  จัดหาสื่อและเทคโนโลยีให้เพียงพอต่อความต้องการ</v>
      </c>
      <c r="E108" s="2941"/>
      <c r="F108" s="2934"/>
    </row>
    <row r="109" spans="1:6" ht="22.5" customHeight="1">
      <c r="C109" s="1215" t="str">
        <f>IF(Y!EQ28=0," ",Y!EQ28)</f>
        <v xml:space="preserve"> -  เป็นผู้นำในการวางแผนพัฒนาหลักสูตรและกระบวนการเรียนรู้</v>
      </c>
      <c r="E109" s="2941"/>
      <c r="F109" s="2934"/>
    </row>
    <row r="110" spans="1:6" ht="22.5" customHeight="1">
      <c r="C110" s="1215" t="str">
        <f>IF(Y!EQ29=0," ",Y!EQ29)</f>
        <v xml:space="preserve"> </v>
      </c>
      <c r="E110" s="2941"/>
      <c r="F110" s="2934"/>
    </row>
    <row r="111" spans="1:6" ht="22.5" customHeight="1">
      <c r="C111" s="1215" t="str">
        <f>IF(Y!EQ30=0," ",Y!EQ30)</f>
        <v xml:space="preserve"> </v>
      </c>
      <c r="E111" s="2941"/>
      <c r="F111" s="2934"/>
    </row>
    <row r="112" spans="1:6" ht="22.5" customHeight="1">
      <c r="C112" s="1215" t="str">
        <f>IF(Y!EQ31=0," ",Y!EQ31)</f>
        <v>จุดที่ควรพัฒนา</v>
      </c>
      <c r="E112" s="2941"/>
      <c r="F112" s="2934"/>
    </row>
    <row r="113" spans="2:6" ht="22.5" customHeight="1">
      <c r="C113" s="1215" t="str">
        <f>IF(Y!EQ32=0," ",Y!EQ32)</f>
        <v xml:space="preserve"> -  ควรกำหนดนโยบายในการพัฒนาหลักสูตรให้ครอบคลุมการจัดประสบการณ์</v>
      </c>
      <c r="E113" s="2941"/>
      <c r="F113" s="2934"/>
    </row>
    <row r="114" spans="2:6" ht="22.5" customHeight="1">
      <c r="C114" s="1215" t="str">
        <f>IF(Y!EQ33=0," ",Y!EQ33)</f>
        <v xml:space="preserve"> -  ควรส่งเสริมพัฒนาบุคลากรในด้านวิธีการสอน</v>
      </c>
      <c r="E114" s="2941"/>
      <c r="F114" s="2934"/>
    </row>
    <row r="115" spans="2:6" ht="22.5" customHeight="1">
      <c r="C115" s="1215" t="str">
        <f>IF(Y!EQ34=0," ",Y!EQ34)</f>
        <v xml:space="preserve"> -  เปิดโอกาสให้ผู้ปกครองได้มีส่วนร่วมในการพัฒผู้เรียน</v>
      </c>
      <c r="E115" s="2941"/>
      <c r="F115" s="2934"/>
    </row>
    <row r="116" spans="2:6" ht="22.5" customHeight="1">
      <c r="C116" s="1215" t="str">
        <f>IF(Y!EQ35=0," ",Y!EQ35)</f>
        <v xml:space="preserve"> </v>
      </c>
      <c r="E116" s="2941"/>
      <c r="F116" s="2934"/>
    </row>
    <row r="117" spans="2:6" ht="22.5" customHeight="1">
      <c r="C117" s="1215" t="str">
        <f>IF(Y!EQ36=0," ",Y!EQ36)</f>
        <v xml:space="preserve"> </v>
      </c>
      <c r="E117" s="2941"/>
      <c r="F117" s="2934"/>
    </row>
    <row r="118" spans="2:6" ht="22.5" customHeight="1">
      <c r="E118" s="2941"/>
      <c r="F118" s="2934"/>
    </row>
    <row r="119" spans="2:6" ht="22.5" customHeight="1">
      <c r="B119" s="1215" t="s">
        <v>1261</v>
      </c>
      <c r="E119" s="2941"/>
      <c r="F119" s="2934"/>
    </row>
    <row r="120" spans="2:6" ht="22.5" customHeight="1">
      <c r="C120" s="1215" t="str">
        <f>IF(Y!ER25=0," ",Y!ER25)</f>
        <v>จุดเด่น</v>
      </c>
      <c r="E120" s="2941"/>
      <c r="F120" s="2934"/>
    </row>
    <row r="121" spans="2:6" ht="22.5" customHeight="1">
      <c r="C121" s="1215" t="str">
        <f>IF(Y!ER26=0," ",Y!ER26)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121" s="2941"/>
      <c r="F121" s="2934"/>
    </row>
    <row r="122" spans="2:6" ht="22.5" customHeight="1">
      <c r="C122" s="1215" t="str">
        <f>IF(Y!ER27=0," ",Y!ER27)</f>
        <v xml:space="preserve"> -  องค์การปกครองท้องถิ่นสนับสนุนงบประมาณอย่างต่อเนื่อง</v>
      </c>
      <c r="E122" s="2941"/>
      <c r="F122" s="2934"/>
    </row>
    <row r="123" spans="2:6" ht="22.5" customHeight="1">
      <c r="C123" s="1215" t="str">
        <f>IF(Y!ER28=0," ",Y!ER28)</f>
        <v xml:space="preserve"> -  นักเรียนและบุคลากรให้การสนับสนุนกิจกรรมในชุมชน</v>
      </c>
      <c r="E123" s="2941"/>
      <c r="F123" s="2934"/>
    </row>
    <row r="124" spans="2:6" ht="22.5" customHeight="1">
      <c r="C124" s="1215" t="str">
        <f>IF(Y!ER29=0," ",Y!ER29)</f>
        <v xml:space="preserve"> </v>
      </c>
      <c r="E124" s="2941"/>
      <c r="F124" s="2934"/>
    </row>
    <row r="125" spans="2:6" ht="22.5" customHeight="1">
      <c r="C125" s="1215" t="str">
        <f>IF(Y!ER30=0," ",Y!ER30)</f>
        <v xml:space="preserve"> </v>
      </c>
      <c r="E125" s="2941"/>
      <c r="F125" s="2934"/>
    </row>
    <row r="126" spans="2:6" ht="22.5" customHeight="1">
      <c r="C126" s="1215" t="str">
        <f>IF(Y!ER31=0," ",Y!ER31)</f>
        <v>จุดที่ควรพัฒนา</v>
      </c>
      <c r="E126" s="2941"/>
      <c r="F126" s="2934"/>
    </row>
    <row r="127" spans="2:6" ht="22.5" customHeight="1">
      <c r="C127" s="1215" t="str">
        <f>IF(Y!ER32=0," ",Y!ER32)</f>
        <v xml:space="preserve"> -  พัฒนาหลักสูตรท้องถิ่น</v>
      </c>
      <c r="E127" s="2941"/>
      <c r="F127" s="2934"/>
    </row>
    <row r="128" spans="2:6" ht="22.5" customHeight="1">
      <c r="C128" s="1215" t="str">
        <f>IF(Y!ER33=0," ",Y!ER33)</f>
        <v xml:space="preserve"> -  สนับสนุนชุมชนให้เข้ามามีส่วนร่วมมากขึ้น</v>
      </c>
      <c r="E128" s="2941"/>
      <c r="F128" s="2934"/>
    </row>
    <row r="129" spans="1:6" ht="22.5" customHeight="1">
      <c r="C129" s="1215" t="str">
        <f>IF(Y!ER34=0," ",Y!ER34)</f>
        <v xml:space="preserve"> </v>
      </c>
      <c r="E129" s="2941"/>
      <c r="F129" s="2934"/>
    </row>
    <row r="130" spans="1:6" ht="22.5" customHeight="1">
      <c r="C130" s="1215" t="str">
        <f>IF(Y!ER35=0," ",Y!ER35)</f>
        <v xml:space="preserve"> </v>
      </c>
      <c r="E130" s="2941"/>
      <c r="F130" s="2934"/>
    </row>
    <row r="131" spans="1:6" ht="22.5" customHeight="1">
      <c r="C131" s="1215" t="str">
        <f>IF(Y!ER36=0," ",Y!ER36)</f>
        <v xml:space="preserve"> </v>
      </c>
      <c r="E131" s="2941"/>
      <c r="F131" s="2934"/>
    </row>
    <row r="132" spans="1:6" ht="22.5" customHeight="1">
      <c r="E132" s="2941"/>
      <c r="F132" s="2934"/>
    </row>
    <row r="133" spans="1:6" ht="22.5" customHeight="1">
      <c r="E133" s="2941"/>
      <c r="F133" s="2934"/>
    </row>
    <row r="134" spans="1:6" ht="22.5" customHeight="1">
      <c r="E134" s="2941"/>
      <c r="F134" s="2934"/>
    </row>
    <row r="135" spans="1:6" ht="22.5" customHeight="1">
      <c r="A135" s="1234" t="str">
        <f>"- "&amp;F135&amp;" -"</f>
        <v>- 48 -</v>
      </c>
      <c r="B135" s="1234"/>
      <c r="C135" s="1234"/>
      <c r="D135" s="1234"/>
      <c r="E135" s="2941">
        <v>1</v>
      </c>
      <c r="F135" s="2934">
        <f>IF(E135&gt;0,SUM(E$1:E135),0)</f>
        <v>48</v>
      </c>
    </row>
    <row r="136" spans="1:6" ht="22.5" customHeight="1">
      <c r="E136" s="2941"/>
      <c r="F136" s="2934"/>
    </row>
    <row r="137" spans="1:6" ht="22.5" customHeight="1">
      <c r="E137" s="2941"/>
      <c r="F137" s="2934"/>
    </row>
    <row r="138" spans="1:6" ht="22.5" customHeight="1">
      <c r="B138" s="1215" t="s">
        <v>1262</v>
      </c>
      <c r="E138" s="2941"/>
      <c r="F138" s="2934"/>
    </row>
    <row r="139" spans="1:6" ht="22.5" customHeight="1">
      <c r="C139" s="1215" t="str">
        <f>IF(Y!ER39=0," ",Y!ER39)</f>
        <v>จุดเด่น</v>
      </c>
      <c r="E139" s="2941"/>
      <c r="F139" s="2934"/>
    </row>
    <row r="140" spans="1:6" ht="22.5" customHeight="1">
      <c r="C140" s="1215" t="str">
        <f>IF(Y!ER40=0," ",Y!ER40)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140" s="2941"/>
      <c r="F140" s="2934"/>
    </row>
    <row r="141" spans="1:6" ht="22.5" customHeight="1">
      <c r="C141" s="1215" t="str">
        <f>IF(Y!ER41=0," ",Y!ER41)</f>
        <v xml:space="preserve"> -  องค์การปกครองท้องถิ่นสนับสนุนงบประมาณอย่างต่อเนื่อง</v>
      </c>
      <c r="E141" s="2941"/>
      <c r="F141" s="2934"/>
    </row>
    <row r="142" spans="1:6" ht="22.5" customHeight="1">
      <c r="C142" s="1215" t="str">
        <f>IF(Y!ER42=0," ",Y!ER42)</f>
        <v xml:space="preserve"> -  นักเรียนและบุคลากรให้การสนับสนุนกิจกรรมในชุมชน</v>
      </c>
      <c r="E142" s="2941"/>
      <c r="F142" s="2934"/>
    </row>
    <row r="143" spans="1:6" ht="22.5" customHeight="1">
      <c r="C143" s="1215" t="str">
        <f>IF(Y!ER43=0," ",Y!ER43)</f>
        <v xml:space="preserve"> </v>
      </c>
      <c r="E143" s="2941"/>
      <c r="F143" s="2934"/>
    </row>
    <row r="144" spans="1:6" ht="22.5" customHeight="1">
      <c r="C144" s="1215" t="str">
        <f>IF(Y!ER44=0," ",Y!ER44)</f>
        <v xml:space="preserve"> </v>
      </c>
      <c r="E144" s="2941"/>
      <c r="F144" s="2934"/>
    </row>
    <row r="145" spans="1:6" ht="22.5" customHeight="1">
      <c r="C145" s="1215" t="str">
        <f>IF(Y!ER45=0," ",Y!ER45)</f>
        <v>จุดที่ควรพัฒนา</v>
      </c>
      <c r="E145" s="2941"/>
      <c r="F145" s="2934"/>
    </row>
    <row r="146" spans="1:6" ht="22.5" customHeight="1">
      <c r="C146" s="1215" t="str">
        <f>IF(Y!ER46=0," ",Y!ER46)</f>
        <v xml:space="preserve"> -  พัฒนาหลักสูตรท้องถิ่น</v>
      </c>
      <c r="E146" s="2941"/>
      <c r="F146" s="2934"/>
    </row>
    <row r="147" spans="1:6" ht="22.5" customHeight="1">
      <c r="C147" s="1215" t="str">
        <f>IF(Y!ER47=0," ",Y!ER47)</f>
        <v xml:space="preserve"> -  สนับสนุนชุมชนให้เข้ามามีส่วนร่วมในการพัฒนาการศึกษาให้มากขึ้น</v>
      </c>
      <c r="E147" s="2941"/>
      <c r="F147" s="2934"/>
    </row>
    <row r="148" spans="1:6" ht="22.5" customHeight="1">
      <c r="C148" s="1215" t="str">
        <f>IF(Y!ER48=0," ",Y!ER48)</f>
        <v xml:space="preserve"> </v>
      </c>
      <c r="E148" s="2941"/>
      <c r="F148" s="2934"/>
    </row>
    <row r="149" spans="1:6" ht="22.5" customHeight="1">
      <c r="C149" s="1215" t="str">
        <f>IF(Y!ER49=0," ",Y!ER49)</f>
        <v xml:space="preserve"> </v>
      </c>
      <c r="E149" s="2941"/>
      <c r="F149" s="2934"/>
    </row>
    <row r="150" spans="1:6" ht="22.5" customHeight="1">
      <c r="C150" s="1215" t="str">
        <f>IF(Y!ER50=0," ",Y!ER50)</f>
        <v xml:space="preserve"> </v>
      </c>
      <c r="E150" s="2941"/>
      <c r="F150" s="2934"/>
    </row>
    <row r="151" spans="1:6" ht="22.5" customHeight="1">
      <c r="E151" s="2941"/>
      <c r="F151" s="2934"/>
    </row>
    <row r="152" spans="1:6" ht="22.5" customHeight="1">
      <c r="A152" s="1218" t="s">
        <v>298</v>
      </c>
      <c r="E152" s="2941"/>
      <c r="F152" s="2934"/>
    </row>
    <row r="153" spans="1:6" ht="22.5" customHeight="1">
      <c r="A153" s="2118"/>
      <c r="B153" s="1215" t="s">
        <v>1263</v>
      </c>
      <c r="E153" s="2941"/>
      <c r="F153" s="2934"/>
    </row>
    <row r="154" spans="1:6" ht="22.5" customHeight="1">
      <c r="B154" s="1215" t="str">
        <f>IF(Y!EO10=0," ",Y!EO10)</f>
        <v>แนวทางการพัฒนาในอนาคต  มาตรฐานที่ 1</v>
      </c>
      <c r="E154" s="2941"/>
      <c r="F154" s="2934"/>
    </row>
    <row r="155" spans="1:6" ht="22.5" customHeight="1">
      <c r="B155" s="1215" t="str">
        <f>IF(Y!EO11=0," ",Y!EO11)</f>
        <v xml:space="preserve"> - จัดให้มีโครงการส่งเสริมสุขภาพ โครงการเยี่ยมบ้าน  กิจกรรมออกกำลังกาย  กิจกรรมการ</v>
      </c>
      <c r="E155" s="2941"/>
      <c r="F155" s="2934"/>
    </row>
    <row r="156" spans="1:6" ht="22.5" customHeight="1">
      <c r="B156" s="1215" t="str">
        <f>IF(Y!EO12=0," ",Y!EO12)</f>
        <v xml:space="preserve">    ล้างมือก่อนรับประทานอาหาร  ล้างมือก่อนและหลังจากการใช้ห้องน้ำ   โครงการอาหาร</v>
      </c>
      <c r="E156" s="2941"/>
      <c r="F156" s="2934"/>
    </row>
    <row r="157" spans="1:6" ht="22.5" customHeight="1">
      <c r="B157" s="1215" t="str">
        <f>IF(Y!EO13=0," ",Y!EO13)</f>
        <v xml:space="preserve">    กลางวัน </v>
      </c>
      <c r="E157" s="2941"/>
      <c r="F157" s="2934"/>
    </row>
    <row r="158" spans="1:6" ht="22.5" customHeight="1">
      <c r="B158" s="1215" t="str">
        <f>IF(Y!EO14=0," ",Y!EO14)</f>
        <v xml:space="preserve"> </v>
      </c>
      <c r="E158" s="2941"/>
      <c r="F158" s="2934"/>
    </row>
    <row r="159" spans="1:6" ht="22.5" customHeight="1">
      <c r="B159" s="1215" t="str">
        <f>IF(Y!EO15=0," ",Y!EO15)</f>
        <v xml:space="preserve"> </v>
      </c>
      <c r="E159" s="2941"/>
      <c r="F159" s="2934"/>
    </row>
    <row r="160" spans="1:6" ht="22.5" customHeight="1">
      <c r="B160" s="1215" t="str">
        <f>IF(Y!EO16=0," ",Y!EO16)</f>
        <v>แนวทางการพัฒนาในอนาคต  มาตรฐานที่ 2</v>
      </c>
      <c r="E160" s="2941"/>
      <c r="F160" s="2934"/>
    </row>
    <row r="161" spans="1:6" ht="22.5" customHeight="1">
      <c r="B161" s="1215" t="str">
        <f>IF(Y!EO17=0," ",Y!EO17)</f>
        <v xml:space="preserve"> -  จัดทำโครงการศึกาแหล่งการเรียนรู้   จัดกิจกรรมงานศิลปะ  กิจกรรมกีฬา</v>
      </c>
      <c r="E161" s="2941"/>
      <c r="F161" s="2934"/>
    </row>
    <row r="162" spans="1:6" ht="22.5" customHeight="1">
      <c r="B162" s="1215" t="str">
        <f>IF(Y!EO18=0," ",Y!EO18)</f>
        <v xml:space="preserve"> </v>
      </c>
      <c r="E162" s="2941"/>
      <c r="F162" s="2934"/>
    </row>
    <row r="163" spans="1:6" ht="22.5" customHeight="1">
      <c r="B163" s="1215" t="str">
        <f>IF(Y!EO19=0," ",Y!EO19)</f>
        <v xml:space="preserve"> </v>
      </c>
      <c r="E163" s="2941"/>
      <c r="F163" s="2934"/>
    </row>
    <row r="164" spans="1:6" ht="22.5" customHeight="1">
      <c r="B164" s="1215" t="str">
        <f>IF(Y!EO20=0," ",Y!EO20)</f>
        <v xml:space="preserve"> </v>
      </c>
      <c r="E164" s="2941"/>
      <c r="F164" s="2934"/>
    </row>
    <row r="165" spans="1:6" ht="22.5" customHeight="1">
      <c r="B165" s="1215" t="str">
        <f>IF(Y!EO21=0," ",Y!EO21)</f>
        <v xml:space="preserve"> </v>
      </c>
      <c r="E165" s="2941"/>
      <c r="F165" s="2934"/>
    </row>
    <row r="166" spans="1:6" ht="22.5" customHeight="1">
      <c r="E166" s="2941"/>
      <c r="F166" s="2934"/>
    </row>
    <row r="167" spans="1:6" ht="22.5" customHeight="1">
      <c r="E167" s="2941"/>
      <c r="F167" s="2934"/>
    </row>
    <row r="168" spans="1:6" ht="22.5" customHeight="1">
      <c r="A168" s="1234" t="str">
        <f>"- "&amp;F168&amp;" -"</f>
        <v>- 49 -</v>
      </c>
      <c r="B168" s="1234"/>
      <c r="C168" s="1234"/>
      <c r="D168" s="1234"/>
      <c r="E168" s="2941">
        <v>1</v>
      </c>
      <c r="F168" s="2934">
        <f>IF(E168&gt;0,SUM(E$1:E168),0)</f>
        <v>49</v>
      </c>
    </row>
    <row r="169" spans="1:6" ht="22.5" customHeight="1">
      <c r="E169" s="2941"/>
      <c r="F169" s="2934"/>
    </row>
    <row r="170" spans="1:6" ht="22.5" customHeight="1">
      <c r="A170" s="1669"/>
      <c r="E170" s="2941"/>
      <c r="F170" s="2934"/>
    </row>
    <row r="171" spans="1:6" ht="22.5" customHeight="1">
      <c r="B171" s="1215" t="str">
        <f>IF(Y!EO22=0," ",Y!EO22)</f>
        <v>แนวทางการพัฒนาในอนาคต  มาตรฐานที่ 3</v>
      </c>
      <c r="E171" s="2941"/>
      <c r="F171" s="2934"/>
    </row>
    <row r="172" spans="1:6" ht="22.5" customHeight="1">
      <c r="B172" s="1215" t="str">
        <f>IF(Y!EO23=0," ",Y!EO23)</f>
        <v xml:space="preserve"> -  จัดโครงการส่งเสริมคุณธรรม จริยธรรม และค่านิยมที่พึงประสงค์  กิจกรรมวันสำคัญต่างๆ</v>
      </c>
      <c r="E172" s="2941"/>
      <c r="F172" s="2934"/>
    </row>
    <row r="173" spans="1:6" ht="22.5" customHeight="1">
      <c r="B173" s="1215" t="str">
        <f>IF(Y!EO24=0," ",Y!EO24)</f>
        <v xml:space="preserve">       กิจกรรมครูพระสอนธรรมในโรงเรียน เป็นต้น</v>
      </c>
      <c r="E173" s="2941"/>
      <c r="F173" s="2934"/>
    </row>
    <row r="174" spans="1:6" ht="22.5" customHeight="1">
      <c r="B174" s="1215" t="str">
        <f>IF(Y!EO25=0," ",Y!EO25)</f>
        <v xml:space="preserve"> </v>
      </c>
      <c r="E174" s="2941"/>
      <c r="F174" s="2934"/>
    </row>
    <row r="175" spans="1:6" ht="22.5" customHeight="1">
      <c r="B175" s="1215" t="str">
        <f>IF(Y!EO26=0," ",Y!EO26)</f>
        <v xml:space="preserve"> </v>
      </c>
      <c r="E175" s="2941"/>
      <c r="F175" s="2934"/>
    </row>
    <row r="176" spans="1:6" ht="22.5" customHeight="1">
      <c r="B176" s="1215" t="str">
        <f>IF(Y!EO27=0," ",Y!EO27)</f>
        <v xml:space="preserve"> </v>
      </c>
      <c r="E176" s="2941"/>
      <c r="F176" s="2934"/>
    </row>
    <row r="177" spans="1:6" ht="22.5" customHeight="1">
      <c r="B177" s="1215" t="str">
        <f>IF(Y!EO28=0," ",Y!EO28)</f>
        <v>แนวทางการพัฒนาในอนาคต  มาตรฐานที่ 4</v>
      </c>
      <c r="E177" s="2941"/>
      <c r="F177" s="2934"/>
    </row>
    <row r="178" spans="1:6" ht="22.5" customHeight="1">
      <c r="B178" s="1215" t="str">
        <f>IF(Y!EO29=0," ",Y!EO29)</f>
        <v xml:space="preserve"> -  จัดโครงการให้จัดการเรียนการสอนโดยใช้โครงงาน  จัดโครงการประกวดการอ่านคล่อง  </v>
      </c>
      <c r="E178" s="2941"/>
      <c r="F178" s="2934"/>
    </row>
    <row r="179" spans="1:6" ht="22.5" customHeight="1">
      <c r="B179" s="1215" t="str">
        <f>IF(Y!EO30=0," ",Y!EO30)</f>
        <v xml:space="preserve"> เขียนคล่อง ส่งเสริมให้เข้าแข่งขัน-ประกวด  กิจกรรมต่างๆ  ตามสมควร</v>
      </c>
      <c r="E179" s="2941"/>
      <c r="F179" s="2934"/>
    </row>
    <row r="180" spans="1:6" ht="22.5" customHeight="1">
      <c r="B180" s="1215" t="str">
        <f>IF(Y!EO31=0," ",Y!EO31)</f>
        <v xml:space="preserve"> </v>
      </c>
      <c r="E180" s="2941"/>
      <c r="F180" s="2934"/>
    </row>
    <row r="181" spans="1:6" ht="22.5" customHeight="1">
      <c r="B181" s="1215" t="str">
        <f>IF(Y!EO32=0," ",Y!EO32)</f>
        <v xml:space="preserve"> </v>
      </c>
      <c r="E181" s="2941"/>
      <c r="F181" s="2934"/>
    </row>
    <row r="182" spans="1:6" ht="22.5" customHeight="1">
      <c r="B182" s="1215" t="str">
        <f>IF(Y!EO33=0," ",Y!EO33)</f>
        <v xml:space="preserve"> </v>
      </c>
      <c r="E182" s="2941"/>
      <c r="F182" s="2934"/>
    </row>
    <row r="183" spans="1:6" ht="22.5" customHeight="1">
      <c r="A183" s="2118"/>
      <c r="B183" s="1215" t="s">
        <v>93</v>
      </c>
      <c r="E183" s="2941"/>
      <c r="F183" s="2934"/>
    </row>
    <row r="184" spans="1:6" ht="22.5" customHeight="1">
      <c r="B184" s="1215" t="str">
        <f>IF(Y!EP10=0," ",Y!EP10)</f>
        <v>แนวทางการพัฒนาในอนาคต  มาตรฐานที่ 5</v>
      </c>
      <c r="E184" s="2941"/>
      <c r="F184" s="2934"/>
    </row>
    <row r="185" spans="1:6" ht="22.5" customHeight="1">
      <c r="B185" s="1215" t="str">
        <f>IF(Y!EP11=0," ",Y!EP11)</f>
        <v xml:space="preserve"> -  จัดกิจกรรมเพื่อพัฒนาการเรียนการสอนภาษาไทย คณิตศาสตร์ วิทยาศาสตร์ ภาษาอังกฤษ</v>
      </c>
      <c r="E185" s="2941"/>
      <c r="F185" s="2934"/>
    </row>
    <row r="186" spans="1:6" ht="22.5" customHeight="1">
      <c r="B186" s="1215" t="str">
        <f>IF(Y!EP12=0," ",Y!EP12)</f>
        <v xml:space="preserve">     กิจกรรมสอนซ่อมเสริมให้สม่ำเสมอ  ตลอดจนการเข้าร่วมแข่งขันทางวิชาการ   การศึกษา</v>
      </c>
      <c r="E186" s="2941"/>
      <c r="F186" s="2934"/>
    </row>
    <row r="187" spans="1:6" ht="22.5" customHeight="1">
      <c r="B187" s="1215" t="str">
        <f>IF(Y!EP13=0," ",Y!EP13)</f>
        <v xml:space="preserve">     โดยใช้แหล่งเรียนรู้ </v>
      </c>
      <c r="E187" s="2941"/>
      <c r="F187" s="2934"/>
    </row>
    <row r="188" spans="1:6" ht="22.5" customHeight="1">
      <c r="B188" s="1215" t="str">
        <f>IF(Y!EP14=0," ",Y!EP14)</f>
        <v xml:space="preserve"> </v>
      </c>
      <c r="E188" s="2941"/>
      <c r="F188" s="2934"/>
    </row>
    <row r="189" spans="1:6" ht="22.5" customHeight="1">
      <c r="B189" s="1215" t="str">
        <f>IF(Y!EP15=0," ",Y!EP15)</f>
        <v xml:space="preserve"> </v>
      </c>
      <c r="E189" s="2941"/>
      <c r="F189" s="2934"/>
    </row>
    <row r="190" spans="1:6" ht="22.5" customHeight="1">
      <c r="B190" s="1215" t="str">
        <f>IF(Y!EP16=0," ",Y!EP16)</f>
        <v>แนวทางการพัฒนาในอนาคต  มาตรฐานที่ 6</v>
      </c>
      <c r="E190" s="2941"/>
      <c r="F190" s="2934"/>
    </row>
    <row r="191" spans="1:6" ht="22.5" customHeight="1">
      <c r="B191" s="1215" t="str">
        <f>IF(Y!EP17=0," ",Y!EP17)</f>
        <v xml:space="preserve"> -  จัดกิจกรรมส่งเสริมประชาธิปไตย ส่งเสริมสุขภาพ  กิจกรรมจิตอาสารักษาสิ่งแวดล้อม</v>
      </c>
      <c r="E191" s="2941"/>
      <c r="F191" s="2934"/>
    </row>
    <row r="192" spans="1:6" ht="22.5" customHeight="1">
      <c r="B192" s="1215" t="str">
        <f>IF(Y!EP18=0," ",Y!EP18)</f>
        <v xml:space="preserve">      กิจกรรมการประกวดร้องเพลงไทยลูกทุ่ง</v>
      </c>
      <c r="E192" s="2941"/>
      <c r="F192" s="2934"/>
    </row>
    <row r="193" spans="1:6" ht="22.5" customHeight="1">
      <c r="B193" s="1215" t="str">
        <f>IF(Y!EP19=0," ",Y!EP19)</f>
        <v xml:space="preserve"> </v>
      </c>
      <c r="E193" s="2941"/>
      <c r="F193" s="2934"/>
    </row>
    <row r="194" spans="1:6" ht="22.5" customHeight="1">
      <c r="B194" s="1215" t="str">
        <f>IF(Y!EP20=0," ",Y!EP20)</f>
        <v xml:space="preserve"> </v>
      </c>
      <c r="E194" s="2941"/>
      <c r="F194" s="2934"/>
    </row>
    <row r="195" spans="1:6" ht="22.5" customHeight="1">
      <c r="B195" s="1215" t="str">
        <f>IF(Y!EP21=0," ",Y!EP21)</f>
        <v xml:space="preserve"> </v>
      </c>
      <c r="E195" s="2941"/>
      <c r="F195" s="2934"/>
    </row>
    <row r="196" spans="1:6" ht="22.5" customHeight="1">
      <c r="A196" s="20"/>
      <c r="B196" s="1215" t="str">
        <f>IF(Y!EP22=0," ",Y!EP22)</f>
        <v>แนวทางการพัฒนาในอนาคต  มาตรฐานที่ 7</v>
      </c>
      <c r="C196" s="20"/>
      <c r="D196" s="20"/>
      <c r="E196" s="2941"/>
      <c r="F196" s="2934"/>
    </row>
    <row r="197" spans="1:6" ht="22.5" customHeight="1">
      <c r="B197" s="1215" t="str">
        <f>IF(Y!EP23=0," ",Y!EP23)</f>
        <v xml:space="preserve"> -  จัดโครงการพัฒนาบุคลากรทางการศึกษาส่งเสริมให้ครูเข้ารับการอบรมในวิชาที่รับผิดชอบ</v>
      </c>
      <c r="E197" s="2941"/>
      <c r="F197" s="2934"/>
    </row>
    <row r="198" spans="1:6" ht="22.5" customHeight="1">
      <c r="B198" s="1215" t="str">
        <f>IF(Y!EP24=0," ",Y!EP24)</f>
        <v xml:space="preserve">      จัดการเรียนการสอนที่เน้นนักเรียนเป็นสำคัญ โครงการนิเทศ วิจัยในชั้นเรียน</v>
      </c>
      <c r="E198" s="2941"/>
      <c r="F198" s="2934"/>
    </row>
    <row r="199" spans="1:6" ht="22.5" customHeight="1">
      <c r="B199" s="1215" t="str">
        <f>IF(Y!EP25=0," ",Y!EP25)</f>
        <v xml:space="preserve"> </v>
      </c>
      <c r="E199" s="2941"/>
      <c r="F199" s="2934"/>
    </row>
    <row r="200" spans="1:6" ht="22.5" customHeight="1">
      <c r="B200" s="1215" t="str">
        <f>IF(Y!EP26=0," ",Y!EP26)</f>
        <v xml:space="preserve"> </v>
      </c>
      <c r="E200" s="2941"/>
      <c r="F200" s="2934"/>
    </row>
    <row r="201" spans="1:6" ht="22.5" customHeight="1">
      <c r="A201" s="20"/>
      <c r="B201" s="1215" t="str">
        <f>IF(Y!EP27=0," ",Y!EP27)</f>
        <v xml:space="preserve"> </v>
      </c>
      <c r="C201" s="20"/>
      <c r="D201" s="20"/>
      <c r="E201" s="2941"/>
      <c r="F201" s="2934"/>
    </row>
    <row r="202" spans="1:6" ht="22.5" customHeight="1">
      <c r="A202" s="1234" t="str">
        <f>"- "&amp;F202&amp;" -"</f>
        <v>- 50 -</v>
      </c>
      <c r="B202" s="1234"/>
      <c r="C202" s="1234"/>
      <c r="D202" s="1234"/>
      <c r="E202" s="2941">
        <v>1</v>
      </c>
      <c r="F202" s="2934">
        <f>IF(E202&gt;0,SUM(E$1:E202),0)</f>
        <v>50</v>
      </c>
    </row>
    <row r="203" spans="1:6" ht="22.5" customHeight="1">
      <c r="E203" s="2941"/>
      <c r="F203" s="2934"/>
    </row>
    <row r="204" spans="1:6" ht="22.5" customHeight="1">
      <c r="A204" s="2118"/>
      <c r="E204" s="2941"/>
      <c r="F204" s="2934"/>
    </row>
    <row r="205" spans="1:6" ht="22.5" customHeight="1">
      <c r="B205" s="1215" t="str">
        <f>IF(Y!EP28=0," ",Y!EP28)</f>
        <v>แนวทางการพัฒนาในอนาคต  มาตรฐานที่ 8</v>
      </c>
      <c r="E205" s="2941"/>
      <c r="F205" s="2934"/>
    </row>
    <row r="206" spans="1:6" ht="22.5" customHeight="1">
      <c r="B206" s="1215" t="str">
        <f>IF(Y!EP29=0," ",Y!EP29)</f>
        <v xml:space="preserve"> -  จัดโครงการกิจกรรมพัฒนาการเรียนการสอน เพิ่มยกระดับผลสัมฤทธิ์ทางการเรียนให้</v>
      </c>
      <c r="E206" s="2941"/>
      <c r="F206" s="2934"/>
    </row>
    <row r="207" spans="1:6" ht="22.5" customHeight="1">
      <c r="B207" s="1215" t="str">
        <f>IF(Y!EP30=0," ",Y!EP30)</f>
        <v xml:space="preserve">     สูงขึ้น โดยเฉพาะวิชาภาษาไทย คณิตศาสตร์ ภาษาอังกฤษ และ วิทยาศาสตร์</v>
      </c>
      <c r="E207" s="2941"/>
      <c r="F207" s="2934"/>
    </row>
    <row r="208" spans="1:6" ht="22.5" customHeight="1">
      <c r="B208" s="1215" t="str">
        <f>IF(Y!EP31=0," ",Y!EP31)</f>
        <v xml:space="preserve"> </v>
      </c>
      <c r="E208" s="2941"/>
      <c r="F208" s="2934"/>
    </row>
    <row r="209" spans="1:6" ht="22.5" customHeight="1">
      <c r="B209" s="1215" t="str">
        <f>IF(Y!EP32=0," ",Y!EP32)</f>
        <v xml:space="preserve"> </v>
      </c>
      <c r="E209" s="2941"/>
      <c r="F209" s="2934"/>
    </row>
    <row r="210" spans="1:6" ht="22.5" customHeight="1">
      <c r="B210" s="1215" t="str">
        <f>IF(Y!EP33=0," ",Y!EP33)</f>
        <v xml:space="preserve"> </v>
      </c>
      <c r="E210" s="2941"/>
      <c r="F210" s="2934"/>
    </row>
    <row r="211" spans="1:6" ht="22.5" customHeight="1">
      <c r="E211" s="2941"/>
      <c r="F211" s="2934"/>
    </row>
    <row r="212" spans="1:6" ht="22.5" customHeight="1">
      <c r="A212" s="2118"/>
      <c r="B212" s="1215" t="s">
        <v>90</v>
      </c>
      <c r="E212" s="2941"/>
      <c r="F212" s="2934"/>
    </row>
    <row r="213" spans="1:6" ht="22.5" customHeight="1">
      <c r="B213" s="1215" t="str">
        <f>IF(Y!EO37=0," ",Y!EO37)</f>
        <v>แนวทางการพัฒนาในอนาคต  มาตรฐานที่ 9</v>
      </c>
      <c r="E213" s="2941"/>
      <c r="F213" s="2934"/>
    </row>
    <row r="214" spans="1:6" ht="22.5" customHeight="1">
      <c r="B214" s="1215" t="str">
        <f>IF(Y!EO38=0," ",Y!EO38)</f>
        <v xml:space="preserve"> -  จัดโครงการกิจกรรมพัฒนาการเรียนการสอน การสอนซ่อมเสริม การวิจัยในชั้นเรียน</v>
      </c>
      <c r="E214" s="2941"/>
      <c r="F214" s="2934"/>
    </row>
    <row r="215" spans="1:6" ht="22.5" customHeight="1">
      <c r="B215" s="1215" t="str">
        <f>IF(Y!EO39=0," ",Y!EO39)</f>
        <v xml:space="preserve"> </v>
      </c>
      <c r="E215" s="2941"/>
      <c r="F215" s="2934"/>
    </row>
    <row r="216" spans="1:6" ht="22.5" customHeight="1">
      <c r="B216" s="1215" t="str">
        <f>IF(Y!EO40=0," ",Y!EO40)</f>
        <v xml:space="preserve"> </v>
      </c>
      <c r="E216" s="2941"/>
      <c r="F216" s="2934"/>
    </row>
    <row r="217" spans="1:6" ht="22.5" customHeight="1">
      <c r="B217" s="1215" t="str">
        <f>IF(Y!EO41=0," ",Y!EO41)</f>
        <v xml:space="preserve"> </v>
      </c>
      <c r="E217" s="2941"/>
      <c r="F217" s="2934"/>
    </row>
    <row r="218" spans="1:6" ht="22.5" customHeight="1">
      <c r="B218" s="1215" t="str">
        <f>IF(Y!EO42=0," ",Y!EO42)</f>
        <v xml:space="preserve"> </v>
      </c>
      <c r="E218" s="2941"/>
      <c r="F218" s="2934"/>
    </row>
    <row r="219" spans="1:6" ht="22.5" customHeight="1">
      <c r="E219" s="2941"/>
      <c r="F219" s="2934"/>
    </row>
    <row r="220" spans="1:6" ht="22.5" customHeight="1">
      <c r="A220" s="2118"/>
      <c r="B220" s="1215" t="s">
        <v>91</v>
      </c>
      <c r="E220" s="2941"/>
      <c r="F220" s="2934"/>
    </row>
    <row r="221" spans="1:6" ht="22.5" customHeight="1">
      <c r="B221" s="1215" t="str">
        <f>IF(Y!EP37=0," ",Y!EP37)</f>
        <v>แนวทางการพัฒนาในอนาคต  มาตรฐานที่ 10</v>
      </c>
      <c r="E221" s="2941"/>
      <c r="F221" s="2934"/>
    </row>
    <row r="222" spans="1:6" ht="22.5" customHeight="1">
      <c r="B222" s="1215" t="str">
        <f>IF(Y!EP38=0," ",Y!EP38)</f>
        <v xml:space="preserve"> -  จัดโครงการส่งเสริมคุณธรรม จริยธรรม และค่านิยมพึงประสงค์</v>
      </c>
      <c r="E222" s="2941"/>
      <c r="F222" s="2934"/>
    </row>
    <row r="223" spans="1:6" ht="22.5" customHeight="1">
      <c r="B223" s="1215" t="str">
        <f>IF(Y!EP39=0," ",Y!EP39)</f>
        <v xml:space="preserve"> </v>
      </c>
      <c r="E223" s="2941"/>
      <c r="F223" s="2934"/>
    </row>
    <row r="224" spans="1:6" ht="22.5" customHeight="1">
      <c r="B224" s="1215" t="str">
        <f>IF(Y!EP40=0," ",Y!EP40)</f>
        <v xml:space="preserve"> </v>
      </c>
      <c r="E224" s="2941"/>
      <c r="F224" s="2934"/>
    </row>
    <row r="225" spans="1:6" ht="22.5" customHeight="1">
      <c r="B225" s="1215" t="str">
        <f>IF(Y!EP41=0," ",Y!EP41)</f>
        <v xml:space="preserve"> </v>
      </c>
      <c r="E225" s="2941"/>
      <c r="F225" s="2934"/>
    </row>
    <row r="226" spans="1:6" ht="22.5" customHeight="1">
      <c r="B226" s="1215" t="str">
        <f>IF(Y!EP42=0," ",Y!EP42)</f>
        <v xml:space="preserve"> </v>
      </c>
      <c r="E226" s="2941"/>
      <c r="F226" s="2934"/>
    </row>
    <row r="227" spans="1:6" ht="22.5" customHeight="1">
      <c r="E227" s="2941"/>
      <c r="F227" s="2934"/>
    </row>
    <row r="228" spans="1:6" ht="22.5" customHeight="1">
      <c r="A228" s="2118"/>
      <c r="B228" s="1215" t="s">
        <v>92</v>
      </c>
      <c r="E228" s="2941"/>
      <c r="F228" s="2934"/>
    </row>
    <row r="229" spans="1:6" ht="22.5" customHeight="1">
      <c r="B229" s="1215" t="str">
        <f>IF(Y!EP46=0," ",Y!EP46)</f>
        <v>แนวทางการพัฒนาในอนาคต  มาตรฐานที่ 11</v>
      </c>
      <c r="E229" s="2941"/>
      <c r="F229" s="2934"/>
    </row>
    <row r="230" spans="1:6" ht="22.5" customHeight="1">
      <c r="B230" s="1215" t="str">
        <f>IF(Y!EP47=0," ",Y!EP47)</f>
        <v xml:space="preserve"> -  จัดโครงการกิจกรรมปรัชญาเศรษฐกิจพอเพียง</v>
      </c>
      <c r="E230" s="2941"/>
      <c r="F230" s="2934"/>
    </row>
    <row r="231" spans="1:6" ht="22.5" customHeight="1">
      <c r="B231" s="1215" t="str">
        <f>IF(Y!EP48=0," ",Y!EP48)</f>
        <v xml:space="preserve"> </v>
      </c>
      <c r="E231" s="2941"/>
      <c r="F231" s="2934"/>
    </row>
    <row r="232" spans="1:6" ht="22.5" customHeight="1">
      <c r="B232" s="1215" t="str">
        <f>IF(Y!EP49=0," ",Y!EP49)</f>
        <v xml:space="preserve"> </v>
      </c>
      <c r="E232" s="2941"/>
      <c r="F232" s="2934"/>
    </row>
    <row r="233" spans="1:6" ht="22.5" customHeight="1">
      <c r="B233" s="1215" t="str">
        <f>IF(Y!EP50=0," ",Y!EP50)</f>
        <v xml:space="preserve"> </v>
      </c>
      <c r="E233" s="2941"/>
      <c r="F233" s="2934"/>
    </row>
    <row r="234" spans="1:6" ht="22.5" customHeight="1">
      <c r="B234" s="1215" t="str">
        <f>IF(Y!EP51=0," ",Y!EP51)</f>
        <v xml:space="preserve"> </v>
      </c>
      <c r="E234" s="2941"/>
      <c r="F234" s="2934"/>
    </row>
    <row r="235" spans="1:6" ht="22.5" customHeight="1">
      <c r="E235" s="2941"/>
      <c r="F235" s="2934"/>
    </row>
    <row r="236" spans="1:6" ht="22.5" customHeight="1">
      <c r="E236" s="374"/>
    </row>
    <row r="237" spans="1:6" ht="22.5" customHeight="1">
      <c r="E237" s="374"/>
    </row>
    <row r="238" spans="1:6" ht="22.5" customHeight="1">
      <c r="E238" s="374"/>
    </row>
    <row r="239" spans="1:6" ht="22.5" customHeight="1">
      <c r="E239" s="374"/>
    </row>
    <row r="240" spans="1:6" ht="22.5" customHeight="1">
      <c r="E240" s="374"/>
    </row>
    <row r="241" spans="5:5" ht="22.5" customHeight="1">
      <c r="E241" s="374"/>
    </row>
    <row r="242" spans="5:5" ht="22.5" customHeight="1">
      <c r="E242" s="374"/>
    </row>
    <row r="243" spans="5:5" ht="22.5" customHeight="1">
      <c r="E243" s="374"/>
    </row>
    <row r="244" spans="5:5" ht="22.5" customHeight="1">
      <c r="E244" s="374"/>
    </row>
    <row r="245" spans="5:5" ht="22.5" customHeight="1">
      <c r="E245" s="374"/>
    </row>
    <row r="246" spans="5:5" ht="22.5" customHeight="1">
      <c r="E246" s="374"/>
    </row>
    <row r="247" spans="5:5" ht="22.5" customHeight="1">
      <c r="E247" s="374"/>
    </row>
    <row r="248" spans="5:5" ht="22.5" customHeight="1">
      <c r="E248" s="374"/>
    </row>
    <row r="249" spans="5:5" ht="22.5" customHeight="1">
      <c r="E249" s="374"/>
    </row>
    <row r="250" spans="5:5" ht="22.5" customHeight="1">
      <c r="E250" s="374"/>
    </row>
    <row r="251" spans="5:5" ht="22.5" customHeight="1">
      <c r="E251" s="374"/>
    </row>
    <row r="252" spans="5:5" ht="22.5" customHeight="1">
      <c r="E252" s="374"/>
    </row>
    <row r="253" spans="5:5" ht="22.5" customHeight="1">
      <c r="E253" s="374"/>
    </row>
    <row r="254" spans="5:5" ht="22.5" customHeight="1">
      <c r="E254" s="374"/>
    </row>
    <row r="255" spans="5:5" ht="22.5" customHeight="1">
      <c r="E255" s="374"/>
    </row>
    <row r="256" spans="5:5" ht="22.5" customHeight="1">
      <c r="E256" s="374"/>
    </row>
    <row r="257" spans="5:5" ht="22.5" customHeight="1">
      <c r="E257" s="374"/>
    </row>
    <row r="258" spans="5:5" ht="22.5" customHeight="1">
      <c r="E258" s="374"/>
    </row>
    <row r="259" spans="5:5" ht="22.5" customHeight="1">
      <c r="E259" s="374"/>
    </row>
    <row r="260" spans="5:5" ht="22.5" customHeight="1">
      <c r="E260" s="374"/>
    </row>
    <row r="261" spans="5:5" ht="22.5" customHeight="1">
      <c r="E261" s="374"/>
    </row>
    <row r="262" spans="5:5" ht="22.5" customHeight="1">
      <c r="E262" s="374"/>
    </row>
    <row r="263" spans="5:5" ht="22.5" customHeight="1">
      <c r="E263" s="374"/>
    </row>
    <row r="264" spans="5:5" ht="22.5" customHeight="1">
      <c r="E264" s="374"/>
    </row>
    <row r="265" spans="5:5" ht="22.5" customHeight="1">
      <c r="E265" s="374"/>
    </row>
    <row r="266" spans="5:5" ht="22.5" customHeight="1">
      <c r="E266" s="374"/>
    </row>
    <row r="267" spans="5:5" ht="22.5" customHeight="1">
      <c r="E267" s="374"/>
    </row>
    <row r="268" spans="5:5" ht="22.5" customHeight="1">
      <c r="E268" s="374"/>
    </row>
    <row r="269" spans="5:5" ht="22.5" customHeight="1">
      <c r="E269" s="374"/>
    </row>
    <row r="270" spans="5:5" ht="22.5" customHeight="1">
      <c r="E270" s="374"/>
    </row>
    <row r="271" spans="5:5" ht="22.5" customHeight="1">
      <c r="E271" s="374"/>
    </row>
    <row r="272" spans="5:5" ht="22.5" customHeight="1">
      <c r="E272" s="374"/>
    </row>
    <row r="273" spans="5:5" ht="22.5" customHeight="1">
      <c r="E273" s="374"/>
    </row>
    <row r="274" spans="5:5" ht="22.5" customHeight="1">
      <c r="E274" s="374"/>
    </row>
    <row r="275" spans="5:5" ht="22.5" customHeight="1">
      <c r="E275" s="374"/>
    </row>
    <row r="276" spans="5:5" ht="22.5" customHeight="1">
      <c r="E276" s="374"/>
    </row>
    <row r="277" spans="5:5" ht="22.5" customHeight="1">
      <c r="E277" s="374"/>
    </row>
    <row r="278" spans="5:5" ht="22.5" customHeight="1">
      <c r="E278" s="374"/>
    </row>
    <row r="279" spans="5:5" ht="22.5" customHeight="1">
      <c r="E279" s="374"/>
    </row>
    <row r="280" spans="5:5" ht="22.5" customHeight="1">
      <c r="E280" s="374"/>
    </row>
    <row r="281" spans="5:5" ht="22.5" customHeight="1">
      <c r="E281" s="374"/>
    </row>
    <row r="282" spans="5:5" ht="22.5" customHeight="1">
      <c r="E282" s="374"/>
    </row>
    <row r="283" spans="5:5" ht="22.5" customHeight="1">
      <c r="E283" s="374"/>
    </row>
    <row r="284" spans="5:5" ht="22.5" customHeight="1">
      <c r="E284" s="374"/>
    </row>
    <row r="285" spans="5:5" ht="22.5" customHeight="1">
      <c r="E285" s="374"/>
    </row>
    <row r="286" spans="5:5" ht="22.5" customHeight="1">
      <c r="E286" s="374"/>
    </row>
    <row r="287" spans="5:5" ht="22.5" customHeight="1">
      <c r="E287" s="374"/>
    </row>
    <row r="288" spans="5:5" ht="22.5" customHeight="1">
      <c r="E288" s="374"/>
    </row>
    <row r="289" spans="5:5" ht="22.5" customHeight="1">
      <c r="E289" s="374"/>
    </row>
    <row r="290" spans="5:5" ht="22.5" customHeight="1">
      <c r="E290" s="374"/>
    </row>
    <row r="291" spans="5:5" ht="22.5" customHeight="1">
      <c r="E291" s="374"/>
    </row>
    <row r="292" spans="5:5" ht="22.5" customHeight="1">
      <c r="E292" s="374"/>
    </row>
    <row r="293" spans="5:5" ht="22.5" customHeight="1">
      <c r="E293" s="374"/>
    </row>
    <row r="294" spans="5:5" ht="22.5" customHeight="1">
      <c r="E294" s="374"/>
    </row>
    <row r="295" spans="5:5" ht="22.5" customHeight="1">
      <c r="E295" s="374"/>
    </row>
    <row r="296" spans="5:5" ht="22.5" customHeight="1">
      <c r="E296" s="374"/>
    </row>
    <row r="297" spans="5:5" ht="22.5" customHeight="1">
      <c r="E297" s="374"/>
    </row>
    <row r="298" spans="5:5" ht="22.5" customHeight="1">
      <c r="E298" s="374"/>
    </row>
    <row r="299" spans="5:5" ht="22.5" customHeight="1">
      <c r="E299" s="374"/>
    </row>
    <row r="300" spans="5:5" ht="22.5" customHeight="1">
      <c r="E300" s="374"/>
    </row>
    <row r="301" spans="5:5" ht="22.5" customHeight="1">
      <c r="E301" s="374"/>
    </row>
    <row r="302" spans="5:5" ht="22.5" customHeight="1">
      <c r="E302" s="374"/>
    </row>
    <row r="303" spans="5:5" ht="22.5" customHeight="1">
      <c r="E303" s="374"/>
    </row>
    <row r="304" spans="5:5" ht="22.5" customHeight="1">
      <c r="E304" s="374"/>
    </row>
    <row r="305" spans="5:5" ht="22.5" customHeight="1">
      <c r="E305" s="374"/>
    </row>
    <row r="306" spans="5:5" ht="22.5" customHeight="1">
      <c r="E306" s="374"/>
    </row>
    <row r="307" spans="5:5" ht="22.5" customHeight="1">
      <c r="E307" s="374"/>
    </row>
    <row r="308" spans="5:5" ht="22.5" customHeight="1">
      <c r="E308" s="374"/>
    </row>
    <row r="309" spans="5:5" ht="22.5" customHeight="1">
      <c r="E309" s="374"/>
    </row>
    <row r="310" spans="5:5" ht="22.5" customHeight="1">
      <c r="E310" s="374"/>
    </row>
    <row r="311" spans="5:5" ht="22.5" customHeight="1">
      <c r="E311" s="374"/>
    </row>
    <row r="312" spans="5:5" ht="22.5" customHeight="1">
      <c r="E312" s="374"/>
    </row>
    <row r="313" spans="5:5" ht="22.5" customHeight="1">
      <c r="E313" s="374"/>
    </row>
    <row r="314" spans="5:5" ht="22.5" customHeight="1">
      <c r="E314" s="374"/>
    </row>
    <row r="315" spans="5:5" ht="22.5" customHeight="1">
      <c r="E315" s="374"/>
    </row>
    <row r="316" spans="5:5" ht="22.5" customHeight="1">
      <c r="E316" s="374"/>
    </row>
    <row r="317" spans="5:5" ht="22.5" customHeight="1">
      <c r="E317" s="374"/>
    </row>
    <row r="318" spans="5:5" ht="22.5" customHeight="1">
      <c r="E318" s="374"/>
    </row>
    <row r="319" spans="5:5" ht="22.5" customHeight="1">
      <c r="E319" s="374"/>
    </row>
    <row r="320" spans="5:5" ht="22.5" customHeight="1">
      <c r="E320" s="374"/>
    </row>
    <row r="321" spans="5:5" ht="22.5" customHeight="1">
      <c r="E321" s="374"/>
    </row>
    <row r="322" spans="5:5" ht="22.5" customHeight="1">
      <c r="E322" s="374"/>
    </row>
    <row r="323" spans="5:5" ht="22.5" customHeight="1">
      <c r="E323" s="374"/>
    </row>
    <row r="324" spans="5:5" ht="22.5" customHeight="1">
      <c r="E324" s="374"/>
    </row>
    <row r="325" spans="5:5" ht="22.5" customHeight="1">
      <c r="E325" s="374"/>
    </row>
    <row r="326" spans="5:5" ht="22.5" customHeight="1">
      <c r="E326" s="374"/>
    </row>
    <row r="327" spans="5:5" ht="22.5" customHeight="1">
      <c r="E327" s="374"/>
    </row>
  </sheetData>
  <mergeCells count="9">
    <mergeCell ref="A52:A53"/>
    <mergeCell ref="B52:C53"/>
    <mergeCell ref="D52:D53"/>
    <mergeCell ref="A9:A10"/>
    <mergeCell ref="B9:C10"/>
    <mergeCell ref="D9:D10"/>
    <mergeCell ref="A39:A40"/>
    <mergeCell ref="B39:C40"/>
    <mergeCell ref="D39:D40"/>
  </mergeCells>
  <phoneticPr fontId="2" type="noConversion"/>
  <conditionalFormatting sqref="A11:D34 A41:D49 A54:D68">
    <cfRule type="cellIs" dxfId="214" priority="1" stopIfTrue="1" operator="equal">
      <formula>0</formula>
    </cfRule>
  </conditionalFormatting>
  <conditionalFormatting sqref="E2:E260">
    <cfRule type="cellIs" dxfId="213" priority="2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r:id="rId1"/>
  <headerFooter alignWithMargins="0"/>
  <rowBreaks count="6" manualBreakCount="6">
    <brk id="34" max="3" man="1"/>
    <brk id="68" max="3" man="1"/>
    <brk id="101" max="3" man="1"/>
    <brk id="134" max="3" man="1"/>
    <brk id="167" max="3" man="1"/>
    <brk id="201" max="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tabColor indexed="45"/>
  </sheetPr>
  <dimension ref="A1:AV848"/>
  <sheetViews>
    <sheetView showGridLines="0" zoomScale="75" workbookViewId="0">
      <pane xSplit="29" topLeftCell="AD1" activePane="topRight" state="frozen"/>
      <selection pane="topRight" activeCell="AC240" sqref="AC240"/>
    </sheetView>
  </sheetViews>
  <sheetFormatPr defaultRowHeight="22.5" customHeight="1"/>
  <cols>
    <col min="1" max="1" width="3.85546875" style="1977" customWidth="1"/>
    <col min="2" max="2" width="4.42578125" style="1977" customWidth="1"/>
    <col min="3" max="3" width="24.85546875" style="1977" customWidth="1"/>
    <col min="4" max="4" width="7.140625" style="1977" customWidth="1"/>
    <col min="5" max="5" width="5.85546875" style="1977" customWidth="1"/>
    <col min="6" max="9" width="5.42578125" style="1977" customWidth="1"/>
    <col min="10" max="11" width="7.28515625" style="1977" customWidth="1"/>
    <col min="12" max="12" width="8" style="1977" customWidth="1"/>
    <col min="13" max="13" width="5.42578125" style="375" customWidth="1"/>
    <col min="14" max="14" width="5.42578125" style="576" customWidth="1"/>
    <col min="15" max="15" width="5" style="165" customWidth="1"/>
    <col min="16" max="16" width="5" style="55" customWidth="1"/>
    <col min="17" max="17" width="5" style="29" customWidth="1"/>
    <col min="18" max="23" width="5" style="55" customWidth="1"/>
    <col min="24" max="25" width="4.140625" style="55" customWidth="1"/>
    <col min="26" max="26" width="4.85546875" style="55" customWidth="1"/>
    <col min="27" max="27" width="15.5703125" style="55" customWidth="1"/>
    <col min="28" max="28" width="4.140625" style="55" customWidth="1"/>
    <col min="29" max="29" width="15.5703125" style="55" customWidth="1"/>
    <col min="30" max="30" width="6.42578125" style="55" customWidth="1"/>
    <col min="31" max="32" width="7.28515625" style="55" customWidth="1"/>
    <col min="33" max="42" width="7.28515625" style="20" customWidth="1"/>
    <col min="43" max="48" width="6.85546875" style="20" customWidth="1"/>
    <col min="49" max="49" width="11.42578125" style="20" customWidth="1"/>
    <col min="50" max="50" width="3" style="20" customWidth="1"/>
    <col min="51" max="51" width="16" style="20" customWidth="1"/>
    <col min="52" max="52" width="1.5703125" style="20" customWidth="1"/>
    <col min="53" max="16384" width="9.140625" style="20"/>
  </cols>
  <sheetData>
    <row r="1" spans="1:48" ht="22.5" hidden="1" customHeight="1">
      <c r="M1" s="2945">
        <f>MAX(ตต2!H1:H1000)+1</f>
        <v>37</v>
      </c>
      <c r="N1" s="2944">
        <f>IF(M1&gt;0,SUM(M$1:M1),0)</f>
        <v>37</v>
      </c>
      <c r="Y1" s="705"/>
      <c r="Z1" s="20"/>
      <c r="AD1" s="20"/>
      <c r="AE1" s="20"/>
    </row>
    <row r="2" spans="1:48" ht="22.5" hidden="1" customHeight="1">
      <c r="M2" s="2946"/>
      <c r="N2" s="2943"/>
      <c r="Z2" s="20"/>
      <c r="AD2" s="20"/>
      <c r="AE2" s="20"/>
    </row>
    <row r="3" spans="1:48" ht="22.5" hidden="1" customHeight="1">
      <c r="A3" s="1978" t="s">
        <v>302</v>
      </c>
      <c r="B3" s="1979"/>
      <c r="C3" s="1979"/>
      <c r="D3" s="1979"/>
      <c r="E3" s="1979"/>
      <c r="F3" s="1979"/>
      <c r="G3" s="1979"/>
      <c r="H3" s="1979"/>
      <c r="I3" s="1979"/>
      <c r="J3" s="1979"/>
      <c r="K3" s="1979"/>
      <c r="L3" s="1979"/>
      <c r="M3" s="2946"/>
      <c r="N3" s="2943"/>
      <c r="Z3" s="20"/>
      <c r="AD3" s="20"/>
      <c r="AE3" s="20"/>
    </row>
    <row r="4" spans="1:48" ht="22.5" hidden="1" customHeight="1">
      <c r="A4" s="1978" t="s">
        <v>303</v>
      </c>
      <c r="B4" s="1979"/>
      <c r="C4" s="1979"/>
      <c r="D4" s="1979"/>
      <c r="E4" s="1979"/>
      <c r="F4" s="1979"/>
      <c r="G4" s="1979"/>
      <c r="H4" s="1979"/>
      <c r="I4" s="1979"/>
      <c r="J4" s="1979"/>
      <c r="K4" s="1979"/>
      <c r="L4" s="1979"/>
      <c r="M4" s="2946"/>
      <c r="N4" s="2943"/>
    </row>
    <row r="5" spans="1:48" ht="22.5" hidden="1" customHeight="1">
      <c r="M5" s="2946"/>
      <c r="N5" s="2943"/>
      <c r="O5" s="187"/>
      <c r="P5" s="56"/>
      <c r="Q5" s="269"/>
      <c r="R5" s="56"/>
      <c r="S5" s="56"/>
      <c r="T5" s="56"/>
      <c r="U5" s="56"/>
      <c r="V5" s="56"/>
      <c r="W5" s="56"/>
      <c r="X5" s="3331"/>
      <c r="Y5" s="3331"/>
      <c r="Z5" s="3331"/>
      <c r="AA5" s="3331"/>
      <c r="AB5" s="3331"/>
      <c r="AC5" s="3333"/>
      <c r="AD5" s="56"/>
      <c r="AE5" s="56"/>
      <c r="AF5" s="56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</row>
    <row r="6" spans="1:48" ht="22.5" hidden="1" customHeight="1">
      <c r="A6" s="1977" t="s">
        <v>2607</v>
      </c>
      <c r="M6" s="2946"/>
      <c r="N6" s="2943"/>
      <c r="O6" s="187"/>
      <c r="P6" s="56"/>
      <c r="Q6" s="269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</row>
    <row r="7" spans="1:48" ht="22.5" hidden="1" customHeight="1">
      <c r="A7" s="1977" t="str">
        <f>IF(Y!CN35=0," ",Y!CN35)</f>
        <v>กลยุทธ์ ที่ 1   จัดกิจกรรมการเรียนการสอนให้บรรลุจุดมุ่งหมายของหลักสูตรการศึกษาขั้นพื้นฐาน</v>
      </c>
      <c r="M7" s="2946"/>
      <c r="N7" s="2943"/>
      <c r="O7" s="187"/>
      <c r="P7" s="56"/>
      <c r="Q7" s="269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</row>
    <row r="8" spans="1:48" ht="22.5" hidden="1" customHeight="1">
      <c r="B8" s="1233"/>
      <c r="C8" s="1215"/>
      <c r="M8" s="2946"/>
      <c r="N8" s="2943"/>
      <c r="O8" s="187"/>
      <c r="P8" s="56"/>
      <c r="Q8" s="269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28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</row>
    <row r="9" spans="1:48" ht="21.75" hidden="1" customHeight="1">
      <c r="A9" s="1980"/>
      <c r="B9" s="1981"/>
      <c r="C9" s="1980"/>
      <c r="D9" s="1982" t="s">
        <v>1244</v>
      </c>
      <c r="E9" s="1220"/>
      <c r="F9" s="1220"/>
      <c r="G9" s="1982" t="s">
        <v>1247</v>
      </c>
      <c r="H9" s="1220"/>
      <c r="I9" s="1220"/>
      <c r="J9" s="1222"/>
      <c r="K9" s="1220" t="s">
        <v>1250</v>
      </c>
      <c r="L9" s="1220"/>
      <c r="M9" s="2946"/>
      <c r="N9" s="2943"/>
      <c r="O9" s="187"/>
      <c r="P9" s="56"/>
      <c r="Q9" s="269"/>
      <c r="R9" s="269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45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</row>
    <row r="10" spans="1:48" ht="21.75" hidden="1" customHeight="1">
      <c r="A10" s="1983" t="s">
        <v>1251</v>
      </c>
      <c r="B10" s="1984" t="s">
        <v>299</v>
      </c>
      <c r="C10" s="1985"/>
      <c r="D10" s="1984" t="s">
        <v>300</v>
      </c>
      <c r="E10" s="1986"/>
      <c r="F10" s="1986"/>
      <c r="G10" s="1984" t="s">
        <v>2235</v>
      </c>
      <c r="H10" s="1986"/>
      <c r="I10" s="1986"/>
      <c r="J10" s="1985"/>
      <c r="K10" s="1986" t="s">
        <v>1887</v>
      </c>
      <c r="L10" s="1986"/>
      <c r="M10" s="2946"/>
      <c r="N10" s="2943"/>
      <c r="O10" s="187"/>
      <c r="P10" s="56"/>
      <c r="Q10" s="269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45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</row>
    <row r="11" spans="1:48" ht="21.75" hidden="1" customHeight="1">
      <c r="A11" s="1987"/>
      <c r="B11" s="1988"/>
      <c r="C11" s="1987"/>
      <c r="D11" s="1989" t="s">
        <v>891</v>
      </c>
      <c r="E11" s="1370"/>
      <c r="F11" s="1370"/>
      <c r="G11" s="1989" t="s">
        <v>891</v>
      </c>
      <c r="H11" s="1370"/>
      <c r="I11" s="1370"/>
      <c r="J11" s="1990"/>
      <c r="K11" s="1370" t="s">
        <v>301</v>
      </c>
      <c r="L11" s="1370"/>
      <c r="M11" s="2946"/>
      <c r="N11" s="2943"/>
      <c r="O11" s="187"/>
      <c r="P11" s="56"/>
      <c r="Q11" s="269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28"/>
      <c r="AH11" s="1947"/>
      <c r="AI11" s="1947"/>
      <c r="AJ11" s="1947"/>
      <c r="AK11" s="1947"/>
      <c r="AL11" s="1947"/>
      <c r="AM11" s="1947"/>
      <c r="AN11" s="1947"/>
      <c r="AO11" s="1947"/>
      <c r="AP11" s="1947"/>
      <c r="AQ11" s="1947"/>
      <c r="AR11" s="1947"/>
      <c r="AS11" s="1947"/>
      <c r="AT11" s="1947"/>
      <c r="AU11" s="1947"/>
      <c r="AV11" s="1947"/>
    </row>
    <row r="12" spans="1:48" ht="21.75" hidden="1" customHeight="1">
      <c r="A12" s="1980">
        <f>ตต2!A76</f>
        <v>1</v>
      </c>
      <c r="B12" s="1225" t="str">
        <f>ตต2!B76</f>
        <v>เข้าค่ายวิชาการวิทยาศาสตร์  Day Camp</v>
      </c>
      <c r="C12" s="1980"/>
      <c r="D12" s="1225" t="str">
        <f>ตต2!E76</f>
        <v>ร้อยละ 80</v>
      </c>
      <c r="E12" s="1991"/>
      <c r="F12" s="1980"/>
      <c r="G12" s="1981" t="str">
        <f>IF(Y!CW11=0," ",Y!CW11)</f>
        <v>ร้อยละ 80ของนักเรียน</v>
      </c>
      <c r="H12" s="1991"/>
      <c r="I12" s="1991"/>
      <c r="J12" s="1980"/>
      <c r="K12" s="1225" t="str">
        <f>ตต2!F76</f>
        <v>มาตรฐาน</v>
      </c>
      <c r="L12" s="1991"/>
      <c r="M12" s="2946"/>
      <c r="N12" s="2943"/>
      <c r="O12" s="187"/>
      <c r="P12" s="56"/>
      <c r="Q12" s="269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28"/>
      <c r="AH12" s="1947"/>
      <c r="AI12" s="1947"/>
      <c r="AJ12" s="1947"/>
      <c r="AK12" s="1947"/>
      <c r="AL12" s="1947"/>
      <c r="AM12" s="1947"/>
      <c r="AN12" s="1947"/>
      <c r="AO12" s="1947"/>
      <c r="AP12" s="1947"/>
      <c r="AQ12" s="1947"/>
      <c r="AR12" s="1947"/>
      <c r="AS12" s="1947"/>
      <c r="AT12" s="1947"/>
      <c r="AU12" s="1947"/>
      <c r="AV12" s="1947"/>
    </row>
    <row r="13" spans="1:48" ht="21.75" hidden="1" customHeight="1">
      <c r="A13" s="1992" t="str">
        <f>ตต2!A77</f>
        <v xml:space="preserve"> </v>
      </c>
      <c r="B13" s="1228" t="str">
        <f>ตต2!B77</f>
        <v xml:space="preserve"> </v>
      </c>
      <c r="C13" s="1992"/>
      <c r="D13" s="1228" t="str">
        <f>ตต2!E77</f>
        <v xml:space="preserve"> </v>
      </c>
      <c r="E13" s="1993"/>
      <c r="F13" s="1992"/>
      <c r="G13" s="1994" t="str">
        <f>IF(Y!CW12=0," ",Y!CW12)</f>
        <v>มีทักษะทางวิทยาศาสตร์</v>
      </c>
      <c r="H13" s="1993"/>
      <c r="I13" s="1993"/>
      <c r="J13" s="1992"/>
      <c r="K13" s="1228" t="str">
        <f>ตต2!F77</f>
        <v>ข้อที่ 3,4</v>
      </c>
      <c r="L13" s="1993"/>
      <c r="M13" s="2946"/>
      <c r="N13" s="2943"/>
      <c r="O13" s="187"/>
      <c r="P13" s="56"/>
      <c r="Q13" s="269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28"/>
      <c r="AH13" s="1947"/>
      <c r="AI13" s="1947"/>
      <c r="AJ13" s="1947"/>
      <c r="AK13" s="1947"/>
      <c r="AL13" s="1947"/>
      <c r="AM13" s="1947"/>
      <c r="AN13" s="1947"/>
      <c r="AO13" s="1947"/>
      <c r="AP13" s="1947"/>
      <c r="AQ13" s="1947"/>
      <c r="AR13" s="1947"/>
      <c r="AS13" s="1947"/>
      <c r="AT13" s="1947"/>
      <c r="AU13" s="1947"/>
      <c r="AV13" s="1947"/>
    </row>
    <row r="14" spans="1:48" ht="21.75" hidden="1" customHeight="1">
      <c r="A14" s="1992" t="str">
        <f>ตต2!A78</f>
        <v xml:space="preserve"> </v>
      </c>
      <c r="B14" s="1228" t="str">
        <f>ตต2!B78</f>
        <v xml:space="preserve"> </v>
      </c>
      <c r="C14" s="1992"/>
      <c r="D14" s="1228" t="str">
        <f>ตต2!E78</f>
        <v xml:space="preserve"> </v>
      </c>
      <c r="E14" s="1993"/>
      <c r="F14" s="1992"/>
      <c r="G14" s="1994" t="str">
        <f>IF(Y!CW13=0," ",Y!CW13)</f>
        <v xml:space="preserve"> </v>
      </c>
      <c r="H14" s="1993"/>
      <c r="I14" s="1993"/>
      <c r="J14" s="1992"/>
      <c r="K14" s="1228" t="str">
        <f>ตต2!F78</f>
        <v xml:space="preserve"> </v>
      </c>
      <c r="L14" s="1993"/>
      <c r="M14" s="2946"/>
      <c r="N14" s="2943"/>
      <c r="O14" s="187"/>
      <c r="P14" s="56"/>
      <c r="Q14" s="269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28"/>
      <c r="AH14" s="1947"/>
      <c r="AI14" s="1947"/>
      <c r="AJ14" s="1947"/>
      <c r="AK14" s="1947"/>
      <c r="AL14" s="1947"/>
      <c r="AM14" s="1947"/>
      <c r="AN14" s="1947"/>
      <c r="AO14" s="1947"/>
      <c r="AP14" s="1947"/>
      <c r="AQ14" s="1947"/>
      <c r="AR14" s="1947"/>
      <c r="AS14" s="1947"/>
      <c r="AT14" s="1947"/>
      <c r="AU14" s="1947"/>
      <c r="AV14" s="1947"/>
    </row>
    <row r="15" spans="1:48" ht="21.75" hidden="1" customHeight="1">
      <c r="A15" s="1992">
        <f>ตต2!A79</f>
        <v>2</v>
      </c>
      <c r="B15" s="1228" t="str">
        <f>ตต2!B79</f>
        <v>เรียนรู้สู่โลกกว้าง</v>
      </c>
      <c r="C15" s="1992"/>
      <c r="D15" s="1228" t="str">
        <f>ตต2!E79</f>
        <v>ร้อยละ 80</v>
      </c>
      <c r="E15" s="1993"/>
      <c r="F15" s="1992"/>
      <c r="G15" s="1994" t="str">
        <f>IF(Y!CW14=0," ",Y!CW14)</f>
        <v>ร้อยละ 80ของนักเรียน</v>
      </c>
      <c r="H15" s="1993"/>
      <c r="I15" s="1993"/>
      <c r="J15" s="1992"/>
      <c r="K15" s="1228" t="str">
        <f>ตต2!F79</f>
        <v>จุดเน้น สพฐ.</v>
      </c>
      <c r="L15" s="1993"/>
      <c r="M15" s="2946"/>
      <c r="N15" s="2943"/>
      <c r="O15" s="187"/>
      <c r="P15" s="56"/>
      <c r="Q15" s="269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28"/>
      <c r="AH15" s="1947"/>
      <c r="AI15" s="1947"/>
      <c r="AJ15" s="1947"/>
      <c r="AK15" s="1947"/>
      <c r="AL15" s="1947"/>
      <c r="AM15" s="1947"/>
      <c r="AN15" s="1947"/>
      <c r="AO15" s="1947"/>
      <c r="AP15" s="1947"/>
      <c r="AQ15" s="1947"/>
      <c r="AR15" s="1947"/>
      <c r="AS15" s="1947"/>
      <c r="AT15" s="1947"/>
      <c r="AU15" s="1947"/>
      <c r="AV15" s="1947"/>
    </row>
    <row r="16" spans="1:48" ht="21.75" hidden="1" customHeight="1">
      <c r="A16" s="1992" t="str">
        <f>ตต2!A80</f>
        <v xml:space="preserve"> </v>
      </c>
      <c r="B16" s="1228" t="str">
        <f>ตต2!B80</f>
        <v xml:space="preserve"> </v>
      </c>
      <c r="C16" s="1992"/>
      <c r="D16" s="1228" t="str">
        <f>ตต2!E80</f>
        <v xml:space="preserve"> </v>
      </c>
      <c r="E16" s="1993"/>
      <c r="F16" s="1992"/>
      <c r="G16" s="1994" t="str">
        <f>IF(Y!CW15=0," ",Y!CW15)</f>
        <v xml:space="preserve">เด็กปฐมวัยทุกคนมีพัฒนาการครบทั้ง 4 ด้าน  </v>
      </c>
      <c r="H16" s="1993"/>
      <c r="I16" s="1993"/>
      <c r="J16" s="1992"/>
      <c r="K16" s="1228" t="str">
        <f>ตต2!F80</f>
        <v>ข้อที่ 1</v>
      </c>
      <c r="L16" s="1993"/>
      <c r="M16" s="2946"/>
      <c r="N16" s="2943"/>
      <c r="O16" s="187"/>
      <c r="P16" s="56"/>
      <c r="Q16" s="269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28"/>
      <c r="AH16" s="1947"/>
      <c r="AI16" s="1947"/>
      <c r="AJ16" s="1947"/>
      <c r="AK16" s="1947"/>
      <c r="AL16" s="1947"/>
      <c r="AM16" s="1947"/>
      <c r="AN16" s="1947"/>
      <c r="AO16" s="1947"/>
      <c r="AP16" s="1947"/>
      <c r="AQ16" s="1947"/>
      <c r="AR16" s="1947"/>
      <c r="AS16" s="1947"/>
      <c r="AT16" s="1947"/>
      <c r="AU16" s="1947"/>
      <c r="AV16" s="1947"/>
    </row>
    <row r="17" spans="1:48" ht="21.75" hidden="1" customHeight="1">
      <c r="A17" s="1992" t="str">
        <f>ตต2!A81</f>
        <v xml:space="preserve"> </v>
      </c>
      <c r="B17" s="1228" t="str">
        <f>ตต2!B81</f>
        <v xml:space="preserve"> </v>
      </c>
      <c r="C17" s="1992"/>
      <c r="D17" s="1228" t="str">
        <f>ตต2!E81</f>
        <v xml:space="preserve"> </v>
      </c>
      <c r="E17" s="1993"/>
      <c r="F17" s="1992"/>
      <c r="G17" s="1994" t="str">
        <f>IF(Y!CW16=0," ",Y!CW16)</f>
        <v xml:space="preserve"> </v>
      </c>
      <c r="H17" s="1993"/>
      <c r="I17" s="1993"/>
      <c r="J17" s="1992"/>
      <c r="K17" s="1228" t="str">
        <f>ตต2!F81</f>
        <v xml:space="preserve"> </v>
      </c>
      <c r="L17" s="1993"/>
      <c r="M17" s="2946"/>
      <c r="N17" s="2943"/>
      <c r="O17" s="187"/>
      <c r="P17" s="56"/>
      <c r="Q17" s="269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28"/>
      <c r="AH17" s="1947"/>
      <c r="AI17" s="1947"/>
      <c r="AJ17" s="1947"/>
      <c r="AK17" s="1947"/>
      <c r="AL17" s="1947"/>
      <c r="AM17" s="1947"/>
      <c r="AN17" s="1947"/>
      <c r="AO17" s="1947"/>
      <c r="AP17" s="1947"/>
      <c r="AQ17" s="1947"/>
      <c r="AR17" s="1947"/>
      <c r="AS17" s="1947"/>
      <c r="AT17" s="1947"/>
      <c r="AU17" s="1947"/>
      <c r="AV17" s="1947"/>
    </row>
    <row r="18" spans="1:48" ht="21.75" hidden="1" customHeight="1">
      <c r="A18" s="1992">
        <f>ตต2!A82</f>
        <v>3</v>
      </c>
      <c r="B18" s="1228" t="str">
        <f>ตต2!B82</f>
        <v>จัดทำกันสาดบังแสงแดดหน้าอาคารเรียน</v>
      </c>
      <c r="C18" s="1992"/>
      <c r="D18" s="1228" t="str">
        <f>ตต2!E82</f>
        <v>ร้อยละ 80</v>
      </c>
      <c r="E18" s="1993"/>
      <c r="F18" s="1992"/>
      <c r="G18" s="1994" t="str">
        <f>IF(Y!CW17=0," ",Y!CW17)</f>
        <v>ร้อยละ 90 เข้าร่วมกิจ</v>
      </c>
      <c r="H18" s="1993"/>
      <c r="I18" s="1993"/>
      <c r="J18" s="1992"/>
      <c r="K18" s="1228" t="str">
        <f>ตต2!F82</f>
        <v>จุดเน้น สพฐ.</v>
      </c>
      <c r="L18" s="1993"/>
      <c r="M18" s="2946"/>
      <c r="N18" s="2943"/>
      <c r="O18" s="187"/>
      <c r="P18" s="56"/>
      <c r="Q18" s="269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28"/>
      <c r="AH18" s="1947"/>
      <c r="AI18" s="1947"/>
      <c r="AJ18" s="1947"/>
      <c r="AK18" s="1947"/>
      <c r="AL18" s="1947"/>
      <c r="AM18" s="1947"/>
      <c r="AN18" s="1947"/>
      <c r="AO18" s="1947"/>
      <c r="AP18" s="1947"/>
      <c r="AQ18" s="1947"/>
      <c r="AR18" s="1947"/>
      <c r="AS18" s="1947"/>
      <c r="AT18" s="1947"/>
      <c r="AU18" s="1947"/>
      <c r="AV18" s="1947"/>
    </row>
    <row r="19" spans="1:48" ht="21.75" hidden="1" customHeight="1">
      <c r="A19" s="1992" t="str">
        <f>ตต2!A83</f>
        <v xml:space="preserve"> </v>
      </c>
      <c r="B19" s="1228" t="str">
        <f>ตต2!B83</f>
        <v xml:space="preserve"> </v>
      </c>
      <c r="C19" s="1992"/>
      <c r="D19" s="1228" t="str">
        <f>ตต2!E83</f>
        <v xml:space="preserve"> </v>
      </c>
      <c r="E19" s="1993"/>
      <c r="F19" s="1992"/>
      <c r="G19" s="1994" t="str">
        <f>IF(Y!CW18=0," ",Y!CW18)</f>
        <v>นักเรียน และคณะครู สามารถใช้พื้นที่</v>
      </c>
      <c r="H19" s="1993"/>
      <c r="I19" s="1993"/>
      <c r="J19" s="1992"/>
      <c r="K19" s="1228" t="str">
        <f>ตต2!F83</f>
        <v>ข้อที่ 1</v>
      </c>
      <c r="L19" s="1993"/>
      <c r="M19" s="2946"/>
      <c r="N19" s="2943"/>
      <c r="O19" s="187"/>
      <c r="P19" s="56"/>
      <c r="Q19" s="269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28"/>
      <c r="AH19" s="1947"/>
      <c r="AI19" s="1947"/>
      <c r="AJ19" s="1947"/>
      <c r="AK19" s="1947"/>
      <c r="AL19" s="1947"/>
      <c r="AM19" s="1947"/>
      <c r="AN19" s="1947"/>
      <c r="AO19" s="1947"/>
      <c r="AP19" s="1947"/>
      <c r="AQ19" s="1947"/>
      <c r="AR19" s="1947"/>
      <c r="AS19" s="1947"/>
      <c r="AT19" s="1947"/>
      <c r="AU19" s="1947"/>
      <c r="AV19" s="1947"/>
    </row>
    <row r="20" spans="1:48" ht="21.75" hidden="1" customHeight="1">
      <c r="A20" s="1992" t="str">
        <f>ตต2!A84</f>
        <v xml:space="preserve"> </v>
      </c>
      <c r="B20" s="1228" t="str">
        <f>ตต2!B84</f>
        <v xml:space="preserve"> </v>
      </c>
      <c r="C20" s="1992"/>
      <c r="D20" s="1228" t="str">
        <f>ตต2!E84</f>
        <v xml:space="preserve"> </v>
      </c>
      <c r="E20" s="1993"/>
      <c r="F20" s="1992"/>
      <c r="G20" s="1994" t="str">
        <f>IF(Y!CW19=0," ",Y!CW19)</f>
        <v xml:space="preserve"> </v>
      </c>
      <c r="H20" s="1993"/>
      <c r="I20" s="1993"/>
      <c r="J20" s="1992"/>
      <c r="K20" s="1228" t="str">
        <f>ตต2!F84</f>
        <v xml:space="preserve"> </v>
      </c>
      <c r="L20" s="1993"/>
      <c r="M20" s="2946"/>
      <c r="N20" s="2943"/>
      <c r="O20" s="187"/>
      <c r="P20" s="56"/>
      <c r="Q20" s="269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28"/>
      <c r="AH20" s="1947"/>
      <c r="AI20" s="1947"/>
      <c r="AJ20" s="1947"/>
      <c r="AK20" s="1947"/>
      <c r="AL20" s="1947"/>
      <c r="AM20" s="1947"/>
      <c r="AN20" s="1947"/>
      <c r="AO20" s="1947"/>
      <c r="AP20" s="1947"/>
      <c r="AQ20" s="1947"/>
      <c r="AR20" s="1947"/>
      <c r="AS20" s="1947"/>
      <c r="AT20" s="1947"/>
      <c r="AU20" s="1947"/>
      <c r="AV20" s="1947"/>
    </row>
    <row r="21" spans="1:48" ht="21.75" hidden="1" customHeight="1">
      <c r="A21" s="1992">
        <f>ตต2!A85</f>
        <v>4</v>
      </c>
      <c r="B21" s="1228" t="str">
        <f>ตต2!B85</f>
        <v>กิจกรรมเสริมหลักสูตร</v>
      </c>
      <c r="C21" s="1992"/>
      <c r="D21" s="1228" t="str">
        <f>ตต2!E85</f>
        <v>ร้อยละ 80</v>
      </c>
      <c r="E21" s="1993"/>
      <c r="F21" s="1992"/>
      <c r="G21" s="1994" t="str">
        <f>IF(Y!CW20=0," ",Y!CW20)</f>
        <v xml:space="preserve">ร้อยละ80ผู้ปกครองทราบและเข้าใจ </v>
      </c>
      <c r="H21" s="1993"/>
      <c r="I21" s="1993"/>
      <c r="J21" s="1992"/>
      <c r="K21" s="1228" t="str">
        <f>ตต2!F85</f>
        <v>มาตรฐาน</v>
      </c>
      <c r="L21" s="1993"/>
      <c r="M21" s="2946"/>
      <c r="N21" s="2943"/>
      <c r="O21" s="187"/>
      <c r="P21" s="56"/>
      <c r="Q21" s="269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28"/>
      <c r="AH21" s="1947"/>
      <c r="AI21" s="1947"/>
      <c r="AJ21" s="1947"/>
      <c r="AK21" s="1947"/>
      <c r="AL21" s="1947"/>
      <c r="AM21" s="1947"/>
      <c r="AN21" s="1947"/>
      <c r="AO21" s="1947"/>
      <c r="AP21" s="1947"/>
      <c r="AQ21" s="1947"/>
      <c r="AR21" s="1947"/>
      <c r="AS21" s="1947"/>
      <c r="AT21" s="1947"/>
      <c r="AU21" s="1947"/>
      <c r="AV21" s="1947"/>
    </row>
    <row r="22" spans="1:48" ht="21.75" hidden="1" customHeight="1">
      <c r="A22" s="1992" t="str">
        <f>ตต2!A86</f>
        <v xml:space="preserve"> </v>
      </c>
      <c r="B22" s="1228" t="str">
        <f>ตต2!B86</f>
        <v xml:space="preserve"> </v>
      </c>
      <c r="C22" s="1992"/>
      <c r="D22" s="1228" t="str">
        <f>ตต2!E86</f>
        <v xml:space="preserve"> </v>
      </c>
      <c r="E22" s="1993"/>
      <c r="F22" s="1992"/>
      <c r="G22" s="1994" t="str">
        <f>IF(Y!CW21=0," ",Y!CW21)</f>
        <v>วิธีการจัดการเรียนการสอน</v>
      </c>
      <c r="H22" s="1993"/>
      <c r="I22" s="1993"/>
      <c r="J22" s="1992"/>
      <c r="K22" s="1228" t="str">
        <f>ตต2!F86</f>
        <v>ข้อที่ 3,4</v>
      </c>
      <c r="L22" s="1993"/>
      <c r="M22" s="2946"/>
      <c r="N22" s="2943"/>
      <c r="O22" s="187"/>
      <c r="P22" s="56"/>
      <c r="Q22" s="269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28"/>
      <c r="AH22" s="1947"/>
      <c r="AI22" s="1947"/>
      <c r="AJ22" s="1947"/>
      <c r="AK22" s="1947"/>
      <c r="AL22" s="1947"/>
      <c r="AM22" s="1947"/>
      <c r="AN22" s="1947"/>
      <c r="AO22" s="1947"/>
      <c r="AP22" s="1947"/>
      <c r="AQ22" s="1947"/>
      <c r="AR22" s="1947"/>
      <c r="AS22" s="1947"/>
      <c r="AT22" s="1947"/>
      <c r="AU22" s="1947"/>
      <c r="AV22" s="1947"/>
    </row>
    <row r="23" spans="1:48" ht="21.75" hidden="1" customHeight="1">
      <c r="A23" s="1992" t="str">
        <f>ตต2!A87</f>
        <v xml:space="preserve"> </v>
      </c>
      <c r="B23" s="1228" t="str">
        <f>ตต2!B87</f>
        <v xml:space="preserve"> </v>
      </c>
      <c r="C23" s="1992"/>
      <c r="D23" s="1228" t="str">
        <f>ตต2!E87</f>
        <v xml:space="preserve"> </v>
      </c>
      <c r="E23" s="1993"/>
      <c r="F23" s="1992"/>
      <c r="G23" s="1994" t="str">
        <f>IF(Y!CW22=0," ",Y!CW22)</f>
        <v xml:space="preserve"> </v>
      </c>
      <c r="H23" s="1993"/>
      <c r="I23" s="1993"/>
      <c r="J23" s="1992"/>
      <c r="K23" s="1228" t="str">
        <f>ตต2!F87</f>
        <v xml:space="preserve"> </v>
      </c>
      <c r="L23" s="1993"/>
      <c r="M23" s="2946"/>
      <c r="N23" s="2943"/>
      <c r="O23" s="187"/>
      <c r="P23" s="56"/>
      <c r="Q23" s="269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28"/>
      <c r="AH23" s="1947"/>
      <c r="AI23" s="1947"/>
      <c r="AJ23" s="1947"/>
      <c r="AK23" s="1947"/>
      <c r="AL23" s="1947"/>
      <c r="AM23" s="1947"/>
      <c r="AN23" s="1947"/>
      <c r="AO23" s="1947"/>
      <c r="AP23" s="1947"/>
      <c r="AQ23" s="1947"/>
      <c r="AR23" s="1947"/>
      <c r="AS23" s="1947"/>
      <c r="AT23" s="1947"/>
      <c r="AU23" s="1947"/>
      <c r="AV23" s="1947"/>
    </row>
    <row r="24" spans="1:48" ht="21.75" hidden="1" customHeight="1">
      <c r="A24" s="1992">
        <f>ตต2!A88</f>
        <v>5</v>
      </c>
      <c r="B24" s="1228" t="str">
        <f>ตต2!B88</f>
        <v>จัดสิ่งแวดล้อมในการเรียนรู้ในโรงเรียนและนอกห้องเรียน</v>
      </c>
      <c r="C24" s="1992"/>
      <c r="D24" s="1228" t="str">
        <f>ตต2!E88</f>
        <v>ร้อยละ 80</v>
      </c>
      <c r="E24" s="1993"/>
      <c r="F24" s="1992"/>
      <c r="G24" s="1994" t="str">
        <f>IF(Y!CW23=0," ",Y!CW23)</f>
        <v>เด็กได้เล่น ได้เรียนรู้อย่างน้อย 5 มุมประสบการณ์</v>
      </c>
      <c r="H24" s="1993"/>
      <c r="I24" s="1993"/>
      <c r="J24" s="1992"/>
      <c r="K24" s="1228" t="str">
        <f>ตต2!F88</f>
        <v>จุดเน้น สพฐ.</v>
      </c>
      <c r="L24" s="1993"/>
      <c r="M24" s="2946"/>
      <c r="N24" s="2943"/>
      <c r="O24" s="187"/>
      <c r="P24" s="56"/>
      <c r="Q24" s="269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28"/>
      <c r="AH24" s="1947"/>
      <c r="AI24" s="1947"/>
      <c r="AJ24" s="1947"/>
      <c r="AK24" s="1947"/>
      <c r="AL24" s="1947"/>
      <c r="AM24" s="1947"/>
      <c r="AN24" s="1947"/>
      <c r="AO24" s="1947"/>
      <c r="AP24" s="1947"/>
      <c r="AQ24" s="1947"/>
      <c r="AR24" s="1947"/>
      <c r="AS24" s="1947"/>
      <c r="AT24" s="1947"/>
      <c r="AU24" s="1947"/>
      <c r="AV24" s="1947"/>
    </row>
    <row r="25" spans="1:48" ht="21.75" hidden="1" customHeight="1">
      <c r="A25" s="1992" t="str">
        <f>ตต2!A89</f>
        <v xml:space="preserve"> </v>
      </c>
      <c r="B25" s="1228" t="str">
        <f>ตต2!B89</f>
        <v xml:space="preserve"> </v>
      </c>
      <c r="C25" s="1992"/>
      <c r="D25" s="1228" t="str">
        <f>ตต2!E89</f>
        <v xml:space="preserve"> </v>
      </c>
      <c r="E25" s="1993"/>
      <c r="F25" s="1992"/>
      <c r="G25" s="1994" t="str">
        <f>IF(Y!CW24=0," ",Y!CW24)</f>
        <v>ไดรับการพัฒนาดีขึ้น</v>
      </c>
      <c r="H25" s="1993"/>
      <c r="I25" s="1993"/>
      <c r="J25" s="1992"/>
      <c r="K25" s="1228" t="str">
        <f>ตต2!F89</f>
        <v>ข้อที่ 0</v>
      </c>
      <c r="L25" s="1993"/>
      <c r="M25" s="2946"/>
      <c r="N25" s="2943"/>
      <c r="O25" s="187"/>
      <c r="P25" s="56"/>
      <c r="Q25" s="269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28"/>
      <c r="AH25" s="1947"/>
      <c r="AI25" s="1947"/>
      <c r="AJ25" s="1947"/>
      <c r="AK25" s="1947"/>
      <c r="AL25" s="1947"/>
      <c r="AM25" s="1947"/>
      <c r="AN25" s="1947"/>
      <c r="AO25" s="1947"/>
      <c r="AP25" s="1947"/>
      <c r="AQ25" s="1947"/>
      <c r="AR25" s="1947"/>
      <c r="AS25" s="1947"/>
      <c r="AT25" s="1947"/>
      <c r="AU25" s="1947"/>
      <c r="AV25" s="1947"/>
    </row>
    <row r="26" spans="1:48" ht="21.75" hidden="1" customHeight="1">
      <c r="A26" s="1992" t="str">
        <f>ตต2!A90</f>
        <v xml:space="preserve"> </v>
      </c>
      <c r="B26" s="1228" t="str">
        <f>ตต2!B90</f>
        <v xml:space="preserve"> </v>
      </c>
      <c r="C26" s="1992"/>
      <c r="D26" s="1228" t="str">
        <f>ตต2!E90</f>
        <v xml:space="preserve"> </v>
      </c>
      <c r="E26" s="1993"/>
      <c r="F26" s="1992"/>
      <c r="G26" s="1994" t="str">
        <f>IF(Y!CW25=0," ",Y!CW25)</f>
        <v xml:space="preserve"> </v>
      </c>
      <c r="H26" s="1993"/>
      <c r="I26" s="1993"/>
      <c r="J26" s="1992"/>
      <c r="K26" s="1228" t="str">
        <f>ตต2!F90</f>
        <v xml:space="preserve"> </v>
      </c>
      <c r="L26" s="1993"/>
      <c r="M26" s="2946"/>
      <c r="N26" s="2943"/>
      <c r="O26" s="187"/>
      <c r="P26" s="56"/>
      <c r="Q26" s="269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28"/>
      <c r="AH26" s="1947"/>
      <c r="AI26" s="1947"/>
      <c r="AJ26" s="1947"/>
      <c r="AK26" s="1947"/>
      <c r="AL26" s="1947"/>
      <c r="AM26" s="1947"/>
      <c r="AN26" s="1947"/>
      <c r="AO26" s="1947"/>
      <c r="AP26" s="1947"/>
      <c r="AQ26" s="1947"/>
      <c r="AR26" s="1947"/>
      <c r="AS26" s="1947"/>
      <c r="AT26" s="1947"/>
      <c r="AU26" s="1947"/>
      <c r="AV26" s="1947"/>
    </row>
    <row r="27" spans="1:48" ht="21.75" hidden="1" customHeight="1">
      <c r="A27" s="1992">
        <f>ตต2!A91</f>
        <v>6</v>
      </c>
      <c r="B27" s="1228" t="str">
        <f>ตต2!B91</f>
        <v xml:space="preserve"> พัฒนาหลักสูตรการศึกษาปฐมวัย</v>
      </c>
      <c r="C27" s="1992"/>
      <c r="D27" s="1228" t="str">
        <f>ตต2!E91</f>
        <v>ร้อยละ 80</v>
      </c>
      <c r="E27" s="1993"/>
      <c r="F27" s="1992"/>
      <c r="G27" s="1994" t="str">
        <f>IF(Y!CW26=0," ",Y!CW26)</f>
        <v>ร้อยละ80ครูผู้สอน สถานศึกษา มีทักษะความสามรถเป็นที่ยอมรับของผู้ปกครอง ชุมชนและสังคม</v>
      </c>
      <c r="H27" s="1993"/>
      <c r="I27" s="1993"/>
      <c r="J27" s="1992"/>
      <c r="K27" s="1228" t="str">
        <f>ตต2!F91</f>
        <v>จุดเน้น สพฐ.</v>
      </c>
      <c r="L27" s="1993"/>
      <c r="M27" s="2946"/>
      <c r="N27" s="2943"/>
      <c r="O27" s="187"/>
      <c r="P27" s="56"/>
      <c r="Q27" s="269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28"/>
      <c r="AH27" s="1947"/>
      <c r="AI27" s="1947"/>
      <c r="AJ27" s="1947"/>
      <c r="AK27" s="1947"/>
      <c r="AL27" s="1947"/>
      <c r="AM27" s="1947"/>
      <c r="AN27" s="1947"/>
      <c r="AO27" s="1947"/>
      <c r="AP27" s="1947"/>
      <c r="AQ27" s="1947"/>
      <c r="AR27" s="1947"/>
      <c r="AS27" s="1947"/>
      <c r="AT27" s="1947"/>
      <c r="AU27" s="1947"/>
      <c r="AV27" s="1947"/>
    </row>
    <row r="28" spans="1:48" ht="21.75" hidden="1" customHeight="1">
      <c r="A28" s="1992" t="str">
        <f>ตต2!A92</f>
        <v xml:space="preserve"> </v>
      </c>
      <c r="B28" s="1228" t="str">
        <f>ตต2!B92</f>
        <v xml:space="preserve"> </v>
      </c>
      <c r="C28" s="1992"/>
      <c r="D28" s="1228" t="str">
        <f>ตต2!E92</f>
        <v xml:space="preserve"> </v>
      </c>
      <c r="E28" s="1993"/>
      <c r="F28" s="1992"/>
      <c r="G28" s="1994" t="str">
        <f>IF(Y!CW27=0," ",Y!CW27)</f>
        <v xml:space="preserve"> </v>
      </c>
      <c r="H28" s="1993"/>
      <c r="I28" s="1993"/>
      <c r="J28" s="1992"/>
      <c r="K28" s="1228" t="str">
        <f>ตต2!F92</f>
        <v>ข้อที่ 0</v>
      </c>
      <c r="L28" s="1993"/>
      <c r="M28" s="2946"/>
      <c r="N28" s="2943"/>
      <c r="O28" s="187"/>
      <c r="P28" s="56"/>
      <c r="Q28" s="269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28"/>
      <c r="AH28" s="1947"/>
      <c r="AI28" s="1947"/>
      <c r="AJ28" s="1947"/>
      <c r="AK28" s="1947"/>
      <c r="AL28" s="1947"/>
      <c r="AM28" s="1947"/>
      <c r="AN28" s="1947"/>
      <c r="AO28" s="1947"/>
      <c r="AP28" s="1947"/>
      <c r="AQ28" s="1947"/>
      <c r="AR28" s="1947"/>
      <c r="AS28" s="1947"/>
      <c r="AT28" s="1947"/>
      <c r="AU28" s="1947"/>
      <c r="AV28" s="1947"/>
    </row>
    <row r="29" spans="1:48" ht="21.75" hidden="1" customHeight="1">
      <c r="A29" s="1992" t="str">
        <f>ตต2!A93</f>
        <v xml:space="preserve"> </v>
      </c>
      <c r="B29" s="1228" t="str">
        <f>ตต2!B93</f>
        <v xml:space="preserve"> </v>
      </c>
      <c r="C29" s="1992"/>
      <c r="D29" s="1228" t="str">
        <f>ตต2!E93</f>
        <v xml:space="preserve"> </v>
      </c>
      <c r="E29" s="1993"/>
      <c r="F29" s="1992"/>
      <c r="G29" s="1994" t="str">
        <f>IF(Y!CW28=0," ",Y!CW28)</f>
        <v xml:space="preserve"> </v>
      </c>
      <c r="H29" s="1993"/>
      <c r="I29" s="1993"/>
      <c r="J29" s="1992"/>
      <c r="K29" s="1228" t="str">
        <f>ตต2!F93</f>
        <v xml:space="preserve"> </v>
      </c>
      <c r="L29" s="1993"/>
      <c r="M29" s="2946"/>
      <c r="N29" s="2943"/>
      <c r="O29" s="187"/>
      <c r="P29" s="56"/>
      <c r="Q29" s="269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28"/>
      <c r="AH29" s="1947"/>
      <c r="AI29" s="1947"/>
      <c r="AJ29" s="1947"/>
      <c r="AK29" s="1947"/>
      <c r="AL29" s="1947"/>
      <c r="AM29" s="1947"/>
      <c r="AN29" s="1947"/>
      <c r="AO29" s="1947"/>
      <c r="AP29" s="1947"/>
      <c r="AQ29" s="1947"/>
      <c r="AR29" s="1947"/>
      <c r="AS29" s="1947"/>
      <c r="AT29" s="1947"/>
      <c r="AU29" s="1947"/>
      <c r="AV29" s="1947"/>
    </row>
    <row r="30" spans="1:48" ht="21.75" hidden="1" customHeight="1">
      <c r="A30" s="1992">
        <f>ตต2!A94</f>
        <v>7</v>
      </c>
      <c r="B30" s="1228" t="str">
        <f>ตต2!B94</f>
        <v xml:space="preserve">พัฒนาส่งเสริมบุคลากรและศึกษาดูงานเพื่อการจัด    </v>
      </c>
      <c r="C30" s="1992"/>
      <c r="D30" s="1228" t="str">
        <f>ตต2!E94</f>
        <v>ร้อยละ 80</v>
      </c>
      <c r="E30" s="1993"/>
      <c r="F30" s="1992"/>
      <c r="G30" s="1994" t="str">
        <f>IF(Y!CW29=0," ",Y!CW29)</f>
        <v>ครูและบุคลากรปฐมวัยแลกเปลี่ยนเรียนรู้ ได้รับประสบการณ์ตรง เพื่อนำมาพัฒนาการเรียนรู้ของผู้เรียนได้</v>
      </c>
      <c r="H30" s="1993"/>
      <c r="I30" s="1993"/>
      <c r="J30" s="1992"/>
      <c r="K30" s="1228" t="str">
        <f>ตต2!F94</f>
        <v>ปฎิรูปการศึกษา</v>
      </c>
      <c r="L30" s="1993"/>
      <c r="M30" s="2946"/>
      <c r="N30" s="2943"/>
      <c r="O30" s="187"/>
      <c r="P30" s="56"/>
      <c r="Q30" s="269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28"/>
      <c r="AH30" s="1947"/>
      <c r="AI30" s="1947"/>
      <c r="AJ30" s="1947"/>
      <c r="AK30" s="1947"/>
      <c r="AL30" s="1947"/>
      <c r="AM30" s="1947"/>
      <c r="AN30" s="1947"/>
      <c r="AO30" s="1947"/>
      <c r="AP30" s="1947"/>
      <c r="AQ30" s="1947"/>
      <c r="AR30" s="1947"/>
      <c r="AS30" s="1947"/>
      <c r="AT30" s="1947"/>
      <c r="AU30" s="1947"/>
      <c r="AV30" s="1947"/>
    </row>
    <row r="31" spans="1:48" ht="21.75" hidden="1" customHeight="1">
      <c r="A31" s="1992" t="str">
        <f>ตต2!A95</f>
        <v xml:space="preserve"> </v>
      </c>
      <c r="B31" s="1228" t="str">
        <f>ตต2!B95</f>
        <v xml:space="preserve"> </v>
      </c>
      <c r="C31" s="1992"/>
      <c r="D31" s="1228" t="str">
        <f>ตต2!E95</f>
        <v xml:space="preserve"> </v>
      </c>
      <c r="E31" s="1993"/>
      <c r="F31" s="1992"/>
      <c r="G31" s="1994" t="str">
        <f>IF(Y!CW30=0," ",Y!CW30)</f>
        <v xml:space="preserve"> </v>
      </c>
      <c r="H31" s="1993"/>
      <c r="I31" s="1993"/>
      <c r="J31" s="1992"/>
      <c r="K31" s="1228" t="str">
        <f>ตต2!F95</f>
        <v>ข้อที่ 0</v>
      </c>
      <c r="L31" s="1993"/>
      <c r="M31" s="2946"/>
      <c r="N31" s="2943"/>
      <c r="O31" s="187"/>
      <c r="P31" s="56"/>
      <c r="Q31" s="269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28"/>
      <c r="AH31" s="1947"/>
      <c r="AI31" s="1947"/>
      <c r="AJ31" s="1947"/>
      <c r="AK31" s="1947"/>
      <c r="AL31" s="1947"/>
      <c r="AM31" s="1947"/>
      <c r="AN31" s="1947"/>
      <c r="AO31" s="1947"/>
      <c r="AP31" s="1947"/>
      <c r="AQ31" s="1947"/>
      <c r="AR31" s="1947"/>
      <c r="AS31" s="1947"/>
      <c r="AT31" s="1947"/>
      <c r="AU31" s="1947"/>
      <c r="AV31" s="1947"/>
    </row>
    <row r="32" spans="1:48" ht="21.75" hidden="1" customHeight="1">
      <c r="A32" s="1992" t="str">
        <f>ตต2!A96</f>
        <v xml:space="preserve"> </v>
      </c>
      <c r="B32" s="1228" t="str">
        <f>ตต2!B96</f>
        <v xml:space="preserve"> </v>
      </c>
      <c r="C32" s="1992"/>
      <c r="D32" s="1228" t="str">
        <f>ตต2!E96</f>
        <v xml:space="preserve"> </v>
      </c>
      <c r="E32" s="1993"/>
      <c r="F32" s="1992"/>
      <c r="G32" s="1994" t="str">
        <f>IF(Y!CW31=0," ",Y!CW31)</f>
        <v xml:space="preserve"> </v>
      </c>
      <c r="H32" s="1993"/>
      <c r="I32" s="1993"/>
      <c r="J32" s="1992"/>
      <c r="K32" s="1228" t="str">
        <f>ตต2!F96</f>
        <v xml:space="preserve"> </v>
      </c>
      <c r="L32" s="1993"/>
      <c r="M32" s="2946"/>
      <c r="N32" s="2943"/>
      <c r="O32" s="187"/>
      <c r="P32" s="56"/>
      <c r="Q32" s="269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28"/>
      <c r="AH32" s="1947"/>
      <c r="AI32" s="1947"/>
      <c r="AJ32" s="1947"/>
      <c r="AK32" s="1947"/>
      <c r="AL32" s="1947"/>
      <c r="AM32" s="1947"/>
      <c r="AN32" s="1947"/>
      <c r="AO32" s="1947"/>
      <c r="AP32" s="1947"/>
      <c r="AQ32" s="1947"/>
      <c r="AR32" s="1947"/>
      <c r="AS32" s="1947"/>
      <c r="AT32" s="1947"/>
      <c r="AU32" s="1947"/>
      <c r="AV32" s="1947"/>
    </row>
    <row r="33" spans="1:48" ht="21.75" hidden="1" customHeight="1">
      <c r="A33" s="1992">
        <f>ตต2!A97</f>
        <v>8</v>
      </c>
      <c r="B33" s="1228" t="str">
        <f>ตต2!B97</f>
        <v>การเสริมประสิทธิภาพการจัดประสบการณ์การศึกษาปฐมวัยโดย  ใช้นวัตกรรมโรงเรียนพระราชทาน</v>
      </c>
      <c r="C33" s="1992"/>
      <c r="D33" s="1228" t="str">
        <f>ตต2!E97</f>
        <v>ร้อยละ 80</v>
      </c>
      <c r="E33" s="1993"/>
      <c r="F33" s="1992"/>
      <c r="G33" s="1994" t="str">
        <f>IF(Y!CW32=0," ",Y!CW32)</f>
        <v>ร้อยละ80</v>
      </c>
      <c r="H33" s="1993"/>
      <c r="I33" s="1993"/>
      <c r="J33" s="1992"/>
      <c r="K33" s="1228" t="str">
        <f>ตต2!F97</f>
        <v>ปฎิรูปการศึกษา</v>
      </c>
      <c r="L33" s="1993"/>
      <c r="M33" s="2946"/>
      <c r="N33" s="2943"/>
      <c r="O33" s="187"/>
      <c r="P33" s="56"/>
      <c r="Q33" s="269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28"/>
      <c r="AH33" s="1947"/>
      <c r="AI33" s="1947"/>
      <c r="AJ33" s="1947"/>
      <c r="AK33" s="1947"/>
      <c r="AL33" s="1947"/>
      <c r="AM33" s="1947"/>
      <c r="AN33" s="1947"/>
      <c r="AO33" s="1947"/>
      <c r="AP33" s="1947"/>
      <c r="AQ33" s="1947"/>
      <c r="AR33" s="1947"/>
      <c r="AS33" s="1947"/>
      <c r="AT33" s="1947"/>
      <c r="AU33" s="1947"/>
      <c r="AV33" s="1947"/>
    </row>
    <row r="34" spans="1:48" ht="21.75" hidden="1" customHeight="1">
      <c r="A34" s="1992" t="str">
        <f>ตต2!A98</f>
        <v xml:space="preserve"> </v>
      </c>
      <c r="B34" s="1228" t="str">
        <f>ตต2!B98</f>
        <v xml:space="preserve"> </v>
      </c>
      <c r="C34" s="1992"/>
      <c r="D34" s="1228" t="str">
        <f>ตต2!E98</f>
        <v xml:space="preserve"> </v>
      </c>
      <c r="E34" s="1993"/>
      <c r="F34" s="1992"/>
      <c r="G34" s="1994" t="str">
        <f>IF(Y!CW33=0," ",Y!CW33)</f>
        <v xml:space="preserve">ได้ส่งเสริมพัฒนาบุคลากรในการจัดประสบการณ์ให้เด็กปฐมวัยอย่างมีประสิทธิภาพเป็นที่ยอมรับของสังคม </v>
      </c>
      <c r="H34" s="1993"/>
      <c r="I34" s="1993"/>
      <c r="J34" s="1992"/>
      <c r="K34" s="1228" t="str">
        <f>ตต2!F98</f>
        <v>ข้อที่ 0</v>
      </c>
      <c r="L34" s="1993"/>
      <c r="M34" s="2946"/>
      <c r="N34" s="2943"/>
      <c r="O34" s="187"/>
      <c r="P34" s="56"/>
      <c r="Q34" s="269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28"/>
      <c r="AH34" s="1947"/>
      <c r="AI34" s="1947"/>
      <c r="AJ34" s="1947"/>
      <c r="AK34" s="1947"/>
      <c r="AL34" s="1947"/>
      <c r="AM34" s="1947"/>
      <c r="AN34" s="1947"/>
      <c r="AO34" s="1947"/>
      <c r="AP34" s="1947"/>
      <c r="AQ34" s="1947"/>
      <c r="AR34" s="1947"/>
      <c r="AS34" s="1947"/>
      <c r="AT34" s="1947"/>
      <c r="AU34" s="1947"/>
      <c r="AV34" s="1947"/>
    </row>
    <row r="35" spans="1:48" ht="21.75" hidden="1" customHeight="1">
      <c r="A35" s="1987" t="str">
        <f>ตต2!A99</f>
        <v xml:space="preserve"> </v>
      </c>
      <c r="B35" s="1232" t="str">
        <f>ตต2!B99</f>
        <v xml:space="preserve"> </v>
      </c>
      <c r="C35" s="1987"/>
      <c r="D35" s="1232" t="str">
        <f>ตต2!E99</f>
        <v xml:space="preserve"> </v>
      </c>
      <c r="E35" s="1995"/>
      <c r="F35" s="1987"/>
      <c r="G35" s="1988" t="str">
        <f>IF(Y!CW34=0," ",Y!CW34)</f>
        <v>ครูและบุคลากรได้รับการแลกเปลี่ยนรู้ประสบการณ์</v>
      </c>
      <c r="H35" s="1995"/>
      <c r="I35" s="1995"/>
      <c r="J35" s="1987"/>
      <c r="K35" s="1232" t="str">
        <f>ตต2!F99</f>
        <v xml:space="preserve"> </v>
      </c>
      <c r="L35" s="1995"/>
      <c r="M35" s="2946"/>
      <c r="N35" s="2943"/>
      <c r="O35" s="187"/>
      <c r="P35" s="56"/>
      <c r="Q35" s="269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28"/>
      <c r="AH35" s="1947"/>
      <c r="AI35" s="1947"/>
      <c r="AJ35" s="1947"/>
      <c r="AK35" s="1947"/>
      <c r="AL35" s="1947"/>
      <c r="AM35" s="1947"/>
      <c r="AN35" s="1947"/>
      <c r="AO35" s="1947"/>
      <c r="AP35" s="1947"/>
      <c r="AQ35" s="1947"/>
      <c r="AR35" s="1947"/>
      <c r="AS35" s="1947"/>
      <c r="AT35" s="1947"/>
      <c r="AU35" s="1947"/>
      <c r="AV35" s="1947"/>
    </row>
    <row r="36" spans="1:48" ht="23.25" hidden="1" customHeight="1">
      <c r="A36" s="1986" t="str">
        <f>"- "&amp;N36&amp;" -"</f>
        <v>- 38 -</v>
      </c>
      <c r="B36" s="1979"/>
      <c r="C36" s="1979"/>
      <c r="D36" s="1979"/>
      <c r="E36" s="1979"/>
      <c r="F36" s="1979"/>
      <c r="G36" s="1979"/>
      <c r="H36" s="1979"/>
      <c r="I36" s="1979"/>
      <c r="J36" s="1979"/>
      <c r="K36" s="1979"/>
      <c r="L36" s="1986"/>
      <c r="M36" s="2946">
        <v>1</v>
      </c>
      <c r="N36" s="2944">
        <f>IF(M36&gt;0,SUM(M$1:M36),0)</f>
        <v>38</v>
      </c>
      <c r="O36" s="187"/>
      <c r="P36" s="56"/>
      <c r="Q36" s="269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28"/>
      <c r="AH36" s="1947"/>
      <c r="AI36" s="1947"/>
      <c r="AJ36" s="1947"/>
      <c r="AK36" s="1947"/>
      <c r="AL36" s="1947"/>
      <c r="AM36" s="1947"/>
      <c r="AN36" s="1947"/>
      <c r="AO36" s="1947"/>
      <c r="AP36" s="1947"/>
      <c r="AQ36" s="1947"/>
      <c r="AR36" s="1947"/>
      <c r="AS36" s="1947"/>
      <c r="AT36" s="1947"/>
      <c r="AU36" s="1947"/>
      <c r="AV36" s="1947"/>
    </row>
    <row r="37" spans="1:48" ht="23.25" hidden="1" customHeight="1">
      <c r="A37" s="1993"/>
      <c r="L37" s="1993"/>
      <c r="M37" s="2946"/>
      <c r="N37" s="2943"/>
      <c r="O37" s="187"/>
      <c r="P37" s="56"/>
      <c r="Q37" s="269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28"/>
      <c r="AH37" s="1947"/>
      <c r="AI37" s="1947"/>
      <c r="AJ37" s="1947"/>
      <c r="AK37" s="1947"/>
      <c r="AL37" s="1947"/>
      <c r="AM37" s="1947"/>
      <c r="AN37" s="1947"/>
      <c r="AO37" s="1947"/>
      <c r="AP37" s="1947"/>
      <c r="AQ37" s="1947"/>
      <c r="AR37" s="1947"/>
      <c r="AS37" s="1947"/>
      <c r="AT37" s="1947"/>
      <c r="AU37" s="1947"/>
      <c r="AV37" s="1947"/>
    </row>
    <row r="38" spans="1:48" ht="23.25" hidden="1" customHeight="1">
      <c r="A38" s="1993"/>
      <c r="L38" s="1993"/>
      <c r="M38" s="2946"/>
      <c r="N38" s="2943"/>
      <c r="O38" s="187"/>
      <c r="P38" s="56"/>
      <c r="Q38" s="269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28"/>
      <c r="AH38" s="1947"/>
      <c r="AI38" s="1947"/>
      <c r="AJ38" s="1947"/>
      <c r="AK38" s="1947"/>
      <c r="AL38" s="1947"/>
      <c r="AM38" s="1947"/>
      <c r="AN38" s="1947"/>
      <c r="AO38" s="1947"/>
      <c r="AP38" s="1947"/>
      <c r="AQ38" s="1947"/>
      <c r="AR38" s="1947"/>
      <c r="AS38" s="1947"/>
      <c r="AT38" s="1947"/>
      <c r="AU38" s="1947"/>
      <c r="AV38" s="1947"/>
    </row>
    <row r="39" spans="1:48" ht="23.25" hidden="1" customHeight="1">
      <c r="A39" s="1977" t="str">
        <f>IF(Y!DA35=0," ",Y!DA35)</f>
        <v>กลยุทธ์ ที่ 2   คุณธรรมนำความรู้และตามหลักปรัชญาเศรษฐกิจพอเพียง</v>
      </c>
      <c r="L39" s="1993"/>
      <c r="M39" s="2946"/>
      <c r="N39" s="2943"/>
      <c r="O39" s="187"/>
      <c r="P39" s="56"/>
      <c r="Q39" s="269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28"/>
      <c r="AH39" s="1947"/>
      <c r="AI39" s="1947"/>
      <c r="AJ39" s="1947"/>
      <c r="AK39" s="1947"/>
      <c r="AL39" s="1947"/>
      <c r="AM39" s="1947"/>
      <c r="AN39" s="1947"/>
      <c r="AO39" s="1947"/>
      <c r="AP39" s="1947"/>
      <c r="AQ39" s="1947"/>
      <c r="AR39" s="1947"/>
      <c r="AS39" s="1947"/>
      <c r="AT39" s="1947"/>
      <c r="AU39" s="1947"/>
      <c r="AV39" s="1947"/>
    </row>
    <row r="40" spans="1:48" ht="23.25" hidden="1" customHeight="1">
      <c r="B40" s="1233"/>
      <c r="C40" s="1215"/>
      <c r="L40" s="1993"/>
      <c r="M40" s="2946"/>
      <c r="N40" s="2943"/>
      <c r="O40" s="187"/>
      <c r="P40" s="56"/>
      <c r="Q40" s="269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28"/>
      <c r="AH40" s="1947"/>
      <c r="AI40" s="1947"/>
      <c r="AJ40" s="1947"/>
      <c r="AK40" s="1947"/>
      <c r="AL40" s="1947"/>
      <c r="AM40" s="1947"/>
      <c r="AN40" s="1947"/>
      <c r="AO40" s="1947"/>
      <c r="AP40" s="1947"/>
      <c r="AQ40" s="1947"/>
      <c r="AR40" s="1947"/>
      <c r="AS40" s="1947"/>
      <c r="AT40" s="1947"/>
      <c r="AU40" s="1947"/>
      <c r="AV40" s="1947"/>
    </row>
    <row r="41" spans="1:48" ht="23.25" hidden="1" customHeight="1">
      <c r="A41" s="1980"/>
      <c r="B41" s="1981"/>
      <c r="C41" s="1980"/>
      <c r="D41" s="1982" t="s">
        <v>1244</v>
      </c>
      <c r="E41" s="1220"/>
      <c r="F41" s="1220"/>
      <c r="G41" s="1982" t="s">
        <v>1247</v>
      </c>
      <c r="H41" s="1220"/>
      <c r="I41" s="1220"/>
      <c r="J41" s="1222"/>
      <c r="K41" s="1220" t="s">
        <v>1250</v>
      </c>
      <c r="L41" s="1220"/>
      <c r="M41" s="2946"/>
      <c r="N41" s="2943"/>
      <c r="O41" s="187"/>
      <c r="P41" s="56"/>
      <c r="Q41" s="269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28"/>
      <c r="AH41" s="1947"/>
      <c r="AI41" s="1947"/>
      <c r="AJ41" s="1947"/>
      <c r="AK41" s="1947"/>
      <c r="AL41" s="1947"/>
      <c r="AM41" s="1947"/>
      <c r="AN41" s="1947"/>
      <c r="AO41" s="1947"/>
      <c r="AP41" s="1947"/>
      <c r="AQ41" s="1947"/>
      <c r="AR41" s="1947"/>
      <c r="AS41" s="1947"/>
      <c r="AT41" s="1947"/>
      <c r="AU41" s="1947"/>
      <c r="AV41" s="1947"/>
    </row>
    <row r="42" spans="1:48" ht="23.25" hidden="1" customHeight="1">
      <c r="A42" s="1983" t="s">
        <v>1251</v>
      </c>
      <c r="B42" s="1984" t="s">
        <v>299</v>
      </c>
      <c r="C42" s="1985"/>
      <c r="D42" s="1984" t="s">
        <v>300</v>
      </c>
      <c r="E42" s="1986"/>
      <c r="F42" s="1986"/>
      <c r="G42" s="1984" t="s">
        <v>2235</v>
      </c>
      <c r="H42" s="1986"/>
      <c r="I42" s="1986"/>
      <c r="J42" s="1985"/>
      <c r="K42" s="1986" t="s">
        <v>1887</v>
      </c>
      <c r="L42" s="1986"/>
      <c r="M42" s="2946"/>
      <c r="N42" s="2943"/>
      <c r="O42" s="187"/>
      <c r="P42" s="56"/>
      <c r="Q42" s="269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28"/>
      <c r="AH42" s="1947"/>
      <c r="AI42" s="1947"/>
      <c r="AJ42" s="1947"/>
      <c r="AK42" s="1947"/>
      <c r="AL42" s="1947"/>
      <c r="AM42" s="1947"/>
      <c r="AN42" s="1947"/>
      <c r="AO42" s="1947"/>
      <c r="AP42" s="1947"/>
      <c r="AQ42" s="1947"/>
      <c r="AR42" s="1947"/>
      <c r="AS42" s="1947"/>
      <c r="AT42" s="1947"/>
      <c r="AU42" s="1947"/>
      <c r="AV42" s="1947"/>
    </row>
    <row r="43" spans="1:48" ht="23.25" hidden="1" customHeight="1">
      <c r="A43" s="1987"/>
      <c r="B43" s="1988"/>
      <c r="C43" s="1987"/>
      <c r="D43" s="1989" t="s">
        <v>891</v>
      </c>
      <c r="E43" s="1370"/>
      <c r="F43" s="1370"/>
      <c r="G43" s="1989" t="s">
        <v>891</v>
      </c>
      <c r="H43" s="1370"/>
      <c r="I43" s="1370"/>
      <c r="J43" s="1990"/>
      <c r="K43" s="1370" t="s">
        <v>301</v>
      </c>
      <c r="L43" s="1370"/>
      <c r="M43" s="2946"/>
      <c r="N43" s="2943"/>
      <c r="O43" s="187"/>
      <c r="P43" s="56"/>
      <c r="Q43" s="269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28"/>
      <c r="AH43" s="1947"/>
      <c r="AI43" s="1947"/>
      <c r="AJ43" s="1947"/>
      <c r="AK43" s="1947"/>
      <c r="AL43" s="1947"/>
      <c r="AM43" s="1947"/>
      <c r="AN43" s="1947"/>
      <c r="AO43" s="1947"/>
      <c r="AP43" s="1947"/>
      <c r="AQ43" s="1947"/>
      <c r="AR43" s="1947"/>
      <c r="AS43" s="1947"/>
      <c r="AT43" s="1947"/>
      <c r="AU43" s="1947"/>
      <c r="AV43" s="1947"/>
    </row>
    <row r="44" spans="1:48" ht="23.25" hidden="1" customHeight="1">
      <c r="A44" s="1980">
        <f>ตต2!A108</f>
        <v>1</v>
      </c>
      <c r="B44" s="1225" t="str">
        <f>ตต2!B108</f>
        <v xml:space="preserve"> </v>
      </c>
      <c r="C44" s="1980"/>
      <c r="D44" s="1225" t="str">
        <f>ตต2!E108</f>
        <v xml:space="preserve"> </v>
      </c>
      <c r="E44" s="1991"/>
      <c r="F44" s="1980"/>
      <c r="G44" s="1981" t="str">
        <f>IF(Y!DJ11=0," ",Y!DJ11)</f>
        <v xml:space="preserve"> </v>
      </c>
      <c r="H44" s="1991"/>
      <c r="I44" s="1991"/>
      <c r="J44" s="1980"/>
      <c r="K44" s="1225" t="str">
        <f>ตต2!F108</f>
        <v xml:space="preserve"> </v>
      </c>
      <c r="L44" s="1991"/>
      <c r="M44" s="2946"/>
      <c r="N44" s="2943"/>
      <c r="O44" s="187"/>
      <c r="P44" s="56"/>
      <c r="Q44" s="269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28"/>
      <c r="AH44" s="1947"/>
      <c r="AI44" s="1947"/>
      <c r="AJ44" s="1947"/>
      <c r="AK44" s="1947"/>
      <c r="AL44" s="1947"/>
      <c r="AM44" s="1947"/>
      <c r="AN44" s="1947"/>
      <c r="AO44" s="1947"/>
      <c r="AP44" s="1947"/>
      <c r="AQ44" s="1947"/>
      <c r="AR44" s="1947"/>
      <c r="AS44" s="1947"/>
      <c r="AT44" s="1947"/>
      <c r="AU44" s="1947"/>
      <c r="AV44" s="1947"/>
    </row>
    <row r="45" spans="1:48" ht="23.25" hidden="1" customHeight="1">
      <c r="A45" s="1992" t="str">
        <f>ตต2!A109</f>
        <v xml:space="preserve"> </v>
      </c>
      <c r="B45" s="1228" t="str">
        <f>ตต2!B109</f>
        <v xml:space="preserve"> </v>
      </c>
      <c r="C45" s="1992"/>
      <c r="D45" s="1228" t="str">
        <f>ตต2!E109</f>
        <v xml:space="preserve"> </v>
      </c>
      <c r="E45" s="1993"/>
      <c r="F45" s="1992"/>
      <c r="G45" s="1994" t="str">
        <f>IF(Y!DJ12=0," ",Y!DJ12)</f>
        <v xml:space="preserve"> </v>
      </c>
      <c r="H45" s="1993"/>
      <c r="I45" s="1993"/>
      <c r="J45" s="1992"/>
      <c r="K45" s="1228" t="str">
        <f>ตต2!F109</f>
        <v xml:space="preserve"> </v>
      </c>
      <c r="L45" s="1993"/>
      <c r="M45" s="2946"/>
      <c r="N45" s="2943"/>
      <c r="O45" s="187"/>
      <c r="P45" s="56"/>
      <c r="Q45" s="269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28"/>
      <c r="AH45" s="1947"/>
      <c r="AI45" s="1947"/>
      <c r="AJ45" s="1947"/>
      <c r="AK45" s="1947"/>
      <c r="AL45" s="1947"/>
      <c r="AM45" s="1947"/>
      <c r="AN45" s="1947"/>
      <c r="AO45" s="1947"/>
      <c r="AP45" s="1947"/>
      <c r="AQ45" s="1947"/>
      <c r="AR45" s="1947"/>
      <c r="AS45" s="1947"/>
      <c r="AT45" s="1947"/>
      <c r="AU45" s="1947"/>
      <c r="AV45" s="1947"/>
    </row>
    <row r="46" spans="1:48" ht="23.25" hidden="1" customHeight="1">
      <c r="A46" s="1992" t="str">
        <f>ตต2!A110</f>
        <v xml:space="preserve"> </v>
      </c>
      <c r="B46" s="1228" t="str">
        <f>ตต2!B110</f>
        <v xml:space="preserve"> </v>
      </c>
      <c r="C46" s="1992"/>
      <c r="D46" s="1228" t="str">
        <f>ตต2!E110</f>
        <v xml:space="preserve"> </v>
      </c>
      <c r="E46" s="1993"/>
      <c r="F46" s="1992"/>
      <c r="G46" s="1994" t="str">
        <f>IF(Y!DJ13=0," ",Y!DJ13)</f>
        <v xml:space="preserve"> </v>
      </c>
      <c r="H46" s="1993"/>
      <c r="I46" s="1993"/>
      <c r="J46" s="1992"/>
      <c r="K46" s="1228" t="str">
        <f>ตต2!F110</f>
        <v xml:space="preserve"> </v>
      </c>
      <c r="L46" s="1993"/>
      <c r="M46" s="2946"/>
      <c r="N46" s="2943"/>
      <c r="O46" s="187"/>
      <c r="P46" s="56"/>
      <c r="Q46" s="269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28"/>
      <c r="AH46" s="1947"/>
      <c r="AI46" s="1947"/>
      <c r="AJ46" s="1947"/>
      <c r="AK46" s="1947"/>
      <c r="AL46" s="1947"/>
      <c r="AM46" s="1947"/>
      <c r="AN46" s="1947"/>
      <c r="AO46" s="1947"/>
      <c r="AP46" s="1947"/>
      <c r="AQ46" s="1947"/>
      <c r="AR46" s="1947"/>
      <c r="AS46" s="1947"/>
      <c r="AT46" s="1947"/>
      <c r="AU46" s="1947"/>
      <c r="AV46" s="1947"/>
    </row>
    <row r="47" spans="1:48" ht="23.25" hidden="1" customHeight="1">
      <c r="A47" s="1992">
        <f>ตต2!A111</f>
        <v>2</v>
      </c>
      <c r="B47" s="1228" t="str">
        <f>ตต2!B111</f>
        <v xml:space="preserve"> </v>
      </c>
      <c r="C47" s="1992"/>
      <c r="D47" s="1228" t="str">
        <f>ตต2!E111</f>
        <v xml:space="preserve"> </v>
      </c>
      <c r="E47" s="1993"/>
      <c r="F47" s="1992"/>
      <c r="G47" s="1994" t="str">
        <f>IF(Y!DJ14=0," ",Y!DJ14)</f>
        <v xml:space="preserve"> </v>
      </c>
      <c r="H47" s="1993"/>
      <c r="I47" s="1993"/>
      <c r="J47" s="1992"/>
      <c r="K47" s="1228" t="str">
        <f>ตต2!F111</f>
        <v xml:space="preserve"> </v>
      </c>
      <c r="L47" s="1993"/>
      <c r="M47" s="2946"/>
      <c r="N47" s="2943"/>
      <c r="O47" s="187"/>
      <c r="P47" s="56"/>
      <c r="Q47" s="269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28"/>
      <c r="AH47" s="1947"/>
      <c r="AI47" s="1947"/>
      <c r="AJ47" s="1947"/>
      <c r="AK47" s="1947"/>
      <c r="AL47" s="1947"/>
      <c r="AM47" s="1947"/>
      <c r="AN47" s="1947"/>
      <c r="AO47" s="1947"/>
      <c r="AP47" s="1947"/>
      <c r="AQ47" s="1947"/>
      <c r="AR47" s="1947"/>
      <c r="AS47" s="1947"/>
      <c r="AT47" s="1947"/>
      <c r="AU47" s="1947"/>
      <c r="AV47" s="1947"/>
    </row>
    <row r="48" spans="1:48" ht="23.25" hidden="1" customHeight="1">
      <c r="A48" s="1992" t="str">
        <f>ตต2!A112</f>
        <v xml:space="preserve"> </v>
      </c>
      <c r="B48" s="1228" t="str">
        <f>ตต2!B112</f>
        <v xml:space="preserve"> </v>
      </c>
      <c r="C48" s="1992"/>
      <c r="D48" s="1228" t="str">
        <f>ตต2!E112</f>
        <v xml:space="preserve"> </v>
      </c>
      <c r="E48" s="1993"/>
      <c r="F48" s="1992"/>
      <c r="G48" s="1994" t="str">
        <f>IF(Y!DJ15=0," ",Y!DJ15)</f>
        <v xml:space="preserve"> </v>
      </c>
      <c r="H48" s="1993"/>
      <c r="I48" s="1993"/>
      <c r="J48" s="1992"/>
      <c r="K48" s="1228" t="str">
        <f>ตต2!F112</f>
        <v xml:space="preserve"> </v>
      </c>
      <c r="L48" s="1993"/>
      <c r="M48" s="2946"/>
      <c r="N48" s="2943"/>
      <c r="O48" s="187"/>
      <c r="P48" s="56"/>
      <c r="Q48" s="269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28"/>
      <c r="AH48" s="1947"/>
      <c r="AI48" s="1947"/>
      <c r="AJ48" s="1947"/>
      <c r="AK48" s="1947"/>
      <c r="AL48" s="1947"/>
      <c r="AM48" s="1947"/>
      <c r="AN48" s="1947"/>
      <c r="AO48" s="1947"/>
      <c r="AP48" s="1947"/>
      <c r="AQ48" s="1947"/>
      <c r="AR48" s="1947"/>
      <c r="AS48" s="1947"/>
      <c r="AT48" s="1947"/>
      <c r="AU48" s="1947"/>
      <c r="AV48" s="1947"/>
    </row>
    <row r="49" spans="1:48" ht="23.25" hidden="1" customHeight="1">
      <c r="A49" s="1992" t="str">
        <f>ตต2!A113</f>
        <v xml:space="preserve"> </v>
      </c>
      <c r="B49" s="1228" t="str">
        <f>ตต2!B113</f>
        <v xml:space="preserve"> </v>
      </c>
      <c r="C49" s="1992"/>
      <c r="D49" s="1228" t="str">
        <f>ตต2!E113</f>
        <v xml:space="preserve"> </v>
      </c>
      <c r="E49" s="1993"/>
      <c r="F49" s="1992"/>
      <c r="G49" s="1994" t="str">
        <f>IF(Y!DJ16=0," ",Y!DJ16)</f>
        <v xml:space="preserve"> </v>
      </c>
      <c r="H49" s="1993"/>
      <c r="I49" s="1993"/>
      <c r="J49" s="1992"/>
      <c r="K49" s="1228" t="str">
        <f>ตต2!F113</f>
        <v xml:space="preserve"> </v>
      </c>
      <c r="L49" s="1993"/>
      <c r="M49" s="2946"/>
      <c r="N49" s="2943"/>
      <c r="O49" s="187"/>
      <c r="P49" s="56"/>
      <c r="Q49" s="269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28"/>
      <c r="AH49" s="1947"/>
      <c r="AI49" s="1947"/>
      <c r="AJ49" s="1947"/>
      <c r="AK49" s="1947"/>
      <c r="AL49" s="1947"/>
      <c r="AM49" s="1947"/>
      <c r="AN49" s="1947"/>
      <c r="AO49" s="1947"/>
      <c r="AP49" s="1947"/>
      <c r="AQ49" s="1947"/>
      <c r="AR49" s="1947"/>
      <c r="AS49" s="1947"/>
      <c r="AT49" s="1947"/>
      <c r="AU49" s="1947"/>
      <c r="AV49" s="1947"/>
    </row>
    <row r="50" spans="1:48" ht="23.25" hidden="1" customHeight="1">
      <c r="A50" s="1992">
        <f>ตต2!A114</f>
        <v>3</v>
      </c>
      <c r="B50" s="1228" t="str">
        <f>ตต2!B114</f>
        <v xml:space="preserve"> </v>
      </c>
      <c r="C50" s="1992"/>
      <c r="D50" s="1228" t="str">
        <f>ตต2!E114</f>
        <v xml:space="preserve"> </v>
      </c>
      <c r="E50" s="1993"/>
      <c r="F50" s="1992"/>
      <c r="G50" s="1994" t="str">
        <f>IF(Y!DJ17=0," ",Y!DJ17)</f>
        <v xml:space="preserve"> </v>
      </c>
      <c r="H50" s="1993"/>
      <c r="I50" s="1993"/>
      <c r="J50" s="1992"/>
      <c r="K50" s="1228" t="str">
        <f>ตต2!F114</f>
        <v xml:space="preserve"> </v>
      </c>
      <c r="L50" s="1993"/>
      <c r="M50" s="2946"/>
      <c r="N50" s="2943"/>
      <c r="O50" s="187"/>
      <c r="P50" s="56"/>
      <c r="Q50" s="269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28"/>
      <c r="AH50" s="1947"/>
      <c r="AI50" s="1947"/>
      <c r="AJ50" s="1947"/>
      <c r="AK50" s="1947"/>
      <c r="AL50" s="1947"/>
      <c r="AM50" s="1947"/>
      <c r="AN50" s="1947"/>
      <c r="AO50" s="1947"/>
      <c r="AP50" s="1947"/>
      <c r="AQ50" s="1947"/>
      <c r="AR50" s="1947"/>
      <c r="AS50" s="1947"/>
      <c r="AT50" s="1947"/>
      <c r="AU50" s="1947"/>
      <c r="AV50" s="1947"/>
    </row>
    <row r="51" spans="1:48" ht="23.25" hidden="1" customHeight="1">
      <c r="A51" s="1992" t="str">
        <f>ตต2!A115</f>
        <v xml:space="preserve"> </v>
      </c>
      <c r="B51" s="1228" t="str">
        <f>ตต2!B115</f>
        <v xml:space="preserve"> </v>
      </c>
      <c r="C51" s="1992"/>
      <c r="D51" s="1228" t="str">
        <f>ตต2!E115</f>
        <v xml:space="preserve"> </v>
      </c>
      <c r="E51" s="1993"/>
      <c r="F51" s="1992"/>
      <c r="G51" s="1994" t="str">
        <f>IF(Y!DJ18=0," ",Y!DJ18)</f>
        <v xml:space="preserve"> </v>
      </c>
      <c r="H51" s="1993"/>
      <c r="I51" s="1993"/>
      <c r="J51" s="1992"/>
      <c r="K51" s="1228" t="str">
        <f>ตต2!F115</f>
        <v xml:space="preserve"> </v>
      </c>
      <c r="L51" s="1993"/>
      <c r="M51" s="2946"/>
      <c r="N51" s="2943"/>
      <c r="O51" s="187"/>
      <c r="P51" s="56"/>
      <c r="Q51" s="269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28"/>
      <c r="AH51" s="1947"/>
      <c r="AI51" s="1947"/>
      <c r="AJ51" s="1947"/>
      <c r="AK51" s="1947"/>
      <c r="AL51" s="1947"/>
      <c r="AM51" s="1947"/>
      <c r="AN51" s="1947"/>
      <c r="AO51" s="1947"/>
      <c r="AP51" s="1947"/>
      <c r="AQ51" s="1947"/>
      <c r="AR51" s="1947"/>
      <c r="AS51" s="1947"/>
      <c r="AT51" s="1947"/>
      <c r="AU51" s="1947"/>
      <c r="AV51" s="1947"/>
    </row>
    <row r="52" spans="1:48" ht="23.25" hidden="1" customHeight="1">
      <c r="A52" s="1992" t="str">
        <f>ตต2!A116</f>
        <v xml:space="preserve"> </v>
      </c>
      <c r="B52" s="1228" t="str">
        <f>ตต2!B116</f>
        <v xml:space="preserve"> </v>
      </c>
      <c r="C52" s="1992"/>
      <c r="D52" s="1228" t="str">
        <f>ตต2!E116</f>
        <v xml:space="preserve"> </v>
      </c>
      <c r="E52" s="1993"/>
      <c r="F52" s="1992"/>
      <c r="G52" s="1994" t="str">
        <f>IF(Y!DJ19=0," ",Y!DJ19)</f>
        <v xml:space="preserve"> </v>
      </c>
      <c r="H52" s="1993"/>
      <c r="I52" s="1993"/>
      <c r="J52" s="1992"/>
      <c r="K52" s="1228" t="str">
        <f>ตต2!F116</f>
        <v xml:space="preserve"> </v>
      </c>
      <c r="L52" s="1993"/>
      <c r="M52" s="2946"/>
      <c r="N52" s="2943"/>
      <c r="O52" s="187"/>
      <c r="P52" s="56"/>
      <c r="Q52" s="269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28"/>
      <c r="AH52" s="1947"/>
      <c r="AI52" s="1947"/>
      <c r="AJ52" s="1947"/>
      <c r="AK52" s="1947"/>
      <c r="AL52" s="1947"/>
      <c r="AM52" s="1947"/>
      <c r="AN52" s="1947"/>
      <c r="AO52" s="1947"/>
      <c r="AP52" s="1947"/>
      <c r="AQ52" s="1947"/>
      <c r="AR52" s="1947"/>
      <c r="AS52" s="1947"/>
      <c r="AT52" s="1947"/>
      <c r="AU52" s="1947"/>
      <c r="AV52" s="1947"/>
    </row>
    <row r="53" spans="1:48" ht="23.25" hidden="1" customHeight="1">
      <c r="A53" s="1992">
        <f>ตต2!A117</f>
        <v>4</v>
      </c>
      <c r="B53" s="1228" t="str">
        <f>ตต2!B117</f>
        <v xml:space="preserve"> </v>
      </c>
      <c r="C53" s="1992"/>
      <c r="D53" s="1228" t="str">
        <f>ตต2!E117</f>
        <v xml:space="preserve"> </v>
      </c>
      <c r="E53" s="1993"/>
      <c r="F53" s="1992"/>
      <c r="G53" s="1994" t="str">
        <f>IF(Y!DJ20=0," ",Y!DJ20)</f>
        <v xml:space="preserve"> </v>
      </c>
      <c r="H53" s="1993"/>
      <c r="I53" s="1993"/>
      <c r="J53" s="1992"/>
      <c r="K53" s="1228" t="str">
        <f>ตต2!F117</f>
        <v xml:space="preserve"> </v>
      </c>
      <c r="L53" s="1993"/>
      <c r="M53" s="2946"/>
      <c r="N53" s="2943"/>
      <c r="O53" s="187"/>
      <c r="P53" s="56"/>
      <c r="Q53" s="269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28"/>
      <c r="AH53" s="1947"/>
      <c r="AI53" s="1947"/>
      <c r="AJ53" s="1947"/>
      <c r="AK53" s="1947"/>
      <c r="AL53" s="1947"/>
      <c r="AM53" s="1947"/>
      <c r="AN53" s="1947"/>
      <c r="AO53" s="1947"/>
      <c r="AP53" s="1947"/>
      <c r="AQ53" s="1947"/>
      <c r="AR53" s="1947"/>
      <c r="AS53" s="1947"/>
      <c r="AT53" s="1947"/>
      <c r="AU53" s="1947"/>
      <c r="AV53" s="1947"/>
    </row>
    <row r="54" spans="1:48" ht="23.25" hidden="1" customHeight="1">
      <c r="A54" s="1992" t="str">
        <f>ตต2!A118</f>
        <v xml:space="preserve"> </v>
      </c>
      <c r="B54" s="1228" t="str">
        <f>ตต2!B118</f>
        <v xml:space="preserve"> </v>
      </c>
      <c r="C54" s="1992"/>
      <c r="D54" s="1228" t="str">
        <f>ตต2!E118</f>
        <v xml:space="preserve"> </v>
      </c>
      <c r="E54" s="1993"/>
      <c r="F54" s="1992"/>
      <c r="G54" s="1994" t="str">
        <f>IF(Y!DJ21=0," ",Y!DJ21)</f>
        <v xml:space="preserve"> </v>
      </c>
      <c r="H54" s="1993"/>
      <c r="I54" s="1993"/>
      <c r="J54" s="1992"/>
      <c r="K54" s="1228" t="str">
        <f>ตต2!F118</f>
        <v xml:space="preserve"> </v>
      </c>
      <c r="L54" s="1993"/>
      <c r="M54" s="2946"/>
      <c r="N54" s="2943"/>
      <c r="O54" s="187"/>
      <c r="P54" s="56"/>
      <c r="Q54" s="269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28"/>
      <c r="AH54" s="1947"/>
      <c r="AI54" s="1947"/>
      <c r="AJ54" s="1947"/>
      <c r="AK54" s="1947"/>
      <c r="AL54" s="1947"/>
      <c r="AM54" s="1947"/>
      <c r="AN54" s="1947"/>
      <c r="AO54" s="1947"/>
      <c r="AP54" s="1947"/>
      <c r="AQ54" s="1947"/>
      <c r="AR54" s="1947"/>
      <c r="AS54" s="1947"/>
      <c r="AT54" s="1947"/>
      <c r="AU54" s="1947"/>
      <c r="AV54" s="1947"/>
    </row>
    <row r="55" spans="1:48" ht="23.25" hidden="1" customHeight="1">
      <c r="A55" s="1992" t="str">
        <f>ตต2!A119</f>
        <v xml:space="preserve"> </v>
      </c>
      <c r="B55" s="1228" t="str">
        <f>ตต2!B119</f>
        <v xml:space="preserve"> </v>
      </c>
      <c r="C55" s="1992"/>
      <c r="D55" s="1228" t="str">
        <f>ตต2!E119</f>
        <v xml:space="preserve"> </v>
      </c>
      <c r="E55" s="1993"/>
      <c r="F55" s="1992"/>
      <c r="G55" s="1994" t="str">
        <f>IF(Y!DJ22=0," ",Y!DJ22)</f>
        <v xml:space="preserve"> </v>
      </c>
      <c r="H55" s="1993"/>
      <c r="I55" s="1993"/>
      <c r="J55" s="1992"/>
      <c r="K55" s="1228" t="str">
        <f>ตต2!F119</f>
        <v xml:space="preserve"> </v>
      </c>
      <c r="L55" s="1993"/>
      <c r="M55" s="2946"/>
      <c r="N55" s="2943"/>
      <c r="O55" s="187"/>
      <c r="P55" s="56"/>
      <c r="Q55" s="269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28"/>
      <c r="AH55" s="1947"/>
      <c r="AI55" s="1947"/>
      <c r="AJ55" s="1947"/>
      <c r="AK55" s="1947"/>
      <c r="AL55" s="1947"/>
      <c r="AM55" s="1947"/>
      <c r="AN55" s="1947"/>
      <c r="AO55" s="1947"/>
      <c r="AP55" s="1947"/>
      <c r="AQ55" s="1947"/>
      <c r="AR55" s="1947"/>
      <c r="AS55" s="1947"/>
      <c r="AT55" s="1947"/>
      <c r="AU55" s="1947"/>
      <c r="AV55" s="1947"/>
    </row>
    <row r="56" spans="1:48" ht="23.25" hidden="1" customHeight="1">
      <c r="A56" s="1992">
        <f>ตต2!A120</f>
        <v>5</v>
      </c>
      <c r="B56" s="1228" t="str">
        <f>ตต2!B120</f>
        <v xml:space="preserve"> </v>
      </c>
      <c r="C56" s="1992"/>
      <c r="D56" s="1228" t="str">
        <f>ตต2!E120</f>
        <v xml:space="preserve"> </v>
      </c>
      <c r="E56" s="1993"/>
      <c r="F56" s="1992"/>
      <c r="G56" s="1994" t="str">
        <f>IF(Y!DJ23=0," ",Y!DJ23)</f>
        <v xml:space="preserve"> </v>
      </c>
      <c r="H56" s="1993"/>
      <c r="I56" s="1993"/>
      <c r="J56" s="1992"/>
      <c r="K56" s="1228" t="str">
        <f>ตต2!F120</f>
        <v xml:space="preserve"> </v>
      </c>
      <c r="L56" s="1993"/>
      <c r="M56" s="2946"/>
      <c r="N56" s="2943"/>
      <c r="O56" s="187"/>
      <c r="P56" s="56"/>
      <c r="Q56" s="269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28"/>
      <c r="AH56" s="1947"/>
      <c r="AI56" s="1947"/>
      <c r="AJ56" s="1947"/>
      <c r="AK56" s="1947"/>
      <c r="AL56" s="1947"/>
      <c r="AM56" s="1947"/>
      <c r="AN56" s="1947"/>
      <c r="AO56" s="1947"/>
      <c r="AP56" s="1947"/>
      <c r="AQ56" s="1947"/>
      <c r="AR56" s="1947"/>
      <c r="AS56" s="1947"/>
      <c r="AT56" s="1947"/>
      <c r="AU56" s="1947"/>
      <c r="AV56" s="1947"/>
    </row>
    <row r="57" spans="1:48" ht="23.25" hidden="1" customHeight="1">
      <c r="A57" s="1992" t="str">
        <f>ตต2!A121</f>
        <v xml:space="preserve"> </v>
      </c>
      <c r="B57" s="1228" t="str">
        <f>ตต2!B121</f>
        <v xml:space="preserve"> </v>
      </c>
      <c r="C57" s="1992"/>
      <c r="D57" s="1228" t="str">
        <f>ตต2!E121</f>
        <v xml:space="preserve"> </v>
      </c>
      <c r="E57" s="1993"/>
      <c r="F57" s="1992"/>
      <c r="G57" s="1994" t="str">
        <f>IF(Y!DJ24=0," ",Y!DJ24)</f>
        <v xml:space="preserve"> </v>
      </c>
      <c r="H57" s="1993"/>
      <c r="I57" s="1993"/>
      <c r="J57" s="1992"/>
      <c r="K57" s="1228" t="str">
        <f>ตต2!F121</f>
        <v xml:space="preserve"> </v>
      </c>
      <c r="L57" s="1993"/>
      <c r="M57" s="2946"/>
      <c r="N57" s="2943"/>
      <c r="O57" s="187"/>
      <c r="P57" s="56"/>
      <c r="Q57" s="269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28"/>
      <c r="AH57" s="1947"/>
      <c r="AI57" s="1947"/>
      <c r="AJ57" s="1947"/>
      <c r="AK57" s="1947"/>
      <c r="AL57" s="1947"/>
      <c r="AM57" s="1947"/>
      <c r="AN57" s="1947"/>
      <c r="AO57" s="1947"/>
      <c r="AP57" s="1947"/>
      <c r="AQ57" s="1947"/>
      <c r="AR57" s="1947"/>
      <c r="AS57" s="1947"/>
      <c r="AT57" s="1947"/>
      <c r="AU57" s="1947"/>
      <c r="AV57" s="1947"/>
    </row>
    <row r="58" spans="1:48" ht="23.25" hidden="1" customHeight="1">
      <c r="A58" s="1992" t="str">
        <f>ตต2!A122</f>
        <v xml:space="preserve"> </v>
      </c>
      <c r="B58" s="1228" t="str">
        <f>ตต2!B122</f>
        <v xml:space="preserve"> </v>
      </c>
      <c r="C58" s="1992"/>
      <c r="D58" s="1228" t="str">
        <f>ตต2!E122</f>
        <v xml:space="preserve"> </v>
      </c>
      <c r="E58" s="1993"/>
      <c r="F58" s="1992"/>
      <c r="G58" s="1994" t="str">
        <f>IF(Y!DJ25=0," ",Y!DJ25)</f>
        <v xml:space="preserve"> </v>
      </c>
      <c r="H58" s="1993"/>
      <c r="I58" s="1993"/>
      <c r="J58" s="1992"/>
      <c r="K58" s="1228" t="str">
        <f>ตต2!F122</f>
        <v xml:space="preserve"> </v>
      </c>
      <c r="L58" s="1993"/>
      <c r="M58" s="2946"/>
      <c r="N58" s="2943"/>
      <c r="O58" s="187"/>
      <c r="P58" s="56"/>
      <c r="Q58" s="269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28"/>
      <c r="AH58" s="1947"/>
      <c r="AI58" s="1947"/>
      <c r="AJ58" s="1947"/>
      <c r="AK58" s="1947"/>
      <c r="AL58" s="1947"/>
      <c r="AM58" s="1947"/>
      <c r="AN58" s="1947"/>
      <c r="AO58" s="1947"/>
      <c r="AP58" s="1947"/>
      <c r="AQ58" s="1947"/>
      <c r="AR58" s="1947"/>
      <c r="AS58" s="1947"/>
      <c r="AT58" s="1947"/>
      <c r="AU58" s="1947"/>
      <c r="AV58" s="1947"/>
    </row>
    <row r="59" spans="1:48" ht="23.25" hidden="1" customHeight="1">
      <c r="A59" s="1992">
        <f>ตต2!A123</f>
        <v>6</v>
      </c>
      <c r="B59" s="1228" t="str">
        <f>ตต2!B123</f>
        <v xml:space="preserve"> </v>
      </c>
      <c r="C59" s="1992"/>
      <c r="D59" s="1228" t="str">
        <f>ตต2!E123</f>
        <v xml:space="preserve"> </v>
      </c>
      <c r="E59" s="1993"/>
      <c r="F59" s="1992"/>
      <c r="G59" s="1994" t="str">
        <f>IF(Y!DJ26=0," ",Y!DJ26)</f>
        <v xml:space="preserve"> </v>
      </c>
      <c r="H59" s="1993"/>
      <c r="I59" s="1993"/>
      <c r="J59" s="1992"/>
      <c r="K59" s="1228" t="str">
        <f>ตต2!F123</f>
        <v xml:space="preserve"> </v>
      </c>
      <c r="L59" s="1993"/>
      <c r="M59" s="2946"/>
      <c r="N59" s="2943"/>
      <c r="O59" s="187"/>
      <c r="P59" s="56"/>
      <c r="Q59" s="269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28"/>
      <c r="AH59" s="1947"/>
      <c r="AI59" s="1947"/>
      <c r="AJ59" s="1947"/>
      <c r="AK59" s="1947"/>
      <c r="AL59" s="1947"/>
      <c r="AM59" s="1947"/>
      <c r="AN59" s="1947"/>
      <c r="AO59" s="1947"/>
      <c r="AP59" s="1947"/>
      <c r="AQ59" s="1947"/>
      <c r="AR59" s="1947"/>
      <c r="AS59" s="1947"/>
      <c r="AT59" s="1947"/>
      <c r="AU59" s="1947"/>
      <c r="AV59" s="1947"/>
    </row>
    <row r="60" spans="1:48" ht="23.25" hidden="1" customHeight="1">
      <c r="A60" s="1992" t="str">
        <f>ตต2!A124</f>
        <v xml:space="preserve"> </v>
      </c>
      <c r="B60" s="1228" t="str">
        <f>ตต2!B124</f>
        <v xml:space="preserve"> </v>
      </c>
      <c r="C60" s="1992"/>
      <c r="D60" s="1228" t="str">
        <f>ตต2!E124</f>
        <v xml:space="preserve"> </v>
      </c>
      <c r="E60" s="1993"/>
      <c r="F60" s="1992"/>
      <c r="G60" s="1994" t="str">
        <f>IF(Y!DJ27=0," ",Y!DJ27)</f>
        <v xml:space="preserve"> </v>
      </c>
      <c r="H60" s="1993"/>
      <c r="I60" s="1993"/>
      <c r="J60" s="1992"/>
      <c r="K60" s="1228" t="str">
        <f>ตต2!F124</f>
        <v xml:space="preserve"> </v>
      </c>
      <c r="L60" s="1993"/>
      <c r="M60" s="2946"/>
      <c r="N60" s="2943"/>
      <c r="O60" s="187"/>
      <c r="P60" s="56"/>
      <c r="Q60" s="269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28"/>
      <c r="AH60" s="1947"/>
      <c r="AI60" s="1947"/>
      <c r="AJ60" s="1947"/>
      <c r="AK60" s="1947"/>
      <c r="AL60" s="1947"/>
      <c r="AM60" s="1947"/>
      <c r="AN60" s="1947"/>
      <c r="AO60" s="1947"/>
      <c r="AP60" s="1947"/>
      <c r="AQ60" s="1947"/>
      <c r="AR60" s="1947"/>
      <c r="AS60" s="1947"/>
      <c r="AT60" s="1947"/>
      <c r="AU60" s="1947"/>
      <c r="AV60" s="1947"/>
    </row>
    <row r="61" spans="1:48" ht="23.25" hidden="1" customHeight="1">
      <c r="A61" s="1992" t="str">
        <f>ตต2!A125</f>
        <v xml:space="preserve"> </v>
      </c>
      <c r="B61" s="1228" t="str">
        <f>ตต2!B125</f>
        <v xml:space="preserve"> </v>
      </c>
      <c r="C61" s="1992"/>
      <c r="D61" s="1228" t="str">
        <f>ตต2!E125</f>
        <v xml:space="preserve"> </v>
      </c>
      <c r="E61" s="1993"/>
      <c r="F61" s="1992"/>
      <c r="G61" s="1994" t="str">
        <f>IF(Y!DJ28=0," ",Y!DJ28)</f>
        <v xml:space="preserve"> </v>
      </c>
      <c r="H61" s="1993"/>
      <c r="I61" s="1993"/>
      <c r="J61" s="1992"/>
      <c r="K61" s="1228" t="str">
        <f>ตต2!F125</f>
        <v xml:space="preserve"> </v>
      </c>
      <c r="L61" s="1993"/>
      <c r="M61" s="2946"/>
      <c r="N61" s="2943"/>
      <c r="O61" s="187"/>
      <c r="P61" s="56"/>
      <c r="Q61" s="269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28"/>
      <c r="AH61" s="1947"/>
      <c r="AI61" s="1947"/>
      <c r="AJ61" s="1947"/>
      <c r="AK61" s="1947"/>
      <c r="AL61" s="1947"/>
      <c r="AM61" s="1947"/>
      <c r="AN61" s="1947"/>
      <c r="AO61" s="1947"/>
      <c r="AP61" s="1947"/>
      <c r="AQ61" s="1947"/>
      <c r="AR61" s="1947"/>
      <c r="AS61" s="1947"/>
      <c r="AT61" s="1947"/>
      <c r="AU61" s="1947"/>
      <c r="AV61" s="1947"/>
    </row>
    <row r="62" spans="1:48" ht="23.25" hidden="1" customHeight="1">
      <c r="A62" s="1992">
        <f>ตต2!A126</f>
        <v>7</v>
      </c>
      <c r="B62" s="1228" t="str">
        <f>ตต2!B126</f>
        <v xml:space="preserve"> </v>
      </c>
      <c r="C62" s="1992"/>
      <c r="D62" s="1228" t="str">
        <f>ตต2!E126</f>
        <v xml:space="preserve"> </v>
      </c>
      <c r="E62" s="1993"/>
      <c r="F62" s="1992"/>
      <c r="G62" s="1994" t="str">
        <f>IF(Y!DJ29=0," ",Y!DJ29)</f>
        <v xml:space="preserve"> </v>
      </c>
      <c r="H62" s="1993"/>
      <c r="I62" s="1993"/>
      <c r="J62" s="1992"/>
      <c r="K62" s="1228" t="str">
        <f>ตต2!F126</f>
        <v xml:space="preserve"> </v>
      </c>
      <c r="L62" s="1993"/>
      <c r="M62" s="2946"/>
      <c r="N62" s="2943"/>
      <c r="O62" s="187"/>
      <c r="P62" s="56"/>
      <c r="Q62" s="269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28"/>
      <c r="AH62" s="1947"/>
      <c r="AI62" s="1947"/>
      <c r="AJ62" s="1947"/>
      <c r="AK62" s="1947"/>
      <c r="AL62" s="1947"/>
      <c r="AM62" s="1947"/>
      <c r="AN62" s="1947"/>
      <c r="AO62" s="1947"/>
      <c r="AP62" s="1947"/>
      <c r="AQ62" s="1947"/>
      <c r="AR62" s="1947"/>
      <c r="AS62" s="1947"/>
      <c r="AT62" s="1947"/>
      <c r="AU62" s="1947"/>
      <c r="AV62" s="1947"/>
    </row>
    <row r="63" spans="1:48" ht="23.25" hidden="1" customHeight="1">
      <c r="A63" s="1992" t="str">
        <f>ตต2!A127</f>
        <v xml:space="preserve"> </v>
      </c>
      <c r="B63" s="1228" t="str">
        <f>ตต2!B127</f>
        <v xml:space="preserve"> </v>
      </c>
      <c r="C63" s="1992"/>
      <c r="D63" s="1228" t="str">
        <f>ตต2!E127</f>
        <v xml:space="preserve"> </v>
      </c>
      <c r="E63" s="1993"/>
      <c r="F63" s="1992"/>
      <c r="G63" s="1994" t="str">
        <f>IF(Y!DJ30=0," ",Y!DJ30)</f>
        <v xml:space="preserve"> </v>
      </c>
      <c r="H63" s="1993"/>
      <c r="I63" s="1993"/>
      <c r="J63" s="1992"/>
      <c r="K63" s="1228" t="str">
        <f>ตต2!F127</f>
        <v xml:space="preserve"> </v>
      </c>
      <c r="L63" s="1993"/>
      <c r="M63" s="2946"/>
      <c r="N63" s="2943"/>
      <c r="O63" s="187"/>
      <c r="P63" s="56"/>
      <c r="Q63" s="269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28"/>
      <c r="AH63" s="1947"/>
      <c r="AI63" s="1947"/>
      <c r="AJ63" s="1947"/>
      <c r="AK63" s="1947"/>
      <c r="AL63" s="1947"/>
      <c r="AM63" s="1947"/>
      <c r="AN63" s="1947"/>
      <c r="AO63" s="1947"/>
      <c r="AP63" s="1947"/>
      <c r="AQ63" s="1947"/>
      <c r="AR63" s="1947"/>
      <c r="AS63" s="1947"/>
      <c r="AT63" s="1947"/>
      <c r="AU63" s="1947"/>
      <c r="AV63" s="1947"/>
    </row>
    <row r="64" spans="1:48" ht="23.25" hidden="1" customHeight="1">
      <c r="A64" s="1992" t="str">
        <f>ตต2!A128</f>
        <v xml:space="preserve"> </v>
      </c>
      <c r="B64" s="1228" t="str">
        <f>ตต2!B128</f>
        <v xml:space="preserve"> </v>
      </c>
      <c r="C64" s="1992"/>
      <c r="D64" s="1228" t="str">
        <f>ตต2!E128</f>
        <v xml:space="preserve"> </v>
      </c>
      <c r="E64" s="1993"/>
      <c r="F64" s="1992"/>
      <c r="G64" s="1994" t="str">
        <f>IF(Y!DJ31=0," ",Y!DJ31)</f>
        <v xml:space="preserve"> </v>
      </c>
      <c r="H64" s="1993"/>
      <c r="I64" s="1993"/>
      <c r="J64" s="1992"/>
      <c r="K64" s="1228" t="str">
        <f>ตต2!F128</f>
        <v xml:space="preserve"> </v>
      </c>
      <c r="L64" s="1993"/>
      <c r="M64" s="2946"/>
      <c r="N64" s="2943"/>
      <c r="O64" s="187"/>
      <c r="P64" s="56"/>
      <c r="Q64" s="269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28"/>
      <c r="AH64" s="1947"/>
      <c r="AI64" s="1947"/>
      <c r="AJ64" s="1947"/>
      <c r="AK64" s="1947"/>
      <c r="AL64" s="1947"/>
      <c r="AM64" s="1947"/>
      <c r="AN64" s="1947"/>
      <c r="AO64" s="1947"/>
      <c r="AP64" s="1947"/>
      <c r="AQ64" s="1947"/>
      <c r="AR64" s="1947"/>
      <c r="AS64" s="1947"/>
      <c r="AT64" s="1947"/>
      <c r="AU64" s="1947"/>
      <c r="AV64" s="1947"/>
    </row>
    <row r="65" spans="1:48" ht="23.25" hidden="1" customHeight="1">
      <c r="A65" s="1992">
        <f>ตต2!A129</f>
        <v>8</v>
      </c>
      <c r="B65" s="1228" t="str">
        <f>ตต2!B129</f>
        <v xml:space="preserve"> </v>
      </c>
      <c r="C65" s="1992"/>
      <c r="D65" s="1228" t="str">
        <f>ตต2!E129</f>
        <v xml:space="preserve"> </v>
      </c>
      <c r="E65" s="1993"/>
      <c r="F65" s="1992"/>
      <c r="G65" s="1994" t="str">
        <f>IF(Y!DJ32=0," ",Y!DJ32)</f>
        <v xml:space="preserve"> </v>
      </c>
      <c r="H65" s="1993"/>
      <c r="I65" s="1993"/>
      <c r="J65" s="1992"/>
      <c r="K65" s="1228" t="str">
        <f>ตต2!F129</f>
        <v xml:space="preserve"> </v>
      </c>
      <c r="L65" s="1993"/>
      <c r="M65" s="2946"/>
      <c r="N65" s="2943"/>
      <c r="O65" s="187"/>
      <c r="P65" s="56"/>
      <c r="Q65" s="269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28"/>
      <c r="AH65" s="1947"/>
      <c r="AI65" s="1947"/>
      <c r="AJ65" s="1947"/>
      <c r="AK65" s="1947"/>
      <c r="AL65" s="1947"/>
      <c r="AM65" s="1947"/>
      <c r="AN65" s="1947"/>
      <c r="AO65" s="1947"/>
      <c r="AP65" s="1947"/>
      <c r="AQ65" s="1947"/>
      <c r="AR65" s="1947"/>
      <c r="AS65" s="1947"/>
      <c r="AT65" s="1947"/>
      <c r="AU65" s="1947"/>
      <c r="AV65" s="1947"/>
    </row>
    <row r="66" spans="1:48" ht="23.25" hidden="1" customHeight="1">
      <c r="A66" s="1992" t="str">
        <f>ตต2!A130</f>
        <v xml:space="preserve"> </v>
      </c>
      <c r="B66" s="1228" t="str">
        <f>ตต2!B130</f>
        <v xml:space="preserve"> </v>
      </c>
      <c r="C66" s="1992"/>
      <c r="D66" s="1228" t="str">
        <f>ตต2!E130</f>
        <v xml:space="preserve"> </v>
      </c>
      <c r="E66" s="1993"/>
      <c r="F66" s="1992"/>
      <c r="G66" s="1994" t="str">
        <f>IF(Y!DJ33=0," ",Y!DJ33)</f>
        <v xml:space="preserve"> </v>
      </c>
      <c r="H66" s="1993"/>
      <c r="I66" s="1993"/>
      <c r="J66" s="1992"/>
      <c r="K66" s="1228" t="str">
        <f>ตต2!F130</f>
        <v xml:space="preserve"> </v>
      </c>
      <c r="L66" s="1993"/>
      <c r="M66" s="2946"/>
      <c r="N66" s="2943"/>
      <c r="O66" s="187"/>
      <c r="P66" s="56"/>
      <c r="Q66" s="269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28"/>
      <c r="AH66" s="1947"/>
      <c r="AI66" s="1947"/>
      <c r="AJ66" s="1947"/>
      <c r="AK66" s="1947"/>
      <c r="AL66" s="1947"/>
      <c r="AM66" s="1947"/>
      <c r="AN66" s="1947"/>
      <c r="AO66" s="1947"/>
      <c r="AP66" s="1947"/>
      <c r="AQ66" s="1947"/>
      <c r="AR66" s="1947"/>
      <c r="AS66" s="1947"/>
      <c r="AT66" s="1947"/>
      <c r="AU66" s="1947"/>
      <c r="AV66" s="1947"/>
    </row>
    <row r="67" spans="1:48" ht="23.25" hidden="1" customHeight="1">
      <c r="A67" s="1987" t="str">
        <f>ตต2!A131</f>
        <v xml:space="preserve"> </v>
      </c>
      <c r="B67" s="1232" t="str">
        <f>ตต2!B131</f>
        <v xml:space="preserve"> </v>
      </c>
      <c r="C67" s="1987"/>
      <c r="D67" s="1232" t="str">
        <f>ตต2!E131</f>
        <v xml:space="preserve"> </v>
      </c>
      <c r="E67" s="1995"/>
      <c r="F67" s="1987"/>
      <c r="G67" s="1988" t="str">
        <f>IF(Y!DJ34=0," ",Y!DJ34)</f>
        <v xml:space="preserve"> </v>
      </c>
      <c r="H67" s="1995"/>
      <c r="I67" s="1995"/>
      <c r="J67" s="1987"/>
      <c r="K67" s="1232" t="str">
        <f>ตต2!F131</f>
        <v xml:space="preserve"> </v>
      </c>
      <c r="L67" s="1995"/>
      <c r="M67" s="2946"/>
      <c r="N67" s="2943"/>
      <c r="O67" s="187"/>
    </row>
    <row r="68" spans="1:48" ht="23.25" hidden="1" customHeight="1">
      <c r="A68" s="1993"/>
      <c r="B68" s="1993"/>
      <c r="C68" s="1993"/>
      <c r="D68" s="1993"/>
      <c r="E68" s="1993"/>
      <c r="F68" s="1993"/>
      <c r="G68" s="1993"/>
      <c r="I68" s="1993"/>
      <c r="J68" s="1993"/>
      <c r="K68" s="1993"/>
      <c r="L68" s="1993"/>
      <c r="M68" s="2946"/>
      <c r="N68" s="2943"/>
      <c r="O68" s="187"/>
    </row>
    <row r="69" spans="1:48" ht="23.25" hidden="1" customHeight="1">
      <c r="A69" s="1986" t="str">
        <f>"- "&amp;N69&amp;" -"</f>
        <v>- 39 -</v>
      </c>
      <c r="B69" s="1979"/>
      <c r="C69" s="1979"/>
      <c r="D69" s="1979"/>
      <c r="E69" s="1979"/>
      <c r="F69" s="1979"/>
      <c r="G69" s="1979"/>
      <c r="H69" s="1979"/>
      <c r="I69" s="1979"/>
      <c r="J69" s="1979"/>
      <c r="K69" s="1979"/>
      <c r="L69" s="1986"/>
      <c r="M69" s="2946">
        <v>1</v>
      </c>
      <c r="N69" s="2944">
        <f>IF(M69&gt;0,SUM(M$1:M69),0)</f>
        <v>39</v>
      </c>
      <c r="O69" s="187"/>
    </row>
    <row r="70" spans="1:48" ht="23.25" hidden="1" customHeight="1">
      <c r="A70" s="1993"/>
      <c r="L70" s="1993"/>
      <c r="M70" s="2946"/>
      <c r="N70" s="2943"/>
      <c r="O70" s="187"/>
    </row>
    <row r="71" spans="1:48" ht="23.25" hidden="1" customHeight="1">
      <c r="A71" s="1993"/>
      <c r="L71" s="1993"/>
      <c r="M71" s="2946"/>
      <c r="N71" s="2943"/>
      <c r="O71" s="187"/>
    </row>
    <row r="72" spans="1:48" ht="23.25" hidden="1" customHeight="1">
      <c r="A72" s="1977" t="str">
        <f>IF(Y!DN35=0," ",Y!DN35)</f>
        <v>กลยุทธ์ ที่ 3   ขยายโอกาสทางการศึกษาขั้นพื้นฐานของประชากรในวัยเรียนอย่างกว้างขวางและทั่วถึง</v>
      </c>
      <c r="L72" s="1993"/>
      <c r="M72" s="2946"/>
      <c r="N72" s="2943"/>
      <c r="O72" s="187"/>
    </row>
    <row r="73" spans="1:48" ht="23.25" hidden="1" customHeight="1">
      <c r="B73" s="1233"/>
      <c r="L73" s="1993"/>
      <c r="M73" s="2946"/>
      <c r="N73" s="2943"/>
      <c r="O73" s="187"/>
    </row>
    <row r="74" spans="1:48" ht="23.25" hidden="1" customHeight="1">
      <c r="A74" s="1980"/>
      <c r="B74" s="1981"/>
      <c r="C74" s="1980"/>
      <c r="D74" s="1982" t="s">
        <v>1244</v>
      </c>
      <c r="E74" s="1220"/>
      <c r="F74" s="1220"/>
      <c r="G74" s="1982" t="s">
        <v>1247</v>
      </c>
      <c r="H74" s="1220"/>
      <c r="I74" s="1220"/>
      <c r="J74" s="1222"/>
      <c r="K74" s="1220" t="s">
        <v>1250</v>
      </c>
      <c r="L74" s="1220"/>
      <c r="M74" s="2946"/>
      <c r="N74" s="2943"/>
      <c r="O74" s="187"/>
    </row>
    <row r="75" spans="1:48" ht="23.25" hidden="1" customHeight="1">
      <c r="A75" s="1983" t="s">
        <v>1251</v>
      </c>
      <c r="B75" s="1984" t="s">
        <v>299</v>
      </c>
      <c r="C75" s="1985"/>
      <c r="D75" s="1984" t="s">
        <v>300</v>
      </c>
      <c r="E75" s="1986"/>
      <c r="F75" s="1986"/>
      <c r="G75" s="1984" t="s">
        <v>2235</v>
      </c>
      <c r="H75" s="1986"/>
      <c r="I75" s="1986"/>
      <c r="J75" s="1985"/>
      <c r="K75" s="1986" t="s">
        <v>1887</v>
      </c>
      <c r="L75" s="1986"/>
      <c r="M75" s="2946"/>
      <c r="N75" s="2943"/>
      <c r="O75" s="187"/>
    </row>
    <row r="76" spans="1:48" ht="23.25" hidden="1" customHeight="1">
      <c r="A76" s="1987"/>
      <c r="B76" s="1988"/>
      <c r="C76" s="1987"/>
      <c r="D76" s="1989" t="s">
        <v>891</v>
      </c>
      <c r="E76" s="1370"/>
      <c r="F76" s="1370"/>
      <c r="G76" s="1989" t="s">
        <v>891</v>
      </c>
      <c r="H76" s="1370"/>
      <c r="I76" s="1370"/>
      <c r="J76" s="1990"/>
      <c r="K76" s="1370" t="s">
        <v>301</v>
      </c>
      <c r="L76" s="1370"/>
      <c r="M76" s="2946"/>
      <c r="N76" s="2943"/>
      <c r="O76" s="187"/>
    </row>
    <row r="77" spans="1:48" ht="23.25" hidden="1" customHeight="1">
      <c r="A77" s="1980" t="str">
        <f>ตต2!A141</f>
        <v xml:space="preserve"> </v>
      </c>
      <c r="B77" s="1225" t="str">
        <f>ตต2!B141</f>
        <v xml:space="preserve"> </v>
      </c>
      <c r="C77" s="1980"/>
      <c r="D77" s="1225" t="str">
        <f>ตต2!E141</f>
        <v xml:space="preserve"> </v>
      </c>
      <c r="E77" s="1991"/>
      <c r="F77" s="1980"/>
      <c r="G77" s="1981" t="str">
        <f>IF(Y!DW11=0," ",Y!DW11)</f>
        <v xml:space="preserve"> </v>
      </c>
      <c r="H77" s="1991"/>
      <c r="I77" s="1991"/>
      <c r="J77" s="1980"/>
      <c r="K77" s="1225" t="str">
        <f>ตต2!F141</f>
        <v xml:space="preserve"> </v>
      </c>
      <c r="L77" s="1991"/>
      <c r="M77" s="2946"/>
      <c r="N77" s="2943"/>
      <c r="O77" s="187"/>
    </row>
    <row r="78" spans="1:48" ht="23.25" hidden="1" customHeight="1">
      <c r="A78" s="1992" t="str">
        <f>ตต2!A142</f>
        <v xml:space="preserve"> </v>
      </c>
      <c r="B78" s="1228" t="str">
        <f>ตต2!B142</f>
        <v xml:space="preserve"> </v>
      </c>
      <c r="C78" s="1992"/>
      <c r="D78" s="1228" t="str">
        <f>ตต2!E142</f>
        <v xml:space="preserve"> </v>
      </c>
      <c r="E78" s="1993"/>
      <c r="F78" s="1992"/>
      <c r="G78" s="1994" t="str">
        <f>IF(Y!DW12=0," ",Y!DW12)</f>
        <v xml:space="preserve"> </v>
      </c>
      <c r="H78" s="1993"/>
      <c r="I78" s="1993"/>
      <c r="J78" s="1992"/>
      <c r="K78" s="1228" t="str">
        <f>ตต2!F142</f>
        <v xml:space="preserve"> </v>
      </c>
      <c r="L78" s="1993"/>
      <c r="M78" s="2946"/>
      <c r="N78" s="2943"/>
      <c r="O78" s="187"/>
    </row>
    <row r="79" spans="1:48" ht="23.25" hidden="1" customHeight="1">
      <c r="A79" s="1992" t="str">
        <f>ตต2!A143</f>
        <v xml:space="preserve"> </v>
      </c>
      <c r="B79" s="1228" t="str">
        <f>ตต2!B143</f>
        <v xml:space="preserve"> </v>
      </c>
      <c r="C79" s="1992"/>
      <c r="D79" s="1228" t="str">
        <f>ตต2!E143</f>
        <v xml:space="preserve"> </v>
      </c>
      <c r="E79" s="1993"/>
      <c r="F79" s="1992"/>
      <c r="G79" s="1994" t="str">
        <f>IF(Y!DW13=0," ",Y!DW13)</f>
        <v xml:space="preserve"> </v>
      </c>
      <c r="H79" s="1993"/>
      <c r="I79" s="1993"/>
      <c r="J79" s="1992"/>
      <c r="K79" s="1228" t="str">
        <f>ตต2!F143</f>
        <v xml:space="preserve"> </v>
      </c>
      <c r="L79" s="1993"/>
      <c r="M79" s="2946"/>
      <c r="N79" s="2943"/>
      <c r="O79" s="187"/>
    </row>
    <row r="80" spans="1:48" ht="23.25" hidden="1" customHeight="1">
      <c r="A80" s="1992" t="str">
        <f>ตต2!A144</f>
        <v xml:space="preserve"> </v>
      </c>
      <c r="B80" s="1228" t="str">
        <f>ตต2!B144</f>
        <v xml:space="preserve"> </v>
      </c>
      <c r="C80" s="1992"/>
      <c r="D80" s="1228" t="str">
        <f>ตต2!E144</f>
        <v xml:space="preserve"> </v>
      </c>
      <c r="E80" s="1993"/>
      <c r="F80" s="1992"/>
      <c r="G80" s="1994" t="str">
        <f>IF(Y!DW14=0," ",Y!DW14)</f>
        <v xml:space="preserve"> </v>
      </c>
      <c r="H80" s="1993"/>
      <c r="I80" s="1993"/>
      <c r="J80" s="1992"/>
      <c r="K80" s="1228" t="str">
        <f>ตต2!F144</f>
        <v xml:space="preserve"> </v>
      </c>
      <c r="L80" s="1993"/>
      <c r="M80" s="2946"/>
      <c r="N80" s="2943"/>
      <c r="O80" s="187"/>
    </row>
    <row r="81" spans="1:15" ht="23.25" hidden="1" customHeight="1">
      <c r="A81" s="1992" t="str">
        <f>ตต2!A145</f>
        <v xml:space="preserve"> </v>
      </c>
      <c r="B81" s="1228" t="str">
        <f>ตต2!B145</f>
        <v xml:space="preserve"> </v>
      </c>
      <c r="C81" s="1992"/>
      <c r="D81" s="1228" t="str">
        <f>ตต2!E145</f>
        <v xml:space="preserve"> </v>
      </c>
      <c r="E81" s="1993"/>
      <c r="F81" s="1992"/>
      <c r="G81" s="1994" t="str">
        <f>IF(Y!DW15=0," ",Y!DW15)</f>
        <v xml:space="preserve"> </v>
      </c>
      <c r="H81" s="1993"/>
      <c r="I81" s="1993"/>
      <c r="J81" s="1992"/>
      <c r="K81" s="1228" t="str">
        <f>ตต2!F145</f>
        <v xml:space="preserve"> </v>
      </c>
      <c r="L81" s="1993"/>
      <c r="M81" s="2946"/>
      <c r="N81" s="2943"/>
      <c r="O81" s="187"/>
    </row>
    <row r="82" spans="1:15" ht="23.25" hidden="1" customHeight="1">
      <c r="A82" s="1992" t="str">
        <f>ตต2!A146</f>
        <v xml:space="preserve"> </v>
      </c>
      <c r="B82" s="1228" t="str">
        <f>ตต2!B146</f>
        <v xml:space="preserve"> </v>
      </c>
      <c r="C82" s="1992"/>
      <c r="D82" s="1228" t="str">
        <f>ตต2!E146</f>
        <v xml:space="preserve"> </v>
      </c>
      <c r="E82" s="1993"/>
      <c r="F82" s="1992"/>
      <c r="G82" s="1994" t="str">
        <f>IF(Y!DW16=0," ",Y!DW16)</f>
        <v xml:space="preserve"> </v>
      </c>
      <c r="H82" s="1993"/>
      <c r="I82" s="1993"/>
      <c r="J82" s="1992"/>
      <c r="K82" s="1228" t="str">
        <f>ตต2!F146</f>
        <v xml:space="preserve"> </v>
      </c>
      <c r="L82" s="1993"/>
      <c r="M82" s="2946"/>
      <c r="N82" s="2943"/>
      <c r="O82" s="187"/>
    </row>
    <row r="83" spans="1:15" ht="23.25" hidden="1" customHeight="1">
      <c r="A83" s="1992" t="str">
        <f>ตต2!A147</f>
        <v xml:space="preserve"> </v>
      </c>
      <c r="B83" s="1228" t="str">
        <f>ตต2!B147</f>
        <v xml:space="preserve"> </v>
      </c>
      <c r="C83" s="1992"/>
      <c r="D83" s="1228" t="str">
        <f>ตต2!E147</f>
        <v xml:space="preserve"> </v>
      </c>
      <c r="E83" s="1993"/>
      <c r="F83" s="1992"/>
      <c r="G83" s="1994" t="str">
        <f>IF(Y!DW17=0," ",Y!DW17)</f>
        <v xml:space="preserve"> </v>
      </c>
      <c r="H83" s="1993"/>
      <c r="I83" s="1993"/>
      <c r="J83" s="1992"/>
      <c r="K83" s="1228" t="str">
        <f>ตต2!F147</f>
        <v xml:space="preserve"> </v>
      </c>
      <c r="L83" s="1993"/>
      <c r="M83" s="2946"/>
      <c r="N83" s="2943"/>
      <c r="O83" s="187"/>
    </row>
    <row r="84" spans="1:15" ht="23.25" hidden="1" customHeight="1">
      <c r="A84" s="1992" t="str">
        <f>ตต2!A148</f>
        <v xml:space="preserve"> </v>
      </c>
      <c r="B84" s="1228" t="str">
        <f>ตต2!B148</f>
        <v xml:space="preserve"> </v>
      </c>
      <c r="C84" s="1992"/>
      <c r="D84" s="1228" t="str">
        <f>ตต2!E148</f>
        <v xml:space="preserve"> </v>
      </c>
      <c r="E84" s="1993"/>
      <c r="F84" s="1992"/>
      <c r="G84" s="1994" t="str">
        <f>IF(Y!DW18=0," ",Y!DW18)</f>
        <v xml:space="preserve"> </v>
      </c>
      <c r="H84" s="1993"/>
      <c r="I84" s="1993"/>
      <c r="J84" s="1992"/>
      <c r="K84" s="1228" t="str">
        <f>ตต2!F148</f>
        <v xml:space="preserve"> </v>
      </c>
      <c r="L84" s="1993"/>
      <c r="M84" s="2946"/>
      <c r="N84" s="2943"/>
      <c r="O84" s="187"/>
    </row>
    <row r="85" spans="1:15" ht="23.25" hidden="1" customHeight="1">
      <c r="A85" s="1992" t="str">
        <f>ตต2!A149</f>
        <v xml:space="preserve"> </v>
      </c>
      <c r="B85" s="1228" t="str">
        <f>ตต2!B149</f>
        <v xml:space="preserve"> </v>
      </c>
      <c r="C85" s="1992"/>
      <c r="D85" s="1228" t="str">
        <f>ตต2!E149</f>
        <v xml:space="preserve"> </v>
      </c>
      <c r="E85" s="1993"/>
      <c r="F85" s="1992"/>
      <c r="G85" s="1994" t="str">
        <f>IF(Y!DW19=0," ",Y!DW19)</f>
        <v xml:space="preserve"> </v>
      </c>
      <c r="H85" s="1993"/>
      <c r="I85" s="1993"/>
      <c r="J85" s="1992"/>
      <c r="K85" s="1228" t="str">
        <f>ตต2!F149</f>
        <v xml:space="preserve"> </v>
      </c>
      <c r="L85" s="1993"/>
      <c r="M85" s="2946"/>
      <c r="N85" s="2943"/>
      <c r="O85" s="187"/>
    </row>
    <row r="86" spans="1:15" ht="23.25" hidden="1" customHeight="1">
      <c r="A86" s="1992" t="str">
        <f>ตต2!A150</f>
        <v xml:space="preserve"> </v>
      </c>
      <c r="B86" s="1228" t="str">
        <f>ตต2!B150</f>
        <v xml:space="preserve"> </v>
      </c>
      <c r="C86" s="1992"/>
      <c r="D86" s="1228" t="str">
        <f>ตต2!E150</f>
        <v xml:space="preserve"> </v>
      </c>
      <c r="E86" s="1993"/>
      <c r="F86" s="1992"/>
      <c r="G86" s="1994" t="str">
        <f>IF(Y!DW20=0," ",Y!DW20)</f>
        <v xml:space="preserve"> </v>
      </c>
      <c r="H86" s="1993"/>
      <c r="I86" s="1993"/>
      <c r="J86" s="1992"/>
      <c r="K86" s="1228" t="str">
        <f>ตต2!F150</f>
        <v xml:space="preserve"> </v>
      </c>
      <c r="L86" s="1993"/>
      <c r="M86" s="2946"/>
      <c r="N86" s="2943"/>
      <c r="O86" s="187"/>
    </row>
    <row r="87" spans="1:15" ht="23.25" hidden="1" customHeight="1">
      <c r="A87" s="1992" t="str">
        <f>ตต2!A151</f>
        <v xml:space="preserve"> </v>
      </c>
      <c r="B87" s="1228" t="str">
        <f>ตต2!B151</f>
        <v xml:space="preserve"> </v>
      </c>
      <c r="C87" s="1992"/>
      <c r="D87" s="1228" t="str">
        <f>ตต2!E151</f>
        <v xml:space="preserve"> </v>
      </c>
      <c r="E87" s="1993"/>
      <c r="F87" s="1992"/>
      <c r="G87" s="1994" t="str">
        <f>IF(Y!DW21=0," ",Y!DW21)</f>
        <v xml:space="preserve"> </v>
      </c>
      <c r="H87" s="1993"/>
      <c r="I87" s="1993"/>
      <c r="J87" s="1992"/>
      <c r="K87" s="1228" t="str">
        <f>ตต2!F151</f>
        <v xml:space="preserve"> </v>
      </c>
      <c r="L87" s="1993"/>
      <c r="M87" s="2946"/>
      <c r="N87" s="2943"/>
      <c r="O87" s="187"/>
    </row>
    <row r="88" spans="1:15" ht="23.25" hidden="1" customHeight="1">
      <c r="A88" s="1992" t="str">
        <f>ตต2!A152</f>
        <v xml:space="preserve"> </v>
      </c>
      <c r="B88" s="1228" t="str">
        <f>ตต2!B152</f>
        <v xml:space="preserve"> </v>
      </c>
      <c r="C88" s="1992"/>
      <c r="D88" s="1228" t="str">
        <f>ตต2!E152</f>
        <v xml:space="preserve"> </v>
      </c>
      <c r="E88" s="1993"/>
      <c r="F88" s="1992"/>
      <c r="G88" s="1994" t="str">
        <f>IF(Y!DW22=0," ",Y!DW22)</f>
        <v xml:space="preserve"> </v>
      </c>
      <c r="H88" s="1993"/>
      <c r="I88" s="1993"/>
      <c r="J88" s="1992"/>
      <c r="K88" s="1228" t="str">
        <f>ตต2!F152</f>
        <v xml:space="preserve"> </v>
      </c>
      <c r="L88" s="1993"/>
      <c r="M88" s="2946"/>
      <c r="N88" s="2943"/>
      <c r="O88" s="187"/>
    </row>
    <row r="89" spans="1:15" ht="23.25" hidden="1" customHeight="1">
      <c r="A89" s="1992" t="str">
        <f>ตต2!A153</f>
        <v xml:space="preserve"> </v>
      </c>
      <c r="B89" s="1228" t="str">
        <f>ตต2!B153</f>
        <v xml:space="preserve"> </v>
      </c>
      <c r="C89" s="1992"/>
      <c r="D89" s="1228" t="str">
        <f>ตต2!E153</f>
        <v xml:space="preserve"> </v>
      </c>
      <c r="E89" s="1993"/>
      <c r="F89" s="1992"/>
      <c r="G89" s="1994" t="str">
        <f>IF(Y!DW23=0," ",Y!DW23)</f>
        <v xml:space="preserve"> </v>
      </c>
      <c r="H89" s="1993"/>
      <c r="I89" s="1993"/>
      <c r="J89" s="1992"/>
      <c r="K89" s="1228" t="str">
        <f>ตต2!F153</f>
        <v xml:space="preserve"> </v>
      </c>
      <c r="L89" s="1993"/>
      <c r="M89" s="2946"/>
      <c r="N89" s="2943"/>
      <c r="O89" s="187"/>
    </row>
    <row r="90" spans="1:15" ht="23.25" hidden="1" customHeight="1">
      <c r="A90" s="1992" t="str">
        <f>ตต2!A154</f>
        <v xml:space="preserve"> </v>
      </c>
      <c r="B90" s="1228" t="str">
        <f>ตต2!B154</f>
        <v xml:space="preserve"> </v>
      </c>
      <c r="C90" s="1992"/>
      <c r="D90" s="1228" t="str">
        <f>ตต2!E154</f>
        <v xml:space="preserve"> </v>
      </c>
      <c r="E90" s="1993"/>
      <c r="F90" s="1992"/>
      <c r="G90" s="1994" t="str">
        <f>IF(Y!DW24=0," ",Y!DW24)</f>
        <v xml:space="preserve"> </v>
      </c>
      <c r="H90" s="1993"/>
      <c r="I90" s="1993"/>
      <c r="J90" s="1992"/>
      <c r="K90" s="1228" t="str">
        <f>ตต2!F154</f>
        <v xml:space="preserve"> </v>
      </c>
      <c r="L90" s="1993"/>
      <c r="M90" s="2946"/>
      <c r="N90" s="2943"/>
      <c r="O90" s="187"/>
    </row>
    <row r="91" spans="1:15" ht="23.25" hidden="1" customHeight="1">
      <c r="A91" s="1992" t="str">
        <f>ตต2!A155</f>
        <v xml:space="preserve"> </v>
      </c>
      <c r="B91" s="1228" t="str">
        <f>ตต2!B155</f>
        <v xml:space="preserve"> </v>
      </c>
      <c r="C91" s="1992"/>
      <c r="D91" s="1228" t="str">
        <f>ตต2!E155</f>
        <v xml:space="preserve"> </v>
      </c>
      <c r="E91" s="1993"/>
      <c r="F91" s="1992"/>
      <c r="G91" s="1994" t="str">
        <f>IF(Y!DW25=0," ",Y!DW25)</f>
        <v xml:space="preserve"> </v>
      </c>
      <c r="H91" s="1993"/>
      <c r="I91" s="1993"/>
      <c r="J91" s="1992"/>
      <c r="K91" s="1228" t="str">
        <f>ตต2!F155</f>
        <v xml:space="preserve"> </v>
      </c>
      <c r="L91" s="1993"/>
      <c r="M91" s="2946"/>
      <c r="N91" s="2943"/>
      <c r="O91" s="187"/>
    </row>
    <row r="92" spans="1:15" ht="23.25" hidden="1" customHeight="1">
      <c r="A92" s="1992" t="str">
        <f>ตต2!A156</f>
        <v xml:space="preserve"> </v>
      </c>
      <c r="B92" s="1228" t="str">
        <f>ตต2!B156</f>
        <v xml:space="preserve"> </v>
      </c>
      <c r="C92" s="1992"/>
      <c r="D92" s="1228" t="str">
        <f>ตต2!E156</f>
        <v xml:space="preserve"> </v>
      </c>
      <c r="E92" s="1993"/>
      <c r="F92" s="1992"/>
      <c r="G92" s="1994" t="str">
        <f>IF(Y!DW26=0," ",Y!DW26)</f>
        <v xml:space="preserve"> </v>
      </c>
      <c r="H92" s="1993"/>
      <c r="I92" s="1993"/>
      <c r="J92" s="1992"/>
      <c r="K92" s="1228" t="str">
        <f>ตต2!F156</f>
        <v xml:space="preserve"> </v>
      </c>
      <c r="L92" s="1993"/>
      <c r="M92" s="2946"/>
      <c r="N92" s="2943"/>
      <c r="O92" s="187"/>
    </row>
    <row r="93" spans="1:15" ht="23.25" hidden="1" customHeight="1">
      <c r="A93" s="1992" t="str">
        <f>ตต2!A157</f>
        <v xml:space="preserve"> </v>
      </c>
      <c r="B93" s="1228" t="str">
        <f>ตต2!B157</f>
        <v xml:space="preserve"> </v>
      </c>
      <c r="C93" s="1992"/>
      <c r="D93" s="1228" t="str">
        <f>ตต2!E157</f>
        <v xml:space="preserve"> </v>
      </c>
      <c r="E93" s="1993"/>
      <c r="F93" s="1992"/>
      <c r="G93" s="1994" t="str">
        <f>IF(Y!DW27=0," ",Y!DW27)</f>
        <v xml:space="preserve"> </v>
      </c>
      <c r="H93" s="1993"/>
      <c r="I93" s="1993"/>
      <c r="J93" s="1992"/>
      <c r="K93" s="1228" t="str">
        <f>ตต2!F157</f>
        <v xml:space="preserve"> </v>
      </c>
      <c r="L93" s="1993"/>
      <c r="M93" s="2946"/>
      <c r="N93" s="2943"/>
      <c r="O93" s="187"/>
    </row>
    <row r="94" spans="1:15" ht="23.25" hidden="1" customHeight="1">
      <c r="A94" s="1992" t="str">
        <f>ตต2!A158</f>
        <v xml:space="preserve"> </v>
      </c>
      <c r="B94" s="1228" t="str">
        <f>ตต2!B158</f>
        <v xml:space="preserve"> </v>
      </c>
      <c r="C94" s="1992"/>
      <c r="D94" s="1228" t="str">
        <f>ตต2!E158</f>
        <v xml:space="preserve"> </v>
      </c>
      <c r="E94" s="1993"/>
      <c r="F94" s="1992"/>
      <c r="G94" s="1994" t="str">
        <f>IF(Y!DW28=0," ",Y!DW28)</f>
        <v xml:space="preserve"> </v>
      </c>
      <c r="H94" s="1993"/>
      <c r="I94" s="1993"/>
      <c r="J94" s="1992"/>
      <c r="K94" s="1228" t="str">
        <f>ตต2!F158</f>
        <v xml:space="preserve"> </v>
      </c>
      <c r="L94" s="1993"/>
      <c r="M94" s="2946"/>
      <c r="N94" s="2943"/>
      <c r="O94" s="187"/>
    </row>
    <row r="95" spans="1:15" ht="23.25" hidden="1" customHeight="1">
      <c r="A95" s="1992" t="str">
        <f>ตต2!A159</f>
        <v xml:space="preserve"> </v>
      </c>
      <c r="B95" s="1228" t="str">
        <f>ตต2!B159</f>
        <v xml:space="preserve"> </v>
      </c>
      <c r="C95" s="1992"/>
      <c r="D95" s="1228" t="str">
        <f>ตต2!E159</f>
        <v xml:space="preserve"> </v>
      </c>
      <c r="E95" s="1993"/>
      <c r="F95" s="1992"/>
      <c r="G95" s="1994" t="str">
        <f>IF(Y!DW29=0," ",Y!DW29)</f>
        <v xml:space="preserve"> </v>
      </c>
      <c r="H95" s="1993"/>
      <c r="I95" s="1993"/>
      <c r="J95" s="1992"/>
      <c r="K95" s="1228" t="str">
        <f>ตต2!F159</f>
        <v xml:space="preserve"> </v>
      </c>
      <c r="L95" s="1993"/>
      <c r="M95" s="2946"/>
      <c r="N95" s="2943"/>
      <c r="O95" s="187"/>
    </row>
    <row r="96" spans="1:15" ht="23.25" hidden="1" customHeight="1">
      <c r="A96" s="1992" t="str">
        <f>ตต2!A160</f>
        <v xml:space="preserve"> </v>
      </c>
      <c r="B96" s="1228" t="str">
        <f>ตต2!B160</f>
        <v xml:space="preserve"> </v>
      </c>
      <c r="C96" s="1992"/>
      <c r="D96" s="1228" t="str">
        <f>ตต2!E160</f>
        <v xml:space="preserve"> </v>
      </c>
      <c r="E96" s="1993"/>
      <c r="F96" s="1992"/>
      <c r="G96" s="1994" t="str">
        <f>IF(Y!DW30=0," ",Y!DW30)</f>
        <v xml:space="preserve"> </v>
      </c>
      <c r="H96" s="1993"/>
      <c r="I96" s="1993"/>
      <c r="J96" s="1992"/>
      <c r="K96" s="1228" t="str">
        <f>ตต2!F160</f>
        <v xml:space="preserve"> </v>
      </c>
      <c r="L96" s="1993"/>
      <c r="M96" s="2946"/>
      <c r="N96" s="2943"/>
      <c r="O96" s="187"/>
    </row>
    <row r="97" spans="1:15" ht="23.25" hidden="1" customHeight="1">
      <c r="A97" s="1992" t="str">
        <f>ตต2!A161</f>
        <v xml:space="preserve"> </v>
      </c>
      <c r="B97" s="1228" t="str">
        <f>ตต2!B161</f>
        <v xml:space="preserve"> </v>
      </c>
      <c r="C97" s="1992"/>
      <c r="D97" s="1228" t="str">
        <f>ตต2!E161</f>
        <v xml:space="preserve"> </v>
      </c>
      <c r="E97" s="1993"/>
      <c r="F97" s="1992"/>
      <c r="G97" s="1994" t="str">
        <f>IF(Y!DW31=0," ",Y!DW31)</f>
        <v xml:space="preserve"> </v>
      </c>
      <c r="H97" s="1993"/>
      <c r="I97" s="1993"/>
      <c r="J97" s="1992"/>
      <c r="K97" s="1228" t="str">
        <f>ตต2!F161</f>
        <v xml:space="preserve"> </v>
      </c>
      <c r="L97" s="1993"/>
      <c r="M97" s="2946"/>
      <c r="N97" s="2943"/>
      <c r="O97" s="187"/>
    </row>
    <row r="98" spans="1:15" ht="23.25" hidden="1" customHeight="1">
      <c r="A98" s="1992" t="str">
        <f>ตต2!A162</f>
        <v xml:space="preserve"> </v>
      </c>
      <c r="B98" s="1228" t="str">
        <f>ตต2!B162</f>
        <v xml:space="preserve"> </v>
      </c>
      <c r="C98" s="1992"/>
      <c r="D98" s="1228" t="str">
        <f>ตต2!E162</f>
        <v xml:space="preserve"> </v>
      </c>
      <c r="E98" s="1993"/>
      <c r="F98" s="1992"/>
      <c r="G98" s="1994" t="str">
        <f>IF(Y!DW32=0," ",Y!DW32)</f>
        <v xml:space="preserve"> </v>
      </c>
      <c r="H98" s="1993"/>
      <c r="I98" s="1993"/>
      <c r="J98" s="1992"/>
      <c r="K98" s="1228" t="str">
        <f>ตต2!F162</f>
        <v xml:space="preserve"> </v>
      </c>
      <c r="L98" s="1993"/>
      <c r="M98" s="2946"/>
      <c r="N98" s="2943"/>
      <c r="O98" s="187"/>
    </row>
    <row r="99" spans="1:15" ht="23.25" hidden="1" customHeight="1">
      <c r="A99" s="1992" t="str">
        <f>ตต2!A163</f>
        <v xml:space="preserve"> </v>
      </c>
      <c r="B99" s="1228" t="str">
        <f>ตต2!B163</f>
        <v xml:space="preserve"> </v>
      </c>
      <c r="C99" s="1992"/>
      <c r="D99" s="1228" t="str">
        <f>ตต2!E163</f>
        <v xml:space="preserve"> </v>
      </c>
      <c r="E99" s="1993"/>
      <c r="F99" s="1992"/>
      <c r="G99" s="1994" t="str">
        <f>IF(Y!DW33=0," ",Y!DW33)</f>
        <v xml:space="preserve"> </v>
      </c>
      <c r="H99" s="1993"/>
      <c r="I99" s="1993"/>
      <c r="J99" s="1992"/>
      <c r="K99" s="1228" t="str">
        <f>ตต2!F163</f>
        <v xml:space="preserve"> </v>
      </c>
      <c r="L99" s="1993"/>
      <c r="M99" s="2946"/>
      <c r="N99" s="2943"/>
      <c r="O99" s="187"/>
    </row>
    <row r="100" spans="1:15" ht="23.25" hidden="1" customHeight="1">
      <c r="A100" s="1987" t="str">
        <f>ตต2!A164</f>
        <v xml:space="preserve"> </v>
      </c>
      <c r="B100" s="1232" t="str">
        <f>ตต2!B164</f>
        <v xml:space="preserve"> </v>
      </c>
      <c r="C100" s="1987"/>
      <c r="D100" s="1232" t="str">
        <f>ตต2!E164</f>
        <v xml:space="preserve"> </v>
      </c>
      <c r="E100" s="1995"/>
      <c r="F100" s="1987"/>
      <c r="G100" s="1988" t="str">
        <f>IF(Y!DW34=0," ",Y!DW34)</f>
        <v xml:space="preserve"> </v>
      </c>
      <c r="H100" s="1995"/>
      <c r="I100" s="1995"/>
      <c r="J100" s="1987"/>
      <c r="K100" s="1232" t="str">
        <f>ตต2!F164</f>
        <v xml:space="preserve"> </v>
      </c>
      <c r="L100" s="1995"/>
      <c r="M100" s="2946"/>
      <c r="N100" s="2943"/>
      <c r="O100" s="187"/>
    </row>
    <row r="101" spans="1:15" ht="23.25" hidden="1" customHeight="1">
      <c r="A101" s="1993"/>
      <c r="B101" s="1993"/>
      <c r="C101" s="1993"/>
      <c r="D101" s="1993"/>
      <c r="E101" s="1993"/>
      <c r="F101" s="1993"/>
      <c r="G101" s="1993"/>
      <c r="I101" s="1993"/>
      <c r="J101" s="1993"/>
      <c r="K101" s="1993"/>
      <c r="L101" s="1993"/>
      <c r="M101" s="2946"/>
      <c r="N101" s="2943"/>
      <c r="O101" s="187"/>
    </row>
    <row r="102" spans="1:15" ht="23.25" hidden="1" customHeight="1">
      <c r="A102" s="1986" t="str">
        <f>"- "&amp;N102&amp;" -"</f>
        <v>- 40 -</v>
      </c>
      <c r="B102" s="1979"/>
      <c r="C102" s="1979"/>
      <c r="D102" s="1979"/>
      <c r="E102" s="1979"/>
      <c r="F102" s="1979"/>
      <c r="G102" s="1979"/>
      <c r="H102" s="1979"/>
      <c r="I102" s="1979"/>
      <c r="J102" s="1979"/>
      <c r="K102" s="1979"/>
      <c r="L102" s="1986"/>
      <c r="M102" s="2946">
        <v>1</v>
      </c>
      <c r="N102" s="2944">
        <f>IF(M102&gt;0,SUM(M$1:M102),0)</f>
        <v>40</v>
      </c>
      <c r="O102" s="187"/>
    </row>
    <row r="103" spans="1:15" ht="23.25" hidden="1" customHeight="1">
      <c r="A103" s="1993"/>
      <c r="L103" s="1993"/>
      <c r="M103" s="2946"/>
      <c r="N103" s="2943"/>
      <c r="O103" s="187"/>
    </row>
    <row r="104" spans="1:15" ht="23.25" hidden="1" customHeight="1">
      <c r="A104" s="1993"/>
      <c r="L104" s="1993"/>
      <c r="M104" s="2946"/>
      <c r="N104" s="2943"/>
      <c r="O104" s="187"/>
    </row>
    <row r="105" spans="1:15" ht="23.25" hidden="1" customHeight="1">
      <c r="A105" s="1977" t="str">
        <f>IF(Y!EA35=0," ",Y!EA35)</f>
        <v>กลยุทธ์ ที่ 4   พัฒนาคุณภาพครูและมาตราฐานการศึกษาทุกระบบ</v>
      </c>
      <c r="L105" s="1993"/>
      <c r="M105" s="2946"/>
      <c r="N105" s="2943"/>
      <c r="O105" s="187"/>
    </row>
    <row r="106" spans="1:15" ht="23.25" hidden="1" customHeight="1">
      <c r="B106" s="1233"/>
      <c r="L106" s="1993"/>
      <c r="M106" s="2946"/>
      <c r="N106" s="2943"/>
      <c r="O106" s="187"/>
    </row>
    <row r="107" spans="1:15" ht="23.25" hidden="1" customHeight="1">
      <c r="A107" s="1980"/>
      <c r="B107" s="1981"/>
      <c r="C107" s="1980"/>
      <c r="D107" s="1982" t="s">
        <v>1244</v>
      </c>
      <c r="E107" s="1220"/>
      <c r="F107" s="1220"/>
      <c r="G107" s="1982" t="s">
        <v>1247</v>
      </c>
      <c r="H107" s="1220"/>
      <c r="I107" s="1220"/>
      <c r="J107" s="1222"/>
      <c r="K107" s="1220" t="s">
        <v>1250</v>
      </c>
      <c r="L107" s="1220"/>
      <c r="M107" s="2946"/>
      <c r="N107" s="2943"/>
      <c r="O107" s="187"/>
    </row>
    <row r="108" spans="1:15" ht="23.25" hidden="1" customHeight="1">
      <c r="A108" s="1983" t="s">
        <v>1251</v>
      </c>
      <c r="B108" s="1984" t="s">
        <v>299</v>
      </c>
      <c r="C108" s="1985"/>
      <c r="D108" s="1984" t="s">
        <v>300</v>
      </c>
      <c r="E108" s="1986"/>
      <c r="F108" s="1986"/>
      <c r="G108" s="1984" t="s">
        <v>2235</v>
      </c>
      <c r="H108" s="1986"/>
      <c r="I108" s="1986"/>
      <c r="J108" s="1985"/>
      <c r="K108" s="1986" t="s">
        <v>1887</v>
      </c>
      <c r="L108" s="1986"/>
      <c r="M108" s="2946"/>
      <c r="N108" s="2943"/>
      <c r="O108" s="187"/>
    </row>
    <row r="109" spans="1:15" ht="23.25" hidden="1" customHeight="1">
      <c r="A109" s="1987"/>
      <c r="B109" s="1988"/>
      <c r="C109" s="1987"/>
      <c r="D109" s="1989" t="s">
        <v>891</v>
      </c>
      <c r="E109" s="1370"/>
      <c r="F109" s="1370"/>
      <c r="G109" s="1989" t="s">
        <v>891</v>
      </c>
      <c r="H109" s="1370"/>
      <c r="I109" s="1370"/>
      <c r="J109" s="1990"/>
      <c r="K109" s="1370" t="s">
        <v>301</v>
      </c>
      <c r="L109" s="1370"/>
      <c r="M109" s="2946"/>
      <c r="N109" s="2943"/>
      <c r="O109" s="187"/>
    </row>
    <row r="110" spans="1:15" ht="23.25" hidden="1" customHeight="1">
      <c r="A110" s="1980" t="str">
        <f>ตต2!A174</f>
        <v xml:space="preserve"> </v>
      </c>
      <c r="B110" s="1225" t="str">
        <f>ตต2!B174</f>
        <v xml:space="preserve"> </v>
      </c>
      <c r="C110" s="1980"/>
      <c r="D110" s="1225" t="str">
        <f>ตต2!E174</f>
        <v xml:space="preserve"> </v>
      </c>
      <c r="E110" s="1991"/>
      <c r="F110" s="1980"/>
      <c r="G110" s="1981" t="str">
        <f>IF(Y!EJ11=0," ",Y!EJ11)</f>
        <v xml:space="preserve"> </v>
      </c>
      <c r="H110" s="1991"/>
      <c r="I110" s="1991"/>
      <c r="J110" s="1980"/>
      <c r="K110" s="1225" t="str">
        <f>ตต2!F174</f>
        <v xml:space="preserve"> </v>
      </c>
      <c r="L110" s="1991"/>
      <c r="M110" s="2946"/>
      <c r="N110" s="2943"/>
      <c r="O110" s="187"/>
    </row>
    <row r="111" spans="1:15" ht="23.25" hidden="1" customHeight="1">
      <c r="A111" s="1992" t="str">
        <f>ตต2!A175</f>
        <v xml:space="preserve"> </v>
      </c>
      <c r="B111" s="1228" t="str">
        <f>ตต2!B175</f>
        <v xml:space="preserve"> </v>
      </c>
      <c r="C111" s="1992"/>
      <c r="D111" s="1228" t="str">
        <f>ตต2!E175</f>
        <v xml:space="preserve"> </v>
      </c>
      <c r="E111" s="1993"/>
      <c r="F111" s="1992"/>
      <c r="G111" s="1994" t="str">
        <f>IF(Y!EJ12=0," ",Y!EJ12)</f>
        <v xml:space="preserve"> </v>
      </c>
      <c r="H111" s="1993"/>
      <c r="I111" s="1993"/>
      <c r="J111" s="1992"/>
      <c r="K111" s="1228" t="str">
        <f>ตต2!F175</f>
        <v xml:space="preserve"> </v>
      </c>
      <c r="L111" s="1993"/>
      <c r="M111" s="2946"/>
      <c r="N111" s="2943"/>
      <c r="O111" s="187"/>
    </row>
    <row r="112" spans="1:15" ht="23.25" hidden="1" customHeight="1">
      <c r="A112" s="1992" t="str">
        <f>ตต2!A176</f>
        <v xml:space="preserve"> </v>
      </c>
      <c r="B112" s="1228" t="str">
        <f>ตต2!B176</f>
        <v xml:space="preserve"> </v>
      </c>
      <c r="C112" s="1992"/>
      <c r="D112" s="1228" t="str">
        <f>ตต2!E176</f>
        <v xml:space="preserve"> </v>
      </c>
      <c r="E112" s="1993"/>
      <c r="F112" s="1992"/>
      <c r="G112" s="1994" t="str">
        <f>IF(Y!EJ13=0," ",Y!EJ13)</f>
        <v xml:space="preserve"> </v>
      </c>
      <c r="H112" s="1993"/>
      <c r="I112" s="1993"/>
      <c r="J112" s="1992"/>
      <c r="K112" s="1228" t="str">
        <f>ตต2!F176</f>
        <v xml:space="preserve"> </v>
      </c>
      <c r="L112" s="1993"/>
      <c r="M112" s="2946"/>
      <c r="N112" s="2943"/>
      <c r="O112" s="187"/>
    </row>
    <row r="113" spans="1:15" ht="23.25" hidden="1" customHeight="1">
      <c r="A113" s="1992" t="str">
        <f>ตต2!A177</f>
        <v xml:space="preserve"> </v>
      </c>
      <c r="B113" s="1228" t="str">
        <f>ตต2!B177</f>
        <v xml:space="preserve"> </v>
      </c>
      <c r="C113" s="1992"/>
      <c r="D113" s="1228" t="str">
        <f>ตต2!E177</f>
        <v xml:space="preserve"> </v>
      </c>
      <c r="E113" s="1993"/>
      <c r="F113" s="1992"/>
      <c r="G113" s="1994" t="str">
        <f>IF(Y!EJ14=0," ",Y!EJ14)</f>
        <v xml:space="preserve"> </v>
      </c>
      <c r="H113" s="1993"/>
      <c r="I113" s="1993"/>
      <c r="J113" s="1992"/>
      <c r="K113" s="1228" t="str">
        <f>ตต2!F177</f>
        <v xml:space="preserve"> </v>
      </c>
      <c r="L113" s="1993"/>
      <c r="M113" s="2946"/>
      <c r="N113" s="2943"/>
      <c r="O113" s="187"/>
    </row>
    <row r="114" spans="1:15" ht="23.25" hidden="1" customHeight="1">
      <c r="A114" s="1992" t="str">
        <f>ตต2!A178</f>
        <v xml:space="preserve"> </v>
      </c>
      <c r="B114" s="1228" t="str">
        <f>ตต2!B178</f>
        <v xml:space="preserve"> </v>
      </c>
      <c r="C114" s="1992"/>
      <c r="D114" s="1228" t="str">
        <f>ตต2!E178</f>
        <v xml:space="preserve"> </v>
      </c>
      <c r="E114" s="1993"/>
      <c r="F114" s="1992"/>
      <c r="G114" s="1994" t="str">
        <f>IF(Y!EJ15=0," ",Y!EJ15)</f>
        <v xml:space="preserve"> </v>
      </c>
      <c r="H114" s="1993"/>
      <c r="I114" s="1993"/>
      <c r="J114" s="1992"/>
      <c r="K114" s="1228" t="str">
        <f>ตต2!F178</f>
        <v xml:space="preserve"> </v>
      </c>
      <c r="L114" s="1993"/>
      <c r="M114" s="2946"/>
      <c r="N114" s="2943"/>
      <c r="O114" s="187"/>
    </row>
    <row r="115" spans="1:15" ht="23.25" hidden="1" customHeight="1">
      <c r="A115" s="1992" t="str">
        <f>ตต2!A179</f>
        <v xml:space="preserve"> </v>
      </c>
      <c r="B115" s="1228" t="str">
        <f>ตต2!B179</f>
        <v xml:space="preserve"> </v>
      </c>
      <c r="C115" s="1992"/>
      <c r="D115" s="1228" t="str">
        <f>ตต2!E179</f>
        <v xml:space="preserve"> </v>
      </c>
      <c r="E115" s="1993"/>
      <c r="F115" s="1992"/>
      <c r="G115" s="1994" t="str">
        <f>IF(Y!EJ16=0," ",Y!EJ16)</f>
        <v xml:space="preserve"> </v>
      </c>
      <c r="H115" s="1993"/>
      <c r="I115" s="1993"/>
      <c r="J115" s="1992"/>
      <c r="K115" s="1228" t="str">
        <f>ตต2!F179</f>
        <v xml:space="preserve"> </v>
      </c>
      <c r="L115" s="1993"/>
      <c r="M115" s="2946"/>
      <c r="N115" s="2943"/>
      <c r="O115" s="187"/>
    </row>
    <row r="116" spans="1:15" ht="23.25" hidden="1" customHeight="1">
      <c r="A116" s="1992" t="str">
        <f>ตต2!A180</f>
        <v xml:space="preserve"> </v>
      </c>
      <c r="B116" s="1228" t="str">
        <f>ตต2!B180</f>
        <v xml:space="preserve"> </v>
      </c>
      <c r="C116" s="1992"/>
      <c r="D116" s="1228" t="str">
        <f>ตต2!E180</f>
        <v xml:space="preserve"> </v>
      </c>
      <c r="E116" s="1993"/>
      <c r="F116" s="1992"/>
      <c r="G116" s="1994" t="str">
        <f>IF(Y!EJ17=0," ",Y!EJ17)</f>
        <v xml:space="preserve"> </v>
      </c>
      <c r="H116" s="1993"/>
      <c r="I116" s="1993"/>
      <c r="J116" s="1992"/>
      <c r="K116" s="1228" t="str">
        <f>ตต2!F180</f>
        <v xml:space="preserve"> </v>
      </c>
      <c r="L116" s="1993"/>
      <c r="M116" s="2946"/>
      <c r="N116" s="2943"/>
      <c r="O116" s="187"/>
    </row>
    <row r="117" spans="1:15" ht="23.25" hidden="1" customHeight="1">
      <c r="A117" s="1992" t="str">
        <f>ตต2!A181</f>
        <v xml:space="preserve"> </v>
      </c>
      <c r="B117" s="1228" t="str">
        <f>ตต2!B181</f>
        <v xml:space="preserve"> </v>
      </c>
      <c r="C117" s="1992"/>
      <c r="D117" s="1228" t="str">
        <f>ตต2!E181</f>
        <v xml:space="preserve"> </v>
      </c>
      <c r="E117" s="1993"/>
      <c r="F117" s="1992"/>
      <c r="G117" s="1994" t="str">
        <f>IF(Y!EJ18=0," ",Y!EJ18)</f>
        <v xml:space="preserve"> </v>
      </c>
      <c r="H117" s="1993"/>
      <c r="I117" s="1993"/>
      <c r="J117" s="1992"/>
      <c r="K117" s="1228" t="str">
        <f>ตต2!F181</f>
        <v xml:space="preserve"> </v>
      </c>
      <c r="L117" s="1993"/>
      <c r="M117" s="2946"/>
      <c r="N117" s="2943"/>
      <c r="O117" s="187"/>
    </row>
    <row r="118" spans="1:15" ht="23.25" hidden="1" customHeight="1">
      <c r="A118" s="1992" t="str">
        <f>ตต2!A182</f>
        <v xml:space="preserve"> </v>
      </c>
      <c r="B118" s="1228" t="str">
        <f>ตต2!B182</f>
        <v xml:space="preserve"> </v>
      </c>
      <c r="C118" s="1992"/>
      <c r="D118" s="1228" t="str">
        <f>ตต2!E182</f>
        <v xml:space="preserve"> </v>
      </c>
      <c r="E118" s="1993"/>
      <c r="F118" s="1992"/>
      <c r="G118" s="1994" t="str">
        <f>IF(Y!EJ19=0," ",Y!EJ19)</f>
        <v xml:space="preserve"> </v>
      </c>
      <c r="H118" s="1993"/>
      <c r="I118" s="1993"/>
      <c r="J118" s="1992"/>
      <c r="K118" s="1228" t="str">
        <f>ตต2!F182</f>
        <v xml:space="preserve"> </v>
      </c>
      <c r="L118" s="1993"/>
      <c r="M118" s="2946"/>
      <c r="N118" s="2943"/>
      <c r="O118" s="187"/>
    </row>
    <row r="119" spans="1:15" ht="23.25" hidden="1" customHeight="1">
      <c r="A119" s="1992" t="str">
        <f>ตต2!A183</f>
        <v xml:space="preserve"> </v>
      </c>
      <c r="B119" s="1228" t="str">
        <f>ตต2!B183</f>
        <v xml:space="preserve"> </v>
      </c>
      <c r="C119" s="1992"/>
      <c r="D119" s="1228" t="str">
        <f>ตต2!E183</f>
        <v xml:space="preserve"> </v>
      </c>
      <c r="E119" s="1993"/>
      <c r="F119" s="1992"/>
      <c r="G119" s="1994" t="str">
        <f>IF(Y!EJ20=0," ",Y!EJ20)</f>
        <v xml:space="preserve"> </v>
      </c>
      <c r="H119" s="1993"/>
      <c r="I119" s="1993"/>
      <c r="J119" s="1992"/>
      <c r="K119" s="1228" t="str">
        <f>ตต2!F183</f>
        <v xml:space="preserve"> </v>
      </c>
      <c r="L119" s="1993"/>
      <c r="M119" s="2946"/>
      <c r="N119" s="2943"/>
      <c r="O119" s="187"/>
    </row>
    <row r="120" spans="1:15" ht="23.25" hidden="1" customHeight="1">
      <c r="A120" s="1992" t="str">
        <f>ตต2!A184</f>
        <v xml:space="preserve"> </v>
      </c>
      <c r="B120" s="1228" t="str">
        <f>ตต2!B184</f>
        <v xml:space="preserve"> </v>
      </c>
      <c r="C120" s="1992"/>
      <c r="D120" s="1228" t="str">
        <f>ตต2!E184</f>
        <v xml:space="preserve"> </v>
      </c>
      <c r="E120" s="1993"/>
      <c r="F120" s="1992"/>
      <c r="G120" s="1994" t="str">
        <f>IF(Y!EJ21=0," ",Y!EJ21)</f>
        <v xml:space="preserve"> </v>
      </c>
      <c r="H120" s="1993"/>
      <c r="I120" s="1993"/>
      <c r="J120" s="1992"/>
      <c r="K120" s="1228" t="str">
        <f>ตต2!F184</f>
        <v xml:space="preserve"> </v>
      </c>
      <c r="L120" s="1993"/>
      <c r="M120" s="2946"/>
      <c r="N120" s="2943"/>
      <c r="O120" s="187"/>
    </row>
    <row r="121" spans="1:15" ht="23.25" hidden="1" customHeight="1">
      <c r="A121" s="1992" t="str">
        <f>ตต2!A185</f>
        <v xml:space="preserve"> </v>
      </c>
      <c r="B121" s="1228" t="str">
        <f>ตต2!B185</f>
        <v xml:space="preserve"> </v>
      </c>
      <c r="C121" s="1992"/>
      <c r="D121" s="1228" t="str">
        <f>ตต2!E185</f>
        <v xml:space="preserve"> </v>
      </c>
      <c r="E121" s="1993"/>
      <c r="F121" s="1992"/>
      <c r="G121" s="1994" t="str">
        <f>IF(Y!EJ22=0," ",Y!EJ22)</f>
        <v xml:space="preserve"> </v>
      </c>
      <c r="H121" s="1993"/>
      <c r="I121" s="1993"/>
      <c r="J121" s="1992"/>
      <c r="K121" s="1228" t="str">
        <f>ตต2!F185</f>
        <v xml:space="preserve"> </v>
      </c>
      <c r="L121" s="1993"/>
      <c r="M121" s="2946"/>
      <c r="N121" s="2943"/>
      <c r="O121" s="187"/>
    </row>
    <row r="122" spans="1:15" ht="23.25" hidden="1" customHeight="1">
      <c r="A122" s="1992" t="str">
        <f>ตต2!A186</f>
        <v xml:space="preserve"> </v>
      </c>
      <c r="B122" s="1228" t="str">
        <f>ตต2!B186</f>
        <v xml:space="preserve"> </v>
      </c>
      <c r="C122" s="1992"/>
      <c r="D122" s="1228" t="str">
        <f>ตต2!E186</f>
        <v xml:space="preserve"> </v>
      </c>
      <c r="E122" s="1993"/>
      <c r="F122" s="1992"/>
      <c r="G122" s="1994" t="str">
        <f>IF(Y!EJ23=0," ",Y!EJ23)</f>
        <v xml:space="preserve"> </v>
      </c>
      <c r="H122" s="1993"/>
      <c r="I122" s="1993"/>
      <c r="J122" s="1992"/>
      <c r="K122" s="1228" t="str">
        <f>ตต2!F186</f>
        <v xml:space="preserve"> </v>
      </c>
      <c r="L122" s="1993"/>
      <c r="M122" s="2946"/>
      <c r="N122" s="2943"/>
      <c r="O122" s="187"/>
    </row>
    <row r="123" spans="1:15" ht="23.25" hidden="1" customHeight="1">
      <c r="A123" s="1992" t="str">
        <f>ตต2!A187</f>
        <v xml:space="preserve"> </v>
      </c>
      <c r="B123" s="1228" t="str">
        <f>ตต2!B187</f>
        <v xml:space="preserve"> </v>
      </c>
      <c r="C123" s="1992"/>
      <c r="D123" s="1228" t="str">
        <f>ตต2!E187</f>
        <v xml:space="preserve"> </v>
      </c>
      <c r="E123" s="1993"/>
      <c r="F123" s="1992"/>
      <c r="G123" s="1994" t="str">
        <f>IF(Y!EJ24=0," ",Y!EJ24)</f>
        <v xml:space="preserve"> </v>
      </c>
      <c r="H123" s="1993"/>
      <c r="I123" s="1993"/>
      <c r="J123" s="1992"/>
      <c r="K123" s="1228" t="str">
        <f>ตต2!F187</f>
        <v xml:space="preserve"> </v>
      </c>
      <c r="L123" s="1993"/>
      <c r="M123" s="2946"/>
      <c r="N123" s="2943"/>
      <c r="O123" s="187"/>
    </row>
    <row r="124" spans="1:15" ht="23.25" hidden="1" customHeight="1">
      <c r="A124" s="1992" t="str">
        <f>ตต2!A188</f>
        <v xml:space="preserve"> </v>
      </c>
      <c r="B124" s="1228" t="str">
        <f>ตต2!B188</f>
        <v xml:space="preserve"> </v>
      </c>
      <c r="C124" s="1992"/>
      <c r="D124" s="1228" t="str">
        <f>ตต2!E188</f>
        <v xml:space="preserve"> </v>
      </c>
      <c r="E124" s="1993"/>
      <c r="F124" s="1992"/>
      <c r="G124" s="1994" t="str">
        <f>IF(Y!EJ25=0," ",Y!EJ25)</f>
        <v xml:space="preserve"> </v>
      </c>
      <c r="H124" s="1993"/>
      <c r="I124" s="1993"/>
      <c r="J124" s="1992"/>
      <c r="K124" s="1228" t="str">
        <f>ตต2!F188</f>
        <v xml:space="preserve"> </v>
      </c>
      <c r="L124" s="1993"/>
      <c r="M124" s="2946"/>
      <c r="N124" s="2943"/>
      <c r="O124" s="187"/>
    </row>
    <row r="125" spans="1:15" ht="23.25" hidden="1" customHeight="1">
      <c r="A125" s="1992" t="str">
        <f>ตต2!A189</f>
        <v xml:space="preserve"> </v>
      </c>
      <c r="B125" s="1228" t="str">
        <f>ตต2!B189</f>
        <v xml:space="preserve"> </v>
      </c>
      <c r="C125" s="1992"/>
      <c r="D125" s="1228" t="str">
        <f>ตต2!E189</f>
        <v xml:space="preserve"> </v>
      </c>
      <c r="E125" s="1993"/>
      <c r="F125" s="1992"/>
      <c r="G125" s="1994" t="str">
        <f>IF(Y!EJ26=0," ",Y!EJ26)</f>
        <v xml:space="preserve"> </v>
      </c>
      <c r="H125" s="1993"/>
      <c r="I125" s="1993"/>
      <c r="J125" s="1992"/>
      <c r="K125" s="1228" t="str">
        <f>ตต2!F189</f>
        <v xml:space="preserve"> </v>
      </c>
      <c r="L125" s="1993"/>
      <c r="M125" s="2946"/>
      <c r="N125" s="2943"/>
      <c r="O125" s="187"/>
    </row>
    <row r="126" spans="1:15" ht="23.25" hidden="1" customHeight="1">
      <c r="A126" s="1992" t="str">
        <f>ตต2!A190</f>
        <v xml:space="preserve"> </v>
      </c>
      <c r="B126" s="1228" t="str">
        <f>ตต2!B190</f>
        <v xml:space="preserve"> </v>
      </c>
      <c r="C126" s="1992"/>
      <c r="D126" s="1228" t="str">
        <f>ตต2!E190</f>
        <v xml:space="preserve"> </v>
      </c>
      <c r="E126" s="1993"/>
      <c r="F126" s="1992"/>
      <c r="G126" s="1994" t="str">
        <f>IF(Y!EJ27=0," ",Y!EJ27)</f>
        <v xml:space="preserve"> </v>
      </c>
      <c r="H126" s="1993"/>
      <c r="I126" s="1993"/>
      <c r="J126" s="1992"/>
      <c r="K126" s="1228" t="str">
        <f>ตต2!F190</f>
        <v xml:space="preserve"> </v>
      </c>
      <c r="L126" s="1993"/>
      <c r="M126" s="2946"/>
      <c r="N126" s="2943"/>
      <c r="O126" s="187"/>
    </row>
    <row r="127" spans="1:15" ht="23.25" hidden="1" customHeight="1">
      <c r="A127" s="1992" t="str">
        <f>ตต2!A191</f>
        <v xml:space="preserve"> </v>
      </c>
      <c r="B127" s="1228" t="str">
        <f>ตต2!B191</f>
        <v xml:space="preserve"> </v>
      </c>
      <c r="C127" s="1992"/>
      <c r="D127" s="1228" t="str">
        <f>ตต2!E191</f>
        <v xml:space="preserve"> </v>
      </c>
      <c r="E127" s="1993"/>
      <c r="F127" s="1992"/>
      <c r="G127" s="1994" t="str">
        <f>IF(Y!EJ28=0," ",Y!EJ28)</f>
        <v xml:space="preserve"> </v>
      </c>
      <c r="H127" s="1993"/>
      <c r="I127" s="1993"/>
      <c r="J127" s="1992"/>
      <c r="K127" s="1228" t="str">
        <f>ตต2!F191</f>
        <v xml:space="preserve"> </v>
      </c>
      <c r="L127" s="1993"/>
      <c r="M127" s="2946"/>
      <c r="N127" s="2943"/>
      <c r="O127" s="187"/>
    </row>
    <row r="128" spans="1:15" ht="23.25" hidden="1" customHeight="1">
      <c r="A128" s="1992" t="str">
        <f>ตต2!A192</f>
        <v xml:space="preserve"> </v>
      </c>
      <c r="B128" s="1228" t="str">
        <f>ตต2!B192</f>
        <v xml:space="preserve"> </v>
      </c>
      <c r="C128" s="1992"/>
      <c r="D128" s="1228" t="str">
        <f>ตต2!E192</f>
        <v xml:space="preserve"> </v>
      </c>
      <c r="E128" s="1993"/>
      <c r="F128" s="1992"/>
      <c r="G128" s="1994" t="str">
        <f>IF(Y!EJ29=0," ",Y!EJ29)</f>
        <v xml:space="preserve"> </v>
      </c>
      <c r="H128" s="1993"/>
      <c r="I128" s="1993"/>
      <c r="J128" s="1992"/>
      <c r="K128" s="1228" t="str">
        <f>ตต2!F192</f>
        <v xml:space="preserve"> </v>
      </c>
      <c r="L128" s="1993"/>
      <c r="M128" s="2946"/>
      <c r="N128" s="2943"/>
      <c r="O128" s="187"/>
    </row>
    <row r="129" spans="1:15" ht="23.25" hidden="1" customHeight="1">
      <c r="A129" s="1992" t="str">
        <f>ตต2!A193</f>
        <v xml:space="preserve"> </v>
      </c>
      <c r="B129" s="1228" t="str">
        <f>ตต2!B193</f>
        <v xml:space="preserve"> </v>
      </c>
      <c r="C129" s="1992"/>
      <c r="D129" s="1228" t="str">
        <f>ตต2!E193</f>
        <v xml:space="preserve"> </v>
      </c>
      <c r="E129" s="1993"/>
      <c r="F129" s="1992"/>
      <c r="G129" s="1994" t="str">
        <f>IF(Y!EJ30=0," ",Y!EJ30)</f>
        <v xml:space="preserve"> </v>
      </c>
      <c r="H129" s="1993"/>
      <c r="I129" s="1993"/>
      <c r="J129" s="1992"/>
      <c r="K129" s="1228" t="str">
        <f>ตต2!F193</f>
        <v xml:space="preserve"> </v>
      </c>
      <c r="L129" s="1993"/>
      <c r="M129" s="2946"/>
      <c r="N129" s="2943"/>
      <c r="O129" s="187"/>
    </row>
    <row r="130" spans="1:15" ht="23.25" hidden="1" customHeight="1">
      <c r="A130" s="1992" t="str">
        <f>ตต2!A194</f>
        <v xml:space="preserve"> </v>
      </c>
      <c r="B130" s="1228" t="str">
        <f>ตต2!B194</f>
        <v xml:space="preserve"> </v>
      </c>
      <c r="C130" s="1992"/>
      <c r="D130" s="1228" t="str">
        <f>ตต2!E194</f>
        <v xml:space="preserve"> </v>
      </c>
      <c r="E130" s="1993"/>
      <c r="F130" s="1992"/>
      <c r="G130" s="1994" t="str">
        <f>IF(Y!EJ31=0," ",Y!EJ31)</f>
        <v xml:space="preserve"> </v>
      </c>
      <c r="H130" s="1993"/>
      <c r="I130" s="1993"/>
      <c r="J130" s="1992"/>
      <c r="K130" s="1228" t="str">
        <f>ตต2!F194</f>
        <v xml:space="preserve"> </v>
      </c>
      <c r="L130" s="1993"/>
      <c r="M130" s="2946"/>
      <c r="N130" s="2943"/>
      <c r="O130" s="187"/>
    </row>
    <row r="131" spans="1:15" ht="23.25" hidden="1" customHeight="1">
      <c r="A131" s="1992" t="str">
        <f>ตต2!A195</f>
        <v xml:space="preserve"> </v>
      </c>
      <c r="B131" s="1228" t="str">
        <f>ตต2!B195</f>
        <v xml:space="preserve"> </v>
      </c>
      <c r="C131" s="1992"/>
      <c r="D131" s="1228" t="str">
        <f>ตต2!E195</f>
        <v xml:space="preserve"> </v>
      </c>
      <c r="E131" s="1993"/>
      <c r="F131" s="1992"/>
      <c r="G131" s="1994" t="str">
        <f>IF(Y!EJ32=0," ",Y!EJ32)</f>
        <v xml:space="preserve"> </v>
      </c>
      <c r="H131" s="1993"/>
      <c r="I131" s="1993"/>
      <c r="J131" s="1992"/>
      <c r="K131" s="1228" t="str">
        <f>ตต2!F195</f>
        <v xml:space="preserve"> </v>
      </c>
      <c r="L131" s="1993"/>
      <c r="M131" s="2946"/>
      <c r="N131" s="2943"/>
      <c r="O131" s="187"/>
    </row>
    <row r="132" spans="1:15" ht="23.25" hidden="1" customHeight="1">
      <c r="A132" s="1992" t="str">
        <f>ตต2!A196</f>
        <v xml:space="preserve"> </v>
      </c>
      <c r="B132" s="1228" t="str">
        <f>ตต2!B196</f>
        <v xml:space="preserve"> </v>
      </c>
      <c r="C132" s="1992"/>
      <c r="D132" s="1228" t="str">
        <f>ตต2!E196</f>
        <v xml:space="preserve"> </v>
      </c>
      <c r="E132" s="1993"/>
      <c r="F132" s="1992"/>
      <c r="G132" s="1994" t="str">
        <f>IF(Y!EJ33=0," ",Y!EJ33)</f>
        <v xml:space="preserve"> </v>
      </c>
      <c r="H132" s="1993"/>
      <c r="I132" s="1993"/>
      <c r="J132" s="1992"/>
      <c r="K132" s="1228" t="str">
        <f>ตต2!F196</f>
        <v xml:space="preserve"> </v>
      </c>
      <c r="L132" s="1993"/>
      <c r="M132" s="2946"/>
      <c r="N132" s="2943"/>
      <c r="O132" s="187"/>
    </row>
    <row r="133" spans="1:15" ht="23.25" hidden="1" customHeight="1">
      <c r="A133" s="1987" t="str">
        <f>ตต2!A197</f>
        <v xml:space="preserve"> </v>
      </c>
      <c r="B133" s="1232" t="str">
        <f>ตต2!B197</f>
        <v xml:space="preserve"> </v>
      </c>
      <c r="C133" s="1987"/>
      <c r="D133" s="1232" t="str">
        <f>ตต2!E197</f>
        <v xml:space="preserve"> </v>
      </c>
      <c r="E133" s="1995"/>
      <c r="F133" s="1987"/>
      <c r="G133" s="1988" t="str">
        <f>IF(Y!EJ34=0," ",Y!EJ34)</f>
        <v xml:space="preserve"> </v>
      </c>
      <c r="H133" s="1995"/>
      <c r="I133" s="1995"/>
      <c r="J133" s="1987"/>
      <c r="K133" s="1232" t="str">
        <f>ตต2!F197</f>
        <v xml:space="preserve"> </v>
      </c>
      <c r="L133" s="1995"/>
      <c r="M133" s="2946"/>
      <c r="N133" s="2943"/>
      <c r="O133" s="187"/>
    </row>
    <row r="134" spans="1:15" ht="23.25" hidden="1" customHeight="1">
      <c r="A134" s="1993"/>
      <c r="B134" s="1993"/>
      <c r="C134" s="1993"/>
      <c r="D134" s="1993"/>
      <c r="E134" s="1993"/>
      <c r="F134" s="1993"/>
      <c r="G134" s="1993"/>
      <c r="I134" s="1993"/>
      <c r="J134" s="1993"/>
      <c r="K134" s="1993"/>
      <c r="L134" s="1993"/>
      <c r="M134" s="2946"/>
      <c r="N134" s="2943"/>
      <c r="O134" s="187"/>
    </row>
    <row r="135" spans="1:15" ht="23.25" hidden="1" customHeight="1">
      <c r="A135" s="1986" t="str">
        <f>"- "&amp;N135&amp;" -"</f>
        <v>- 41 -</v>
      </c>
      <c r="B135" s="1979"/>
      <c r="C135" s="1979"/>
      <c r="D135" s="1979"/>
      <c r="E135" s="1979"/>
      <c r="F135" s="1979"/>
      <c r="G135" s="1979"/>
      <c r="H135" s="1979"/>
      <c r="I135" s="1979"/>
      <c r="J135" s="1979"/>
      <c r="K135" s="1979"/>
      <c r="L135" s="1986"/>
      <c r="M135" s="2946">
        <v>1</v>
      </c>
      <c r="N135" s="2944">
        <f>IF(M135&gt;0,SUM(M$1:M135),0)</f>
        <v>41</v>
      </c>
      <c r="O135" s="187"/>
    </row>
    <row r="136" spans="1:15" ht="23.25" hidden="1" customHeight="1">
      <c r="A136" s="1993"/>
      <c r="L136" s="1993"/>
      <c r="M136" s="2946"/>
      <c r="N136" s="2943"/>
      <c r="O136" s="187"/>
    </row>
    <row r="137" spans="1:15" ht="23.25" hidden="1" customHeight="1">
      <c r="A137" s="1993"/>
      <c r="L137" s="1993"/>
      <c r="M137" s="2946"/>
      <c r="N137" s="2943"/>
      <c r="O137" s="187"/>
    </row>
    <row r="138" spans="1:15" ht="23.25" hidden="1" customHeight="1">
      <c r="A138" s="1977" t="str">
        <f>IF(Y!CO35=0," ",Y!CO35)</f>
        <v>กลยุทธ์ ที่ 5   การมีส่วนร่วมของผู้ปกครอง ชุมชน ภาคเอกชน และท้องถิ่นในการจัดการศึกษา</v>
      </c>
      <c r="L138" s="1993"/>
      <c r="M138" s="2946"/>
      <c r="N138" s="2943"/>
      <c r="O138" s="187"/>
    </row>
    <row r="139" spans="1:15" ht="23.25" hidden="1" customHeight="1">
      <c r="B139" s="1233"/>
      <c r="L139" s="1993"/>
      <c r="M139" s="2946"/>
      <c r="N139" s="2943"/>
      <c r="O139" s="187"/>
    </row>
    <row r="140" spans="1:15" ht="23.25" hidden="1" customHeight="1">
      <c r="A140" s="1980"/>
      <c r="B140" s="1981"/>
      <c r="C140" s="1980"/>
      <c r="D140" s="1982" t="s">
        <v>1244</v>
      </c>
      <c r="E140" s="1220"/>
      <c r="F140" s="1220"/>
      <c r="G140" s="1982" t="s">
        <v>1247</v>
      </c>
      <c r="H140" s="1220"/>
      <c r="I140" s="1220"/>
      <c r="J140" s="1222"/>
      <c r="K140" s="1220" t="s">
        <v>1250</v>
      </c>
      <c r="L140" s="1220"/>
      <c r="M140" s="2946"/>
      <c r="N140" s="2943"/>
      <c r="O140" s="187"/>
    </row>
    <row r="141" spans="1:15" ht="23.25" hidden="1" customHeight="1">
      <c r="A141" s="1983" t="s">
        <v>1251</v>
      </c>
      <c r="B141" s="1984" t="s">
        <v>299</v>
      </c>
      <c r="C141" s="1985"/>
      <c r="D141" s="1984" t="s">
        <v>300</v>
      </c>
      <c r="E141" s="1986"/>
      <c r="F141" s="1986"/>
      <c r="G141" s="1984" t="s">
        <v>2235</v>
      </c>
      <c r="H141" s="1986"/>
      <c r="I141" s="1986"/>
      <c r="J141" s="1985"/>
      <c r="K141" s="1986" t="s">
        <v>1887</v>
      </c>
      <c r="L141" s="1986"/>
      <c r="M141" s="2946"/>
      <c r="N141" s="2943"/>
      <c r="O141" s="187"/>
    </row>
    <row r="142" spans="1:15" ht="23.25" hidden="1" customHeight="1">
      <c r="A142" s="1987"/>
      <c r="B142" s="1988"/>
      <c r="C142" s="1987"/>
      <c r="D142" s="1989" t="s">
        <v>891</v>
      </c>
      <c r="E142" s="1370"/>
      <c r="F142" s="1370"/>
      <c r="G142" s="1989" t="s">
        <v>891</v>
      </c>
      <c r="H142" s="1370"/>
      <c r="I142" s="1370"/>
      <c r="J142" s="1990"/>
      <c r="K142" s="1370" t="s">
        <v>301</v>
      </c>
      <c r="L142" s="1370"/>
      <c r="M142" s="2946"/>
      <c r="N142" s="2943"/>
      <c r="O142" s="187"/>
    </row>
    <row r="143" spans="1:15" ht="23.25" hidden="1" customHeight="1">
      <c r="A143" s="1980" t="str">
        <f>ตต2!A207</f>
        <v xml:space="preserve"> </v>
      </c>
      <c r="B143" s="1225" t="str">
        <f>ตต2!B207</f>
        <v xml:space="preserve"> </v>
      </c>
      <c r="C143" s="1980"/>
      <c r="D143" s="1225" t="str">
        <f>ตต2!E207</f>
        <v xml:space="preserve"> </v>
      </c>
      <c r="E143" s="1991"/>
      <c r="F143" s="1980"/>
      <c r="G143" s="1981" t="str">
        <f>IF(Y!CW36=0," ",Y!CW36)</f>
        <v xml:space="preserve"> </v>
      </c>
      <c r="H143" s="1991"/>
      <c r="I143" s="1991"/>
      <c r="J143" s="1980"/>
      <c r="K143" s="1225" t="str">
        <f>ตต2!F207</f>
        <v xml:space="preserve"> </v>
      </c>
      <c r="L143" s="1991"/>
      <c r="M143" s="2946"/>
      <c r="N143" s="2943"/>
      <c r="O143" s="187"/>
    </row>
    <row r="144" spans="1:15" ht="23.25" hidden="1" customHeight="1">
      <c r="A144" s="1992" t="str">
        <f>ตต2!A208</f>
        <v xml:space="preserve"> </v>
      </c>
      <c r="B144" s="1228" t="str">
        <f>ตต2!B208</f>
        <v xml:space="preserve"> </v>
      </c>
      <c r="C144" s="1992"/>
      <c r="D144" s="1228" t="str">
        <f>ตต2!E208</f>
        <v xml:space="preserve"> </v>
      </c>
      <c r="E144" s="1993"/>
      <c r="F144" s="1992"/>
      <c r="G144" s="1994" t="str">
        <f>IF(Y!CW37=0," ",Y!CW37)</f>
        <v xml:space="preserve"> </v>
      </c>
      <c r="H144" s="1993"/>
      <c r="I144" s="1993"/>
      <c r="J144" s="1992"/>
      <c r="K144" s="1228" t="str">
        <f>ตต2!F208</f>
        <v xml:space="preserve"> </v>
      </c>
      <c r="L144" s="1993"/>
      <c r="M144" s="2946"/>
      <c r="N144" s="2943"/>
      <c r="O144" s="187"/>
    </row>
    <row r="145" spans="1:15" ht="23.25" hidden="1" customHeight="1">
      <c r="A145" s="1992" t="str">
        <f>ตต2!A209</f>
        <v xml:space="preserve"> </v>
      </c>
      <c r="B145" s="1228" t="str">
        <f>ตต2!B209</f>
        <v xml:space="preserve"> </v>
      </c>
      <c r="C145" s="1992"/>
      <c r="D145" s="1228" t="str">
        <f>ตต2!E209</f>
        <v xml:space="preserve"> </v>
      </c>
      <c r="E145" s="1993"/>
      <c r="F145" s="1992"/>
      <c r="G145" s="1994" t="str">
        <f>IF(Y!CW38=0," ",Y!CW38)</f>
        <v xml:space="preserve"> </v>
      </c>
      <c r="H145" s="1993"/>
      <c r="I145" s="1993"/>
      <c r="J145" s="1992"/>
      <c r="K145" s="1228" t="str">
        <f>ตต2!F209</f>
        <v xml:space="preserve"> </v>
      </c>
      <c r="L145" s="1993"/>
      <c r="M145" s="2946"/>
      <c r="N145" s="2943"/>
      <c r="O145" s="187"/>
    </row>
    <row r="146" spans="1:15" ht="23.25" hidden="1" customHeight="1">
      <c r="A146" s="1992" t="str">
        <f>ตต2!A210</f>
        <v xml:space="preserve"> </v>
      </c>
      <c r="B146" s="1228" t="str">
        <f>ตต2!B210</f>
        <v xml:space="preserve"> </v>
      </c>
      <c r="C146" s="1992"/>
      <c r="D146" s="1228" t="str">
        <f>ตต2!E210</f>
        <v xml:space="preserve"> </v>
      </c>
      <c r="E146" s="1993"/>
      <c r="F146" s="1992"/>
      <c r="G146" s="1994" t="str">
        <f>IF(Y!CW39=0," ",Y!CW39)</f>
        <v xml:space="preserve"> </v>
      </c>
      <c r="H146" s="1993"/>
      <c r="I146" s="1993"/>
      <c r="J146" s="1992"/>
      <c r="K146" s="1228" t="str">
        <f>ตต2!F210</f>
        <v xml:space="preserve"> </v>
      </c>
      <c r="L146" s="1993"/>
      <c r="M146" s="2946"/>
      <c r="N146" s="2943"/>
      <c r="O146" s="187"/>
    </row>
    <row r="147" spans="1:15" ht="23.25" hidden="1" customHeight="1">
      <c r="A147" s="1992" t="str">
        <f>ตต2!A211</f>
        <v xml:space="preserve"> </v>
      </c>
      <c r="B147" s="1228" t="str">
        <f>ตต2!B211</f>
        <v xml:space="preserve"> </v>
      </c>
      <c r="C147" s="1992"/>
      <c r="D147" s="1228" t="str">
        <f>ตต2!E211</f>
        <v xml:space="preserve"> </v>
      </c>
      <c r="E147" s="1993"/>
      <c r="F147" s="1992"/>
      <c r="G147" s="1994" t="str">
        <f>IF(Y!CW40=0," ",Y!CW40)</f>
        <v xml:space="preserve"> </v>
      </c>
      <c r="H147" s="1993"/>
      <c r="I147" s="1993"/>
      <c r="J147" s="1992"/>
      <c r="K147" s="1228" t="str">
        <f>ตต2!F211</f>
        <v xml:space="preserve"> </v>
      </c>
      <c r="L147" s="1993"/>
      <c r="M147" s="2946"/>
      <c r="N147" s="2943"/>
      <c r="O147" s="187"/>
    </row>
    <row r="148" spans="1:15" ht="23.25" hidden="1" customHeight="1">
      <c r="A148" s="1992" t="str">
        <f>ตต2!A212</f>
        <v xml:space="preserve"> </v>
      </c>
      <c r="B148" s="1228" t="str">
        <f>ตต2!B212</f>
        <v xml:space="preserve"> </v>
      </c>
      <c r="C148" s="1992"/>
      <c r="D148" s="1228" t="str">
        <f>ตต2!E212</f>
        <v xml:space="preserve"> </v>
      </c>
      <c r="E148" s="1993"/>
      <c r="F148" s="1992"/>
      <c r="G148" s="1994" t="str">
        <f>IF(Y!CW41=0," ",Y!CW41)</f>
        <v xml:space="preserve"> </v>
      </c>
      <c r="H148" s="1993"/>
      <c r="I148" s="1993"/>
      <c r="J148" s="1992"/>
      <c r="K148" s="1228" t="str">
        <f>ตต2!F212</f>
        <v xml:space="preserve"> </v>
      </c>
      <c r="L148" s="1993"/>
      <c r="M148" s="2946"/>
      <c r="N148" s="2943"/>
      <c r="O148" s="187"/>
    </row>
    <row r="149" spans="1:15" ht="23.25" hidden="1" customHeight="1">
      <c r="A149" s="1992" t="str">
        <f>ตต2!A213</f>
        <v xml:space="preserve"> </v>
      </c>
      <c r="B149" s="1228" t="str">
        <f>ตต2!B213</f>
        <v xml:space="preserve"> </v>
      </c>
      <c r="C149" s="1992"/>
      <c r="D149" s="1228" t="str">
        <f>ตต2!E213</f>
        <v xml:space="preserve"> </v>
      </c>
      <c r="E149" s="1993"/>
      <c r="F149" s="1992"/>
      <c r="G149" s="1994" t="str">
        <f>IF(Y!CW42=0," ",Y!CW42)</f>
        <v xml:space="preserve"> </v>
      </c>
      <c r="H149" s="1993"/>
      <c r="I149" s="1993"/>
      <c r="J149" s="1992"/>
      <c r="K149" s="1228" t="str">
        <f>ตต2!F213</f>
        <v xml:space="preserve"> </v>
      </c>
      <c r="L149" s="1993"/>
      <c r="M149" s="2946"/>
      <c r="N149" s="2943"/>
      <c r="O149" s="187"/>
    </row>
    <row r="150" spans="1:15" ht="23.25" hidden="1" customHeight="1">
      <c r="A150" s="1992" t="str">
        <f>ตต2!A214</f>
        <v xml:space="preserve"> </v>
      </c>
      <c r="B150" s="1228" t="str">
        <f>ตต2!B214</f>
        <v xml:space="preserve"> </v>
      </c>
      <c r="C150" s="1992"/>
      <c r="D150" s="1228" t="str">
        <f>ตต2!E214</f>
        <v xml:space="preserve"> </v>
      </c>
      <c r="E150" s="1993"/>
      <c r="F150" s="1992"/>
      <c r="G150" s="1994" t="str">
        <f>IF(Y!CW43=0," ",Y!CW43)</f>
        <v xml:space="preserve"> </v>
      </c>
      <c r="H150" s="1993"/>
      <c r="I150" s="1993"/>
      <c r="J150" s="1992"/>
      <c r="K150" s="1228" t="str">
        <f>ตต2!F214</f>
        <v xml:space="preserve"> </v>
      </c>
      <c r="L150" s="1993"/>
      <c r="M150" s="2946"/>
      <c r="N150" s="2943"/>
      <c r="O150" s="187"/>
    </row>
    <row r="151" spans="1:15" ht="23.25" hidden="1" customHeight="1">
      <c r="A151" s="1992" t="str">
        <f>ตต2!A215</f>
        <v xml:space="preserve"> </v>
      </c>
      <c r="B151" s="1228" t="str">
        <f>ตต2!B215</f>
        <v xml:space="preserve"> </v>
      </c>
      <c r="C151" s="1992"/>
      <c r="D151" s="1228" t="str">
        <f>ตต2!E215</f>
        <v xml:space="preserve"> </v>
      </c>
      <c r="E151" s="1993"/>
      <c r="F151" s="1992"/>
      <c r="G151" s="1994" t="str">
        <f>IF(Y!CW44=0," ",Y!CW44)</f>
        <v xml:space="preserve"> </v>
      </c>
      <c r="H151" s="1993"/>
      <c r="I151" s="1993"/>
      <c r="J151" s="1992"/>
      <c r="K151" s="1228" t="str">
        <f>ตต2!F215</f>
        <v xml:space="preserve"> </v>
      </c>
      <c r="L151" s="1993"/>
      <c r="M151" s="2946"/>
      <c r="N151" s="2943"/>
      <c r="O151" s="187"/>
    </row>
    <row r="152" spans="1:15" ht="23.25" hidden="1" customHeight="1">
      <c r="A152" s="1992" t="str">
        <f>ตต2!A216</f>
        <v xml:space="preserve"> </v>
      </c>
      <c r="B152" s="1228" t="str">
        <f>ตต2!B216</f>
        <v xml:space="preserve"> </v>
      </c>
      <c r="C152" s="1992"/>
      <c r="D152" s="1228" t="str">
        <f>ตต2!E216</f>
        <v xml:space="preserve"> </v>
      </c>
      <c r="E152" s="1993"/>
      <c r="F152" s="1992"/>
      <c r="G152" s="1994" t="str">
        <f>IF(Y!CW45=0," ",Y!CW45)</f>
        <v xml:space="preserve"> </v>
      </c>
      <c r="H152" s="1993"/>
      <c r="I152" s="1993"/>
      <c r="J152" s="1992"/>
      <c r="K152" s="1228" t="str">
        <f>ตต2!F216</f>
        <v xml:space="preserve"> </v>
      </c>
      <c r="L152" s="1993"/>
      <c r="M152" s="2946"/>
      <c r="N152" s="2943"/>
      <c r="O152" s="187"/>
    </row>
    <row r="153" spans="1:15" ht="23.25" hidden="1" customHeight="1">
      <c r="A153" s="1992" t="str">
        <f>ตต2!A217</f>
        <v xml:space="preserve"> </v>
      </c>
      <c r="B153" s="1228" t="str">
        <f>ตต2!B217</f>
        <v xml:space="preserve"> </v>
      </c>
      <c r="C153" s="1992"/>
      <c r="D153" s="1228" t="str">
        <f>ตต2!E217</f>
        <v xml:space="preserve"> </v>
      </c>
      <c r="E153" s="1993"/>
      <c r="F153" s="1992"/>
      <c r="G153" s="1994" t="str">
        <f>IF(Y!CW46=0," ",Y!CW46)</f>
        <v xml:space="preserve"> </v>
      </c>
      <c r="H153" s="1993"/>
      <c r="I153" s="1993"/>
      <c r="J153" s="1992"/>
      <c r="K153" s="1228" t="str">
        <f>ตต2!F217</f>
        <v xml:space="preserve"> </v>
      </c>
      <c r="L153" s="1993"/>
      <c r="M153" s="2946"/>
      <c r="N153" s="2943"/>
      <c r="O153" s="187"/>
    </row>
    <row r="154" spans="1:15" ht="23.25" hidden="1" customHeight="1">
      <c r="A154" s="1992" t="str">
        <f>ตต2!A218</f>
        <v xml:space="preserve"> </v>
      </c>
      <c r="B154" s="1228" t="str">
        <f>ตต2!B218</f>
        <v xml:space="preserve"> </v>
      </c>
      <c r="C154" s="1992"/>
      <c r="D154" s="1228" t="str">
        <f>ตต2!E218</f>
        <v xml:space="preserve"> </v>
      </c>
      <c r="E154" s="1993"/>
      <c r="F154" s="1992"/>
      <c r="G154" s="1994" t="str">
        <f>IF(Y!CW47=0," ",Y!CW47)</f>
        <v xml:space="preserve"> </v>
      </c>
      <c r="H154" s="1993"/>
      <c r="I154" s="1993"/>
      <c r="J154" s="1992"/>
      <c r="K154" s="1228" t="str">
        <f>ตต2!F218</f>
        <v xml:space="preserve"> </v>
      </c>
      <c r="L154" s="1993"/>
      <c r="M154" s="2946"/>
      <c r="N154" s="2943"/>
      <c r="O154" s="187"/>
    </row>
    <row r="155" spans="1:15" ht="23.25" hidden="1" customHeight="1">
      <c r="A155" s="1992" t="str">
        <f>ตต2!A219</f>
        <v xml:space="preserve"> </v>
      </c>
      <c r="B155" s="1228" t="str">
        <f>ตต2!B219</f>
        <v xml:space="preserve"> </v>
      </c>
      <c r="C155" s="1992"/>
      <c r="D155" s="1228" t="str">
        <f>ตต2!E219</f>
        <v xml:space="preserve"> </v>
      </c>
      <c r="E155" s="1993"/>
      <c r="F155" s="1992"/>
      <c r="G155" s="1994" t="str">
        <f>IF(Y!CW48=0," ",Y!CW48)</f>
        <v xml:space="preserve"> </v>
      </c>
      <c r="H155" s="1993"/>
      <c r="I155" s="1993"/>
      <c r="J155" s="1992"/>
      <c r="K155" s="1228" t="str">
        <f>ตต2!F219</f>
        <v xml:space="preserve"> </v>
      </c>
      <c r="L155" s="1993"/>
      <c r="M155" s="2946"/>
      <c r="N155" s="2943"/>
      <c r="O155" s="187"/>
    </row>
    <row r="156" spans="1:15" ht="23.25" hidden="1" customHeight="1">
      <c r="A156" s="1992" t="str">
        <f>ตต2!A220</f>
        <v xml:space="preserve"> </v>
      </c>
      <c r="B156" s="1228" t="str">
        <f>ตต2!B220</f>
        <v xml:space="preserve"> </v>
      </c>
      <c r="C156" s="1992"/>
      <c r="D156" s="1228" t="str">
        <f>ตต2!E220</f>
        <v xml:space="preserve"> </v>
      </c>
      <c r="E156" s="1993"/>
      <c r="F156" s="1992"/>
      <c r="G156" s="1994" t="str">
        <f>IF(Y!CW49=0," ",Y!CW49)</f>
        <v xml:space="preserve"> </v>
      </c>
      <c r="H156" s="1993"/>
      <c r="I156" s="1993"/>
      <c r="J156" s="1992"/>
      <c r="K156" s="1228" t="str">
        <f>ตต2!F220</f>
        <v xml:space="preserve"> </v>
      </c>
      <c r="L156" s="1993"/>
      <c r="M156" s="2946"/>
      <c r="N156" s="2943"/>
      <c r="O156" s="187"/>
    </row>
    <row r="157" spans="1:15" ht="23.25" hidden="1" customHeight="1">
      <c r="A157" s="1992" t="str">
        <f>ตต2!A221</f>
        <v xml:space="preserve"> </v>
      </c>
      <c r="B157" s="1228" t="str">
        <f>ตต2!B221</f>
        <v xml:space="preserve"> </v>
      </c>
      <c r="C157" s="1992"/>
      <c r="D157" s="1228" t="str">
        <f>ตต2!E221</f>
        <v xml:space="preserve"> </v>
      </c>
      <c r="E157" s="1993"/>
      <c r="F157" s="1992"/>
      <c r="G157" s="1994" t="str">
        <f>IF(Y!CW50=0," ",Y!CW50)</f>
        <v xml:space="preserve"> </v>
      </c>
      <c r="H157" s="1993"/>
      <c r="I157" s="1993"/>
      <c r="J157" s="1992"/>
      <c r="K157" s="1228" t="str">
        <f>ตต2!F221</f>
        <v xml:space="preserve"> </v>
      </c>
      <c r="L157" s="1993"/>
      <c r="M157" s="2946"/>
      <c r="N157" s="2943"/>
      <c r="O157" s="187"/>
    </row>
    <row r="158" spans="1:15" ht="23.25" hidden="1" customHeight="1">
      <c r="A158" s="1992" t="str">
        <f>ตต2!A222</f>
        <v xml:space="preserve"> </v>
      </c>
      <c r="B158" s="1228" t="str">
        <f>ตต2!B222</f>
        <v xml:space="preserve"> </v>
      </c>
      <c r="C158" s="1992"/>
      <c r="D158" s="1228" t="str">
        <f>ตต2!E222</f>
        <v xml:space="preserve"> </v>
      </c>
      <c r="E158" s="1993"/>
      <c r="F158" s="1992"/>
      <c r="G158" s="1994" t="str">
        <f>IF(Y!CW51=0," ",Y!CW51)</f>
        <v xml:space="preserve"> </v>
      </c>
      <c r="H158" s="1993"/>
      <c r="I158" s="1993"/>
      <c r="J158" s="1992"/>
      <c r="K158" s="1228" t="str">
        <f>ตต2!F222</f>
        <v xml:space="preserve"> </v>
      </c>
      <c r="L158" s="1993"/>
      <c r="M158" s="2946"/>
      <c r="N158" s="2943"/>
      <c r="O158" s="187"/>
    </row>
    <row r="159" spans="1:15" ht="23.25" hidden="1" customHeight="1">
      <c r="A159" s="1992" t="str">
        <f>ตต2!A223</f>
        <v xml:space="preserve"> </v>
      </c>
      <c r="B159" s="1228" t="str">
        <f>ตต2!B223</f>
        <v xml:space="preserve"> </v>
      </c>
      <c r="C159" s="1992"/>
      <c r="D159" s="1228" t="str">
        <f>ตต2!E223</f>
        <v xml:space="preserve"> </v>
      </c>
      <c r="E159" s="1993"/>
      <c r="F159" s="1992"/>
      <c r="G159" s="1994" t="str">
        <f>IF(Y!CW52=0," ",Y!CW52)</f>
        <v xml:space="preserve"> </v>
      </c>
      <c r="H159" s="1993"/>
      <c r="I159" s="1993"/>
      <c r="J159" s="1992"/>
      <c r="K159" s="1228" t="str">
        <f>ตต2!F223</f>
        <v xml:space="preserve"> </v>
      </c>
      <c r="L159" s="1993"/>
      <c r="M159" s="2946"/>
      <c r="N159" s="2943"/>
      <c r="O159" s="187"/>
    </row>
    <row r="160" spans="1:15" ht="23.25" hidden="1" customHeight="1">
      <c r="A160" s="1992" t="str">
        <f>ตต2!A224</f>
        <v xml:space="preserve"> </v>
      </c>
      <c r="B160" s="1228" t="str">
        <f>ตต2!B224</f>
        <v xml:space="preserve"> </v>
      </c>
      <c r="C160" s="1992"/>
      <c r="D160" s="1228" t="str">
        <f>ตต2!E224</f>
        <v xml:space="preserve"> </v>
      </c>
      <c r="E160" s="1993"/>
      <c r="F160" s="1992"/>
      <c r="G160" s="1994" t="str">
        <f>IF(Y!CW53=0," ",Y!CW53)</f>
        <v xml:space="preserve"> </v>
      </c>
      <c r="H160" s="1993"/>
      <c r="I160" s="1993"/>
      <c r="J160" s="1992"/>
      <c r="K160" s="1228" t="str">
        <f>ตต2!F224</f>
        <v xml:space="preserve"> </v>
      </c>
      <c r="L160" s="1993"/>
      <c r="M160" s="2946"/>
      <c r="N160" s="2943"/>
      <c r="O160" s="187"/>
    </row>
    <row r="161" spans="1:15" ht="23.25" hidden="1" customHeight="1">
      <c r="A161" s="1992" t="str">
        <f>ตต2!A225</f>
        <v xml:space="preserve"> </v>
      </c>
      <c r="B161" s="1228" t="str">
        <f>ตต2!B225</f>
        <v xml:space="preserve"> </v>
      </c>
      <c r="C161" s="1992"/>
      <c r="D161" s="1228" t="str">
        <f>ตต2!E225</f>
        <v xml:space="preserve"> </v>
      </c>
      <c r="E161" s="1993"/>
      <c r="F161" s="1992"/>
      <c r="G161" s="1994" t="str">
        <f>IF(Y!CW54=0," ",Y!CW54)</f>
        <v xml:space="preserve"> </v>
      </c>
      <c r="H161" s="1993"/>
      <c r="I161" s="1993"/>
      <c r="J161" s="1992"/>
      <c r="K161" s="1228" t="str">
        <f>ตต2!F225</f>
        <v xml:space="preserve"> </v>
      </c>
      <c r="L161" s="1993"/>
      <c r="M161" s="2946"/>
      <c r="N161" s="2943"/>
      <c r="O161" s="187"/>
    </row>
    <row r="162" spans="1:15" ht="23.25" hidden="1" customHeight="1">
      <c r="A162" s="1992" t="str">
        <f>ตต2!A226</f>
        <v xml:space="preserve"> </v>
      </c>
      <c r="B162" s="1228" t="str">
        <f>ตต2!B226</f>
        <v xml:space="preserve"> </v>
      </c>
      <c r="C162" s="1992"/>
      <c r="D162" s="1228" t="str">
        <f>ตต2!E226</f>
        <v xml:space="preserve"> </v>
      </c>
      <c r="E162" s="1993"/>
      <c r="F162" s="1992"/>
      <c r="G162" s="1994" t="str">
        <f>IF(Y!CW55=0," ",Y!CW55)</f>
        <v xml:space="preserve"> </v>
      </c>
      <c r="H162" s="1993"/>
      <c r="I162" s="1993"/>
      <c r="J162" s="1992"/>
      <c r="K162" s="1228" t="str">
        <f>ตต2!F226</f>
        <v xml:space="preserve"> </v>
      </c>
      <c r="L162" s="1993"/>
      <c r="M162" s="2946"/>
      <c r="N162" s="2943"/>
      <c r="O162" s="187"/>
    </row>
    <row r="163" spans="1:15" ht="23.25" hidden="1" customHeight="1">
      <c r="A163" s="1992" t="str">
        <f>ตต2!A227</f>
        <v xml:space="preserve"> </v>
      </c>
      <c r="B163" s="1228" t="str">
        <f>ตต2!B227</f>
        <v xml:space="preserve"> </v>
      </c>
      <c r="C163" s="1992"/>
      <c r="D163" s="1228" t="str">
        <f>ตต2!E227</f>
        <v xml:space="preserve"> </v>
      </c>
      <c r="E163" s="1993"/>
      <c r="F163" s="1992"/>
      <c r="G163" s="1994" t="str">
        <f>IF(Y!CW56=0," ",Y!CW56)</f>
        <v xml:space="preserve"> </v>
      </c>
      <c r="H163" s="1993"/>
      <c r="I163" s="1993"/>
      <c r="J163" s="1992"/>
      <c r="K163" s="1228" t="str">
        <f>ตต2!F227</f>
        <v xml:space="preserve"> </v>
      </c>
      <c r="L163" s="1993"/>
      <c r="M163" s="2946"/>
      <c r="N163" s="2943"/>
      <c r="O163" s="187"/>
    </row>
    <row r="164" spans="1:15" ht="23.25" hidden="1" customHeight="1">
      <c r="A164" s="1992" t="str">
        <f>ตต2!A228</f>
        <v xml:space="preserve"> </v>
      </c>
      <c r="B164" s="1228" t="str">
        <f>ตต2!B228</f>
        <v xml:space="preserve"> </v>
      </c>
      <c r="C164" s="1992"/>
      <c r="D164" s="1228" t="str">
        <f>ตต2!E228</f>
        <v xml:space="preserve"> </v>
      </c>
      <c r="E164" s="1993"/>
      <c r="F164" s="1992"/>
      <c r="G164" s="1994" t="str">
        <f>IF(Y!CW57=0," ",Y!CW57)</f>
        <v xml:space="preserve"> </v>
      </c>
      <c r="H164" s="1993"/>
      <c r="I164" s="1993"/>
      <c r="J164" s="1992"/>
      <c r="K164" s="1228" t="str">
        <f>ตต2!F228</f>
        <v xml:space="preserve"> </v>
      </c>
      <c r="L164" s="1993"/>
      <c r="M164" s="2946"/>
      <c r="N164" s="2943"/>
      <c r="O164" s="187"/>
    </row>
    <row r="165" spans="1:15" ht="23.25" hidden="1" customHeight="1">
      <c r="A165" s="1992" t="str">
        <f>ตต2!A229</f>
        <v xml:space="preserve"> </v>
      </c>
      <c r="B165" s="1228" t="str">
        <f>ตต2!B229</f>
        <v xml:space="preserve"> </v>
      </c>
      <c r="C165" s="1992"/>
      <c r="D165" s="1228" t="str">
        <f>ตต2!E229</f>
        <v xml:space="preserve"> </v>
      </c>
      <c r="E165" s="1993"/>
      <c r="F165" s="1992"/>
      <c r="G165" s="1994" t="str">
        <f>IF(Y!CW58=0," ",Y!CW58)</f>
        <v xml:space="preserve"> </v>
      </c>
      <c r="H165" s="1993"/>
      <c r="I165" s="1993"/>
      <c r="J165" s="1992"/>
      <c r="K165" s="1228" t="str">
        <f>ตต2!F229</f>
        <v xml:space="preserve"> </v>
      </c>
      <c r="L165" s="1993"/>
      <c r="M165" s="2946"/>
      <c r="N165" s="2943"/>
      <c r="O165" s="187"/>
    </row>
    <row r="166" spans="1:15" ht="23.25" hidden="1" customHeight="1">
      <c r="A166" s="1987" t="str">
        <f>ตต2!A230</f>
        <v xml:space="preserve"> </v>
      </c>
      <c r="B166" s="1232" t="str">
        <f>ตต2!B230</f>
        <v xml:space="preserve"> </v>
      </c>
      <c r="C166" s="1987"/>
      <c r="D166" s="1232" t="str">
        <f>ตต2!E230</f>
        <v xml:space="preserve"> </v>
      </c>
      <c r="E166" s="1995"/>
      <c r="F166" s="1987"/>
      <c r="G166" s="1988" t="str">
        <f>IF(Y!CW59=0," ",Y!CW59)</f>
        <v xml:space="preserve"> </v>
      </c>
      <c r="H166" s="1995"/>
      <c r="I166" s="1995"/>
      <c r="J166" s="1987"/>
      <c r="K166" s="1232" t="str">
        <f>ตต2!F230</f>
        <v xml:space="preserve"> </v>
      </c>
      <c r="L166" s="1995"/>
      <c r="M166" s="2946"/>
      <c r="N166" s="2943"/>
      <c r="O166" s="187"/>
    </row>
    <row r="167" spans="1:15" ht="23.25" hidden="1" customHeight="1">
      <c r="A167" s="1993"/>
      <c r="B167" s="1993"/>
      <c r="C167" s="1993"/>
      <c r="D167" s="1993"/>
      <c r="E167" s="1993"/>
      <c r="F167" s="1993"/>
      <c r="G167" s="1993"/>
      <c r="I167" s="1993"/>
      <c r="J167" s="1993"/>
      <c r="K167" s="1993"/>
      <c r="L167" s="1993"/>
      <c r="M167" s="2946"/>
      <c r="N167" s="2943"/>
      <c r="O167" s="187"/>
    </row>
    <row r="168" spans="1:15" ht="23.25" hidden="1" customHeight="1">
      <c r="A168" s="1986" t="str">
        <f>"- "&amp;N168&amp;" -"</f>
        <v>- 42 -</v>
      </c>
      <c r="B168" s="1979"/>
      <c r="C168" s="1979"/>
      <c r="D168" s="1979"/>
      <c r="E168" s="1979"/>
      <c r="F168" s="1979"/>
      <c r="G168" s="1979"/>
      <c r="H168" s="1979"/>
      <c r="I168" s="1979"/>
      <c r="J168" s="1979"/>
      <c r="K168" s="1979"/>
      <c r="L168" s="1986"/>
      <c r="M168" s="2946">
        <v>1</v>
      </c>
      <c r="N168" s="2944">
        <f>IF(M168&gt;0,SUM(M$1:M168),0)</f>
        <v>42</v>
      </c>
      <c r="O168" s="187"/>
    </row>
    <row r="169" spans="1:15" ht="23.25" hidden="1" customHeight="1">
      <c r="A169" s="1993"/>
      <c r="L169" s="1993"/>
      <c r="M169" s="2946"/>
      <c r="N169" s="2943"/>
      <c r="O169" s="187"/>
    </row>
    <row r="170" spans="1:15" ht="23.25" hidden="1" customHeight="1">
      <c r="A170" s="1993"/>
      <c r="L170" s="1993"/>
      <c r="M170" s="2946"/>
      <c r="N170" s="2943"/>
      <c r="O170" s="187"/>
    </row>
    <row r="171" spans="1:15" ht="23.25" hidden="1" customHeight="1">
      <c r="A171" s="1977" t="str">
        <f>IF(Y!DB35=0," ",Y!DB35)</f>
        <v>กลยุทธ์ ที่ 5 (ต่อ)   การมีส่วนร่วมของผู้ปกครอง ชุมชน ภาคเอกชน และท้องถิ่นในการจัดการศึกษา</v>
      </c>
      <c r="L171" s="1993"/>
      <c r="M171" s="2946"/>
      <c r="N171" s="2943"/>
      <c r="O171" s="187"/>
    </row>
    <row r="172" spans="1:15" ht="23.25" hidden="1" customHeight="1">
      <c r="B172" s="1233"/>
      <c r="L172" s="1993"/>
      <c r="M172" s="2946"/>
      <c r="N172" s="2943"/>
      <c r="O172" s="187"/>
    </row>
    <row r="173" spans="1:15" ht="23.25" hidden="1" customHeight="1">
      <c r="A173" s="1980"/>
      <c r="B173" s="1981"/>
      <c r="C173" s="1980"/>
      <c r="D173" s="1982" t="s">
        <v>1244</v>
      </c>
      <c r="E173" s="1220"/>
      <c r="F173" s="1220"/>
      <c r="G173" s="1982" t="s">
        <v>1247</v>
      </c>
      <c r="H173" s="1220"/>
      <c r="I173" s="1220"/>
      <c r="J173" s="1222"/>
      <c r="K173" s="1220" t="s">
        <v>1250</v>
      </c>
      <c r="L173" s="1220"/>
      <c r="M173" s="2946"/>
      <c r="N173" s="2943"/>
      <c r="O173" s="187"/>
    </row>
    <row r="174" spans="1:15" ht="23.25" hidden="1" customHeight="1">
      <c r="A174" s="1983" t="s">
        <v>1251</v>
      </c>
      <c r="B174" s="1984" t="s">
        <v>299</v>
      </c>
      <c r="C174" s="1985"/>
      <c r="D174" s="1984" t="s">
        <v>300</v>
      </c>
      <c r="E174" s="1986"/>
      <c r="F174" s="1986"/>
      <c r="G174" s="1984" t="s">
        <v>2235</v>
      </c>
      <c r="H174" s="1986"/>
      <c r="I174" s="1986"/>
      <c r="J174" s="1985"/>
      <c r="K174" s="1986" t="s">
        <v>1887</v>
      </c>
      <c r="L174" s="1986"/>
      <c r="M174" s="2946"/>
      <c r="N174" s="2943"/>
      <c r="O174" s="187"/>
    </row>
    <row r="175" spans="1:15" ht="23.25" hidden="1" customHeight="1">
      <c r="A175" s="1987"/>
      <c r="B175" s="1988"/>
      <c r="C175" s="1987"/>
      <c r="D175" s="1989" t="s">
        <v>891</v>
      </c>
      <c r="E175" s="1370"/>
      <c r="F175" s="1370"/>
      <c r="G175" s="1989" t="s">
        <v>891</v>
      </c>
      <c r="H175" s="1370"/>
      <c r="I175" s="1370"/>
      <c r="J175" s="1990"/>
      <c r="K175" s="1370" t="s">
        <v>301</v>
      </c>
      <c r="L175" s="1370"/>
      <c r="M175" s="2946"/>
      <c r="N175" s="2943"/>
      <c r="O175" s="187"/>
    </row>
    <row r="176" spans="1:15" ht="23.25" hidden="1" customHeight="1">
      <c r="A176" s="1980" t="str">
        <f>ตต2!A240</f>
        <v xml:space="preserve"> </v>
      </c>
      <c r="B176" s="1225" t="str">
        <f>ตต2!B240</f>
        <v xml:space="preserve"> </v>
      </c>
      <c r="C176" s="1980"/>
      <c r="D176" s="1225" t="str">
        <f>ตต2!E240</f>
        <v xml:space="preserve"> </v>
      </c>
      <c r="E176" s="1991"/>
      <c r="F176" s="1980"/>
      <c r="G176" s="1981" t="str">
        <f>IF(Y!DJ36=0," ",Y!DJ36)</f>
        <v xml:space="preserve"> </v>
      </c>
      <c r="H176" s="1991"/>
      <c r="I176" s="1991"/>
      <c r="J176" s="1980"/>
      <c r="K176" s="1225" t="str">
        <f>ตต2!F240</f>
        <v xml:space="preserve"> </v>
      </c>
      <c r="L176" s="1991"/>
      <c r="M176" s="2946"/>
      <c r="N176" s="2943"/>
      <c r="O176" s="187"/>
    </row>
    <row r="177" spans="1:15" ht="23.25" hidden="1" customHeight="1">
      <c r="A177" s="1992" t="str">
        <f>ตต2!A241</f>
        <v xml:space="preserve"> </v>
      </c>
      <c r="B177" s="1228" t="str">
        <f>ตต2!B241</f>
        <v xml:space="preserve"> </v>
      </c>
      <c r="C177" s="1992"/>
      <c r="D177" s="1228" t="str">
        <f>ตต2!E241</f>
        <v xml:space="preserve"> </v>
      </c>
      <c r="E177" s="1993"/>
      <c r="F177" s="1992"/>
      <c r="G177" s="1994" t="str">
        <f>IF(Y!DJ37=0," ",Y!DJ37)</f>
        <v xml:space="preserve"> </v>
      </c>
      <c r="H177" s="1993"/>
      <c r="I177" s="1993"/>
      <c r="J177" s="1992"/>
      <c r="K177" s="1228" t="str">
        <f>ตต2!F241</f>
        <v xml:space="preserve"> </v>
      </c>
      <c r="L177" s="1993"/>
      <c r="M177" s="2946"/>
      <c r="N177" s="2943"/>
      <c r="O177" s="187"/>
    </row>
    <row r="178" spans="1:15" ht="23.25" hidden="1" customHeight="1">
      <c r="A178" s="1992" t="str">
        <f>ตต2!A242</f>
        <v xml:space="preserve"> </v>
      </c>
      <c r="B178" s="1228" t="str">
        <f>ตต2!B242</f>
        <v xml:space="preserve"> </v>
      </c>
      <c r="C178" s="1992"/>
      <c r="D178" s="1228" t="str">
        <f>ตต2!E242</f>
        <v xml:space="preserve"> </v>
      </c>
      <c r="E178" s="1993"/>
      <c r="F178" s="1992"/>
      <c r="G178" s="1994" t="str">
        <f>IF(Y!DJ38=0," ",Y!DJ38)</f>
        <v xml:space="preserve"> </v>
      </c>
      <c r="H178" s="1993"/>
      <c r="I178" s="1993"/>
      <c r="J178" s="1992"/>
      <c r="K178" s="1228" t="str">
        <f>ตต2!F242</f>
        <v xml:space="preserve"> </v>
      </c>
      <c r="L178" s="1993"/>
      <c r="M178" s="2946"/>
      <c r="N178" s="2943"/>
      <c r="O178" s="187"/>
    </row>
    <row r="179" spans="1:15" ht="23.25" hidden="1" customHeight="1">
      <c r="A179" s="1992" t="str">
        <f>ตต2!A243</f>
        <v xml:space="preserve"> </v>
      </c>
      <c r="B179" s="1228" t="str">
        <f>ตต2!B243</f>
        <v xml:space="preserve"> </v>
      </c>
      <c r="C179" s="1992"/>
      <c r="D179" s="1228" t="str">
        <f>ตต2!E243</f>
        <v xml:space="preserve"> </v>
      </c>
      <c r="E179" s="1993"/>
      <c r="F179" s="1992"/>
      <c r="G179" s="1994" t="str">
        <f>IF(Y!DJ39=0," ",Y!DJ39)</f>
        <v xml:space="preserve"> </v>
      </c>
      <c r="H179" s="1993"/>
      <c r="I179" s="1993"/>
      <c r="J179" s="1992"/>
      <c r="K179" s="1228" t="str">
        <f>ตต2!F243</f>
        <v xml:space="preserve"> </v>
      </c>
      <c r="L179" s="1993"/>
      <c r="M179" s="2946"/>
      <c r="N179" s="2943"/>
      <c r="O179" s="187"/>
    </row>
    <row r="180" spans="1:15" ht="23.25" hidden="1" customHeight="1">
      <c r="A180" s="1992" t="str">
        <f>ตต2!A244</f>
        <v xml:space="preserve"> </v>
      </c>
      <c r="B180" s="1228" t="str">
        <f>ตต2!B244</f>
        <v xml:space="preserve"> </v>
      </c>
      <c r="C180" s="1992"/>
      <c r="D180" s="1228" t="str">
        <f>ตต2!E244</f>
        <v xml:space="preserve"> </v>
      </c>
      <c r="E180" s="1993"/>
      <c r="F180" s="1992"/>
      <c r="G180" s="1994" t="str">
        <f>IF(Y!DJ40=0," ",Y!DJ40)</f>
        <v xml:space="preserve"> </v>
      </c>
      <c r="H180" s="1993"/>
      <c r="I180" s="1993"/>
      <c r="J180" s="1992"/>
      <c r="K180" s="1228" t="str">
        <f>ตต2!F244</f>
        <v xml:space="preserve"> </v>
      </c>
      <c r="L180" s="1993"/>
      <c r="M180" s="2946"/>
      <c r="N180" s="2943"/>
      <c r="O180" s="187"/>
    </row>
    <row r="181" spans="1:15" ht="23.25" hidden="1" customHeight="1">
      <c r="A181" s="1992" t="str">
        <f>ตต2!A245</f>
        <v xml:space="preserve"> </v>
      </c>
      <c r="B181" s="1228" t="str">
        <f>ตต2!B245</f>
        <v xml:space="preserve"> </v>
      </c>
      <c r="C181" s="1992"/>
      <c r="D181" s="1228" t="str">
        <f>ตต2!E245</f>
        <v xml:space="preserve"> </v>
      </c>
      <c r="E181" s="1993"/>
      <c r="F181" s="1992"/>
      <c r="G181" s="1994" t="str">
        <f>IF(Y!DJ41=0," ",Y!DJ41)</f>
        <v xml:space="preserve"> </v>
      </c>
      <c r="H181" s="1993"/>
      <c r="I181" s="1993"/>
      <c r="J181" s="1992"/>
      <c r="K181" s="1228" t="str">
        <f>ตต2!F245</f>
        <v xml:space="preserve"> </v>
      </c>
      <c r="L181" s="1993"/>
      <c r="M181" s="2946"/>
      <c r="N181" s="2943"/>
      <c r="O181" s="187"/>
    </row>
    <row r="182" spans="1:15" ht="23.25" hidden="1" customHeight="1">
      <c r="A182" s="1992" t="str">
        <f>ตต2!A246</f>
        <v xml:space="preserve"> </v>
      </c>
      <c r="B182" s="1228" t="str">
        <f>ตต2!B246</f>
        <v xml:space="preserve"> </v>
      </c>
      <c r="C182" s="1992"/>
      <c r="D182" s="1228" t="str">
        <f>ตต2!E246</f>
        <v xml:space="preserve"> </v>
      </c>
      <c r="E182" s="1993"/>
      <c r="F182" s="1992"/>
      <c r="G182" s="1994" t="str">
        <f>IF(Y!DJ42=0," ",Y!DJ42)</f>
        <v xml:space="preserve"> </v>
      </c>
      <c r="H182" s="1993"/>
      <c r="I182" s="1993"/>
      <c r="J182" s="1992"/>
      <c r="K182" s="1228" t="str">
        <f>ตต2!F246</f>
        <v xml:space="preserve"> </v>
      </c>
      <c r="L182" s="1993"/>
      <c r="M182" s="2946"/>
      <c r="N182" s="2943"/>
      <c r="O182" s="187"/>
    </row>
    <row r="183" spans="1:15" ht="23.25" hidden="1" customHeight="1">
      <c r="A183" s="1992" t="str">
        <f>ตต2!A247</f>
        <v xml:space="preserve"> </v>
      </c>
      <c r="B183" s="1228" t="str">
        <f>ตต2!B247</f>
        <v xml:space="preserve"> </v>
      </c>
      <c r="C183" s="1992"/>
      <c r="D183" s="1228" t="str">
        <f>ตต2!E247</f>
        <v xml:space="preserve"> </v>
      </c>
      <c r="E183" s="1993"/>
      <c r="F183" s="1992"/>
      <c r="G183" s="1994" t="str">
        <f>IF(Y!DJ43=0," ",Y!DJ43)</f>
        <v xml:space="preserve"> </v>
      </c>
      <c r="H183" s="1993"/>
      <c r="I183" s="1993"/>
      <c r="J183" s="1992"/>
      <c r="K183" s="1228" t="str">
        <f>ตต2!F247</f>
        <v xml:space="preserve"> </v>
      </c>
      <c r="L183" s="1993"/>
      <c r="M183" s="2946"/>
      <c r="N183" s="2943"/>
      <c r="O183" s="187"/>
    </row>
    <row r="184" spans="1:15" ht="23.25" hidden="1" customHeight="1">
      <c r="A184" s="1992" t="str">
        <f>ตต2!A248</f>
        <v xml:space="preserve"> </v>
      </c>
      <c r="B184" s="1228" t="str">
        <f>ตต2!B248</f>
        <v xml:space="preserve"> </v>
      </c>
      <c r="C184" s="1992"/>
      <c r="D184" s="1228" t="str">
        <f>ตต2!E248</f>
        <v xml:space="preserve"> </v>
      </c>
      <c r="E184" s="1993"/>
      <c r="F184" s="1992"/>
      <c r="G184" s="1994" t="str">
        <f>IF(Y!DJ44=0," ",Y!DJ44)</f>
        <v xml:space="preserve"> </v>
      </c>
      <c r="H184" s="1993"/>
      <c r="I184" s="1993"/>
      <c r="J184" s="1992"/>
      <c r="K184" s="1228" t="str">
        <f>ตต2!F248</f>
        <v xml:space="preserve"> </v>
      </c>
      <c r="L184" s="1993"/>
      <c r="M184" s="2946"/>
      <c r="N184" s="2943"/>
      <c r="O184" s="187"/>
    </row>
    <row r="185" spans="1:15" ht="23.25" hidden="1" customHeight="1">
      <c r="A185" s="1992" t="str">
        <f>ตต2!A249</f>
        <v xml:space="preserve"> </v>
      </c>
      <c r="B185" s="1228" t="str">
        <f>ตต2!B249</f>
        <v xml:space="preserve"> </v>
      </c>
      <c r="C185" s="1992"/>
      <c r="D185" s="1228" t="str">
        <f>ตต2!E249</f>
        <v xml:space="preserve"> </v>
      </c>
      <c r="E185" s="1993"/>
      <c r="F185" s="1992"/>
      <c r="G185" s="1994" t="str">
        <f>IF(Y!DJ45=0," ",Y!DJ45)</f>
        <v xml:space="preserve"> </v>
      </c>
      <c r="H185" s="1993"/>
      <c r="I185" s="1993"/>
      <c r="J185" s="1992"/>
      <c r="K185" s="1228" t="str">
        <f>ตต2!F249</f>
        <v xml:space="preserve"> </v>
      </c>
      <c r="L185" s="1993"/>
      <c r="M185" s="2946"/>
      <c r="N185" s="2943"/>
      <c r="O185" s="187"/>
    </row>
    <row r="186" spans="1:15" ht="23.25" hidden="1" customHeight="1">
      <c r="A186" s="1992" t="str">
        <f>ตต2!A250</f>
        <v xml:space="preserve"> </v>
      </c>
      <c r="B186" s="1228" t="str">
        <f>ตต2!B250</f>
        <v xml:space="preserve"> </v>
      </c>
      <c r="C186" s="1992"/>
      <c r="D186" s="1228" t="str">
        <f>ตต2!E250</f>
        <v xml:space="preserve"> </v>
      </c>
      <c r="E186" s="1993"/>
      <c r="F186" s="1992"/>
      <c r="G186" s="1994" t="str">
        <f>IF(Y!DJ46=0," ",Y!DJ46)</f>
        <v xml:space="preserve"> </v>
      </c>
      <c r="H186" s="1993"/>
      <c r="I186" s="1993"/>
      <c r="J186" s="1992"/>
      <c r="K186" s="1228" t="str">
        <f>ตต2!F250</f>
        <v xml:space="preserve"> </v>
      </c>
      <c r="L186" s="1993"/>
      <c r="M186" s="2946"/>
      <c r="N186" s="2943"/>
      <c r="O186" s="187"/>
    </row>
    <row r="187" spans="1:15" ht="23.25" hidden="1" customHeight="1">
      <c r="A187" s="1992" t="str">
        <f>ตต2!A251</f>
        <v xml:space="preserve"> </v>
      </c>
      <c r="B187" s="1228" t="str">
        <f>ตต2!B251</f>
        <v xml:space="preserve"> </v>
      </c>
      <c r="C187" s="1992"/>
      <c r="D187" s="1228" t="str">
        <f>ตต2!E251</f>
        <v xml:space="preserve"> </v>
      </c>
      <c r="E187" s="1993"/>
      <c r="F187" s="1992"/>
      <c r="G187" s="1994" t="str">
        <f>IF(Y!DJ47=0," ",Y!DJ47)</f>
        <v xml:space="preserve"> </v>
      </c>
      <c r="H187" s="1993"/>
      <c r="I187" s="1993"/>
      <c r="J187" s="1992"/>
      <c r="K187" s="1228" t="str">
        <f>ตต2!F251</f>
        <v xml:space="preserve"> </v>
      </c>
      <c r="L187" s="1993"/>
      <c r="M187" s="2946"/>
      <c r="N187" s="2943"/>
      <c r="O187" s="187"/>
    </row>
    <row r="188" spans="1:15" ht="23.25" hidden="1" customHeight="1">
      <c r="A188" s="1992" t="str">
        <f>ตต2!A252</f>
        <v xml:space="preserve"> </v>
      </c>
      <c r="B188" s="1228" t="str">
        <f>ตต2!B252</f>
        <v xml:space="preserve"> </v>
      </c>
      <c r="C188" s="1992"/>
      <c r="D188" s="1228" t="str">
        <f>ตต2!E252</f>
        <v xml:space="preserve"> </v>
      </c>
      <c r="E188" s="1993"/>
      <c r="F188" s="1992"/>
      <c r="G188" s="1994" t="str">
        <f>IF(Y!DJ48=0," ",Y!DJ48)</f>
        <v xml:space="preserve"> </v>
      </c>
      <c r="H188" s="1993"/>
      <c r="I188" s="1993"/>
      <c r="J188" s="1992"/>
      <c r="K188" s="1228" t="str">
        <f>ตต2!F252</f>
        <v xml:space="preserve"> </v>
      </c>
      <c r="L188" s="1993"/>
      <c r="M188" s="2946"/>
      <c r="N188" s="2943"/>
      <c r="O188" s="187"/>
    </row>
    <row r="189" spans="1:15" ht="23.25" hidden="1" customHeight="1">
      <c r="A189" s="1992" t="str">
        <f>ตต2!A253</f>
        <v xml:space="preserve"> </v>
      </c>
      <c r="B189" s="1228" t="str">
        <f>ตต2!B253</f>
        <v xml:space="preserve"> </v>
      </c>
      <c r="C189" s="1992"/>
      <c r="D189" s="1228" t="str">
        <f>ตต2!E253</f>
        <v xml:space="preserve"> </v>
      </c>
      <c r="E189" s="1993"/>
      <c r="F189" s="1992"/>
      <c r="G189" s="1994" t="str">
        <f>IF(Y!DJ49=0," ",Y!DJ49)</f>
        <v xml:space="preserve"> </v>
      </c>
      <c r="H189" s="1993"/>
      <c r="I189" s="1993"/>
      <c r="J189" s="1992"/>
      <c r="K189" s="1228" t="str">
        <f>ตต2!F253</f>
        <v xml:space="preserve"> </v>
      </c>
      <c r="L189" s="1993"/>
      <c r="M189" s="2946"/>
      <c r="N189" s="2943"/>
      <c r="O189" s="187"/>
    </row>
    <row r="190" spans="1:15" ht="23.25" hidden="1" customHeight="1">
      <c r="A190" s="1992" t="str">
        <f>ตต2!A254</f>
        <v xml:space="preserve"> </v>
      </c>
      <c r="B190" s="1228" t="str">
        <f>ตต2!B254</f>
        <v xml:space="preserve"> </v>
      </c>
      <c r="C190" s="1992"/>
      <c r="D190" s="1228" t="str">
        <f>ตต2!E254</f>
        <v xml:space="preserve"> </v>
      </c>
      <c r="E190" s="1993"/>
      <c r="F190" s="1992"/>
      <c r="G190" s="1994" t="str">
        <f>IF(Y!DJ50=0," ",Y!DJ50)</f>
        <v xml:space="preserve"> </v>
      </c>
      <c r="H190" s="1993"/>
      <c r="I190" s="1993"/>
      <c r="J190" s="1992"/>
      <c r="K190" s="1228" t="str">
        <f>ตต2!F254</f>
        <v xml:space="preserve"> </v>
      </c>
      <c r="L190" s="1993"/>
      <c r="M190" s="2946"/>
      <c r="N190" s="2943"/>
      <c r="O190" s="187"/>
    </row>
    <row r="191" spans="1:15" ht="23.25" hidden="1" customHeight="1">
      <c r="A191" s="1992" t="str">
        <f>ตต2!A255</f>
        <v xml:space="preserve"> </v>
      </c>
      <c r="B191" s="1228" t="str">
        <f>ตต2!B255</f>
        <v xml:space="preserve"> </v>
      </c>
      <c r="C191" s="1992"/>
      <c r="D191" s="1228" t="str">
        <f>ตต2!E255</f>
        <v xml:space="preserve"> </v>
      </c>
      <c r="E191" s="1993"/>
      <c r="F191" s="1992"/>
      <c r="G191" s="1994" t="str">
        <f>IF(Y!DJ51=0," ",Y!DJ51)</f>
        <v xml:space="preserve"> </v>
      </c>
      <c r="H191" s="1993"/>
      <c r="I191" s="1993"/>
      <c r="J191" s="1992"/>
      <c r="K191" s="1228" t="str">
        <f>ตต2!F255</f>
        <v xml:space="preserve"> </v>
      </c>
      <c r="L191" s="1993"/>
      <c r="M191" s="2946"/>
      <c r="N191" s="2943"/>
      <c r="O191" s="187"/>
    </row>
    <row r="192" spans="1:15" ht="23.25" hidden="1" customHeight="1">
      <c r="A192" s="1992" t="str">
        <f>ตต2!A256</f>
        <v xml:space="preserve"> </v>
      </c>
      <c r="B192" s="1228" t="str">
        <f>ตต2!B256</f>
        <v xml:space="preserve"> </v>
      </c>
      <c r="C192" s="1992"/>
      <c r="D192" s="1228" t="str">
        <f>ตต2!E256</f>
        <v xml:space="preserve"> </v>
      </c>
      <c r="E192" s="1993"/>
      <c r="F192" s="1992"/>
      <c r="G192" s="1994" t="str">
        <f>IF(Y!DJ52=0," ",Y!DJ52)</f>
        <v xml:space="preserve"> </v>
      </c>
      <c r="H192" s="1993"/>
      <c r="I192" s="1993"/>
      <c r="J192" s="1992"/>
      <c r="K192" s="1228" t="str">
        <f>ตต2!F256</f>
        <v xml:space="preserve"> </v>
      </c>
      <c r="L192" s="1993"/>
      <c r="M192" s="2946"/>
      <c r="N192" s="2943"/>
      <c r="O192" s="187"/>
    </row>
    <row r="193" spans="1:15" ht="23.25" hidden="1" customHeight="1">
      <c r="A193" s="1992" t="str">
        <f>ตต2!A257</f>
        <v xml:space="preserve"> </v>
      </c>
      <c r="B193" s="1228" t="str">
        <f>ตต2!B257</f>
        <v xml:space="preserve"> </v>
      </c>
      <c r="C193" s="1992"/>
      <c r="D193" s="1228" t="str">
        <f>ตต2!E257</f>
        <v xml:space="preserve"> </v>
      </c>
      <c r="E193" s="1993"/>
      <c r="F193" s="1992"/>
      <c r="G193" s="1994" t="str">
        <f>IF(Y!DJ53=0," ",Y!DJ53)</f>
        <v xml:space="preserve"> </v>
      </c>
      <c r="H193" s="1993"/>
      <c r="I193" s="1993"/>
      <c r="J193" s="1992"/>
      <c r="K193" s="1228" t="str">
        <f>ตต2!F257</f>
        <v xml:space="preserve"> </v>
      </c>
      <c r="L193" s="1993"/>
      <c r="M193" s="2946"/>
      <c r="N193" s="2943"/>
      <c r="O193" s="187"/>
    </row>
    <row r="194" spans="1:15" ht="23.25" hidden="1" customHeight="1">
      <c r="A194" s="1992" t="str">
        <f>ตต2!A258</f>
        <v xml:space="preserve"> </v>
      </c>
      <c r="B194" s="1228" t="str">
        <f>ตต2!B258</f>
        <v xml:space="preserve"> </v>
      </c>
      <c r="C194" s="1992"/>
      <c r="D194" s="1228" t="str">
        <f>ตต2!E258</f>
        <v xml:space="preserve"> </v>
      </c>
      <c r="E194" s="1993"/>
      <c r="F194" s="1992"/>
      <c r="G194" s="1994" t="str">
        <f>IF(Y!DJ54=0," ",Y!DJ54)</f>
        <v xml:space="preserve"> </v>
      </c>
      <c r="H194" s="1993"/>
      <c r="I194" s="1993"/>
      <c r="J194" s="1992"/>
      <c r="K194" s="1228" t="str">
        <f>ตต2!F258</f>
        <v xml:space="preserve"> </v>
      </c>
      <c r="L194" s="1993"/>
      <c r="M194" s="2946"/>
      <c r="N194" s="2943"/>
      <c r="O194" s="187"/>
    </row>
    <row r="195" spans="1:15" ht="23.25" hidden="1" customHeight="1">
      <c r="A195" s="1992" t="str">
        <f>ตต2!A259</f>
        <v xml:space="preserve"> </v>
      </c>
      <c r="B195" s="1228" t="str">
        <f>ตต2!B259</f>
        <v xml:space="preserve"> </v>
      </c>
      <c r="C195" s="1992"/>
      <c r="D195" s="1228" t="str">
        <f>ตต2!E259</f>
        <v xml:space="preserve"> </v>
      </c>
      <c r="E195" s="1993"/>
      <c r="F195" s="1992"/>
      <c r="G195" s="1994" t="str">
        <f>IF(Y!DJ55=0," ",Y!DJ55)</f>
        <v xml:space="preserve"> </v>
      </c>
      <c r="H195" s="1993"/>
      <c r="I195" s="1993"/>
      <c r="J195" s="1992"/>
      <c r="K195" s="1228" t="str">
        <f>ตต2!F259</f>
        <v xml:space="preserve"> </v>
      </c>
      <c r="L195" s="1993"/>
      <c r="M195" s="2946"/>
      <c r="N195" s="2943"/>
      <c r="O195" s="187"/>
    </row>
    <row r="196" spans="1:15" ht="23.25" hidden="1" customHeight="1">
      <c r="A196" s="1992" t="str">
        <f>ตต2!A260</f>
        <v xml:space="preserve"> </v>
      </c>
      <c r="B196" s="1228" t="str">
        <f>ตต2!B260</f>
        <v xml:space="preserve"> </v>
      </c>
      <c r="C196" s="1992"/>
      <c r="D196" s="1228" t="str">
        <f>ตต2!E260</f>
        <v xml:space="preserve"> </v>
      </c>
      <c r="E196" s="1993"/>
      <c r="F196" s="1992"/>
      <c r="G196" s="1994" t="str">
        <f>IF(Y!DJ56=0," ",Y!DJ56)</f>
        <v xml:space="preserve"> </v>
      </c>
      <c r="H196" s="1993"/>
      <c r="I196" s="1993"/>
      <c r="J196" s="1992"/>
      <c r="K196" s="1228" t="str">
        <f>ตต2!F260</f>
        <v xml:space="preserve"> </v>
      </c>
      <c r="L196" s="1993"/>
      <c r="M196" s="2946"/>
      <c r="N196" s="2943"/>
      <c r="O196" s="187"/>
    </row>
    <row r="197" spans="1:15" ht="23.25" hidden="1" customHeight="1">
      <c r="A197" s="1992" t="str">
        <f>ตต2!A261</f>
        <v xml:space="preserve"> </v>
      </c>
      <c r="B197" s="1228" t="str">
        <f>ตต2!B261</f>
        <v xml:space="preserve"> </v>
      </c>
      <c r="C197" s="1992"/>
      <c r="D197" s="1228" t="str">
        <f>ตต2!E261</f>
        <v xml:space="preserve"> </v>
      </c>
      <c r="E197" s="1993"/>
      <c r="F197" s="1992"/>
      <c r="G197" s="1994" t="str">
        <f>IF(Y!DJ57=0," ",Y!DJ57)</f>
        <v xml:space="preserve"> </v>
      </c>
      <c r="H197" s="1993"/>
      <c r="I197" s="1993"/>
      <c r="J197" s="1992"/>
      <c r="K197" s="1228" t="str">
        <f>ตต2!F261</f>
        <v xml:space="preserve"> </v>
      </c>
      <c r="L197" s="1993"/>
      <c r="M197" s="2946"/>
      <c r="N197" s="2943"/>
      <c r="O197" s="187"/>
    </row>
    <row r="198" spans="1:15" ht="23.25" hidden="1" customHeight="1">
      <c r="A198" s="1992" t="str">
        <f>ตต2!A262</f>
        <v xml:space="preserve"> </v>
      </c>
      <c r="B198" s="1228" t="str">
        <f>ตต2!B262</f>
        <v xml:space="preserve"> </v>
      </c>
      <c r="C198" s="1992"/>
      <c r="D198" s="1228" t="str">
        <f>ตต2!E262</f>
        <v xml:space="preserve"> </v>
      </c>
      <c r="E198" s="1993"/>
      <c r="F198" s="1992"/>
      <c r="G198" s="1994" t="str">
        <f>IF(Y!DJ58=0," ",Y!DJ58)</f>
        <v xml:space="preserve"> </v>
      </c>
      <c r="H198" s="1993"/>
      <c r="I198" s="1993"/>
      <c r="J198" s="1992"/>
      <c r="K198" s="1228" t="str">
        <f>ตต2!F262</f>
        <v xml:space="preserve"> </v>
      </c>
      <c r="L198" s="1993"/>
      <c r="M198" s="2946"/>
      <c r="N198" s="2943"/>
      <c r="O198" s="187"/>
    </row>
    <row r="199" spans="1:15" ht="23.25" hidden="1" customHeight="1">
      <c r="A199" s="1987" t="str">
        <f>ตต2!A263</f>
        <v xml:space="preserve"> </v>
      </c>
      <c r="B199" s="1232" t="str">
        <f>ตต2!B263</f>
        <v xml:space="preserve"> </v>
      </c>
      <c r="C199" s="1987"/>
      <c r="D199" s="1232" t="str">
        <f>ตต2!E263</f>
        <v xml:space="preserve"> </v>
      </c>
      <c r="E199" s="1995"/>
      <c r="F199" s="1987"/>
      <c r="G199" s="1988" t="str">
        <f>IF(Y!DJ59=0," ",Y!DJ59)</f>
        <v xml:space="preserve"> </v>
      </c>
      <c r="H199" s="1995"/>
      <c r="I199" s="1995"/>
      <c r="J199" s="1987"/>
      <c r="K199" s="1232" t="str">
        <f>ตต2!F263</f>
        <v xml:space="preserve"> </v>
      </c>
      <c r="L199" s="1995"/>
      <c r="M199" s="2946"/>
      <c r="N199" s="2943"/>
      <c r="O199" s="187"/>
    </row>
    <row r="200" spans="1:15" ht="23.25" hidden="1" customHeight="1">
      <c r="A200" s="1993"/>
      <c r="B200" s="1993"/>
      <c r="C200" s="1993"/>
      <c r="D200" s="1993"/>
      <c r="E200" s="1993"/>
      <c r="F200" s="1993"/>
      <c r="G200" s="1993"/>
      <c r="I200" s="1993"/>
      <c r="J200" s="1993"/>
      <c r="K200" s="1993"/>
      <c r="L200" s="1993"/>
      <c r="M200" s="2946"/>
      <c r="N200" s="2943"/>
      <c r="O200" s="187"/>
    </row>
    <row r="201" spans="1:15" ht="23.25" hidden="1" customHeight="1">
      <c r="A201" s="1986" t="str">
        <f>"- "&amp;N201&amp;" -"</f>
        <v>- 43 -</v>
      </c>
      <c r="B201" s="1979"/>
      <c r="C201" s="1979"/>
      <c r="D201" s="1979"/>
      <c r="E201" s="1979"/>
      <c r="F201" s="1979"/>
      <c r="G201" s="1979"/>
      <c r="H201" s="1979"/>
      <c r="I201" s="1979"/>
      <c r="J201" s="1979"/>
      <c r="K201" s="1979"/>
      <c r="L201" s="1986"/>
      <c r="M201" s="2946">
        <v>1</v>
      </c>
      <c r="N201" s="2944">
        <f>IF(M201&gt;0,SUM(M$1:M201),0)</f>
        <v>43</v>
      </c>
      <c r="O201" s="187"/>
    </row>
    <row r="202" spans="1:15" ht="23.25" hidden="1" customHeight="1">
      <c r="A202" s="1993"/>
      <c r="L202" s="1993"/>
      <c r="M202" s="2946"/>
      <c r="N202" s="2943"/>
      <c r="O202" s="187"/>
    </row>
    <row r="203" spans="1:15" ht="23.25" hidden="1" customHeight="1">
      <c r="A203" s="1993"/>
      <c r="B203" s="1977" t="s">
        <v>2123</v>
      </c>
      <c r="L203" s="1993"/>
      <c r="M203" s="2946"/>
      <c r="N203" s="2943"/>
      <c r="O203" s="187"/>
    </row>
    <row r="204" spans="1:15" ht="23.25" hidden="1" customHeight="1">
      <c r="A204" s="1977" t="str">
        <f>IF(Y!DO35=0," ",Y!DO35)</f>
        <v xml:space="preserve">กลยุทธ์ ที่ </v>
      </c>
      <c r="L204" s="1993"/>
      <c r="M204" s="2946"/>
      <c r="N204" s="2943"/>
      <c r="O204" s="187"/>
    </row>
    <row r="205" spans="1:15" ht="23.25" hidden="1" customHeight="1">
      <c r="B205" s="1233"/>
      <c r="L205" s="1993"/>
      <c r="M205" s="2946"/>
      <c r="N205" s="2943"/>
      <c r="O205" s="187"/>
    </row>
    <row r="206" spans="1:15" ht="23.25" hidden="1" customHeight="1">
      <c r="A206" s="1980"/>
      <c r="B206" s="1981"/>
      <c r="C206" s="1980"/>
      <c r="D206" s="1982" t="s">
        <v>1244</v>
      </c>
      <c r="E206" s="1220"/>
      <c r="F206" s="1220"/>
      <c r="G206" s="1982" t="s">
        <v>1247</v>
      </c>
      <c r="H206" s="1220"/>
      <c r="I206" s="1220"/>
      <c r="J206" s="1222"/>
      <c r="K206" s="1220" t="s">
        <v>1250</v>
      </c>
      <c r="L206" s="1220"/>
      <c r="M206" s="2946"/>
      <c r="N206" s="2943"/>
      <c r="O206" s="187"/>
    </row>
    <row r="207" spans="1:15" ht="23.25" hidden="1" customHeight="1">
      <c r="A207" s="1983" t="s">
        <v>1251</v>
      </c>
      <c r="B207" s="1984" t="s">
        <v>299</v>
      </c>
      <c r="C207" s="1985"/>
      <c r="D207" s="1984" t="s">
        <v>300</v>
      </c>
      <c r="E207" s="1986"/>
      <c r="F207" s="1986"/>
      <c r="G207" s="1984" t="s">
        <v>2235</v>
      </c>
      <c r="H207" s="1986"/>
      <c r="I207" s="1986"/>
      <c r="J207" s="1985"/>
      <c r="K207" s="1986" t="s">
        <v>1887</v>
      </c>
      <c r="L207" s="1986"/>
      <c r="M207" s="2946"/>
      <c r="N207" s="2943"/>
      <c r="O207" s="187"/>
    </row>
    <row r="208" spans="1:15" ht="23.25" hidden="1" customHeight="1">
      <c r="A208" s="1987"/>
      <c r="B208" s="1988"/>
      <c r="C208" s="1987"/>
      <c r="D208" s="1989" t="s">
        <v>891</v>
      </c>
      <c r="E208" s="1370"/>
      <c r="F208" s="1370"/>
      <c r="G208" s="1989" t="s">
        <v>891</v>
      </c>
      <c r="H208" s="1370"/>
      <c r="I208" s="1370"/>
      <c r="J208" s="1990"/>
      <c r="K208" s="1370" t="s">
        <v>301</v>
      </c>
      <c r="L208" s="1370"/>
      <c r="M208" s="2946"/>
      <c r="N208" s="2943"/>
      <c r="O208" s="187"/>
    </row>
    <row r="209" spans="1:15" ht="23.25" hidden="1" customHeight="1">
      <c r="A209" s="1980" t="str">
        <f>ตต2!A273</f>
        <v xml:space="preserve"> </v>
      </c>
      <c r="B209" s="1225" t="str">
        <f>ตต2!B273</f>
        <v xml:space="preserve"> </v>
      </c>
      <c r="C209" s="1980"/>
      <c r="D209" s="1225" t="str">
        <f>ตต2!E273</f>
        <v xml:space="preserve"> </v>
      </c>
      <c r="E209" s="1991"/>
      <c r="F209" s="1980"/>
      <c r="G209" s="1981" t="str">
        <f>IF(Y!DW36=0," ",Y!DW36)</f>
        <v xml:space="preserve"> </v>
      </c>
      <c r="H209" s="1991"/>
      <c r="I209" s="1991"/>
      <c r="J209" s="1980"/>
      <c r="K209" s="1225" t="str">
        <f>ตต2!F273</f>
        <v xml:space="preserve"> </v>
      </c>
      <c r="L209" s="1991"/>
      <c r="M209" s="2946"/>
      <c r="N209" s="2943"/>
      <c r="O209" s="187"/>
    </row>
    <row r="210" spans="1:15" ht="23.25" hidden="1" customHeight="1">
      <c r="A210" s="1992" t="str">
        <f>ตต2!A274</f>
        <v xml:space="preserve"> </v>
      </c>
      <c r="B210" s="1228" t="str">
        <f>ตต2!B274</f>
        <v xml:space="preserve"> </v>
      </c>
      <c r="C210" s="1992"/>
      <c r="D210" s="1228" t="str">
        <f>ตต2!E274</f>
        <v xml:space="preserve"> </v>
      </c>
      <c r="E210" s="1993"/>
      <c r="F210" s="1992"/>
      <c r="G210" s="1994" t="str">
        <f>IF(Y!DW37=0," ",Y!DW37)</f>
        <v xml:space="preserve"> </v>
      </c>
      <c r="H210" s="1993"/>
      <c r="I210" s="1993"/>
      <c r="J210" s="1992"/>
      <c r="K210" s="1228" t="str">
        <f>ตต2!F274</f>
        <v xml:space="preserve"> </v>
      </c>
      <c r="L210" s="1993"/>
      <c r="M210" s="2946"/>
      <c r="N210" s="2943"/>
      <c r="O210" s="187"/>
    </row>
    <row r="211" spans="1:15" ht="23.25" hidden="1" customHeight="1">
      <c r="A211" s="1992" t="str">
        <f>ตต2!A275</f>
        <v xml:space="preserve"> </v>
      </c>
      <c r="B211" s="1228" t="str">
        <f>ตต2!B275</f>
        <v xml:space="preserve"> </v>
      </c>
      <c r="C211" s="1992"/>
      <c r="D211" s="1228" t="str">
        <f>ตต2!E275</f>
        <v xml:space="preserve"> </v>
      </c>
      <c r="E211" s="1993"/>
      <c r="F211" s="1992"/>
      <c r="G211" s="1994" t="str">
        <f>IF(Y!DW38=0," ",Y!DW38)</f>
        <v xml:space="preserve"> </v>
      </c>
      <c r="H211" s="1993"/>
      <c r="I211" s="1993"/>
      <c r="J211" s="1992"/>
      <c r="K211" s="1228" t="str">
        <f>ตต2!F275</f>
        <v xml:space="preserve"> </v>
      </c>
      <c r="L211" s="1993"/>
      <c r="M211" s="2946"/>
      <c r="N211" s="2943"/>
      <c r="O211" s="187"/>
    </row>
    <row r="212" spans="1:15" ht="23.25" hidden="1" customHeight="1">
      <c r="A212" s="1992" t="str">
        <f>ตต2!A276</f>
        <v xml:space="preserve"> </v>
      </c>
      <c r="B212" s="1228" t="str">
        <f>ตต2!B276</f>
        <v xml:space="preserve"> </v>
      </c>
      <c r="C212" s="1992"/>
      <c r="D212" s="1228" t="str">
        <f>ตต2!E276</f>
        <v xml:space="preserve"> </v>
      </c>
      <c r="E212" s="1993"/>
      <c r="F212" s="1992"/>
      <c r="G212" s="1994" t="str">
        <f>IF(Y!DW39=0," ",Y!DW39)</f>
        <v xml:space="preserve"> </v>
      </c>
      <c r="H212" s="1993"/>
      <c r="I212" s="1993"/>
      <c r="J212" s="1992"/>
      <c r="K212" s="1228" t="str">
        <f>ตต2!F276</f>
        <v xml:space="preserve"> </v>
      </c>
      <c r="L212" s="1993"/>
      <c r="M212" s="2946"/>
      <c r="N212" s="2943"/>
      <c r="O212" s="187"/>
    </row>
    <row r="213" spans="1:15" ht="23.25" hidden="1" customHeight="1">
      <c r="A213" s="1992" t="str">
        <f>ตต2!A277</f>
        <v xml:space="preserve"> </v>
      </c>
      <c r="B213" s="1228" t="str">
        <f>ตต2!B277</f>
        <v xml:space="preserve"> </v>
      </c>
      <c r="C213" s="1992"/>
      <c r="D213" s="1228" t="str">
        <f>ตต2!E277</f>
        <v xml:space="preserve"> </v>
      </c>
      <c r="E213" s="1993"/>
      <c r="F213" s="1992"/>
      <c r="G213" s="1994" t="str">
        <f>IF(Y!DW40=0," ",Y!DW40)</f>
        <v xml:space="preserve"> </v>
      </c>
      <c r="H213" s="1993"/>
      <c r="I213" s="1993"/>
      <c r="J213" s="1992"/>
      <c r="K213" s="1228" t="str">
        <f>ตต2!F277</f>
        <v xml:space="preserve"> </v>
      </c>
      <c r="L213" s="1993"/>
      <c r="M213" s="2946"/>
      <c r="N213" s="2943"/>
      <c r="O213" s="187"/>
    </row>
    <row r="214" spans="1:15" ht="23.25" hidden="1" customHeight="1">
      <c r="A214" s="1992" t="str">
        <f>ตต2!A278</f>
        <v xml:space="preserve"> </v>
      </c>
      <c r="B214" s="1228" t="str">
        <f>ตต2!B278</f>
        <v xml:space="preserve"> </v>
      </c>
      <c r="C214" s="1992"/>
      <c r="D214" s="1228" t="str">
        <f>ตต2!E278</f>
        <v xml:space="preserve"> </v>
      </c>
      <c r="E214" s="1993"/>
      <c r="F214" s="1992"/>
      <c r="G214" s="1994" t="str">
        <f>IF(Y!DW41=0," ",Y!DW41)</f>
        <v xml:space="preserve"> </v>
      </c>
      <c r="H214" s="1993"/>
      <c r="I214" s="1993"/>
      <c r="J214" s="1992"/>
      <c r="K214" s="1228" t="str">
        <f>ตต2!F278</f>
        <v xml:space="preserve"> </v>
      </c>
      <c r="L214" s="1993"/>
      <c r="M214" s="2946"/>
      <c r="N214" s="2943"/>
      <c r="O214" s="187"/>
    </row>
    <row r="215" spans="1:15" ht="23.25" hidden="1" customHeight="1">
      <c r="A215" s="1992" t="str">
        <f>ตต2!A279</f>
        <v xml:space="preserve"> </v>
      </c>
      <c r="B215" s="1228" t="str">
        <f>ตต2!B279</f>
        <v xml:space="preserve"> </v>
      </c>
      <c r="C215" s="1992"/>
      <c r="D215" s="1228" t="str">
        <f>ตต2!E279</f>
        <v xml:space="preserve"> </v>
      </c>
      <c r="E215" s="1993"/>
      <c r="F215" s="1992"/>
      <c r="G215" s="1994" t="str">
        <f>IF(Y!DW42=0," ",Y!DW42)</f>
        <v xml:space="preserve"> </v>
      </c>
      <c r="H215" s="1993"/>
      <c r="I215" s="1993"/>
      <c r="J215" s="1992"/>
      <c r="K215" s="1228" t="str">
        <f>ตต2!F279</f>
        <v xml:space="preserve"> </v>
      </c>
      <c r="L215" s="1993"/>
      <c r="M215" s="2946"/>
      <c r="N215" s="2943"/>
      <c r="O215" s="187"/>
    </row>
    <row r="216" spans="1:15" ht="23.25" hidden="1" customHeight="1">
      <c r="A216" s="1992" t="str">
        <f>ตต2!A280</f>
        <v xml:space="preserve"> </v>
      </c>
      <c r="B216" s="1228" t="str">
        <f>ตต2!B280</f>
        <v xml:space="preserve"> </v>
      </c>
      <c r="C216" s="1992"/>
      <c r="D216" s="1228" t="str">
        <f>ตต2!E280</f>
        <v xml:space="preserve"> </v>
      </c>
      <c r="E216" s="1993"/>
      <c r="F216" s="1992"/>
      <c r="G216" s="1994" t="str">
        <f>IF(Y!DW43=0," ",Y!DW43)</f>
        <v xml:space="preserve"> </v>
      </c>
      <c r="H216" s="1993"/>
      <c r="I216" s="1993"/>
      <c r="J216" s="1992"/>
      <c r="K216" s="1228" t="str">
        <f>ตต2!F280</f>
        <v xml:space="preserve"> </v>
      </c>
      <c r="L216" s="1993"/>
      <c r="M216" s="2946"/>
      <c r="N216" s="2943"/>
      <c r="O216" s="187"/>
    </row>
    <row r="217" spans="1:15" ht="23.25" hidden="1" customHeight="1">
      <c r="A217" s="1992" t="str">
        <f>ตต2!A281</f>
        <v xml:space="preserve"> </v>
      </c>
      <c r="B217" s="1228" t="str">
        <f>ตต2!B281</f>
        <v xml:space="preserve"> </v>
      </c>
      <c r="C217" s="1992"/>
      <c r="D217" s="1228" t="str">
        <f>ตต2!E281</f>
        <v xml:space="preserve"> </v>
      </c>
      <c r="E217" s="1993"/>
      <c r="F217" s="1992"/>
      <c r="G217" s="1994" t="str">
        <f>IF(Y!DW44=0," ",Y!DW44)</f>
        <v xml:space="preserve"> </v>
      </c>
      <c r="H217" s="1993"/>
      <c r="I217" s="1993"/>
      <c r="J217" s="1992"/>
      <c r="K217" s="1228" t="str">
        <f>ตต2!F281</f>
        <v xml:space="preserve"> </v>
      </c>
      <c r="L217" s="1993"/>
      <c r="M217" s="2946"/>
      <c r="N217" s="2943"/>
      <c r="O217" s="187"/>
    </row>
    <row r="218" spans="1:15" ht="23.25" hidden="1" customHeight="1">
      <c r="A218" s="1992" t="str">
        <f>ตต2!A282</f>
        <v xml:space="preserve"> </v>
      </c>
      <c r="B218" s="1228" t="str">
        <f>ตต2!B282</f>
        <v xml:space="preserve"> </v>
      </c>
      <c r="C218" s="1992"/>
      <c r="D218" s="1228" t="str">
        <f>ตต2!E282</f>
        <v xml:space="preserve"> </v>
      </c>
      <c r="E218" s="1993"/>
      <c r="F218" s="1992"/>
      <c r="G218" s="1994" t="str">
        <f>IF(Y!DW45=0," ",Y!DW45)</f>
        <v xml:space="preserve"> </v>
      </c>
      <c r="H218" s="1993"/>
      <c r="I218" s="1993"/>
      <c r="J218" s="1992"/>
      <c r="K218" s="1228" t="str">
        <f>ตต2!F282</f>
        <v xml:space="preserve"> </v>
      </c>
      <c r="L218" s="1993"/>
      <c r="M218" s="2946"/>
      <c r="N218" s="2943"/>
      <c r="O218" s="187"/>
    </row>
    <row r="219" spans="1:15" ht="23.25" hidden="1" customHeight="1">
      <c r="A219" s="1992" t="str">
        <f>ตต2!A283</f>
        <v xml:space="preserve"> </v>
      </c>
      <c r="B219" s="1228" t="str">
        <f>ตต2!B283</f>
        <v xml:space="preserve"> </v>
      </c>
      <c r="C219" s="1992"/>
      <c r="D219" s="1228" t="str">
        <f>ตต2!E283</f>
        <v xml:space="preserve"> </v>
      </c>
      <c r="E219" s="1993"/>
      <c r="F219" s="1992"/>
      <c r="G219" s="1994" t="str">
        <f>IF(Y!DW46=0," ",Y!DW46)</f>
        <v xml:space="preserve"> </v>
      </c>
      <c r="H219" s="1993"/>
      <c r="I219" s="1993"/>
      <c r="J219" s="1992"/>
      <c r="K219" s="1228" t="str">
        <f>ตต2!F283</f>
        <v xml:space="preserve"> </v>
      </c>
      <c r="L219" s="1993"/>
      <c r="M219" s="2946"/>
      <c r="N219" s="2943"/>
      <c r="O219" s="187"/>
    </row>
    <row r="220" spans="1:15" ht="23.25" hidden="1" customHeight="1">
      <c r="A220" s="1992" t="str">
        <f>ตต2!A284</f>
        <v xml:space="preserve"> </v>
      </c>
      <c r="B220" s="1228" t="str">
        <f>ตต2!B284</f>
        <v xml:space="preserve"> </v>
      </c>
      <c r="C220" s="1992"/>
      <c r="D220" s="1228" t="str">
        <f>ตต2!E284</f>
        <v xml:space="preserve"> </v>
      </c>
      <c r="E220" s="1993"/>
      <c r="F220" s="1992"/>
      <c r="G220" s="1994" t="str">
        <f>IF(Y!DW47=0," ",Y!DW47)</f>
        <v xml:space="preserve"> </v>
      </c>
      <c r="H220" s="1993"/>
      <c r="I220" s="1993"/>
      <c r="J220" s="1992"/>
      <c r="K220" s="1228" t="str">
        <f>ตต2!F284</f>
        <v xml:space="preserve"> </v>
      </c>
      <c r="L220" s="1993"/>
      <c r="M220" s="2946"/>
      <c r="N220" s="2943"/>
      <c r="O220" s="187"/>
    </row>
    <row r="221" spans="1:15" ht="23.25" hidden="1" customHeight="1">
      <c r="A221" s="1992" t="str">
        <f>ตต2!A285</f>
        <v xml:space="preserve"> </v>
      </c>
      <c r="B221" s="1228" t="str">
        <f>ตต2!B285</f>
        <v xml:space="preserve"> </v>
      </c>
      <c r="C221" s="1992"/>
      <c r="D221" s="1228" t="str">
        <f>ตต2!E285</f>
        <v xml:space="preserve"> </v>
      </c>
      <c r="E221" s="1993"/>
      <c r="F221" s="1992"/>
      <c r="G221" s="1994" t="str">
        <f>IF(Y!DW48=0," ",Y!DW48)</f>
        <v xml:space="preserve"> </v>
      </c>
      <c r="H221" s="1993"/>
      <c r="I221" s="1993"/>
      <c r="J221" s="1992"/>
      <c r="K221" s="1228" t="str">
        <f>ตต2!F285</f>
        <v xml:space="preserve"> </v>
      </c>
      <c r="L221" s="1993"/>
      <c r="M221" s="2946"/>
      <c r="N221" s="2943"/>
      <c r="O221" s="187"/>
    </row>
    <row r="222" spans="1:15" ht="23.25" hidden="1" customHeight="1">
      <c r="A222" s="1992" t="str">
        <f>ตต2!A286</f>
        <v xml:space="preserve"> </v>
      </c>
      <c r="B222" s="1228" t="str">
        <f>ตต2!B286</f>
        <v xml:space="preserve"> </v>
      </c>
      <c r="C222" s="1992"/>
      <c r="D222" s="1228" t="str">
        <f>ตต2!E286</f>
        <v xml:space="preserve"> </v>
      </c>
      <c r="E222" s="1993"/>
      <c r="F222" s="1992"/>
      <c r="G222" s="1994" t="str">
        <f>IF(Y!DW49=0," ",Y!DW49)</f>
        <v xml:space="preserve"> </v>
      </c>
      <c r="H222" s="1993"/>
      <c r="I222" s="1993"/>
      <c r="J222" s="1992"/>
      <c r="K222" s="1228" t="str">
        <f>ตต2!F286</f>
        <v xml:space="preserve"> </v>
      </c>
      <c r="L222" s="1993"/>
      <c r="M222" s="2946"/>
      <c r="N222" s="2943"/>
      <c r="O222" s="187"/>
    </row>
    <row r="223" spans="1:15" ht="23.25" hidden="1" customHeight="1">
      <c r="A223" s="1992" t="str">
        <f>ตต2!A287</f>
        <v xml:space="preserve"> </v>
      </c>
      <c r="B223" s="1228" t="str">
        <f>ตต2!B287</f>
        <v xml:space="preserve"> </v>
      </c>
      <c r="C223" s="1992"/>
      <c r="D223" s="1228" t="str">
        <f>ตต2!E287</f>
        <v xml:space="preserve"> </v>
      </c>
      <c r="E223" s="1993"/>
      <c r="F223" s="1992"/>
      <c r="G223" s="1994" t="str">
        <f>IF(Y!DW50=0," ",Y!DW50)</f>
        <v xml:space="preserve"> </v>
      </c>
      <c r="H223" s="1993"/>
      <c r="I223" s="1993"/>
      <c r="J223" s="1992"/>
      <c r="K223" s="1228" t="str">
        <f>ตต2!F287</f>
        <v xml:space="preserve"> </v>
      </c>
      <c r="L223" s="1993"/>
      <c r="M223" s="2946"/>
      <c r="N223" s="2943"/>
      <c r="O223" s="187"/>
    </row>
    <row r="224" spans="1:15" ht="23.25" hidden="1" customHeight="1">
      <c r="A224" s="1992" t="str">
        <f>ตต2!A288</f>
        <v xml:space="preserve"> </v>
      </c>
      <c r="B224" s="1228" t="str">
        <f>ตต2!B288</f>
        <v xml:space="preserve"> </v>
      </c>
      <c r="C224" s="1992"/>
      <c r="D224" s="1228" t="str">
        <f>ตต2!E288</f>
        <v xml:space="preserve"> </v>
      </c>
      <c r="E224" s="1993"/>
      <c r="F224" s="1992"/>
      <c r="G224" s="1994" t="str">
        <f>IF(Y!DW51=0," ",Y!DW51)</f>
        <v xml:space="preserve"> </v>
      </c>
      <c r="H224" s="1993"/>
      <c r="I224" s="1993"/>
      <c r="J224" s="1992"/>
      <c r="K224" s="1228" t="str">
        <f>ตต2!F288</f>
        <v xml:space="preserve"> </v>
      </c>
      <c r="L224" s="1993"/>
      <c r="M224" s="2946"/>
      <c r="N224" s="2943"/>
      <c r="O224" s="187"/>
    </row>
    <row r="225" spans="1:29" ht="23.25" hidden="1" customHeight="1">
      <c r="A225" s="1992" t="str">
        <f>ตต2!A289</f>
        <v xml:space="preserve"> </v>
      </c>
      <c r="B225" s="1228" t="str">
        <f>ตต2!B289</f>
        <v xml:space="preserve"> </v>
      </c>
      <c r="C225" s="1992"/>
      <c r="D225" s="1228" t="str">
        <f>ตต2!E289</f>
        <v xml:space="preserve"> </v>
      </c>
      <c r="E225" s="1993"/>
      <c r="F225" s="1992"/>
      <c r="G225" s="1994" t="str">
        <f>IF(Y!DW52=0," ",Y!DW52)</f>
        <v xml:space="preserve"> </v>
      </c>
      <c r="H225" s="1993"/>
      <c r="I225" s="1993"/>
      <c r="J225" s="1992"/>
      <c r="K225" s="1228" t="str">
        <f>ตต2!F289</f>
        <v xml:space="preserve"> </v>
      </c>
      <c r="L225" s="1993"/>
      <c r="M225" s="2946"/>
      <c r="N225" s="2943"/>
      <c r="O225" s="187"/>
    </row>
    <row r="226" spans="1:29" ht="23.25" hidden="1" customHeight="1">
      <c r="A226" s="1992" t="str">
        <f>ตต2!A290</f>
        <v xml:space="preserve"> </v>
      </c>
      <c r="B226" s="1228" t="str">
        <f>ตต2!B290</f>
        <v xml:space="preserve"> </v>
      </c>
      <c r="C226" s="1992"/>
      <c r="D226" s="1228" t="str">
        <f>ตต2!E290</f>
        <v xml:space="preserve"> </v>
      </c>
      <c r="E226" s="1993"/>
      <c r="F226" s="1992"/>
      <c r="G226" s="1994" t="str">
        <f>IF(Y!DW53=0," ",Y!DW53)</f>
        <v xml:space="preserve"> </v>
      </c>
      <c r="H226" s="1993"/>
      <c r="I226" s="1993"/>
      <c r="J226" s="1992"/>
      <c r="K226" s="1228" t="str">
        <f>ตต2!F290</f>
        <v xml:space="preserve"> </v>
      </c>
      <c r="L226" s="1993"/>
      <c r="M226" s="2946"/>
      <c r="N226" s="2943"/>
      <c r="O226" s="187"/>
    </row>
    <row r="227" spans="1:29" ht="23.25" hidden="1" customHeight="1">
      <c r="A227" s="1992" t="str">
        <f>ตต2!A291</f>
        <v xml:space="preserve"> </v>
      </c>
      <c r="B227" s="1228" t="str">
        <f>ตต2!B291</f>
        <v xml:space="preserve"> </v>
      </c>
      <c r="C227" s="1992"/>
      <c r="D227" s="1228" t="str">
        <f>ตต2!E291</f>
        <v xml:space="preserve"> </v>
      </c>
      <c r="E227" s="1993"/>
      <c r="F227" s="1992"/>
      <c r="G227" s="1994" t="str">
        <f>IF(Y!DW54=0," ",Y!DW54)</f>
        <v xml:space="preserve"> </v>
      </c>
      <c r="H227" s="1993"/>
      <c r="I227" s="1993"/>
      <c r="J227" s="1992"/>
      <c r="K227" s="1228" t="str">
        <f>ตต2!F291</f>
        <v xml:space="preserve"> </v>
      </c>
      <c r="L227" s="1993"/>
      <c r="M227" s="2946"/>
      <c r="N227" s="2943"/>
      <c r="O227" s="187"/>
    </row>
    <row r="228" spans="1:29" ht="23.25" hidden="1" customHeight="1">
      <c r="A228" s="1992" t="str">
        <f>ตต2!A292</f>
        <v xml:space="preserve"> </v>
      </c>
      <c r="B228" s="1228" t="str">
        <f>ตต2!B292</f>
        <v xml:space="preserve"> </v>
      </c>
      <c r="C228" s="1992"/>
      <c r="D228" s="1228" t="str">
        <f>ตต2!E292</f>
        <v xml:space="preserve"> </v>
      </c>
      <c r="E228" s="1993"/>
      <c r="F228" s="1992"/>
      <c r="G228" s="1994" t="str">
        <f>IF(Y!DW55=0," ",Y!DW55)</f>
        <v xml:space="preserve"> </v>
      </c>
      <c r="H228" s="1993"/>
      <c r="I228" s="1993"/>
      <c r="J228" s="1992"/>
      <c r="K228" s="1228" t="str">
        <f>ตต2!F292</f>
        <v xml:space="preserve"> </v>
      </c>
      <c r="L228" s="1993"/>
      <c r="M228" s="2946"/>
      <c r="N228" s="2943"/>
      <c r="O228" s="187"/>
    </row>
    <row r="229" spans="1:29" ht="23.25" hidden="1" customHeight="1">
      <c r="A229" s="1992" t="str">
        <f>ตต2!A293</f>
        <v xml:space="preserve"> </v>
      </c>
      <c r="B229" s="1228" t="str">
        <f>ตต2!B293</f>
        <v xml:space="preserve"> </v>
      </c>
      <c r="C229" s="1992"/>
      <c r="D229" s="1228" t="str">
        <f>ตต2!E293</f>
        <v xml:space="preserve"> </v>
      </c>
      <c r="E229" s="1993"/>
      <c r="F229" s="1992"/>
      <c r="G229" s="1994" t="str">
        <f>IF(Y!DW56=0," ",Y!DW56)</f>
        <v xml:space="preserve"> </v>
      </c>
      <c r="H229" s="1993"/>
      <c r="I229" s="1993"/>
      <c r="J229" s="1992"/>
      <c r="K229" s="1228" t="str">
        <f>ตต2!F293</f>
        <v xml:space="preserve"> </v>
      </c>
      <c r="L229" s="1993"/>
      <c r="M229" s="2946"/>
      <c r="N229" s="2943"/>
      <c r="O229" s="187"/>
    </row>
    <row r="230" spans="1:29" ht="23.25" hidden="1" customHeight="1">
      <c r="A230" s="1992" t="str">
        <f>ตต2!A294</f>
        <v xml:space="preserve"> </v>
      </c>
      <c r="B230" s="1228" t="str">
        <f>ตต2!B294</f>
        <v xml:space="preserve"> </v>
      </c>
      <c r="C230" s="1992"/>
      <c r="D230" s="1228" t="str">
        <f>ตต2!E294</f>
        <v xml:space="preserve"> </v>
      </c>
      <c r="E230" s="1993"/>
      <c r="F230" s="1992"/>
      <c r="G230" s="1994" t="str">
        <f>IF(Y!DW57=0," ",Y!DW57)</f>
        <v xml:space="preserve"> </v>
      </c>
      <c r="H230" s="1993"/>
      <c r="I230" s="1993"/>
      <c r="J230" s="1992"/>
      <c r="K230" s="1228" t="str">
        <f>ตต2!F294</f>
        <v xml:space="preserve"> </v>
      </c>
      <c r="L230" s="1993"/>
      <c r="M230" s="2946"/>
      <c r="N230" s="2943"/>
      <c r="O230" s="187"/>
    </row>
    <row r="231" spans="1:29" ht="23.25" hidden="1" customHeight="1">
      <c r="A231" s="1992" t="str">
        <f>ตต2!A295</f>
        <v xml:space="preserve"> </v>
      </c>
      <c r="B231" s="1228" t="str">
        <f>ตต2!B295</f>
        <v xml:space="preserve"> </v>
      </c>
      <c r="C231" s="1992"/>
      <c r="D231" s="1228" t="str">
        <f>ตต2!E295</f>
        <v xml:space="preserve"> </v>
      </c>
      <c r="E231" s="1993"/>
      <c r="F231" s="1992"/>
      <c r="G231" s="1994" t="str">
        <f>IF(Y!DW58=0," ",Y!DW58)</f>
        <v xml:space="preserve"> </v>
      </c>
      <c r="H231" s="1993"/>
      <c r="I231" s="1993"/>
      <c r="J231" s="1992"/>
      <c r="K231" s="1228" t="str">
        <f>ตต2!F295</f>
        <v xml:space="preserve"> </v>
      </c>
      <c r="L231" s="1993"/>
      <c r="M231" s="2946"/>
      <c r="N231" s="2943"/>
      <c r="O231" s="187"/>
    </row>
    <row r="232" spans="1:29" ht="23.25" hidden="1" customHeight="1">
      <c r="A232" s="1987" t="str">
        <f>ตต2!A296</f>
        <v xml:space="preserve"> </v>
      </c>
      <c r="B232" s="1232" t="str">
        <f>ตต2!B296</f>
        <v xml:space="preserve"> </v>
      </c>
      <c r="C232" s="1987"/>
      <c r="D232" s="1232" t="str">
        <f>ตต2!E296</f>
        <v xml:space="preserve"> </v>
      </c>
      <c r="E232" s="1995"/>
      <c r="F232" s="1987"/>
      <c r="G232" s="1988" t="str">
        <f>IF(Y!DW59=0," ",Y!DW59)</f>
        <v xml:space="preserve"> </v>
      </c>
      <c r="H232" s="1995"/>
      <c r="I232" s="1995"/>
      <c r="J232" s="1987"/>
      <c r="K232" s="1232" t="str">
        <f>ตต2!F296</f>
        <v xml:space="preserve"> </v>
      </c>
      <c r="L232" s="1995"/>
      <c r="M232" s="2946"/>
      <c r="N232" s="2943"/>
      <c r="O232" s="187"/>
    </row>
    <row r="233" spans="1:29" ht="23.25" hidden="1" customHeight="1">
      <c r="A233" s="1993"/>
      <c r="L233" s="1993"/>
      <c r="M233" s="2946"/>
      <c r="N233" s="2943"/>
      <c r="O233" s="187"/>
    </row>
    <row r="234" spans="1:29" ht="23.25" customHeight="1">
      <c r="A234" s="1986" t="str">
        <f>"- "&amp;N234&amp;" -"</f>
        <v>- 27 -</v>
      </c>
      <c r="B234" s="1979"/>
      <c r="C234" s="1979"/>
      <c r="D234" s="1979"/>
      <c r="E234" s="1979"/>
      <c r="F234" s="1979"/>
      <c r="G234" s="1979"/>
      <c r="H234" s="1979"/>
      <c r="I234" s="1979"/>
      <c r="J234" s="1979"/>
      <c r="K234" s="1979"/>
      <c r="L234" s="1986"/>
      <c r="M234" s="2946">
        <f>MAX(ต2!F1:G1000)+1</f>
        <v>27</v>
      </c>
      <c r="N234" s="2944">
        <f>IF(M234&gt;0,SUM(M$234:M234),0)</f>
        <v>27</v>
      </c>
      <c r="AA234" s="706"/>
      <c r="AB234" s="45"/>
      <c r="AC234" s="707"/>
    </row>
    <row r="235" spans="1:29" ht="23.25" customHeight="1">
      <c r="A235" s="1986"/>
      <c r="B235" s="1979"/>
      <c r="C235" s="1979"/>
      <c r="D235" s="1979"/>
      <c r="E235" s="1979"/>
      <c r="F235" s="1979"/>
      <c r="G235" s="1979"/>
      <c r="H235" s="1979"/>
      <c r="I235" s="1979"/>
      <c r="J235" s="1979"/>
      <c r="K235" s="1979"/>
      <c r="L235" s="1986"/>
      <c r="M235" s="2946"/>
      <c r="N235" s="2944"/>
      <c r="AA235" s="708" t="s">
        <v>982</v>
      </c>
      <c r="AB235" s="165"/>
      <c r="AC235" s="709" t="s">
        <v>771</v>
      </c>
    </row>
    <row r="236" spans="1:29" ht="23.25" customHeight="1">
      <c r="A236" s="3401" t="s">
        <v>302</v>
      </c>
      <c r="B236" s="3401"/>
      <c r="C236" s="3401"/>
      <c r="D236" s="3401"/>
      <c r="E236" s="3401"/>
      <c r="F236" s="3401"/>
      <c r="G236" s="3401"/>
      <c r="H236" s="3401"/>
      <c r="I236" s="3401"/>
      <c r="J236" s="3401"/>
      <c r="K236" s="3401"/>
      <c r="L236" s="3401"/>
      <c r="M236" s="2946"/>
      <c r="N236" s="2943"/>
      <c r="AA236" s="706"/>
      <c r="AB236" s="20"/>
      <c r="AC236" s="707"/>
    </row>
    <row r="237" spans="1:29" ht="23.25" customHeight="1">
      <c r="A237" s="3401" t="s">
        <v>2606</v>
      </c>
      <c r="B237" s="3401"/>
      <c r="C237" s="3401"/>
      <c r="D237" s="3401"/>
      <c r="E237" s="3401"/>
      <c r="F237" s="3401"/>
      <c r="G237" s="3401"/>
      <c r="H237" s="3401"/>
      <c r="I237" s="3401"/>
      <c r="J237" s="3401"/>
      <c r="K237" s="3401"/>
      <c r="L237" s="3401"/>
      <c r="M237" s="2946"/>
      <c r="N237" s="2943"/>
    </row>
    <row r="238" spans="1:29" ht="23.25" customHeight="1">
      <c r="A238" s="3329"/>
      <c r="B238" s="3329"/>
      <c r="C238" s="3329"/>
      <c r="D238" s="3329"/>
      <c r="E238" s="3329"/>
      <c r="F238" s="3329"/>
      <c r="G238" s="3329"/>
      <c r="H238" s="3329"/>
      <c r="I238" s="3329"/>
      <c r="J238" s="3329"/>
      <c r="K238" s="3329"/>
      <c r="L238" s="1993"/>
      <c r="M238" s="2946"/>
      <c r="N238" s="2943"/>
    </row>
    <row r="239" spans="1:29" ht="23.25" customHeight="1">
      <c r="A239" s="1993" t="s">
        <v>2608</v>
      </c>
      <c r="L239" s="1993"/>
      <c r="M239" s="2946"/>
      <c r="N239" s="2943"/>
    </row>
    <row r="240" spans="1:29" ht="23.25" customHeight="1">
      <c r="A240" s="1993" t="s">
        <v>906</v>
      </c>
      <c r="D240" s="1977" t="s">
        <v>677</v>
      </c>
      <c r="I240" s="3349" t="str">
        <f>L251</f>
        <v>ดีเยี่ยม</v>
      </c>
      <c r="K240" s="1977" t="s">
        <v>305</v>
      </c>
      <c r="L240" s="1993"/>
      <c r="M240" s="2946"/>
      <c r="N240" s="2943"/>
      <c r="O240" s="724"/>
      <c r="P240" s="56"/>
    </row>
    <row r="241" spans="1:47" ht="23.25" customHeight="1">
      <c r="A241" s="1991"/>
      <c r="B241" s="1991"/>
      <c r="C241" s="1980"/>
      <c r="D241" s="2000"/>
      <c r="E241" s="1223" t="s">
        <v>306</v>
      </c>
      <c r="F241" s="1223"/>
      <c r="G241" s="1223"/>
      <c r="H241" s="1223"/>
      <c r="I241" s="1366"/>
      <c r="J241" s="2001" t="s">
        <v>307</v>
      </c>
      <c r="K241" s="2001"/>
      <c r="L241" s="2002"/>
      <c r="M241" s="2946"/>
      <c r="N241" s="2943"/>
      <c r="O241" s="46"/>
      <c r="P241" s="705"/>
    </row>
    <row r="242" spans="1:47" ht="23.25" customHeight="1">
      <c r="A242" s="1307" t="s">
        <v>1712</v>
      </c>
      <c r="B242" s="1986"/>
      <c r="C242" s="1270"/>
      <c r="D242" s="2003" t="s">
        <v>1546</v>
      </c>
      <c r="E242" s="1220" t="s">
        <v>1547</v>
      </c>
      <c r="F242" s="1220"/>
      <c r="G242" s="1220"/>
      <c r="H242" s="1220"/>
      <c r="I242" s="1222"/>
      <c r="J242" s="2004" t="s">
        <v>891</v>
      </c>
      <c r="K242" s="2004" t="s">
        <v>1891</v>
      </c>
      <c r="L242" s="2005" t="s">
        <v>891</v>
      </c>
      <c r="M242" s="2946"/>
      <c r="N242" s="2943"/>
      <c r="O242" s="46"/>
      <c r="P242" s="705"/>
    </row>
    <row r="243" spans="1:47" ht="23.25" customHeight="1">
      <c r="A243" s="1986" t="s">
        <v>898</v>
      </c>
      <c r="B243" s="1986"/>
      <c r="C243" s="1985"/>
      <c r="D243" s="2003" t="s">
        <v>1154</v>
      </c>
      <c r="E243" s="1370" t="s">
        <v>1548</v>
      </c>
      <c r="F243" s="1370"/>
      <c r="G243" s="1370"/>
      <c r="H243" s="1370"/>
      <c r="I243" s="1990"/>
      <c r="J243" s="2004" t="s">
        <v>1549</v>
      </c>
      <c r="K243" s="2004" t="s">
        <v>898</v>
      </c>
      <c r="L243" s="2005"/>
      <c r="M243" s="2946"/>
      <c r="N243" s="2943"/>
      <c r="O243" s="46"/>
      <c r="P243" s="705"/>
    </row>
    <row r="244" spans="1:47" ht="23.25" customHeight="1">
      <c r="A244" s="1995"/>
      <c r="B244" s="1995"/>
      <c r="C244" s="1987"/>
      <c r="D244" s="2006"/>
      <c r="E244" s="2007">
        <v>1</v>
      </c>
      <c r="F244" s="2008">
        <v>2</v>
      </c>
      <c r="G244" s="2008">
        <v>3</v>
      </c>
      <c r="H244" s="2008">
        <v>4</v>
      </c>
      <c r="I244" s="2009">
        <v>5</v>
      </c>
      <c r="J244" s="2010" t="s">
        <v>1550</v>
      </c>
      <c r="K244" s="2010"/>
      <c r="L244" s="2011"/>
      <c r="M244" s="2946"/>
      <c r="N244" s="2943"/>
      <c r="O244" s="46"/>
      <c r="P244" s="1953">
        <v>1</v>
      </c>
      <c r="Q244" s="1953">
        <v>2</v>
      </c>
      <c r="R244" s="1953">
        <v>3</v>
      </c>
      <c r="S244" s="1953">
        <v>4</v>
      </c>
      <c r="T244" s="1953">
        <v>5</v>
      </c>
      <c r="U244" s="1953">
        <v>6</v>
      </c>
      <c r="V244" s="1953">
        <v>9</v>
      </c>
      <c r="W244" s="1953">
        <v>11</v>
      </c>
      <c r="X244" s="1956">
        <v>10</v>
      </c>
      <c r="Y244" s="705"/>
      <c r="Z244" s="705"/>
      <c r="AA244" s="705"/>
      <c r="AB244" s="705"/>
      <c r="AC244" s="705"/>
      <c r="AD244" s="705"/>
    </row>
    <row r="245" spans="1:47" ht="23.25" customHeight="1">
      <c r="A245" s="1991" t="s">
        <v>1713</v>
      </c>
      <c r="B245" s="1991"/>
      <c r="C245" s="1980"/>
      <c r="D245" s="2000"/>
      <c r="E245" s="2012"/>
      <c r="F245" s="2013"/>
      <c r="G245" s="2013"/>
      <c r="H245" s="2013"/>
      <c r="I245" s="2014"/>
      <c r="J245" s="2000"/>
      <c r="K245" s="2000"/>
      <c r="L245" s="1981"/>
      <c r="M245" s="2946"/>
      <c r="N245" s="2943"/>
      <c r="O245" s="46"/>
      <c r="P245" s="705"/>
      <c r="R245" s="705"/>
      <c r="S245" s="705"/>
      <c r="T245" s="705"/>
      <c r="U245" s="705"/>
      <c r="V245" s="705"/>
      <c r="W245" s="705" t="s">
        <v>362</v>
      </c>
      <c r="AA245" s="29" t="str">
        <f>A245&amp;B246</f>
        <v>1.1 มีน้ำหนักส่วนสูงเป็นไปตามเกณฑ์มาตรฐาน</v>
      </c>
    </row>
    <row r="246" spans="1:47" ht="23.25" customHeight="1">
      <c r="A246" s="1993"/>
      <c r="B246" s="1993" t="s">
        <v>745</v>
      </c>
      <c r="C246" s="1992"/>
      <c r="D246" s="2015">
        <f>Y!EV$11</f>
        <v>399</v>
      </c>
      <c r="E246" s="2016">
        <f>LOOKUP(P246,Y!$EW$4:$HT$4,Y!$EW$11:$HT$11)</f>
        <v>0</v>
      </c>
      <c r="F246" s="2016">
        <f>LOOKUP(Q246,Y!$EW$4:$HT$4,Y!$EW$11:$HT$11)</f>
        <v>0</v>
      </c>
      <c r="G246" s="2016">
        <f>LOOKUP(R246,Y!$EW$4:$HT$4,Y!$EW$11:$HT$11)</f>
        <v>0</v>
      </c>
      <c r="H246" s="2016">
        <f>LOOKUP(S246,Y!$EW$4:$HT$4,Y!$EW$11:$HT$11)</f>
        <v>0</v>
      </c>
      <c r="I246" s="2025">
        <f>LOOKUP(T246,Y!$EW$4:$HT$4,Y!$EW$11:$HT$11)</f>
        <v>399</v>
      </c>
      <c r="J246" s="2017">
        <f>LOOKUP(U246,Y!$EW$4:$HT$4,Y!$EW$11:$HT$11)</f>
        <v>399</v>
      </c>
      <c r="K246" s="2018">
        <f>LOOKUP(V246,Y!$EW$4:$HT$4,Y!$EW$11:$HT$11)</f>
        <v>1</v>
      </c>
      <c r="L246" s="2019" t="str">
        <f>LOOKUP(W246,Y!$EW$4:$HT$4,Y!$EW$11:$HT$11)</f>
        <v>ดีเยี่ยม</v>
      </c>
      <c r="M246" s="2946"/>
      <c r="N246" s="2943"/>
      <c r="O246" s="1952">
        <v>1</v>
      </c>
      <c r="P246" s="55">
        <f t="shared" ref="P246:W250" si="0">$O246*100+P$244</f>
        <v>101</v>
      </c>
      <c r="Q246" s="55">
        <f t="shared" si="0"/>
        <v>102</v>
      </c>
      <c r="R246" s="55">
        <f t="shared" si="0"/>
        <v>103</v>
      </c>
      <c r="S246" s="55">
        <f t="shared" si="0"/>
        <v>104</v>
      </c>
      <c r="T246" s="55">
        <f t="shared" si="0"/>
        <v>105</v>
      </c>
      <c r="U246" s="55">
        <f t="shared" si="0"/>
        <v>106</v>
      </c>
      <c r="V246" s="55">
        <f t="shared" si="0"/>
        <v>109</v>
      </c>
      <c r="W246" s="55">
        <f t="shared" si="0"/>
        <v>111</v>
      </c>
      <c r="X246" s="705"/>
      <c r="Y246" s="705"/>
      <c r="Z246" s="705"/>
      <c r="AA246" s="705"/>
      <c r="AB246" s="705"/>
      <c r="AC246" s="705"/>
      <c r="AD246" s="705"/>
      <c r="AE246" s="705"/>
      <c r="AF246" s="70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</row>
    <row r="247" spans="1:47" ht="23.25" customHeight="1">
      <c r="A247" s="1993" t="s">
        <v>1714</v>
      </c>
      <c r="B247" s="1993"/>
      <c r="C247" s="1992"/>
      <c r="D247" s="2015">
        <f>Y!EV$11</f>
        <v>399</v>
      </c>
      <c r="E247" s="2016">
        <f>LOOKUP(P247,Y!$EW$4:$HT$4,Y!$EW$11:$HT$11)</f>
        <v>0</v>
      </c>
      <c r="F247" s="2016">
        <f>LOOKUP(Q247,Y!$EW$4:$HT$4,Y!$EW$11:$HT$11)</f>
        <v>0</v>
      </c>
      <c r="G247" s="2016">
        <f>LOOKUP(R247,Y!$EW$4:$HT$4,Y!$EW$11:$HT$11)</f>
        <v>0</v>
      </c>
      <c r="H247" s="2016">
        <f>LOOKUP(S247,Y!$EW$4:$HT$4,Y!$EW$11:$HT$11)</f>
        <v>0</v>
      </c>
      <c r="I247" s="2025">
        <f>LOOKUP(T247,Y!$EW$4:$HT$4,Y!$EW$11:$HT$11)</f>
        <v>399</v>
      </c>
      <c r="J247" s="2017">
        <f>LOOKUP(U247,Y!$EW$4:$HT$4,Y!$EW$11:$HT$11)</f>
        <v>399</v>
      </c>
      <c r="K247" s="2018">
        <f>LOOKUP(V247,Y!$EW$4:$HT$4,Y!$EW$11:$HT$11)</f>
        <v>1.5</v>
      </c>
      <c r="L247" s="2019" t="str">
        <f>LOOKUP(W247,Y!$EW$4:$HT$4,Y!$EW$11:$HT$11)</f>
        <v>ดีเยี่ยม</v>
      </c>
      <c r="M247" s="2946"/>
      <c r="N247" s="2943"/>
      <c r="O247" s="1952">
        <v>2</v>
      </c>
      <c r="P247" s="55">
        <f t="shared" si="0"/>
        <v>201</v>
      </c>
      <c r="Q247" s="55">
        <f t="shared" si="0"/>
        <v>202</v>
      </c>
      <c r="R247" s="55">
        <f t="shared" si="0"/>
        <v>203</v>
      </c>
      <c r="S247" s="55">
        <f t="shared" si="0"/>
        <v>204</v>
      </c>
      <c r="T247" s="55">
        <f t="shared" si="0"/>
        <v>205</v>
      </c>
      <c r="U247" s="55">
        <f t="shared" si="0"/>
        <v>206</v>
      </c>
      <c r="V247" s="55">
        <f t="shared" si="0"/>
        <v>209</v>
      </c>
      <c r="W247" s="55">
        <f t="shared" si="0"/>
        <v>211</v>
      </c>
      <c r="X247" s="705"/>
      <c r="Y247" s="705"/>
      <c r="Z247" s="705"/>
      <c r="AA247" s="29" t="str">
        <f>A247&amp;B248</f>
        <v>1.2  มีทักษะการเคลื่อนไหวตามวัย</v>
      </c>
      <c r="AB247" s="705"/>
      <c r="AC247" s="705"/>
      <c r="AD247" s="705"/>
      <c r="AE247" s="705"/>
      <c r="AF247" s="70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</row>
    <row r="248" spans="1:47" ht="23.25" customHeight="1">
      <c r="A248" s="1993" t="s">
        <v>1715</v>
      </c>
      <c r="B248" s="1993"/>
      <c r="C248" s="1992"/>
      <c r="D248" s="2015">
        <f>Y!EV$11</f>
        <v>399</v>
      </c>
      <c r="E248" s="2016">
        <f>LOOKUP(P248,Y!$EW$4:$HT$4,Y!$EW$11:$HT$11)</f>
        <v>0</v>
      </c>
      <c r="F248" s="2016">
        <f>LOOKUP(Q248,Y!$EW$4:$HT$4,Y!$EW$11:$HT$11)</f>
        <v>0</v>
      </c>
      <c r="G248" s="2016">
        <f>LOOKUP(R248,Y!$EW$4:$HT$4,Y!$EW$11:$HT$11)</f>
        <v>0</v>
      </c>
      <c r="H248" s="2016">
        <f>LOOKUP(S248,Y!$EW$4:$HT$4,Y!$EW$11:$HT$11)</f>
        <v>0</v>
      </c>
      <c r="I248" s="2025">
        <f>LOOKUP(T248,Y!$EW$4:$HT$4,Y!$EW$11:$HT$11)</f>
        <v>399</v>
      </c>
      <c r="J248" s="2017">
        <f>LOOKUP(U248,Y!$EW$4:$HT$4,Y!$EW$11:$HT$11)</f>
        <v>399</v>
      </c>
      <c r="K248" s="2018">
        <f>LOOKUP(V248,Y!$EW$4:$HT$4,Y!$EW$11:$HT$11)</f>
        <v>1.5</v>
      </c>
      <c r="L248" s="2019" t="str">
        <f>LOOKUP(W248,Y!$EW$4:$HT$4,Y!$EW$11:$HT$11)</f>
        <v>ดีเยี่ยม</v>
      </c>
      <c r="M248" s="2946"/>
      <c r="N248" s="2943"/>
      <c r="O248" s="1952">
        <v>3</v>
      </c>
      <c r="P248" s="55">
        <f t="shared" si="0"/>
        <v>301</v>
      </c>
      <c r="Q248" s="55">
        <f t="shared" si="0"/>
        <v>302</v>
      </c>
      <c r="R248" s="55">
        <f t="shared" si="0"/>
        <v>303</v>
      </c>
      <c r="S248" s="55">
        <f t="shared" si="0"/>
        <v>304</v>
      </c>
      <c r="T248" s="55">
        <f t="shared" si="0"/>
        <v>305</v>
      </c>
      <c r="U248" s="55">
        <f t="shared" si="0"/>
        <v>306</v>
      </c>
      <c r="V248" s="55">
        <f t="shared" si="0"/>
        <v>309</v>
      </c>
      <c r="W248" s="55">
        <f t="shared" si="0"/>
        <v>311</v>
      </c>
      <c r="X248" s="705"/>
      <c r="Y248" s="705"/>
      <c r="Z248" s="705"/>
      <c r="AA248" s="29" t="str">
        <f>A248&amp;B249</f>
        <v>1.3  มีสุขนิสัยในการดูแลสุขภาพของตน</v>
      </c>
      <c r="AB248" s="705"/>
      <c r="AC248" s="705"/>
      <c r="AD248" s="705"/>
      <c r="AE248" s="705"/>
      <c r="AF248" s="70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</row>
    <row r="249" spans="1:47" ht="23.25" customHeight="1">
      <c r="A249" s="1993" t="s">
        <v>1716</v>
      </c>
      <c r="B249" s="1993"/>
      <c r="C249" s="1992"/>
      <c r="D249" s="2017"/>
      <c r="E249" s="2016"/>
      <c r="F249" s="2020"/>
      <c r="G249" s="2020"/>
      <c r="H249" s="2020"/>
      <c r="I249" s="2021"/>
      <c r="J249" s="2017"/>
      <c r="K249" s="2040"/>
      <c r="L249" s="1994"/>
      <c r="M249" s="2946"/>
      <c r="N249" s="2943"/>
      <c r="O249" s="424"/>
      <c r="R249" s="705"/>
      <c r="S249" s="705"/>
      <c r="T249" s="705"/>
      <c r="U249" s="705"/>
      <c r="V249" s="705"/>
      <c r="W249" s="705"/>
      <c r="X249" s="705"/>
      <c r="Y249" s="705"/>
      <c r="Z249" s="705"/>
      <c r="AA249" s="29" t="str">
        <f>A249&amp;B250</f>
        <v>1.4  หลีกเลี่ยงต่อภาวะที่เสี่ยงต่อโรค อุบัติเหตุภัยและสิ่งเสพติด</v>
      </c>
      <c r="AB249" s="705"/>
      <c r="AC249" s="705"/>
      <c r="AD249" s="705"/>
      <c r="AE249" s="705"/>
      <c r="AF249" s="70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</row>
    <row r="250" spans="1:47" ht="23.25" customHeight="1">
      <c r="A250" s="1993"/>
      <c r="B250" s="1993" t="s">
        <v>1717</v>
      </c>
      <c r="C250" s="1992"/>
      <c r="D250" s="2015">
        <f>Y!EV$11</f>
        <v>399</v>
      </c>
      <c r="E250" s="2016">
        <f>LOOKUP(P250,Y!$EW$4:$HT$4,Y!$EW$11:$HT$11)</f>
        <v>0</v>
      </c>
      <c r="F250" s="2016">
        <f>LOOKUP(Q250,Y!$EW$4:$HT$4,Y!$EW$11:$HT$11)</f>
        <v>0</v>
      </c>
      <c r="G250" s="2016">
        <f>LOOKUP(R250,Y!$EW$4:$HT$4,Y!$EW$11:$HT$11)</f>
        <v>0</v>
      </c>
      <c r="H250" s="2016">
        <f>LOOKUP(S250,Y!$EW$4:$HT$4,Y!$EW$11:$HT$11)</f>
        <v>0</v>
      </c>
      <c r="I250" s="2025">
        <f>LOOKUP(T250,Y!$EW$4:$HT$4,Y!$EW$11:$HT$11)</f>
        <v>399</v>
      </c>
      <c r="J250" s="2017">
        <f>LOOKUP(U250,Y!$EW$4:$HT$4,Y!$EW$11:$HT$11)</f>
        <v>399</v>
      </c>
      <c r="K250" s="2018">
        <f>LOOKUP(V250,Y!$EW$4:$HT$4,Y!$EW$11:$HT$11)</f>
        <v>1</v>
      </c>
      <c r="L250" s="2019" t="str">
        <f>LOOKUP(W250,Y!$EW$4:$HT$4,Y!$EW$11:$HT$11)</f>
        <v>ดีเยี่ยม</v>
      </c>
      <c r="M250" s="2946"/>
      <c r="N250" s="2943"/>
      <c r="O250" s="1952">
        <v>4</v>
      </c>
      <c r="P250" s="55">
        <f t="shared" si="0"/>
        <v>401</v>
      </c>
      <c r="Q250" s="55">
        <f t="shared" si="0"/>
        <v>402</v>
      </c>
      <c r="R250" s="55">
        <f t="shared" si="0"/>
        <v>403</v>
      </c>
      <c r="S250" s="55">
        <f t="shared" si="0"/>
        <v>404</v>
      </c>
      <c r="T250" s="55">
        <f t="shared" si="0"/>
        <v>405</v>
      </c>
      <c r="U250" s="55">
        <f t="shared" si="0"/>
        <v>406</v>
      </c>
      <c r="V250" s="55">
        <f t="shared" si="0"/>
        <v>409</v>
      </c>
      <c r="W250" s="55">
        <f t="shared" si="0"/>
        <v>411</v>
      </c>
      <c r="X250" s="705"/>
      <c r="Y250" s="705"/>
      <c r="Z250" s="705"/>
      <c r="AA250" s="705"/>
      <c r="AB250" s="705"/>
      <c r="AC250" s="705"/>
      <c r="AD250" s="705"/>
      <c r="AE250" s="705"/>
      <c r="AF250" s="70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</row>
    <row r="251" spans="1:47" ht="23.25" customHeight="1">
      <c r="A251" s="2026"/>
      <c r="B251" s="2026"/>
      <c r="C251" s="2026"/>
      <c r="D251" s="2026" t="s">
        <v>1551</v>
      </c>
      <c r="E251" s="2026"/>
      <c r="F251" s="2026"/>
      <c r="G251" s="2026"/>
      <c r="H251" s="2026"/>
      <c r="I251" s="2026"/>
      <c r="J251" s="2026"/>
      <c r="K251" s="2027">
        <f ca="1">LOOKUP(R251,X!$EQ$6:$HN$6,X!$ER$38:$HN$38)</f>
        <v>5</v>
      </c>
      <c r="L251" s="2027" t="str">
        <f>LOOKUP(T251,Y!$EW$6:$HT$6,Y!$EW$38:$HT$38)</f>
        <v>ดีเยี่ยม</v>
      </c>
      <c r="M251" s="2946"/>
      <c r="N251" s="2943"/>
      <c r="O251" s="1952">
        <v>11</v>
      </c>
      <c r="P251" s="55">
        <f t="shared" ref="P251:W251" si="1">$O251*100+P$244</f>
        <v>1101</v>
      </c>
      <c r="Q251" s="55">
        <f t="shared" si="1"/>
        <v>1102</v>
      </c>
      <c r="R251" s="1954">
        <f t="shared" si="1"/>
        <v>1103</v>
      </c>
      <c r="S251" s="55">
        <f t="shared" si="1"/>
        <v>1104</v>
      </c>
      <c r="T251" s="1954">
        <f t="shared" si="1"/>
        <v>1105</v>
      </c>
      <c r="U251" s="55">
        <f t="shared" si="1"/>
        <v>1106</v>
      </c>
      <c r="V251" s="55">
        <f t="shared" si="1"/>
        <v>1109</v>
      </c>
      <c r="W251" s="55">
        <f t="shared" si="1"/>
        <v>1111</v>
      </c>
      <c r="X251" s="705"/>
      <c r="Y251" s="705"/>
      <c r="Z251" s="705"/>
      <c r="AA251" s="705"/>
      <c r="AB251" s="705"/>
      <c r="AC251" s="705"/>
      <c r="AD251" s="705"/>
      <c r="AE251" s="705"/>
      <c r="AF251" s="70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</row>
    <row r="252" spans="1:47" ht="23.25" customHeight="1">
      <c r="A252" s="1993"/>
      <c r="B252" s="1977" t="s">
        <v>907</v>
      </c>
      <c r="L252" s="1993"/>
      <c r="M252" s="2946"/>
      <c r="N252" s="2943"/>
      <c r="O252" s="424"/>
      <c r="P252" s="705"/>
      <c r="R252" s="705"/>
      <c r="S252" s="705"/>
      <c r="T252" s="705"/>
      <c r="U252" s="705"/>
      <c r="V252" s="705"/>
      <c r="W252" s="705"/>
      <c r="X252" s="705"/>
      <c r="Y252" s="705"/>
      <c r="Z252" s="705"/>
      <c r="AA252" s="705"/>
      <c r="AB252" s="705"/>
      <c r="AC252" s="705"/>
      <c r="AD252" s="705"/>
      <c r="AE252" s="705"/>
      <c r="AF252" s="70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</row>
    <row r="253" spans="1:47" ht="23.25" customHeight="1">
      <c r="A253" s="1977" t="str">
        <f>IF(Y!EO11=0," ",Y!EO11)</f>
        <v xml:space="preserve"> - จัดให้มีโครงการส่งเสริมสุขภาพ โครงการเยี่ยมบ้าน  กิจกรรมออกกำลังกาย  กิจกรรมการ</v>
      </c>
      <c r="L253" s="1993"/>
      <c r="M253" s="2946"/>
      <c r="N253" s="2943"/>
      <c r="O253" s="424"/>
      <c r="P253" s="705"/>
      <c r="R253" s="705"/>
      <c r="S253" s="705"/>
      <c r="T253" s="705"/>
      <c r="U253" s="705"/>
      <c r="V253" s="705"/>
      <c r="W253" s="705"/>
      <c r="X253" s="705"/>
      <c r="Y253" s="705"/>
      <c r="Z253" s="705"/>
      <c r="AA253" s="705"/>
      <c r="AB253" s="705"/>
      <c r="AC253" s="705"/>
      <c r="AD253" s="705"/>
      <c r="AE253" s="705"/>
      <c r="AF253" s="70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</row>
    <row r="254" spans="1:47" ht="23.25" customHeight="1">
      <c r="A254" s="1977" t="str">
        <f>IF(Y!EO12=0," ",Y!EO12)</f>
        <v xml:space="preserve">    ล้างมือก่อนรับประทานอาหาร  ล้างมือก่อนและหลังจากการใช้ห้องน้ำ   โครงการอาหาร</v>
      </c>
      <c r="L254" s="1993"/>
      <c r="M254" s="2946"/>
      <c r="N254" s="2943"/>
      <c r="O254" s="424"/>
      <c r="P254" s="705"/>
      <c r="R254" s="705"/>
      <c r="S254" s="705"/>
      <c r="T254" s="705"/>
      <c r="U254" s="705"/>
      <c r="V254" s="705"/>
      <c r="W254" s="705"/>
      <c r="X254" s="705"/>
      <c r="Y254" s="705"/>
      <c r="Z254" s="705"/>
      <c r="AA254" s="705"/>
      <c r="AB254" s="705"/>
      <c r="AC254" s="705"/>
      <c r="AD254" s="705"/>
      <c r="AE254" s="705"/>
      <c r="AF254" s="70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</row>
    <row r="255" spans="1:47" ht="23.25" customHeight="1">
      <c r="A255" s="1977" t="str">
        <f>IF(Y!EO13=0," ",Y!EO13)</f>
        <v xml:space="preserve">    กลางวัน </v>
      </c>
      <c r="L255" s="1993"/>
      <c r="M255" s="2946"/>
      <c r="N255" s="2943"/>
      <c r="O255" s="424"/>
      <c r="P255" s="705"/>
      <c r="R255" s="705"/>
      <c r="S255" s="705"/>
      <c r="T255" s="705"/>
      <c r="U255" s="705"/>
      <c r="V255" s="705"/>
      <c r="W255" s="705"/>
      <c r="X255" s="705"/>
      <c r="Y255" s="705"/>
      <c r="Z255" s="705"/>
      <c r="AA255" s="705"/>
      <c r="AB255" s="705"/>
      <c r="AC255" s="705"/>
      <c r="AD255" s="705"/>
      <c r="AE255" s="705"/>
      <c r="AF255" s="70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</row>
    <row r="256" spans="1:47" ht="23.25" customHeight="1">
      <c r="A256" s="1977" t="str">
        <f>IF(Y!EO14=0," ",Y!EO14)</f>
        <v xml:space="preserve"> </v>
      </c>
      <c r="L256" s="1993"/>
      <c r="M256" s="2946"/>
      <c r="N256" s="2943"/>
      <c r="O256" s="424"/>
      <c r="P256" s="705"/>
      <c r="R256" s="705"/>
      <c r="S256" s="705"/>
      <c r="T256" s="705"/>
      <c r="U256" s="705"/>
      <c r="V256" s="705"/>
      <c r="W256" s="705"/>
      <c r="X256" s="705"/>
      <c r="Y256" s="705"/>
      <c r="Z256" s="705"/>
      <c r="AA256" s="705"/>
      <c r="AB256" s="705"/>
      <c r="AC256" s="705"/>
      <c r="AD256" s="705"/>
      <c r="AE256" s="705"/>
      <c r="AF256" s="70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</row>
    <row r="257" spans="1:47" ht="23.25" customHeight="1">
      <c r="A257" s="1977" t="str">
        <f>IF(Y!EO15=0," ",Y!EO15)</f>
        <v xml:space="preserve"> </v>
      </c>
      <c r="L257" s="1993"/>
      <c r="M257" s="2946"/>
      <c r="N257" s="2943"/>
      <c r="O257" s="424"/>
      <c r="P257" s="705"/>
      <c r="R257" s="705"/>
      <c r="S257" s="705"/>
      <c r="T257" s="705"/>
      <c r="U257" s="705"/>
      <c r="V257" s="705"/>
      <c r="W257" s="705"/>
      <c r="X257" s="705"/>
      <c r="Y257" s="705"/>
      <c r="Z257" s="705"/>
      <c r="AA257" s="705"/>
      <c r="AB257" s="705"/>
      <c r="AC257" s="705"/>
      <c r="AD257" s="705"/>
      <c r="AE257" s="705"/>
      <c r="AF257" s="70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</row>
    <row r="258" spans="1:47" ht="23.25" customHeight="1">
      <c r="M258" s="2946"/>
      <c r="N258" s="2943"/>
      <c r="O258" s="424"/>
      <c r="P258" s="705"/>
      <c r="R258" s="705"/>
      <c r="S258" s="705"/>
      <c r="T258" s="705"/>
      <c r="U258" s="705"/>
      <c r="V258" s="705"/>
      <c r="W258" s="705"/>
      <c r="X258" s="705"/>
      <c r="Y258" s="705"/>
      <c r="Z258" s="705"/>
      <c r="AA258" s="705"/>
      <c r="AB258" s="705"/>
      <c r="AC258" s="705"/>
      <c r="AD258" s="705"/>
      <c r="AE258" s="705"/>
      <c r="AF258" s="70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</row>
    <row r="259" spans="1:47" ht="23.25" customHeight="1">
      <c r="A259" s="1986" t="str">
        <f>"- "&amp;N259&amp;" -"</f>
        <v>- 28 -</v>
      </c>
      <c r="B259" s="1979"/>
      <c r="C259" s="1979"/>
      <c r="D259" s="1979"/>
      <c r="E259" s="1979"/>
      <c r="F259" s="1979"/>
      <c r="G259" s="1979"/>
      <c r="H259" s="1979"/>
      <c r="I259" s="1979"/>
      <c r="J259" s="1979"/>
      <c r="K259" s="1979"/>
      <c r="L259" s="1986"/>
      <c r="M259" s="2946">
        <v>1</v>
      </c>
      <c r="N259" s="2944">
        <f>IF(M259&gt;0,SUM(M$234:M259),0)</f>
        <v>28</v>
      </c>
      <c r="O259" s="424"/>
      <c r="P259" s="705"/>
      <c r="R259" s="705"/>
      <c r="S259" s="705"/>
      <c r="T259" s="705"/>
      <c r="U259" s="705"/>
      <c r="V259" s="705"/>
      <c r="W259" s="705"/>
      <c r="X259" s="705"/>
      <c r="Y259" s="705"/>
      <c r="Z259" s="705"/>
      <c r="AA259" s="705"/>
      <c r="AB259" s="705"/>
      <c r="AC259" s="705"/>
      <c r="AD259" s="705"/>
      <c r="AE259" s="705"/>
      <c r="AF259" s="70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</row>
    <row r="260" spans="1:47" ht="23.25" customHeight="1">
      <c r="M260" s="2946"/>
      <c r="N260" s="2943"/>
      <c r="O260" s="424"/>
      <c r="P260" s="705"/>
      <c r="R260" s="705"/>
      <c r="S260" s="705"/>
      <c r="T260" s="705"/>
      <c r="U260" s="705"/>
      <c r="V260" s="705"/>
      <c r="W260" s="705"/>
      <c r="X260" s="705"/>
      <c r="Y260" s="705"/>
      <c r="Z260" s="705"/>
      <c r="AA260" s="705"/>
      <c r="AB260" s="705"/>
      <c r="AC260" s="705"/>
      <c r="AD260" s="705"/>
      <c r="AE260" s="705"/>
      <c r="AF260" s="70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</row>
    <row r="261" spans="1:47" ht="23.25" customHeight="1">
      <c r="M261" s="2946"/>
      <c r="N261" s="2943"/>
      <c r="O261" s="424"/>
      <c r="P261" s="705"/>
      <c r="R261" s="705"/>
      <c r="S261" s="705"/>
      <c r="T261" s="705"/>
      <c r="U261" s="705"/>
      <c r="V261" s="705"/>
      <c r="W261" s="705"/>
      <c r="X261" s="705"/>
      <c r="Y261" s="705"/>
      <c r="Z261" s="705"/>
      <c r="AA261" s="705"/>
      <c r="AB261" s="705"/>
      <c r="AC261" s="705"/>
      <c r="AD261" s="705"/>
      <c r="AE261" s="705"/>
      <c r="AF261" s="70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</row>
    <row r="262" spans="1:47" ht="23.25" customHeight="1">
      <c r="B262" s="1977" t="s">
        <v>1718</v>
      </c>
      <c r="L262" s="1993"/>
      <c r="M262" s="2946"/>
      <c r="N262" s="2943"/>
      <c r="O262" s="424"/>
      <c r="P262" s="705"/>
      <c r="R262" s="705"/>
      <c r="S262" s="705"/>
      <c r="T262" s="705"/>
      <c r="U262" s="705"/>
      <c r="V262" s="705"/>
      <c r="W262" s="705"/>
      <c r="X262" s="705"/>
      <c r="Y262" s="705"/>
      <c r="Z262" s="705"/>
      <c r="AA262" s="705"/>
      <c r="AB262" s="705"/>
      <c r="AC262" s="705"/>
      <c r="AD262" s="705"/>
      <c r="AE262" s="705"/>
      <c r="AF262" s="70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</row>
    <row r="263" spans="1:47" ht="23.25" customHeight="1">
      <c r="A263" s="1993" t="s">
        <v>2313</v>
      </c>
      <c r="D263" s="1977" t="s">
        <v>677</v>
      </c>
      <c r="I263" s="1977" t="str">
        <f>L273</f>
        <v>ดีมาก</v>
      </c>
      <c r="K263" s="1977" t="s">
        <v>305</v>
      </c>
      <c r="L263" s="1993"/>
      <c r="M263" s="2946"/>
      <c r="N263" s="2943"/>
      <c r="O263" s="30"/>
      <c r="P263" s="705"/>
      <c r="S263" s="705"/>
      <c r="T263" s="705"/>
      <c r="U263" s="705"/>
      <c r="V263" s="705"/>
      <c r="W263" s="705"/>
      <c r="X263" s="705"/>
      <c r="Y263" s="705"/>
      <c r="Z263" s="705"/>
      <c r="AA263" s="705"/>
      <c r="AB263" s="705"/>
      <c r="AC263" s="705"/>
      <c r="AD263" s="705"/>
      <c r="AE263" s="705"/>
      <c r="AF263" s="70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</row>
    <row r="264" spans="1:47" ht="23.25" customHeight="1">
      <c r="A264" s="1991"/>
      <c r="B264" s="1991"/>
      <c r="C264" s="1980"/>
      <c r="D264" s="2000"/>
      <c r="E264" s="1223" t="s">
        <v>306</v>
      </c>
      <c r="F264" s="1223"/>
      <c r="G264" s="1223"/>
      <c r="H264" s="1223"/>
      <c r="I264" s="1366"/>
      <c r="J264" s="2001" t="s">
        <v>307</v>
      </c>
      <c r="K264" s="2001"/>
      <c r="L264" s="2002"/>
      <c r="M264" s="2946"/>
      <c r="N264" s="2943"/>
      <c r="O264" s="30"/>
      <c r="S264" s="705"/>
      <c r="T264" s="705"/>
      <c r="U264" s="705"/>
      <c r="V264" s="705"/>
      <c r="W264" s="705"/>
      <c r="X264" s="705"/>
      <c r="Y264" s="705"/>
      <c r="Z264" s="705"/>
      <c r="AA264" s="705"/>
      <c r="AB264" s="705"/>
      <c r="AC264" s="705"/>
      <c r="AD264" s="705"/>
      <c r="AE264" s="705"/>
      <c r="AF264" s="70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</row>
    <row r="265" spans="1:47" ht="23.25" customHeight="1">
      <c r="A265" s="1307" t="s">
        <v>1712</v>
      </c>
      <c r="B265" s="1986"/>
      <c r="C265" s="1270"/>
      <c r="D265" s="2003" t="s">
        <v>1546</v>
      </c>
      <c r="E265" s="1220" t="s">
        <v>1547</v>
      </c>
      <c r="F265" s="1220"/>
      <c r="G265" s="1220"/>
      <c r="H265" s="1220"/>
      <c r="I265" s="1222"/>
      <c r="J265" s="2004" t="s">
        <v>891</v>
      </c>
      <c r="K265" s="2004" t="s">
        <v>1891</v>
      </c>
      <c r="L265" s="2005" t="s">
        <v>891</v>
      </c>
      <c r="M265" s="2946"/>
      <c r="N265" s="2943"/>
      <c r="O265" s="424"/>
      <c r="P265" s="705"/>
      <c r="R265" s="705"/>
      <c r="S265" s="705"/>
      <c r="T265" s="705"/>
      <c r="U265" s="705"/>
      <c r="V265" s="705"/>
      <c r="W265" s="705"/>
      <c r="X265" s="705"/>
      <c r="Y265" s="705"/>
      <c r="Z265" s="705"/>
      <c r="AA265" s="705"/>
      <c r="AB265" s="705"/>
      <c r="AC265" s="705"/>
      <c r="AD265" s="705"/>
      <c r="AE265" s="705"/>
      <c r="AF265" s="70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</row>
    <row r="266" spans="1:47" ht="23.25" customHeight="1">
      <c r="A266" s="1986" t="s">
        <v>898</v>
      </c>
      <c r="B266" s="1986"/>
      <c r="C266" s="1985"/>
      <c r="D266" s="2003" t="s">
        <v>1154</v>
      </c>
      <c r="E266" s="1370" t="s">
        <v>1548</v>
      </c>
      <c r="F266" s="1370"/>
      <c r="G266" s="1370"/>
      <c r="H266" s="1370"/>
      <c r="I266" s="1990"/>
      <c r="J266" s="2004" t="s">
        <v>1549</v>
      </c>
      <c r="K266" s="2004" t="s">
        <v>898</v>
      </c>
      <c r="L266" s="2005"/>
      <c r="M266" s="2946"/>
      <c r="N266" s="2943"/>
      <c r="O266" s="424"/>
      <c r="P266" s="705"/>
      <c r="R266" s="705"/>
      <c r="S266" s="705"/>
      <c r="T266" s="705"/>
      <c r="U266" s="705"/>
      <c r="V266" s="705"/>
      <c r="W266" s="705"/>
      <c r="X266" s="705"/>
      <c r="Y266" s="705"/>
      <c r="Z266" s="705"/>
      <c r="AA266" s="705"/>
      <c r="AB266" s="705"/>
      <c r="AC266" s="705"/>
      <c r="AD266" s="705"/>
      <c r="AE266" s="705"/>
      <c r="AF266" s="70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</row>
    <row r="267" spans="1:47" ht="23.25" customHeight="1">
      <c r="A267" s="1995"/>
      <c r="B267" s="1995"/>
      <c r="C267" s="1987"/>
      <c r="D267" s="2006"/>
      <c r="E267" s="2007">
        <v>1</v>
      </c>
      <c r="F267" s="2008">
        <v>2</v>
      </c>
      <c r="G267" s="2008">
        <v>3</v>
      </c>
      <c r="H267" s="2008">
        <v>4</v>
      </c>
      <c r="I267" s="2009">
        <v>5</v>
      </c>
      <c r="J267" s="2010" t="s">
        <v>1550</v>
      </c>
      <c r="K267" s="2010"/>
      <c r="L267" s="2011"/>
      <c r="M267" s="2946"/>
      <c r="N267" s="2943"/>
      <c r="O267" s="424"/>
      <c r="P267" s="705"/>
      <c r="R267" s="705"/>
      <c r="S267" s="705"/>
      <c r="T267" s="705"/>
      <c r="U267" s="705"/>
      <c r="V267" s="705"/>
      <c r="W267" s="705"/>
      <c r="X267" s="705"/>
      <c r="Y267" s="705"/>
      <c r="Z267" s="705"/>
      <c r="AA267" s="705"/>
      <c r="AB267" s="705"/>
      <c r="AC267" s="705"/>
      <c r="AD267" s="705"/>
      <c r="AE267" s="705"/>
      <c r="AF267" s="70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</row>
    <row r="268" spans="1:47" ht="23.25" customHeight="1">
      <c r="A268" s="1993" t="s">
        <v>2157</v>
      </c>
      <c r="B268" s="1993"/>
      <c r="C268" s="1993"/>
      <c r="D268" s="2015">
        <f>Y!EV$12</f>
        <v>399</v>
      </c>
      <c r="E268" s="2016">
        <f>LOOKUP(P268,Y!$EW$4:$HT$4,Y!$EW$12:$HT$12)</f>
        <v>0</v>
      </c>
      <c r="F268" s="2016">
        <f>LOOKUP(Q268,Y!$EW$4:$HT$4,Y!$EW$12:$HT$12)</f>
        <v>0</v>
      </c>
      <c r="G268" s="2016">
        <f>LOOKUP(R268,Y!$EW$4:$HT$4,Y!$EW$12:$HT$12)</f>
        <v>0</v>
      </c>
      <c r="H268" s="2016">
        <f>LOOKUP(S268,Y!$EW$4:$HT$4,Y!$EW$12:$HT$12)</f>
        <v>0</v>
      </c>
      <c r="I268" s="2025">
        <f>LOOKUP(T268,Y!$EW$4:$HT$4,Y!$EW$12:$HT$12)</f>
        <v>399</v>
      </c>
      <c r="J268" s="2017">
        <f>LOOKUP(U268,Y!$EW$4:$HT$4,Y!$EW$12:$HT$12)</f>
        <v>399</v>
      </c>
      <c r="K268" s="2017">
        <f>LOOKUP(V268,Y!$EW$4:$HT$4,Y!$EW$12:$HT$12)</f>
        <v>1</v>
      </c>
      <c r="L268" s="2019" t="str">
        <f>LOOKUP(W268,Y!$EW$4:$HT$4,Y!$EW$12:$HT$12)</f>
        <v>ดีเยี่ยม</v>
      </c>
      <c r="M268" s="2946"/>
      <c r="N268" s="2943"/>
      <c r="O268" s="1952">
        <v>1</v>
      </c>
      <c r="P268" s="55">
        <f t="shared" ref="P268:W270" si="2">$O268*100+P$244</f>
        <v>101</v>
      </c>
      <c r="Q268" s="55">
        <f t="shared" si="2"/>
        <v>102</v>
      </c>
      <c r="R268" s="55">
        <f t="shared" si="2"/>
        <v>103</v>
      </c>
      <c r="S268" s="55">
        <f t="shared" si="2"/>
        <v>104</v>
      </c>
      <c r="T268" s="55">
        <f t="shared" si="2"/>
        <v>105</v>
      </c>
      <c r="U268" s="55">
        <f t="shared" si="2"/>
        <v>106</v>
      </c>
      <c r="V268" s="55">
        <f t="shared" si="2"/>
        <v>109</v>
      </c>
      <c r="W268" s="55">
        <f t="shared" si="2"/>
        <v>111</v>
      </c>
      <c r="X268" s="705"/>
      <c r="Y268" s="705"/>
      <c r="Z268" s="705"/>
      <c r="AA268" s="29" t="str">
        <f>A268&amp;B269</f>
        <v>2.1  ร่าเริงแจ่มใส มีความรู้สึกที่ดีต่อตนเอง</v>
      </c>
      <c r="AB268" s="705"/>
      <c r="AC268" s="705"/>
      <c r="AD268" s="705"/>
      <c r="AE268" s="705"/>
      <c r="AF268" s="70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</row>
    <row r="269" spans="1:47" ht="23.25" customHeight="1">
      <c r="A269" s="1993" t="s">
        <v>2158</v>
      </c>
      <c r="B269" s="1993"/>
      <c r="C269" s="1993"/>
      <c r="D269" s="2015">
        <f>Y!EV$12</f>
        <v>399</v>
      </c>
      <c r="E269" s="2016">
        <f>LOOKUP(P269,Y!$EW$4:$HT$4,Y!$EW$12:$HT$12)</f>
        <v>0</v>
      </c>
      <c r="F269" s="2016">
        <f>LOOKUP(Q269,Y!$EW$4:$HT$4,Y!$EW$12:$HT$12)</f>
        <v>0</v>
      </c>
      <c r="G269" s="2016">
        <f>LOOKUP(R269,Y!$EW$4:$HT$4,Y!$EW$12:$HT$12)</f>
        <v>0</v>
      </c>
      <c r="H269" s="2016">
        <f>LOOKUP(S269,Y!$EW$4:$HT$4,Y!$EW$12:$HT$12)</f>
        <v>0</v>
      </c>
      <c r="I269" s="2025">
        <f>LOOKUP(T269,Y!$EW$4:$HT$4,Y!$EW$12:$HT$12)</f>
        <v>399</v>
      </c>
      <c r="J269" s="2017">
        <f>LOOKUP(U269,Y!$EW$4:$HT$4,Y!$EW$12:$HT$12)</f>
        <v>399</v>
      </c>
      <c r="K269" s="2017">
        <f>LOOKUP(V269,Y!$EW$4:$HT$4,Y!$EW$12:$HT$12)</f>
        <v>1</v>
      </c>
      <c r="L269" s="2019" t="str">
        <f>LOOKUP(W269,Y!$EW$4:$HT$4,Y!$EW$12:$HT$12)</f>
        <v>ดีเยี่ยม</v>
      </c>
      <c r="M269" s="2946"/>
      <c r="N269" s="2943"/>
      <c r="O269" s="1952">
        <v>2</v>
      </c>
      <c r="P269" s="55">
        <f t="shared" si="2"/>
        <v>201</v>
      </c>
      <c r="Q269" s="55">
        <f t="shared" si="2"/>
        <v>202</v>
      </c>
      <c r="R269" s="55">
        <f t="shared" si="2"/>
        <v>203</v>
      </c>
      <c r="S269" s="55">
        <f t="shared" si="2"/>
        <v>204</v>
      </c>
      <c r="T269" s="55">
        <f t="shared" si="2"/>
        <v>205</v>
      </c>
      <c r="U269" s="55">
        <f t="shared" si="2"/>
        <v>206</v>
      </c>
      <c r="V269" s="55">
        <f t="shared" si="2"/>
        <v>209</v>
      </c>
      <c r="W269" s="55">
        <f t="shared" si="2"/>
        <v>211</v>
      </c>
      <c r="X269" s="705"/>
      <c r="Y269" s="705"/>
      <c r="Z269" s="705"/>
      <c r="AA269" s="29" t="str">
        <f>A269&amp;B270</f>
        <v>2.2  มีความมั่นใจและกล้าแสดงออก</v>
      </c>
      <c r="AB269" s="705"/>
      <c r="AC269" s="705"/>
      <c r="AD269" s="705"/>
      <c r="AE269" s="705"/>
      <c r="AF269" s="70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</row>
    <row r="270" spans="1:47" ht="23.25" customHeight="1">
      <c r="A270" s="1993" t="s">
        <v>2159</v>
      </c>
      <c r="B270" s="1993"/>
      <c r="C270" s="1993"/>
      <c r="D270" s="2015">
        <f>Y!EV$12</f>
        <v>399</v>
      </c>
      <c r="E270" s="2016">
        <f>LOOKUP(P270,Y!$EW$4:$HT$4,Y!$EW$12:$HT$12)</f>
        <v>0</v>
      </c>
      <c r="F270" s="2016">
        <f>LOOKUP(Q270,Y!$EW$4:$HT$4,Y!$EW$12:$HT$12)</f>
        <v>0</v>
      </c>
      <c r="G270" s="2016">
        <f>LOOKUP(R270,Y!$EW$4:$HT$4,Y!$EW$12:$HT$12)</f>
        <v>0</v>
      </c>
      <c r="H270" s="2016">
        <f>LOOKUP(S270,Y!$EW$4:$HT$4,Y!$EW$12:$HT$12)</f>
        <v>0</v>
      </c>
      <c r="I270" s="2025">
        <f>LOOKUP(T270,Y!$EW$4:$HT$4,Y!$EW$12:$HT$12)</f>
        <v>399</v>
      </c>
      <c r="J270" s="2017">
        <f>LOOKUP(U270,Y!$EW$4:$HT$4,Y!$EW$12:$HT$12)</f>
        <v>399</v>
      </c>
      <c r="K270" s="2017">
        <f>LOOKUP(V270,Y!$EW$4:$HT$4,Y!$EW$12:$HT$12)</f>
        <v>1</v>
      </c>
      <c r="L270" s="2019" t="str">
        <f>LOOKUP(W270,Y!$EW$4:$HT$4,Y!$EW$12:$HT$12)</f>
        <v>ดีเยี่ยม</v>
      </c>
      <c r="M270" s="2946"/>
      <c r="N270" s="2943"/>
      <c r="O270" s="1952">
        <v>3</v>
      </c>
      <c r="P270" s="55">
        <f t="shared" si="2"/>
        <v>301</v>
      </c>
      <c r="Q270" s="55">
        <f t="shared" si="2"/>
        <v>302</v>
      </c>
      <c r="R270" s="55">
        <f t="shared" si="2"/>
        <v>303</v>
      </c>
      <c r="S270" s="55">
        <f t="shared" si="2"/>
        <v>304</v>
      </c>
      <c r="T270" s="55">
        <f t="shared" si="2"/>
        <v>305</v>
      </c>
      <c r="U270" s="55">
        <f t="shared" si="2"/>
        <v>306</v>
      </c>
      <c r="V270" s="55">
        <f t="shared" si="2"/>
        <v>309</v>
      </c>
      <c r="W270" s="55">
        <f t="shared" si="2"/>
        <v>311</v>
      </c>
      <c r="X270" s="705"/>
      <c r="Y270" s="705"/>
      <c r="Z270" s="705"/>
      <c r="AA270" s="29" t="str">
        <f>A270&amp;B271</f>
        <v>2.3  ควบคุมอารมย์ตนเองเหมาะสมกับวัย</v>
      </c>
      <c r="AB270" s="705"/>
      <c r="AC270" s="705"/>
      <c r="AD270" s="705"/>
      <c r="AE270" s="705"/>
      <c r="AF270" s="70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</row>
    <row r="271" spans="1:47" ht="23.25" customHeight="1">
      <c r="A271" s="1993" t="s">
        <v>2160</v>
      </c>
      <c r="B271" s="1993"/>
      <c r="C271" s="1993"/>
      <c r="D271" s="2015"/>
      <c r="E271" s="2016"/>
      <c r="F271" s="2016"/>
      <c r="G271" s="2016"/>
      <c r="H271" s="2016"/>
      <c r="I271" s="2025"/>
      <c r="J271" s="2017"/>
      <c r="K271" s="2018"/>
      <c r="L271" s="2019"/>
      <c r="M271" s="2946"/>
      <c r="N271" s="2943"/>
      <c r="O271" s="46"/>
      <c r="Q271" s="55"/>
      <c r="X271" s="705"/>
      <c r="Y271" s="705"/>
      <c r="Z271" s="705"/>
      <c r="AA271" s="29" t="str">
        <f>A271&amp;B272</f>
        <v>2.4  ชื่นชมศิลปะ ดนตรี การเคลื่อนไหว และรักธรรมชาติ</v>
      </c>
      <c r="AB271" s="705"/>
      <c r="AC271" s="705"/>
      <c r="AD271" s="705"/>
      <c r="AE271" s="705"/>
      <c r="AF271" s="70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</row>
    <row r="272" spans="1:47" ht="23.25" customHeight="1">
      <c r="A272" s="1995"/>
      <c r="B272" s="1995" t="s">
        <v>2161</v>
      </c>
      <c r="C272" s="1995"/>
      <c r="D272" s="2015">
        <f>Y!EV$12</f>
        <v>399</v>
      </c>
      <c r="E272" s="2016">
        <f>LOOKUP(P272,Y!$EW$4:$HT$4,Y!$EW$12:$HT$12)</f>
        <v>0</v>
      </c>
      <c r="F272" s="2016">
        <f>LOOKUP(Q272,Y!$EW$4:$HT$4,Y!$EW$12:$HT$12)</f>
        <v>0</v>
      </c>
      <c r="G272" s="2016">
        <f>LOOKUP(R272,Y!$EW$4:$HT$4,Y!$EW$12:$HT$12)</f>
        <v>0</v>
      </c>
      <c r="H272" s="2016">
        <f>LOOKUP(S272,Y!$EW$4:$HT$4,Y!$EW$12:$HT$12)</f>
        <v>0</v>
      </c>
      <c r="I272" s="2025">
        <f>LOOKUP(T272,Y!$EW$4:$HT$4,Y!$EW$12:$HT$12)</f>
        <v>399</v>
      </c>
      <c r="J272" s="2052">
        <f>LOOKUP(U272,Y!$EW$4:$HT$4,Y!$EW$12:$HT$12)</f>
        <v>399</v>
      </c>
      <c r="K272" s="2052">
        <f>LOOKUP(V272,Y!$EW$4:$HT$4,Y!$EW$12:$HT$12)</f>
        <v>1</v>
      </c>
      <c r="L272" s="2053" t="str">
        <f>LOOKUP(W272,Y!$EW$4:$HT$4,Y!$EW$12:$HT$12)</f>
        <v>ดีเยี่ยม</v>
      </c>
      <c r="M272" s="2946"/>
      <c r="N272" s="2943"/>
      <c r="O272" s="1952">
        <v>4</v>
      </c>
      <c r="P272" s="55">
        <f t="shared" ref="P272:W273" si="3">$O272*100+P$244</f>
        <v>401</v>
      </c>
      <c r="Q272" s="55">
        <f t="shared" si="3"/>
        <v>402</v>
      </c>
      <c r="R272" s="55">
        <f t="shared" si="3"/>
        <v>403</v>
      </c>
      <c r="S272" s="55">
        <f t="shared" si="3"/>
        <v>404</v>
      </c>
      <c r="T272" s="55">
        <f t="shared" si="3"/>
        <v>405</v>
      </c>
      <c r="U272" s="55">
        <f t="shared" si="3"/>
        <v>406</v>
      </c>
      <c r="V272" s="55">
        <f t="shared" si="3"/>
        <v>409</v>
      </c>
      <c r="W272" s="55">
        <f t="shared" si="3"/>
        <v>411</v>
      </c>
      <c r="X272" s="705"/>
      <c r="Y272" s="705"/>
      <c r="Z272" s="705"/>
      <c r="AA272" s="705"/>
      <c r="AB272" s="705"/>
      <c r="AC272" s="705"/>
      <c r="AD272" s="705"/>
      <c r="AE272" s="705"/>
      <c r="AF272" s="70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</row>
    <row r="273" spans="1:47" ht="23.25" customHeight="1">
      <c r="A273" s="2026"/>
      <c r="B273" s="2026"/>
      <c r="C273" s="2026"/>
      <c r="D273" s="2026" t="s">
        <v>1551</v>
      </c>
      <c r="E273" s="2026"/>
      <c r="F273" s="2026"/>
      <c r="G273" s="2026"/>
      <c r="H273" s="2026"/>
      <c r="I273" s="2026"/>
      <c r="J273" s="2026"/>
      <c r="K273" s="2027">
        <f>LOOKUP(R273,Y!$EW$6:$HT$6,Y!$EW$39:$HT$39)</f>
        <v>4</v>
      </c>
      <c r="L273" s="2027" t="str">
        <f>LOOKUP(T273,Y!$EW$6:$HT$6,Y!$EW$39:$HT$39)</f>
        <v>ดีมาก</v>
      </c>
      <c r="M273" s="2946"/>
      <c r="N273" s="2943"/>
      <c r="O273" s="1952">
        <v>11</v>
      </c>
      <c r="P273" s="55">
        <f t="shared" si="3"/>
        <v>1101</v>
      </c>
      <c r="Q273" s="55">
        <f t="shared" si="3"/>
        <v>1102</v>
      </c>
      <c r="R273" s="1954">
        <f t="shared" si="3"/>
        <v>1103</v>
      </c>
      <c r="S273" s="55">
        <f t="shared" si="3"/>
        <v>1104</v>
      </c>
      <c r="T273" s="1954">
        <f t="shared" si="3"/>
        <v>1105</v>
      </c>
      <c r="U273" s="55">
        <f t="shared" si="3"/>
        <v>1106</v>
      </c>
      <c r="V273" s="55">
        <f t="shared" si="3"/>
        <v>1109</v>
      </c>
      <c r="W273" s="55">
        <f t="shared" si="3"/>
        <v>1111</v>
      </c>
      <c r="X273" s="705"/>
      <c r="Y273" s="705"/>
      <c r="Z273" s="705"/>
      <c r="AA273" s="705"/>
      <c r="AB273" s="705"/>
      <c r="AC273" s="705"/>
      <c r="AD273" s="705"/>
      <c r="AE273" s="705"/>
      <c r="AF273" s="70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</row>
    <row r="274" spans="1:47" ht="23.25" customHeight="1">
      <c r="A274" s="1993"/>
      <c r="B274" s="1977" t="s">
        <v>907</v>
      </c>
      <c r="L274" s="1993"/>
      <c r="M274" s="2946"/>
      <c r="N274" s="2943"/>
      <c r="O274" s="424"/>
      <c r="P274" s="705"/>
      <c r="R274" s="705"/>
      <c r="S274" s="705"/>
      <c r="T274" s="705"/>
      <c r="U274" s="705"/>
      <c r="V274" s="705"/>
      <c r="W274" s="705"/>
      <c r="X274" s="705"/>
      <c r="Y274" s="705"/>
      <c r="Z274" s="705"/>
      <c r="AA274" s="705"/>
      <c r="AB274" s="705"/>
      <c r="AC274" s="705"/>
      <c r="AD274" s="705"/>
      <c r="AE274" s="705"/>
      <c r="AF274" s="70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</row>
    <row r="275" spans="1:47" ht="23.25" customHeight="1">
      <c r="A275" s="1977" t="str">
        <f>IF(Y!EO17=0," ",Y!EO17)</f>
        <v xml:space="preserve"> -  จัดทำโครงการศึกาแหล่งการเรียนรู้   จัดกิจกรรมงานศิลปะ  กิจกรรมกีฬา</v>
      </c>
      <c r="K275" s="1993"/>
      <c r="M275" s="2946"/>
      <c r="N275" s="2943"/>
      <c r="O275" s="424"/>
      <c r="P275" s="705"/>
      <c r="R275" s="705"/>
      <c r="S275" s="705"/>
      <c r="T275" s="705"/>
      <c r="U275" s="705"/>
      <c r="V275" s="705"/>
      <c r="W275" s="705"/>
      <c r="X275" s="705"/>
      <c r="Y275" s="705"/>
      <c r="Z275" s="705"/>
      <c r="AA275" s="705"/>
      <c r="AB275" s="705"/>
      <c r="AC275" s="705"/>
      <c r="AD275" s="705"/>
      <c r="AE275" s="705"/>
      <c r="AF275" s="70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</row>
    <row r="276" spans="1:47" ht="23.25" customHeight="1">
      <c r="A276" s="1977" t="str">
        <f>IF(Y!EO18=0," ",Y!EO18)</f>
        <v xml:space="preserve"> </v>
      </c>
      <c r="K276" s="1993"/>
      <c r="M276" s="2946"/>
      <c r="N276" s="2943"/>
      <c r="O276" s="424"/>
      <c r="P276" s="705"/>
      <c r="R276" s="705"/>
      <c r="S276" s="705"/>
      <c r="T276" s="705"/>
      <c r="U276" s="705"/>
      <c r="V276" s="705"/>
      <c r="W276" s="705"/>
      <c r="X276" s="705"/>
      <c r="Y276" s="705"/>
      <c r="Z276" s="705"/>
      <c r="AA276" s="705"/>
      <c r="AB276" s="705"/>
      <c r="AC276" s="705"/>
      <c r="AD276" s="705"/>
      <c r="AE276" s="705"/>
      <c r="AF276" s="70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</row>
    <row r="277" spans="1:47" ht="23.25" customHeight="1">
      <c r="A277" s="1977" t="str">
        <f>IF(Y!EO19=0," ",Y!EO19)</f>
        <v xml:space="preserve"> </v>
      </c>
      <c r="K277" s="1993"/>
      <c r="M277" s="2946"/>
      <c r="N277" s="2943"/>
      <c r="O277" s="424"/>
      <c r="P277" s="705"/>
      <c r="R277" s="705"/>
      <c r="S277" s="705"/>
      <c r="T277" s="705"/>
      <c r="U277" s="705"/>
      <c r="V277" s="705"/>
      <c r="W277" s="705"/>
      <c r="X277" s="705"/>
      <c r="Y277" s="705"/>
      <c r="Z277" s="705"/>
      <c r="AA277" s="705"/>
      <c r="AB277" s="705"/>
      <c r="AC277" s="705"/>
      <c r="AD277" s="705"/>
      <c r="AE277" s="705"/>
      <c r="AF277" s="70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</row>
    <row r="278" spans="1:47" ht="23.25" customHeight="1">
      <c r="A278" s="1977" t="str">
        <f>IF(Y!EO20=0," ",Y!EO20)</f>
        <v xml:space="preserve"> </v>
      </c>
      <c r="L278" s="1993"/>
      <c r="M278" s="2946"/>
      <c r="N278" s="2943"/>
      <c r="O278" s="424"/>
      <c r="P278" s="705"/>
      <c r="R278" s="705"/>
      <c r="S278" s="705"/>
      <c r="T278" s="705"/>
      <c r="U278" s="705"/>
      <c r="V278" s="705"/>
      <c r="W278" s="705"/>
      <c r="X278" s="705"/>
      <c r="Y278" s="705"/>
      <c r="Z278" s="705"/>
      <c r="AA278" s="705"/>
      <c r="AB278" s="705"/>
      <c r="AC278" s="705"/>
      <c r="AD278" s="705"/>
      <c r="AE278" s="705"/>
      <c r="AF278" s="70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</row>
    <row r="279" spans="1:47" ht="23.25" customHeight="1">
      <c r="A279" s="1977" t="str">
        <f>IF(Y!EO21=0," ",Y!EO21)</f>
        <v xml:space="preserve"> </v>
      </c>
      <c r="L279" s="1993"/>
      <c r="M279" s="2946"/>
      <c r="N279" s="2943"/>
      <c r="O279" s="424"/>
      <c r="P279" s="705"/>
      <c r="R279" s="705"/>
      <c r="S279" s="705"/>
      <c r="T279" s="705"/>
      <c r="U279" s="705"/>
      <c r="V279" s="705"/>
      <c r="W279" s="705"/>
      <c r="X279" s="705"/>
      <c r="Y279" s="705"/>
      <c r="Z279" s="705"/>
      <c r="AA279" s="705"/>
      <c r="AB279" s="705"/>
      <c r="AC279" s="705"/>
      <c r="AD279" s="705"/>
      <c r="AE279" s="705"/>
      <c r="AF279" s="70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</row>
    <row r="280" spans="1:47" ht="23.25" customHeight="1">
      <c r="L280" s="1993"/>
      <c r="M280" s="2946"/>
      <c r="N280" s="2943"/>
      <c r="O280" s="424"/>
      <c r="P280" s="705"/>
      <c r="R280" s="705"/>
      <c r="S280" s="705"/>
      <c r="T280" s="705"/>
      <c r="U280" s="705"/>
      <c r="V280" s="705"/>
      <c r="W280" s="705"/>
      <c r="X280" s="705"/>
      <c r="Y280" s="705"/>
      <c r="Z280" s="705"/>
      <c r="AA280" s="705"/>
      <c r="AB280" s="705"/>
      <c r="AC280" s="705"/>
      <c r="AD280" s="705"/>
      <c r="AE280" s="705"/>
      <c r="AF280" s="70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</row>
    <row r="281" spans="1:47" ht="23.25" customHeight="1">
      <c r="A281" s="1986" t="str">
        <f>"- "&amp;N281&amp;" -"</f>
        <v>- 29 -</v>
      </c>
      <c r="B281" s="1979"/>
      <c r="C281" s="1979"/>
      <c r="D281" s="1979"/>
      <c r="E281" s="1979"/>
      <c r="F281" s="1979"/>
      <c r="G281" s="1979"/>
      <c r="H281" s="1979"/>
      <c r="I281" s="1979"/>
      <c r="J281" s="1979"/>
      <c r="K281" s="1979"/>
      <c r="L281" s="1986"/>
      <c r="M281" s="2946">
        <v>1</v>
      </c>
      <c r="N281" s="2944">
        <f>IF(M281&gt;0,SUM(M$234:M281),0)</f>
        <v>29</v>
      </c>
      <c r="O281" s="46"/>
      <c r="P281" s="56"/>
      <c r="Q281" s="56"/>
      <c r="R281" s="56"/>
      <c r="S281" s="56"/>
      <c r="T281" s="56"/>
      <c r="X281" s="705"/>
      <c r="Y281" s="705"/>
      <c r="Z281" s="705"/>
      <c r="AA281" s="705"/>
      <c r="AB281" s="705"/>
      <c r="AC281" s="705"/>
      <c r="AD281" s="705"/>
      <c r="AE281" s="705"/>
      <c r="AF281" s="70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</row>
    <row r="282" spans="1:47" ht="23.25" customHeight="1">
      <c r="A282" s="1993"/>
      <c r="B282" s="1993"/>
      <c r="C282" s="1993"/>
      <c r="D282" s="1993"/>
      <c r="E282" s="1993"/>
      <c r="F282" s="1993"/>
      <c r="G282" s="1993"/>
      <c r="H282" s="1993"/>
      <c r="I282" s="1993"/>
      <c r="J282" s="1993"/>
      <c r="K282" s="2047"/>
      <c r="L282" s="2047"/>
      <c r="M282" s="2946"/>
      <c r="N282" s="2943"/>
      <c r="O282" s="46"/>
      <c r="P282" s="56"/>
      <c r="Q282" s="56"/>
      <c r="R282" s="56"/>
      <c r="S282" s="56"/>
      <c r="T282" s="56"/>
      <c r="X282" s="705"/>
      <c r="Y282" s="705"/>
      <c r="Z282" s="705"/>
      <c r="AA282" s="705"/>
      <c r="AB282" s="705"/>
      <c r="AC282" s="705"/>
      <c r="AD282" s="705"/>
      <c r="AE282" s="705"/>
      <c r="AF282" s="70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</row>
    <row r="283" spans="1:47" ht="23.25" customHeight="1">
      <c r="A283" s="1993"/>
      <c r="B283" s="1993"/>
      <c r="C283" s="1993"/>
      <c r="D283" s="1993"/>
      <c r="E283" s="1993"/>
      <c r="F283" s="1993"/>
      <c r="G283" s="1993"/>
      <c r="H283" s="1993"/>
      <c r="I283" s="1993"/>
      <c r="J283" s="1993"/>
      <c r="K283" s="2047"/>
      <c r="L283" s="2047"/>
      <c r="M283" s="2946"/>
      <c r="N283" s="2943"/>
      <c r="O283" s="46"/>
      <c r="P283" s="56"/>
      <c r="Q283" s="56"/>
      <c r="R283" s="56"/>
      <c r="S283" s="56"/>
      <c r="T283" s="56"/>
      <c r="X283" s="705"/>
      <c r="Y283" s="705"/>
      <c r="Z283" s="705"/>
      <c r="AA283" s="705"/>
      <c r="AB283" s="705"/>
      <c r="AC283" s="705"/>
      <c r="AD283" s="705"/>
      <c r="AE283" s="705"/>
      <c r="AF283" s="70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</row>
    <row r="284" spans="1:47" ht="23.25" customHeight="1">
      <c r="B284" s="1977" t="s">
        <v>2162</v>
      </c>
      <c r="L284" s="1993"/>
      <c r="M284" s="2946"/>
      <c r="N284" s="2943"/>
      <c r="O284" s="424"/>
      <c r="P284" s="705"/>
      <c r="R284" s="705"/>
      <c r="S284" s="705"/>
      <c r="T284" s="705"/>
      <c r="U284" s="705"/>
      <c r="V284" s="705"/>
      <c r="W284" s="705"/>
      <c r="X284" s="705"/>
      <c r="Y284" s="705"/>
      <c r="Z284" s="705"/>
      <c r="AA284" s="705"/>
      <c r="AB284" s="705"/>
      <c r="AC284" s="705"/>
      <c r="AD284" s="705"/>
      <c r="AE284" s="705"/>
      <c r="AF284" s="70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</row>
    <row r="285" spans="1:47" ht="23.25" customHeight="1">
      <c r="A285" s="1993" t="s">
        <v>2201</v>
      </c>
      <c r="D285" s="1977" t="s">
        <v>677</v>
      </c>
      <c r="I285" s="1977" t="str">
        <f>L297</f>
        <v>ดีเยี่ยม</v>
      </c>
      <c r="K285" s="1977" t="s">
        <v>305</v>
      </c>
      <c r="L285" s="1993"/>
      <c r="M285" s="2946"/>
      <c r="N285" s="2943"/>
      <c r="O285" s="30"/>
      <c r="P285" s="705"/>
      <c r="R285" s="705"/>
      <c r="S285" s="705"/>
      <c r="T285" s="705"/>
      <c r="U285" s="705"/>
      <c r="V285" s="705"/>
      <c r="W285" s="705"/>
      <c r="X285" s="705"/>
      <c r="Y285" s="705"/>
      <c r="Z285" s="705"/>
      <c r="AA285" s="705"/>
      <c r="AB285" s="705"/>
      <c r="AC285" s="705"/>
      <c r="AD285" s="705"/>
      <c r="AE285" s="705"/>
      <c r="AF285" s="70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</row>
    <row r="286" spans="1:47" ht="23.25" customHeight="1">
      <c r="A286" s="1991"/>
      <c r="B286" s="1991"/>
      <c r="C286" s="1980"/>
      <c r="D286" s="2000"/>
      <c r="E286" s="1223" t="s">
        <v>306</v>
      </c>
      <c r="F286" s="1223"/>
      <c r="G286" s="1223"/>
      <c r="H286" s="1223"/>
      <c r="I286" s="1366"/>
      <c r="J286" s="2001" t="s">
        <v>307</v>
      </c>
      <c r="K286" s="2001"/>
      <c r="L286" s="2002"/>
      <c r="M286" s="2946"/>
      <c r="N286" s="2943"/>
      <c r="O286" s="30"/>
      <c r="R286" s="705"/>
      <c r="S286" s="705"/>
      <c r="T286" s="705"/>
      <c r="U286" s="705"/>
      <c r="V286" s="705"/>
      <c r="W286" s="705"/>
      <c r="X286" s="705"/>
      <c r="Y286" s="705"/>
      <c r="Z286" s="705"/>
      <c r="AA286" s="705"/>
      <c r="AB286" s="705"/>
      <c r="AC286" s="705"/>
      <c r="AD286" s="705"/>
      <c r="AE286" s="705"/>
      <c r="AF286" s="70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</row>
    <row r="287" spans="1:47" ht="23.25" customHeight="1">
      <c r="A287" s="1307" t="s">
        <v>1712</v>
      </c>
      <c r="B287" s="1986"/>
      <c r="C287" s="1270"/>
      <c r="D287" s="2003" t="s">
        <v>1546</v>
      </c>
      <c r="E287" s="1220" t="s">
        <v>1547</v>
      </c>
      <c r="F287" s="1220"/>
      <c r="G287" s="1220"/>
      <c r="H287" s="1220"/>
      <c r="I287" s="1222"/>
      <c r="J287" s="2004" t="s">
        <v>891</v>
      </c>
      <c r="K287" s="2004" t="s">
        <v>1891</v>
      </c>
      <c r="L287" s="2005" t="s">
        <v>891</v>
      </c>
      <c r="M287" s="2946"/>
      <c r="N287" s="2943"/>
      <c r="O287" s="424"/>
      <c r="P287" s="705"/>
      <c r="R287" s="705"/>
      <c r="S287" s="705"/>
      <c r="T287" s="705"/>
      <c r="U287" s="705"/>
      <c r="V287" s="705"/>
      <c r="W287" s="705"/>
      <c r="X287" s="705"/>
      <c r="Y287" s="705"/>
      <c r="Z287" s="705"/>
      <c r="AA287" s="705"/>
      <c r="AB287" s="705"/>
      <c r="AC287" s="705"/>
      <c r="AD287" s="705"/>
      <c r="AE287" s="705"/>
      <c r="AF287" s="70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</row>
    <row r="288" spans="1:47" ht="23.25" customHeight="1">
      <c r="A288" s="1986" t="s">
        <v>898</v>
      </c>
      <c r="B288" s="1986"/>
      <c r="C288" s="1985"/>
      <c r="D288" s="2003" t="s">
        <v>1154</v>
      </c>
      <c r="E288" s="1370" t="s">
        <v>1548</v>
      </c>
      <c r="F288" s="1370"/>
      <c r="G288" s="1370"/>
      <c r="H288" s="1370"/>
      <c r="I288" s="1990"/>
      <c r="J288" s="2004" t="s">
        <v>1549</v>
      </c>
      <c r="K288" s="2004" t="s">
        <v>898</v>
      </c>
      <c r="L288" s="2005"/>
      <c r="M288" s="2946"/>
      <c r="N288" s="2943"/>
      <c r="O288" s="424"/>
      <c r="P288" s="705"/>
      <c r="R288" s="705"/>
      <c r="S288" s="705"/>
      <c r="T288" s="705"/>
      <c r="U288" s="705"/>
      <c r="V288" s="705"/>
      <c r="W288" s="705"/>
      <c r="X288" s="705"/>
      <c r="Y288" s="705"/>
      <c r="Z288" s="705"/>
      <c r="AA288" s="705"/>
      <c r="AB288" s="705"/>
      <c r="AC288" s="705"/>
      <c r="AD288" s="705"/>
      <c r="AE288" s="705"/>
      <c r="AF288" s="70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</row>
    <row r="289" spans="1:47" ht="23.25" customHeight="1">
      <c r="A289" s="1995"/>
      <c r="B289" s="1995"/>
      <c r="C289" s="1987"/>
      <c r="D289" s="2006"/>
      <c r="E289" s="2007">
        <v>1</v>
      </c>
      <c r="F289" s="2008">
        <v>2</v>
      </c>
      <c r="G289" s="2008">
        <v>3</v>
      </c>
      <c r="H289" s="2008">
        <v>4</v>
      </c>
      <c r="I289" s="2009">
        <v>5</v>
      </c>
      <c r="J289" s="2010" t="s">
        <v>1550</v>
      </c>
      <c r="K289" s="2010"/>
      <c r="L289" s="2011"/>
      <c r="M289" s="2946"/>
      <c r="N289" s="2943"/>
      <c r="O289" s="424"/>
      <c r="P289" s="705"/>
      <c r="R289" s="705"/>
      <c r="S289" s="705"/>
      <c r="T289" s="705"/>
      <c r="U289" s="705"/>
      <c r="V289" s="705"/>
      <c r="W289" s="705"/>
      <c r="X289" s="705"/>
      <c r="Y289" s="705"/>
      <c r="Z289" s="705"/>
      <c r="AA289" s="705"/>
      <c r="AB289" s="705"/>
      <c r="AC289" s="705"/>
      <c r="AD289" s="705"/>
      <c r="AE289" s="705"/>
      <c r="AF289" s="70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</row>
    <row r="290" spans="1:47" ht="23.25" customHeight="1">
      <c r="A290" s="1991" t="s">
        <v>2163</v>
      </c>
      <c r="B290" s="1991"/>
      <c r="C290" s="1980"/>
      <c r="D290" s="2000"/>
      <c r="E290" s="1991"/>
      <c r="F290" s="2028"/>
      <c r="G290" s="2028"/>
      <c r="H290" s="2028"/>
      <c r="I290" s="2029"/>
      <c r="J290" s="1981"/>
      <c r="K290" s="2001"/>
      <c r="L290" s="2002"/>
      <c r="M290" s="2946"/>
      <c r="N290" s="2943"/>
      <c r="O290" s="424"/>
      <c r="P290" s="705"/>
      <c r="R290" s="705"/>
      <c r="S290" s="705"/>
      <c r="T290" s="705"/>
      <c r="U290" s="705"/>
      <c r="V290" s="705"/>
      <c r="W290" s="705"/>
      <c r="X290" s="705"/>
      <c r="Y290" s="705"/>
      <c r="Z290" s="705"/>
      <c r="AA290" s="29" t="str">
        <f>A290&amp;B291</f>
        <v>3.1  มีวินัย รับผิดชอบ เชื่อฟังคำสั่งสอนของพ่อแม่  ครูบาอาจจารย์</v>
      </c>
      <c r="AB290" s="705"/>
      <c r="AC290" s="705"/>
      <c r="AD290" s="705"/>
      <c r="AE290" s="705"/>
      <c r="AF290" s="70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</row>
    <row r="291" spans="1:47" ht="23.25" customHeight="1">
      <c r="A291" s="1993"/>
      <c r="B291" s="1993" t="s">
        <v>1512</v>
      </c>
      <c r="C291" s="1992"/>
      <c r="D291" s="2015">
        <f>Y!EV$13</f>
        <v>399</v>
      </c>
      <c r="E291" s="2016">
        <f>LOOKUP(P291,Y!$EW$4:$HT$4,Y!$EW$13:$HT$13)</f>
        <v>0</v>
      </c>
      <c r="F291" s="2016">
        <f>LOOKUP(Q291,Y!$EW$4:$HT$4,Y!$EW$13:$HT$13)</f>
        <v>0</v>
      </c>
      <c r="G291" s="2016">
        <f>LOOKUP(R291,Y!$EW$4:$HT$4,Y!$EW$13:$HT$13)</f>
        <v>0</v>
      </c>
      <c r="H291" s="2016">
        <f>LOOKUP(S291,Y!$EW$4:$HT$4,Y!$EW$13:$HT$13)</f>
        <v>0</v>
      </c>
      <c r="I291" s="2025">
        <f>LOOKUP(T291,Y!$EW$4:$HT$4,Y!$EW$13:$HT$13)</f>
        <v>399</v>
      </c>
      <c r="J291" s="2017">
        <f>LOOKUP(U291,Y!$EW$4:$HT$4,Y!$EW$13:$HT$13)</f>
        <v>399</v>
      </c>
      <c r="K291" s="2018">
        <f>LOOKUP(V291,Y!$EW$4:$HT$4,Y!$EW$13:$HT$13)</f>
        <v>2</v>
      </c>
      <c r="L291" s="2019" t="str">
        <f>LOOKUP(W291,Y!$EW$4:$HT$4,Y!$EW$13:$HT$13)</f>
        <v>ดีเยี่ยม</v>
      </c>
      <c r="M291" s="2946"/>
      <c r="N291" s="2943"/>
      <c r="O291" s="1952">
        <v>1</v>
      </c>
      <c r="P291" s="55">
        <f t="shared" ref="P291:W291" si="4">$O291*100+P$244</f>
        <v>101</v>
      </c>
      <c r="Q291" s="55">
        <f t="shared" si="4"/>
        <v>102</v>
      </c>
      <c r="R291" s="55">
        <f t="shared" si="4"/>
        <v>103</v>
      </c>
      <c r="S291" s="55">
        <f t="shared" si="4"/>
        <v>104</v>
      </c>
      <c r="T291" s="55">
        <f t="shared" si="4"/>
        <v>105</v>
      </c>
      <c r="U291" s="55">
        <f t="shared" si="4"/>
        <v>106</v>
      </c>
      <c r="V291" s="55">
        <f t="shared" si="4"/>
        <v>109</v>
      </c>
      <c r="W291" s="55">
        <f t="shared" si="4"/>
        <v>111</v>
      </c>
      <c r="X291" s="705"/>
      <c r="Y291" s="705"/>
      <c r="Z291" s="705"/>
      <c r="AA291" s="705"/>
      <c r="AB291" s="705"/>
      <c r="AC291" s="705"/>
      <c r="AD291" s="705"/>
      <c r="AE291" s="705"/>
      <c r="AF291" s="70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</row>
    <row r="292" spans="1:47" ht="23.25" customHeight="1">
      <c r="A292" s="1993" t="s">
        <v>521</v>
      </c>
      <c r="B292" s="1993"/>
      <c r="C292" s="1992"/>
      <c r="D292" s="2015"/>
      <c r="E292" s="2016"/>
      <c r="F292" s="2016"/>
      <c r="G292" s="2016"/>
      <c r="H292" s="2016"/>
      <c r="I292" s="2025"/>
      <c r="J292" s="2017"/>
      <c r="K292" s="2018"/>
      <c r="L292" s="2019"/>
      <c r="M292" s="2946"/>
      <c r="N292" s="2943"/>
      <c r="O292" s="46"/>
      <c r="Q292" s="55"/>
      <c r="X292" s="705"/>
      <c r="Y292" s="705"/>
      <c r="Z292" s="705"/>
      <c r="AA292" s="29" t="str">
        <f>A292&amp;B293</f>
        <v>3.2  มีความซื่อสัตว์สุจริต ช่วยเหลือแบ่งปัน</v>
      </c>
      <c r="AB292" s="705"/>
      <c r="AC292" s="705"/>
      <c r="AD292" s="705"/>
      <c r="AE292" s="705"/>
      <c r="AF292" s="70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</row>
    <row r="293" spans="1:47" ht="23.25" customHeight="1">
      <c r="A293" s="1993"/>
      <c r="B293" s="1993" t="s">
        <v>34</v>
      </c>
      <c r="C293" s="1992"/>
      <c r="D293" s="2015">
        <f>Y!EV$13</f>
        <v>399</v>
      </c>
      <c r="E293" s="2016">
        <f>LOOKUP(P293,Y!$EW$4:$HT$4,Y!$EW$13:$HT$13)</f>
        <v>0</v>
      </c>
      <c r="F293" s="2016">
        <f>LOOKUP(Q293,Y!$EW$4:$HT$4,Y!$EW$13:$HT$13)</f>
        <v>0</v>
      </c>
      <c r="G293" s="2016">
        <f>LOOKUP(R293,Y!$EW$4:$HT$4,Y!$EW$13:$HT$13)</f>
        <v>0</v>
      </c>
      <c r="H293" s="2016">
        <f>LOOKUP(S293,Y!$EW$4:$HT$4,Y!$EW$13:$HT$13)</f>
        <v>0</v>
      </c>
      <c r="I293" s="2025">
        <f>LOOKUP(T293,Y!$EW$4:$HT$4,Y!$EW$13:$HT$13)</f>
        <v>399</v>
      </c>
      <c r="J293" s="2017">
        <f>LOOKUP(U293,Y!$EW$4:$HT$4,Y!$EW$13:$HT$13)</f>
        <v>399</v>
      </c>
      <c r="K293" s="2018">
        <f>LOOKUP(V293,Y!$EW$4:$HT$4,Y!$EW$13:$HT$13)</f>
        <v>1</v>
      </c>
      <c r="L293" s="2019" t="str">
        <f>LOOKUP(W293,Y!$EW$4:$HT$4,Y!$EW$13:$HT$13)</f>
        <v>ดีเยี่ยม</v>
      </c>
      <c r="M293" s="2946"/>
      <c r="N293" s="2943"/>
      <c r="O293" s="1952">
        <v>2</v>
      </c>
      <c r="P293" s="55">
        <f t="shared" ref="P293:W294" si="5">$O293*100+P$244</f>
        <v>201</v>
      </c>
      <c r="Q293" s="55">
        <f t="shared" si="5"/>
        <v>202</v>
      </c>
      <c r="R293" s="55">
        <f t="shared" si="5"/>
        <v>203</v>
      </c>
      <c r="S293" s="55">
        <f t="shared" si="5"/>
        <v>204</v>
      </c>
      <c r="T293" s="55">
        <f t="shared" si="5"/>
        <v>205</v>
      </c>
      <c r="U293" s="55">
        <f t="shared" si="5"/>
        <v>206</v>
      </c>
      <c r="V293" s="55">
        <f t="shared" si="5"/>
        <v>209</v>
      </c>
      <c r="W293" s="55">
        <f t="shared" si="5"/>
        <v>211</v>
      </c>
      <c r="X293" s="705"/>
      <c r="Y293" s="705"/>
      <c r="Z293" s="705"/>
      <c r="AA293" s="705"/>
      <c r="AB293" s="705"/>
      <c r="AC293" s="705"/>
      <c r="AD293" s="705"/>
      <c r="AE293" s="705"/>
      <c r="AF293" s="70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</row>
    <row r="294" spans="1:47" ht="23.25" customHeight="1">
      <c r="A294" s="1993" t="s">
        <v>1513</v>
      </c>
      <c r="B294" s="1993"/>
      <c r="C294" s="1992"/>
      <c r="D294" s="2015">
        <f>Y!EV$13</f>
        <v>399</v>
      </c>
      <c r="E294" s="2016">
        <f>LOOKUP(P294,Y!$EW$4:$HT$4,Y!$EW$13:$HT$13)</f>
        <v>0</v>
      </c>
      <c r="F294" s="2016">
        <f>LOOKUP(Q294,Y!$EW$4:$HT$4,Y!$EW$13:$HT$13)</f>
        <v>0</v>
      </c>
      <c r="G294" s="2016">
        <f>LOOKUP(R294,Y!$EW$4:$HT$4,Y!$EW$13:$HT$13)</f>
        <v>0</v>
      </c>
      <c r="H294" s="2016">
        <f>LOOKUP(S294,Y!$EW$4:$HT$4,Y!$EW$13:$HT$13)</f>
        <v>0</v>
      </c>
      <c r="I294" s="2025">
        <f>LOOKUP(T294,Y!$EW$4:$HT$4,Y!$EW$13:$HT$13)</f>
        <v>399</v>
      </c>
      <c r="J294" s="2017">
        <f>LOOKUP(U294,Y!$EW$4:$HT$4,Y!$EW$13:$HT$13)</f>
        <v>399</v>
      </c>
      <c r="K294" s="2018">
        <f>LOOKUP(V294,Y!$EW$4:$HT$4,Y!$EW$13:$HT$13)</f>
        <v>1</v>
      </c>
      <c r="L294" s="2019" t="str">
        <f>LOOKUP(W294,Y!$EW$4:$HT$4,Y!$EW$13:$HT$13)</f>
        <v>ดีเยี่ยม</v>
      </c>
      <c r="M294" s="2946"/>
      <c r="N294" s="2943"/>
      <c r="O294" s="1952">
        <v>3</v>
      </c>
      <c r="P294" s="55">
        <f t="shared" si="5"/>
        <v>301</v>
      </c>
      <c r="Q294" s="55">
        <f t="shared" si="5"/>
        <v>302</v>
      </c>
      <c r="R294" s="55">
        <f t="shared" si="5"/>
        <v>303</v>
      </c>
      <c r="S294" s="55">
        <f t="shared" si="5"/>
        <v>304</v>
      </c>
      <c r="T294" s="55">
        <f t="shared" si="5"/>
        <v>305</v>
      </c>
      <c r="U294" s="55">
        <f t="shared" si="5"/>
        <v>306</v>
      </c>
      <c r="V294" s="55">
        <f t="shared" si="5"/>
        <v>309</v>
      </c>
      <c r="W294" s="55">
        <f t="shared" si="5"/>
        <v>311</v>
      </c>
      <c r="X294" s="705"/>
      <c r="Y294" s="705"/>
      <c r="Z294" s="705"/>
      <c r="AA294" s="29" t="str">
        <f>A294&amp;B305</f>
        <v>3.3  เล่นและทำงานร่วมกับผู้อื่นได้</v>
      </c>
      <c r="AB294" s="705"/>
      <c r="AC294" s="705"/>
      <c r="AD294" s="705"/>
      <c r="AE294" s="705"/>
      <c r="AF294" s="70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</row>
    <row r="295" spans="1:47" ht="23.25" customHeight="1">
      <c r="A295" s="1993" t="s">
        <v>584</v>
      </c>
      <c r="B295" s="1993"/>
      <c r="C295" s="1992"/>
      <c r="D295" s="2003"/>
      <c r="E295" s="2030"/>
      <c r="F295" s="2031"/>
      <c r="G295" s="2031"/>
      <c r="H295" s="2031"/>
      <c r="I295" s="2032"/>
      <c r="J295" s="2033"/>
      <c r="K295" s="2034"/>
      <c r="L295" s="2033"/>
      <c r="M295" s="2946"/>
      <c r="N295" s="2943"/>
      <c r="O295" s="424"/>
      <c r="P295" s="705"/>
      <c r="R295" s="705"/>
      <c r="S295" s="705"/>
      <c r="T295" s="705"/>
      <c r="U295" s="705"/>
      <c r="V295" s="705"/>
      <c r="W295" s="705"/>
      <c r="X295" s="705"/>
      <c r="Y295" s="705"/>
      <c r="Z295" s="705"/>
      <c r="AA295" s="29" t="str">
        <f>A295&amp;B296</f>
        <v>3.4  ประพฤติตนตามวัฒนธรรมไทยและศาสนาที่ตนนับถือ</v>
      </c>
      <c r="AB295" s="705"/>
      <c r="AC295" s="705"/>
      <c r="AD295" s="705"/>
      <c r="AE295" s="705"/>
      <c r="AF295" s="70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</row>
    <row r="296" spans="1:47" ht="23.25" customHeight="1">
      <c r="A296" s="1995"/>
      <c r="B296" s="1995" t="s">
        <v>585</v>
      </c>
      <c r="C296" s="1987"/>
      <c r="D296" s="2015">
        <f>Y!EV$13</f>
        <v>399</v>
      </c>
      <c r="E296" s="2016">
        <f>LOOKUP(P296,Y!$EW$4:$HT$4,Y!$EW$13:$HT$13)</f>
        <v>0</v>
      </c>
      <c r="F296" s="2016">
        <f>LOOKUP(Q296,Y!$EW$4:$HT$4,Y!$EW$13:$HT$13)</f>
        <v>0</v>
      </c>
      <c r="G296" s="2016">
        <f>LOOKUP(R296,Y!$EW$4:$HT$4,Y!$EW$13:$HT$13)</f>
        <v>0</v>
      </c>
      <c r="H296" s="2016">
        <f>LOOKUP(S296,Y!$EW$4:$HT$4,Y!$EW$13:$HT$13)</f>
        <v>0</v>
      </c>
      <c r="I296" s="2025">
        <f>LOOKUP(T296,Y!$EW$4:$HT$4,Y!$EW$13:$HT$13)</f>
        <v>399</v>
      </c>
      <c r="J296" s="2017">
        <f>LOOKUP(U296,Y!$EW$4:$HT$4,Y!$EW$13:$HT$13)</f>
        <v>399</v>
      </c>
      <c r="K296" s="2018">
        <f>LOOKUP(V296,Y!$EW$4:$HT$4,Y!$EW$13:$HT$13)</f>
        <v>1</v>
      </c>
      <c r="L296" s="2019" t="str">
        <f>LOOKUP(W296,Y!$EW$4:$HT$4,Y!$EW$13:$HT$13)</f>
        <v>ดีเยี่ยม</v>
      </c>
      <c r="M296" s="2946"/>
      <c r="N296" s="2943"/>
      <c r="O296" s="1952">
        <v>4</v>
      </c>
      <c r="P296" s="55">
        <f t="shared" ref="P296:W297" si="6">$O296*100+P$244</f>
        <v>401</v>
      </c>
      <c r="Q296" s="55">
        <f t="shared" si="6"/>
        <v>402</v>
      </c>
      <c r="R296" s="55">
        <f t="shared" si="6"/>
        <v>403</v>
      </c>
      <c r="S296" s="55">
        <f t="shared" si="6"/>
        <v>404</v>
      </c>
      <c r="T296" s="55">
        <f t="shared" si="6"/>
        <v>405</v>
      </c>
      <c r="U296" s="55">
        <f t="shared" si="6"/>
        <v>406</v>
      </c>
      <c r="V296" s="55">
        <f t="shared" si="6"/>
        <v>409</v>
      </c>
      <c r="W296" s="55">
        <f t="shared" si="6"/>
        <v>411</v>
      </c>
      <c r="X296" s="705"/>
      <c r="Y296" s="705"/>
      <c r="Z296" s="705"/>
      <c r="AA296" s="705"/>
      <c r="AB296" s="705"/>
      <c r="AC296" s="705"/>
      <c r="AD296" s="705"/>
      <c r="AE296" s="705"/>
      <c r="AF296" s="70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</row>
    <row r="297" spans="1:47" ht="23.25" customHeight="1">
      <c r="A297" s="2026"/>
      <c r="B297" s="2026"/>
      <c r="C297" s="2026"/>
      <c r="D297" s="2026" t="s">
        <v>1551</v>
      </c>
      <c r="E297" s="2026"/>
      <c r="F297" s="2026"/>
      <c r="G297" s="2026"/>
      <c r="H297" s="2026"/>
      <c r="I297" s="2026"/>
      <c r="J297" s="2026"/>
      <c r="K297" s="2027">
        <f>LOOKUP(R297,Y!$EW$6:$HT$6,Y!$EW$40:$HT$40)</f>
        <v>5</v>
      </c>
      <c r="L297" s="2027" t="str">
        <f>LOOKUP(T297,Y!$EW$6:$HT$6,Y!$EW$40:$HT$40)</f>
        <v>ดีเยี่ยม</v>
      </c>
      <c r="M297" s="2946"/>
      <c r="N297" s="2943"/>
      <c r="O297" s="1952">
        <v>11</v>
      </c>
      <c r="P297" s="55">
        <f t="shared" si="6"/>
        <v>1101</v>
      </c>
      <c r="Q297" s="55">
        <f t="shared" si="6"/>
        <v>1102</v>
      </c>
      <c r="R297" s="1954">
        <f t="shared" si="6"/>
        <v>1103</v>
      </c>
      <c r="S297" s="55">
        <f t="shared" si="6"/>
        <v>1104</v>
      </c>
      <c r="T297" s="1954">
        <f t="shared" si="6"/>
        <v>1105</v>
      </c>
      <c r="U297" s="55">
        <f t="shared" si="6"/>
        <v>1106</v>
      </c>
      <c r="V297" s="55">
        <f t="shared" si="6"/>
        <v>1109</v>
      </c>
      <c r="W297" s="55">
        <f t="shared" si="6"/>
        <v>1111</v>
      </c>
      <c r="X297" s="705"/>
      <c r="Y297" s="705"/>
      <c r="Z297" s="705"/>
      <c r="AA297" s="705"/>
      <c r="AB297" s="705"/>
      <c r="AC297" s="705"/>
      <c r="AD297" s="705"/>
      <c r="AE297" s="705"/>
      <c r="AF297" s="70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</row>
    <row r="298" spans="1:47" ht="23.25" customHeight="1">
      <c r="A298" s="1993"/>
      <c r="B298" s="1977" t="s">
        <v>907</v>
      </c>
      <c r="L298" s="1993"/>
      <c r="M298" s="2946"/>
      <c r="N298" s="2943"/>
      <c r="O298" s="424"/>
      <c r="P298" s="705"/>
      <c r="R298" s="705"/>
      <c r="S298" s="705"/>
      <c r="T298" s="705"/>
      <c r="U298" s="705"/>
      <c r="V298" s="705"/>
      <c r="W298" s="705"/>
      <c r="X298" s="705"/>
      <c r="Y298" s="705"/>
      <c r="Z298" s="705"/>
      <c r="AA298" s="705"/>
      <c r="AB298" s="705"/>
      <c r="AC298" s="705"/>
      <c r="AD298" s="705"/>
      <c r="AE298" s="705"/>
      <c r="AF298" s="70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</row>
    <row r="299" spans="1:47" ht="23.25" customHeight="1">
      <c r="A299" s="20"/>
      <c r="B299" s="1977" t="str">
        <f>IF(Y!EO23=0," ",Y!EO23)</f>
        <v xml:space="preserve"> -  จัดโครงการส่งเสริมคุณธรรม จริยธรรม และค่านิยมที่พึงประสงค์  กิจกรรมวันสำคัญต่างๆ</v>
      </c>
      <c r="L299" s="1993"/>
      <c r="M299" s="2946"/>
      <c r="N299" s="2943"/>
      <c r="O299" s="424"/>
      <c r="P299" s="705"/>
      <c r="R299" s="705"/>
      <c r="S299" s="705"/>
      <c r="T299" s="705"/>
      <c r="U299" s="705"/>
      <c r="V299" s="705"/>
      <c r="W299" s="705"/>
      <c r="X299" s="705"/>
      <c r="Y299" s="705"/>
      <c r="Z299" s="705"/>
      <c r="AA299" s="705"/>
      <c r="AB299" s="705"/>
      <c r="AC299" s="705"/>
      <c r="AD299" s="705"/>
      <c r="AE299" s="705"/>
      <c r="AF299" s="70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</row>
    <row r="300" spans="1:47" ht="23.25" customHeight="1">
      <c r="A300" s="20"/>
      <c r="B300" s="1977" t="str">
        <f>IF(Y!EO24=0," ",Y!EO24)</f>
        <v xml:space="preserve">       กิจกรรมครูพระสอนธรรมในโรงเรียน เป็นต้น</v>
      </c>
      <c r="L300" s="1993"/>
      <c r="M300" s="2946"/>
      <c r="N300" s="2943"/>
      <c r="O300" s="424"/>
      <c r="P300" s="705"/>
      <c r="R300" s="705"/>
      <c r="S300" s="705"/>
      <c r="T300" s="705"/>
      <c r="U300" s="705"/>
      <c r="V300" s="705"/>
      <c r="W300" s="705"/>
      <c r="X300" s="705"/>
      <c r="Y300" s="705"/>
      <c r="Z300" s="705"/>
      <c r="AA300" s="705"/>
      <c r="AB300" s="705"/>
      <c r="AC300" s="705"/>
      <c r="AD300" s="705"/>
      <c r="AE300" s="705"/>
      <c r="AF300" s="70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</row>
    <row r="301" spans="1:47" ht="23.25" customHeight="1">
      <c r="A301" s="1977" t="str">
        <f>IF(Y!EO25=0," ",Y!EO25)</f>
        <v xml:space="preserve"> </v>
      </c>
      <c r="L301" s="1993"/>
      <c r="M301" s="2946"/>
      <c r="N301" s="2943"/>
      <c r="O301" s="424"/>
      <c r="P301" s="705"/>
      <c r="R301" s="705"/>
      <c r="S301" s="705"/>
      <c r="T301" s="705"/>
      <c r="U301" s="705"/>
      <c r="V301" s="705"/>
      <c r="W301" s="705"/>
      <c r="X301" s="705"/>
      <c r="Y301" s="705"/>
      <c r="Z301" s="705"/>
      <c r="AA301" s="705"/>
      <c r="AB301" s="705"/>
      <c r="AC301" s="705"/>
      <c r="AD301" s="705"/>
      <c r="AE301" s="705"/>
      <c r="AF301" s="70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</row>
    <row r="302" spans="1:47" ht="23.25" customHeight="1">
      <c r="A302" s="1977" t="str">
        <f>IF(Y!EO26=0," ",Y!EO26)</f>
        <v xml:space="preserve"> </v>
      </c>
      <c r="M302" s="2946"/>
      <c r="N302" s="2943"/>
      <c r="O302" s="424"/>
      <c r="P302" s="705"/>
      <c r="R302" s="705"/>
      <c r="S302" s="705"/>
      <c r="T302" s="705"/>
      <c r="U302" s="705"/>
      <c r="V302" s="705"/>
      <c r="W302" s="705"/>
      <c r="X302" s="705"/>
      <c r="Y302" s="705"/>
      <c r="Z302" s="705"/>
      <c r="AA302" s="705"/>
      <c r="AB302" s="705"/>
      <c r="AC302" s="705"/>
      <c r="AD302" s="705"/>
      <c r="AE302" s="705"/>
      <c r="AF302" s="70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</row>
    <row r="303" spans="1:47" ht="23.25" customHeight="1">
      <c r="A303" s="1977" t="str">
        <f>IF(Y!EO27=0," ",Y!EO27)</f>
        <v xml:space="preserve"> </v>
      </c>
      <c r="M303" s="2946"/>
      <c r="N303" s="2943"/>
      <c r="O303" s="424"/>
      <c r="P303" s="705"/>
      <c r="R303" s="705"/>
      <c r="S303" s="705"/>
      <c r="T303" s="705"/>
      <c r="U303" s="705"/>
      <c r="V303" s="705"/>
      <c r="W303" s="705"/>
      <c r="X303" s="705"/>
      <c r="Y303" s="705"/>
      <c r="Z303" s="705"/>
      <c r="AA303" s="705"/>
      <c r="AB303" s="705"/>
      <c r="AC303" s="705"/>
      <c r="AD303" s="705"/>
      <c r="AE303" s="705"/>
      <c r="AF303" s="70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</row>
    <row r="304" spans="1:47" ht="23.25" customHeight="1">
      <c r="A304" s="1993"/>
      <c r="L304" s="1993"/>
      <c r="M304" s="2946"/>
      <c r="N304" s="2943"/>
      <c r="O304" s="424"/>
      <c r="P304" s="705"/>
      <c r="R304" s="705"/>
      <c r="S304" s="705"/>
      <c r="T304" s="705"/>
      <c r="U304" s="705"/>
      <c r="V304" s="705"/>
      <c r="W304" s="705"/>
      <c r="X304" s="705"/>
      <c r="Y304" s="705"/>
      <c r="Z304" s="705"/>
      <c r="AA304" s="705"/>
      <c r="AB304" s="705"/>
      <c r="AC304" s="705"/>
      <c r="AD304" s="705"/>
      <c r="AE304" s="705"/>
      <c r="AF304" s="70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</row>
    <row r="305" spans="1:47" ht="23.25" customHeight="1">
      <c r="A305" s="1986" t="str">
        <f>"- "&amp;N305&amp;" -"</f>
        <v>- 30 -</v>
      </c>
      <c r="B305" s="1979"/>
      <c r="C305" s="1979"/>
      <c r="D305" s="1979"/>
      <c r="E305" s="1979"/>
      <c r="F305" s="1979"/>
      <c r="G305" s="1979"/>
      <c r="H305" s="1979"/>
      <c r="I305" s="1979"/>
      <c r="J305" s="1979"/>
      <c r="K305" s="1979"/>
      <c r="L305" s="1986"/>
      <c r="M305" s="2946">
        <v>1</v>
      </c>
      <c r="N305" s="2944">
        <f>IF(M305&gt;0,SUM(M$234:M305),0)</f>
        <v>30</v>
      </c>
      <c r="O305" s="46"/>
      <c r="Q305" s="55"/>
      <c r="X305" s="705"/>
      <c r="Y305" s="705"/>
      <c r="Z305" s="705"/>
      <c r="AA305" s="705"/>
      <c r="AB305" s="705"/>
      <c r="AC305" s="705"/>
      <c r="AD305" s="705"/>
      <c r="AE305" s="705"/>
      <c r="AF305" s="70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</row>
    <row r="306" spans="1:47" ht="23.25" customHeight="1">
      <c r="A306" s="1993"/>
      <c r="B306" s="1993"/>
      <c r="C306" s="1993"/>
      <c r="D306" s="2030"/>
      <c r="E306" s="2025"/>
      <c r="F306" s="2025"/>
      <c r="G306" s="2025"/>
      <c r="H306" s="2025"/>
      <c r="I306" s="2025"/>
      <c r="J306" s="2025"/>
      <c r="K306" s="2047"/>
      <c r="L306" s="2025"/>
      <c r="M306" s="2946"/>
      <c r="N306" s="2943"/>
      <c r="O306" s="46"/>
      <c r="Q306" s="55"/>
      <c r="X306" s="705"/>
      <c r="Y306" s="705"/>
      <c r="Z306" s="705"/>
      <c r="AA306" s="705"/>
      <c r="AB306" s="705"/>
      <c r="AC306" s="705"/>
      <c r="AD306" s="705"/>
      <c r="AE306" s="705"/>
      <c r="AF306" s="70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</row>
    <row r="307" spans="1:47" ht="23.25" customHeight="1">
      <c r="A307" s="1993"/>
      <c r="B307" s="1993"/>
      <c r="C307" s="1993"/>
      <c r="D307" s="2030"/>
      <c r="E307" s="2025"/>
      <c r="F307" s="2025"/>
      <c r="G307" s="2025"/>
      <c r="H307" s="2025"/>
      <c r="I307" s="2025"/>
      <c r="J307" s="2025"/>
      <c r="K307" s="2047"/>
      <c r="L307" s="2025"/>
      <c r="M307" s="2946"/>
      <c r="N307" s="2943"/>
      <c r="O307" s="46"/>
      <c r="Q307" s="55"/>
      <c r="X307" s="705"/>
      <c r="Y307" s="705"/>
      <c r="Z307" s="705"/>
      <c r="AA307" s="705"/>
      <c r="AB307" s="705"/>
      <c r="AC307" s="705"/>
      <c r="AD307" s="705"/>
      <c r="AE307" s="705"/>
      <c r="AF307" s="70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</row>
    <row r="308" spans="1:47" ht="23.25" customHeight="1">
      <c r="B308" s="1977" t="s">
        <v>509</v>
      </c>
      <c r="L308" s="1993"/>
      <c r="M308" s="2946"/>
      <c r="N308" s="2943"/>
      <c r="O308" s="424"/>
      <c r="P308" s="705"/>
      <c r="R308" s="705"/>
      <c r="S308" s="705"/>
      <c r="T308" s="705"/>
      <c r="U308" s="705"/>
      <c r="V308" s="705"/>
      <c r="W308" s="705"/>
      <c r="X308" s="705"/>
      <c r="Y308" s="705"/>
      <c r="Z308" s="705"/>
      <c r="AA308" s="705"/>
      <c r="AB308" s="705"/>
      <c r="AC308" s="705"/>
      <c r="AD308" s="705"/>
      <c r="AE308" s="705"/>
      <c r="AF308" s="70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</row>
    <row r="309" spans="1:47" ht="23.25" customHeight="1">
      <c r="A309" s="1993" t="s">
        <v>2202</v>
      </c>
      <c r="D309" s="1977" t="s">
        <v>677</v>
      </c>
      <c r="I309" s="1977" t="str">
        <f>L322</f>
        <v>ดีเยี่ยม</v>
      </c>
      <c r="K309" s="1977" t="s">
        <v>305</v>
      </c>
      <c r="L309" s="1993"/>
      <c r="M309" s="2946"/>
      <c r="N309" s="2943"/>
      <c r="O309" s="46"/>
      <c r="P309" s="705"/>
      <c r="R309" s="705"/>
      <c r="S309" s="705"/>
      <c r="T309" s="705"/>
      <c r="U309" s="705"/>
      <c r="V309" s="705"/>
      <c r="W309" s="705"/>
      <c r="X309" s="705"/>
      <c r="Y309" s="705"/>
      <c r="Z309" s="705"/>
      <c r="AA309" s="705"/>
      <c r="AB309" s="705"/>
      <c r="AC309" s="705"/>
      <c r="AD309" s="705"/>
      <c r="AE309" s="705"/>
      <c r="AF309" s="70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</row>
    <row r="310" spans="1:47" ht="23.25" customHeight="1">
      <c r="A310" s="1991"/>
      <c r="B310" s="1991"/>
      <c r="C310" s="1980"/>
      <c r="D310" s="2000"/>
      <c r="E310" s="1223" t="s">
        <v>306</v>
      </c>
      <c r="F310" s="1223"/>
      <c r="G310" s="1223"/>
      <c r="H310" s="1223"/>
      <c r="I310" s="1366"/>
      <c r="J310" s="2001" t="s">
        <v>307</v>
      </c>
      <c r="K310" s="2001"/>
      <c r="L310" s="2002"/>
      <c r="M310" s="2946"/>
      <c r="N310" s="2943"/>
      <c r="O310" s="30"/>
      <c r="P310" s="705"/>
      <c r="R310" s="705"/>
      <c r="S310" s="705"/>
      <c r="T310" s="705"/>
      <c r="U310" s="705"/>
      <c r="V310" s="705"/>
      <c r="W310" s="705"/>
      <c r="X310" s="705"/>
      <c r="Y310" s="705"/>
      <c r="Z310" s="705"/>
      <c r="AA310" s="705"/>
      <c r="AB310" s="705"/>
      <c r="AC310" s="705"/>
      <c r="AD310" s="705"/>
      <c r="AE310" s="705"/>
      <c r="AF310" s="70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</row>
    <row r="311" spans="1:47" ht="23.25" customHeight="1">
      <c r="A311" s="1307" t="s">
        <v>1712</v>
      </c>
      <c r="B311" s="1986"/>
      <c r="C311" s="1270"/>
      <c r="D311" s="2003" t="s">
        <v>1546</v>
      </c>
      <c r="E311" s="1220" t="s">
        <v>1547</v>
      </c>
      <c r="F311" s="1220"/>
      <c r="G311" s="1220"/>
      <c r="H311" s="1220"/>
      <c r="I311" s="1222"/>
      <c r="J311" s="2004" t="s">
        <v>891</v>
      </c>
      <c r="K311" s="2004" t="s">
        <v>1891</v>
      </c>
      <c r="L311" s="2005" t="s">
        <v>891</v>
      </c>
      <c r="M311" s="2946"/>
      <c r="N311" s="2943"/>
      <c r="O311" s="30"/>
      <c r="P311" s="705"/>
      <c r="R311" s="705"/>
      <c r="S311" s="705"/>
      <c r="T311" s="705"/>
      <c r="U311" s="705"/>
      <c r="V311" s="705"/>
      <c r="W311" s="705"/>
      <c r="X311" s="705"/>
      <c r="Y311" s="705"/>
      <c r="Z311" s="705"/>
      <c r="AA311" s="705"/>
      <c r="AB311" s="705"/>
      <c r="AC311" s="705"/>
      <c r="AD311" s="705"/>
      <c r="AE311" s="705"/>
      <c r="AF311" s="70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</row>
    <row r="312" spans="1:47" ht="23.25" customHeight="1">
      <c r="A312" s="1986" t="s">
        <v>898</v>
      </c>
      <c r="B312" s="1986"/>
      <c r="C312" s="1985"/>
      <c r="D312" s="2003" t="s">
        <v>1154</v>
      </c>
      <c r="E312" s="1370" t="s">
        <v>1548</v>
      </c>
      <c r="F312" s="1370"/>
      <c r="G312" s="1370"/>
      <c r="H312" s="1370"/>
      <c r="I312" s="1990"/>
      <c r="J312" s="2004" t="s">
        <v>1549</v>
      </c>
      <c r="K312" s="2004" t="s">
        <v>898</v>
      </c>
      <c r="L312" s="2005"/>
      <c r="M312" s="2946"/>
      <c r="N312" s="2943"/>
      <c r="O312" s="30"/>
      <c r="P312" s="705"/>
      <c r="R312" s="705"/>
      <c r="S312" s="705"/>
      <c r="T312" s="705"/>
      <c r="U312" s="705"/>
      <c r="V312" s="705"/>
      <c r="W312" s="705"/>
      <c r="X312" s="705"/>
      <c r="Y312" s="705"/>
      <c r="Z312" s="705"/>
      <c r="AA312" s="705"/>
      <c r="AB312" s="705"/>
      <c r="AC312" s="705"/>
      <c r="AD312" s="705"/>
      <c r="AE312" s="705"/>
      <c r="AF312" s="70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</row>
    <row r="313" spans="1:47" ht="23.25" customHeight="1">
      <c r="A313" s="1995"/>
      <c r="B313" s="1995"/>
      <c r="C313" s="1987"/>
      <c r="D313" s="2006"/>
      <c r="E313" s="2037">
        <v>1</v>
      </c>
      <c r="F313" s="2008">
        <v>2</v>
      </c>
      <c r="G313" s="2008">
        <v>3</v>
      </c>
      <c r="H313" s="2008">
        <v>4</v>
      </c>
      <c r="I313" s="2009">
        <v>5</v>
      </c>
      <c r="J313" s="2010" t="s">
        <v>1550</v>
      </c>
      <c r="K313" s="2010"/>
      <c r="L313" s="2011"/>
      <c r="M313" s="2946"/>
      <c r="N313" s="2943"/>
      <c r="O313" s="30"/>
      <c r="R313" s="705"/>
      <c r="S313" s="705"/>
      <c r="T313" s="705"/>
      <c r="U313" s="705"/>
      <c r="V313" s="705"/>
      <c r="W313" s="705"/>
      <c r="X313" s="705"/>
      <c r="Y313" s="705"/>
      <c r="Z313" s="705"/>
      <c r="AA313" s="705"/>
      <c r="AB313" s="705"/>
      <c r="AC313" s="705"/>
      <c r="AD313" s="705"/>
      <c r="AE313" s="705"/>
      <c r="AF313" s="70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</row>
    <row r="314" spans="1:47" ht="23.25" customHeight="1">
      <c r="A314" s="1991" t="s">
        <v>586</v>
      </c>
      <c r="B314" s="1991"/>
      <c r="C314" s="1980"/>
      <c r="D314" s="2000"/>
      <c r="E314" s="2038"/>
      <c r="F314" s="2028"/>
      <c r="G314" s="2028"/>
      <c r="H314" s="2028"/>
      <c r="I314" s="2029"/>
      <c r="J314" s="2003"/>
      <c r="K314" s="2001"/>
      <c r="L314" s="2002"/>
      <c r="M314" s="2946"/>
      <c r="N314" s="2943"/>
      <c r="O314" s="424"/>
      <c r="P314" s="705"/>
      <c r="R314" s="705"/>
      <c r="S314" s="705"/>
      <c r="T314" s="705"/>
      <c r="U314" s="705"/>
      <c r="V314" s="705"/>
      <c r="W314" s="705"/>
      <c r="X314" s="705"/>
      <c r="Y314" s="705"/>
      <c r="Z314" s="705"/>
      <c r="AA314" s="29" t="str">
        <f>A314&amp;B315</f>
        <v>4.1  สนใจเรียนรู้สิ่งรอบตัว ซักถามอย่างตั้งใจ และรักษาการเรียนรู้</v>
      </c>
      <c r="AB314" s="705"/>
      <c r="AC314" s="705"/>
      <c r="AD314" s="705"/>
      <c r="AE314" s="705"/>
      <c r="AF314" s="705"/>
      <c r="AG314" s="45"/>
      <c r="AH314" s="45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</row>
    <row r="315" spans="1:47" ht="23.25" customHeight="1">
      <c r="A315" s="1993"/>
      <c r="B315" s="1993" t="s">
        <v>587</v>
      </c>
      <c r="C315" s="1992"/>
      <c r="D315" s="2015">
        <f>Y!EV$14</f>
        <v>399</v>
      </c>
      <c r="E315" s="2016">
        <f>LOOKUP(P315,Y!$EW$4:$HT$4,Y!$EW$14:$HT$14)</f>
        <v>0</v>
      </c>
      <c r="F315" s="2016">
        <f>LOOKUP(Q315,Y!$EW$4:$HT$4,Y!$EW$14:$HT$14)</f>
        <v>0</v>
      </c>
      <c r="G315" s="2016">
        <f>LOOKUP(R315,Y!$EW$4:$HT$4,Y!$EW$14:$HT$14)</f>
        <v>0</v>
      </c>
      <c r="H315" s="2016">
        <f>LOOKUP(S315,Y!$EW$4:$HT$4,Y!$EW$14:$HT$14)</f>
        <v>0</v>
      </c>
      <c r="I315" s="2025">
        <f>LOOKUP(T315,Y!$EW$4:$HT$4,Y!$EW$14:$HT$14)</f>
        <v>399</v>
      </c>
      <c r="J315" s="2017">
        <f>LOOKUP(U315,Y!$EW$4:$HT$4,Y!$EW$14:$HT$14)</f>
        <v>399</v>
      </c>
      <c r="K315" s="2018">
        <f>LOOKUP(V315,Y!$EW$4:$HT$4,Y!$EW$14:$HT$14)</f>
        <v>1</v>
      </c>
      <c r="L315" s="2019" t="str">
        <f>LOOKUP(W315,Y!$EW$4:$HT$4,Y!$EW$14:$HT$14)</f>
        <v>ดีเยี่ยม</v>
      </c>
      <c r="M315" s="2946"/>
      <c r="N315" s="2943"/>
      <c r="O315" s="1952">
        <v>1</v>
      </c>
      <c r="P315" s="55">
        <f t="shared" ref="P315:W315" si="7">$O315*100+P$244</f>
        <v>101</v>
      </c>
      <c r="Q315" s="55">
        <f t="shared" si="7"/>
        <v>102</v>
      </c>
      <c r="R315" s="55">
        <f t="shared" si="7"/>
        <v>103</v>
      </c>
      <c r="S315" s="55">
        <f t="shared" si="7"/>
        <v>104</v>
      </c>
      <c r="T315" s="55">
        <f t="shared" si="7"/>
        <v>105</v>
      </c>
      <c r="U315" s="55">
        <f t="shared" si="7"/>
        <v>106</v>
      </c>
      <c r="V315" s="55">
        <f t="shared" si="7"/>
        <v>109</v>
      </c>
      <c r="W315" s="55">
        <f t="shared" si="7"/>
        <v>111</v>
      </c>
      <c r="X315" s="705"/>
      <c r="Y315" s="705"/>
      <c r="Z315" s="705"/>
      <c r="AA315" s="705"/>
      <c r="AB315" s="705"/>
      <c r="AC315" s="705"/>
      <c r="AD315" s="705"/>
      <c r="AE315" s="705"/>
      <c r="AF315" s="70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</row>
    <row r="316" spans="1:47" ht="23.25" customHeight="1">
      <c r="A316" s="1993" t="s">
        <v>588</v>
      </c>
      <c r="B316" s="1993"/>
      <c r="C316" s="1992"/>
      <c r="D316" s="2015"/>
      <c r="E316" s="2016"/>
      <c r="F316" s="2016"/>
      <c r="G316" s="2016"/>
      <c r="H316" s="2016"/>
      <c r="I316" s="2025"/>
      <c r="J316" s="2017"/>
      <c r="K316" s="2018"/>
      <c r="L316" s="2019"/>
      <c r="M316" s="2946"/>
      <c r="N316" s="2943"/>
      <c r="O316" s="46"/>
      <c r="Q316" s="55"/>
      <c r="X316" s="705"/>
      <c r="Y316" s="705"/>
      <c r="Z316" s="705"/>
      <c r="AA316" s="29" t="str">
        <f>A316&amp;B317</f>
        <v>4.2  มีความคิดรวบยอดเกี่ยวกับสิ่งต่าง ๆ ที่เกิดจากประสบการณ์การเรียนรู้</v>
      </c>
      <c r="AB316" s="705"/>
      <c r="AC316" s="705"/>
      <c r="AD316" s="705"/>
      <c r="AE316" s="705"/>
      <c r="AF316" s="70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</row>
    <row r="317" spans="1:47" ht="23.25" customHeight="1">
      <c r="A317" s="1993"/>
      <c r="B317" s="1993" t="s">
        <v>589</v>
      </c>
      <c r="C317" s="1992"/>
      <c r="D317" s="2015">
        <f>Y!EV$14</f>
        <v>399</v>
      </c>
      <c r="E317" s="2016">
        <f>LOOKUP(P317,Y!$EW$4:$HT$4,Y!$EW$14:$HT$14)</f>
        <v>0</v>
      </c>
      <c r="F317" s="2016">
        <f>LOOKUP(Q317,Y!$EW$4:$HT$4,Y!$EW$14:$HT$14)</f>
        <v>0</v>
      </c>
      <c r="G317" s="2016">
        <f>LOOKUP(R317,Y!$EW$4:$HT$4,Y!$EW$14:$HT$14)</f>
        <v>0</v>
      </c>
      <c r="H317" s="2016">
        <f>LOOKUP(S317,Y!$EW$4:$HT$4,Y!$EW$14:$HT$14)</f>
        <v>0</v>
      </c>
      <c r="I317" s="2025">
        <f>LOOKUP(T317,Y!$EW$4:$HT$4,Y!$EW$14:$HT$14)</f>
        <v>399</v>
      </c>
      <c r="J317" s="2017">
        <f>LOOKUP(U317,Y!$EW$4:$HT$4,Y!$EW$14:$HT$14)</f>
        <v>399</v>
      </c>
      <c r="K317" s="2018">
        <f>LOOKUP(V317,Y!$EW$4:$HT$4,Y!$EW$14:$HT$14)</f>
        <v>1</v>
      </c>
      <c r="L317" s="2019" t="str">
        <f>LOOKUP(W317,Y!$EW$4:$HT$4,Y!$EW$14:$HT$14)</f>
        <v>ดีเยี่ยม</v>
      </c>
      <c r="M317" s="2946"/>
      <c r="N317" s="2943"/>
      <c r="O317" s="1952">
        <v>2</v>
      </c>
      <c r="P317" s="55">
        <f t="shared" ref="P317:W318" si="8">$O317*100+P$244</f>
        <v>201</v>
      </c>
      <c r="Q317" s="55">
        <f t="shared" si="8"/>
        <v>202</v>
      </c>
      <c r="R317" s="55">
        <f t="shared" si="8"/>
        <v>203</v>
      </c>
      <c r="S317" s="55">
        <f t="shared" si="8"/>
        <v>204</v>
      </c>
      <c r="T317" s="55">
        <f t="shared" si="8"/>
        <v>205</v>
      </c>
      <c r="U317" s="55">
        <f t="shared" si="8"/>
        <v>206</v>
      </c>
      <c r="V317" s="55">
        <f t="shared" si="8"/>
        <v>209</v>
      </c>
      <c r="W317" s="55">
        <f t="shared" si="8"/>
        <v>211</v>
      </c>
      <c r="X317" s="705"/>
      <c r="Y317" s="705"/>
      <c r="Z317" s="705"/>
      <c r="AA317" s="705"/>
      <c r="AB317" s="705"/>
      <c r="AC317" s="705"/>
      <c r="AD317" s="705"/>
      <c r="AE317" s="705"/>
      <c r="AF317" s="70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</row>
    <row r="318" spans="1:47" ht="23.25" customHeight="1">
      <c r="A318" s="1993" t="s">
        <v>590</v>
      </c>
      <c r="B318" s="1993"/>
      <c r="C318" s="1992"/>
      <c r="D318" s="2015">
        <f>Y!EV$14</f>
        <v>399</v>
      </c>
      <c r="E318" s="2016">
        <f>LOOKUP(P318,Y!$EW$4:$HT$4,Y!$EW$14:$HT$14)</f>
        <v>0</v>
      </c>
      <c r="F318" s="2016">
        <f>LOOKUP(Q318,Y!$EW$4:$HT$4,Y!$EW$14:$HT$14)</f>
        <v>0</v>
      </c>
      <c r="G318" s="2016">
        <f>LOOKUP(R318,Y!$EW$4:$HT$4,Y!$EW$14:$HT$14)</f>
        <v>0</v>
      </c>
      <c r="H318" s="2016">
        <f>LOOKUP(S318,Y!$EW$4:$HT$4,Y!$EW$14:$HT$14)</f>
        <v>0</v>
      </c>
      <c r="I318" s="2025">
        <f>LOOKUP(T318,Y!$EW$4:$HT$4,Y!$EW$14:$HT$14)</f>
        <v>399</v>
      </c>
      <c r="J318" s="2017">
        <f>LOOKUP(U318,Y!$EW$4:$HT$4,Y!$EW$14:$HT$14)</f>
        <v>399</v>
      </c>
      <c r="K318" s="2018">
        <f>LOOKUP(V318,Y!$EW$4:$HT$4,Y!$EW$14:$HT$14)</f>
        <v>1</v>
      </c>
      <c r="L318" s="2019" t="str">
        <f>LOOKUP(W318,Y!$EW$4:$HT$4,Y!$EW$14:$HT$14)</f>
        <v>ดีเยี่ยม</v>
      </c>
      <c r="M318" s="2946"/>
      <c r="N318" s="2943"/>
      <c r="O318" s="1952">
        <v>3</v>
      </c>
      <c r="P318" s="55">
        <f t="shared" si="8"/>
        <v>301</v>
      </c>
      <c r="Q318" s="55">
        <f t="shared" si="8"/>
        <v>302</v>
      </c>
      <c r="R318" s="55">
        <f t="shared" si="8"/>
        <v>303</v>
      </c>
      <c r="S318" s="55">
        <f t="shared" si="8"/>
        <v>304</v>
      </c>
      <c r="T318" s="55">
        <f t="shared" si="8"/>
        <v>305</v>
      </c>
      <c r="U318" s="55">
        <f t="shared" si="8"/>
        <v>306</v>
      </c>
      <c r="V318" s="55">
        <f t="shared" si="8"/>
        <v>309</v>
      </c>
      <c r="W318" s="55">
        <f t="shared" si="8"/>
        <v>311</v>
      </c>
      <c r="X318" s="705"/>
      <c r="Y318" s="705"/>
      <c r="Z318" s="705"/>
      <c r="AA318" s="29" t="str">
        <f>A318&amp;B319</f>
        <v>4.3  มีทักษะทางภาษาที่เหมาะสมกับวัย</v>
      </c>
      <c r="AB318" s="705"/>
      <c r="AC318" s="705"/>
      <c r="AD318" s="705"/>
      <c r="AE318" s="705"/>
      <c r="AF318" s="70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</row>
    <row r="319" spans="1:47" ht="23.25" customHeight="1">
      <c r="A319" s="1993" t="s">
        <v>95</v>
      </c>
      <c r="B319" s="1993"/>
      <c r="C319" s="1992"/>
      <c r="D319" s="2003" t="s">
        <v>2123</v>
      </c>
      <c r="E319" s="2039"/>
      <c r="F319" s="2035"/>
      <c r="G319" s="2035"/>
      <c r="H319" s="2035"/>
      <c r="I319" s="2036"/>
      <c r="J319" s="2015"/>
      <c r="K319" s="2040"/>
      <c r="L319" s="2033"/>
      <c r="M319" s="2946"/>
      <c r="N319" s="2943"/>
      <c r="O319" s="424"/>
      <c r="P319" s="705"/>
      <c r="R319" s="705"/>
      <c r="S319" s="705"/>
      <c r="T319" s="705"/>
      <c r="U319" s="705"/>
      <c r="V319" s="705"/>
      <c r="W319" s="705"/>
      <c r="X319" s="705"/>
      <c r="Y319" s="705"/>
      <c r="Z319" s="705"/>
      <c r="AA319" s="29" t="str">
        <f>A319&amp;B320</f>
        <v>4.4 มีทักษะกระบวนการทางวิทยาศาสตร์และคณิตศาสตร์</v>
      </c>
      <c r="AB319" s="705"/>
      <c r="AC319" s="705"/>
      <c r="AD319" s="705"/>
      <c r="AE319" s="705"/>
      <c r="AF319" s="70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</row>
    <row r="320" spans="1:47" ht="23.25" customHeight="1">
      <c r="A320" s="1993"/>
      <c r="B320" s="1993" t="s">
        <v>591</v>
      </c>
      <c r="C320" s="1992"/>
      <c r="D320" s="2015">
        <f>Y!EV$14</f>
        <v>399</v>
      </c>
      <c r="E320" s="2016">
        <f>LOOKUP(P320,Y!$EW$4:$HT$4,Y!$EW$14:$HT$14)</f>
        <v>0</v>
      </c>
      <c r="F320" s="2016">
        <f>LOOKUP(Q320,Y!$EW$4:$HT$4,Y!$EW$14:$HT$14)</f>
        <v>0</v>
      </c>
      <c r="G320" s="2016">
        <f>LOOKUP(R320,Y!$EW$4:$HT$4,Y!$EW$14:$HT$14)</f>
        <v>0</v>
      </c>
      <c r="H320" s="2016">
        <f>LOOKUP(S320,Y!$EW$4:$HT$4,Y!$EW$14:$HT$14)</f>
        <v>0</v>
      </c>
      <c r="I320" s="2025">
        <f>LOOKUP(T320,Y!$EW$4:$HT$4,Y!$EW$14:$HT$14)</f>
        <v>399</v>
      </c>
      <c r="J320" s="2017">
        <f>LOOKUP(U320,Y!$EW$4:$HT$4,Y!$EW$14:$HT$14)</f>
        <v>399</v>
      </c>
      <c r="K320" s="2018">
        <f>LOOKUP(V320,Y!$EW$4:$HT$4,Y!$EW$14:$HT$14)</f>
        <v>1</v>
      </c>
      <c r="L320" s="2019" t="str">
        <f>LOOKUP(W320,Y!$EW$4:$HT$4,Y!$EW$14:$HT$14)</f>
        <v>ดีเยี่ยม</v>
      </c>
      <c r="M320" s="2946"/>
      <c r="N320" s="2943"/>
      <c r="O320" s="1952">
        <v>4</v>
      </c>
      <c r="P320" s="55">
        <f t="shared" ref="P320:W322" si="9">$O320*100+P$244</f>
        <v>401</v>
      </c>
      <c r="Q320" s="55">
        <f t="shared" si="9"/>
        <v>402</v>
      </c>
      <c r="R320" s="55">
        <f t="shared" si="9"/>
        <v>403</v>
      </c>
      <c r="S320" s="55">
        <f t="shared" si="9"/>
        <v>404</v>
      </c>
      <c r="T320" s="55">
        <f t="shared" si="9"/>
        <v>405</v>
      </c>
      <c r="U320" s="55">
        <f t="shared" si="9"/>
        <v>406</v>
      </c>
      <c r="V320" s="55">
        <f t="shared" si="9"/>
        <v>409</v>
      </c>
      <c r="W320" s="55">
        <f t="shared" si="9"/>
        <v>411</v>
      </c>
      <c r="X320" s="705"/>
      <c r="Y320" s="705"/>
      <c r="Z320" s="705"/>
      <c r="AA320" s="705"/>
      <c r="AB320" s="705"/>
      <c r="AC320" s="705"/>
      <c r="AD320" s="705"/>
      <c r="AE320" s="705"/>
      <c r="AF320" s="70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</row>
    <row r="321" spans="1:47" ht="23.25" customHeight="1">
      <c r="A321" s="1995" t="s">
        <v>592</v>
      </c>
      <c r="B321" s="1995"/>
      <c r="C321" s="1987"/>
      <c r="D321" s="2015">
        <f>Y!EV$14</f>
        <v>399</v>
      </c>
      <c r="E321" s="2016">
        <f>LOOKUP(P321,Y!$EW$4:$HT$4,Y!$EW$14:$HT$14)</f>
        <v>0</v>
      </c>
      <c r="F321" s="2016">
        <f>LOOKUP(Q321,Y!$EW$4:$HT$4,Y!$EW$14:$HT$14)</f>
        <v>0</v>
      </c>
      <c r="G321" s="2016">
        <f>LOOKUP(R321,Y!$EW$4:$HT$4,Y!$EW$14:$HT$14)</f>
        <v>0</v>
      </c>
      <c r="H321" s="2016">
        <f>LOOKUP(S321,Y!$EW$4:$HT$4,Y!$EW$14:$HT$14)</f>
        <v>0</v>
      </c>
      <c r="I321" s="2025">
        <f>LOOKUP(T321,Y!$EW$4:$HT$4,Y!$EW$14:$HT$14)</f>
        <v>399</v>
      </c>
      <c r="J321" s="2017">
        <f>LOOKUP(U321,Y!$EW$4:$HT$4,Y!$EW$14:$HT$14)</f>
        <v>399</v>
      </c>
      <c r="K321" s="2018">
        <f>LOOKUP(V321,Y!$EW$4:$HT$4,Y!$EW$14:$HT$14)</f>
        <v>1</v>
      </c>
      <c r="L321" s="2019" t="str">
        <f>LOOKUP(W321,Y!$EW$4:$HT$4,Y!$EW$14:$HT$14)</f>
        <v>ดีเยี่ยม</v>
      </c>
      <c r="M321" s="2946"/>
      <c r="N321" s="2943"/>
      <c r="O321" s="1952">
        <v>5</v>
      </c>
      <c r="P321" s="55">
        <f t="shared" si="9"/>
        <v>501</v>
      </c>
      <c r="Q321" s="55">
        <f t="shared" si="9"/>
        <v>502</v>
      </c>
      <c r="R321" s="55">
        <f t="shared" si="9"/>
        <v>503</v>
      </c>
      <c r="S321" s="55">
        <f t="shared" si="9"/>
        <v>504</v>
      </c>
      <c r="T321" s="55">
        <f t="shared" si="9"/>
        <v>505</v>
      </c>
      <c r="U321" s="55">
        <f t="shared" si="9"/>
        <v>506</v>
      </c>
      <c r="V321" s="55">
        <f t="shared" si="9"/>
        <v>509</v>
      </c>
      <c r="W321" s="55">
        <f t="shared" si="9"/>
        <v>511</v>
      </c>
      <c r="X321" s="705"/>
      <c r="Y321" s="705"/>
      <c r="Z321" s="705"/>
      <c r="AA321" s="29" t="str">
        <f>A321&amp;B322</f>
        <v>4.5  มีจินตนาการและความคิดสร้างสรรค์</v>
      </c>
      <c r="AB321" s="705"/>
      <c r="AC321" s="705"/>
      <c r="AD321" s="705"/>
      <c r="AE321" s="705"/>
      <c r="AF321" s="70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</row>
    <row r="322" spans="1:47" ht="23.25" customHeight="1">
      <c r="A322" s="2026"/>
      <c r="B322" s="2026"/>
      <c r="C322" s="2026"/>
      <c r="D322" s="2026" t="s">
        <v>1551</v>
      </c>
      <c r="E322" s="2026"/>
      <c r="F322" s="2026"/>
      <c r="G322" s="2026"/>
      <c r="H322" s="2026"/>
      <c r="I322" s="2026"/>
      <c r="J322" s="2026"/>
      <c r="K322" s="2027">
        <f>LOOKUP(R322,Y!$EW$6:$HT$6,Y!$EW$41:$HT$41)</f>
        <v>5</v>
      </c>
      <c r="L322" s="2027" t="str">
        <f>LOOKUP(T322,Y!$EW$6:$HT$6,Y!$EW$41:$HT$41)</f>
        <v>ดีเยี่ยม</v>
      </c>
      <c r="M322" s="2946"/>
      <c r="N322" s="2943"/>
      <c r="O322" s="1952">
        <v>11</v>
      </c>
      <c r="P322" s="55">
        <f t="shared" si="9"/>
        <v>1101</v>
      </c>
      <c r="Q322" s="55">
        <f t="shared" si="9"/>
        <v>1102</v>
      </c>
      <c r="R322" s="1954">
        <f t="shared" si="9"/>
        <v>1103</v>
      </c>
      <c r="S322" s="55">
        <f t="shared" si="9"/>
        <v>1104</v>
      </c>
      <c r="T322" s="1954">
        <f t="shared" si="9"/>
        <v>1105</v>
      </c>
      <c r="U322" s="55">
        <f t="shared" si="9"/>
        <v>1106</v>
      </c>
      <c r="V322" s="55">
        <f t="shared" si="9"/>
        <v>1109</v>
      </c>
      <c r="W322" s="55">
        <f t="shared" si="9"/>
        <v>1111</v>
      </c>
      <c r="X322" s="705"/>
      <c r="Y322" s="705"/>
      <c r="Z322" s="705"/>
      <c r="AA322" s="705"/>
      <c r="AB322" s="705"/>
      <c r="AC322" s="705"/>
      <c r="AD322" s="705"/>
      <c r="AE322" s="705"/>
      <c r="AF322" s="70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</row>
    <row r="323" spans="1:47" ht="23.25" customHeight="1">
      <c r="A323" s="1993"/>
      <c r="B323" s="1977" t="s">
        <v>907</v>
      </c>
      <c r="L323" s="1993"/>
      <c r="M323" s="2946"/>
      <c r="N323" s="2943"/>
      <c r="O323" s="424"/>
      <c r="P323" s="705"/>
      <c r="R323" s="705"/>
      <c r="S323" s="705"/>
      <c r="T323" s="705"/>
      <c r="U323" s="705"/>
      <c r="V323" s="705"/>
      <c r="W323" s="705"/>
      <c r="X323" s="705"/>
      <c r="Y323" s="705"/>
      <c r="Z323" s="705"/>
      <c r="AA323" s="705"/>
      <c r="AB323" s="705"/>
      <c r="AC323" s="705"/>
      <c r="AD323" s="705"/>
      <c r="AE323" s="705"/>
      <c r="AF323" s="70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</row>
    <row r="324" spans="1:47" ht="23.25" customHeight="1">
      <c r="A324" s="1977" t="str">
        <f>IF(Y!EO29=0," ",Y!EO29)</f>
        <v xml:space="preserve"> -  จัดโครงการให้จัดการเรียนการสอนโดยใช้โครงงาน  จัดโครงการประกวดการอ่านคล่อง  </v>
      </c>
      <c r="L324" s="1993"/>
      <c r="M324" s="2946"/>
      <c r="N324" s="2943"/>
      <c r="O324" s="424"/>
      <c r="P324" s="705"/>
      <c r="R324" s="705"/>
      <c r="S324" s="705"/>
      <c r="T324" s="705"/>
      <c r="U324" s="705"/>
      <c r="V324" s="705"/>
      <c r="W324" s="705"/>
      <c r="X324" s="705"/>
      <c r="Y324" s="705"/>
      <c r="Z324" s="705"/>
      <c r="AA324" s="705"/>
      <c r="AB324" s="705"/>
      <c r="AC324" s="705"/>
      <c r="AD324" s="705"/>
      <c r="AE324" s="705"/>
      <c r="AF324" s="70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</row>
    <row r="325" spans="1:47" ht="23.25" customHeight="1">
      <c r="A325" s="1977" t="str">
        <f>IF(Y!EO30=0," ",Y!EO30)</f>
        <v xml:space="preserve"> เขียนคล่อง ส่งเสริมให้เข้าแข่งขัน-ประกวด  กิจกรรมต่างๆ  ตามสมควร</v>
      </c>
      <c r="L325" s="1993"/>
      <c r="M325" s="2946"/>
      <c r="N325" s="2943"/>
      <c r="O325" s="424"/>
      <c r="P325" s="705"/>
      <c r="R325" s="705"/>
      <c r="S325" s="705"/>
      <c r="T325" s="705"/>
      <c r="U325" s="705"/>
      <c r="V325" s="705"/>
      <c r="W325" s="705"/>
      <c r="X325" s="705"/>
      <c r="Y325" s="705"/>
      <c r="Z325" s="705"/>
      <c r="AA325" s="705"/>
      <c r="AB325" s="705"/>
      <c r="AC325" s="705"/>
      <c r="AD325" s="705"/>
      <c r="AE325" s="705"/>
      <c r="AF325" s="70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</row>
    <row r="326" spans="1:47" ht="23.25" customHeight="1">
      <c r="A326" s="1977" t="str">
        <f>IF(Y!EO31=0," ",Y!EO31)</f>
        <v xml:space="preserve"> </v>
      </c>
      <c r="L326" s="1993"/>
      <c r="M326" s="2946"/>
      <c r="N326" s="2943"/>
      <c r="O326" s="424"/>
      <c r="P326" s="705"/>
      <c r="R326" s="705"/>
      <c r="S326" s="705"/>
      <c r="T326" s="705"/>
      <c r="U326" s="705"/>
      <c r="V326" s="705"/>
      <c r="W326" s="705"/>
      <c r="X326" s="705"/>
      <c r="Y326" s="705"/>
      <c r="Z326" s="705"/>
      <c r="AA326" s="705"/>
      <c r="AB326" s="705"/>
      <c r="AC326" s="705"/>
      <c r="AD326" s="705"/>
      <c r="AE326" s="705"/>
      <c r="AF326" s="70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</row>
    <row r="327" spans="1:47" ht="23.25" customHeight="1">
      <c r="A327" s="1977" t="str">
        <f>IF(Y!EO32=0," ",Y!EO32)</f>
        <v xml:space="preserve"> </v>
      </c>
      <c r="L327" s="1993"/>
      <c r="M327" s="2946"/>
      <c r="N327" s="2943"/>
      <c r="O327" s="424"/>
      <c r="P327" s="705"/>
      <c r="R327" s="705"/>
      <c r="S327" s="705"/>
      <c r="T327" s="705"/>
      <c r="U327" s="705"/>
      <c r="V327" s="705"/>
      <c r="W327" s="705"/>
      <c r="X327" s="705"/>
      <c r="Y327" s="705"/>
      <c r="Z327" s="705"/>
      <c r="AA327" s="705"/>
      <c r="AB327" s="705"/>
      <c r="AC327" s="705"/>
      <c r="AD327" s="705"/>
      <c r="AE327" s="705"/>
      <c r="AF327" s="70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</row>
    <row r="328" spans="1:47" ht="23.25" customHeight="1">
      <c r="A328" s="1977" t="str">
        <f>IF(Y!EO33=0," ",Y!EO33)</f>
        <v xml:space="preserve"> </v>
      </c>
      <c r="L328" s="1993"/>
      <c r="M328" s="2946"/>
      <c r="N328" s="2943"/>
      <c r="O328" s="424"/>
      <c r="P328" s="705"/>
      <c r="R328" s="705"/>
      <c r="S328" s="705"/>
      <c r="T328" s="705"/>
      <c r="U328" s="705"/>
      <c r="V328" s="705"/>
      <c r="W328" s="705"/>
      <c r="X328" s="705"/>
      <c r="Y328" s="705"/>
      <c r="Z328" s="705"/>
      <c r="AA328" s="705"/>
      <c r="AB328" s="705"/>
      <c r="AC328" s="705"/>
      <c r="AD328" s="705"/>
      <c r="AE328" s="705"/>
      <c r="AF328" s="70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</row>
    <row r="329" spans="1:47" ht="23.25" customHeight="1">
      <c r="L329" s="1993"/>
      <c r="M329" s="2946"/>
      <c r="N329" s="2943"/>
      <c r="O329" s="424"/>
      <c r="P329" s="705"/>
      <c r="R329" s="705"/>
      <c r="S329" s="705"/>
      <c r="T329" s="705"/>
      <c r="U329" s="705"/>
      <c r="V329" s="705"/>
      <c r="W329" s="705"/>
      <c r="X329" s="705"/>
      <c r="Y329" s="705"/>
      <c r="Z329" s="705"/>
      <c r="AA329" s="705"/>
      <c r="AB329" s="705"/>
      <c r="AC329" s="705"/>
      <c r="AD329" s="705"/>
      <c r="AE329" s="705"/>
      <c r="AF329" s="70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</row>
    <row r="330" spans="1:47" ht="23.25" customHeight="1">
      <c r="A330" s="1997"/>
      <c r="B330" s="1998"/>
      <c r="C330" s="1999"/>
      <c r="L330" s="1993"/>
      <c r="M330" s="2946"/>
      <c r="N330" s="2943"/>
      <c r="O330" s="1950"/>
      <c r="R330" s="705"/>
      <c r="S330" s="705"/>
      <c r="T330" s="705"/>
      <c r="U330" s="705"/>
      <c r="V330" s="705"/>
      <c r="W330" s="705"/>
      <c r="X330" s="705"/>
      <c r="Y330" s="705"/>
      <c r="Z330" s="705"/>
      <c r="AA330" s="705"/>
      <c r="AB330" s="705"/>
      <c r="AC330" s="705"/>
      <c r="AD330" s="705"/>
      <c r="AE330" s="705"/>
      <c r="AF330" s="70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</row>
    <row r="331" spans="1:47" ht="23.25" customHeight="1">
      <c r="A331" s="1997"/>
      <c r="B331" s="1998"/>
      <c r="C331" s="1999"/>
      <c r="L331" s="1993"/>
      <c r="M331" s="2946"/>
      <c r="N331" s="2943"/>
      <c r="O331" s="1950"/>
      <c r="R331" s="705"/>
      <c r="S331" s="705"/>
      <c r="T331" s="705"/>
      <c r="U331" s="705"/>
      <c r="V331" s="705"/>
      <c r="W331" s="705"/>
      <c r="X331" s="705"/>
      <c r="Y331" s="705"/>
      <c r="Z331" s="705"/>
      <c r="AA331" s="705"/>
      <c r="AB331" s="705"/>
      <c r="AC331" s="705"/>
      <c r="AD331" s="705"/>
      <c r="AE331" s="705"/>
      <c r="AF331" s="70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</row>
    <row r="332" spans="1:47" ht="23.25" customHeight="1">
      <c r="A332" s="1986" t="str">
        <f>"- "&amp;N332&amp;" -"</f>
        <v>- 31 -</v>
      </c>
      <c r="B332" s="1979"/>
      <c r="C332" s="1979"/>
      <c r="D332" s="1979"/>
      <c r="E332" s="1979"/>
      <c r="F332" s="1979"/>
      <c r="G332" s="1979"/>
      <c r="H332" s="1979"/>
      <c r="I332" s="1979"/>
      <c r="J332" s="1979"/>
      <c r="K332" s="1979"/>
      <c r="L332" s="1986"/>
      <c r="M332" s="2946">
        <v>1</v>
      </c>
      <c r="N332" s="2944">
        <f>IF(M332&gt;0,SUM(M$234:M332),0)</f>
        <v>31</v>
      </c>
      <c r="O332" s="1950"/>
      <c r="R332" s="705"/>
      <c r="S332" s="705"/>
      <c r="T332" s="705"/>
      <c r="U332" s="705"/>
      <c r="V332" s="705"/>
      <c r="W332" s="705"/>
      <c r="X332" s="705"/>
      <c r="Y332" s="705"/>
      <c r="Z332" s="705"/>
      <c r="AA332" s="705"/>
      <c r="AB332" s="705"/>
      <c r="AC332" s="705"/>
      <c r="AD332" s="705"/>
      <c r="AE332" s="705"/>
      <c r="AF332" s="70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</row>
    <row r="333" spans="1:47" ht="23.25" customHeight="1">
      <c r="A333" s="1997"/>
      <c r="B333" s="1998"/>
      <c r="C333" s="1999"/>
      <c r="L333" s="1993"/>
      <c r="M333" s="2946"/>
      <c r="N333" s="2943"/>
      <c r="O333" s="1950"/>
      <c r="R333" s="705"/>
      <c r="S333" s="705"/>
      <c r="T333" s="705"/>
      <c r="U333" s="705"/>
      <c r="V333" s="705"/>
      <c r="W333" s="705"/>
      <c r="X333" s="705"/>
      <c r="Y333" s="705"/>
      <c r="Z333" s="705"/>
      <c r="AA333" s="705"/>
      <c r="AB333" s="705"/>
      <c r="AC333" s="705"/>
      <c r="AD333" s="705"/>
      <c r="AE333" s="705"/>
      <c r="AF333" s="70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</row>
    <row r="334" spans="1:47" ht="23.25" customHeight="1">
      <c r="A334" s="1997"/>
      <c r="B334" s="1998"/>
      <c r="C334" s="1999"/>
      <c r="L334" s="1993"/>
      <c r="M334" s="2946"/>
      <c r="N334" s="2943"/>
      <c r="O334" s="1950"/>
      <c r="R334" s="705"/>
      <c r="S334" s="705"/>
      <c r="T334" s="705"/>
      <c r="U334" s="705"/>
      <c r="V334" s="705"/>
      <c r="W334" s="705"/>
      <c r="X334" s="705"/>
      <c r="Y334" s="705"/>
      <c r="Z334" s="705"/>
      <c r="AA334" s="705"/>
      <c r="AB334" s="705"/>
      <c r="AC334" s="705"/>
      <c r="AD334" s="705"/>
      <c r="AE334" s="705"/>
      <c r="AF334" s="70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</row>
    <row r="335" spans="1:47" ht="23.25" customHeight="1">
      <c r="B335" s="1996" t="s">
        <v>633</v>
      </c>
      <c r="L335" s="1993"/>
      <c r="M335" s="2946"/>
      <c r="N335" s="2943"/>
      <c r="O335" s="424"/>
      <c r="P335" s="705"/>
      <c r="R335" s="705"/>
      <c r="S335" s="705"/>
      <c r="T335" s="705"/>
      <c r="U335" s="705"/>
      <c r="V335" s="705"/>
      <c r="W335" s="705"/>
      <c r="X335" s="705"/>
      <c r="Y335" s="705"/>
      <c r="Z335" s="705"/>
      <c r="AA335" s="705"/>
      <c r="AB335" s="705"/>
      <c r="AC335" s="705"/>
      <c r="AD335" s="705"/>
      <c r="AE335" s="705"/>
      <c r="AF335" s="70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</row>
    <row r="336" spans="1:47" ht="23.25" customHeight="1">
      <c r="B336" s="1977" t="s">
        <v>593</v>
      </c>
      <c r="L336" s="1993"/>
      <c r="M336" s="2946"/>
      <c r="N336" s="2943"/>
      <c r="O336" s="424"/>
      <c r="P336" s="705"/>
      <c r="R336" s="705"/>
      <c r="S336" s="705"/>
      <c r="T336" s="705"/>
      <c r="U336" s="705"/>
      <c r="V336" s="705"/>
      <c r="W336" s="705"/>
      <c r="X336" s="705"/>
      <c r="Y336" s="705"/>
      <c r="Z336" s="705"/>
      <c r="AA336" s="705"/>
      <c r="AB336" s="705"/>
      <c r="AC336" s="705"/>
      <c r="AD336" s="705"/>
      <c r="AE336" s="705"/>
      <c r="AF336" s="70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</row>
    <row r="337" spans="1:47" ht="23.25" customHeight="1">
      <c r="A337" s="1993" t="s">
        <v>2203</v>
      </c>
      <c r="D337" s="1977" t="s">
        <v>677</v>
      </c>
      <c r="I337" s="1977" t="str">
        <f>L379</f>
        <v>ดีเยี่ยม</v>
      </c>
      <c r="K337" s="1977" t="s">
        <v>305</v>
      </c>
      <c r="L337" s="1993"/>
      <c r="M337" s="2946"/>
      <c r="N337" s="2943"/>
      <c r="O337" s="724"/>
      <c r="P337" s="56"/>
      <c r="R337" s="705"/>
      <c r="S337" s="705"/>
      <c r="T337" s="705"/>
      <c r="U337" s="705"/>
      <c r="V337" s="705"/>
      <c r="W337" s="705"/>
      <c r="X337" s="705"/>
      <c r="Y337" s="705"/>
      <c r="Z337" s="705"/>
      <c r="AA337" s="705"/>
      <c r="AB337" s="705"/>
      <c r="AC337" s="705"/>
      <c r="AD337" s="705"/>
      <c r="AE337" s="705"/>
      <c r="AF337" s="70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</row>
    <row r="338" spans="1:47" ht="23.25" customHeight="1">
      <c r="A338" s="1241"/>
      <c r="B338" s="1220"/>
      <c r="C338" s="1268"/>
      <c r="D338" s="1367"/>
      <c r="E338" s="1242" t="s">
        <v>594</v>
      </c>
      <c r="F338" s="1241"/>
      <c r="G338" s="1241"/>
      <c r="H338" s="1241"/>
      <c r="I338" s="1268"/>
      <c r="J338" s="1367" t="s">
        <v>307</v>
      </c>
      <c r="K338" s="1367"/>
      <c r="L338" s="1931"/>
      <c r="M338" s="2946"/>
      <c r="N338" s="2943"/>
      <c r="O338" s="724"/>
      <c r="P338" s="56"/>
      <c r="R338" s="705"/>
      <c r="S338" s="705"/>
      <c r="T338" s="705"/>
      <c r="U338" s="705"/>
      <c r="V338" s="705"/>
      <c r="W338" s="705"/>
      <c r="X338" s="705"/>
      <c r="Y338" s="705"/>
      <c r="Z338" s="705"/>
      <c r="AA338" s="705"/>
      <c r="AB338" s="705"/>
      <c r="AC338" s="705"/>
      <c r="AD338" s="705"/>
      <c r="AE338" s="705"/>
      <c r="AF338" s="70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</row>
    <row r="339" spans="1:47" ht="23.25" customHeight="1">
      <c r="A339" s="1307" t="s">
        <v>1712</v>
      </c>
      <c r="B339" s="1986"/>
      <c r="C339" s="1270"/>
      <c r="D339" s="2306" t="s">
        <v>1546</v>
      </c>
      <c r="E339" s="1360" t="s">
        <v>1547</v>
      </c>
      <c r="F339" s="1307"/>
      <c r="G339" s="1307"/>
      <c r="H339" s="1307"/>
      <c r="I339" s="1270"/>
      <c r="J339" s="2306" t="s">
        <v>891</v>
      </c>
      <c r="K339" s="2306" t="s">
        <v>1891</v>
      </c>
      <c r="L339" s="2307" t="s">
        <v>897</v>
      </c>
      <c r="M339" s="2946"/>
      <c r="N339" s="2943"/>
      <c r="O339" s="46"/>
      <c r="P339" s="705"/>
      <c r="R339" s="705"/>
      <c r="S339" s="705"/>
      <c r="T339" s="705"/>
      <c r="U339" s="705"/>
      <c r="V339" s="705"/>
      <c r="W339" s="705"/>
      <c r="X339" s="705"/>
      <c r="Y339" s="705"/>
      <c r="Z339" s="705"/>
      <c r="AA339" s="705"/>
      <c r="AB339" s="705"/>
      <c r="AC339" s="705"/>
      <c r="AD339" s="705"/>
      <c r="AE339" s="705"/>
      <c r="AF339" s="70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</row>
    <row r="340" spans="1:47" ht="23.25" customHeight="1">
      <c r="A340" s="1307" t="s">
        <v>898</v>
      </c>
      <c r="B340" s="1986"/>
      <c r="C340" s="1270"/>
      <c r="D340" s="2306" t="s">
        <v>632</v>
      </c>
      <c r="E340" s="1247" t="s">
        <v>1548</v>
      </c>
      <c r="F340" s="1335"/>
      <c r="G340" s="1335"/>
      <c r="H340" s="1335"/>
      <c r="I340" s="1278"/>
      <c r="J340" s="2306" t="s">
        <v>1549</v>
      </c>
      <c r="K340" s="2306" t="s">
        <v>898</v>
      </c>
      <c r="L340" s="2307" t="s">
        <v>891</v>
      </c>
      <c r="M340" s="2946"/>
      <c r="N340" s="2943"/>
      <c r="O340" s="30"/>
      <c r="P340" s="705"/>
      <c r="R340" s="705"/>
      <c r="S340" s="705"/>
      <c r="T340" s="705"/>
      <c r="U340" s="705"/>
      <c r="V340" s="705"/>
      <c r="W340" s="705"/>
      <c r="X340" s="705"/>
      <c r="Y340" s="705"/>
      <c r="Z340" s="705"/>
      <c r="AA340" s="705"/>
      <c r="AB340" s="705"/>
      <c r="AC340" s="705"/>
      <c r="AD340" s="705"/>
      <c r="AE340" s="705"/>
      <c r="AF340" s="70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</row>
    <row r="341" spans="1:47" ht="23.25" customHeight="1">
      <c r="A341" s="1335"/>
      <c r="B341" s="1370"/>
      <c r="C341" s="1278"/>
      <c r="D341" s="1368"/>
      <c r="E341" s="1244">
        <v>1</v>
      </c>
      <c r="F341" s="1245">
        <v>2</v>
      </c>
      <c r="G341" s="1245">
        <v>3</v>
      </c>
      <c r="H341" s="1245">
        <v>4</v>
      </c>
      <c r="I341" s="1246">
        <v>5</v>
      </c>
      <c r="J341" s="1368" t="s">
        <v>1550</v>
      </c>
      <c r="K341" s="1368"/>
      <c r="L341" s="2131"/>
      <c r="M341" s="2946"/>
      <c r="N341" s="2943"/>
      <c r="O341" s="30"/>
      <c r="P341" s="705"/>
      <c r="R341" s="705"/>
      <c r="S341" s="705"/>
      <c r="T341" s="705"/>
      <c r="U341" s="705"/>
      <c r="V341" s="705"/>
      <c r="W341" s="705"/>
      <c r="X341" s="705"/>
      <c r="Y341" s="705"/>
      <c r="Z341" s="705"/>
      <c r="AA341" s="705"/>
      <c r="AB341" s="705"/>
      <c r="AC341" s="705"/>
      <c r="AD341" s="705"/>
      <c r="AE341" s="705"/>
      <c r="AF341" s="70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</row>
    <row r="342" spans="1:47" ht="23.25" customHeight="1">
      <c r="A342" s="1991" t="s">
        <v>595</v>
      </c>
      <c r="B342" s="1993"/>
      <c r="C342" s="1993"/>
      <c r="D342" s="2001" t="s">
        <v>2123</v>
      </c>
      <c r="E342" s="2041"/>
      <c r="F342" s="2042"/>
      <c r="G342" s="2042"/>
      <c r="H342" s="2042"/>
      <c r="I342" s="2043"/>
      <c r="J342" s="2044" t="s">
        <v>2123</v>
      </c>
      <c r="K342" s="2000"/>
      <c r="L342" s="1981"/>
      <c r="M342" s="2946"/>
      <c r="N342" s="2943"/>
      <c r="O342" s="30"/>
      <c r="P342" s="705"/>
      <c r="R342" s="705"/>
      <c r="S342" s="705"/>
      <c r="T342" s="705"/>
      <c r="U342" s="705"/>
      <c r="V342" s="705"/>
      <c r="W342" s="705"/>
      <c r="X342" s="705"/>
      <c r="Y342" s="705"/>
      <c r="Z342" s="705"/>
      <c r="AA342" s="29" t="str">
        <f>A342&amp;B343&amp;B344&amp;B345</f>
        <v>5.1  ครูเข้าใจปรัชญา หลักการ และธรรมชาติของการจัดการศึกษาปฐมวัยและสามารถนำมาประยุกต์ใช้ในการจัดประสบการณ์</v>
      </c>
      <c r="AB342" s="705"/>
      <c r="AC342" s="705"/>
      <c r="AD342" s="705"/>
      <c r="AE342" s="705"/>
      <c r="AF342" s="70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</row>
    <row r="343" spans="1:47" ht="23.25" customHeight="1">
      <c r="A343" s="1993"/>
      <c r="B343" s="1993" t="s">
        <v>1094</v>
      </c>
      <c r="C343" s="1993"/>
      <c r="D343" s="2004"/>
      <c r="E343" s="2180"/>
      <c r="F343" s="2181"/>
      <c r="G343" s="2181"/>
      <c r="H343" s="2181"/>
      <c r="I343" s="2182"/>
      <c r="J343" s="2040"/>
      <c r="K343" s="2018"/>
      <c r="L343" s="2045"/>
      <c r="M343" s="2946"/>
      <c r="N343" s="2943"/>
      <c r="O343" s="46"/>
      <c r="P343" s="56"/>
      <c r="Q343" s="56"/>
      <c r="R343" s="56"/>
      <c r="S343" s="56"/>
      <c r="T343" s="56"/>
      <c r="U343" s="56"/>
      <c r="V343" s="56"/>
      <c r="W343" s="56"/>
      <c r="X343" s="56"/>
      <c r="Y343" s="705"/>
      <c r="Z343" s="705"/>
      <c r="AA343" s="705"/>
      <c r="AB343" s="705"/>
      <c r="AC343" s="705"/>
      <c r="AD343" s="705"/>
      <c r="AE343" s="705"/>
      <c r="AF343" s="70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</row>
    <row r="344" spans="1:47" ht="23.25" customHeight="1">
      <c r="A344" s="1993"/>
      <c r="B344" s="1993" t="s">
        <v>1095</v>
      </c>
      <c r="C344" s="1993"/>
      <c r="D344" s="2004" t="s">
        <v>2123</v>
      </c>
      <c r="E344" s="2046"/>
      <c r="F344" s="2046"/>
      <c r="G344" s="2046"/>
      <c r="H344" s="2046"/>
      <c r="I344" s="2046"/>
      <c r="J344" s="2003"/>
      <c r="K344" s="2040"/>
      <c r="L344" s="2005"/>
      <c r="M344" s="2946"/>
      <c r="N344" s="2943"/>
      <c r="O344" s="424"/>
      <c r="P344" s="705"/>
      <c r="R344" s="705"/>
      <c r="S344" s="705"/>
      <c r="T344" s="705"/>
      <c r="U344" s="705"/>
      <c r="V344" s="705"/>
      <c r="W344" s="705"/>
      <c r="X344" s="705"/>
      <c r="Y344" s="705"/>
      <c r="Z344" s="705"/>
      <c r="AA344" s="705"/>
      <c r="AB344" s="705"/>
      <c r="AC344" s="705"/>
      <c r="AD344" s="705"/>
      <c r="AE344" s="705"/>
      <c r="AF344" s="70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</row>
    <row r="345" spans="1:47" ht="23.25" customHeight="1">
      <c r="A345" s="1993"/>
      <c r="B345" s="1993" t="s">
        <v>94</v>
      </c>
      <c r="C345" s="1993"/>
      <c r="D345" s="2015">
        <f>Y!EV$15</f>
        <v>12</v>
      </c>
      <c r="E345" s="2016">
        <f>LOOKUP(P345,Y!$EW$4:$HT$4,Y!$EW$15:$HT$15)</f>
        <v>0</v>
      </c>
      <c r="F345" s="2016">
        <f>LOOKUP(Q345,Y!$EW$4:$HT$4,Y!$EW$15:$HT$15)</f>
        <v>0</v>
      </c>
      <c r="G345" s="2016">
        <f>LOOKUP(R345,Y!$EW$4:$HT$4,Y!$EW$15:$HT$15)</f>
        <v>0</v>
      </c>
      <c r="H345" s="2016">
        <f>LOOKUP(S345,Y!$EW$4:$HT$4,Y!$EW$15:$HT$15)</f>
        <v>0</v>
      </c>
      <c r="I345" s="2025">
        <f>LOOKUP(T345,Y!$EW$4:$HT$4,Y!$EW$15:$HT$15)</f>
        <v>12</v>
      </c>
      <c r="J345" s="2017">
        <f>LOOKUP(U345,Y!$EW$4:$HT$4,Y!$EW$15:$HT$15)</f>
        <v>12</v>
      </c>
      <c r="K345" s="2018">
        <f>LOOKUP(V345,Y!$EW$4:$HT$4,Y!$EW$15:$HT$15)</f>
        <v>2</v>
      </c>
      <c r="L345" s="2019" t="str">
        <f>LOOKUP(W345,Y!$EW$4:$HT$4,Y!$EW$15:$HT$15)</f>
        <v>ดีเยี่ยม</v>
      </c>
      <c r="M345" s="2946"/>
      <c r="N345" s="2943"/>
      <c r="O345" s="1952">
        <v>1</v>
      </c>
      <c r="P345" s="55">
        <f t="shared" ref="P345:W345" si="10">$O345*100+P$244</f>
        <v>101</v>
      </c>
      <c r="Q345" s="55">
        <f t="shared" si="10"/>
        <v>102</v>
      </c>
      <c r="R345" s="55">
        <f t="shared" si="10"/>
        <v>103</v>
      </c>
      <c r="S345" s="55">
        <f t="shared" si="10"/>
        <v>104</v>
      </c>
      <c r="T345" s="55">
        <f t="shared" si="10"/>
        <v>105</v>
      </c>
      <c r="U345" s="55">
        <f t="shared" si="10"/>
        <v>106</v>
      </c>
      <c r="V345" s="55">
        <f t="shared" si="10"/>
        <v>109</v>
      </c>
      <c r="W345" s="55">
        <f t="shared" si="10"/>
        <v>111</v>
      </c>
      <c r="X345" s="705"/>
      <c r="Y345" s="705"/>
      <c r="Z345" s="705"/>
      <c r="AA345" s="705"/>
      <c r="AB345" s="705"/>
      <c r="AC345" s="705"/>
      <c r="AD345" s="705"/>
      <c r="AE345" s="705"/>
      <c r="AF345" s="70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</row>
    <row r="346" spans="1:47" ht="23.25" customHeight="1">
      <c r="A346" s="1993" t="s">
        <v>596</v>
      </c>
      <c r="B346" s="1993"/>
      <c r="C346" s="1993"/>
      <c r="D346" s="2015"/>
      <c r="E346" s="2016"/>
      <c r="F346" s="2016"/>
      <c r="G346" s="2016"/>
      <c r="H346" s="2016"/>
      <c r="I346" s="2025"/>
      <c r="J346" s="2017"/>
      <c r="K346" s="2018"/>
      <c r="L346" s="2019"/>
      <c r="M346" s="2946"/>
      <c r="N346" s="2943"/>
      <c r="O346" s="46"/>
      <c r="P346" s="56"/>
      <c r="Q346" s="56"/>
      <c r="R346" s="56"/>
      <c r="S346" s="56"/>
      <c r="T346" s="56"/>
      <c r="U346" s="56"/>
      <c r="V346" s="56"/>
      <c r="W346" s="56"/>
      <c r="X346" s="705"/>
      <c r="Y346" s="705"/>
      <c r="Z346" s="705"/>
      <c r="AA346" s="29" t="str">
        <f>A346&amp;B347&amp;B348&amp;B349&amp;B350</f>
        <v>5.2  ครูจัดทำแผนการจัดประสบการณ์ที่สอดคล้องกับหลักสูตรการศึกษาปฐมวัยและสามารถจัดประสบการณ์การเรียนรู้ที่หลากหลาย สอดคล้องกับระหว่างบุคคล</v>
      </c>
      <c r="AB346" s="705"/>
      <c r="AC346" s="705"/>
      <c r="AD346" s="705"/>
      <c r="AE346" s="705"/>
      <c r="AF346" s="70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</row>
    <row r="347" spans="1:47" ht="23.25" customHeight="1">
      <c r="A347" s="1993"/>
      <c r="B347" s="1993" t="s">
        <v>597</v>
      </c>
      <c r="C347" s="1993"/>
      <c r="D347" s="2015"/>
      <c r="E347" s="2016"/>
      <c r="F347" s="2016"/>
      <c r="G347" s="2016"/>
      <c r="H347" s="2016"/>
      <c r="I347" s="2025"/>
      <c r="J347" s="2017"/>
      <c r="K347" s="2018"/>
      <c r="L347" s="2019"/>
      <c r="M347" s="2946"/>
      <c r="N347" s="2944"/>
      <c r="O347" s="46"/>
      <c r="P347" s="56"/>
      <c r="Q347" s="56"/>
      <c r="R347" s="56"/>
      <c r="S347" s="56"/>
      <c r="T347" s="56"/>
      <c r="U347" s="56"/>
      <c r="V347" s="56"/>
      <c r="W347" s="56"/>
      <c r="X347" s="705"/>
      <c r="Y347" s="705"/>
      <c r="Z347" s="705"/>
      <c r="AA347" s="705"/>
      <c r="AB347" s="705"/>
      <c r="AC347" s="705"/>
      <c r="AD347" s="705"/>
      <c r="AE347" s="705"/>
      <c r="AF347" s="70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</row>
    <row r="348" spans="1:47" ht="23.25" customHeight="1">
      <c r="A348" s="1993"/>
      <c r="B348" s="1993" t="s">
        <v>35</v>
      </c>
      <c r="C348" s="1993"/>
      <c r="D348" s="2015"/>
      <c r="E348" s="2016"/>
      <c r="F348" s="2016"/>
      <c r="G348" s="2016"/>
      <c r="H348" s="2016"/>
      <c r="I348" s="2025"/>
      <c r="J348" s="2017"/>
      <c r="K348" s="2018"/>
      <c r="L348" s="2019"/>
      <c r="M348" s="2946"/>
      <c r="N348" s="2943"/>
      <c r="O348" s="46"/>
      <c r="P348" s="56"/>
      <c r="Q348" s="56"/>
      <c r="R348" s="56"/>
      <c r="S348" s="56"/>
      <c r="T348" s="56"/>
      <c r="U348" s="56"/>
      <c r="V348" s="56"/>
      <c r="W348" s="56"/>
      <c r="X348" s="705"/>
      <c r="Y348" s="705"/>
      <c r="Z348" s="705"/>
      <c r="AA348" s="705"/>
      <c r="AB348" s="705"/>
      <c r="AC348" s="705"/>
      <c r="AD348" s="705"/>
      <c r="AE348" s="705"/>
      <c r="AF348" s="70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</row>
    <row r="349" spans="1:47" ht="23.25" customHeight="1">
      <c r="A349" s="1993"/>
      <c r="B349" s="1993" t="s">
        <v>36</v>
      </c>
      <c r="C349" s="1993"/>
      <c r="D349" s="2015"/>
      <c r="E349" s="2016"/>
      <c r="F349" s="2016"/>
      <c r="G349" s="2016"/>
      <c r="H349" s="2016"/>
      <c r="I349" s="2025"/>
      <c r="J349" s="2017"/>
      <c r="K349" s="2018"/>
      <c r="L349" s="2019"/>
      <c r="M349" s="2946"/>
      <c r="N349" s="2943"/>
      <c r="O349" s="46"/>
      <c r="P349" s="56"/>
      <c r="Q349" s="56"/>
      <c r="R349" s="56"/>
      <c r="S349" s="56"/>
      <c r="T349" s="56"/>
      <c r="U349" s="56"/>
      <c r="V349" s="56"/>
      <c r="W349" s="56"/>
      <c r="X349" s="705"/>
      <c r="Y349" s="705"/>
      <c r="Z349" s="705"/>
      <c r="AA349" s="705"/>
      <c r="AB349" s="705"/>
      <c r="AC349" s="705"/>
      <c r="AD349" s="705"/>
      <c r="AE349" s="705"/>
      <c r="AF349" s="70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</row>
    <row r="350" spans="1:47" ht="23.25" customHeight="1">
      <c r="A350" s="1993"/>
      <c r="B350" s="1993" t="s">
        <v>598</v>
      </c>
      <c r="C350" s="1993"/>
      <c r="D350" s="2015">
        <f>Y!EV$15</f>
        <v>12</v>
      </c>
      <c r="E350" s="2016">
        <f>LOOKUP(P350,Y!$EW$4:$HT$4,Y!$EW$15:$HT$15)</f>
        <v>0</v>
      </c>
      <c r="F350" s="2016">
        <f>LOOKUP(Q350,Y!$EW$4:$HT$4,Y!$EW$15:$HT$15)</f>
        <v>0</v>
      </c>
      <c r="G350" s="2016">
        <f>LOOKUP(R350,Y!$EW$4:$HT$4,Y!$EW$15:$HT$15)</f>
        <v>0</v>
      </c>
      <c r="H350" s="2016">
        <f>LOOKUP(S350,Y!$EW$4:$HT$4,Y!$EW$15:$HT$15)</f>
        <v>0</v>
      </c>
      <c r="I350" s="2025">
        <f>LOOKUP(T350,Y!$EW$4:$HT$4,Y!$EW$15:$HT$15)</f>
        <v>12</v>
      </c>
      <c r="J350" s="2017">
        <f>LOOKUP(U350,Y!$EW$4:$HT$4,Y!$EW$15:$HT$15)</f>
        <v>12</v>
      </c>
      <c r="K350" s="2018">
        <f>LOOKUP(V350,Y!$EW$4:$HT$4,Y!$EW$15:$HT$15)</f>
        <v>2</v>
      </c>
      <c r="L350" s="2019" t="str">
        <f>LOOKUP(W350,Y!$EW$4:$HT$4,Y!$EW$15:$HT$15)</f>
        <v>ดีเยี่ยม</v>
      </c>
      <c r="M350" s="2946"/>
      <c r="N350" s="2943"/>
      <c r="O350" s="1952">
        <v>2</v>
      </c>
      <c r="P350" s="55">
        <f t="shared" ref="P350:W350" si="11">$O350*100+P$244</f>
        <v>201</v>
      </c>
      <c r="Q350" s="55">
        <f t="shared" si="11"/>
        <v>202</v>
      </c>
      <c r="R350" s="55">
        <f t="shared" si="11"/>
        <v>203</v>
      </c>
      <c r="S350" s="55">
        <f t="shared" si="11"/>
        <v>204</v>
      </c>
      <c r="T350" s="55">
        <f t="shared" si="11"/>
        <v>205</v>
      </c>
      <c r="U350" s="55">
        <f t="shared" si="11"/>
        <v>206</v>
      </c>
      <c r="V350" s="55">
        <f t="shared" si="11"/>
        <v>209</v>
      </c>
      <c r="W350" s="55">
        <f t="shared" si="11"/>
        <v>211</v>
      </c>
      <c r="X350" s="705"/>
      <c r="Y350" s="705"/>
      <c r="Z350" s="705"/>
      <c r="AA350" s="705"/>
      <c r="AB350" s="705"/>
      <c r="AC350" s="705"/>
      <c r="AD350" s="705"/>
      <c r="AE350" s="705"/>
      <c r="AF350" s="70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</row>
    <row r="351" spans="1:47" ht="23.25" customHeight="1">
      <c r="A351" s="1993" t="s">
        <v>599</v>
      </c>
      <c r="B351" s="1993"/>
      <c r="C351" s="1993"/>
      <c r="D351" s="2015"/>
      <c r="E351" s="2016"/>
      <c r="F351" s="2016"/>
      <c r="G351" s="2016"/>
      <c r="H351" s="2016"/>
      <c r="I351" s="2025"/>
      <c r="J351" s="2017"/>
      <c r="K351" s="2018"/>
      <c r="L351" s="2019"/>
      <c r="M351" s="2946"/>
      <c r="N351" s="2943"/>
      <c r="O351" s="46"/>
      <c r="P351" s="56"/>
      <c r="Q351" s="56"/>
      <c r="R351" s="56"/>
      <c r="S351" s="56"/>
      <c r="T351" s="56"/>
      <c r="U351" s="56"/>
      <c r="V351" s="56"/>
      <c r="W351" s="56"/>
      <c r="X351" s="705"/>
      <c r="Y351" s="705"/>
      <c r="Z351" s="705"/>
      <c r="AA351" s="29" t="str">
        <f>A351&amp;B352&amp;B353</f>
        <v>5.3  ครูบริหารจัดการชั้นเรียนที่สร้างวินัยเชิงบวก</v>
      </c>
      <c r="AB351" s="705"/>
      <c r="AC351" s="705"/>
      <c r="AD351" s="705"/>
      <c r="AE351" s="705"/>
      <c r="AF351" s="70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</row>
    <row r="352" spans="1:47" ht="23.25" customHeight="1">
      <c r="A352" s="1993"/>
      <c r="B352" s="1993" t="s">
        <v>600</v>
      </c>
      <c r="C352" s="1993"/>
      <c r="D352" s="2015">
        <f>Y!EV$15</f>
        <v>12</v>
      </c>
      <c r="E352" s="2016">
        <f>LOOKUP(P352,Y!$EW$4:$HT$4,Y!$EW$15:$HT$15)</f>
        <v>0</v>
      </c>
      <c r="F352" s="2016">
        <f>LOOKUP(Q352,Y!$EW$4:$HT$4,Y!$EW$15:$HT$15)</f>
        <v>0</v>
      </c>
      <c r="G352" s="2016">
        <f>LOOKUP(R352,Y!$EW$4:$HT$4,Y!$EW$15:$HT$15)</f>
        <v>0</v>
      </c>
      <c r="H352" s="2016">
        <f>LOOKUP(S352,Y!$EW$4:$HT$4,Y!$EW$15:$HT$15)</f>
        <v>0</v>
      </c>
      <c r="I352" s="2025">
        <f>LOOKUP(T352,Y!$EW$4:$HT$4,Y!$EW$15:$HT$15)</f>
        <v>12</v>
      </c>
      <c r="J352" s="2017">
        <f>LOOKUP(U352,Y!$EW$4:$HT$4,Y!$EW$15:$HT$15)</f>
        <v>12</v>
      </c>
      <c r="K352" s="2018">
        <f>LOOKUP(V352,Y!$EW$4:$HT$4,Y!$EW$15:$HT$15)</f>
        <v>2</v>
      </c>
      <c r="L352" s="2019" t="str">
        <f>LOOKUP(W352,Y!$EW$4:$HT$4,Y!$EW$15:$HT$15)</f>
        <v>ดีเยี่ยม</v>
      </c>
      <c r="M352" s="2946"/>
      <c r="N352" s="2943"/>
      <c r="O352" s="1952">
        <v>3</v>
      </c>
      <c r="P352" s="55">
        <f t="shared" ref="P352:W352" si="12">$O352*100+P$244</f>
        <v>301</v>
      </c>
      <c r="Q352" s="55">
        <f t="shared" si="12"/>
        <v>302</v>
      </c>
      <c r="R352" s="55">
        <f t="shared" si="12"/>
        <v>303</v>
      </c>
      <c r="S352" s="55">
        <f t="shared" si="12"/>
        <v>304</v>
      </c>
      <c r="T352" s="55">
        <f t="shared" si="12"/>
        <v>305</v>
      </c>
      <c r="U352" s="55">
        <f t="shared" si="12"/>
        <v>306</v>
      </c>
      <c r="V352" s="55">
        <f t="shared" si="12"/>
        <v>309</v>
      </c>
      <c r="W352" s="55">
        <f t="shared" si="12"/>
        <v>311</v>
      </c>
      <c r="X352" s="705"/>
      <c r="Y352" s="705"/>
      <c r="Z352" s="705"/>
      <c r="AA352" s="705"/>
      <c r="AB352" s="705"/>
      <c r="AC352" s="705"/>
      <c r="AD352" s="705"/>
      <c r="AE352" s="705"/>
      <c r="AF352" s="70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</row>
    <row r="353" spans="1:47" ht="23.25" customHeight="1">
      <c r="A353" s="1993" t="s">
        <v>601</v>
      </c>
      <c r="B353" s="1993"/>
      <c r="C353" s="1993"/>
      <c r="D353" s="2015"/>
      <c r="E353" s="2016"/>
      <c r="F353" s="2016"/>
      <c r="G353" s="2016"/>
      <c r="H353" s="2016"/>
      <c r="I353" s="2025"/>
      <c r="J353" s="2017"/>
      <c r="K353" s="2018"/>
      <c r="L353" s="2019"/>
      <c r="M353" s="2946"/>
      <c r="N353" s="2943"/>
      <c r="O353" s="46"/>
      <c r="P353" s="56"/>
      <c r="Q353" s="56"/>
      <c r="R353" s="56"/>
      <c r="S353" s="56"/>
      <c r="T353" s="56"/>
      <c r="U353" s="56"/>
      <c r="V353" s="56"/>
      <c r="W353" s="56"/>
      <c r="X353" s="705"/>
      <c r="Y353" s="705"/>
      <c r="Z353" s="705"/>
      <c r="AA353" s="29" t="str">
        <f>A353&amp;B354&amp;B355</f>
        <v>5.4  ครูใช้สื่อและเทคโนโลยีที่เหมาะสม สอดคล้องกับพัฒนาการของเด็ก</v>
      </c>
      <c r="AB353" s="705"/>
      <c r="AC353" s="705"/>
      <c r="AD353" s="705"/>
      <c r="AE353" s="705"/>
      <c r="AF353" s="70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</row>
    <row r="354" spans="1:47" ht="23.25" customHeight="1">
      <c r="A354" s="1993"/>
      <c r="B354" s="1993" t="s">
        <v>602</v>
      </c>
      <c r="C354" s="1993"/>
      <c r="D354" s="2015">
        <f>Y!EV$15</f>
        <v>12</v>
      </c>
      <c r="E354" s="2016">
        <f>LOOKUP(P354,Y!$EW$4:$HT$4,Y!$EW$15:$HT$15)</f>
        <v>0</v>
      </c>
      <c r="F354" s="2016">
        <f>LOOKUP(Q354,Y!$EW$4:$HT$4,Y!$EW$15:$HT$15)</f>
        <v>0</v>
      </c>
      <c r="G354" s="2016">
        <f>LOOKUP(R354,Y!$EW$4:$HT$4,Y!$EW$15:$HT$15)</f>
        <v>0</v>
      </c>
      <c r="H354" s="2016">
        <f>LOOKUP(S354,Y!$EW$4:$HT$4,Y!$EW$15:$HT$15)</f>
        <v>0</v>
      </c>
      <c r="I354" s="2025">
        <f>LOOKUP(T354,Y!$EW$4:$HT$4,Y!$EW$15:$HT$15)</f>
        <v>12</v>
      </c>
      <c r="J354" s="2017">
        <f>LOOKUP(U354,Y!$EW$4:$HT$4,Y!$EW$15:$HT$15)</f>
        <v>12</v>
      </c>
      <c r="K354" s="2018">
        <f>LOOKUP(V354,Y!$EW$4:$HT$4,Y!$EW$15:$HT$15)</f>
        <v>2</v>
      </c>
      <c r="L354" s="2019" t="str">
        <f>LOOKUP(W354,Y!$EW$4:$HT$4,Y!$EW$15:$HT$15)</f>
        <v>ดีเยี่ยม</v>
      </c>
      <c r="M354" s="2946"/>
      <c r="N354" s="2943"/>
      <c r="O354" s="1952">
        <v>4</v>
      </c>
      <c r="P354" s="55">
        <f t="shared" ref="P354:W354" si="13">$O354*100+P$244</f>
        <v>401</v>
      </c>
      <c r="Q354" s="55">
        <f t="shared" si="13"/>
        <v>402</v>
      </c>
      <c r="R354" s="55">
        <f t="shared" si="13"/>
        <v>403</v>
      </c>
      <c r="S354" s="55">
        <f t="shared" si="13"/>
        <v>404</v>
      </c>
      <c r="T354" s="55">
        <f t="shared" si="13"/>
        <v>405</v>
      </c>
      <c r="U354" s="55">
        <f t="shared" si="13"/>
        <v>406</v>
      </c>
      <c r="V354" s="55">
        <f t="shared" si="13"/>
        <v>409</v>
      </c>
      <c r="W354" s="55">
        <f t="shared" si="13"/>
        <v>411</v>
      </c>
      <c r="X354" s="705"/>
      <c r="Y354" s="705"/>
      <c r="Z354" s="705"/>
      <c r="AA354" s="705"/>
      <c r="AB354" s="705"/>
      <c r="AC354" s="705"/>
      <c r="AD354" s="705"/>
      <c r="AE354" s="705"/>
      <c r="AF354" s="70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</row>
    <row r="355" spans="1:47" ht="23.25" customHeight="1">
      <c r="A355" s="1993" t="s">
        <v>1079</v>
      </c>
      <c r="B355" s="1993"/>
      <c r="C355" s="1993"/>
      <c r="D355" s="2015"/>
      <c r="E355" s="2016"/>
      <c r="F355" s="2016"/>
      <c r="G355" s="2016"/>
      <c r="H355" s="2016"/>
      <c r="I355" s="2025"/>
      <c r="J355" s="2017"/>
      <c r="K355" s="2018"/>
      <c r="L355" s="2019"/>
      <c r="M355" s="2946"/>
      <c r="N355" s="2943"/>
      <c r="O355" s="424"/>
      <c r="P355" s="705"/>
      <c r="Q355" s="269"/>
      <c r="R355" s="705"/>
      <c r="S355" s="705"/>
      <c r="T355" s="705"/>
      <c r="U355" s="705"/>
      <c r="V355" s="705"/>
      <c r="W355" s="705"/>
      <c r="X355" s="705"/>
      <c r="Y355" s="705"/>
      <c r="Z355" s="705"/>
      <c r="AA355" s="29" t="str">
        <f>A355&amp;B356&amp;B357&amp;B358</f>
        <v>5.5  ครูใช้เครื่องมือวัดและประเมินพัฒนาการของเด็กอย่างหลากหลายและสรุปรายงานผลพัฒนาการของเด็กแก่ผู้ปกครอง</v>
      </c>
      <c r="AB355" s="705"/>
      <c r="AC355" s="705"/>
      <c r="AD355" s="705"/>
      <c r="AE355" s="705"/>
      <c r="AF355" s="705"/>
      <c r="AG355" s="45"/>
      <c r="AH355" s="45"/>
      <c r="AI355" s="45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</row>
    <row r="356" spans="1:47" ht="23.25" customHeight="1">
      <c r="A356" s="1993"/>
      <c r="B356" s="1993" t="s">
        <v>1080</v>
      </c>
      <c r="C356" s="1993"/>
      <c r="D356" s="2015"/>
      <c r="E356" s="2016"/>
      <c r="F356" s="2016"/>
      <c r="G356" s="2016"/>
      <c r="H356" s="2016"/>
      <c r="I356" s="2025"/>
      <c r="J356" s="2017"/>
      <c r="K356" s="2018"/>
      <c r="L356" s="2019"/>
      <c r="M356" s="2946"/>
      <c r="N356" s="2943"/>
      <c r="O356" s="46"/>
      <c r="P356" s="56"/>
      <c r="Q356" s="56"/>
      <c r="R356" s="56"/>
      <c r="S356" s="56"/>
      <c r="T356" s="56"/>
      <c r="U356" s="56"/>
      <c r="V356" s="56"/>
      <c r="W356" s="56"/>
      <c r="X356" s="705"/>
      <c r="Y356" s="705"/>
      <c r="Z356" s="705"/>
      <c r="AA356" s="705"/>
      <c r="AB356" s="705"/>
      <c r="AC356" s="705"/>
      <c r="AD356" s="705"/>
      <c r="AE356" s="705"/>
      <c r="AF356" s="70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</row>
    <row r="357" spans="1:47" ht="23.25" customHeight="1">
      <c r="A357" s="1993"/>
      <c r="B357" s="1993" t="s">
        <v>1081</v>
      </c>
      <c r="C357" s="1993"/>
      <c r="D357" s="2015"/>
      <c r="E357" s="2016"/>
      <c r="F357" s="2016"/>
      <c r="G357" s="2016"/>
      <c r="H357" s="2016"/>
      <c r="I357" s="2025"/>
      <c r="J357" s="2017"/>
      <c r="K357" s="2018"/>
      <c r="L357" s="2019"/>
      <c r="M357" s="2946"/>
      <c r="N357" s="2943"/>
      <c r="O357" s="424"/>
      <c r="P357" s="705"/>
      <c r="Q357" s="269"/>
      <c r="R357" s="705"/>
      <c r="S357" s="705"/>
      <c r="T357" s="705"/>
      <c r="U357" s="705"/>
      <c r="V357" s="705"/>
      <c r="W357" s="705"/>
      <c r="X357" s="705"/>
      <c r="Y357" s="705"/>
      <c r="Z357" s="705"/>
      <c r="AA357" s="705"/>
      <c r="AB357" s="705"/>
      <c r="AC357" s="705"/>
      <c r="AD357" s="705"/>
      <c r="AE357" s="705"/>
      <c r="AF357" s="70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</row>
    <row r="358" spans="1:47" ht="23.25" customHeight="1">
      <c r="A358" s="1993"/>
      <c r="B358" s="1993" t="s">
        <v>1082</v>
      </c>
      <c r="C358" s="1993"/>
      <c r="D358" s="2015">
        <f>Y!EV$15</f>
        <v>12</v>
      </c>
      <c r="E358" s="2016">
        <f>LOOKUP(P358,Y!$EW$4:$HT$4,Y!$EW$15:$HT$15)</f>
        <v>0</v>
      </c>
      <c r="F358" s="2016">
        <f>LOOKUP(Q358,Y!$EW$4:$HT$4,Y!$EW$15:$HT$15)</f>
        <v>0</v>
      </c>
      <c r="G358" s="2016">
        <f>LOOKUP(R358,Y!$EW$4:$HT$4,Y!$EW$15:$HT$15)</f>
        <v>0</v>
      </c>
      <c r="H358" s="2016">
        <f>LOOKUP(S358,Y!$EW$4:$HT$4,Y!$EW$15:$HT$15)</f>
        <v>0</v>
      </c>
      <c r="I358" s="2025">
        <f>LOOKUP(T358,Y!$EW$4:$HT$4,Y!$EW$15:$HT$15)</f>
        <v>12</v>
      </c>
      <c r="J358" s="2017">
        <f>LOOKUP(U358,Y!$EW$4:$HT$4,Y!$EW$15:$HT$15)</f>
        <v>12</v>
      </c>
      <c r="K358" s="2018">
        <f>LOOKUP(V358,Y!$EW$4:$HT$4,Y!$EW$15:$HT$15)</f>
        <v>2</v>
      </c>
      <c r="L358" s="2019" t="str">
        <f>LOOKUP(W358,Y!$EW$4:$HT$4,Y!$EW$15:$HT$15)</f>
        <v>ดีเยี่ยม</v>
      </c>
      <c r="M358" s="2946"/>
      <c r="N358" s="2943"/>
      <c r="O358" s="1952">
        <v>5</v>
      </c>
      <c r="P358" s="55">
        <f t="shared" ref="P358:W358" si="14">$O358*100+P$244</f>
        <v>501</v>
      </c>
      <c r="Q358" s="55">
        <f t="shared" si="14"/>
        <v>502</v>
      </c>
      <c r="R358" s="55">
        <f t="shared" si="14"/>
        <v>503</v>
      </c>
      <c r="S358" s="55">
        <f t="shared" si="14"/>
        <v>504</v>
      </c>
      <c r="T358" s="55">
        <f t="shared" si="14"/>
        <v>505</v>
      </c>
      <c r="U358" s="55">
        <f t="shared" si="14"/>
        <v>506</v>
      </c>
      <c r="V358" s="55">
        <f t="shared" si="14"/>
        <v>509</v>
      </c>
      <c r="W358" s="55">
        <f t="shared" si="14"/>
        <v>511</v>
      </c>
      <c r="X358" s="56"/>
      <c r="Y358" s="705"/>
      <c r="Z358" s="705"/>
      <c r="AA358" s="705"/>
      <c r="AB358" s="705"/>
      <c r="AC358" s="705"/>
      <c r="AD358" s="705"/>
      <c r="AE358" s="705"/>
      <c r="AF358" s="705"/>
      <c r="AG358" s="45"/>
      <c r="AH358" s="45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</row>
    <row r="359" spans="1:47" ht="23.25" customHeight="1">
      <c r="A359" s="1993" t="s">
        <v>1083</v>
      </c>
      <c r="B359" s="1993"/>
      <c r="C359" s="1993"/>
      <c r="D359" s="2015"/>
      <c r="E359" s="2016"/>
      <c r="F359" s="2016"/>
      <c r="G359" s="2016"/>
      <c r="H359" s="2016"/>
      <c r="I359" s="2025"/>
      <c r="J359" s="2017"/>
      <c r="K359" s="2018"/>
      <c r="L359" s="2019"/>
      <c r="M359" s="2946"/>
      <c r="N359" s="2943"/>
      <c r="O359" s="46"/>
      <c r="P359" s="56"/>
      <c r="Q359" s="56"/>
      <c r="R359" s="56"/>
      <c r="S359" s="56"/>
      <c r="T359" s="56"/>
      <c r="U359" s="56"/>
      <c r="V359" s="56"/>
      <c r="W359" s="56"/>
      <c r="X359" s="56"/>
      <c r="Y359" s="705"/>
      <c r="Z359" s="705"/>
      <c r="AA359" s="29" t="str">
        <f>A359&amp;B360&amp;B361</f>
        <v>5.6  ครูวิจัยและพัฒนาการจัดการเรียนรู้ที่ตนรับผิดชอบ และใช้ผลในการปรับการจัดประสบการณ์</v>
      </c>
      <c r="AB359" s="705"/>
      <c r="AC359" s="705"/>
      <c r="AD359" s="705"/>
      <c r="AE359" s="705"/>
      <c r="AF359" s="70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</row>
    <row r="360" spans="1:47" ht="23.25" customHeight="1">
      <c r="A360" s="1993"/>
      <c r="B360" s="1993" t="s">
        <v>1084</v>
      </c>
      <c r="C360" s="1993"/>
      <c r="D360" s="2015"/>
      <c r="E360" s="2016"/>
      <c r="F360" s="2016"/>
      <c r="G360" s="2016"/>
      <c r="H360" s="2016"/>
      <c r="I360" s="2025"/>
      <c r="J360" s="2017"/>
      <c r="K360" s="2018"/>
      <c r="L360" s="2019"/>
      <c r="M360" s="2946"/>
      <c r="N360" s="2943"/>
      <c r="O360" s="46"/>
      <c r="P360" s="56"/>
      <c r="Q360" s="56"/>
      <c r="R360" s="56"/>
      <c r="S360" s="56"/>
      <c r="T360" s="56"/>
      <c r="U360" s="56"/>
      <c r="V360" s="56"/>
      <c r="W360" s="56"/>
      <c r="X360" s="56"/>
      <c r="Y360" s="705"/>
      <c r="Z360" s="705"/>
      <c r="AA360" s="705"/>
      <c r="AB360" s="705"/>
      <c r="AC360" s="705"/>
      <c r="AD360" s="705"/>
      <c r="AE360" s="705"/>
      <c r="AF360" s="705"/>
      <c r="AG360" s="45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</row>
    <row r="361" spans="1:47" ht="23.25" customHeight="1">
      <c r="A361" s="1993"/>
      <c r="B361" s="1993" t="s">
        <v>1085</v>
      </c>
      <c r="C361" s="1993"/>
      <c r="D361" s="2015">
        <f>Y!EV$15</f>
        <v>12</v>
      </c>
      <c r="E361" s="2016">
        <f>LOOKUP(P361,Y!$EW$4:$HT$4,Y!$EW$15:$HT$15)</f>
        <v>0</v>
      </c>
      <c r="F361" s="2016">
        <f>LOOKUP(Q361,Y!$EW$4:$HT$4,Y!$EW$15:$HT$15)</f>
        <v>0</v>
      </c>
      <c r="G361" s="2016">
        <f>LOOKUP(R361,Y!$EW$4:$HT$4,Y!$EW$15:$HT$15)</f>
        <v>0</v>
      </c>
      <c r="H361" s="2016">
        <f>LOOKUP(S361,Y!$EW$4:$HT$4,Y!$EW$15:$HT$15)</f>
        <v>0</v>
      </c>
      <c r="I361" s="2025">
        <f>LOOKUP(T361,Y!$EW$4:$HT$4,Y!$EW$15:$HT$15)</f>
        <v>12</v>
      </c>
      <c r="J361" s="2017">
        <f>LOOKUP(U361,Y!$EW$4:$HT$4,Y!$EW$15:$HT$15)</f>
        <v>12</v>
      </c>
      <c r="K361" s="2018">
        <f>LOOKUP(V361,Y!$EW$4:$HT$4,Y!$EW$15:$HT$15)</f>
        <v>2</v>
      </c>
      <c r="L361" s="2019" t="str">
        <f>LOOKUP(W361,Y!$EW$4:$HT$4,Y!$EW$15:$HT$15)</f>
        <v>ดีเยี่ยม</v>
      </c>
      <c r="M361" s="2946"/>
      <c r="N361" s="2943"/>
      <c r="O361" s="1952">
        <v>6</v>
      </c>
      <c r="P361" s="55">
        <f t="shared" ref="P361:W361" si="15">$O361*100+P$244</f>
        <v>601</v>
      </c>
      <c r="Q361" s="55">
        <f t="shared" si="15"/>
        <v>602</v>
      </c>
      <c r="R361" s="55">
        <f t="shared" si="15"/>
        <v>603</v>
      </c>
      <c r="S361" s="55">
        <f t="shared" si="15"/>
        <v>604</v>
      </c>
      <c r="T361" s="55">
        <f t="shared" si="15"/>
        <v>605</v>
      </c>
      <c r="U361" s="55">
        <f t="shared" si="15"/>
        <v>606</v>
      </c>
      <c r="V361" s="55">
        <f t="shared" si="15"/>
        <v>609</v>
      </c>
      <c r="W361" s="55">
        <f t="shared" si="15"/>
        <v>611</v>
      </c>
      <c r="X361" s="56"/>
      <c r="Y361" s="705"/>
      <c r="Z361" s="705"/>
      <c r="AA361" s="705"/>
      <c r="AB361" s="705"/>
      <c r="AC361" s="705"/>
      <c r="AD361" s="705"/>
      <c r="AE361" s="705"/>
      <c r="AF361" s="70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</row>
    <row r="362" spans="1:47" ht="23.25" customHeight="1">
      <c r="A362" s="1993" t="s">
        <v>606</v>
      </c>
      <c r="B362" s="1993"/>
      <c r="C362" s="1993"/>
      <c r="D362" s="2015"/>
      <c r="E362" s="2016"/>
      <c r="F362" s="2016"/>
      <c r="G362" s="2016"/>
      <c r="H362" s="2016"/>
      <c r="I362" s="2025"/>
      <c r="J362" s="2017"/>
      <c r="K362" s="2018"/>
      <c r="L362" s="2019"/>
      <c r="M362" s="2946"/>
      <c r="N362" s="2943"/>
      <c r="O362" s="46"/>
      <c r="P362" s="56"/>
      <c r="Q362" s="56"/>
      <c r="R362" s="56"/>
      <c r="S362" s="56"/>
      <c r="T362" s="56"/>
      <c r="U362" s="56"/>
      <c r="V362" s="56"/>
      <c r="W362" s="56"/>
      <c r="X362" s="56"/>
      <c r="Y362" s="705"/>
      <c r="Z362" s="705"/>
      <c r="AA362" s="29" t="str">
        <f>A362&amp;B363&amp;B373</f>
        <v>5.7  ครูจัดสิ่งแวดล้อมให้เกิดการเรียนรู้ได้ตลอดเวลา</v>
      </c>
      <c r="AB362" s="705"/>
      <c r="AC362" s="705"/>
      <c r="AD362" s="705"/>
      <c r="AE362" s="705"/>
      <c r="AF362" s="70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</row>
    <row r="363" spans="1:47" ht="23.25" customHeight="1">
      <c r="A363" s="1993"/>
      <c r="B363" s="1993" t="s">
        <v>607</v>
      </c>
      <c r="C363" s="1993"/>
      <c r="D363" s="2015">
        <f>Y!EV$42</f>
        <v>12</v>
      </c>
      <c r="E363" s="2016">
        <f>LOOKUP(P363,Y!$EW$6:$HT$6,Y!$EW$42:$HT$42)</f>
        <v>0</v>
      </c>
      <c r="F363" s="2016">
        <f>LOOKUP(Q363,Y!$EW$6:$HT$6,Y!$EW$42:$HT$42)</f>
        <v>0</v>
      </c>
      <c r="G363" s="2016">
        <f>LOOKUP(R363,Y!$EW$6:$HT$6,Y!$EW$42:$HT$42)</f>
        <v>0</v>
      </c>
      <c r="H363" s="2016">
        <f>LOOKUP(S363,Y!$EW$6:$HT$6,Y!$EW$42:$HT$42)</f>
        <v>0</v>
      </c>
      <c r="I363" s="2025">
        <f>LOOKUP(T363,Y!$EW$6:$HT$6,Y!$EW$42:$HT$42)</f>
        <v>12</v>
      </c>
      <c r="J363" s="2017">
        <f>LOOKUP(U363,Y!$EW$6:$HT$6,Y!$EW$42:$HT$42)</f>
        <v>12</v>
      </c>
      <c r="K363" s="2018">
        <f>LOOKUP(V363,Y!$EW$6:$HT$6,Y!$EW$42:$HT$42)</f>
        <v>2</v>
      </c>
      <c r="L363" s="2019" t="str">
        <f>LOOKUP(W363,Y!$EW$6:$HT$6,Y!$EW$42:$HT$42)</f>
        <v>ดีเยี่ยม</v>
      </c>
      <c r="M363" s="2946"/>
      <c r="N363" s="2943"/>
      <c r="O363" s="2286">
        <v>7</v>
      </c>
      <c r="P363" s="55">
        <f t="shared" ref="P363:W363" si="16">$O363*100+P$244</f>
        <v>701</v>
      </c>
      <c r="Q363" s="55">
        <f t="shared" si="16"/>
        <v>702</v>
      </c>
      <c r="R363" s="55">
        <f t="shared" si="16"/>
        <v>703</v>
      </c>
      <c r="S363" s="55">
        <f t="shared" si="16"/>
        <v>704</v>
      </c>
      <c r="T363" s="55">
        <f t="shared" si="16"/>
        <v>705</v>
      </c>
      <c r="U363" s="55">
        <f t="shared" si="16"/>
        <v>706</v>
      </c>
      <c r="V363" s="55">
        <f t="shared" si="16"/>
        <v>709</v>
      </c>
      <c r="W363" s="55">
        <f t="shared" si="16"/>
        <v>711</v>
      </c>
      <c r="X363" s="56"/>
      <c r="Y363" s="705"/>
      <c r="Z363" s="705"/>
      <c r="AA363" s="705"/>
      <c r="AB363" s="705"/>
      <c r="AC363" s="705"/>
      <c r="AD363" s="705"/>
      <c r="AE363" s="705"/>
      <c r="AF363" s="70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</row>
    <row r="364" spans="1:47" ht="23.25" customHeight="1">
      <c r="A364" s="1993"/>
      <c r="B364" s="1993"/>
      <c r="C364" s="1993"/>
      <c r="D364" s="2030"/>
      <c r="E364" s="2025"/>
      <c r="F364" s="2025"/>
      <c r="G364" s="2025"/>
      <c r="H364" s="2025"/>
      <c r="I364" s="2025"/>
      <c r="J364" s="2025"/>
      <c r="K364" s="2047"/>
      <c r="L364" s="2025"/>
      <c r="M364" s="2946"/>
      <c r="N364" s="2943"/>
      <c r="O364" s="2286"/>
      <c r="Q364" s="55"/>
      <c r="X364" s="56"/>
      <c r="Y364" s="705"/>
      <c r="Z364" s="705"/>
      <c r="AA364" s="705"/>
      <c r="AB364" s="705"/>
      <c r="AC364" s="705"/>
      <c r="AD364" s="705"/>
      <c r="AE364" s="705"/>
      <c r="AF364" s="70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</row>
    <row r="365" spans="1:47" ht="23.25" customHeight="1">
      <c r="A365" s="1986" t="str">
        <f>"- "&amp;N365&amp;" -"</f>
        <v>- 32 -</v>
      </c>
      <c r="B365" s="1979"/>
      <c r="C365" s="1979"/>
      <c r="D365" s="1979"/>
      <c r="E365" s="1979"/>
      <c r="F365" s="1979"/>
      <c r="G365" s="1979"/>
      <c r="H365" s="1979"/>
      <c r="I365" s="1979"/>
      <c r="J365" s="1979"/>
      <c r="K365" s="1979"/>
      <c r="L365" s="1986"/>
      <c r="M365" s="2946">
        <v>1</v>
      </c>
      <c r="N365" s="2944">
        <f>IF(M365&gt;0,SUM(M$234:M365),0)</f>
        <v>32</v>
      </c>
      <c r="O365" s="424"/>
      <c r="P365" s="705"/>
      <c r="R365" s="705"/>
      <c r="S365" s="705"/>
      <c r="T365" s="705"/>
      <c r="U365" s="705"/>
      <c r="V365" s="705"/>
      <c r="W365" s="705"/>
      <c r="X365" s="705"/>
      <c r="Y365" s="705"/>
      <c r="Z365" s="705"/>
      <c r="AA365" s="705"/>
      <c r="AB365" s="705"/>
      <c r="AC365" s="705"/>
      <c r="AD365" s="705"/>
      <c r="AE365" s="705"/>
      <c r="AF365" s="70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</row>
    <row r="366" spans="1:47" ht="23.25" customHeight="1">
      <c r="A366" s="1986"/>
      <c r="B366" s="1979"/>
      <c r="C366" s="1979"/>
      <c r="D366" s="1979"/>
      <c r="E366" s="1979"/>
      <c r="F366" s="1979"/>
      <c r="G366" s="1979"/>
      <c r="H366" s="1979"/>
      <c r="I366" s="1979"/>
      <c r="J366" s="1979"/>
      <c r="K366" s="1979"/>
      <c r="L366" s="1986"/>
      <c r="M366" s="2946"/>
      <c r="N366" s="2944"/>
      <c r="O366" s="424"/>
      <c r="P366" s="705"/>
      <c r="R366" s="705"/>
      <c r="S366" s="705"/>
      <c r="T366" s="705"/>
      <c r="U366" s="705"/>
      <c r="V366" s="705"/>
      <c r="W366" s="705"/>
      <c r="X366" s="705"/>
      <c r="Y366" s="705"/>
      <c r="Z366" s="705"/>
      <c r="AA366" s="705"/>
      <c r="AB366" s="705"/>
      <c r="AC366" s="705"/>
      <c r="AD366" s="705"/>
      <c r="AE366" s="705"/>
      <c r="AF366" s="70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</row>
    <row r="367" spans="1:47" ht="23.25" customHeight="1">
      <c r="A367" s="1986"/>
      <c r="B367" s="1979"/>
      <c r="C367" s="1979"/>
      <c r="D367" s="1979"/>
      <c r="E367" s="1979"/>
      <c r="F367" s="1979"/>
      <c r="G367" s="1979"/>
      <c r="H367" s="1979"/>
      <c r="I367" s="1979"/>
      <c r="J367" s="1979"/>
      <c r="K367" s="1979"/>
      <c r="L367" s="1986"/>
      <c r="M367" s="2946"/>
      <c r="N367" s="2944"/>
      <c r="O367" s="424"/>
      <c r="P367" s="705"/>
      <c r="R367" s="705"/>
      <c r="S367" s="705"/>
      <c r="T367" s="705"/>
      <c r="U367" s="705"/>
      <c r="V367" s="705"/>
      <c r="W367" s="705"/>
      <c r="X367" s="705"/>
      <c r="Y367" s="705"/>
      <c r="Z367" s="705"/>
      <c r="AA367" s="705"/>
      <c r="AB367" s="705"/>
      <c r="AC367" s="705"/>
      <c r="AD367" s="705"/>
      <c r="AE367" s="705"/>
      <c r="AF367" s="70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</row>
    <row r="368" spans="1:47" ht="23.25" customHeight="1">
      <c r="A368" s="1993" t="s">
        <v>393</v>
      </c>
      <c r="L368" s="1993"/>
      <c r="M368" s="2946"/>
      <c r="N368" s="2943"/>
      <c r="O368" s="724"/>
      <c r="P368" s="56"/>
      <c r="R368" s="705"/>
      <c r="S368" s="705"/>
      <c r="T368" s="705"/>
      <c r="U368" s="705"/>
      <c r="V368" s="705"/>
      <c r="W368" s="705"/>
      <c r="X368" s="705"/>
      <c r="Y368" s="705"/>
      <c r="Z368" s="705"/>
      <c r="AA368" s="705"/>
      <c r="AB368" s="705"/>
      <c r="AC368" s="705"/>
      <c r="AD368" s="705"/>
      <c r="AE368" s="705"/>
      <c r="AF368" s="70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</row>
    <row r="369" spans="1:47" ht="23.25" customHeight="1">
      <c r="A369" s="1241"/>
      <c r="B369" s="1220"/>
      <c r="C369" s="1268"/>
      <c r="D369" s="1367"/>
      <c r="E369" s="1242" t="s">
        <v>594</v>
      </c>
      <c r="F369" s="1241"/>
      <c r="G369" s="1241"/>
      <c r="H369" s="1241"/>
      <c r="I369" s="1268"/>
      <c r="J369" s="1367" t="s">
        <v>307</v>
      </c>
      <c r="K369" s="1367"/>
      <c r="L369" s="3334"/>
      <c r="M369" s="2946"/>
      <c r="N369" s="2943"/>
      <c r="O369" s="724"/>
      <c r="P369" s="56"/>
      <c r="R369" s="705"/>
      <c r="S369" s="705"/>
      <c r="T369" s="705"/>
      <c r="U369" s="705"/>
      <c r="V369" s="705"/>
      <c r="W369" s="705"/>
      <c r="X369" s="705"/>
      <c r="Y369" s="705"/>
      <c r="Z369" s="705"/>
      <c r="AA369" s="705"/>
      <c r="AB369" s="705"/>
      <c r="AC369" s="705"/>
      <c r="AD369" s="705"/>
      <c r="AE369" s="705"/>
      <c r="AF369" s="70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</row>
    <row r="370" spans="1:47" ht="23.25" customHeight="1">
      <c r="A370" s="1307" t="s">
        <v>1712</v>
      </c>
      <c r="B370" s="1986"/>
      <c r="C370" s="1270"/>
      <c r="D370" s="2306" t="s">
        <v>1546</v>
      </c>
      <c r="E370" s="1360" t="s">
        <v>1547</v>
      </c>
      <c r="F370" s="1307"/>
      <c r="G370" s="1307"/>
      <c r="H370" s="1307"/>
      <c r="I370" s="1270"/>
      <c r="J370" s="2306" t="s">
        <v>891</v>
      </c>
      <c r="K370" s="2306" t="s">
        <v>1891</v>
      </c>
      <c r="L370" s="3336" t="s">
        <v>897</v>
      </c>
      <c r="M370" s="2946"/>
      <c r="N370" s="2943"/>
      <c r="O370" s="46"/>
      <c r="P370" s="705"/>
      <c r="R370" s="705"/>
      <c r="S370" s="705"/>
      <c r="T370" s="705"/>
      <c r="U370" s="705"/>
      <c r="V370" s="705"/>
      <c r="W370" s="705"/>
      <c r="X370" s="705"/>
      <c r="Y370" s="705"/>
      <c r="Z370" s="705"/>
      <c r="AA370" s="705"/>
      <c r="AB370" s="705"/>
      <c r="AC370" s="705"/>
      <c r="AD370" s="705"/>
      <c r="AE370" s="705"/>
      <c r="AF370" s="70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</row>
    <row r="371" spans="1:47" ht="23.25" customHeight="1">
      <c r="A371" s="1307" t="s">
        <v>898</v>
      </c>
      <c r="B371" s="1986"/>
      <c r="C371" s="1270"/>
      <c r="D371" s="2306" t="s">
        <v>632</v>
      </c>
      <c r="E371" s="1247" t="s">
        <v>1548</v>
      </c>
      <c r="F371" s="1335"/>
      <c r="G371" s="1335"/>
      <c r="H371" s="1335"/>
      <c r="I371" s="1278"/>
      <c r="J371" s="2306" t="s">
        <v>1549</v>
      </c>
      <c r="K371" s="2306" t="s">
        <v>898</v>
      </c>
      <c r="L371" s="3336" t="s">
        <v>891</v>
      </c>
      <c r="M371" s="2946"/>
      <c r="N371" s="2943"/>
      <c r="O371" s="30"/>
      <c r="P371" s="705"/>
      <c r="R371" s="705"/>
      <c r="S371" s="705"/>
      <c r="T371" s="705"/>
      <c r="U371" s="705"/>
      <c r="V371" s="705"/>
      <c r="W371" s="705"/>
      <c r="X371" s="705"/>
      <c r="Y371" s="705"/>
      <c r="Z371" s="705"/>
      <c r="AA371" s="705"/>
      <c r="AB371" s="705"/>
      <c r="AC371" s="705"/>
      <c r="AD371" s="705"/>
      <c r="AE371" s="705"/>
      <c r="AF371" s="70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</row>
    <row r="372" spans="1:47" ht="23.25" customHeight="1">
      <c r="A372" s="1335"/>
      <c r="B372" s="1370"/>
      <c r="C372" s="1278"/>
      <c r="D372" s="1368"/>
      <c r="E372" s="1244">
        <v>1</v>
      </c>
      <c r="F372" s="1245">
        <v>2</v>
      </c>
      <c r="G372" s="1245">
        <v>3</v>
      </c>
      <c r="H372" s="1245">
        <v>4</v>
      </c>
      <c r="I372" s="1246">
        <v>5</v>
      </c>
      <c r="J372" s="1368" t="s">
        <v>1550</v>
      </c>
      <c r="K372" s="1368"/>
      <c r="L372" s="3335"/>
      <c r="M372" s="2946"/>
      <c r="N372" s="2943"/>
      <c r="O372" s="30"/>
      <c r="P372" s="705"/>
      <c r="R372" s="705"/>
      <c r="S372" s="705"/>
      <c r="T372" s="705"/>
      <c r="U372" s="705"/>
      <c r="V372" s="705"/>
      <c r="W372" s="705"/>
      <c r="X372" s="705"/>
      <c r="Y372" s="705"/>
      <c r="Z372" s="705"/>
      <c r="AA372" s="705"/>
      <c r="AB372" s="705"/>
      <c r="AC372" s="705"/>
      <c r="AD372" s="705"/>
      <c r="AE372" s="705"/>
      <c r="AF372" s="70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</row>
    <row r="373" spans="1:47" ht="23.25" customHeight="1">
      <c r="A373" s="1993" t="s">
        <v>608</v>
      </c>
      <c r="B373" s="1993"/>
      <c r="C373" s="1993"/>
      <c r="D373" s="2015"/>
      <c r="E373" s="2016"/>
      <c r="F373" s="2016"/>
      <c r="G373" s="2016"/>
      <c r="H373" s="2016"/>
      <c r="I373" s="2025"/>
      <c r="J373" s="2017"/>
      <c r="K373" s="2018"/>
      <c r="L373" s="2019"/>
      <c r="M373" s="2946"/>
      <c r="N373" s="2943"/>
      <c r="O373" s="46"/>
      <c r="P373" s="56"/>
      <c r="Q373" s="56"/>
      <c r="R373" s="56"/>
      <c r="S373" s="56"/>
      <c r="T373" s="56"/>
      <c r="U373" s="56"/>
      <c r="V373" s="56"/>
      <c r="W373" s="56"/>
      <c r="X373" s="56"/>
      <c r="Y373" s="705"/>
      <c r="Z373" s="705"/>
      <c r="AA373" s="29" t="str">
        <f>A373&amp;B374&amp;B375</f>
        <v>5.8  ครูมีปฎิสัมพันธ์ที่ดีกับเด็ก และผู้ปกครอง</v>
      </c>
      <c r="AB373" s="705"/>
      <c r="AC373" s="705"/>
      <c r="AD373" s="705"/>
      <c r="AE373" s="705"/>
      <c r="AF373" s="70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</row>
    <row r="374" spans="1:47" ht="23.25" customHeight="1">
      <c r="A374" s="1993"/>
      <c r="B374" s="1993" t="s">
        <v>605</v>
      </c>
      <c r="C374" s="1993"/>
      <c r="D374" s="2015">
        <f>Y!EV$42</f>
        <v>12</v>
      </c>
      <c r="E374" s="2016">
        <f>LOOKUP(P374,Y!$EW$6:$HT$6,Y!$EW$42:$HT$42)</f>
        <v>0</v>
      </c>
      <c r="F374" s="2016">
        <f>LOOKUP(Q374,Y!$EW$6:$HT$6,Y!$EW$42:$HT$42)</f>
        <v>0</v>
      </c>
      <c r="G374" s="2016">
        <f>LOOKUP(R374,Y!$EW$6:$HT$6,Y!$EW$42:$HT$42)</f>
        <v>0</v>
      </c>
      <c r="H374" s="2016">
        <f>LOOKUP(S374,Y!$EW$6:$HT$6,Y!$EW$42:$HT$42)</f>
        <v>0</v>
      </c>
      <c r="I374" s="2025">
        <f>LOOKUP(T374,Y!$EW$6:$HT$6,Y!$EW$42:$HT$42)</f>
        <v>12</v>
      </c>
      <c r="J374" s="2017">
        <f>LOOKUP(U374,Y!$EW$6:$HT$6,Y!$EW$42:$HT$42)</f>
        <v>12</v>
      </c>
      <c r="K374" s="2018">
        <f>LOOKUP(V374,Y!$EW$6:$HT$6,Y!$EW$42:$HT$42)</f>
        <v>2</v>
      </c>
      <c r="L374" s="2019" t="str">
        <f>LOOKUP(W374,Y!$EW$6:$HT$6,Y!$EW$42:$HT$42)</f>
        <v>ดีเยี่ยม</v>
      </c>
      <c r="M374" s="2946"/>
      <c r="N374" s="2943"/>
      <c r="O374" s="2286">
        <v>8</v>
      </c>
      <c r="P374" s="55">
        <f t="shared" ref="P374:W374" si="17">$O374*100+P$244</f>
        <v>801</v>
      </c>
      <c r="Q374" s="55">
        <f t="shared" si="17"/>
        <v>802</v>
      </c>
      <c r="R374" s="55">
        <f t="shared" si="17"/>
        <v>803</v>
      </c>
      <c r="S374" s="55">
        <f t="shared" si="17"/>
        <v>804</v>
      </c>
      <c r="T374" s="55">
        <f t="shared" si="17"/>
        <v>805</v>
      </c>
      <c r="U374" s="55">
        <f t="shared" si="17"/>
        <v>806</v>
      </c>
      <c r="V374" s="55">
        <f t="shared" si="17"/>
        <v>809</v>
      </c>
      <c r="W374" s="55">
        <f t="shared" si="17"/>
        <v>811</v>
      </c>
      <c r="X374" s="56"/>
      <c r="Y374" s="705"/>
      <c r="Z374" s="705"/>
      <c r="AA374" s="705"/>
      <c r="AB374" s="705"/>
      <c r="AC374" s="705"/>
      <c r="AD374" s="705"/>
      <c r="AE374" s="705"/>
      <c r="AF374" s="70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</row>
    <row r="375" spans="1:47" ht="23.25" customHeight="1">
      <c r="A375" s="1993" t="s">
        <v>609</v>
      </c>
      <c r="B375" s="1993"/>
      <c r="C375" s="1993"/>
      <c r="D375" s="2015"/>
      <c r="E375" s="2016"/>
      <c r="F375" s="2016"/>
      <c r="G375" s="2016"/>
      <c r="H375" s="2016"/>
      <c r="I375" s="2025"/>
      <c r="J375" s="2017"/>
      <c r="K375" s="2018"/>
      <c r="L375" s="2019"/>
      <c r="M375" s="2946"/>
      <c r="N375" s="2943"/>
      <c r="O375" s="46"/>
      <c r="P375" s="56"/>
      <c r="Q375" s="56"/>
      <c r="R375" s="56"/>
      <c r="S375" s="56"/>
      <c r="T375" s="56"/>
      <c r="U375" s="56"/>
      <c r="V375" s="56"/>
      <c r="W375" s="56"/>
      <c r="X375" s="56"/>
      <c r="Y375" s="705"/>
      <c r="Z375" s="705"/>
      <c r="AA375" s="29" t="str">
        <f>A375&amp;B376&amp;B377</f>
        <v>5.9  ครูมีวุฒิและความรู้ความสามารถในด้านการศึกษาปฐมวัย</v>
      </c>
      <c r="AB375" s="705"/>
      <c r="AC375" s="705"/>
      <c r="AD375" s="705"/>
      <c r="AE375" s="705"/>
      <c r="AF375" s="70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</row>
    <row r="376" spans="1:47" ht="23.25" customHeight="1">
      <c r="A376" s="1993"/>
      <c r="B376" s="1993" t="s">
        <v>610</v>
      </c>
      <c r="C376" s="1993"/>
      <c r="D376" s="2015">
        <f>Y!EV$42</f>
        <v>12</v>
      </c>
      <c r="E376" s="2016">
        <f>LOOKUP(P376,Y!$EW$6:$HT$6,Y!$EW$42:$HT$42)</f>
        <v>0</v>
      </c>
      <c r="F376" s="2016">
        <f>LOOKUP(Q376,Y!$EW$6:$HT$6,Y!$EW$42:$HT$42)</f>
        <v>0</v>
      </c>
      <c r="G376" s="2016">
        <f>LOOKUP(R376,Y!$EW$6:$HT$6,Y!$EW$42:$HT$42)</f>
        <v>0</v>
      </c>
      <c r="H376" s="2016">
        <f>LOOKUP(S376,Y!$EW$6:$HT$6,Y!$EW$42:$HT$42)</f>
        <v>0</v>
      </c>
      <c r="I376" s="2025">
        <f>LOOKUP(T376,Y!$EW$6:$HT$6,Y!$EW$42:$HT$42)</f>
        <v>12</v>
      </c>
      <c r="J376" s="2017">
        <f>LOOKUP(U376,Y!$EW$6:$HT$6,Y!$EW$42:$HT$42)</f>
        <v>12</v>
      </c>
      <c r="K376" s="2018">
        <f>LOOKUP(V376,Y!$EW$6:$HT$6,Y!$EW$42:$HT$42)</f>
        <v>2</v>
      </c>
      <c r="L376" s="2019" t="str">
        <f>LOOKUP(W376,Y!$EW$6:$HT$6,Y!$EW$42:$HT$42)</f>
        <v>ดีเยี่ยม</v>
      </c>
      <c r="M376" s="2946"/>
      <c r="N376" s="2943"/>
      <c r="O376" s="2286">
        <v>9</v>
      </c>
      <c r="P376" s="55">
        <f t="shared" ref="P376:W376" si="18">$O376*100+P$244</f>
        <v>901</v>
      </c>
      <c r="Q376" s="55">
        <f t="shared" si="18"/>
        <v>902</v>
      </c>
      <c r="R376" s="55">
        <f t="shared" si="18"/>
        <v>903</v>
      </c>
      <c r="S376" s="55">
        <f t="shared" si="18"/>
        <v>904</v>
      </c>
      <c r="T376" s="55">
        <f t="shared" si="18"/>
        <v>905</v>
      </c>
      <c r="U376" s="55">
        <f t="shared" si="18"/>
        <v>906</v>
      </c>
      <c r="V376" s="55">
        <f t="shared" si="18"/>
        <v>909</v>
      </c>
      <c r="W376" s="55">
        <f t="shared" si="18"/>
        <v>911</v>
      </c>
      <c r="X376" s="56"/>
      <c r="Y376" s="705"/>
      <c r="Z376" s="705"/>
      <c r="AA376" s="705"/>
      <c r="AB376" s="705"/>
      <c r="AC376" s="705"/>
      <c r="AD376" s="705"/>
      <c r="AE376" s="705"/>
      <c r="AF376" s="70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</row>
    <row r="377" spans="1:47" ht="23.25" customHeight="1">
      <c r="A377" s="1993" t="s">
        <v>611</v>
      </c>
      <c r="B377" s="1993"/>
      <c r="C377" s="1993"/>
      <c r="D377" s="2015"/>
      <c r="E377" s="2016"/>
      <c r="F377" s="2016"/>
      <c r="G377" s="2016"/>
      <c r="H377" s="2016"/>
      <c r="I377" s="2025"/>
      <c r="J377" s="2017"/>
      <c r="K377" s="2018"/>
      <c r="L377" s="2019"/>
      <c r="M377" s="2946"/>
      <c r="N377" s="2943"/>
      <c r="O377" s="46"/>
      <c r="P377" s="56"/>
      <c r="Q377" s="56"/>
      <c r="R377" s="56"/>
      <c r="S377" s="56"/>
      <c r="T377" s="56"/>
      <c r="U377" s="56"/>
      <c r="V377" s="56"/>
      <c r="W377" s="56"/>
      <c r="X377" s="56"/>
      <c r="Y377" s="705"/>
      <c r="Z377" s="705"/>
      <c r="AA377" s="29" t="str">
        <f>A377&amp;B378&amp;B379</f>
        <v>5.10  ครูจัดทำสารนิทัศน์ นำมาไตร่ตรองเพื่อใช้ประโยชน์ในการพัฒนาเด็ก</v>
      </c>
      <c r="AB377" s="705"/>
      <c r="AC377" s="705"/>
      <c r="AD377" s="705"/>
      <c r="AE377" s="705"/>
      <c r="AF377" s="70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</row>
    <row r="378" spans="1:47" ht="23.25" customHeight="1">
      <c r="A378" s="1995"/>
      <c r="B378" s="1993" t="s">
        <v>612</v>
      </c>
      <c r="C378" s="1993"/>
      <c r="D378" s="2015">
        <f>Y!EV$42</f>
        <v>12</v>
      </c>
      <c r="E378" s="2016">
        <f>LOOKUP(P378,Y!$EW$6:$HT$6,Y!$EW$42:$HT$42)</f>
        <v>0</v>
      </c>
      <c r="F378" s="2016">
        <f>LOOKUP(Q378,Y!$EW$6:$HT$6,Y!$EW$42:$HT$42)</f>
        <v>0</v>
      </c>
      <c r="G378" s="2016">
        <f>LOOKUP(R378,Y!$EW$6:$HT$6,Y!$EW$42:$HT$42)</f>
        <v>0</v>
      </c>
      <c r="H378" s="2016">
        <f>LOOKUP(S378,Y!$EW$6:$HT$6,Y!$EW$42:$HT$42)</f>
        <v>0</v>
      </c>
      <c r="I378" s="2025">
        <f>LOOKUP(T378,Y!$EW$6:$HT$6,Y!$EW$42:$HT$42)</f>
        <v>12</v>
      </c>
      <c r="J378" s="2017">
        <f>LOOKUP(U378,Y!$EW$6:$HT$6,Y!$EW$42:$HT$42)</f>
        <v>12</v>
      </c>
      <c r="K378" s="2018">
        <f>LOOKUP(V378,Y!$EW$6:$HT$6,Y!$EW$42:$HT$42)</f>
        <v>2</v>
      </c>
      <c r="L378" s="2019" t="str">
        <f>LOOKUP(W378,Y!$EW$6:$HT$6,Y!$EW$42:$HT$42)</f>
        <v>ดีเยี่ยม</v>
      </c>
      <c r="M378" s="2946"/>
      <c r="N378" s="2943"/>
      <c r="O378" s="2286">
        <v>10</v>
      </c>
      <c r="P378" s="55">
        <f t="shared" ref="P378:W379" si="19">$O378*100+P$244</f>
        <v>1001</v>
      </c>
      <c r="Q378" s="55">
        <f t="shared" si="19"/>
        <v>1002</v>
      </c>
      <c r="R378" s="55">
        <f t="shared" si="19"/>
        <v>1003</v>
      </c>
      <c r="S378" s="55">
        <f t="shared" si="19"/>
        <v>1004</v>
      </c>
      <c r="T378" s="55">
        <f t="shared" si="19"/>
        <v>1005</v>
      </c>
      <c r="U378" s="55">
        <f t="shared" si="19"/>
        <v>1006</v>
      </c>
      <c r="V378" s="55">
        <f t="shared" si="19"/>
        <v>1009</v>
      </c>
      <c r="W378" s="55">
        <f t="shared" si="19"/>
        <v>1011</v>
      </c>
      <c r="X378" s="56"/>
      <c r="Y378" s="705"/>
      <c r="Z378" s="705"/>
      <c r="AA378" s="705"/>
      <c r="AB378" s="705"/>
      <c r="AC378" s="705"/>
      <c r="AD378" s="705"/>
      <c r="AE378" s="705"/>
      <c r="AF378" s="70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</row>
    <row r="379" spans="1:47" ht="23.25" customHeight="1">
      <c r="A379" s="2026"/>
      <c r="B379" s="2026"/>
      <c r="C379" s="2026"/>
      <c r="D379" s="2026" t="s">
        <v>1551</v>
      </c>
      <c r="E379" s="2026"/>
      <c r="F379" s="2026"/>
      <c r="G379" s="2026"/>
      <c r="H379" s="2026"/>
      <c r="I379" s="2026"/>
      <c r="J379" s="2026"/>
      <c r="K379" s="2027">
        <f>LOOKUP(R379,X!$EQ$6:$HN$6,Y!$EW$42:$HT$42)</f>
        <v>4</v>
      </c>
      <c r="L379" s="2027" t="str">
        <f>LOOKUP(T379,Y!$EW$6:$HT$6,Y!$EW$42:$HT$42)</f>
        <v>ดีเยี่ยม</v>
      </c>
      <c r="M379" s="2946"/>
      <c r="N379" s="2943"/>
      <c r="O379" s="1952">
        <v>11</v>
      </c>
      <c r="P379" s="55">
        <f t="shared" si="19"/>
        <v>1101</v>
      </c>
      <c r="Q379" s="55">
        <f t="shared" si="19"/>
        <v>1102</v>
      </c>
      <c r="R379" s="1954">
        <f t="shared" si="19"/>
        <v>1103</v>
      </c>
      <c r="S379" s="55">
        <f t="shared" si="19"/>
        <v>1104</v>
      </c>
      <c r="T379" s="1954">
        <f t="shared" si="19"/>
        <v>1105</v>
      </c>
      <c r="U379" s="55">
        <f t="shared" si="19"/>
        <v>1106</v>
      </c>
      <c r="V379" s="55">
        <f t="shared" si="19"/>
        <v>1109</v>
      </c>
      <c r="W379" s="55">
        <f t="shared" si="19"/>
        <v>1111</v>
      </c>
      <c r="X379" s="705"/>
      <c r="Y379" s="705"/>
      <c r="Z379" s="705"/>
      <c r="AA379" s="705"/>
      <c r="AB379" s="705"/>
      <c r="AC379" s="705"/>
      <c r="AD379" s="705"/>
      <c r="AE379" s="705"/>
      <c r="AF379" s="70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</row>
    <row r="380" spans="1:47" ht="23.25" customHeight="1">
      <c r="A380" s="1993"/>
      <c r="B380" s="1977" t="s">
        <v>907</v>
      </c>
      <c r="L380" s="1993"/>
      <c r="M380" s="2946"/>
      <c r="N380" s="2943"/>
      <c r="O380" s="424"/>
      <c r="P380" s="705"/>
      <c r="R380" s="705"/>
      <c r="S380" s="705"/>
      <c r="T380" s="705"/>
      <c r="U380" s="705"/>
      <c r="V380" s="705"/>
      <c r="W380" s="705"/>
      <c r="X380" s="705"/>
      <c r="Y380" s="705"/>
      <c r="Z380" s="705"/>
      <c r="AA380" s="705"/>
      <c r="AB380" s="705"/>
      <c r="AC380" s="705"/>
      <c r="AD380" s="705"/>
      <c r="AE380" s="705"/>
      <c r="AF380" s="70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</row>
    <row r="381" spans="1:47" ht="23.25" customHeight="1">
      <c r="A381" s="1977" t="str">
        <f>IF(Y!EP11=0," ",Y!EP11)</f>
        <v xml:space="preserve"> -  จัดกิจกรรมเพื่อพัฒนาการเรียนการสอนภาษาไทย คณิตศาสตร์ วิทยาศาสตร์ ภาษาอังกฤษ</v>
      </c>
      <c r="L381" s="1993"/>
      <c r="M381" s="2946"/>
      <c r="N381" s="2943"/>
      <c r="O381" s="424"/>
      <c r="P381" s="705"/>
      <c r="R381" s="705"/>
      <c r="S381" s="705"/>
      <c r="T381" s="705"/>
      <c r="U381" s="705"/>
      <c r="V381" s="705"/>
      <c r="W381" s="705"/>
      <c r="X381" s="705"/>
      <c r="Y381" s="705"/>
      <c r="Z381" s="705"/>
      <c r="AA381" s="705"/>
      <c r="AB381" s="705"/>
      <c r="AC381" s="705"/>
      <c r="AD381" s="705"/>
      <c r="AE381" s="705"/>
      <c r="AF381" s="70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</row>
    <row r="382" spans="1:47" ht="23.25" customHeight="1">
      <c r="A382" s="1977" t="str">
        <f>IF(Y!EP12=0," ",Y!EP12)</f>
        <v xml:space="preserve">     กิจกรรมสอนซ่อมเสริมให้สม่ำเสมอ  ตลอดจนการเข้าร่วมแข่งขันทางวิชาการ   การศึกษา</v>
      </c>
      <c r="L382" s="1993"/>
      <c r="M382" s="2946"/>
      <c r="N382" s="2943"/>
      <c r="O382" s="424"/>
      <c r="P382" s="705"/>
      <c r="R382" s="705"/>
      <c r="S382" s="705"/>
      <c r="T382" s="705"/>
      <c r="U382" s="705"/>
      <c r="V382" s="705"/>
      <c r="W382" s="705"/>
      <c r="X382" s="705"/>
      <c r="Y382" s="705"/>
      <c r="Z382" s="705"/>
      <c r="AA382" s="705"/>
      <c r="AB382" s="705"/>
      <c r="AC382" s="705"/>
      <c r="AD382" s="705"/>
      <c r="AE382" s="705"/>
      <c r="AF382" s="70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</row>
    <row r="383" spans="1:47" ht="23.25" customHeight="1">
      <c r="A383" s="1977" t="str">
        <f>IF(Y!EP13=0," ",Y!EP13)</f>
        <v xml:space="preserve">     โดยใช้แหล่งเรียนรู้ </v>
      </c>
      <c r="L383" s="1993"/>
      <c r="M383" s="2946"/>
      <c r="N383" s="2943"/>
      <c r="O383" s="424"/>
      <c r="P383" s="705"/>
      <c r="R383" s="705"/>
      <c r="S383" s="705"/>
      <c r="T383" s="705"/>
      <c r="U383" s="705"/>
      <c r="V383" s="705"/>
      <c r="W383" s="705"/>
      <c r="X383" s="705"/>
      <c r="Y383" s="705"/>
      <c r="Z383" s="705"/>
      <c r="AA383" s="705"/>
      <c r="AB383" s="705"/>
      <c r="AC383" s="705"/>
      <c r="AD383" s="705"/>
      <c r="AE383" s="705"/>
      <c r="AF383" s="70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</row>
    <row r="384" spans="1:47" ht="23.25" customHeight="1">
      <c r="A384" s="1977" t="str">
        <f>IF(Y!EP14=0," ",Y!EP14)</f>
        <v xml:space="preserve"> </v>
      </c>
      <c r="L384" s="1993"/>
      <c r="M384" s="2946"/>
      <c r="N384" s="2943"/>
      <c r="O384" s="424"/>
      <c r="P384" s="705"/>
      <c r="R384" s="705"/>
      <c r="S384" s="705"/>
      <c r="T384" s="705"/>
      <c r="U384" s="705"/>
      <c r="V384" s="705"/>
      <c r="W384" s="705"/>
      <c r="X384" s="705"/>
      <c r="Y384" s="705"/>
      <c r="Z384" s="705"/>
      <c r="AA384" s="705"/>
      <c r="AB384" s="705"/>
      <c r="AC384" s="705"/>
      <c r="AD384" s="705"/>
      <c r="AE384" s="705"/>
      <c r="AF384" s="70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</row>
    <row r="385" spans="1:47" ht="23.25" customHeight="1">
      <c r="A385" s="1977" t="str">
        <f>IF(Y!EP15=0," ",Y!EP15)</f>
        <v xml:space="preserve"> </v>
      </c>
      <c r="L385" s="1993"/>
      <c r="M385" s="2946"/>
      <c r="N385" s="2943"/>
      <c r="O385" s="424"/>
      <c r="P385" s="705"/>
      <c r="R385" s="705"/>
      <c r="S385" s="705"/>
      <c r="T385" s="705"/>
      <c r="U385" s="705"/>
      <c r="V385" s="705"/>
      <c r="W385" s="705"/>
      <c r="X385" s="705"/>
      <c r="Y385" s="705"/>
      <c r="Z385" s="705"/>
      <c r="AA385" s="705"/>
      <c r="AB385" s="705"/>
      <c r="AC385" s="705"/>
      <c r="AD385" s="705"/>
      <c r="AE385" s="705"/>
      <c r="AF385" s="70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</row>
    <row r="386" spans="1:47" ht="23.25" customHeight="1">
      <c r="A386" s="1993"/>
      <c r="B386" s="1993"/>
      <c r="C386" s="1993"/>
      <c r="D386" s="2030"/>
      <c r="E386" s="2025"/>
      <c r="F386" s="2025"/>
      <c r="G386" s="2025"/>
      <c r="H386" s="2025"/>
      <c r="I386" s="2025"/>
      <c r="J386" s="2025"/>
      <c r="K386" s="2047"/>
      <c r="L386" s="2025"/>
      <c r="M386" s="2946"/>
      <c r="N386" s="2943"/>
      <c r="O386" s="46"/>
      <c r="Q386" s="55"/>
      <c r="X386" s="56"/>
      <c r="Y386" s="705"/>
      <c r="Z386" s="705"/>
      <c r="AA386" s="705"/>
      <c r="AB386" s="705"/>
      <c r="AC386" s="705"/>
      <c r="AD386" s="705"/>
      <c r="AE386" s="705"/>
      <c r="AF386" s="70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</row>
    <row r="387" spans="1:47" ht="23.25" customHeight="1">
      <c r="A387" s="1986" t="str">
        <f>"- "&amp;N387&amp;" -"</f>
        <v>- 33 -</v>
      </c>
      <c r="B387" s="1979"/>
      <c r="C387" s="1979"/>
      <c r="D387" s="1979"/>
      <c r="E387" s="1979"/>
      <c r="F387" s="1979"/>
      <c r="G387" s="1979"/>
      <c r="H387" s="1979"/>
      <c r="I387" s="1979"/>
      <c r="J387" s="1979"/>
      <c r="K387" s="1979"/>
      <c r="L387" s="1986"/>
      <c r="M387" s="2946">
        <v>1</v>
      </c>
      <c r="N387" s="2944">
        <f>IF(M387&gt;0,SUM(M$234:M387),0)</f>
        <v>33</v>
      </c>
      <c r="O387" s="46"/>
      <c r="Q387" s="55"/>
      <c r="X387" s="56"/>
      <c r="Y387" s="705"/>
      <c r="Z387" s="705"/>
      <c r="AA387" s="705"/>
      <c r="AB387" s="705"/>
      <c r="AC387" s="705"/>
      <c r="AD387" s="705"/>
      <c r="AE387" s="705"/>
      <c r="AF387" s="70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</row>
    <row r="388" spans="1:47" ht="23.25" customHeight="1">
      <c r="A388" s="1986"/>
      <c r="B388" s="1979"/>
      <c r="C388" s="1979"/>
      <c r="D388" s="1979"/>
      <c r="E388" s="1979"/>
      <c r="F388" s="1979"/>
      <c r="G388" s="1979"/>
      <c r="H388" s="1979"/>
      <c r="I388" s="1979"/>
      <c r="J388" s="1979"/>
      <c r="K388" s="1979"/>
      <c r="L388" s="1986"/>
      <c r="M388" s="2946"/>
      <c r="N388" s="2944"/>
      <c r="O388" s="46"/>
      <c r="Q388" s="55"/>
      <c r="X388" s="56"/>
      <c r="Y388" s="705"/>
      <c r="Z388" s="705"/>
      <c r="AA388" s="705"/>
      <c r="AB388" s="705"/>
      <c r="AC388" s="705"/>
      <c r="AD388" s="705"/>
      <c r="AE388" s="705"/>
      <c r="AF388" s="70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</row>
    <row r="389" spans="1:47" ht="23.25" customHeight="1">
      <c r="A389" s="1986"/>
      <c r="B389" s="1979"/>
      <c r="C389" s="1979"/>
      <c r="D389" s="1979"/>
      <c r="E389" s="1979"/>
      <c r="F389" s="1979"/>
      <c r="G389" s="1979"/>
      <c r="H389" s="1979"/>
      <c r="I389" s="1979"/>
      <c r="J389" s="1979"/>
      <c r="K389" s="1979"/>
      <c r="L389" s="1986"/>
      <c r="M389" s="2946"/>
      <c r="N389" s="2944"/>
      <c r="O389" s="46"/>
      <c r="Q389" s="55"/>
      <c r="X389" s="56"/>
      <c r="Y389" s="705"/>
      <c r="Z389" s="705"/>
      <c r="AA389" s="705"/>
      <c r="AB389" s="705"/>
      <c r="AC389" s="705"/>
      <c r="AD389" s="705"/>
      <c r="AE389" s="705"/>
      <c r="AF389" s="70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</row>
    <row r="390" spans="1:47" ht="23.25" customHeight="1">
      <c r="B390" s="1977" t="s">
        <v>613</v>
      </c>
      <c r="L390" s="1993"/>
      <c r="M390" s="2946"/>
      <c r="N390" s="2943"/>
      <c r="O390" s="424"/>
      <c r="P390" s="705"/>
      <c r="R390" s="705"/>
      <c r="S390" s="705"/>
      <c r="T390" s="705"/>
      <c r="U390" s="705"/>
      <c r="V390" s="705"/>
      <c r="W390" s="705"/>
      <c r="X390" s="705"/>
      <c r="Y390" s="705"/>
      <c r="Z390" s="705"/>
      <c r="AA390" s="705"/>
      <c r="AB390" s="705"/>
      <c r="AC390" s="705"/>
      <c r="AD390" s="705"/>
      <c r="AE390" s="705"/>
      <c r="AF390" s="70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</row>
    <row r="391" spans="1:47" ht="23.25" customHeight="1">
      <c r="A391" s="1993" t="s">
        <v>2204</v>
      </c>
      <c r="D391" s="1977" t="s">
        <v>677</v>
      </c>
      <c r="I391" s="2048" t="str">
        <f>L411</f>
        <v>ดีมาก</v>
      </c>
      <c r="K391" s="1977" t="s">
        <v>305</v>
      </c>
      <c r="L391" s="1993"/>
      <c r="M391" s="2946"/>
      <c r="N391" s="2943"/>
      <c r="O391" s="724"/>
      <c r="P391" s="56"/>
      <c r="R391" s="705"/>
      <c r="S391" s="705"/>
      <c r="T391" s="705"/>
      <c r="U391" s="705"/>
      <c r="V391" s="705"/>
      <c r="W391" s="705"/>
      <c r="X391" s="705"/>
      <c r="Y391" s="705"/>
      <c r="Z391" s="705"/>
      <c r="AA391" s="705"/>
      <c r="AB391" s="705"/>
      <c r="AC391" s="705"/>
      <c r="AD391" s="705"/>
      <c r="AE391" s="705"/>
      <c r="AF391" s="70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</row>
    <row r="392" spans="1:47" ht="23.25" customHeight="1">
      <c r="A392" s="1991"/>
      <c r="B392" s="1991"/>
      <c r="C392" s="1991"/>
      <c r="D392" s="1980" t="s">
        <v>2123</v>
      </c>
      <c r="E392" s="1220" t="s">
        <v>1547</v>
      </c>
      <c r="F392" s="1220"/>
      <c r="G392" s="1220"/>
      <c r="H392" s="1220"/>
      <c r="I392" s="1222"/>
      <c r="J392" s="2055" t="s">
        <v>1891</v>
      </c>
      <c r="K392" s="2055" t="s">
        <v>897</v>
      </c>
      <c r="L392" s="2056"/>
      <c r="M392" s="2946"/>
      <c r="N392" s="2943"/>
      <c r="O392" s="724"/>
      <c r="P392" s="56"/>
      <c r="R392" s="705"/>
      <c r="S392" s="705"/>
      <c r="T392" s="705"/>
      <c r="U392" s="705"/>
      <c r="V392" s="705"/>
      <c r="W392" s="705"/>
      <c r="X392" s="705"/>
      <c r="Y392" s="705"/>
      <c r="Z392" s="705"/>
      <c r="AA392" s="705"/>
      <c r="AB392" s="705"/>
      <c r="AC392" s="705"/>
      <c r="AD392" s="705"/>
      <c r="AE392" s="705"/>
      <c r="AF392" s="70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</row>
    <row r="393" spans="1:47" ht="23.25" customHeight="1">
      <c r="A393" s="1986"/>
      <c r="B393" s="1986" t="s">
        <v>1286</v>
      </c>
      <c r="C393" s="1986"/>
      <c r="D393" s="1985" t="s">
        <v>2123</v>
      </c>
      <c r="E393" s="1370" t="s">
        <v>1548</v>
      </c>
      <c r="F393" s="1370"/>
      <c r="G393" s="1370"/>
      <c r="H393" s="1370"/>
      <c r="I393" s="1990"/>
      <c r="J393" s="2057" t="s">
        <v>898</v>
      </c>
      <c r="K393" s="2057" t="s">
        <v>891</v>
      </c>
      <c r="L393" s="1984" t="s">
        <v>891</v>
      </c>
      <c r="M393" s="2946"/>
      <c r="N393" s="2943"/>
      <c r="O393" s="46"/>
      <c r="P393" s="705"/>
      <c r="R393" s="705"/>
      <c r="S393" s="705"/>
      <c r="T393" s="705"/>
      <c r="U393" s="705"/>
      <c r="V393" s="705"/>
      <c r="W393" s="705"/>
      <c r="X393" s="705"/>
      <c r="Y393" s="705"/>
      <c r="Z393" s="705"/>
      <c r="AA393" s="705"/>
      <c r="AB393" s="705"/>
      <c r="AC393" s="705"/>
      <c r="AD393" s="705"/>
      <c r="AE393" s="705"/>
      <c r="AF393" s="70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</row>
    <row r="394" spans="1:47" ht="23.25" customHeight="1">
      <c r="A394" s="1370"/>
      <c r="B394" s="1370"/>
      <c r="C394" s="1370"/>
      <c r="D394" s="1990" t="s">
        <v>2123</v>
      </c>
      <c r="E394" s="2058">
        <v>1</v>
      </c>
      <c r="F394" s="2059">
        <v>2</v>
      </c>
      <c r="G394" s="2059">
        <v>3</v>
      </c>
      <c r="H394" s="2059">
        <v>4</v>
      </c>
      <c r="I394" s="2060">
        <v>5</v>
      </c>
      <c r="J394" s="2061"/>
      <c r="K394" s="2062"/>
      <c r="L394" s="1989"/>
      <c r="M394" s="2946"/>
      <c r="N394" s="2943"/>
      <c r="O394" s="30"/>
      <c r="P394" s="1956">
        <v>1</v>
      </c>
      <c r="Q394" s="1956">
        <v>2</v>
      </c>
      <c r="R394" s="1956">
        <v>3</v>
      </c>
      <c r="S394" s="1956">
        <v>4</v>
      </c>
      <c r="T394" s="1956">
        <v>5</v>
      </c>
      <c r="U394" s="1956">
        <v>9</v>
      </c>
      <c r="V394" s="1956">
        <v>10</v>
      </c>
      <c r="W394" s="1956">
        <v>11</v>
      </c>
      <c r="X394" s="705"/>
      <c r="Y394" s="705"/>
      <c r="Z394" s="705"/>
      <c r="AA394" s="705"/>
      <c r="AB394" s="705"/>
      <c r="AC394" s="705"/>
      <c r="AD394" s="705"/>
      <c r="AE394" s="705"/>
      <c r="AF394" s="705"/>
      <c r="AG394" s="45"/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</row>
    <row r="395" spans="1:47" ht="23.25" customHeight="1">
      <c r="A395" s="1991" t="s">
        <v>614</v>
      </c>
      <c r="B395" s="1991"/>
      <c r="C395" s="1991"/>
      <c r="D395" s="1991"/>
      <c r="E395" s="2288"/>
      <c r="F395" s="2290"/>
      <c r="G395" s="2290"/>
      <c r="H395" s="2290"/>
      <c r="I395" s="2291"/>
      <c r="J395" s="2284"/>
      <c r="K395" s="2070"/>
      <c r="L395" s="2285"/>
      <c r="M395" s="2946"/>
      <c r="N395" s="2943"/>
      <c r="O395" s="30"/>
      <c r="P395" s="705"/>
      <c r="R395" s="705"/>
      <c r="S395" s="705"/>
      <c r="T395" s="705"/>
      <c r="U395" s="705"/>
      <c r="V395" s="705"/>
      <c r="W395" s="705"/>
      <c r="X395" s="705"/>
      <c r="Y395" s="705"/>
      <c r="Z395" s="705"/>
      <c r="AA395" s="29" t="str">
        <f>A395&amp;B396&amp;B397</f>
        <v>6.1  ผู้บริหารเข้าใจปรัชญาและหลักการจัดการศึกษาปฐมวัย</v>
      </c>
      <c r="AB395" s="705"/>
      <c r="AC395" s="705"/>
      <c r="AD395" s="705"/>
      <c r="AE395" s="705"/>
      <c r="AF395" s="705"/>
      <c r="AG395" s="45"/>
      <c r="AH395" s="45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</row>
    <row r="396" spans="1:47" ht="23.25" customHeight="1">
      <c r="A396" s="1993"/>
      <c r="B396" s="1993" t="s">
        <v>615</v>
      </c>
      <c r="C396" s="1993"/>
      <c r="D396" s="1993"/>
      <c r="E396" s="731" t="str">
        <f>IF($K396=E$394,"P"," ")</f>
        <v xml:space="preserve"> </v>
      </c>
      <c r="F396" s="2181" t="str">
        <f>IF($K396=F$394,"P","  ")</f>
        <v xml:space="preserve">  </v>
      </c>
      <c r="G396" s="2181" t="str">
        <f>IF($K396=G$394,"P","  ")</f>
        <v xml:space="preserve">  </v>
      </c>
      <c r="H396" s="2181" t="str">
        <f>IF($K396=H$394,"P","  ")</f>
        <v xml:space="preserve">  </v>
      </c>
      <c r="I396" s="2292" t="str">
        <f>IF($K396=I$394,"P","  ")</f>
        <v>P</v>
      </c>
      <c r="J396" s="2018">
        <f>LOOKUP(U396,Y!$EW$4:$HT$4,Y!$EW$16:$HT$16)</f>
        <v>3</v>
      </c>
      <c r="K396" s="2287">
        <f>LOOKUP(V396,Y!$EW$4:$HT$4,Y!$EW$16:$HT$16)</f>
        <v>5</v>
      </c>
      <c r="L396" s="2045" t="str">
        <f>LOOKUP(W396,Y!$EW$4:$HT$4,Y!$EW$16:$HT$16)</f>
        <v>ดีเยี่ยม</v>
      </c>
      <c r="M396" s="2946"/>
      <c r="N396" s="2943"/>
      <c r="O396" s="1952">
        <v>1</v>
      </c>
      <c r="P396" s="55">
        <f t="shared" ref="P396:W396" si="20">$O396*100+P$394</f>
        <v>101</v>
      </c>
      <c r="Q396" s="55">
        <f t="shared" si="20"/>
        <v>102</v>
      </c>
      <c r="R396" s="55">
        <f t="shared" si="20"/>
        <v>103</v>
      </c>
      <c r="S396" s="55">
        <f t="shared" si="20"/>
        <v>104</v>
      </c>
      <c r="T396" s="55">
        <f t="shared" si="20"/>
        <v>105</v>
      </c>
      <c r="U396" s="1957">
        <f t="shared" si="20"/>
        <v>109</v>
      </c>
      <c r="V396" s="1957">
        <f t="shared" si="20"/>
        <v>110</v>
      </c>
      <c r="W396" s="1957">
        <f t="shared" si="20"/>
        <v>111</v>
      </c>
      <c r="X396" s="705"/>
      <c r="Y396" s="705"/>
      <c r="Z396" s="705"/>
      <c r="AA396" s="705"/>
      <c r="AB396" s="705"/>
      <c r="AC396" s="705"/>
      <c r="AD396" s="705"/>
      <c r="AE396" s="705"/>
      <c r="AF396" s="705"/>
      <c r="AG396" s="45"/>
      <c r="AH396" s="45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</row>
    <row r="397" spans="1:47" ht="23.25" customHeight="1">
      <c r="A397" s="1993" t="s">
        <v>616</v>
      </c>
      <c r="B397" s="1993"/>
      <c r="C397" s="1993"/>
      <c r="D397" s="1993"/>
      <c r="E397" s="2289"/>
      <c r="F397" s="2020"/>
      <c r="G397" s="2020"/>
      <c r="H397" s="2020"/>
      <c r="I397" s="2021"/>
      <c r="J397" s="2017"/>
      <c r="K397" s="2018"/>
      <c r="L397" s="2019"/>
      <c r="M397" s="2946"/>
      <c r="N397" s="2943"/>
      <c r="O397" s="46"/>
      <c r="P397" s="56"/>
      <c r="Q397" s="56"/>
      <c r="R397" s="56"/>
      <c r="S397" s="56"/>
      <c r="T397" s="56"/>
      <c r="U397" s="56"/>
      <c r="V397" s="56"/>
      <c r="W397" s="56"/>
      <c r="X397" s="705"/>
      <c r="Y397" s="705"/>
      <c r="Z397" s="705"/>
      <c r="AA397" s="29" t="str">
        <f>A397&amp;B398&amp;B399</f>
        <v>6.2  ผู้บริหารมีวิสัยทัศน์ ภาวะผู้นำ และความคิดริเริ่มที่เน้นการพัฒนาเด็กปฐมวัย</v>
      </c>
      <c r="AB397" s="705"/>
      <c r="AC397" s="705"/>
      <c r="AD397" s="705"/>
      <c r="AE397" s="705"/>
      <c r="AF397" s="705"/>
      <c r="AG397" s="45"/>
      <c r="AH397" s="45"/>
      <c r="AI397" s="45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</row>
    <row r="398" spans="1:47" ht="23.25" customHeight="1">
      <c r="A398" s="1993"/>
      <c r="B398" s="1993" t="s">
        <v>617</v>
      </c>
      <c r="C398" s="1993"/>
      <c r="D398" s="1993"/>
      <c r="E398" s="731" t="str">
        <f>IF($K398=E$394,"P"," ")</f>
        <v xml:space="preserve"> </v>
      </c>
      <c r="F398" s="2181" t="str">
        <f>IF($K398=F$394,"P","  ")</f>
        <v xml:space="preserve">  </v>
      </c>
      <c r="G398" s="2181" t="str">
        <f>IF($K398=G$394,"P","  ")</f>
        <v xml:space="preserve">  </v>
      </c>
      <c r="H398" s="2181" t="str">
        <f>IF($K398=H$394,"P","  ")</f>
        <v xml:space="preserve">  </v>
      </c>
      <c r="I398" s="2292" t="str">
        <f>IF($K398=I$394,"P","  ")</f>
        <v>P</v>
      </c>
      <c r="J398" s="2018">
        <f>LOOKUP(U398,Y!$EW$4:$HT$4,Y!$EW$16:$HT$16)</f>
        <v>3</v>
      </c>
      <c r="K398" s="2287">
        <f>LOOKUP(V398,Y!$EW$4:$HT$4,Y!$EW$16:$HT$16)</f>
        <v>5</v>
      </c>
      <c r="L398" s="2045" t="str">
        <f>LOOKUP(W398,Y!$EW$4:$HT$4,Y!$EW$16:$HT$16)</f>
        <v>ดีเยี่ยม</v>
      </c>
      <c r="M398" s="2946"/>
      <c r="N398" s="2943"/>
      <c r="O398" s="1952">
        <v>2</v>
      </c>
      <c r="P398" s="55">
        <f t="shared" ref="P398:W398" si="21">$O398*100+P$394</f>
        <v>201</v>
      </c>
      <c r="Q398" s="55">
        <f t="shared" si="21"/>
        <v>202</v>
      </c>
      <c r="R398" s="55">
        <f t="shared" si="21"/>
        <v>203</v>
      </c>
      <c r="S398" s="55">
        <f t="shared" si="21"/>
        <v>204</v>
      </c>
      <c r="T398" s="55">
        <f t="shared" si="21"/>
        <v>205</v>
      </c>
      <c r="U398" s="1957">
        <f t="shared" si="21"/>
        <v>209</v>
      </c>
      <c r="V398" s="1957">
        <f t="shared" si="21"/>
        <v>210</v>
      </c>
      <c r="W398" s="1957">
        <f t="shared" si="21"/>
        <v>211</v>
      </c>
      <c r="X398" s="705"/>
      <c r="Y398" s="705"/>
      <c r="Z398" s="705"/>
      <c r="AA398" s="705"/>
      <c r="AB398" s="705"/>
      <c r="AC398" s="705"/>
      <c r="AD398" s="705"/>
      <c r="AE398" s="705"/>
      <c r="AF398" s="70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</row>
    <row r="399" spans="1:47" ht="23.25" customHeight="1">
      <c r="A399" s="1993" t="s">
        <v>98</v>
      </c>
      <c r="B399" s="1993"/>
      <c r="C399" s="1993"/>
      <c r="D399" s="1993"/>
      <c r="E399" s="2064"/>
      <c r="F399" s="2049"/>
      <c r="G399" s="2049"/>
      <c r="H399" s="2049"/>
      <c r="I399" s="2080"/>
      <c r="J399" s="2004"/>
      <c r="K399" s="2051"/>
      <c r="L399" s="2005"/>
      <c r="M399" s="2946"/>
      <c r="N399" s="2943"/>
      <c r="O399" s="424"/>
      <c r="P399" s="705"/>
      <c r="Q399" s="269"/>
      <c r="R399" s="705"/>
      <c r="S399" s="705"/>
      <c r="T399" s="705"/>
      <c r="U399" s="705"/>
      <c r="V399" s="705"/>
      <c r="W399" s="705"/>
      <c r="X399" s="705"/>
      <c r="Y399" s="705"/>
      <c r="Z399" s="705"/>
      <c r="AA399" s="29" t="str">
        <f>A399&amp;B400&amp;B401</f>
        <v>6.3  ผู้บริหารใช้หลักการบริหารแบบมีส่วนร่วมและใช้ข้อมูลการประเมินผลหรือการวิจัยเป็นฐานคิดทั้งด้านวิชาการและการจัดการ</v>
      </c>
      <c r="AB399" s="705"/>
      <c r="AC399" s="705"/>
      <c r="AD399" s="705"/>
      <c r="AE399" s="705"/>
      <c r="AF399" s="70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</row>
    <row r="400" spans="1:47" ht="23.25" customHeight="1">
      <c r="A400" s="1993"/>
      <c r="B400" s="1993" t="s">
        <v>99</v>
      </c>
      <c r="C400" s="1993"/>
      <c r="D400" s="1993"/>
      <c r="E400" s="2289"/>
      <c r="F400" s="2020"/>
      <c r="G400" s="2020"/>
      <c r="H400" s="2020"/>
      <c r="I400" s="2021"/>
      <c r="J400" s="2017"/>
      <c r="K400" s="2018"/>
      <c r="L400" s="2019"/>
      <c r="M400" s="2946"/>
      <c r="N400" s="2943"/>
      <c r="O400" s="46"/>
      <c r="P400" s="56"/>
      <c r="Q400" s="56"/>
      <c r="R400" s="56"/>
      <c r="S400" s="56"/>
      <c r="T400" s="56"/>
      <c r="U400" s="56"/>
      <c r="V400" s="56"/>
      <c r="W400" s="56"/>
      <c r="X400" s="705"/>
      <c r="Y400" s="705"/>
      <c r="Z400" s="705"/>
      <c r="AA400" s="705"/>
      <c r="AB400" s="705"/>
      <c r="AC400" s="705"/>
      <c r="AD400" s="705"/>
      <c r="AE400" s="705"/>
      <c r="AF400" s="70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</row>
    <row r="401" spans="1:47" ht="23.25" customHeight="1">
      <c r="A401" s="1993"/>
      <c r="B401" s="1993" t="s">
        <v>100</v>
      </c>
      <c r="C401" s="1993"/>
      <c r="D401" s="1993"/>
      <c r="E401" s="731" t="str">
        <f>IF($K401=E$394,"P"," ")</f>
        <v xml:space="preserve"> </v>
      </c>
      <c r="F401" s="2181" t="str">
        <f>IF($K401=F$394,"P","  ")</f>
        <v xml:space="preserve">  </v>
      </c>
      <c r="G401" s="2181" t="str">
        <f>IF($K401=G$394,"P","  ")</f>
        <v xml:space="preserve">  </v>
      </c>
      <c r="H401" s="2181" t="str">
        <f>IF($K401=H$394,"P","  ")</f>
        <v xml:space="preserve">  </v>
      </c>
      <c r="I401" s="2292" t="str">
        <f>IF($K401=I$394,"P","  ")</f>
        <v>P</v>
      </c>
      <c r="J401" s="2018">
        <f>LOOKUP(U401,Y!$EW$4:$HT$4,Y!$EW$16:$HT$16)</f>
        <v>3</v>
      </c>
      <c r="K401" s="2287">
        <f>LOOKUP(V401,Y!$EW$4:$HT$4,Y!$EW$16:$HT$16)</f>
        <v>5</v>
      </c>
      <c r="L401" s="2045" t="str">
        <f>LOOKUP(W401,Y!$EW$4:$HT$4,Y!$EW$16:$HT$16)</f>
        <v>ดีเยี่ยม</v>
      </c>
      <c r="M401" s="2946"/>
      <c r="N401" s="2943"/>
      <c r="O401" s="1952">
        <v>3</v>
      </c>
      <c r="P401" s="55">
        <f t="shared" ref="P401:W401" si="22">$O401*100+P$394</f>
        <v>301</v>
      </c>
      <c r="Q401" s="55">
        <f t="shared" si="22"/>
        <v>302</v>
      </c>
      <c r="R401" s="55">
        <f t="shared" si="22"/>
        <v>303</v>
      </c>
      <c r="S401" s="55">
        <f t="shared" si="22"/>
        <v>304</v>
      </c>
      <c r="T401" s="55">
        <f t="shared" si="22"/>
        <v>305</v>
      </c>
      <c r="U401" s="1957">
        <f t="shared" si="22"/>
        <v>309</v>
      </c>
      <c r="V401" s="1957">
        <f t="shared" si="22"/>
        <v>310</v>
      </c>
      <c r="W401" s="1957">
        <f t="shared" si="22"/>
        <v>311</v>
      </c>
      <c r="X401" s="705"/>
      <c r="Y401" s="705"/>
      <c r="Z401" s="705"/>
      <c r="AA401" s="705"/>
      <c r="AB401" s="705"/>
      <c r="AC401" s="705"/>
      <c r="AD401" s="705"/>
      <c r="AE401" s="705"/>
      <c r="AF401" s="705"/>
      <c r="AG401" s="45"/>
      <c r="AH401" s="45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5"/>
    </row>
    <row r="402" spans="1:47" ht="23.25" customHeight="1">
      <c r="A402" s="1993" t="s">
        <v>618</v>
      </c>
      <c r="B402" s="1993"/>
      <c r="C402" s="1993"/>
      <c r="D402" s="1993"/>
      <c r="E402" s="2289"/>
      <c r="F402" s="2020"/>
      <c r="G402" s="2020"/>
      <c r="H402" s="2020"/>
      <c r="I402" s="2021"/>
      <c r="J402" s="2017"/>
      <c r="K402" s="2018"/>
      <c r="L402" s="2019"/>
      <c r="M402" s="2946"/>
      <c r="N402" s="2943"/>
      <c r="O402" s="46"/>
      <c r="Q402" s="55"/>
      <c r="X402" s="705"/>
      <c r="Y402" s="705"/>
      <c r="Z402" s="705"/>
      <c r="AA402" s="29" t="str">
        <f>A402&amp;B403&amp;B404</f>
        <v>6.4  ผู้บริหารสามารถบริหารจัดการการศึกษาบรรลุเป้าหมายตามแผนพัฒนาคุณภาพสถานศึกษา</v>
      </c>
      <c r="AB402" s="705"/>
      <c r="AC402" s="705"/>
      <c r="AD402" s="705"/>
      <c r="AE402" s="705"/>
      <c r="AF402" s="705"/>
      <c r="AG402" s="45"/>
      <c r="AH402" s="45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5"/>
    </row>
    <row r="403" spans="1:47" ht="23.25" customHeight="1">
      <c r="A403" s="1993"/>
      <c r="B403" s="1993" t="s">
        <v>619</v>
      </c>
      <c r="C403" s="1993"/>
      <c r="D403" s="1993"/>
      <c r="E403" s="731" t="str">
        <f>IF($K403=E$394,"P"," ")</f>
        <v xml:space="preserve"> </v>
      </c>
      <c r="F403" s="2181" t="str">
        <f>IF($K403=F$394,"P","  ")</f>
        <v xml:space="preserve">  </v>
      </c>
      <c r="G403" s="2181" t="str">
        <f>IF($K403=G$394,"P","  ")</f>
        <v>P</v>
      </c>
      <c r="H403" s="2181" t="str">
        <f>IF($K403=H$394,"P","  ")</f>
        <v xml:space="preserve">  </v>
      </c>
      <c r="I403" s="2292" t="str">
        <f>IF($K403=I$394,"P","  ")</f>
        <v xml:space="preserve">  </v>
      </c>
      <c r="J403" s="2018">
        <f>LOOKUP(U403,Y!$EW$4:$HT$4,Y!$EW$16:$HT$16)</f>
        <v>1.8</v>
      </c>
      <c r="K403" s="2287">
        <f>LOOKUP(V403,Y!$EW$4:$HT$4,Y!$EW$16:$HT$16)</f>
        <v>3</v>
      </c>
      <c r="L403" s="2045" t="str">
        <f>LOOKUP(W403,Y!$EW$4:$HT$4,Y!$EW$16:$HT$16)</f>
        <v>ดี</v>
      </c>
      <c r="M403" s="2946"/>
      <c r="N403" s="2943"/>
      <c r="O403" s="1952">
        <v>4</v>
      </c>
      <c r="P403" s="55">
        <f t="shared" ref="P403:W403" si="23">$O403*100+P$394</f>
        <v>401</v>
      </c>
      <c r="Q403" s="55">
        <f t="shared" si="23"/>
        <v>402</v>
      </c>
      <c r="R403" s="55">
        <f t="shared" si="23"/>
        <v>403</v>
      </c>
      <c r="S403" s="55">
        <f t="shared" si="23"/>
        <v>404</v>
      </c>
      <c r="T403" s="55">
        <f t="shared" si="23"/>
        <v>405</v>
      </c>
      <c r="U403" s="1957">
        <f t="shared" si="23"/>
        <v>409</v>
      </c>
      <c r="V403" s="1957">
        <f t="shared" si="23"/>
        <v>410</v>
      </c>
      <c r="W403" s="1957">
        <f t="shared" si="23"/>
        <v>411</v>
      </c>
      <c r="X403" s="705"/>
      <c r="Y403" s="705"/>
      <c r="Z403" s="705"/>
      <c r="AA403" s="705"/>
      <c r="AB403" s="705"/>
      <c r="AC403" s="705"/>
      <c r="AD403" s="705"/>
      <c r="AE403" s="705"/>
      <c r="AF403" s="705"/>
      <c r="AG403" s="45"/>
      <c r="AH403" s="45"/>
      <c r="AI403" s="45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5"/>
    </row>
    <row r="404" spans="1:47" ht="23.25" customHeight="1">
      <c r="A404" s="1993" t="s">
        <v>620</v>
      </c>
      <c r="B404" s="1993"/>
      <c r="C404" s="1993"/>
      <c r="D404" s="1993"/>
      <c r="E404" s="2289"/>
      <c r="F404" s="2020"/>
      <c r="G404" s="2020"/>
      <c r="H404" s="2020"/>
      <c r="I404" s="2021"/>
      <c r="J404" s="2017"/>
      <c r="K404" s="2018"/>
      <c r="L404" s="2019"/>
      <c r="M404" s="2946"/>
      <c r="N404" s="2943"/>
      <c r="O404" s="46"/>
      <c r="Q404" s="55"/>
      <c r="X404" s="705"/>
      <c r="Y404" s="705"/>
      <c r="Z404" s="705"/>
      <c r="AA404" s="29" t="str">
        <f>A404&amp;B405&amp;B406</f>
        <v>6.5  ผู้บริหารส่งเสริมและพัฒนาศักยภาพบุคลากรให้มีประสิทธิภาพ</v>
      </c>
      <c r="AB404" s="705"/>
      <c r="AC404" s="705"/>
      <c r="AD404" s="705"/>
      <c r="AE404" s="705"/>
      <c r="AF404" s="705"/>
      <c r="AG404" s="45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  <c r="AU404" s="45"/>
    </row>
    <row r="405" spans="1:47" ht="23.25" customHeight="1">
      <c r="A405" s="1993"/>
      <c r="B405" s="1993" t="s">
        <v>621</v>
      </c>
      <c r="C405" s="1993"/>
      <c r="D405" s="1993"/>
      <c r="E405" s="731" t="str">
        <f>IF($K405=E$394,"P"," ")</f>
        <v xml:space="preserve"> </v>
      </c>
      <c r="F405" s="2181" t="str">
        <f>IF($K405=F$394,"P","  ")</f>
        <v xml:space="preserve">  </v>
      </c>
      <c r="G405" s="2181" t="str">
        <f>IF($K405=G$394,"P","  ")</f>
        <v xml:space="preserve">  </v>
      </c>
      <c r="H405" s="2181" t="str">
        <f>IF($K405=H$394,"P","  ")</f>
        <v>P</v>
      </c>
      <c r="I405" s="2292" t="str">
        <f>IF($K405=I$394,"P","  ")</f>
        <v xml:space="preserve">  </v>
      </c>
      <c r="J405" s="2018">
        <f>LOOKUP(U405,Y!$EW$4:$HT$4,Y!$EW$16:$HT$16)</f>
        <v>2.4</v>
      </c>
      <c r="K405" s="2287">
        <f>LOOKUP(V405,Y!$EW$4:$HT$4,Y!$EW$16:$HT$16)</f>
        <v>4</v>
      </c>
      <c r="L405" s="2045" t="str">
        <f>LOOKUP(W405,Y!$EW$4:$HT$4,Y!$EW$16:$HT$16)</f>
        <v>ดีมาก</v>
      </c>
      <c r="M405" s="2946"/>
      <c r="N405" s="2943"/>
      <c r="O405" s="1952">
        <v>5</v>
      </c>
      <c r="P405" s="55">
        <f t="shared" ref="P405:W405" si="24">$O405*100+P$394</f>
        <v>501</v>
      </c>
      <c r="Q405" s="55">
        <f t="shared" si="24"/>
        <v>502</v>
      </c>
      <c r="R405" s="55">
        <f t="shared" si="24"/>
        <v>503</v>
      </c>
      <c r="S405" s="55">
        <f t="shared" si="24"/>
        <v>504</v>
      </c>
      <c r="T405" s="55">
        <f t="shared" si="24"/>
        <v>505</v>
      </c>
      <c r="U405" s="1957">
        <f t="shared" si="24"/>
        <v>509</v>
      </c>
      <c r="V405" s="1957">
        <f t="shared" si="24"/>
        <v>510</v>
      </c>
      <c r="W405" s="1957">
        <f t="shared" si="24"/>
        <v>511</v>
      </c>
      <c r="X405" s="705"/>
      <c r="Y405" s="705"/>
      <c r="Z405" s="705"/>
      <c r="AA405" s="705"/>
      <c r="AB405" s="705"/>
      <c r="AC405" s="705"/>
      <c r="AD405" s="705"/>
      <c r="AE405" s="705"/>
      <c r="AF405" s="705"/>
      <c r="AG405" s="45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5"/>
      <c r="AU405" s="45"/>
    </row>
    <row r="406" spans="1:47" ht="23.25" customHeight="1">
      <c r="A406" s="1993" t="s">
        <v>622</v>
      </c>
      <c r="B406" s="1993"/>
      <c r="C406" s="1993"/>
      <c r="D406" s="1993"/>
      <c r="E406" s="2289"/>
      <c r="F406" s="2020"/>
      <c r="G406" s="2020"/>
      <c r="H406" s="2020"/>
      <c r="I406" s="2021"/>
      <c r="J406" s="2017"/>
      <c r="K406" s="2018"/>
      <c r="L406" s="2019"/>
      <c r="M406" s="2946"/>
      <c r="N406" s="2943"/>
      <c r="O406" s="46"/>
      <c r="Q406" s="55"/>
      <c r="X406" s="705"/>
      <c r="Y406" s="705"/>
      <c r="Z406" s="705"/>
      <c r="AA406" s="29" t="str">
        <f>A406&amp;B407&amp;B408</f>
        <v>6.6  ผู้บริหารให้คำแนะนำ คำปรึกษาทางวิชาการและเอาใจใส่การจัดการศึกษาปฐมวัยเต็มศักยภาพและเต็มเวลา</v>
      </c>
      <c r="AB406" s="705"/>
      <c r="AC406" s="705"/>
      <c r="AD406" s="705"/>
      <c r="AE406" s="705"/>
      <c r="AF406" s="705"/>
      <c r="AG406" s="45"/>
      <c r="AH406" s="45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5"/>
    </row>
    <row r="407" spans="1:47" ht="23.25" customHeight="1">
      <c r="A407" s="1993"/>
      <c r="B407" s="1993" t="s">
        <v>623</v>
      </c>
      <c r="C407" s="1993"/>
      <c r="D407" s="1993"/>
      <c r="E407" s="2289"/>
      <c r="F407" s="2020"/>
      <c r="G407" s="2020"/>
      <c r="H407" s="2020"/>
      <c r="I407" s="2021"/>
      <c r="J407" s="2017"/>
      <c r="K407" s="2018"/>
      <c r="L407" s="2019"/>
      <c r="M407" s="2946"/>
      <c r="N407" s="2943"/>
      <c r="O407" s="46"/>
      <c r="Q407" s="55"/>
      <c r="X407" s="705"/>
      <c r="Y407" s="705"/>
      <c r="Z407" s="705"/>
      <c r="AA407" s="705"/>
      <c r="AB407" s="705"/>
      <c r="AC407" s="705"/>
      <c r="AD407" s="705"/>
      <c r="AE407" s="705"/>
      <c r="AF407" s="705"/>
      <c r="AG407" s="45"/>
      <c r="AH407" s="45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5"/>
    </row>
    <row r="408" spans="1:47" ht="23.25" customHeight="1">
      <c r="A408" s="1993"/>
      <c r="B408" s="1993" t="s">
        <v>624</v>
      </c>
      <c r="C408" s="1993"/>
      <c r="D408" s="1993"/>
      <c r="E408" s="731" t="str">
        <f>IF($K408=E$394,"P"," ")</f>
        <v xml:space="preserve"> </v>
      </c>
      <c r="F408" s="2181" t="str">
        <f>IF($K408=F$394,"P","  ")</f>
        <v xml:space="preserve">  </v>
      </c>
      <c r="G408" s="2181" t="str">
        <f>IF($K408=G$394,"P","  ")</f>
        <v xml:space="preserve">  </v>
      </c>
      <c r="H408" s="2181" t="str">
        <f>IF($K408=H$394,"P","  ")</f>
        <v xml:space="preserve">  </v>
      </c>
      <c r="I408" s="2292" t="str">
        <f>IF($K408=I$394,"P","  ")</f>
        <v>P</v>
      </c>
      <c r="J408" s="2018">
        <f>LOOKUP(U408,Y!$EW$4:$HT$4,Y!$EW$16:$HT$16)</f>
        <v>3</v>
      </c>
      <c r="K408" s="2287">
        <f>LOOKUP(V408,Y!$EW$4:$HT$4,Y!$EW$16:$HT$16)</f>
        <v>5</v>
      </c>
      <c r="L408" s="2045" t="str">
        <f>LOOKUP(W408,Y!$EW$4:$HT$4,Y!$EW$16:$HT$16)</f>
        <v>ดีเยี่ยม</v>
      </c>
      <c r="M408" s="2946"/>
      <c r="N408" s="2943"/>
      <c r="O408" s="1952">
        <v>6</v>
      </c>
      <c r="P408" s="55">
        <f t="shared" ref="P408:W408" si="25">$O408*100+P$394</f>
        <v>601</v>
      </c>
      <c r="Q408" s="55">
        <f t="shared" si="25"/>
        <v>602</v>
      </c>
      <c r="R408" s="55">
        <f t="shared" si="25"/>
        <v>603</v>
      </c>
      <c r="S408" s="55">
        <f t="shared" si="25"/>
        <v>604</v>
      </c>
      <c r="T408" s="55">
        <f t="shared" si="25"/>
        <v>605</v>
      </c>
      <c r="U408" s="1957">
        <f t="shared" si="25"/>
        <v>609</v>
      </c>
      <c r="V408" s="1957">
        <f t="shared" si="25"/>
        <v>610</v>
      </c>
      <c r="W408" s="1957">
        <f t="shared" si="25"/>
        <v>611</v>
      </c>
      <c r="X408" s="705"/>
      <c r="Y408" s="705"/>
      <c r="Z408" s="705"/>
      <c r="AA408" s="705"/>
      <c r="AB408" s="705"/>
      <c r="AC408" s="705"/>
      <c r="AD408" s="705"/>
      <c r="AE408" s="705"/>
      <c r="AF408" s="705"/>
      <c r="AG408" s="45"/>
      <c r="AH408" s="45"/>
      <c r="AI408" s="45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5"/>
    </row>
    <row r="409" spans="1:47" ht="23.25" customHeight="1">
      <c r="A409" s="1993" t="s">
        <v>625</v>
      </c>
      <c r="B409" s="1993"/>
      <c r="C409" s="1993"/>
      <c r="D409" s="1993"/>
      <c r="E409" s="2289"/>
      <c r="F409" s="2020"/>
      <c r="G409" s="2020"/>
      <c r="H409" s="2020"/>
      <c r="I409" s="2021"/>
      <c r="J409" s="2017"/>
      <c r="K409" s="2018"/>
      <c r="L409" s="2019"/>
      <c r="M409" s="2946"/>
      <c r="N409" s="2943"/>
      <c r="O409" s="46"/>
      <c r="Q409" s="55"/>
      <c r="X409" s="705"/>
      <c r="Y409" s="705"/>
      <c r="Z409" s="705"/>
      <c r="AA409" s="29" t="str">
        <f>A409&amp;B410&amp;B411</f>
        <v>6.7  เด็ก ผู้ปกครอง และชุมชนพึงพอใจผลการบริหารจัดการศึกษาปฐมวัย</v>
      </c>
      <c r="AB409" s="705"/>
      <c r="AC409" s="705"/>
      <c r="AD409" s="705"/>
      <c r="AE409" s="705"/>
      <c r="AF409" s="70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  <c r="AU409" s="45"/>
    </row>
    <row r="410" spans="1:47" ht="23.25" customHeight="1">
      <c r="A410" s="1995"/>
      <c r="B410" s="1995" t="s">
        <v>626</v>
      </c>
      <c r="C410" s="1995"/>
      <c r="D410" s="1995"/>
      <c r="E410" s="731" t="str">
        <f>IF($K410=E$394,"P"," ")</f>
        <v xml:space="preserve"> </v>
      </c>
      <c r="F410" s="2181" t="str">
        <f>IF($K410=F$394,"P","  ")</f>
        <v xml:space="preserve">  </v>
      </c>
      <c r="G410" s="2181" t="str">
        <f>IF($K410=G$394,"P","  ")</f>
        <v xml:space="preserve">  </v>
      </c>
      <c r="H410" s="2181" t="str">
        <f>IF($K410=H$394,"P","  ")</f>
        <v>P</v>
      </c>
      <c r="I410" s="2292" t="str">
        <f>IF($K410=I$394,"P","  ")</f>
        <v xml:space="preserve">  </v>
      </c>
      <c r="J410" s="2018">
        <f>LOOKUP(U410,Y!$EW$6:$HT$6,Y!$EW$43:$HT$43)</f>
        <v>1.6</v>
      </c>
      <c r="K410" s="2052">
        <f>LOOKUP(V410,Y!$EW$6:$HT$6,Y!$EW$43:$HT$43)</f>
        <v>4</v>
      </c>
      <c r="L410" s="2072" t="str">
        <f>LOOKUP(W410,Y!$EW$6:$HT$6,Y!$EW$43:$HT$43)</f>
        <v>ดีมาก</v>
      </c>
      <c r="M410" s="2946"/>
      <c r="N410" s="2943"/>
      <c r="O410" s="2286">
        <v>7</v>
      </c>
      <c r="P410" s="55">
        <f t="shared" ref="P410:W410" si="26">$O410*100+P$394</f>
        <v>701</v>
      </c>
      <c r="Q410" s="55">
        <f t="shared" si="26"/>
        <v>702</v>
      </c>
      <c r="R410" s="55">
        <f t="shared" si="26"/>
        <v>703</v>
      </c>
      <c r="S410" s="55">
        <f t="shared" si="26"/>
        <v>704</v>
      </c>
      <c r="T410" s="55">
        <f t="shared" si="26"/>
        <v>705</v>
      </c>
      <c r="U410" s="1957">
        <f t="shared" si="26"/>
        <v>709</v>
      </c>
      <c r="V410" s="1957">
        <f t="shared" si="26"/>
        <v>710</v>
      </c>
      <c r="W410" s="1957">
        <f t="shared" si="26"/>
        <v>711</v>
      </c>
      <c r="X410" s="705"/>
      <c r="Y410" s="705"/>
      <c r="Z410" s="705"/>
      <c r="AA410" s="705"/>
      <c r="AB410" s="705"/>
      <c r="AC410" s="705"/>
      <c r="AD410" s="705"/>
      <c r="AE410" s="705"/>
      <c r="AF410" s="70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  <c r="AU410" s="45"/>
    </row>
    <row r="411" spans="1:47" ht="23.25" customHeight="1">
      <c r="A411" s="2026"/>
      <c r="B411" s="2026"/>
      <c r="C411" s="2026"/>
      <c r="D411" s="2026" t="s">
        <v>1551</v>
      </c>
      <c r="E411" s="2026"/>
      <c r="F411" s="2026"/>
      <c r="G411" s="2026"/>
      <c r="H411" s="2026"/>
      <c r="I411" s="2026"/>
      <c r="J411" s="2026"/>
      <c r="K411" s="2027">
        <f>LOOKUP(R411,Y!$EW$6:$HT$6,Y!$EW$43:$HT$43)</f>
        <v>17.800000000000004</v>
      </c>
      <c r="L411" s="2027" t="str">
        <f>LOOKUP(T411,Y!$EW$6:$HT$6,Y!$EW$43:$HT$43)</f>
        <v>ดีมาก</v>
      </c>
      <c r="M411" s="2946"/>
      <c r="N411" s="2943"/>
      <c r="O411" s="2286">
        <v>11</v>
      </c>
      <c r="P411" s="55">
        <f t="shared" ref="P411:W411" si="27">$O411*100+P$244</f>
        <v>1101</v>
      </c>
      <c r="Q411" s="55">
        <f t="shared" si="27"/>
        <v>1102</v>
      </c>
      <c r="R411" s="1954">
        <f t="shared" si="27"/>
        <v>1103</v>
      </c>
      <c r="S411" s="55">
        <f t="shared" si="27"/>
        <v>1104</v>
      </c>
      <c r="T411" s="1954">
        <f t="shared" si="27"/>
        <v>1105</v>
      </c>
      <c r="U411" s="55">
        <f t="shared" si="27"/>
        <v>1106</v>
      </c>
      <c r="V411" s="55">
        <f t="shared" si="27"/>
        <v>1109</v>
      </c>
      <c r="W411" s="55">
        <f t="shared" si="27"/>
        <v>1111</v>
      </c>
      <c r="X411" s="705"/>
      <c r="Y411" s="705"/>
      <c r="Z411" s="705"/>
      <c r="AA411" s="705"/>
      <c r="AB411" s="705"/>
      <c r="AC411" s="705"/>
      <c r="AD411" s="705"/>
      <c r="AE411" s="705"/>
      <c r="AF411" s="70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  <c r="AU411" s="45"/>
    </row>
    <row r="412" spans="1:47" ht="23.25" customHeight="1">
      <c r="A412" s="1993"/>
      <c r="B412" s="1977" t="s">
        <v>907</v>
      </c>
      <c r="L412" s="1993"/>
      <c r="M412" s="2946"/>
      <c r="N412" s="2943"/>
      <c r="O412" s="424"/>
      <c r="P412" s="705"/>
      <c r="R412" s="705"/>
      <c r="S412" s="705"/>
      <c r="T412" s="705"/>
      <c r="U412" s="705"/>
      <c r="V412" s="705"/>
      <c r="W412" s="705"/>
      <c r="X412" s="705"/>
      <c r="Y412" s="705"/>
      <c r="Z412" s="705"/>
      <c r="AA412" s="705"/>
      <c r="AB412" s="705"/>
      <c r="AC412" s="705"/>
      <c r="AD412" s="705"/>
      <c r="AE412" s="705"/>
      <c r="AF412" s="70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</row>
    <row r="413" spans="1:47" ht="23.25" customHeight="1">
      <c r="A413" s="1977" t="str">
        <f>IF(Y!EP17=0," ",Y!EP17)</f>
        <v xml:space="preserve"> -  จัดกิจกรรมส่งเสริมประชาธิปไตย ส่งเสริมสุขภาพ  กิจกรรมจิตอาสารักษาสิ่งแวดล้อม</v>
      </c>
      <c r="L413" s="1993"/>
      <c r="M413" s="2946"/>
      <c r="N413" s="2943"/>
      <c r="O413" s="424"/>
      <c r="P413" s="705"/>
      <c r="R413" s="705"/>
      <c r="S413" s="705"/>
      <c r="T413" s="705"/>
      <c r="U413" s="705"/>
      <c r="V413" s="705"/>
      <c r="W413" s="705"/>
      <c r="X413" s="705"/>
      <c r="Y413" s="705"/>
      <c r="Z413" s="705"/>
      <c r="AA413" s="705"/>
      <c r="AB413" s="705"/>
      <c r="AC413" s="705"/>
      <c r="AD413" s="705"/>
      <c r="AE413" s="705"/>
      <c r="AF413" s="70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5"/>
    </row>
    <row r="414" spans="1:47" ht="23.25" customHeight="1">
      <c r="A414" s="1977" t="str">
        <f>IF(Y!EP18=0," ",Y!EP18)</f>
        <v xml:space="preserve">      กิจกรรมการประกวดร้องเพลงไทยลูกทุ่ง</v>
      </c>
      <c r="L414" s="1993"/>
      <c r="M414" s="2946"/>
      <c r="N414" s="2943"/>
      <c r="O414" s="424"/>
      <c r="P414" s="705"/>
      <c r="R414" s="705"/>
      <c r="S414" s="705"/>
      <c r="T414" s="705"/>
      <c r="U414" s="705"/>
      <c r="V414" s="705"/>
      <c r="W414" s="705"/>
      <c r="X414" s="705"/>
      <c r="Y414" s="705"/>
      <c r="Z414" s="705"/>
      <c r="AA414" s="705"/>
      <c r="AB414" s="705"/>
      <c r="AC414" s="705"/>
      <c r="AD414" s="705"/>
      <c r="AE414" s="705"/>
      <c r="AF414" s="70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  <c r="AU414" s="45"/>
    </row>
    <row r="415" spans="1:47" ht="23.25" customHeight="1">
      <c r="L415" s="1993"/>
      <c r="M415" s="2946"/>
      <c r="N415" s="2943"/>
      <c r="O415" s="424"/>
      <c r="P415" s="705"/>
      <c r="R415" s="705"/>
      <c r="S415" s="705"/>
      <c r="T415" s="705"/>
      <c r="U415" s="705"/>
      <c r="V415" s="705"/>
      <c r="W415" s="705"/>
      <c r="X415" s="705"/>
      <c r="Y415" s="705"/>
      <c r="Z415" s="705"/>
      <c r="AA415" s="705"/>
      <c r="AB415" s="705"/>
      <c r="AC415" s="705"/>
      <c r="AD415" s="705"/>
      <c r="AE415" s="705"/>
      <c r="AF415" s="70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</row>
    <row r="416" spans="1:47" ht="23.25" customHeight="1">
      <c r="L416" s="1993"/>
      <c r="M416" s="2946"/>
      <c r="N416" s="2943"/>
      <c r="O416" s="424"/>
      <c r="P416" s="705"/>
      <c r="R416" s="705"/>
      <c r="S416" s="705"/>
      <c r="T416" s="705"/>
      <c r="U416" s="705"/>
      <c r="V416" s="705"/>
      <c r="W416" s="705"/>
      <c r="X416" s="705"/>
      <c r="Y416" s="705"/>
      <c r="Z416" s="705"/>
      <c r="AA416" s="705"/>
      <c r="AB416" s="705"/>
      <c r="AC416" s="705"/>
      <c r="AD416" s="705"/>
      <c r="AE416" s="705"/>
      <c r="AF416" s="70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  <c r="AU416" s="45"/>
    </row>
    <row r="417" spans="1:47" ht="23.25" customHeight="1">
      <c r="A417" s="1986"/>
      <c r="B417" s="1979"/>
      <c r="C417" s="1979"/>
      <c r="D417" s="1979"/>
      <c r="E417" s="1979"/>
      <c r="F417" s="1979"/>
      <c r="G417" s="1979"/>
      <c r="H417" s="1979"/>
      <c r="I417" s="1979"/>
      <c r="J417" s="1979"/>
      <c r="K417" s="1979"/>
      <c r="L417" s="1986"/>
      <c r="M417" s="2946"/>
      <c r="N417" s="2944"/>
      <c r="O417" s="46"/>
      <c r="Q417" s="55"/>
      <c r="X417" s="56"/>
      <c r="Y417" s="705"/>
      <c r="Z417" s="705"/>
      <c r="AA417" s="705"/>
      <c r="AB417" s="705"/>
      <c r="AC417" s="705"/>
      <c r="AD417" s="705"/>
      <c r="AE417" s="705"/>
      <c r="AF417" s="705"/>
      <c r="AG417" s="45"/>
      <c r="AH417" s="45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5"/>
    </row>
    <row r="418" spans="1:47" ht="23.25" customHeight="1">
      <c r="A418" s="1986" t="str">
        <f>"- "&amp;N418&amp;" -"</f>
        <v>- 34 -</v>
      </c>
      <c r="B418" s="1979"/>
      <c r="C418" s="1979"/>
      <c r="D418" s="1979"/>
      <c r="E418" s="1979"/>
      <c r="F418" s="1979"/>
      <c r="G418" s="1979"/>
      <c r="H418" s="1979"/>
      <c r="I418" s="1979"/>
      <c r="J418" s="1979"/>
      <c r="K418" s="1979"/>
      <c r="L418" s="1986"/>
      <c r="M418" s="2946">
        <v>1</v>
      </c>
      <c r="N418" s="2944">
        <f>IF(M418&gt;0,SUM(M$234:M418),0)</f>
        <v>34</v>
      </c>
      <c r="O418" s="424"/>
      <c r="P418" s="705"/>
      <c r="R418" s="705"/>
      <c r="S418" s="705"/>
      <c r="T418" s="705"/>
      <c r="U418" s="705"/>
      <c r="V418" s="705"/>
      <c r="W418" s="705"/>
      <c r="X418" s="705"/>
      <c r="Y418" s="705"/>
      <c r="Z418" s="705"/>
      <c r="AA418" s="705"/>
      <c r="AB418" s="705"/>
      <c r="AC418" s="705"/>
      <c r="AD418" s="705"/>
      <c r="AE418" s="705"/>
      <c r="AF418" s="705"/>
      <c r="AG418" s="45"/>
      <c r="AH418" s="45"/>
      <c r="AI418" s="45"/>
      <c r="AJ418" s="45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  <c r="AU418" s="45"/>
    </row>
    <row r="419" spans="1:47" ht="23.25" customHeight="1">
      <c r="L419" s="1993"/>
      <c r="M419" s="2946"/>
      <c r="N419" s="2943"/>
      <c r="O419" s="424"/>
      <c r="P419" s="705"/>
      <c r="R419" s="705"/>
      <c r="S419" s="705"/>
      <c r="T419" s="705"/>
      <c r="U419" s="705"/>
      <c r="V419" s="705"/>
      <c r="W419" s="705"/>
      <c r="X419" s="705"/>
      <c r="Y419" s="705"/>
      <c r="Z419" s="705"/>
      <c r="AA419" s="705"/>
      <c r="AB419" s="705"/>
      <c r="AC419" s="705"/>
      <c r="AD419" s="705"/>
      <c r="AE419" s="705"/>
      <c r="AF419" s="705"/>
      <c r="AG419" s="45"/>
      <c r="AH419" s="45"/>
      <c r="AI419" s="45"/>
      <c r="AJ419" s="45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  <c r="AU419" s="45"/>
    </row>
    <row r="420" spans="1:47" ht="23.25" customHeight="1">
      <c r="L420" s="1993"/>
      <c r="M420" s="2946"/>
      <c r="N420" s="2943"/>
      <c r="O420" s="424"/>
      <c r="P420" s="705"/>
      <c r="R420" s="705"/>
      <c r="S420" s="705"/>
      <c r="T420" s="705"/>
      <c r="U420" s="705"/>
      <c r="V420" s="705"/>
      <c r="W420" s="705"/>
      <c r="X420" s="705"/>
      <c r="Y420" s="705"/>
      <c r="Z420" s="705"/>
      <c r="AA420" s="705"/>
      <c r="AB420" s="705"/>
      <c r="AC420" s="705"/>
      <c r="AD420" s="705"/>
      <c r="AE420" s="705"/>
      <c r="AF420" s="705"/>
      <c r="AG420" s="45"/>
      <c r="AH420" s="45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  <c r="AU420" s="45"/>
    </row>
    <row r="421" spans="1:47" ht="23.25" customHeight="1">
      <c r="B421" s="1977" t="s">
        <v>1492</v>
      </c>
      <c r="L421" s="1993"/>
      <c r="M421" s="2946"/>
      <c r="N421" s="2943"/>
      <c r="O421" s="424"/>
      <c r="P421" s="705"/>
      <c r="R421" s="705"/>
      <c r="S421" s="705"/>
      <c r="T421" s="705"/>
      <c r="U421" s="705"/>
      <c r="V421" s="705"/>
      <c r="W421" s="705"/>
      <c r="X421" s="705"/>
      <c r="Y421" s="705"/>
      <c r="Z421" s="705"/>
      <c r="AA421" s="705"/>
      <c r="AB421" s="705"/>
      <c r="AC421" s="705"/>
      <c r="AD421" s="705"/>
      <c r="AE421" s="705"/>
      <c r="AF421" s="705"/>
      <c r="AG421" s="45"/>
      <c r="AH421" s="45"/>
      <c r="AI421" s="45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5"/>
    </row>
    <row r="422" spans="1:47" ht="23.25" customHeight="1">
      <c r="A422" s="1993" t="s">
        <v>138</v>
      </c>
      <c r="D422" s="1977" t="s">
        <v>677</v>
      </c>
      <c r="I422" s="1977" t="str">
        <f>L436</f>
        <v>ดี</v>
      </c>
      <c r="K422" s="1977" t="s">
        <v>305</v>
      </c>
      <c r="L422" s="1993"/>
      <c r="M422" s="2946"/>
      <c r="N422" s="2943"/>
      <c r="O422" s="724"/>
      <c r="P422" s="56"/>
      <c r="R422" s="705"/>
      <c r="S422" s="705"/>
      <c r="T422" s="705"/>
      <c r="U422" s="705"/>
      <c r="V422" s="705"/>
      <c r="W422" s="705"/>
      <c r="X422" s="705"/>
      <c r="Y422" s="705"/>
      <c r="Z422" s="705"/>
      <c r="AA422" s="705"/>
      <c r="AB422" s="705"/>
      <c r="AC422" s="705"/>
      <c r="AD422" s="705"/>
      <c r="AE422" s="705"/>
      <c r="AF422" s="70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5"/>
    </row>
    <row r="423" spans="1:47" ht="23.25" customHeight="1">
      <c r="A423" s="1991"/>
      <c r="B423" s="1991"/>
      <c r="C423" s="1991"/>
      <c r="D423" s="1980" t="s">
        <v>2123</v>
      </c>
      <c r="E423" s="1220" t="s">
        <v>1547</v>
      </c>
      <c r="F423" s="1220"/>
      <c r="G423" s="1220"/>
      <c r="H423" s="1220"/>
      <c r="I423" s="1222"/>
      <c r="J423" s="2055" t="s">
        <v>1891</v>
      </c>
      <c r="K423" s="2055" t="s">
        <v>897</v>
      </c>
      <c r="L423" s="2056"/>
      <c r="M423" s="2946"/>
      <c r="N423" s="2943"/>
      <c r="O423" s="46"/>
      <c r="P423" s="705"/>
      <c r="R423" s="705"/>
      <c r="S423" s="705"/>
      <c r="T423" s="705"/>
      <c r="U423" s="705"/>
      <c r="V423" s="705"/>
      <c r="W423" s="705"/>
      <c r="X423" s="705"/>
      <c r="Y423" s="705"/>
      <c r="Z423" s="705"/>
      <c r="AA423" s="705"/>
      <c r="AB423" s="705"/>
      <c r="AC423" s="705"/>
      <c r="AD423" s="705"/>
      <c r="AE423" s="705"/>
      <c r="AF423" s="705"/>
      <c r="AG423" s="45"/>
      <c r="AH423" s="45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5"/>
    </row>
    <row r="424" spans="1:47" ht="23.25" customHeight="1">
      <c r="A424" s="1986"/>
      <c r="B424" s="1986" t="s">
        <v>1286</v>
      </c>
      <c r="C424" s="1986"/>
      <c r="D424" s="1985" t="s">
        <v>2123</v>
      </c>
      <c r="E424" s="1370" t="s">
        <v>1548</v>
      </c>
      <c r="F424" s="1370"/>
      <c r="G424" s="1370"/>
      <c r="H424" s="1370"/>
      <c r="I424" s="1990"/>
      <c r="J424" s="2057" t="s">
        <v>898</v>
      </c>
      <c r="K424" s="2057" t="s">
        <v>891</v>
      </c>
      <c r="L424" s="1984" t="s">
        <v>891</v>
      </c>
      <c r="M424" s="2946"/>
      <c r="N424" s="2943"/>
      <c r="O424" s="30"/>
      <c r="P424" s="705"/>
      <c r="R424" s="705"/>
      <c r="S424" s="705"/>
      <c r="T424" s="705"/>
      <c r="U424" s="705"/>
      <c r="V424" s="705"/>
      <c r="W424" s="705"/>
      <c r="X424" s="705"/>
      <c r="Y424" s="705"/>
      <c r="Z424" s="705"/>
      <c r="AA424" s="705"/>
      <c r="AB424" s="705"/>
      <c r="AC424" s="705"/>
      <c r="AD424" s="705"/>
      <c r="AE424" s="705"/>
      <c r="AF424" s="705"/>
      <c r="AG424" s="45"/>
      <c r="AH424" s="45"/>
      <c r="AI424" s="45"/>
      <c r="AJ424" s="45"/>
      <c r="AK424" s="45"/>
      <c r="AL424" s="45"/>
      <c r="AM424" s="45"/>
      <c r="AN424" s="45"/>
      <c r="AO424" s="45"/>
      <c r="AP424" s="45"/>
      <c r="AQ424" s="45"/>
      <c r="AR424" s="45"/>
      <c r="AS424" s="45"/>
      <c r="AT424" s="45"/>
      <c r="AU424" s="45"/>
    </row>
    <row r="425" spans="1:47" ht="23.25" customHeight="1">
      <c r="A425" s="1370"/>
      <c r="B425" s="1370"/>
      <c r="C425" s="1370"/>
      <c r="D425" s="1990" t="s">
        <v>2123</v>
      </c>
      <c r="E425" s="2058">
        <v>1</v>
      </c>
      <c r="F425" s="2059">
        <v>2</v>
      </c>
      <c r="G425" s="2059">
        <v>3</v>
      </c>
      <c r="H425" s="2059">
        <v>4</v>
      </c>
      <c r="I425" s="2060">
        <v>5</v>
      </c>
      <c r="J425" s="2061"/>
      <c r="K425" s="2062"/>
      <c r="L425" s="1989"/>
      <c r="M425" s="2946"/>
      <c r="N425" s="2943"/>
      <c r="O425" s="30"/>
      <c r="P425" s="705"/>
      <c r="R425" s="705"/>
      <c r="S425" s="705"/>
      <c r="T425" s="705"/>
      <c r="U425" s="705"/>
      <c r="V425" s="705"/>
      <c r="W425" s="705"/>
      <c r="X425" s="705"/>
      <c r="Y425" s="705"/>
      <c r="Z425" s="705"/>
      <c r="AA425" s="705"/>
      <c r="AB425" s="705"/>
      <c r="AC425" s="705"/>
      <c r="AD425" s="705"/>
      <c r="AE425" s="705"/>
      <c r="AF425" s="70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</row>
    <row r="426" spans="1:47" ht="23.25" customHeight="1">
      <c r="A426" s="1991" t="s">
        <v>627</v>
      </c>
      <c r="B426" s="1993"/>
      <c r="C426" s="1993"/>
      <c r="D426" s="1993"/>
      <c r="E426" s="731"/>
      <c r="F426" s="2181"/>
      <c r="G426" s="2181"/>
      <c r="H426" s="2181"/>
      <c r="I426" s="2292"/>
      <c r="J426" s="2001"/>
      <c r="K426" s="2001"/>
      <c r="L426" s="2002"/>
      <c r="M426" s="2946"/>
      <c r="N426" s="2943"/>
      <c r="O426" s="30"/>
      <c r="P426" s="705"/>
      <c r="R426" s="705"/>
      <c r="S426" s="705"/>
      <c r="T426" s="705"/>
      <c r="U426" s="705"/>
      <c r="V426" s="705"/>
      <c r="W426" s="705"/>
      <c r="X426" s="705"/>
      <c r="Y426" s="705"/>
      <c r="Z426" s="705"/>
      <c r="AA426" s="29" t="str">
        <f>A426&amp;B427&amp;B428</f>
        <v>7.1  มีหลักสูตรการศึกษาปฐมวัยของสถานศึกษาและนำสู่การปฏิบัติได้อย่างมีประสิทธิภาพ</v>
      </c>
      <c r="AB426" s="705"/>
      <c r="AC426" s="705"/>
      <c r="AD426" s="705"/>
      <c r="AE426" s="705"/>
      <c r="AF426" s="70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  <c r="AU426" s="45"/>
    </row>
    <row r="427" spans="1:47" ht="23.25" customHeight="1">
      <c r="A427" s="1993"/>
      <c r="B427" s="1993" t="s">
        <v>628</v>
      </c>
      <c r="C427" s="1993"/>
      <c r="D427" s="1993"/>
      <c r="E427" s="731" t="str">
        <f>IF($K427=E$394,"P"," ")</f>
        <v xml:space="preserve"> </v>
      </c>
      <c r="F427" s="2181" t="str">
        <f>IF($K427=F$394,"P","  ")</f>
        <v xml:space="preserve">  </v>
      </c>
      <c r="G427" s="2181" t="str">
        <f>IF($K427=G$394,"P","  ")</f>
        <v xml:space="preserve">  </v>
      </c>
      <c r="H427" s="2181" t="str">
        <f>IF($K427=H$394,"P","  ")</f>
        <v>P</v>
      </c>
      <c r="I427" s="2292" t="str">
        <f>IF($K427=I$394,"P","  ")</f>
        <v xml:space="preserve">  </v>
      </c>
      <c r="J427" s="2018">
        <f>LOOKUP(U427,Y!$EW$4:$HT$4,Y!$EW$17:$HT$17)</f>
        <v>3.2</v>
      </c>
      <c r="K427" s="2017">
        <f>LOOKUP(V427,Y!$EW$4:$HT$4,Y!$EW$17:$HT$17)</f>
        <v>4</v>
      </c>
      <c r="L427" s="2045" t="str">
        <f>LOOKUP(W427,Y!$EW$4:$HT$4,Y!$EW$17:$HT$17)</f>
        <v>ดีมาก</v>
      </c>
      <c r="M427" s="2946"/>
      <c r="N427" s="2943"/>
      <c r="O427" s="1952">
        <v>1</v>
      </c>
      <c r="P427" s="55">
        <f t="shared" ref="P427:W427" si="28">$O427*100+P$394</f>
        <v>101</v>
      </c>
      <c r="Q427" s="55">
        <f t="shared" si="28"/>
        <v>102</v>
      </c>
      <c r="R427" s="55">
        <f t="shared" si="28"/>
        <v>103</v>
      </c>
      <c r="S427" s="55">
        <f t="shared" si="28"/>
        <v>104</v>
      </c>
      <c r="T427" s="55">
        <f t="shared" si="28"/>
        <v>105</v>
      </c>
      <c r="U427" s="1957">
        <f t="shared" si="28"/>
        <v>109</v>
      </c>
      <c r="V427" s="1957">
        <f t="shared" si="28"/>
        <v>110</v>
      </c>
      <c r="W427" s="1957">
        <f t="shared" si="28"/>
        <v>111</v>
      </c>
      <c r="X427" s="705"/>
      <c r="Y427" s="705"/>
      <c r="Z427" s="705"/>
      <c r="AA427" s="705"/>
      <c r="AB427" s="705"/>
      <c r="AC427" s="705"/>
      <c r="AD427" s="705"/>
      <c r="AE427" s="705"/>
      <c r="AF427" s="70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  <c r="AU427" s="45"/>
    </row>
    <row r="428" spans="1:47" ht="23.25" customHeight="1">
      <c r="A428" s="1993" t="s">
        <v>1559</v>
      </c>
      <c r="B428" s="1993"/>
      <c r="C428" s="1993"/>
      <c r="D428" s="1993"/>
      <c r="E428" s="731"/>
      <c r="F428" s="2181"/>
      <c r="G428" s="2181"/>
      <c r="H428" s="2181"/>
      <c r="I428" s="2292"/>
      <c r="J428" s="2004"/>
      <c r="K428" s="2004"/>
      <c r="L428" s="2005"/>
      <c r="M428" s="2946"/>
      <c r="N428" s="2943"/>
      <c r="O428" s="424"/>
      <c r="P428" s="705"/>
      <c r="R428" s="705"/>
      <c r="S428" s="705"/>
      <c r="T428" s="705"/>
      <c r="U428" s="705"/>
      <c r="V428" s="705"/>
      <c r="W428" s="705"/>
      <c r="X428" s="705"/>
      <c r="Y428" s="705"/>
      <c r="Z428" s="705"/>
      <c r="AA428" s="29" t="str">
        <f>A428&amp;B429&amp;B430</f>
        <v>7.2  มีระบบและกลไลให้ผู้มีส่วนร่วมทุกฝ่ายตระหนักและเข้าใจการจัดการศึกษาปฐมวัย</v>
      </c>
      <c r="AB428" s="705"/>
      <c r="AC428" s="705"/>
      <c r="AD428" s="705"/>
      <c r="AE428" s="705"/>
      <c r="AF428" s="70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5"/>
    </row>
    <row r="429" spans="1:47" ht="23.25" customHeight="1">
      <c r="A429" s="1993"/>
      <c r="B429" s="1993" t="s">
        <v>1560</v>
      </c>
      <c r="C429" s="1993"/>
      <c r="D429" s="1993"/>
      <c r="E429" s="731" t="str">
        <f>IF($K429=E$394,"P"," ")</f>
        <v xml:space="preserve"> </v>
      </c>
      <c r="F429" s="2181" t="str">
        <f>IF($K429=F$394,"P","  ")</f>
        <v xml:space="preserve">  </v>
      </c>
      <c r="G429" s="2181" t="str">
        <f>IF($K429=G$394,"P","  ")</f>
        <v xml:space="preserve">  </v>
      </c>
      <c r="H429" s="2181" t="str">
        <f>IF($K429=H$394,"P","  ")</f>
        <v xml:space="preserve">  </v>
      </c>
      <c r="I429" s="2292" t="str">
        <f>IF($K429=I$394,"P","  ")</f>
        <v>P</v>
      </c>
      <c r="J429" s="2018">
        <f>LOOKUP(U429,Y!$EW$4:$HT$4,Y!$EW$17:$HT$17)</f>
        <v>4</v>
      </c>
      <c r="K429" s="2017">
        <f>LOOKUP(V429,Y!$EW$4:$HT$4,Y!$EW$17:$HT$17)</f>
        <v>5</v>
      </c>
      <c r="L429" s="2045" t="str">
        <f>LOOKUP(W429,Y!$EW$4:$HT$4,Y!$EW$17:$HT$17)</f>
        <v>ดีเยี่ยม</v>
      </c>
      <c r="M429" s="2946"/>
      <c r="N429" s="2943"/>
      <c r="O429" s="1952">
        <v>2</v>
      </c>
      <c r="P429" s="55">
        <f t="shared" ref="P429:W429" si="29">$O429*100+P$394</f>
        <v>201</v>
      </c>
      <c r="Q429" s="55">
        <f t="shared" si="29"/>
        <v>202</v>
      </c>
      <c r="R429" s="55">
        <f t="shared" si="29"/>
        <v>203</v>
      </c>
      <c r="S429" s="55">
        <f t="shared" si="29"/>
        <v>204</v>
      </c>
      <c r="T429" s="55">
        <f t="shared" si="29"/>
        <v>205</v>
      </c>
      <c r="U429" s="1957">
        <f t="shared" si="29"/>
        <v>209</v>
      </c>
      <c r="V429" s="1957">
        <f t="shared" si="29"/>
        <v>210</v>
      </c>
      <c r="W429" s="1957">
        <f t="shared" si="29"/>
        <v>211</v>
      </c>
      <c r="X429" s="705"/>
      <c r="Y429" s="705"/>
      <c r="Z429" s="705"/>
      <c r="AA429" s="705"/>
      <c r="AB429" s="705"/>
      <c r="AC429" s="705"/>
      <c r="AD429" s="705"/>
      <c r="AE429" s="705"/>
      <c r="AF429" s="70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5"/>
      <c r="AQ429" s="45"/>
      <c r="AR429" s="45"/>
      <c r="AS429" s="45"/>
      <c r="AT429" s="45"/>
      <c r="AU429" s="45"/>
    </row>
    <row r="430" spans="1:47" ht="23.25" customHeight="1">
      <c r="A430" s="1993" t="s">
        <v>1561</v>
      </c>
      <c r="B430" s="1993"/>
      <c r="C430" s="1993"/>
      <c r="D430" s="1993"/>
      <c r="E430" s="731"/>
      <c r="F430" s="2181"/>
      <c r="G430" s="2181"/>
      <c r="H430" s="2181"/>
      <c r="I430" s="2292"/>
      <c r="J430" s="2004"/>
      <c r="K430" s="2051"/>
      <c r="L430" s="2054"/>
      <c r="M430" s="2946"/>
      <c r="N430" s="2943"/>
      <c r="O430" s="424"/>
      <c r="P430" s="705"/>
      <c r="R430" s="705"/>
      <c r="S430" s="705"/>
      <c r="T430" s="705"/>
      <c r="U430" s="705"/>
      <c r="V430" s="705"/>
      <c r="W430" s="705"/>
      <c r="X430" s="705"/>
      <c r="Y430" s="705"/>
      <c r="Z430" s="705"/>
      <c r="AA430" s="29" t="str">
        <f>A430&amp;B431&amp;B476</f>
        <v>7.3  จัดกิจกรรมเสริมสร้างความตระหนักรู้และความเข้าใจหลักการจัดการศึกษาปฐมวัย</v>
      </c>
      <c r="AB430" s="705"/>
      <c r="AC430" s="705"/>
      <c r="AD430" s="705"/>
      <c r="AE430" s="705"/>
      <c r="AF430" s="70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5"/>
      <c r="AQ430" s="45"/>
      <c r="AR430" s="45"/>
      <c r="AS430" s="45"/>
      <c r="AT430" s="45"/>
      <c r="AU430" s="45"/>
    </row>
    <row r="431" spans="1:47" ht="23.25" customHeight="1">
      <c r="A431" s="1993"/>
      <c r="B431" s="1993" t="s">
        <v>1562</v>
      </c>
      <c r="C431" s="1993"/>
      <c r="D431" s="1993"/>
      <c r="E431" s="731" t="str">
        <f>IF($K431=E$394,"P"," ")</f>
        <v xml:space="preserve"> </v>
      </c>
      <c r="F431" s="2181" t="str">
        <f>IF($K431=F$394,"P","  ")</f>
        <v xml:space="preserve">  </v>
      </c>
      <c r="G431" s="2181" t="str">
        <f>IF($K431=G$394,"P","  ")</f>
        <v xml:space="preserve">  </v>
      </c>
      <c r="H431" s="2181" t="str">
        <f>IF($K431=H$394,"P","  ")</f>
        <v xml:space="preserve">  </v>
      </c>
      <c r="I431" s="2292" t="str">
        <f>IF($K431=I$394,"P","  ")</f>
        <v>P</v>
      </c>
      <c r="J431" s="2018">
        <f>LOOKUP(U431,Y!$EW$4:$HT$4,Y!$EW$17:$HT$17)</f>
        <v>4</v>
      </c>
      <c r="K431" s="2017">
        <f>LOOKUP(V431,Y!$EW$4:$HT$4,Y!$EW$17:$HT$17)</f>
        <v>5</v>
      </c>
      <c r="L431" s="2045" t="str">
        <f>LOOKUP(W431,Y!$EW$4:$HT$4,Y!$EW$17:$HT$17)</f>
        <v>ดีเยี่ยม</v>
      </c>
      <c r="M431" s="2946"/>
      <c r="N431" s="2943"/>
      <c r="O431" s="1952">
        <v>3</v>
      </c>
      <c r="P431" s="55">
        <f t="shared" ref="P431:W431" si="30">$O431*100+P$394</f>
        <v>301</v>
      </c>
      <c r="Q431" s="55">
        <f t="shared" si="30"/>
        <v>302</v>
      </c>
      <c r="R431" s="55">
        <f t="shared" si="30"/>
        <v>303</v>
      </c>
      <c r="S431" s="55">
        <f t="shared" si="30"/>
        <v>304</v>
      </c>
      <c r="T431" s="55">
        <f t="shared" si="30"/>
        <v>305</v>
      </c>
      <c r="U431" s="1957">
        <f t="shared" si="30"/>
        <v>309</v>
      </c>
      <c r="V431" s="1957">
        <f t="shared" si="30"/>
        <v>310</v>
      </c>
      <c r="W431" s="1957">
        <f t="shared" si="30"/>
        <v>311</v>
      </c>
      <c r="X431" s="705"/>
      <c r="Y431" s="705"/>
      <c r="Z431" s="705"/>
      <c r="AA431" s="705"/>
      <c r="AB431" s="705"/>
      <c r="AC431" s="705"/>
      <c r="AD431" s="705"/>
      <c r="AE431" s="705"/>
      <c r="AF431" s="705"/>
      <c r="AG431" s="45"/>
      <c r="AH431" s="45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5"/>
    </row>
    <row r="432" spans="1:47" ht="23.25" customHeight="1">
      <c r="A432" s="1993" t="s">
        <v>1563</v>
      </c>
      <c r="B432" s="1993"/>
      <c r="C432" s="1993"/>
      <c r="D432" s="1993"/>
      <c r="E432" s="731"/>
      <c r="F432" s="2181"/>
      <c r="G432" s="2181"/>
      <c r="H432" s="2181"/>
      <c r="I432" s="2292"/>
      <c r="J432" s="2017"/>
      <c r="K432" s="2018"/>
      <c r="L432" s="2019"/>
      <c r="M432" s="2946"/>
      <c r="N432" s="2943"/>
      <c r="O432" s="46"/>
      <c r="Q432" s="55"/>
      <c r="X432" s="705"/>
      <c r="Y432" s="705"/>
      <c r="Z432" s="705"/>
      <c r="AA432" s="29" t="str">
        <f>A432&amp;B433&amp;B434</f>
        <v>7.4  สร้างการมีส่วนร่วมและแสวงหาความร่วมมือกับผู้ปกครอง ชุมชน และท้องถิ่น</v>
      </c>
      <c r="AB432" s="705"/>
      <c r="AC432" s="705"/>
      <c r="AD432" s="705"/>
      <c r="AE432" s="705"/>
      <c r="AF432" s="705"/>
      <c r="AG432" s="45"/>
      <c r="AH432" s="45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5"/>
    </row>
    <row r="433" spans="1:47" ht="23.25" customHeight="1">
      <c r="A433" s="1993"/>
      <c r="B433" s="1993" t="s">
        <v>2223</v>
      </c>
      <c r="C433" s="1993"/>
      <c r="D433" s="1993"/>
      <c r="E433" s="731" t="str">
        <f>IF($K433=E$394,"P"," ")</f>
        <v xml:space="preserve"> </v>
      </c>
      <c r="F433" s="2181" t="str">
        <f>IF($K433=F$394,"P","  ")</f>
        <v>P</v>
      </c>
      <c r="G433" s="2181" t="str">
        <f>IF($K433=G$394,"P","  ")</f>
        <v xml:space="preserve">  </v>
      </c>
      <c r="H433" s="2181" t="str">
        <f>IF($K433=H$394,"P","  ")</f>
        <v xml:space="preserve">  </v>
      </c>
      <c r="I433" s="2292" t="str">
        <f>IF($K433=I$394,"P","  ")</f>
        <v xml:space="preserve">  </v>
      </c>
      <c r="J433" s="2018">
        <f>LOOKUP(U433,Y!$EW$4:$HT$4,Y!$EW$17:$HT$17)</f>
        <v>1.2</v>
      </c>
      <c r="K433" s="2017">
        <f>LOOKUP(V433,Y!$EW$4:$HT$4,Y!$EW$17:$HT$17)</f>
        <v>2</v>
      </c>
      <c r="L433" s="2045" t="str">
        <f>LOOKUP(W433,Y!$EW$4:$HT$4,Y!$EW$17:$HT$17)</f>
        <v>พอใช้</v>
      </c>
      <c r="M433" s="2946"/>
      <c r="N433" s="2943"/>
      <c r="O433" s="1952">
        <v>4</v>
      </c>
      <c r="P433" s="55">
        <f t="shared" ref="P433:W433" si="31">$O433*100+P$394</f>
        <v>401</v>
      </c>
      <c r="Q433" s="55">
        <f t="shared" si="31"/>
        <v>402</v>
      </c>
      <c r="R433" s="55">
        <f t="shared" si="31"/>
        <v>403</v>
      </c>
      <c r="S433" s="55">
        <f t="shared" si="31"/>
        <v>404</v>
      </c>
      <c r="T433" s="55">
        <f t="shared" si="31"/>
        <v>405</v>
      </c>
      <c r="U433" s="1957">
        <f t="shared" si="31"/>
        <v>409</v>
      </c>
      <c r="V433" s="1957">
        <f t="shared" si="31"/>
        <v>410</v>
      </c>
      <c r="W433" s="1957">
        <f t="shared" si="31"/>
        <v>411</v>
      </c>
      <c r="X433" s="705"/>
      <c r="Y433" s="705"/>
      <c r="Z433" s="705"/>
      <c r="AA433" s="705"/>
      <c r="AB433" s="705"/>
      <c r="AC433" s="705"/>
      <c r="AD433" s="705"/>
      <c r="AE433" s="705"/>
      <c r="AF433" s="70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</row>
    <row r="434" spans="1:47" ht="23.25" customHeight="1">
      <c r="A434" s="1993" t="s">
        <v>2224</v>
      </c>
      <c r="B434" s="1993"/>
      <c r="C434" s="1993"/>
      <c r="D434" s="1993"/>
      <c r="E434" s="731"/>
      <c r="F434" s="2181"/>
      <c r="G434" s="2181"/>
      <c r="H434" s="2181"/>
      <c r="I434" s="2292"/>
      <c r="J434" s="2004"/>
      <c r="K434" s="2004"/>
      <c r="L434" s="2005"/>
      <c r="M434" s="2946"/>
      <c r="N434" s="2943"/>
      <c r="O434" s="424"/>
      <c r="P434" s="705"/>
      <c r="R434" s="705"/>
      <c r="S434" s="705"/>
      <c r="T434" s="705"/>
      <c r="U434" s="705"/>
      <c r="V434" s="705"/>
      <c r="W434" s="705"/>
      <c r="X434" s="705"/>
      <c r="Y434" s="705"/>
      <c r="Z434" s="705"/>
      <c r="AA434" s="29" t="str">
        <f>A434&amp;B435&amp;B436</f>
        <v>7.5  จัดสิ่งอำนวยความสะดวกเพื่อพัฒนาเด็กอย่างรอบด้าน</v>
      </c>
      <c r="AB434" s="705"/>
      <c r="AC434" s="705"/>
      <c r="AD434" s="705"/>
      <c r="AE434" s="705"/>
      <c r="AF434" s="70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5"/>
    </row>
    <row r="435" spans="1:47" ht="23.25" customHeight="1">
      <c r="A435" s="1995"/>
      <c r="B435" s="1995" t="s">
        <v>2225</v>
      </c>
      <c r="C435" s="1995"/>
      <c r="D435" s="1995"/>
      <c r="E435" s="731" t="str">
        <f>IF($K435=E$394,"P"," ")</f>
        <v xml:space="preserve"> </v>
      </c>
      <c r="F435" s="2181" t="str">
        <f>IF($K435=F$394,"P","  ")</f>
        <v>P</v>
      </c>
      <c r="G435" s="2181" t="str">
        <f>IF($K435=G$394,"P","  ")</f>
        <v xml:space="preserve">  </v>
      </c>
      <c r="H435" s="2181" t="str">
        <f>IF($K435=H$394,"P","  ")</f>
        <v xml:space="preserve">  </v>
      </c>
      <c r="I435" s="2292" t="str">
        <f>IF($K435=I$394,"P","  ")</f>
        <v xml:space="preserve">  </v>
      </c>
      <c r="J435" s="2018">
        <f>LOOKUP(U435,Y!$EW$4:$HT$4,Y!$EW$17:$HT$17)</f>
        <v>1.2</v>
      </c>
      <c r="K435" s="2017">
        <f>LOOKUP(V435,Y!$EW$4:$HT$4,Y!$EW$17:$HT$17)</f>
        <v>2</v>
      </c>
      <c r="L435" s="2045" t="str">
        <f>LOOKUP(W435,Y!$EW$4:$HT$4,Y!$EW$17:$HT$17)</f>
        <v>พอใช้</v>
      </c>
      <c r="M435" s="2946"/>
      <c r="N435" s="2943"/>
      <c r="O435" s="1952">
        <v>5</v>
      </c>
      <c r="P435" s="55">
        <f t="shared" ref="P435:W435" si="32">$O435*100+P$394</f>
        <v>501</v>
      </c>
      <c r="Q435" s="55">
        <f t="shared" si="32"/>
        <v>502</v>
      </c>
      <c r="R435" s="55">
        <f t="shared" si="32"/>
        <v>503</v>
      </c>
      <c r="S435" s="55">
        <f t="shared" si="32"/>
        <v>504</v>
      </c>
      <c r="T435" s="55">
        <f t="shared" si="32"/>
        <v>505</v>
      </c>
      <c r="U435" s="1957">
        <f t="shared" si="32"/>
        <v>509</v>
      </c>
      <c r="V435" s="1957">
        <f t="shared" si="32"/>
        <v>510</v>
      </c>
      <c r="W435" s="1957">
        <f t="shared" si="32"/>
        <v>511</v>
      </c>
      <c r="X435" s="705"/>
      <c r="Y435" s="705"/>
      <c r="Z435" s="705"/>
      <c r="AA435" s="705"/>
      <c r="AB435" s="705"/>
      <c r="AC435" s="705"/>
      <c r="AD435" s="705"/>
      <c r="AE435" s="705"/>
      <c r="AF435" s="705"/>
      <c r="AG435" s="45"/>
      <c r="AH435" s="45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5"/>
    </row>
    <row r="436" spans="1:47" ht="23.25" customHeight="1">
      <c r="A436" s="2026"/>
      <c r="B436" s="2026"/>
      <c r="C436" s="2026"/>
      <c r="D436" s="2026" t="s">
        <v>1551</v>
      </c>
      <c r="E436" s="2026"/>
      <c r="F436" s="2026"/>
      <c r="G436" s="2026"/>
      <c r="H436" s="2026"/>
      <c r="I436" s="2026"/>
      <c r="J436" s="2026"/>
      <c r="K436" s="2027">
        <f>LOOKUP(R436,Y!$EW$6:$HT$6,Y!$EW$44:$HT$44)</f>
        <v>13.599999999999998</v>
      </c>
      <c r="L436" s="2027" t="str">
        <f>LOOKUP(T436,Y!$EW$6:$HT$6,Y!$EW$44:$HT$44)</f>
        <v>ดี</v>
      </c>
      <c r="M436" s="2946"/>
      <c r="N436" s="2943"/>
      <c r="O436" s="1952">
        <v>11</v>
      </c>
      <c r="P436" s="55">
        <f>$O436*100+P$244</f>
        <v>1101</v>
      </c>
      <c r="Q436" s="55">
        <f>$O436*100+Q$244</f>
        <v>1102</v>
      </c>
      <c r="R436" s="1954">
        <f>$O436*100+R$244</f>
        <v>1103</v>
      </c>
      <c r="S436" s="55">
        <f>$O436*100+S$244</f>
        <v>1104</v>
      </c>
      <c r="T436" s="1954">
        <f>$O436*100+T$244</f>
        <v>1105</v>
      </c>
      <c r="X436" s="705"/>
      <c r="Y436" s="705"/>
      <c r="Z436" s="705"/>
      <c r="AA436" s="705"/>
      <c r="AB436" s="705"/>
      <c r="AC436" s="705"/>
      <c r="AD436" s="705"/>
      <c r="AE436" s="705"/>
      <c r="AF436" s="705"/>
      <c r="AG436" s="45"/>
      <c r="AH436" s="45"/>
      <c r="AI436" s="45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5"/>
    </row>
    <row r="437" spans="1:47" ht="23.25" customHeight="1">
      <c r="A437" s="1993"/>
      <c r="B437" s="1977" t="s">
        <v>907</v>
      </c>
      <c r="L437" s="1993"/>
      <c r="M437" s="2946"/>
      <c r="N437" s="2943"/>
      <c r="O437" s="424"/>
      <c r="P437" s="705"/>
      <c r="R437" s="705"/>
      <c r="S437" s="705"/>
      <c r="T437" s="705"/>
      <c r="U437" s="705"/>
      <c r="V437" s="705"/>
      <c r="W437" s="705"/>
      <c r="X437" s="705"/>
      <c r="Y437" s="705"/>
      <c r="Z437" s="705"/>
      <c r="AA437" s="705"/>
      <c r="AB437" s="705"/>
      <c r="AC437" s="705"/>
      <c r="AD437" s="705"/>
      <c r="AE437" s="705"/>
      <c r="AF437" s="70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</row>
    <row r="438" spans="1:47" ht="23.25" customHeight="1">
      <c r="A438" s="1977" t="str">
        <f>IF(Y!EP23=0," ",Y!EP23)</f>
        <v xml:space="preserve"> -  จัดโครงการพัฒนาบุคลากรทางการศึกษาส่งเสริมให้ครูเข้ารับการอบรมในวิชาที่รับผิดชอบ</v>
      </c>
      <c r="L438" s="1993"/>
      <c r="M438" s="2946"/>
      <c r="N438" s="2943"/>
      <c r="O438" s="424"/>
      <c r="P438" s="705"/>
      <c r="R438" s="705"/>
      <c r="S438" s="705"/>
      <c r="T438" s="705"/>
      <c r="U438" s="705"/>
      <c r="V438" s="705"/>
      <c r="W438" s="705"/>
      <c r="X438" s="705"/>
      <c r="Y438" s="705"/>
      <c r="Z438" s="705"/>
      <c r="AA438" s="705"/>
      <c r="AB438" s="705"/>
      <c r="AC438" s="705"/>
      <c r="AD438" s="705"/>
      <c r="AE438" s="705"/>
      <c r="AF438" s="705"/>
      <c r="AG438" s="45"/>
      <c r="AH438" s="45"/>
      <c r="AI438" s="45"/>
      <c r="AJ438" s="45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  <c r="AU438" s="45"/>
    </row>
    <row r="439" spans="1:47" ht="23.25" customHeight="1">
      <c r="A439" s="1977" t="str">
        <f>IF(Y!EP24=0," ",Y!EP24)</f>
        <v xml:space="preserve">      จัดการเรียนการสอนที่เน้นนักเรียนเป็นสำคัญ โครงการนิเทศ วิจัยในชั้นเรียน</v>
      </c>
      <c r="L439" s="1993"/>
      <c r="M439" s="2946"/>
      <c r="N439" s="2943"/>
      <c r="O439" s="424"/>
      <c r="P439" s="705"/>
      <c r="R439" s="705"/>
      <c r="S439" s="705"/>
      <c r="T439" s="705"/>
      <c r="U439" s="705"/>
      <c r="V439" s="705"/>
      <c r="W439" s="705"/>
      <c r="X439" s="705"/>
      <c r="Y439" s="705"/>
      <c r="Z439" s="705"/>
      <c r="AA439" s="705"/>
      <c r="AB439" s="705"/>
      <c r="AC439" s="705"/>
      <c r="AD439" s="705"/>
      <c r="AE439" s="705"/>
      <c r="AF439" s="70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</row>
    <row r="440" spans="1:47" ht="23.25" customHeight="1">
      <c r="A440" s="1977" t="str">
        <f>IF(Y!EP25=0," ",Y!EP25)</f>
        <v xml:space="preserve"> </v>
      </c>
      <c r="L440" s="1993"/>
      <c r="M440" s="2946"/>
      <c r="N440" s="2943"/>
      <c r="O440" s="424"/>
      <c r="P440" s="705"/>
      <c r="R440" s="705"/>
      <c r="S440" s="705"/>
      <c r="T440" s="705"/>
      <c r="U440" s="705"/>
      <c r="V440" s="705"/>
      <c r="W440" s="705"/>
      <c r="X440" s="705"/>
      <c r="Y440" s="705"/>
      <c r="Z440" s="705"/>
      <c r="AA440" s="705"/>
      <c r="AB440" s="705"/>
      <c r="AC440" s="705"/>
      <c r="AD440" s="705"/>
      <c r="AE440" s="705"/>
      <c r="AF440" s="70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</row>
    <row r="441" spans="1:47" ht="23.25" customHeight="1">
      <c r="A441" s="1977" t="str">
        <f>IF(Y!EP26=0," ",Y!EP26)</f>
        <v xml:space="preserve"> </v>
      </c>
      <c r="D441" s="1979"/>
      <c r="E441" s="1979"/>
      <c r="F441" s="1979"/>
      <c r="G441" s="1979"/>
      <c r="H441" s="1979"/>
      <c r="I441" s="1979"/>
      <c r="J441" s="1979"/>
      <c r="K441" s="1979"/>
      <c r="L441" s="1986"/>
      <c r="M441" s="2946"/>
      <c r="N441" s="2944"/>
      <c r="O441" s="424"/>
      <c r="P441" s="705"/>
      <c r="R441" s="705"/>
      <c r="S441" s="705"/>
      <c r="T441" s="705"/>
      <c r="U441" s="705"/>
      <c r="V441" s="705"/>
      <c r="W441" s="705"/>
      <c r="X441" s="705"/>
      <c r="Y441" s="705"/>
      <c r="Z441" s="705"/>
      <c r="AA441" s="705"/>
      <c r="AB441" s="705"/>
      <c r="AC441" s="705"/>
      <c r="AD441" s="705"/>
      <c r="AE441" s="705"/>
      <c r="AF441" s="70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</row>
    <row r="442" spans="1:47" ht="23.25" customHeight="1">
      <c r="A442" s="1977" t="str">
        <f>IF(Y!EP27=0," ",Y!EP27)</f>
        <v xml:space="preserve"> </v>
      </c>
      <c r="L442" s="1993"/>
      <c r="M442" s="2946"/>
      <c r="N442" s="2943"/>
      <c r="O442" s="424"/>
      <c r="P442" s="705"/>
      <c r="R442" s="705"/>
      <c r="S442" s="705"/>
      <c r="T442" s="705"/>
      <c r="U442" s="705"/>
      <c r="V442" s="705"/>
      <c r="W442" s="705"/>
      <c r="X442" s="705"/>
      <c r="Y442" s="705"/>
      <c r="Z442" s="705"/>
      <c r="AA442" s="705"/>
      <c r="AB442" s="705"/>
      <c r="AC442" s="705"/>
      <c r="AD442" s="705"/>
      <c r="AE442" s="705"/>
      <c r="AF442" s="705"/>
      <c r="AG442" s="45"/>
      <c r="AH442" s="45"/>
      <c r="AI442" s="45"/>
      <c r="AJ442" s="45"/>
      <c r="AK442" s="45"/>
      <c r="AL442" s="45"/>
      <c r="AM442" s="45"/>
      <c r="AN442" s="45"/>
      <c r="AO442" s="45"/>
      <c r="AP442" s="45"/>
      <c r="AQ442" s="45"/>
      <c r="AR442" s="45"/>
      <c r="AS442" s="45"/>
      <c r="AT442" s="45"/>
      <c r="AU442" s="45"/>
    </row>
    <row r="443" spans="1:47" ht="23.25" customHeight="1">
      <c r="L443" s="1993"/>
      <c r="M443" s="2946"/>
      <c r="N443" s="2943"/>
      <c r="O443" s="424"/>
      <c r="P443" s="705"/>
      <c r="R443" s="705"/>
      <c r="S443" s="705"/>
      <c r="T443" s="705"/>
      <c r="U443" s="705"/>
      <c r="V443" s="705"/>
      <c r="W443" s="705"/>
      <c r="X443" s="705"/>
      <c r="Y443" s="705"/>
      <c r="Z443" s="705"/>
      <c r="AA443" s="705"/>
      <c r="AB443" s="705"/>
      <c r="AC443" s="705"/>
      <c r="AD443" s="705"/>
      <c r="AE443" s="705"/>
      <c r="AF443" s="705"/>
      <c r="AG443" s="45"/>
      <c r="AH443" s="45"/>
      <c r="AI443" s="45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5"/>
    </row>
    <row r="444" spans="1:47" ht="23.25" customHeight="1">
      <c r="A444" s="1986" t="str">
        <f>"- "&amp;N444&amp;" -"</f>
        <v>- 35 -</v>
      </c>
      <c r="B444" s="1979"/>
      <c r="C444" s="1979"/>
      <c r="D444" s="1979"/>
      <c r="E444" s="1979"/>
      <c r="F444" s="1979"/>
      <c r="G444" s="1979"/>
      <c r="H444" s="1979"/>
      <c r="I444" s="1979"/>
      <c r="J444" s="1979"/>
      <c r="K444" s="1979"/>
      <c r="L444" s="1986"/>
      <c r="M444" s="2946">
        <v>1</v>
      </c>
      <c r="N444" s="2944">
        <f>IF(M444&gt;0,SUM(M$234:M444),0)</f>
        <v>35</v>
      </c>
      <c r="O444" s="46"/>
      <c r="P444" s="56"/>
      <c r="Q444" s="56"/>
      <c r="R444" s="56"/>
      <c r="S444" s="56"/>
      <c r="T444" s="56"/>
      <c r="X444" s="705"/>
      <c r="Y444" s="705"/>
      <c r="Z444" s="705"/>
      <c r="AA444" s="705"/>
      <c r="AB444" s="705"/>
      <c r="AC444" s="705"/>
      <c r="AD444" s="705"/>
      <c r="AE444" s="705"/>
      <c r="AF444" s="705"/>
      <c r="AG444" s="45"/>
      <c r="AH444" s="45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  <c r="AU444" s="45"/>
    </row>
    <row r="445" spans="1:47" ht="23.25" customHeight="1">
      <c r="A445" s="1993"/>
      <c r="B445" s="1993"/>
      <c r="C445" s="1993"/>
      <c r="D445" s="1993"/>
      <c r="E445" s="1993"/>
      <c r="F445" s="1993"/>
      <c r="G445" s="1993"/>
      <c r="H445" s="1993"/>
      <c r="I445" s="1993"/>
      <c r="J445" s="1993"/>
      <c r="K445" s="2047"/>
      <c r="L445" s="2047"/>
      <c r="M445" s="2946"/>
      <c r="N445" s="2943"/>
      <c r="O445" s="46"/>
      <c r="P445" s="56"/>
      <c r="Q445" s="56"/>
      <c r="R445" s="56"/>
      <c r="S445" s="56"/>
      <c r="T445" s="56"/>
      <c r="X445" s="705"/>
      <c r="Y445" s="705"/>
      <c r="Z445" s="705"/>
      <c r="AA445" s="705"/>
      <c r="AB445" s="705"/>
      <c r="AC445" s="705"/>
      <c r="AD445" s="705"/>
      <c r="AE445" s="705"/>
      <c r="AF445" s="70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</row>
    <row r="446" spans="1:47" ht="23.25" customHeight="1">
      <c r="A446" s="1993"/>
      <c r="B446" s="1993"/>
      <c r="C446" s="1993"/>
      <c r="D446" s="1993"/>
      <c r="E446" s="1993"/>
      <c r="F446" s="1993"/>
      <c r="G446" s="1993"/>
      <c r="H446" s="1993"/>
      <c r="I446" s="1993"/>
      <c r="J446" s="1993"/>
      <c r="K446" s="2047"/>
      <c r="L446" s="2047"/>
      <c r="M446" s="2946"/>
      <c r="N446" s="2943"/>
      <c r="O446" s="46"/>
      <c r="P446" s="56"/>
      <c r="Q446" s="56"/>
      <c r="R446" s="56"/>
      <c r="S446" s="56"/>
      <c r="T446" s="56"/>
      <c r="X446" s="705"/>
      <c r="Y446" s="705"/>
      <c r="Z446" s="705"/>
      <c r="AA446" s="705"/>
      <c r="AB446" s="705"/>
      <c r="AC446" s="705"/>
      <c r="AD446" s="705"/>
      <c r="AE446" s="705"/>
      <c r="AF446" s="705"/>
      <c r="AG446" s="45"/>
      <c r="AH446" s="45"/>
      <c r="AI446" s="45"/>
      <c r="AJ446" s="45"/>
      <c r="AK446" s="45"/>
      <c r="AL446" s="45"/>
      <c r="AM446" s="45"/>
      <c r="AN446" s="45"/>
      <c r="AO446" s="45"/>
      <c r="AP446" s="45"/>
      <c r="AQ446" s="45"/>
      <c r="AR446" s="45"/>
      <c r="AS446" s="45"/>
      <c r="AT446" s="45"/>
      <c r="AU446" s="45"/>
    </row>
    <row r="447" spans="1:47" ht="23.25" customHeight="1">
      <c r="B447" s="1977" t="s">
        <v>2228</v>
      </c>
      <c r="L447" s="1993"/>
      <c r="M447" s="2946"/>
      <c r="N447" s="2943"/>
      <c r="O447" s="424"/>
      <c r="P447" s="705"/>
      <c r="R447" s="705"/>
      <c r="S447" s="705"/>
      <c r="T447" s="705"/>
      <c r="U447" s="705"/>
      <c r="V447" s="705"/>
      <c r="W447" s="705"/>
      <c r="X447" s="705"/>
      <c r="Y447" s="705"/>
      <c r="Z447" s="705"/>
      <c r="AA447" s="705"/>
      <c r="AB447" s="705"/>
      <c r="AC447" s="705"/>
      <c r="AD447" s="705"/>
      <c r="AE447" s="705"/>
      <c r="AF447" s="705"/>
      <c r="AG447" s="45"/>
      <c r="AH447" s="45"/>
      <c r="AI447" s="45"/>
      <c r="AJ447" s="45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  <c r="AU447" s="45"/>
    </row>
    <row r="448" spans="1:47" ht="23.25" customHeight="1">
      <c r="A448" s="1993" t="s">
        <v>139</v>
      </c>
      <c r="D448" s="1977" t="s">
        <v>677</v>
      </c>
      <c r="I448" s="1977" t="str">
        <f>L465</f>
        <v>ดีเยี่ยม</v>
      </c>
      <c r="K448" s="1977" t="s">
        <v>305</v>
      </c>
      <c r="L448" s="1993"/>
      <c r="M448" s="2946"/>
      <c r="N448" s="2943"/>
      <c r="O448" s="724"/>
      <c r="P448" s="56"/>
      <c r="R448" s="705"/>
      <c r="S448" s="705"/>
      <c r="T448" s="705"/>
      <c r="U448" s="705"/>
      <c r="V448" s="705"/>
      <c r="W448" s="705"/>
      <c r="X448" s="705"/>
      <c r="Y448" s="705"/>
      <c r="Z448" s="705"/>
      <c r="AA448" s="705"/>
      <c r="AB448" s="705"/>
      <c r="AC448" s="705"/>
      <c r="AD448" s="705"/>
      <c r="AE448" s="705"/>
      <c r="AF448" s="705"/>
      <c r="AG448" s="45"/>
      <c r="AH448" s="45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5"/>
    </row>
    <row r="449" spans="1:47" ht="23.25" customHeight="1">
      <c r="A449" s="1991"/>
      <c r="B449" s="1991"/>
      <c r="C449" s="1991"/>
      <c r="D449" s="1980" t="s">
        <v>2123</v>
      </c>
      <c r="E449" s="1220" t="s">
        <v>1547</v>
      </c>
      <c r="F449" s="1220"/>
      <c r="G449" s="1220"/>
      <c r="H449" s="1220"/>
      <c r="I449" s="1222"/>
      <c r="J449" s="2055" t="s">
        <v>1891</v>
      </c>
      <c r="K449" s="2055" t="s">
        <v>897</v>
      </c>
      <c r="L449" s="2056"/>
      <c r="M449" s="2946"/>
      <c r="N449" s="2943"/>
      <c r="O449" s="724"/>
      <c r="P449" s="56"/>
      <c r="R449" s="705"/>
      <c r="S449" s="705"/>
      <c r="T449" s="705"/>
      <c r="U449" s="705"/>
      <c r="V449" s="705"/>
      <c r="W449" s="705"/>
      <c r="X449" s="705"/>
      <c r="Y449" s="705"/>
      <c r="Z449" s="705"/>
      <c r="AA449" s="705"/>
      <c r="AB449" s="705"/>
      <c r="AC449" s="705"/>
      <c r="AD449" s="705"/>
      <c r="AE449" s="705"/>
      <c r="AF449" s="705"/>
      <c r="AG449" s="45"/>
      <c r="AH449" s="45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5"/>
    </row>
    <row r="450" spans="1:47" ht="23.25" customHeight="1">
      <c r="A450" s="1986"/>
      <c r="B450" s="1986" t="s">
        <v>1286</v>
      </c>
      <c r="C450" s="1986"/>
      <c r="D450" s="1985" t="s">
        <v>2123</v>
      </c>
      <c r="E450" s="1370" t="s">
        <v>1548</v>
      </c>
      <c r="F450" s="1370"/>
      <c r="G450" s="1370"/>
      <c r="H450" s="1370"/>
      <c r="I450" s="1990"/>
      <c r="J450" s="2057" t="s">
        <v>898</v>
      </c>
      <c r="K450" s="2057" t="s">
        <v>891</v>
      </c>
      <c r="L450" s="1984" t="s">
        <v>891</v>
      </c>
      <c r="M450" s="2946"/>
      <c r="N450" s="2943"/>
      <c r="O450" s="46"/>
      <c r="P450" s="705"/>
      <c r="R450" s="705"/>
      <c r="S450" s="705"/>
      <c r="T450" s="705"/>
      <c r="U450" s="705"/>
      <c r="V450" s="705"/>
      <c r="W450" s="705"/>
      <c r="X450" s="705"/>
      <c r="Y450" s="705"/>
      <c r="Z450" s="705"/>
      <c r="AA450" s="705"/>
      <c r="AB450" s="705"/>
      <c r="AC450" s="705"/>
      <c r="AD450" s="705"/>
      <c r="AE450" s="705"/>
      <c r="AF450" s="705"/>
      <c r="AG450" s="45"/>
      <c r="AH450" s="45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5"/>
    </row>
    <row r="451" spans="1:47" ht="23.25" customHeight="1">
      <c r="A451" s="1370"/>
      <c r="B451" s="1370"/>
      <c r="C451" s="1370"/>
      <c r="D451" s="1990" t="s">
        <v>2123</v>
      </c>
      <c r="E451" s="2058">
        <v>1</v>
      </c>
      <c r="F451" s="2059">
        <v>2</v>
      </c>
      <c r="G451" s="2059">
        <v>3</v>
      </c>
      <c r="H451" s="2059">
        <v>4</v>
      </c>
      <c r="I451" s="2060">
        <v>5</v>
      </c>
      <c r="J451" s="2061"/>
      <c r="K451" s="2062"/>
      <c r="L451" s="1989"/>
      <c r="M451" s="2946"/>
      <c r="N451" s="2943"/>
      <c r="O451" s="30"/>
      <c r="P451" s="1956">
        <v>1</v>
      </c>
      <c r="Q451" s="1956">
        <v>2</v>
      </c>
      <c r="R451" s="1956">
        <v>3</v>
      </c>
      <c r="S451" s="1956">
        <v>4</v>
      </c>
      <c r="T451" s="1956">
        <v>5</v>
      </c>
      <c r="U451" s="1956">
        <v>9</v>
      </c>
      <c r="V451" s="1956">
        <v>10</v>
      </c>
      <c r="W451" s="1956">
        <v>11</v>
      </c>
      <c r="X451" s="705"/>
      <c r="Y451" s="705"/>
      <c r="Z451" s="705"/>
      <c r="AA451" s="705"/>
      <c r="AB451" s="705"/>
      <c r="AC451" s="705"/>
      <c r="AD451" s="705"/>
      <c r="AE451" s="705"/>
      <c r="AF451" s="705"/>
      <c r="AG451" s="45"/>
      <c r="AH451" s="45"/>
      <c r="AI451" s="45"/>
      <c r="AJ451" s="45"/>
      <c r="AK451" s="45"/>
      <c r="AL451" s="45"/>
      <c r="AM451" s="45"/>
      <c r="AN451" s="45"/>
      <c r="AO451" s="45"/>
      <c r="AP451" s="45"/>
      <c r="AQ451" s="45"/>
      <c r="AR451" s="45"/>
      <c r="AS451" s="45"/>
      <c r="AT451" s="45"/>
      <c r="AU451" s="45"/>
    </row>
    <row r="452" spans="1:47" ht="23.25" customHeight="1">
      <c r="A452" s="1991" t="s">
        <v>102</v>
      </c>
      <c r="B452" s="1993"/>
      <c r="C452" s="1993"/>
      <c r="D452" s="1993"/>
      <c r="E452" s="731" t="str">
        <f>IF($K452=E$394,"P"," ")</f>
        <v xml:space="preserve"> </v>
      </c>
      <c r="F452" s="2181" t="str">
        <f>IF($K452=F$394,"P","  ")</f>
        <v xml:space="preserve">  </v>
      </c>
      <c r="G452" s="2181" t="str">
        <f>IF($K452=G$394,"P","  ")</f>
        <v xml:space="preserve">  </v>
      </c>
      <c r="H452" s="2181" t="str">
        <f>IF($K452=H$394,"P","  ")</f>
        <v xml:space="preserve">  </v>
      </c>
      <c r="I452" s="2292" t="str">
        <f>IF($K452=I$394,"P","  ")</f>
        <v>P</v>
      </c>
      <c r="J452" s="2018">
        <f>LOOKUP(U452,Y!$EW$4:$HT$4,Y!$EW$18:$HT$18)</f>
        <v>1</v>
      </c>
      <c r="K452" s="2284">
        <f>LOOKUP(V452,Y!$EW$4:$HT$4,Y!$EW$18:$HT$18)</f>
        <v>5</v>
      </c>
      <c r="L452" s="2071" t="str">
        <f>LOOKUP(W452,Y!$EW$4:$HT$4,Y!$EW$18:$HT$18)</f>
        <v>ดีเยี่ยม</v>
      </c>
      <c r="M452" s="2946"/>
      <c r="N452" s="2943"/>
      <c r="O452" s="1952">
        <v>1</v>
      </c>
      <c r="P452" s="55">
        <f t="shared" ref="P452:W452" si="33">$O452*100+P$394</f>
        <v>101</v>
      </c>
      <c r="Q452" s="55">
        <f t="shared" si="33"/>
        <v>102</v>
      </c>
      <c r="R452" s="55">
        <f t="shared" si="33"/>
        <v>103</v>
      </c>
      <c r="S452" s="55">
        <f t="shared" si="33"/>
        <v>104</v>
      </c>
      <c r="T452" s="55">
        <f t="shared" si="33"/>
        <v>105</v>
      </c>
      <c r="U452" s="1957">
        <f t="shared" si="33"/>
        <v>109</v>
      </c>
      <c r="V452" s="1957">
        <f t="shared" si="33"/>
        <v>110</v>
      </c>
      <c r="W452" s="1957">
        <f t="shared" si="33"/>
        <v>111</v>
      </c>
      <c r="X452" s="705"/>
      <c r="Y452" s="705"/>
      <c r="Z452" s="705"/>
      <c r="AA452" s="29" t="str">
        <f>A452&amp;B453</f>
        <v>8.1 กำหนดมาตรฐานการศึกษาปฐมวัยสถานศึกษา</v>
      </c>
      <c r="AB452" s="705"/>
      <c r="AC452" s="705"/>
      <c r="AD452" s="705"/>
      <c r="AE452" s="705"/>
      <c r="AF452" s="70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</row>
    <row r="453" spans="1:47" ht="23.25" customHeight="1">
      <c r="A453" s="1993" t="s">
        <v>1086</v>
      </c>
      <c r="B453" s="1993"/>
      <c r="C453" s="1993"/>
      <c r="D453" s="1993"/>
      <c r="E453" s="731"/>
      <c r="F453" s="2181"/>
      <c r="G453" s="2181"/>
      <c r="H453" s="2181"/>
      <c r="I453" s="2292"/>
      <c r="J453" s="2018"/>
      <c r="K453" s="2018"/>
      <c r="L453" s="2045"/>
      <c r="M453" s="2946"/>
      <c r="N453" s="2943"/>
      <c r="O453" s="46"/>
      <c r="P453" s="56"/>
      <c r="Q453" s="56"/>
      <c r="R453" s="56"/>
      <c r="S453" s="56"/>
      <c r="T453" s="56"/>
      <c r="U453" s="56"/>
      <c r="V453" s="56"/>
      <c r="W453" s="56"/>
      <c r="Z453" s="705"/>
      <c r="AA453" s="29" t="str">
        <f>A453&amp;B454&amp;B455</f>
        <v>8.2 จัดทำและดำเนินการตามแผนพัฒนาการจัดการศึกษาของสถานศึกษาที่มุ่งพัฒนาคุณภาพตามมาตรฐานการศึกษาของสถานศึกษา</v>
      </c>
      <c r="AB453" s="705"/>
      <c r="AC453" s="705"/>
      <c r="AD453" s="705"/>
      <c r="AE453" s="705"/>
      <c r="AF453" s="70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</row>
    <row r="454" spans="1:47" ht="23.25" customHeight="1">
      <c r="A454" s="1993"/>
      <c r="B454" s="1993" t="s">
        <v>1087</v>
      </c>
      <c r="C454" s="1993"/>
      <c r="D454" s="1993"/>
      <c r="E454" s="731"/>
      <c r="F454" s="2181"/>
      <c r="G454" s="2181"/>
      <c r="H454" s="2181"/>
      <c r="I454" s="2292"/>
      <c r="J454" s="2065"/>
      <c r="K454" s="2066"/>
      <c r="L454" s="2067"/>
      <c r="M454" s="2946"/>
      <c r="N454" s="2943"/>
      <c r="O454" s="724"/>
      <c r="P454" s="56"/>
      <c r="Q454" s="269"/>
      <c r="R454" s="705"/>
      <c r="S454" s="705"/>
      <c r="T454" s="705"/>
      <c r="U454" s="705"/>
      <c r="V454" s="705"/>
      <c r="W454" s="705"/>
      <c r="Z454" s="705"/>
      <c r="AA454" s="705"/>
      <c r="AB454" s="705"/>
      <c r="AC454" s="705"/>
      <c r="AD454" s="705"/>
      <c r="AE454" s="705"/>
      <c r="AF454" s="705"/>
      <c r="AG454" s="45"/>
      <c r="AH454" s="45"/>
      <c r="AI454" s="45"/>
      <c r="AJ454" s="45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  <c r="AU454" s="45"/>
    </row>
    <row r="455" spans="1:47" ht="23.25" customHeight="1">
      <c r="A455" s="1993"/>
      <c r="B455" s="1993" t="s">
        <v>1088</v>
      </c>
      <c r="C455" s="1993"/>
      <c r="D455" s="1993"/>
      <c r="E455" s="731" t="str">
        <f>IF($K455=E$394,"P"," ")</f>
        <v xml:space="preserve"> </v>
      </c>
      <c r="F455" s="2181" t="str">
        <f>IF($K455=F$394,"P","  ")</f>
        <v xml:space="preserve">  </v>
      </c>
      <c r="G455" s="2181" t="str">
        <f>IF($K455=G$394,"P","  ")</f>
        <v xml:space="preserve">  </v>
      </c>
      <c r="H455" s="2181" t="str">
        <f>IF($K455=H$394,"P","  ")</f>
        <v xml:space="preserve">  </v>
      </c>
      <c r="I455" s="2292" t="str">
        <f>IF($K455=I$394,"P","  ")</f>
        <v>P</v>
      </c>
      <c r="J455" s="2018">
        <f>LOOKUP(U455,Y!$EW$4:$HT$4,Y!$EW$18:$HT$18)</f>
        <v>1</v>
      </c>
      <c r="K455" s="2017">
        <f>LOOKUP(V455,Y!$EW$4:$HT$4,Y!$EW$18:$HT$18)</f>
        <v>5</v>
      </c>
      <c r="L455" s="2045" t="str">
        <f>LOOKUP(W455,Y!$EW$4:$HT$4,Y!$EW$18:$HT$18)</f>
        <v>ดีเยี่ยม</v>
      </c>
      <c r="M455" s="2946"/>
      <c r="N455" s="2943"/>
      <c r="O455" s="1952">
        <v>2</v>
      </c>
      <c r="P455" s="55">
        <f t="shared" ref="P455:W455" si="34">$O455*100+P$394</f>
        <v>201</v>
      </c>
      <c r="Q455" s="55">
        <f t="shared" si="34"/>
        <v>202</v>
      </c>
      <c r="R455" s="55">
        <f t="shared" si="34"/>
        <v>203</v>
      </c>
      <c r="S455" s="55">
        <f t="shared" si="34"/>
        <v>204</v>
      </c>
      <c r="T455" s="55">
        <f t="shared" si="34"/>
        <v>205</v>
      </c>
      <c r="U455" s="1957">
        <f t="shared" si="34"/>
        <v>209</v>
      </c>
      <c r="V455" s="1957">
        <f t="shared" si="34"/>
        <v>210</v>
      </c>
      <c r="W455" s="1957">
        <f t="shared" si="34"/>
        <v>211</v>
      </c>
      <c r="Z455" s="705"/>
      <c r="AA455" s="705"/>
      <c r="AB455" s="705"/>
      <c r="AC455" s="705"/>
      <c r="AD455" s="705"/>
      <c r="AE455" s="705"/>
      <c r="AF455" s="705"/>
      <c r="AG455" s="45"/>
      <c r="AH455" s="45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5"/>
    </row>
    <row r="456" spans="1:47" ht="23.25" customHeight="1">
      <c r="A456" s="1993" t="s">
        <v>2230</v>
      </c>
      <c r="B456" s="1993"/>
      <c r="C456" s="1993"/>
      <c r="D456" s="1993"/>
      <c r="E456" s="731"/>
      <c r="F456" s="2181"/>
      <c r="G456" s="2181"/>
      <c r="H456" s="2181"/>
      <c r="I456" s="2292"/>
      <c r="J456" s="2018"/>
      <c r="K456" s="2018"/>
      <c r="L456" s="2045"/>
      <c r="M456" s="2946"/>
      <c r="N456" s="2943"/>
      <c r="O456" s="46"/>
      <c r="P456" s="56"/>
      <c r="Q456" s="56"/>
      <c r="R456" s="56"/>
      <c r="S456" s="56"/>
      <c r="T456" s="56"/>
      <c r="U456" s="56"/>
      <c r="V456" s="56"/>
      <c r="W456" s="56"/>
      <c r="Z456" s="705"/>
      <c r="AA456" s="29" t="str">
        <f>A456&amp;B457&amp;B458</f>
        <v>8.3  จัดระบบข้อมูลสารสนเทศและในสารสนเทศในการบริหารจัดการ</v>
      </c>
      <c r="AB456" s="705"/>
      <c r="AC456" s="705"/>
      <c r="AD456" s="705"/>
      <c r="AE456" s="705"/>
      <c r="AF456" s="705"/>
      <c r="AG456" s="45"/>
      <c r="AH456" s="45"/>
      <c r="AI456" s="45"/>
      <c r="AJ456" s="45"/>
      <c r="AK456" s="45"/>
      <c r="AL456" s="45"/>
      <c r="AM456" s="45"/>
      <c r="AN456" s="45"/>
      <c r="AO456" s="45"/>
      <c r="AP456" s="45"/>
      <c r="AQ456" s="45"/>
      <c r="AR456" s="45"/>
      <c r="AS456" s="45"/>
      <c r="AT456" s="45"/>
      <c r="AU456" s="45"/>
    </row>
    <row r="457" spans="1:47" ht="23.25" customHeight="1">
      <c r="A457" s="1993"/>
      <c r="B457" s="1993" t="s">
        <v>2231</v>
      </c>
      <c r="C457" s="1993"/>
      <c r="D457" s="1993"/>
      <c r="E457" s="731" t="str">
        <f>IF($K457=E$394,"P"," ")</f>
        <v xml:space="preserve"> </v>
      </c>
      <c r="F457" s="2181" t="str">
        <f>IF($K457=F$394,"P","  ")</f>
        <v xml:space="preserve">  </v>
      </c>
      <c r="G457" s="2181" t="str">
        <f>IF($K457=G$394,"P","  ")</f>
        <v xml:space="preserve">  </v>
      </c>
      <c r="H457" s="2181" t="str">
        <f>IF($K457=H$394,"P","  ")</f>
        <v xml:space="preserve">  </v>
      </c>
      <c r="I457" s="2292" t="str">
        <f>IF($K457=I$394,"P","  ")</f>
        <v>P</v>
      </c>
      <c r="J457" s="2018">
        <f>LOOKUP(U457,Y!$EW$4:$HT$4,Y!$EW$18:$HT$18)</f>
        <v>1</v>
      </c>
      <c r="K457" s="2017">
        <f>LOOKUP(V457,Y!$EW$4:$HT$4,Y!$EW$18:$HT$18)</f>
        <v>5</v>
      </c>
      <c r="L457" s="2045" t="str">
        <f>LOOKUP(W457,Y!$EW$4:$HT$4,Y!$EW$18:$HT$18)</f>
        <v>ดีเยี่ยม</v>
      </c>
      <c r="M457" s="2946"/>
      <c r="N457" s="2943"/>
      <c r="O457" s="1952">
        <v>3</v>
      </c>
      <c r="P457" s="55">
        <f t="shared" ref="P457:W457" si="35">$O457*100+P$394</f>
        <v>301</v>
      </c>
      <c r="Q457" s="55">
        <f t="shared" si="35"/>
        <v>302</v>
      </c>
      <c r="R457" s="55">
        <f t="shared" si="35"/>
        <v>303</v>
      </c>
      <c r="S457" s="55">
        <f t="shared" si="35"/>
        <v>304</v>
      </c>
      <c r="T457" s="55">
        <f t="shared" si="35"/>
        <v>305</v>
      </c>
      <c r="U457" s="1957">
        <f t="shared" si="35"/>
        <v>309</v>
      </c>
      <c r="V457" s="1957">
        <f t="shared" si="35"/>
        <v>310</v>
      </c>
      <c r="W457" s="1957">
        <f t="shared" si="35"/>
        <v>311</v>
      </c>
      <c r="Z457" s="705"/>
      <c r="AA457" s="705"/>
      <c r="AB457" s="705"/>
      <c r="AC457" s="705"/>
      <c r="AD457" s="705"/>
      <c r="AE457" s="705"/>
      <c r="AF457" s="70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</row>
    <row r="458" spans="1:47" ht="23.25" customHeight="1">
      <c r="A458" s="1993" t="s">
        <v>2232</v>
      </c>
      <c r="B458" s="1993"/>
      <c r="C458" s="1993"/>
      <c r="D458" s="1993"/>
      <c r="E458" s="731"/>
      <c r="F458" s="2181"/>
      <c r="G458" s="2181"/>
      <c r="H458" s="2181"/>
      <c r="I458" s="2292"/>
      <c r="J458" s="2018"/>
      <c r="K458" s="2018"/>
      <c r="L458" s="2045"/>
      <c r="M458" s="2946"/>
      <c r="N458" s="2943"/>
      <c r="O458" s="46"/>
      <c r="P458" s="56"/>
      <c r="Q458" s="56"/>
      <c r="R458" s="56"/>
      <c r="S458" s="56"/>
      <c r="T458" s="56"/>
      <c r="U458" s="56"/>
      <c r="V458" s="56"/>
      <c r="W458" s="56"/>
      <c r="Z458" s="705"/>
      <c r="AA458" s="29" t="str">
        <f>A458&amp;B459&amp;B460</f>
        <v>8.4  ติดตามตรวจสอบ และประเมินผลการดำเนินงานคุณภาพภายในตามมาตรฐานการศึกษาของสถานศึกษา</v>
      </c>
      <c r="AB458" s="705"/>
      <c r="AC458" s="705"/>
      <c r="AD458" s="705"/>
      <c r="AE458" s="705"/>
      <c r="AF458" s="705"/>
      <c r="AG458" s="45"/>
      <c r="AH458" s="45"/>
      <c r="AI458" s="45"/>
      <c r="AJ458" s="45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  <c r="AU458" s="45"/>
    </row>
    <row r="459" spans="1:47" ht="23.25" customHeight="1">
      <c r="A459" s="1993"/>
      <c r="B459" s="1993" t="s">
        <v>2233</v>
      </c>
      <c r="C459" s="1993"/>
      <c r="D459" s="1993"/>
      <c r="E459" s="731"/>
      <c r="F459" s="2181"/>
      <c r="G459" s="2181"/>
      <c r="H459" s="2181"/>
      <c r="I459" s="2292"/>
      <c r="J459" s="2065"/>
      <c r="K459" s="2066"/>
      <c r="L459" s="2067"/>
      <c r="M459" s="2946"/>
      <c r="N459" s="2943"/>
      <c r="O459" s="424"/>
      <c r="P459" s="705"/>
      <c r="Q459" s="269"/>
      <c r="R459" s="705"/>
      <c r="S459" s="705"/>
      <c r="T459" s="705"/>
      <c r="U459" s="705"/>
      <c r="V459" s="705"/>
      <c r="W459" s="705"/>
      <c r="Z459" s="705"/>
      <c r="AA459" s="705"/>
      <c r="AB459" s="705"/>
      <c r="AC459" s="705"/>
      <c r="AD459" s="705"/>
      <c r="AE459" s="705"/>
      <c r="AF459" s="705"/>
      <c r="AG459" s="45"/>
      <c r="AH459" s="45"/>
      <c r="AI459" s="45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  <c r="AU459" s="45"/>
    </row>
    <row r="460" spans="1:47" ht="23.25" customHeight="1">
      <c r="A460" s="1993"/>
      <c r="B460" s="1993" t="s">
        <v>2234</v>
      </c>
      <c r="C460" s="1993"/>
      <c r="D460" s="1993"/>
      <c r="E460" s="731" t="str">
        <f>IF($K460=E$394,"P"," ")</f>
        <v xml:space="preserve"> </v>
      </c>
      <c r="F460" s="2181" t="str">
        <f>IF($K460=F$394,"P","  ")</f>
        <v xml:space="preserve">  </v>
      </c>
      <c r="G460" s="2181" t="str">
        <f>IF($K460=G$394,"P","  ")</f>
        <v xml:space="preserve">  </v>
      </c>
      <c r="H460" s="2181" t="str">
        <f>IF($K460=H$394,"P","  ")</f>
        <v xml:space="preserve">  </v>
      </c>
      <c r="I460" s="2292" t="str">
        <f>IF($K460=I$394,"P","  ")</f>
        <v>P</v>
      </c>
      <c r="J460" s="2018">
        <f>LOOKUP(U460,Y!$EW$4:$HT$4,Y!$EW$18:$HT$18)</f>
        <v>0.5</v>
      </c>
      <c r="K460" s="2017">
        <f>LOOKUP(V460,Y!$EW$4:$HT$4,Y!$EW$18:$HT$18)</f>
        <v>5</v>
      </c>
      <c r="L460" s="2045" t="str">
        <f>LOOKUP(W460,Y!$EW$4:$HT$4,Y!$EW$18:$HT$18)</f>
        <v>ดีเยี่ยม</v>
      </c>
      <c r="M460" s="2946"/>
      <c r="N460" s="2943"/>
      <c r="O460" s="1952">
        <v>4</v>
      </c>
      <c r="P460" s="55">
        <f t="shared" ref="P460:W460" si="36">$O460*100+P$394</f>
        <v>401</v>
      </c>
      <c r="Q460" s="55">
        <f t="shared" si="36"/>
        <v>402</v>
      </c>
      <c r="R460" s="55">
        <f t="shared" si="36"/>
        <v>403</v>
      </c>
      <c r="S460" s="55">
        <f t="shared" si="36"/>
        <v>404</v>
      </c>
      <c r="T460" s="55">
        <f t="shared" si="36"/>
        <v>405</v>
      </c>
      <c r="U460" s="1957">
        <f t="shared" si="36"/>
        <v>409</v>
      </c>
      <c r="V460" s="1957">
        <f t="shared" si="36"/>
        <v>410</v>
      </c>
      <c r="W460" s="1957">
        <f t="shared" si="36"/>
        <v>411</v>
      </c>
      <c r="Z460" s="705"/>
      <c r="AA460" s="705"/>
      <c r="AB460" s="705"/>
      <c r="AC460" s="705"/>
      <c r="AD460" s="705"/>
      <c r="AE460" s="705"/>
      <c r="AF460" s="705"/>
      <c r="AG460" s="45"/>
      <c r="AH460" s="45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5"/>
      <c r="AU460" s="45"/>
    </row>
    <row r="461" spans="1:47" ht="23.25" customHeight="1">
      <c r="A461" s="1993" t="s">
        <v>1271</v>
      </c>
      <c r="B461" s="1993"/>
      <c r="C461" s="1993"/>
      <c r="D461" s="1993"/>
      <c r="E461" s="731"/>
      <c r="F461" s="2181"/>
      <c r="G461" s="2181"/>
      <c r="H461" s="2181"/>
      <c r="I461" s="2292"/>
      <c r="J461" s="2065"/>
      <c r="K461" s="2066"/>
      <c r="L461" s="2067"/>
      <c r="M461" s="2946"/>
      <c r="N461" s="2943"/>
      <c r="O461" s="424"/>
      <c r="P461" s="705"/>
      <c r="Q461" s="269"/>
      <c r="R461" s="705"/>
      <c r="S461" s="705"/>
      <c r="T461" s="705"/>
      <c r="U461" s="705"/>
      <c r="V461" s="705"/>
      <c r="W461" s="705"/>
      <c r="Z461" s="705"/>
      <c r="AA461" s="29" t="str">
        <f>A461&amp;B462&amp;B463</f>
        <v>8.5  นำผลการประเมินคุณภาพทั้งภายในภายนอก</v>
      </c>
      <c r="AB461" s="705"/>
      <c r="AC461" s="705"/>
      <c r="AD461" s="705"/>
      <c r="AE461" s="705"/>
      <c r="AF461" s="70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5"/>
    </row>
    <row r="462" spans="1:47" ht="23.25" customHeight="1">
      <c r="A462" s="1993" t="s">
        <v>101</v>
      </c>
      <c r="C462" s="1993"/>
      <c r="D462" s="1993"/>
      <c r="E462" s="731" t="str">
        <f>IF($K462=E$394,"P"," ")</f>
        <v xml:space="preserve"> </v>
      </c>
      <c r="F462" s="2181" t="str">
        <f>IF($K462=F$394,"P","  ")</f>
        <v xml:space="preserve">  </v>
      </c>
      <c r="G462" s="2181" t="str">
        <f>IF($K462=G$394,"P","  ")</f>
        <v xml:space="preserve">  </v>
      </c>
      <c r="H462" s="2181" t="str">
        <f>IF($K462=H$394,"P","  ")</f>
        <v xml:space="preserve">  </v>
      </c>
      <c r="I462" s="2292" t="str">
        <f>IF($K462=I$394,"P","  ")</f>
        <v>P</v>
      </c>
      <c r="J462" s="2018">
        <f>LOOKUP(U462,Y!$EW$4:$HT$4,Y!$EW$18:$HT$18)</f>
        <v>0.5</v>
      </c>
      <c r="K462" s="2017">
        <f>LOOKUP(V462,Y!$EW$4:$HT$4,Y!$EW$18:$HT$18)</f>
        <v>5</v>
      </c>
      <c r="L462" s="2045" t="str">
        <f>LOOKUP(W462,Y!$EW$4:$HT$4,Y!$EW$18:$HT$18)</f>
        <v>ดีเยี่ยม</v>
      </c>
      <c r="M462" s="2946"/>
      <c r="N462" s="2943"/>
      <c r="O462" s="1952">
        <v>5</v>
      </c>
      <c r="P462" s="55">
        <f t="shared" ref="P462:W462" si="37">$O462*100+P$394</f>
        <v>501</v>
      </c>
      <c r="Q462" s="55">
        <f t="shared" si="37"/>
        <v>502</v>
      </c>
      <c r="R462" s="55">
        <f t="shared" si="37"/>
        <v>503</v>
      </c>
      <c r="S462" s="55">
        <f t="shared" si="37"/>
        <v>504</v>
      </c>
      <c r="T462" s="55">
        <f t="shared" si="37"/>
        <v>505</v>
      </c>
      <c r="U462" s="1957">
        <f t="shared" si="37"/>
        <v>509</v>
      </c>
      <c r="V462" s="1957">
        <f t="shared" si="37"/>
        <v>510</v>
      </c>
      <c r="W462" s="1957">
        <f t="shared" si="37"/>
        <v>511</v>
      </c>
      <c r="Z462" s="705"/>
      <c r="AA462" s="705"/>
      <c r="AB462" s="705"/>
      <c r="AC462" s="705"/>
      <c r="AD462" s="705"/>
      <c r="AE462" s="705"/>
      <c r="AF462" s="70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</row>
    <row r="463" spans="1:47" ht="23.25" customHeight="1">
      <c r="A463" s="1993" t="s">
        <v>1272</v>
      </c>
      <c r="B463" s="1993"/>
      <c r="C463" s="1993"/>
      <c r="D463" s="1993"/>
      <c r="E463" s="731"/>
      <c r="F463" s="2181"/>
      <c r="G463" s="2181"/>
      <c r="H463" s="2181"/>
      <c r="I463" s="2292"/>
      <c r="J463" s="2065"/>
      <c r="K463" s="2066"/>
      <c r="L463" s="2067"/>
      <c r="M463" s="2946"/>
      <c r="N463" s="2943"/>
      <c r="O463" s="424"/>
      <c r="P463" s="705"/>
      <c r="Q463" s="269"/>
      <c r="R463" s="705"/>
      <c r="S463" s="705"/>
      <c r="T463" s="705"/>
      <c r="U463" s="705"/>
      <c r="V463" s="705"/>
      <c r="W463" s="705"/>
      <c r="Z463" s="705"/>
      <c r="AA463" s="29" t="str">
        <f>A463&amp;B464&amp;B465</f>
        <v>8.6  จัดทำรายงานประจำปีที่เป็นรายงานการประเมินคุณภาพภายใน</v>
      </c>
      <c r="AB463" s="705"/>
      <c r="AC463" s="705"/>
      <c r="AD463" s="705"/>
      <c r="AE463" s="705"/>
      <c r="AF463" s="705"/>
      <c r="AG463" s="45"/>
      <c r="AH463" s="45"/>
      <c r="AI463" s="45"/>
      <c r="AJ463" s="45"/>
      <c r="AK463" s="45"/>
      <c r="AL463" s="45"/>
      <c r="AM463" s="45"/>
      <c r="AN463" s="45"/>
      <c r="AO463" s="45"/>
      <c r="AP463" s="45"/>
      <c r="AQ463" s="45"/>
      <c r="AR463" s="45"/>
      <c r="AS463" s="45"/>
      <c r="AT463" s="45"/>
      <c r="AU463" s="45"/>
    </row>
    <row r="464" spans="1:47" ht="23.25" customHeight="1">
      <c r="A464" s="1995"/>
      <c r="B464" s="1995" t="s">
        <v>1273</v>
      </c>
      <c r="C464" s="1995"/>
      <c r="D464" s="1995"/>
      <c r="E464" s="731" t="str">
        <f>IF($K464=E$394,"P"," ")</f>
        <v xml:space="preserve"> </v>
      </c>
      <c r="F464" s="2181" t="str">
        <f>IF($K464=F$394,"P","  ")</f>
        <v xml:space="preserve">  </v>
      </c>
      <c r="G464" s="2181" t="str">
        <f>IF($K464=G$394,"P","  ")</f>
        <v xml:space="preserve">  </v>
      </c>
      <c r="H464" s="2181" t="str">
        <f>IF($K464=H$394,"P","  ")</f>
        <v xml:space="preserve">  </v>
      </c>
      <c r="I464" s="2292" t="str">
        <f>IF($K464=I$394,"P","  ")</f>
        <v>P</v>
      </c>
      <c r="J464" s="2018">
        <f>LOOKUP(U464,Y!$EW$4:$HT$4,Y!$EW$18:$HT$18)</f>
        <v>1</v>
      </c>
      <c r="K464" s="2052">
        <f>LOOKUP(V464,Y!$EW$4:$HT$4,Y!$EW$18:$HT$18)</f>
        <v>5</v>
      </c>
      <c r="L464" s="2072" t="str">
        <f>LOOKUP(W464,Y!$EW$4:$HT$4,Y!$EW$18:$HT$18)</f>
        <v>ดีเยี่ยม</v>
      </c>
      <c r="M464" s="2946"/>
      <c r="N464" s="2943"/>
      <c r="O464" s="1952">
        <v>6</v>
      </c>
      <c r="P464" s="55">
        <f t="shared" ref="P464:W464" si="38">$O464*100+P$394</f>
        <v>601</v>
      </c>
      <c r="Q464" s="55">
        <f t="shared" si="38"/>
        <v>602</v>
      </c>
      <c r="R464" s="55">
        <f t="shared" si="38"/>
        <v>603</v>
      </c>
      <c r="S464" s="55">
        <f t="shared" si="38"/>
        <v>604</v>
      </c>
      <c r="T464" s="55">
        <f t="shared" si="38"/>
        <v>605</v>
      </c>
      <c r="U464" s="1957">
        <f t="shared" si="38"/>
        <v>609</v>
      </c>
      <c r="V464" s="1957">
        <f t="shared" si="38"/>
        <v>610</v>
      </c>
      <c r="W464" s="1957">
        <f t="shared" si="38"/>
        <v>611</v>
      </c>
      <c r="Z464" s="705"/>
      <c r="AA464" s="705"/>
      <c r="AB464" s="705"/>
      <c r="AC464" s="705"/>
      <c r="AD464" s="705"/>
      <c r="AE464" s="705"/>
      <c r="AF464" s="705"/>
      <c r="AG464" s="45"/>
      <c r="AH464" s="45"/>
      <c r="AI464" s="45"/>
      <c r="AJ464" s="45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  <c r="AU464" s="45"/>
    </row>
    <row r="465" spans="1:47" ht="23.25" customHeight="1">
      <c r="A465" s="2026"/>
      <c r="B465" s="2026"/>
      <c r="C465" s="2026"/>
      <c r="D465" s="2026" t="s">
        <v>634</v>
      </c>
      <c r="E465" s="2026"/>
      <c r="F465" s="2026"/>
      <c r="G465" s="2026"/>
      <c r="H465" s="2026"/>
      <c r="I465" s="2026"/>
      <c r="J465" s="2026"/>
      <c r="K465" s="2027">
        <f>LOOKUP(R465,Y!$EW$6:$HT$6,Y!$EW$45:$HT$45)</f>
        <v>5</v>
      </c>
      <c r="L465" s="2027" t="str">
        <f>LOOKUP(T465,Y!$EW$6:$HT$6,Y!$EW$45:$HT$45)</f>
        <v>ดีเยี่ยม</v>
      </c>
      <c r="M465" s="2946"/>
      <c r="N465" s="2943"/>
      <c r="O465" s="1952">
        <v>11</v>
      </c>
      <c r="P465" s="55">
        <f>$O465*100+P$244</f>
        <v>1101</v>
      </c>
      <c r="Q465" s="55">
        <f>$O465*100+Q$244</f>
        <v>1102</v>
      </c>
      <c r="R465" s="1954">
        <f>$O465*100+R$244</f>
        <v>1103</v>
      </c>
      <c r="S465" s="55">
        <f>$O465*100+S$244</f>
        <v>1104</v>
      </c>
      <c r="T465" s="1954">
        <f>$O465*100+T$244</f>
        <v>1105</v>
      </c>
      <c r="X465" s="705"/>
      <c r="Y465" s="705"/>
      <c r="Z465" s="705"/>
      <c r="AA465" s="705"/>
      <c r="AB465" s="705"/>
      <c r="AC465" s="705"/>
      <c r="AD465" s="705"/>
      <c r="AE465" s="705"/>
      <c r="AF465" s="70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5"/>
    </row>
    <row r="466" spans="1:47" ht="23.25" customHeight="1">
      <c r="A466" s="1993"/>
      <c r="B466" s="1977" t="s">
        <v>907</v>
      </c>
      <c r="L466" s="1993"/>
      <c r="M466" s="2946"/>
      <c r="N466" s="2943"/>
      <c r="O466" s="424"/>
      <c r="P466" s="705"/>
      <c r="R466" s="705"/>
      <c r="S466" s="705"/>
      <c r="T466" s="705"/>
      <c r="U466" s="705"/>
      <c r="V466" s="705"/>
      <c r="W466" s="705"/>
      <c r="X466" s="705"/>
      <c r="Y466" s="705"/>
      <c r="Z466" s="705"/>
      <c r="AA466" s="705"/>
      <c r="AB466" s="705"/>
      <c r="AC466" s="705"/>
      <c r="AD466" s="705"/>
      <c r="AE466" s="705"/>
      <c r="AF466" s="70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</row>
    <row r="467" spans="1:47" ht="23.25" customHeight="1">
      <c r="A467" s="1977" t="str">
        <f>IF(Y!EP29=0," ",Y!EP29)</f>
        <v xml:space="preserve"> -  จัดโครงการกิจกรรมพัฒนาการเรียนการสอน เพิ่มยกระดับผลสัมฤทธิ์ทางการเรียนให้</v>
      </c>
      <c r="L467" s="1993"/>
      <c r="M467" s="2946"/>
      <c r="N467" s="2943"/>
      <c r="O467" s="424"/>
      <c r="P467" s="705"/>
      <c r="R467" s="705"/>
      <c r="S467" s="705"/>
      <c r="T467" s="705"/>
      <c r="U467" s="705"/>
      <c r="V467" s="705"/>
      <c r="W467" s="705"/>
      <c r="X467" s="705"/>
      <c r="Y467" s="705"/>
      <c r="Z467" s="705"/>
      <c r="AA467" s="705"/>
      <c r="AB467" s="705"/>
      <c r="AC467" s="705"/>
      <c r="AD467" s="705"/>
      <c r="AE467" s="705"/>
      <c r="AF467" s="705"/>
      <c r="AG467" s="45"/>
      <c r="AH467" s="45"/>
      <c r="AI467" s="45"/>
      <c r="AJ467" s="45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  <c r="AU467" s="45"/>
    </row>
    <row r="468" spans="1:47" ht="23.25" customHeight="1">
      <c r="A468" s="1977" t="str">
        <f>IF(Y!EP30=0," ",Y!EP30)</f>
        <v xml:space="preserve">     สูงขึ้น โดยเฉพาะวิชาภาษาไทย คณิตศาสตร์ ภาษาอังกฤษ และ วิทยาศาสตร์</v>
      </c>
      <c r="L468" s="1993"/>
      <c r="M468" s="2946"/>
      <c r="N468" s="2943"/>
      <c r="O468" s="424"/>
      <c r="P468" s="705"/>
      <c r="R468" s="705"/>
      <c r="S468" s="705"/>
      <c r="T468" s="705"/>
      <c r="U468" s="705"/>
      <c r="V468" s="705"/>
      <c r="W468" s="705"/>
      <c r="X468" s="705"/>
      <c r="Y468" s="705"/>
      <c r="Z468" s="705"/>
      <c r="AA468" s="705"/>
      <c r="AB468" s="705"/>
      <c r="AC468" s="705"/>
      <c r="AD468" s="705"/>
      <c r="AE468" s="705"/>
      <c r="AF468" s="705"/>
      <c r="AG468" s="45"/>
      <c r="AH468" s="45"/>
      <c r="AI468" s="45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5"/>
    </row>
    <row r="469" spans="1:47" ht="23.25" customHeight="1">
      <c r="A469" s="1977" t="str">
        <f>IF(Y!EP31=0," ",Y!EP31)</f>
        <v xml:space="preserve"> </v>
      </c>
      <c r="L469" s="1993"/>
      <c r="M469" s="2946"/>
      <c r="N469" s="2943"/>
      <c r="O469" s="424"/>
      <c r="P469" s="705"/>
      <c r="R469" s="705"/>
      <c r="S469" s="705"/>
      <c r="T469" s="705"/>
      <c r="U469" s="705"/>
      <c r="V469" s="705"/>
      <c r="W469" s="705"/>
      <c r="X469" s="705"/>
      <c r="Y469" s="705"/>
      <c r="Z469" s="705"/>
      <c r="AA469" s="705"/>
      <c r="AB469" s="705"/>
      <c r="AC469" s="705"/>
      <c r="AD469" s="705"/>
      <c r="AE469" s="705"/>
      <c r="AF469" s="705"/>
      <c r="AG469" s="45"/>
      <c r="AH469" s="45"/>
      <c r="AI469" s="45"/>
      <c r="AJ469" s="45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  <c r="AU469" s="45"/>
    </row>
    <row r="470" spans="1:47" ht="23.25" customHeight="1">
      <c r="A470" s="1977" t="str">
        <f>IF(Y!EP32=0," ",Y!EP32)</f>
        <v xml:space="preserve"> </v>
      </c>
      <c r="L470" s="1993"/>
      <c r="M470" s="2946"/>
      <c r="N470" s="2943"/>
      <c r="O470" s="424"/>
      <c r="P470" s="705"/>
      <c r="R470" s="705"/>
      <c r="S470" s="705"/>
      <c r="T470" s="705"/>
      <c r="U470" s="705"/>
      <c r="V470" s="705"/>
      <c r="W470" s="705"/>
      <c r="X470" s="705"/>
      <c r="Y470" s="705"/>
      <c r="Z470" s="705"/>
      <c r="AA470" s="705"/>
      <c r="AB470" s="705"/>
      <c r="AC470" s="705"/>
      <c r="AD470" s="705"/>
      <c r="AE470" s="705"/>
      <c r="AF470" s="705"/>
      <c r="AG470" s="45"/>
      <c r="AH470" s="45"/>
      <c r="AI470" s="45"/>
      <c r="AJ470" s="45"/>
      <c r="AK470" s="45"/>
      <c r="AL470" s="45"/>
      <c r="AM470" s="45"/>
      <c r="AN470" s="45"/>
      <c r="AO470" s="45"/>
      <c r="AP470" s="45"/>
      <c r="AQ470" s="45"/>
      <c r="AR470" s="45"/>
      <c r="AS470" s="45"/>
      <c r="AT470" s="45"/>
      <c r="AU470" s="45"/>
    </row>
    <row r="471" spans="1:47" ht="23.25" customHeight="1">
      <c r="A471" s="1977" t="str">
        <f>IF(Y!EP33=0," ",Y!EP33)</f>
        <v xml:space="preserve"> </v>
      </c>
      <c r="L471" s="1993"/>
      <c r="M471" s="2946"/>
      <c r="N471" s="2943"/>
      <c r="O471" s="424"/>
      <c r="P471" s="705"/>
      <c r="R471" s="705"/>
      <c r="S471" s="705"/>
      <c r="T471" s="705"/>
      <c r="U471" s="705"/>
      <c r="V471" s="705"/>
      <c r="W471" s="705"/>
      <c r="X471" s="705"/>
      <c r="Y471" s="705"/>
      <c r="Z471" s="705"/>
      <c r="AA471" s="705"/>
      <c r="AB471" s="705"/>
      <c r="AC471" s="705"/>
      <c r="AD471" s="705"/>
      <c r="AE471" s="705"/>
      <c r="AF471" s="705"/>
      <c r="AG471" s="45"/>
      <c r="AH471" s="45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5"/>
    </row>
    <row r="472" spans="1:47" ht="23.25" customHeight="1">
      <c r="A472" s="1993"/>
      <c r="B472" s="1993"/>
      <c r="C472" s="1993"/>
      <c r="D472" s="1993"/>
      <c r="E472" s="1993"/>
      <c r="F472" s="1993"/>
      <c r="G472" s="1993"/>
      <c r="H472" s="1993"/>
      <c r="I472" s="1993"/>
      <c r="J472" s="1993"/>
      <c r="K472" s="2047"/>
      <c r="L472" s="2047"/>
      <c r="M472" s="2946"/>
      <c r="N472" s="2943"/>
      <c r="O472" s="46"/>
      <c r="P472" s="56"/>
      <c r="Q472" s="56"/>
      <c r="R472" s="56"/>
      <c r="S472" s="56"/>
      <c r="T472" s="56"/>
      <c r="X472" s="705"/>
      <c r="Y472" s="705"/>
      <c r="Z472" s="705"/>
      <c r="AA472" s="705"/>
      <c r="AB472" s="705"/>
      <c r="AC472" s="705"/>
      <c r="AD472" s="705"/>
      <c r="AE472" s="705"/>
      <c r="AF472" s="705"/>
      <c r="AG472" s="45"/>
      <c r="AH472" s="45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5"/>
    </row>
    <row r="473" spans="1:47" ht="23.25" customHeight="1">
      <c r="A473" s="1993"/>
      <c r="B473" s="1993"/>
      <c r="C473" s="1993"/>
      <c r="D473" s="1993"/>
      <c r="E473" s="1993"/>
      <c r="F473" s="1993"/>
      <c r="G473" s="1993"/>
      <c r="H473" s="1993"/>
      <c r="I473" s="1993"/>
      <c r="J473" s="1993"/>
      <c r="K473" s="2047"/>
      <c r="L473" s="2047"/>
      <c r="M473" s="2946"/>
      <c r="N473" s="2943"/>
      <c r="O473" s="46"/>
      <c r="P473" s="56"/>
      <c r="Q473" s="56"/>
      <c r="R473" s="56"/>
      <c r="S473" s="56"/>
      <c r="T473" s="56"/>
      <c r="X473" s="705"/>
      <c r="Y473" s="705"/>
      <c r="Z473" s="705"/>
      <c r="AA473" s="705"/>
      <c r="AB473" s="705"/>
      <c r="AC473" s="705"/>
      <c r="AD473" s="705"/>
      <c r="AE473" s="705"/>
      <c r="AF473" s="70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</row>
    <row r="474" spans="1:47" ht="23.25" customHeight="1">
      <c r="A474" s="1993"/>
      <c r="B474" s="1993"/>
      <c r="C474" s="1993"/>
      <c r="D474" s="1993"/>
      <c r="E474" s="1993"/>
      <c r="F474" s="1993"/>
      <c r="G474" s="1993"/>
      <c r="H474" s="1993"/>
      <c r="I474" s="1993"/>
      <c r="J474" s="1993"/>
      <c r="K474" s="2047"/>
      <c r="L474" s="2047"/>
      <c r="M474" s="2946"/>
      <c r="N474" s="2943"/>
      <c r="O474" s="46"/>
      <c r="P474" s="56"/>
      <c r="Q474" s="56"/>
      <c r="R474" s="56"/>
      <c r="S474" s="56"/>
      <c r="T474" s="56"/>
      <c r="X474" s="705"/>
      <c r="Y474" s="705"/>
      <c r="Z474" s="705"/>
      <c r="AA474" s="705"/>
      <c r="AB474" s="705"/>
      <c r="AC474" s="705"/>
      <c r="AD474" s="705"/>
      <c r="AE474" s="705"/>
      <c r="AF474" s="70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5"/>
    </row>
    <row r="475" spans="1:47" ht="23.25" customHeight="1">
      <c r="A475" s="1977" t="str">
        <f>IF(Y!EP42=0," ",Y!EP42)</f>
        <v xml:space="preserve"> </v>
      </c>
      <c r="C475" s="1215"/>
      <c r="L475" s="1993"/>
      <c r="M475" s="2946"/>
      <c r="N475" s="2943"/>
      <c r="O475" s="424"/>
      <c r="P475" s="705"/>
      <c r="R475" s="705"/>
      <c r="S475" s="705"/>
      <c r="T475" s="705"/>
      <c r="U475" s="705"/>
      <c r="V475" s="705"/>
      <c r="W475" s="705"/>
      <c r="X475" s="705"/>
      <c r="Y475" s="705"/>
      <c r="Z475" s="705"/>
      <c r="AA475" s="705"/>
      <c r="AB475" s="705"/>
      <c r="AC475" s="705"/>
      <c r="AD475" s="705"/>
      <c r="AE475" s="705"/>
      <c r="AF475" s="70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</row>
    <row r="476" spans="1:47" ht="23.25" customHeight="1">
      <c r="A476" s="1986" t="str">
        <f>"- "&amp;N476&amp;" -"</f>
        <v>- 36 -</v>
      </c>
      <c r="B476" s="1979"/>
      <c r="C476" s="1979"/>
      <c r="D476" s="1979"/>
      <c r="E476" s="1979"/>
      <c r="F476" s="1979"/>
      <c r="G476" s="1979"/>
      <c r="H476" s="1979"/>
      <c r="I476" s="1979"/>
      <c r="J476" s="1979"/>
      <c r="K476" s="1979"/>
      <c r="L476" s="1986"/>
      <c r="M476" s="2946">
        <v>1</v>
      </c>
      <c r="N476" s="2944">
        <f>IF(M476&gt;0,SUM(M$234:M476),0)</f>
        <v>36</v>
      </c>
      <c r="O476" s="46"/>
      <c r="P476" s="56"/>
      <c r="Q476" s="56"/>
      <c r="R476" s="56"/>
      <c r="S476" s="56"/>
      <c r="T476" s="56"/>
      <c r="U476" s="56"/>
      <c r="V476" s="56"/>
      <c r="W476" s="56"/>
      <c r="X476" s="705"/>
      <c r="Y476" s="705"/>
      <c r="Z476" s="705"/>
      <c r="AA476" s="705"/>
      <c r="AB476" s="705"/>
      <c r="AC476" s="705"/>
      <c r="AD476" s="705"/>
      <c r="AE476" s="705"/>
      <c r="AF476" s="70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5"/>
    </row>
    <row r="477" spans="1:47" ht="23.25" customHeight="1">
      <c r="A477" s="1993"/>
      <c r="B477" s="1993"/>
      <c r="C477" s="1993"/>
      <c r="D477" s="1993"/>
      <c r="E477" s="2179"/>
      <c r="F477" s="2308"/>
      <c r="G477" s="2308"/>
      <c r="H477" s="2308"/>
      <c r="I477" s="2308"/>
      <c r="J477" s="2047"/>
      <c r="K477" s="2025"/>
      <c r="L477" s="2047"/>
      <c r="M477" s="2946"/>
      <c r="N477" s="2943"/>
      <c r="O477" s="46"/>
      <c r="P477" s="56"/>
      <c r="Q477" s="56"/>
      <c r="R477" s="56"/>
      <c r="S477" s="56"/>
      <c r="T477" s="56"/>
      <c r="U477" s="56"/>
      <c r="V477" s="56"/>
      <c r="W477" s="56"/>
      <c r="X477" s="705"/>
      <c r="Y477" s="705"/>
      <c r="Z477" s="705"/>
      <c r="AA477" s="705"/>
      <c r="AB477" s="705"/>
      <c r="AC477" s="705"/>
      <c r="AD477" s="705"/>
      <c r="AE477" s="705"/>
      <c r="AF477" s="70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5"/>
    </row>
    <row r="478" spans="1:47" ht="23.25" customHeight="1">
      <c r="A478" s="1993"/>
      <c r="B478" s="1993"/>
      <c r="C478" s="1993"/>
      <c r="D478" s="1993"/>
      <c r="E478" s="2179"/>
      <c r="F478" s="2308"/>
      <c r="G478" s="2308"/>
      <c r="H478" s="2308"/>
      <c r="I478" s="2308"/>
      <c r="J478" s="2047"/>
      <c r="K478" s="2025"/>
      <c r="L478" s="2047"/>
      <c r="M478" s="2946"/>
      <c r="N478" s="2943"/>
      <c r="O478" s="46"/>
      <c r="P478" s="56"/>
      <c r="Q478" s="56"/>
      <c r="R478" s="56"/>
      <c r="S478" s="56"/>
      <c r="T478" s="56"/>
      <c r="U478" s="56"/>
      <c r="V478" s="56"/>
      <c r="W478" s="56"/>
      <c r="X478" s="705"/>
      <c r="Y478" s="705"/>
      <c r="Z478" s="705"/>
      <c r="AA478" s="705"/>
      <c r="AB478" s="705"/>
      <c r="AC478" s="705"/>
      <c r="AD478" s="705"/>
      <c r="AE478" s="705"/>
      <c r="AF478" s="70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5"/>
    </row>
    <row r="479" spans="1:47" ht="23.25" customHeight="1">
      <c r="A479" s="2104" t="s">
        <v>1239</v>
      </c>
      <c r="L479" s="1993"/>
      <c r="M479" s="2946"/>
      <c r="N479" s="2943"/>
      <c r="O479" s="424"/>
      <c r="P479" s="705"/>
      <c r="R479" s="705"/>
      <c r="S479" s="705"/>
      <c r="T479" s="705"/>
      <c r="U479" s="705"/>
      <c r="V479" s="705"/>
      <c r="W479" s="705"/>
      <c r="X479" s="705"/>
      <c r="Y479" s="705"/>
      <c r="Z479" s="705"/>
      <c r="AA479" s="705"/>
      <c r="AB479" s="705"/>
      <c r="AC479" s="705"/>
      <c r="AD479" s="705"/>
      <c r="AE479" s="705"/>
      <c r="AF479" s="70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</row>
    <row r="480" spans="1:47" ht="23.25" customHeight="1">
      <c r="B480" s="1977" t="s">
        <v>1274</v>
      </c>
      <c r="L480" s="1993"/>
      <c r="M480" s="2946"/>
      <c r="N480" s="2943"/>
      <c r="O480" s="424"/>
      <c r="P480" s="705"/>
      <c r="R480" s="705"/>
      <c r="S480" s="705"/>
      <c r="T480" s="705"/>
      <c r="U480" s="705"/>
      <c r="V480" s="705"/>
      <c r="W480" s="705"/>
      <c r="X480" s="705"/>
      <c r="Y480" s="705"/>
      <c r="Z480" s="705"/>
      <c r="AA480" s="705"/>
      <c r="AB480" s="705"/>
      <c r="AC480" s="705"/>
      <c r="AD480" s="705"/>
      <c r="AE480" s="705"/>
      <c r="AF480" s="70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  <c r="AU480" s="45"/>
    </row>
    <row r="481" spans="1:47" ht="23.25" customHeight="1">
      <c r="A481" s="1993" t="s">
        <v>140</v>
      </c>
      <c r="D481" s="1977" t="s">
        <v>677</v>
      </c>
      <c r="I481" s="1977" t="str">
        <f>L490</f>
        <v>ดีเยี่ยม</v>
      </c>
      <c r="K481" s="1977" t="s">
        <v>305</v>
      </c>
      <c r="L481" s="1993"/>
      <c r="M481" s="2946"/>
      <c r="N481" s="2943"/>
      <c r="O481" s="724"/>
      <c r="P481" s="56"/>
      <c r="R481" s="705"/>
      <c r="S481" s="705"/>
      <c r="T481" s="705"/>
      <c r="U481" s="705"/>
      <c r="V481" s="705"/>
      <c r="W481" s="705"/>
      <c r="X481" s="705"/>
      <c r="Y481" s="705"/>
      <c r="Z481" s="705"/>
      <c r="AA481" s="705"/>
      <c r="AB481" s="705"/>
      <c r="AC481" s="705"/>
      <c r="AD481" s="705"/>
      <c r="AE481" s="705"/>
      <c r="AF481" s="70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  <c r="AU481" s="45"/>
    </row>
    <row r="482" spans="1:47" ht="23.25" customHeight="1">
      <c r="A482" s="1991"/>
      <c r="B482" s="1991"/>
      <c r="C482" s="1991"/>
      <c r="D482" s="1980" t="s">
        <v>2123</v>
      </c>
      <c r="E482" s="1220" t="s">
        <v>1547</v>
      </c>
      <c r="F482" s="1220"/>
      <c r="G482" s="1220"/>
      <c r="H482" s="1220"/>
      <c r="I482" s="1222"/>
      <c r="J482" s="2055" t="s">
        <v>1891</v>
      </c>
      <c r="K482" s="2055" t="s">
        <v>897</v>
      </c>
      <c r="L482" s="2056"/>
      <c r="M482" s="2946"/>
      <c r="N482" s="2943"/>
      <c r="O482" s="724"/>
      <c r="P482" s="56"/>
      <c r="R482" s="705"/>
      <c r="S482" s="705"/>
      <c r="T482" s="705"/>
      <c r="U482" s="705"/>
      <c r="V482" s="705"/>
      <c r="W482" s="705"/>
      <c r="X482" s="705"/>
      <c r="Y482" s="705"/>
      <c r="Z482" s="705"/>
      <c r="AA482" s="705"/>
      <c r="AB482" s="705"/>
      <c r="AC482" s="705"/>
      <c r="AD482" s="705"/>
      <c r="AE482" s="705"/>
      <c r="AF482" s="70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5"/>
    </row>
    <row r="483" spans="1:47" ht="23.25" customHeight="1">
      <c r="A483" s="1986"/>
      <c r="B483" s="1986" t="s">
        <v>1286</v>
      </c>
      <c r="C483" s="1986"/>
      <c r="D483" s="1985" t="s">
        <v>2123</v>
      </c>
      <c r="E483" s="1370" t="s">
        <v>1548</v>
      </c>
      <c r="F483" s="1370"/>
      <c r="G483" s="1370"/>
      <c r="H483" s="1370"/>
      <c r="I483" s="1990"/>
      <c r="J483" s="2057" t="s">
        <v>898</v>
      </c>
      <c r="K483" s="2057" t="s">
        <v>891</v>
      </c>
      <c r="L483" s="1984" t="s">
        <v>891</v>
      </c>
      <c r="M483" s="2946"/>
      <c r="N483" s="2943"/>
      <c r="O483" s="46"/>
      <c r="P483" s="705"/>
      <c r="R483" s="705"/>
      <c r="S483" s="705"/>
      <c r="T483" s="705"/>
      <c r="U483" s="705"/>
      <c r="V483" s="705"/>
      <c r="W483" s="705"/>
      <c r="X483" s="705"/>
      <c r="Y483" s="705"/>
      <c r="Z483" s="705"/>
      <c r="AA483" s="705"/>
      <c r="AB483" s="705"/>
      <c r="AC483" s="705"/>
      <c r="AD483" s="705"/>
      <c r="AE483" s="705"/>
      <c r="AF483" s="70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</row>
    <row r="484" spans="1:47" ht="23.25" customHeight="1">
      <c r="A484" s="1370"/>
      <c r="B484" s="1370"/>
      <c r="C484" s="1370"/>
      <c r="D484" s="1990" t="s">
        <v>2123</v>
      </c>
      <c r="E484" s="2058">
        <v>1</v>
      </c>
      <c r="F484" s="2059">
        <v>2</v>
      </c>
      <c r="G484" s="2059">
        <v>3</v>
      </c>
      <c r="H484" s="2059">
        <v>4</v>
      </c>
      <c r="I484" s="2060">
        <v>5</v>
      </c>
      <c r="J484" s="2061"/>
      <c r="K484" s="2062"/>
      <c r="L484" s="1989"/>
      <c r="M484" s="2946"/>
      <c r="N484" s="2943"/>
      <c r="O484" s="30"/>
      <c r="P484" s="705"/>
      <c r="R484" s="705"/>
      <c r="S484" s="705"/>
      <c r="T484" s="705"/>
      <c r="U484" s="705"/>
      <c r="V484" s="705"/>
      <c r="W484" s="705"/>
      <c r="X484" s="705"/>
      <c r="Y484" s="705"/>
      <c r="Z484" s="705"/>
      <c r="AA484" s="705"/>
      <c r="AB484" s="705"/>
      <c r="AC484" s="705"/>
      <c r="AD484" s="705"/>
      <c r="AE484" s="705"/>
      <c r="AF484" s="70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</row>
    <row r="485" spans="1:47" ht="23.25" customHeight="1">
      <c r="A485" s="1993" t="s">
        <v>1275</v>
      </c>
      <c r="B485" s="1993"/>
      <c r="C485" s="1993"/>
      <c r="D485" s="1993"/>
      <c r="E485" s="731"/>
      <c r="F485" s="2181"/>
      <c r="G485" s="2181"/>
      <c r="H485" s="2181"/>
      <c r="I485" s="2292"/>
      <c r="J485" s="2018"/>
      <c r="K485" s="2284"/>
      <c r="L485" s="2071"/>
      <c r="M485" s="2946"/>
      <c r="N485" s="2943"/>
      <c r="O485" s="30"/>
      <c r="P485" s="705"/>
      <c r="R485" s="705"/>
      <c r="S485" s="705"/>
      <c r="T485" s="705"/>
      <c r="U485" s="705"/>
      <c r="V485" s="705"/>
      <c r="W485" s="705"/>
      <c r="X485" s="705"/>
      <c r="Y485" s="705"/>
      <c r="Z485" s="705"/>
      <c r="AA485" s="29" t="str">
        <f>A485&amp;B486&amp;B487</f>
        <v>9.1  เป็นแหล่งเรียนรู้เพื่อพัฒนาการเรียนรู้ของเด็กและบุคลากรในสถานศึกษา</v>
      </c>
      <c r="AB485" s="705"/>
      <c r="AC485" s="705"/>
      <c r="AD485" s="705"/>
      <c r="AE485" s="705"/>
      <c r="AF485" s="70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5"/>
    </row>
    <row r="486" spans="1:47" ht="23.25" customHeight="1">
      <c r="A486" s="1993"/>
      <c r="B486" s="1993" t="s">
        <v>1276</v>
      </c>
      <c r="C486" s="1993"/>
      <c r="D486" s="1993"/>
      <c r="E486" s="731" t="str">
        <f>IF($K486=E$394,"P"," ")</f>
        <v xml:space="preserve"> </v>
      </c>
      <c r="F486" s="2181" t="str">
        <f>IF($K486=F$394,"P","  ")</f>
        <v xml:space="preserve">  </v>
      </c>
      <c r="G486" s="2181" t="str">
        <f>IF($K486=G$394,"P","  ")</f>
        <v xml:space="preserve">  </v>
      </c>
      <c r="H486" s="2181" t="str">
        <f>IF($K486=H$394,"P","  ")</f>
        <v xml:space="preserve">  </v>
      </c>
      <c r="I486" s="2292" t="str">
        <f>IF($K486=I$394,"P","  ")</f>
        <v>P</v>
      </c>
      <c r="J486" s="2018">
        <f>LOOKUP(U486,Y!$EW$4:$HT$4,Y!$EW$19:$HT$19)</f>
        <v>2.5</v>
      </c>
      <c r="K486" s="2017">
        <f>LOOKUP(V486,Y!$EW$4:$HT$4,Y!$EW$19:$HT$19)</f>
        <v>5</v>
      </c>
      <c r="L486" s="2045" t="str">
        <f>LOOKUP(W486,Y!$EW$4:$HT$4,Y!$EW$19:$HT$19)</f>
        <v>ดีเยี่ยม</v>
      </c>
      <c r="M486" s="2946"/>
      <c r="N486" s="2943"/>
      <c r="O486" s="1952">
        <v>1</v>
      </c>
      <c r="P486" s="55">
        <f t="shared" ref="P486:W486" si="39">$O486*100+P$394</f>
        <v>101</v>
      </c>
      <c r="Q486" s="55">
        <f t="shared" si="39"/>
        <v>102</v>
      </c>
      <c r="R486" s="55">
        <f t="shared" si="39"/>
        <v>103</v>
      </c>
      <c r="S486" s="55">
        <f t="shared" si="39"/>
        <v>104</v>
      </c>
      <c r="T486" s="55">
        <f t="shared" si="39"/>
        <v>105</v>
      </c>
      <c r="U486" s="1957">
        <f t="shared" si="39"/>
        <v>109</v>
      </c>
      <c r="V486" s="1957">
        <f t="shared" si="39"/>
        <v>110</v>
      </c>
      <c r="W486" s="1957">
        <f t="shared" si="39"/>
        <v>111</v>
      </c>
      <c r="X486" s="56"/>
      <c r="Y486" s="705"/>
      <c r="Z486" s="705"/>
      <c r="AA486" s="705"/>
      <c r="AB486" s="705"/>
      <c r="AC486" s="705"/>
      <c r="AD486" s="705"/>
      <c r="AE486" s="705"/>
      <c r="AF486" s="70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</row>
    <row r="487" spans="1:47" ht="23.25" customHeight="1">
      <c r="A487" s="1993" t="s">
        <v>1277</v>
      </c>
      <c r="B487" s="1993"/>
      <c r="C487" s="1993"/>
      <c r="D487" s="1993"/>
      <c r="E487" s="731"/>
      <c r="F487" s="2181"/>
      <c r="G487" s="2181"/>
      <c r="H487" s="2181"/>
      <c r="I487" s="2292"/>
      <c r="J487" s="2018"/>
      <c r="K487" s="2017"/>
      <c r="L487" s="2045"/>
      <c r="M487" s="2946"/>
      <c r="N487" s="2943"/>
      <c r="O487" s="30"/>
      <c r="R487" s="705"/>
      <c r="S487" s="705"/>
      <c r="T487" s="705"/>
      <c r="U487" s="705"/>
      <c r="V487" s="705"/>
      <c r="W487" s="705"/>
      <c r="X487" s="705"/>
      <c r="Y487" s="705"/>
      <c r="Z487" s="705"/>
      <c r="AA487" s="29" t="str">
        <f>A487&amp;B488&amp;B489</f>
        <v>9.2  มีการแลกเปลี่ยนเรียนรู้ร่วมกันภายในสถานศึกษาระหว่าง ศึกษากับครอบครัว ชุมชน และองค์กรที่เกี่ยวข้อง</v>
      </c>
      <c r="AB487" s="705"/>
      <c r="AC487" s="705"/>
      <c r="AD487" s="705"/>
      <c r="AE487" s="705"/>
      <c r="AF487" s="70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5"/>
    </row>
    <row r="488" spans="1:47" ht="23.25" customHeight="1">
      <c r="A488" s="1993"/>
      <c r="B488" s="1993" t="s">
        <v>1278</v>
      </c>
      <c r="C488" s="1993"/>
      <c r="D488" s="1993"/>
      <c r="E488" s="731"/>
      <c r="F488" s="2181"/>
      <c r="G488" s="2181"/>
      <c r="H488" s="2181"/>
      <c r="I488" s="2292"/>
      <c r="J488" s="2018"/>
      <c r="K488" s="2017"/>
      <c r="L488" s="2045"/>
      <c r="M488" s="2946"/>
      <c r="N488" s="2943"/>
      <c r="O488" s="424"/>
      <c r="P488" s="705"/>
      <c r="R488" s="705"/>
      <c r="S488" s="705"/>
      <c r="T488" s="705"/>
      <c r="U488" s="705"/>
      <c r="V488" s="705"/>
      <c r="W488" s="705"/>
      <c r="X488" s="705"/>
      <c r="Y488" s="705"/>
      <c r="Z488" s="705"/>
      <c r="AA488" s="705"/>
      <c r="AB488" s="705"/>
      <c r="AC488" s="705"/>
      <c r="AD488" s="705"/>
      <c r="AE488" s="705"/>
      <c r="AF488" s="70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5"/>
    </row>
    <row r="489" spans="1:47" ht="23.25" customHeight="1">
      <c r="A489" s="1995"/>
      <c r="B489" s="1995" t="s">
        <v>1279</v>
      </c>
      <c r="C489" s="1995"/>
      <c r="D489" s="1995"/>
      <c r="E489" s="731" t="str">
        <f>IF($K489=E$394,"P"," ")</f>
        <v xml:space="preserve"> </v>
      </c>
      <c r="F489" s="2181" t="str">
        <f>IF($K489=F$394,"P","  ")</f>
        <v xml:space="preserve">  </v>
      </c>
      <c r="G489" s="2181" t="str">
        <f>IF($K489=G$394,"P","  ")</f>
        <v xml:space="preserve">  </v>
      </c>
      <c r="H489" s="2181" t="str">
        <f>IF($K489=H$394,"P","  ")</f>
        <v xml:space="preserve">  </v>
      </c>
      <c r="I489" s="2292" t="str">
        <f>IF($K489=I$394,"P","  ")</f>
        <v>P</v>
      </c>
      <c r="J489" s="2018">
        <f>LOOKUP(U489,Y!$EW$4:$HT$4,Y!$EW$19:$HT$19)</f>
        <v>2.5</v>
      </c>
      <c r="K489" s="2017">
        <f>LOOKUP(V489,Y!$EW$4:$HT$4,Y!$EW$19:$HT$19)</f>
        <v>5</v>
      </c>
      <c r="L489" s="2045" t="str">
        <f>LOOKUP(W489,Y!$EW$4:$HT$4,Y!$EW$19:$HT$19)</f>
        <v>ดีเยี่ยม</v>
      </c>
      <c r="M489" s="2946"/>
      <c r="N489" s="2943"/>
      <c r="O489" s="1952">
        <v>2</v>
      </c>
      <c r="P489" s="55">
        <f t="shared" ref="P489:W489" si="40">$O489*100+P$451</f>
        <v>201</v>
      </c>
      <c r="Q489" s="55">
        <f t="shared" si="40"/>
        <v>202</v>
      </c>
      <c r="R489" s="55">
        <f t="shared" si="40"/>
        <v>203</v>
      </c>
      <c r="S489" s="55">
        <f t="shared" si="40"/>
        <v>204</v>
      </c>
      <c r="T489" s="55">
        <f t="shared" si="40"/>
        <v>205</v>
      </c>
      <c r="U489" s="1957">
        <f t="shared" si="40"/>
        <v>209</v>
      </c>
      <c r="V489" s="1957">
        <f t="shared" si="40"/>
        <v>210</v>
      </c>
      <c r="W489" s="1957">
        <f t="shared" si="40"/>
        <v>211</v>
      </c>
      <c r="X489" s="56"/>
      <c r="Y489" s="705"/>
      <c r="Z489" s="705"/>
      <c r="AA489" s="705"/>
      <c r="AB489" s="705"/>
      <c r="AC489" s="705"/>
      <c r="AD489" s="705"/>
      <c r="AE489" s="705"/>
      <c r="AF489" s="70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5"/>
      <c r="AU489" s="45"/>
    </row>
    <row r="490" spans="1:47" ht="23.25" customHeight="1">
      <c r="A490" s="2026"/>
      <c r="B490" s="2026"/>
      <c r="C490" s="2026"/>
      <c r="D490" s="2026" t="s">
        <v>1182</v>
      </c>
      <c r="E490" s="2026"/>
      <c r="F490" s="2026"/>
      <c r="G490" s="2026"/>
      <c r="H490" s="2026"/>
      <c r="I490" s="2026"/>
      <c r="J490" s="2026"/>
      <c r="K490" s="2027">
        <f>LOOKUP(R490,Y!$EW$6:$HT$6,Y!$EW$46:$HT$46)</f>
        <v>5</v>
      </c>
      <c r="L490" s="2027" t="str">
        <f>LOOKUP(T490,Y!$EW$6:$HT$6,Y!$EW$46:$HT$46)</f>
        <v>ดีเยี่ยม</v>
      </c>
      <c r="M490" s="2946"/>
      <c r="N490" s="2943"/>
      <c r="O490" s="1952">
        <v>11</v>
      </c>
      <c r="P490" s="55">
        <f>$O490*100+P$244</f>
        <v>1101</v>
      </c>
      <c r="Q490" s="55">
        <f>$O490*100+Q$244</f>
        <v>1102</v>
      </c>
      <c r="R490" s="1954">
        <f>$O490*100+R$244</f>
        <v>1103</v>
      </c>
      <c r="S490" s="55">
        <f>$O490*100+S$244</f>
        <v>1104</v>
      </c>
      <c r="T490" s="1954">
        <f>$O490*100+T$244</f>
        <v>1105</v>
      </c>
      <c r="X490" s="705"/>
      <c r="Y490" s="705"/>
      <c r="Z490" s="705"/>
      <c r="AA490" s="705"/>
      <c r="AB490" s="705"/>
      <c r="AC490" s="705"/>
      <c r="AD490" s="705"/>
      <c r="AE490" s="705"/>
      <c r="AF490" s="70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5"/>
    </row>
    <row r="491" spans="1:47" ht="23.25" customHeight="1">
      <c r="A491" s="1993"/>
      <c r="B491" s="1977" t="s">
        <v>907</v>
      </c>
      <c r="L491" s="1993"/>
      <c r="M491" s="2946"/>
      <c r="N491" s="2943"/>
      <c r="O491" s="424"/>
      <c r="P491" s="705"/>
      <c r="R491" s="705"/>
      <c r="S491" s="705"/>
      <c r="T491" s="705"/>
      <c r="U491" s="705"/>
      <c r="V491" s="705"/>
      <c r="W491" s="705"/>
      <c r="X491" s="705"/>
      <c r="Y491" s="705"/>
      <c r="Z491" s="705"/>
      <c r="AA491" s="705"/>
      <c r="AB491" s="705"/>
      <c r="AC491" s="705"/>
      <c r="AD491" s="705"/>
      <c r="AE491" s="705"/>
      <c r="AF491" s="70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</row>
    <row r="492" spans="1:47" ht="23.25" customHeight="1">
      <c r="A492" s="1977" t="str">
        <f>IF(Y!EO38=0," ",Y!EO38)</f>
        <v xml:space="preserve"> -  จัดโครงการกิจกรรมพัฒนาการเรียนการสอน การสอนซ่อมเสริม การวิจัยในชั้นเรียน</v>
      </c>
      <c r="L492" s="1993"/>
      <c r="M492" s="2946"/>
      <c r="N492" s="2943"/>
      <c r="O492" s="424"/>
      <c r="P492" s="705"/>
      <c r="R492" s="705"/>
      <c r="S492" s="705"/>
      <c r="T492" s="705"/>
      <c r="U492" s="705"/>
      <c r="V492" s="705"/>
      <c r="W492" s="705"/>
      <c r="X492" s="705"/>
      <c r="Y492" s="705"/>
      <c r="Z492" s="705"/>
      <c r="AA492" s="705"/>
      <c r="AB492" s="705"/>
      <c r="AC492" s="705"/>
      <c r="AD492" s="705"/>
      <c r="AE492" s="705"/>
      <c r="AF492" s="70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  <c r="AU492" s="45"/>
    </row>
    <row r="493" spans="1:47" ht="23.25" customHeight="1">
      <c r="A493" s="1977" t="str">
        <f>IF(Y!EO39=0," ",Y!EO39)</f>
        <v xml:space="preserve"> </v>
      </c>
      <c r="L493" s="1993"/>
      <c r="M493" s="2946"/>
      <c r="N493" s="2943"/>
      <c r="O493" s="424"/>
      <c r="P493" s="705"/>
      <c r="R493" s="705"/>
      <c r="S493" s="705"/>
      <c r="T493" s="705"/>
      <c r="U493" s="705"/>
      <c r="V493" s="705"/>
      <c r="W493" s="705"/>
      <c r="X493" s="705"/>
      <c r="Y493" s="705"/>
      <c r="Z493" s="705"/>
      <c r="AA493" s="705"/>
      <c r="AB493" s="705"/>
      <c r="AC493" s="705"/>
      <c r="AD493" s="705"/>
      <c r="AE493" s="705"/>
      <c r="AF493" s="70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5"/>
    </row>
    <row r="494" spans="1:47" ht="23.25" customHeight="1">
      <c r="A494" s="1977" t="str">
        <f>IF(Y!EO40=0," ",Y!EO40)</f>
        <v xml:space="preserve"> </v>
      </c>
      <c r="L494" s="1993"/>
      <c r="M494" s="2946"/>
      <c r="N494" s="2943"/>
      <c r="O494" s="424"/>
      <c r="P494" s="705"/>
      <c r="R494" s="705"/>
      <c r="S494" s="705"/>
      <c r="T494" s="705"/>
      <c r="U494" s="705"/>
      <c r="V494" s="705"/>
      <c r="W494" s="705"/>
      <c r="X494" s="705"/>
      <c r="Y494" s="705"/>
      <c r="Z494" s="705"/>
      <c r="AA494" s="705"/>
      <c r="AB494" s="705"/>
      <c r="AC494" s="705"/>
      <c r="AD494" s="705"/>
      <c r="AE494" s="705"/>
      <c r="AF494" s="70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  <c r="AU494" s="45"/>
    </row>
    <row r="495" spans="1:47" ht="23.25" customHeight="1">
      <c r="A495" s="1977" t="str">
        <f>IF(Y!EO41=0," ",Y!EO41)</f>
        <v xml:space="preserve"> </v>
      </c>
      <c r="L495" s="1993"/>
      <c r="M495" s="2946"/>
      <c r="N495" s="2943"/>
      <c r="O495" s="424"/>
      <c r="P495" s="705"/>
      <c r="R495" s="705"/>
      <c r="S495" s="705"/>
      <c r="T495" s="705"/>
      <c r="U495" s="705"/>
      <c r="V495" s="705"/>
      <c r="W495" s="705"/>
      <c r="X495" s="705"/>
      <c r="Y495" s="705"/>
      <c r="Z495" s="705"/>
      <c r="AA495" s="705"/>
      <c r="AB495" s="705"/>
      <c r="AC495" s="705"/>
      <c r="AD495" s="705"/>
      <c r="AE495" s="705"/>
      <c r="AF495" s="70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</row>
    <row r="496" spans="1:47" ht="23.25" customHeight="1">
      <c r="A496" s="1977" t="str">
        <f>IF(Y!EO42=0," ",Y!EO42)</f>
        <v xml:space="preserve"> </v>
      </c>
      <c r="L496" s="1993"/>
      <c r="M496" s="2946"/>
      <c r="N496" s="2943"/>
      <c r="O496" s="424"/>
      <c r="P496" s="705"/>
      <c r="R496" s="705"/>
      <c r="S496" s="705"/>
      <c r="T496" s="705"/>
      <c r="U496" s="705"/>
      <c r="V496" s="705"/>
      <c r="W496" s="705"/>
      <c r="X496" s="705"/>
      <c r="Y496" s="705"/>
      <c r="Z496" s="705"/>
      <c r="AA496" s="705"/>
      <c r="AB496" s="705"/>
      <c r="AC496" s="705"/>
      <c r="AD496" s="705"/>
      <c r="AE496" s="705"/>
      <c r="AF496" s="70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</row>
    <row r="497" spans="1:47" ht="23.25" customHeight="1">
      <c r="A497" s="1986" t="str">
        <f>"- "&amp;N497&amp;" -"</f>
        <v>- 37 -</v>
      </c>
      <c r="B497" s="1979"/>
      <c r="C497" s="1979"/>
      <c r="D497" s="1979"/>
      <c r="E497" s="1979"/>
      <c r="F497" s="1979"/>
      <c r="G497" s="1979"/>
      <c r="H497" s="1979"/>
      <c r="I497" s="1979"/>
      <c r="J497" s="1979"/>
      <c r="K497" s="1979"/>
      <c r="L497" s="1986"/>
      <c r="M497" s="2946">
        <v>1</v>
      </c>
      <c r="N497" s="2944">
        <f>IF(M497&gt;0,SUM(M$234:M497),0)</f>
        <v>37</v>
      </c>
      <c r="O497" s="424"/>
      <c r="P497" s="705"/>
      <c r="R497" s="705"/>
      <c r="S497" s="705"/>
      <c r="T497" s="705"/>
      <c r="U497" s="705"/>
      <c r="V497" s="705"/>
      <c r="W497" s="705"/>
      <c r="X497" s="705"/>
      <c r="Y497" s="705"/>
      <c r="Z497" s="705"/>
      <c r="AA497" s="705"/>
      <c r="AB497" s="705"/>
      <c r="AC497" s="705"/>
      <c r="AD497" s="705"/>
      <c r="AE497" s="705"/>
      <c r="AF497" s="70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</row>
    <row r="498" spans="1:47" ht="23.25" customHeight="1">
      <c r="A498" s="1993"/>
      <c r="L498" s="1993"/>
      <c r="M498" s="2946"/>
      <c r="N498" s="2943"/>
      <c r="O498" s="424"/>
      <c r="P498" s="705"/>
      <c r="R498" s="705"/>
      <c r="S498" s="705"/>
      <c r="T498" s="705"/>
      <c r="U498" s="705"/>
      <c r="V498" s="705"/>
      <c r="W498" s="705"/>
      <c r="X498" s="705"/>
      <c r="Y498" s="705"/>
      <c r="Z498" s="705"/>
      <c r="AA498" s="705"/>
      <c r="AB498" s="705"/>
      <c r="AC498" s="705"/>
      <c r="AD498" s="705"/>
      <c r="AE498" s="705"/>
      <c r="AF498" s="70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5"/>
    </row>
    <row r="499" spans="1:47" ht="23.25" customHeight="1">
      <c r="A499" s="1993"/>
      <c r="L499" s="1993"/>
      <c r="M499" s="2946"/>
      <c r="N499" s="2943"/>
      <c r="O499" s="424"/>
      <c r="P499" s="705"/>
      <c r="R499" s="705"/>
      <c r="S499" s="705"/>
      <c r="T499" s="705"/>
      <c r="U499" s="705"/>
      <c r="V499" s="705"/>
      <c r="W499" s="705"/>
      <c r="X499" s="705"/>
      <c r="Y499" s="705"/>
      <c r="Z499" s="705"/>
      <c r="AA499" s="705"/>
      <c r="AB499" s="705"/>
      <c r="AC499" s="705"/>
      <c r="AD499" s="705"/>
      <c r="AE499" s="705"/>
      <c r="AF499" s="70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  <c r="AU499" s="45"/>
    </row>
    <row r="500" spans="1:47" ht="23.25" customHeight="1">
      <c r="A500" s="2104" t="s">
        <v>1240</v>
      </c>
      <c r="L500" s="1993"/>
      <c r="M500" s="2946"/>
      <c r="N500" s="2943"/>
      <c r="O500" s="424"/>
      <c r="P500" s="705"/>
      <c r="R500" s="705"/>
      <c r="S500" s="705"/>
      <c r="T500" s="705"/>
      <c r="U500" s="705"/>
      <c r="V500" s="705"/>
      <c r="W500" s="705"/>
      <c r="X500" s="705"/>
      <c r="Y500" s="705"/>
      <c r="Z500" s="705"/>
      <c r="AA500" s="705"/>
      <c r="AB500" s="705"/>
      <c r="AC500" s="705"/>
      <c r="AD500" s="705"/>
      <c r="AE500" s="705"/>
      <c r="AF500" s="70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  <c r="AU500" s="45"/>
    </row>
    <row r="501" spans="1:47" ht="23.25" customHeight="1">
      <c r="B501" s="1977" t="s">
        <v>1280</v>
      </c>
      <c r="L501" s="1993"/>
      <c r="M501" s="2946"/>
      <c r="N501" s="2943"/>
      <c r="O501" s="424"/>
      <c r="P501" s="705"/>
      <c r="R501" s="705"/>
      <c r="S501" s="705"/>
      <c r="T501" s="705"/>
      <c r="U501" s="705"/>
      <c r="V501" s="705"/>
      <c r="W501" s="705"/>
      <c r="X501" s="705"/>
      <c r="Y501" s="705"/>
      <c r="Z501" s="705"/>
      <c r="AA501" s="705"/>
      <c r="AB501" s="705"/>
      <c r="AC501" s="705"/>
      <c r="AD501" s="705"/>
      <c r="AE501" s="705"/>
      <c r="AF501" s="70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5"/>
      <c r="AU501" s="45"/>
    </row>
    <row r="502" spans="1:47" ht="23.25" customHeight="1">
      <c r="A502" s="1977" t="s">
        <v>184</v>
      </c>
      <c r="L502" s="1993"/>
      <c r="M502" s="2946"/>
      <c r="N502" s="2943"/>
      <c r="O502" s="424"/>
      <c r="P502" s="705"/>
      <c r="R502" s="705"/>
      <c r="S502" s="705"/>
      <c r="T502" s="705"/>
      <c r="U502" s="705"/>
      <c r="V502" s="705"/>
      <c r="W502" s="705"/>
      <c r="X502" s="705"/>
      <c r="Y502" s="705"/>
      <c r="Z502" s="705"/>
      <c r="AA502" s="705"/>
      <c r="AB502" s="705"/>
      <c r="AC502" s="705"/>
      <c r="AD502" s="705"/>
      <c r="AE502" s="705"/>
      <c r="AF502" s="70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</row>
    <row r="503" spans="1:47" ht="23.25" customHeight="1">
      <c r="A503" s="1993" t="s">
        <v>762</v>
      </c>
      <c r="D503" s="1977" t="s">
        <v>677</v>
      </c>
      <c r="I503" s="1977" t="str">
        <f>L511</f>
        <v>ดีเยี่ยม</v>
      </c>
      <c r="K503" s="1977" t="s">
        <v>305</v>
      </c>
      <c r="L503" s="1993"/>
      <c r="M503" s="2946"/>
      <c r="N503" s="2943"/>
      <c r="O503" s="46"/>
      <c r="P503" s="705"/>
      <c r="R503" s="705"/>
      <c r="S503" s="705"/>
      <c r="T503" s="705"/>
      <c r="U503" s="705"/>
      <c r="V503" s="705"/>
      <c r="W503" s="705"/>
      <c r="X503" s="705"/>
      <c r="Y503" s="705"/>
      <c r="Z503" s="705"/>
      <c r="AA503" s="705"/>
      <c r="AB503" s="705"/>
      <c r="AC503" s="705"/>
      <c r="AD503" s="705"/>
      <c r="AE503" s="705"/>
      <c r="AF503" s="70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</row>
    <row r="504" spans="1:47" ht="23.25" customHeight="1">
      <c r="A504" s="1991"/>
      <c r="B504" s="1991"/>
      <c r="C504" s="1991"/>
      <c r="D504" s="1980" t="s">
        <v>2123</v>
      </c>
      <c r="E504" s="1220" t="s">
        <v>1547</v>
      </c>
      <c r="F504" s="1220"/>
      <c r="G504" s="1220"/>
      <c r="H504" s="1220"/>
      <c r="I504" s="1222"/>
      <c r="J504" s="2055" t="s">
        <v>1891</v>
      </c>
      <c r="K504" s="2055" t="s">
        <v>897</v>
      </c>
      <c r="L504" s="2056"/>
      <c r="M504" s="2946"/>
      <c r="N504" s="2943"/>
      <c r="O504" s="30"/>
      <c r="P504" s="705"/>
      <c r="R504" s="705"/>
      <c r="S504" s="705"/>
      <c r="T504" s="705"/>
      <c r="U504" s="705"/>
      <c r="V504" s="705"/>
      <c r="W504" s="705"/>
      <c r="X504" s="705"/>
      <c r="Y504" s="705"/>
      <c r="Z504" s="705"/>
      <c r="AA504" s="705"/>
      <c r="AB504" s="705"/>
      <c r="AC504" s="705"/>
      <c r="AD504" s="705"/>
      <c r="AE504" s="705"/>
      <c r="AF504" s="70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</row>
    <row r="505" spans="1:47" ht="23.25" customHeight="1">
      <c r="A505" s="1986"/>
      <c r="B505" s="1986" t="s">
        <v>1286</v>
      </c>
      <c r="C505" s="1986"/>
      <c r="D505" s="1985" t="s">
        <v>2123</v>
      </c>
      <c r="E505" s="1370" t="s">
        <v>1548</v>
      </c>
      <c r="F505" s="1370"/>
      <c r="G505" s="1370"/>
      <c r="H505" s="1370"/>
      <c r="I505" s="1990"/>
      <c r="J505" s="2057" t="s">
        <v>898</v>
      </c>
      <c r="K505" s="2057" t="s">
        <v>891</v>
      </c>
      <c r="L505" s="1984" t="s">
        <v>891</v>
      </c>
      <c r="M505" s="2946"/>
      <c r="N505" s="2943"/>
      <c r="O505" s="30"/>
      <c r="P505" s="705"/>
      <c r="R505" s="705"/>
      <c r="S505" s="705"/>
      <c r="T505" s="705"/>
      <c r="U505" s="705"/>
      <c r="V505" s="705"/>
      <c r="W505" s="705"/>
      <c r="X505" s="705"/>
      <c r="Y505" s="705"/>
      <c r="Z505" s="705"/>
      <c r="AA505" s="705"/>
      <c r="AB505" s="705"/>
      <c r="AC505" s="705"/>
      <c r="AD505" s="705"/>
      <c r="AE505" s="705"/>
      <c r="AF505" s="705"/>
      <c r="AG505" s="45"/>
      <c r="AH505" s="45"/>
      <c r="AI505" s="45"/>
      <c r="AJ505" s="45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  <c r="AU505" s="45"/>
    </row>
    <row r="506" spans="1:47" ht="23.25" customHeight="1">
      <c r="A506" s="1370"/>
      <c r="B506" s="1370"/>
      <c r="C506" s="1370"/>
      <c r="D506" s="1990" t="s">
        <v>2123</v>
      </c>
      <c r="E506" s="2058">
        <v>1</v>
      </c>
      <c r="F506" s="2059">
        <v>2</v>
      </c>
      <c r="G506" s="2059">
        <v>3</v>
      </c>
      <c r="H506" s="2059">
        <v>4</v>
      </c>
      <c r="I506" s="2060">
        <v>5</v>
      </c>
      <c r="J506" s="2061"/>
      <c r="K506" s="2062"/>
      <c r="L506" s="1989"/>
      <c r="M506" s="2946"/>
      <c r="N506" s="2943"/>
      <c r="O506" s="30"/>
      <c r="P506" s="705"/>
      <c r="R506" s="705"/>
      <c r="S506" s="705"/>
      <c r="T506" s="723"/>
      <c r="U506" s="723"/>
      <c r="V506" s="723"/>
      <c r="W506" s="723"/>
      <c r="X506" s="705"/>
      <c r="Y506" s="705"/>
      <c r="Z506" s="705"/>
      <c r="AA506" s="705"/>
      <c r="AB506" s="705"/>
      <c r="AC506" s="705"/>
      <c r="AD506" s="705"/>
      <c r="AE506" s="705"/>
      <c r="AF506" s="705"/>
      <c r="AG506" s="45"/>
      <c r="AH506" s="45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5"/>
    </row>
    <row r="507" spans="1:47" ht="23.25" customHeight="1">
      <c r="A507" s="1991" t="s">
        <v>185</v>
      </c>
      <c r="B507" s="1991"/>
      <c r="C507" s="1991"/>
      <c r="D507" s="1980"/>
      <c r="E507" s="731"/>
      <c r="F507" s="2181"/>
      <c r="G507" s="2181"/>
      <c r="H507" s="2181"/>
      <c r="I507" s="2292"/>
      <c r="J507" s="2018"/>
      <c r="K507" s="2017"/>
      <c r="L507" s="2045"/>
      <c r="M507" s="2946"/>
      <c r="N507" s="2943"/>
      <c r="O507" s="46"/>
      <c r="P507" s="56"/>
      <c r="Q507" s="56"/>
      <c r="R507" s="56"/>
      <c r="S507" s="56"/>
      <c r="T507" s="56"/>
      <c r="U507" s="56"/>
      <c r="V507" s="56"/>
      <c r="W507" s="56"/>
      <c r="X507" s="705"/>
      <c r="Y507" s="705"/>
      <c r="Z507" s="705"/>
      <c r="AA507" s="29" t="str">
        <f>A507&amp;B508&amp;B509</f>
        <v>10.1  จัดโครงการ กิจกรรมพัฒนาเด็กให้บรรลุตาม เป้าหมาย ปรัชญา วิสัยทัศน์ และจุดเน้นการจัดการศึกษาปฐมวัยของสถานศึกษา</v>
      </c>
      <c r="AB507" s="705"/>
      <c r="AC507" s="705"/>
      <c r="AD507" s="705"/>
      <c r="AE507" s="705"/>
      <c r="AF507" s="705"/>
      <c r="AG507" s="45"/>
      <c r="AH507" s="45"/>
      <c r="AI507" s="45"/>
      <c r="AJ507" s="45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  <c r="AU507" s="45"/>
    </row>
    <row r="508" spans="1:47" ht="23.25" customHeight="1">
      <c r="A508" s="1993"/>
      <c r="B508" s="1993" t="s">
        <v>1609</v>
      </c>
      <c r="C508" s="1993"/>
      <c r="D508" s="1992"/>
      <c r="E508" s="731"/>
      <c r="F508" s="2181"/>
      <c r="G508" s="2181"/>
      <c r="H508" s="2181"/>
      <c r="I508" s="2292"/>
      <c r="J508" s="2018"/>
      <c r="K508" s="2017"/>
      <c r="L508" s="2045"/>
      <c r="M508" s="2946"/>
      <c r="N508" s="2943"/>
      <c r="O508" s="46"/>
      <c r="P508" s="56"/>
      <c r="Q508" s="56"/>
      <c r="R508" s="56"/>
      <c r="S508" s="56"/>
      <c r="T508" s="56"/>
      <c r="U508" s="56"/>
      <c r="V508" s="56"/>
      <c r="W508" s="56"/>
      <c r="X508" s="56"/>
      <c r="Y508" s="705"/>
      <c r="Z508" s="705"/>
      <c r="AA508" s="705"/>
      <c r="AB508" s="705"/>
      <c r="AC508" s="705"/>
      <c r="AD508" s="705"/>
      <c r="AE508" s="705"/>
      <c r="AF508" s="705"/>
      <c r="AG508" s="45"/>
      <c r="AH508" s="45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5"/>
    </row>
    <row r="509" spans="1:47" ht="23.25" customHeight="1">
      <c r="A509" s="1993"/>
      <c r="B509" s="1993" t="s">
        <v>1610</v>
      </c>
      <c r="C509" s="1993"/>
      <c r="D509" s="1992"/>
      <c r="E509" s="731" t="str">
        <f>IF($K509=E$394,"P"," ")</f>
        <v xml:space="preserve"> </v>
      </c>
      <c r="F509" s="2181" t="str">
        <f t="shared" ref="F509:I510" si="41">IF($K509=F$394,"P","  ")</f>
        <v xml:space="preserve">  </v>
      </c>
      <c r="G509" s="2181" t="str">
        <f t="shared" si="41"/>
        <v xml:space="preserve">  </v>
      </c>
      <c r="H509" s="2181" t="str">
        <f t="shared" si="41"/>
        <v xml:space="preserve">  </v>
      </c>
      <c r="I509" s="2292" t="str">
        <f t="shared" si="41"/>
        <v>P</v>
      </c>
      <c r="J509" s="2018">
        <f>LOOKUP(U509,Y!$EW$4:$HT$4,Y!$EW$20:$HT$20)</f>
        <v>3</v>
      </c>
      <c r="K509" s="2017">
        <f>LOOKUP(V509,Y!$EW$4:$HT$4,Y!$EW$20:$HT$20)</f>
        <v>5</v>
      </c>
      <c r="L509" s="2045" t="str">
        <f>LOOKUP(W509,Y!$EW$4:$HT$4,Y!$EW$20:$HT$20)</f>
        <v>ดีเยี่ยม</v>
      </c>
      <c r="M509" s="2946"/>
      <c r="N509" s="2943"/>
      <c r="O509" s="1952">
        <v>1</v>
      </c>
      <c r="P509" s="55">
        <f t="shared" ref="P509:W510" si="42">$O509*100+P$394</f>
        <v>101</v>
      </c>
      <c r="Q509" s="55">
        <f t="shared" si="42"/>
        <v>102</v>
      </c>
      <c r="R509" s="55">
        <f t="shared" si="42"/>
        <v>103</v>
      </c>
      <c r="S509" s="55">
        <f t="shared" si="42"/>
        <v>104</v>
      </c>
      <c r="T509" s="55">
        <f t="shared" si="42"/>
        <v>105</v>
      </c>
      <c r="U509" s="1957">
        <f t="shared" si="42"/>
        <v>109</v>
      </c>
      <c r="V509" s="1957">
        <f t="shared" si="42"/>
        <v>110</v>
      </c>
      <c r="W509" s="1957">
        <f t="shared" si="42"/>
        <v>111</v>
      </c>
      <c r="X509" s="705"/>
      <c r="Y509" s="705"/>
      <c r="Z509" s="705"/>
      <c r="AA509" s="705"/>
      <c r="AB509" s="705"/>
      <c r="AC509" s="705"/>
      <c r="AD509" s="705"/>
      <c r="AE509" s="705"/>
      <c r="AF509" s="70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</row>
    <row r="510" spans="1:47" ht="23.25" customHeight="1">
      <c r="A510" s="1995" t="s">
        <v>1611</v>
      </c>
      <c r="B510" s="1995"/>
      <c r="C510" s="1995"/>
      <c r="D510" s="1987"/>
      <c r="E510" s="731" t="str">
        <f>IF($K510=E$394,"P"," ")</f>
        <v xml:space="preserve"> </v>
      </c>
      <c r="F510" s="2181" t="str">
        <f t="shared" si="41"/>
        <v xml:space="preserve">  </v>
      </c>
      <c r="G510" s="2181" t="str">
        <f t="shared" si="41"/>
        <v xml:space="preserve">  </v>
      </c>
      <c r="H510" s="2181" t="str">
        <f t="shared" si="41"/>
        <v xml:space="preserve">  </v>
      </c>
      <c r="I510" s="2292" t="str">
        <f t="shared" si="41"/>
        <v>P</v>
      </c>
      <c r="J510" s="2018">
        <f>LOOKUP(U510,Y!$EW$4:$HT$4,Y!$EW$20:$HT$20)</f>
        <v>2</v>
      </c>
      <c r="K510" s="2017">
        <f>LOOKUP(V510,Y!$EW$4:$HT$4,Y!$EW$20:$HT$20)</f>
        <v>5</v>
      </c>
      <c r="L510" s="2045" t="str">
        <f>LOOKUP(W510,Y!$EW$4:$HT$4,Y!$EW$20:$HT$20)</f>
        <v>ดีเยี่ยม</v>
      </c>
      <c r="M510" s="2946"/>
      <c r="N510" s="2943"/>
      <c r="O510" s="1952">
        <v>2</v>
      </c>
      <c r="P510" s="55">
        <f t="shared" si="42"/>
        <v>201</v>
      </c>
      <c r="Q510" s="55">
        <f t="shared" si="42"/>
        <v>202</v>
      </c>
      <c r="R510" s="55">
        <f t="shared" si="42"/>
        <v>203</v>
      </c>
      <c r="S510" s="55">
        <f t="shared" si="42"/>
        <v>204</v>
      </c>
      <c r="T510" s="55">
        <f t="shared" si="42"/>
        <v>205</v>
      </c>
      <c r="U510" s="1957">
        <f t="shared" si="42"/>
        <v>209</v>
      </c>
      <c r="V510" s="1957">
        <f t="shared" si="42"/>
        <v>210</v>
      </c>
      <c r="W510" s="1957">
        <f t="shared" si="42"/>
        <v>211</v>
      </c>
      <c r="X510" s="705"/>
      <c r="Y510" s="705"/>
      <c r="Z510" s="705"/>
      <c r="AA510" s="29" t="str">
        <f>A510&amp;B511</f>
        <v>10.2  ผลการดำเนินงานบรรลุตามเป้าหมาย</v>
      </c>
      <c r="AB510" s="705"/>
      <c r="AC510" s="705"/>
      <c r="AD510" s="705"/>
      <c r="AE510" s="705"/>
      <c r="AF510" s="70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  <c r="AU510" s="45"/>
    </row>
    <row r="511" spans="1:47" ht="23.25" customHeight="1">
      <c r="A511" s="2026"/>
      <c r="B511" s="2026"/>
      <c r="C511" s="2026"/>
      <c r="D511" s="2026" t="s">
        <v>634</v>
      </c>
      <c r="E511" s="2026"/>
      <c r="F511" s="2026"/>
      <c r="G511" s="2026"/>
      <c r="H511" s="2026"/>
      <c r="I511" s="2026"/>
      <c r="J511" s="2026"/>
      <c r="K511" s="2027">
        <f>LOOKUP(R511,Y!$EW$6:$HT$6,Y!$EW$47:$HT$47)</f>
        <v>5</v>
      </c>
      <c r="L511" s="2027" t="str">
        <f>LOOKUP(T511,Y!$EW$6:$HT$6,Y!$EW$47:$HT$47)</f>
        <v>ดีเยี่ยม</v>
      </c>
      <c r="M511" s="2946"/>
      <c r="N511" s="2943"/>
      <c r="O511" s="1952">
        <v>11</v>
      </c>
      <c r="P511" s="55">
        <f>$O511*100+P$244</f>
        <v>1101</v>
      </c>
      <c r="Q511" s="55">
        <f>$O511*100+Q$244</f>
        <v>1102</v>
      </c>
      <c r="R511" s="1954">
        <f>$O511*100+R$244</f>
        <v>1103</v>
      </c>
      <c r="S511" s="55">
        <f>$O511*100+S$244</f>
        <v>1104</v>
      </c>
      <c r="T511" s="1954">
        <f>$O511*100+T$244</f>
        <v>1105</v>
      </c>
      <c r="X511" s="705"/>
      <c r="Y511" s="705"/>
      <c r="Z511" s="705"/>
      <c r="AA511" s="705"/>
      <c r="AB511" s="705"/>
      <c r="AC511" s="705"/>
      <c r="AD511" s="705"/>
      <c r="AE511" s="705"/>
      <c r="AF511" s="70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5"/>
      <c r="AQ511" s="45"/>
      <c r="AR511" s="45"/>
      <c r="AS511" s="45"/>
      <c r="AT511" s="45"/>
      <c r="AU511" s="45"/>
    </row>
    <row r="512" spans="1:47" ht="23.25" customHeight="1">
      <c r="A512" s="1993"/>
      <c r="B512" s="1977" t="s">
        <v>907</v>
      </c>
      <c r="L512" s="1993"/>
      <c r="M512" s="2946"/>
      <c r="N512" s="2943"/>
      <c r="O512" s="424"/>
      <c r="P512" s="705"/>
      <c r="R512" s="705"/>
      <c r="S512" s="705"/>
      <c r="T512" s="705"/>
      <c r="U512" s="705"/>
      <c r="V512" s="705"/>
      <c r="W512" s="705"/>
      <c r="X512" s="705"/>
      <c r="Y512" s="705"/>
      <c r="Z512" s="705"/>
      <c r="AA512" s="705"/>
      <c r="AB512" s="705"/>
      <c r="AC512" s="705"/>
      <c r="AD512" s="705"/>
      <c r="AE512" s="705"/>
      <c r="AF512" s="70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5"/>
      <c r="AQ512" s="45"/>
      <c r="AR512" s="45"/>
      <c r="AS512" s="45"/>
      <c r="AT512" s="45"/>
      <c r="AU512" s="45"/>
    </row>
    <row r="513" spans="1:47" ht="23.25" customHeight="1">
      <c r="A513" s="1977" t="str">
        <f>IF(Y!EP38=0," ",Y!EP38)</f>
        <v xml:space="preserve"> -  จัดโครงการส่งเสริมคุณธรรม จริยธรรม และค่านิยมพึงประสงค์</v>
      </c>
      <c r="C513" s="1215"/>
      <c r="L513" s="1993"/>
      <c r="M513" s="2946"/>
      <c r="N513" s="2943"/>
      <c r="O513" s="424"/>
      <c r="P513" s="705"/>
      <c r="R513" s="705"/>
      <c r="S513" s="705"/>
      <c r="T513" s="705"/>
      <c r="U513" s="705"/>
      <c r="V513" s="705"/>
      <c r="W513" s="705"/>
      <c r="X513" s="705"/>
      <c r="Y513" s="705"/>
      <c r="Z513" s="705"/>
      <c r="AA513" s="705"/>
      <c r="AB513" s="705"/>
      <c r="AC513" s="705"/>
      <c r="AD513" s="705"/>
      <c r="AE513" s="705"/>
      <c r="AF513" s="70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5"/>
    </row>
    <row r="514" spans="1:47" ht="23.25" customHeight="1">
      <c r="A514" s="1977" t="str">
        <f>IF(Y!EP39=0," ",Y!EP39)</f>
        <v xml:space="preserve"> </v>
      </c>
      <c r="C514" s="1215"/>
      <c r="L514" s="1993"/>
      <c r="M514" s="2946"/>
      <c r="N514" s="2943"/>
      <c r="O514" s="424"/>
      <c r="P514" s="705"/>
      <c r="R514" s="705"/>
      <c r="S514" s="705"/>
      <c r="T514" s="705"/>
      <c r="U514" s="705"/>
      <c r="V514" s="705"/>
      <c r="W514" s="705"/>
      <c r="X514" s="705"/>
      <c r="Y514" s="705"/>
      <c r="Z514" s="705"/>
      <c r="AA514" s="705"/>
      <c r="AB514" s="705"/>
      <c r="AC514" s="705"/>
      <c r="AD514" s="705"/>
      <c r="AE514" s="705"/>
      <c r="AF514" s="705"/>
      <c r="AG514" s="45"/>
      <c r="AH514" s="45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5"/>
    </row>
    <row r="515" spans="1:47" ht="23.25" customHeight="1">
      <c r="A515" s="1977" t="str">
        <f>IF(Y!EP40=0," ",Y!EP40)</f>
        <v xml:space="preserve"> </v>
      </c>
      <c r="C515" s="1215"/>
      <c r="L515" s="1993"/>
      <c r="M515" s="2946"/>
      <c r="N515" s="2943"/>
      <c r="O515" s="424"/>
      <c r="P515" s="705"/>
      <c r="R515" s="705"/>
      <c r="S515" s="705"/>
      <c r="T515" s="705"/>
      <c r="U515" s="705"/>
      <c r="V515" s="705"/>
      <c r="W515" s="705"/>
      <c r="X515" s="705"/>
      <c r="Y515" s="705"/>
      <c r="Z515" s="705"/>
      <c r="AA515" s="705"/>
      <c r="AB515" s="705"/>
      <c r="AC515" s="705"/>
      <c r="AD515" s="705"/>
      <c r="AE515" s="705"/>
      <c r="AF515" s="705"/>
      <c r="AG515" s="45"/>
      <c r="AH515" s="45"/>
      <c r="AI515" s="45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  <c r="AU515" s="45"/>
    </row>
    <row r="516" spans="1:47" ht="23.25" customHeight="1">
      <c r="A516" s="1977" t="str">
        <f>IF(Y!EP41=0," ",Y!EP41)</f>
        <v xml:space="preserve"> </v>
      </c>
      <c r="C516" s="1215"/>
      <c r="L516" s="1993"/>
      <c r="M516" s="2946"/>
      <c r="N516" s="2943"/>
      <c r="O516" s="424"/>
      <c r="P516" s="705"/>
      <c r="R516" s="705"/>
      <c r="S516" s="705"/>
      <c r="T516" s="705"/>
      <c r="U516" s="705"/>
      <c r="V516" s="705"/>
      <c r="W516" s="705"/>
      <c r="X516" s="705"/>
      <c r="Y516" s="705"/>
      <c r="Z516" s="705"/>
      <c r="AA516" s="705"/>
      <c r="AB516" s="705"/>
      <c r="AC516" s="705"/>
      <c r="AD516" s="705"/>
      <c r="AE516" s="705"/>
      <c r="AF516" s="705"/>
      <c r="AG516" s="45"/>
      <c r="AH516" s="45"/>
      <c r="AI516" s="45"/>
      <c r="AJ516" s="45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  <c r="AU516" s="45"/>
    </row>
    <row r="517" spans="1:47" ht="23.25" customHeight="1">
      <c r="A517" s="1977" t="str">
        <f>IF(Y!EP42=0," ",Y!EP42)</f>
        <v xml:space="preserve"> </v>
      </c>
      <c r="C517" s="1215"/>
      <c r="L517" s="1993"/>
      <c r="M517" s="2946"/>
      <c r="N517" s="2943"/>
      <c r="O517" s="424"/>
      <c r="P517" s="705"/>
      <c r="R517" s="705"/>
      <c r="S517" s="705"/>
      <c r="T517" s="705"/>
      <c r="U517" s="705"/>
      <c r="V517" s="705"/>
      <c r="W517" s="705"/>
      <c r="X517" s="705"/>
      <c r="Y517" s="705"/>
      <c r="Z517" s="705"/>
      <c r="AA517" s="705"/>
      <c r="AB517" s="705"/>
      <c r="AC517" s="705"/>
      <c r="AD517" s="705"/>
      <c r="AE517" s="705"/>
      <c r="AF517" s="705"/>
      <c r="AG517" s="45"/>
      <c r="AH517" s="45"/>
      <c r="AI517" s="45"/>
      <c r="AJ517" s="45"/>
      <c r="AK517" s="45"/>
      <c r="AL517" s="45"/>
      <c r="AM517" s="45"/>
      <c r="AN517" s="45"/>
      <c r="AO517" s="45"/>
      <c r="AP517" s="45"/>
      <c r="AQ517" s="45"/>
      <c r="AR517" s="45"/>
      <c r="AS517" s="45"/>
      <c r="AT517" s="45"/>
      <c r="AU517" s="45"/>
    </row>
    <row r="518" spans="1:47" ht="23.25" customHeight="1">
      <c r="A518" s="1986"/>
      <c r="B518" s="1979"/>
      <c r="C518" s="1979"/>
      <c r="D518" s="1979"/>
      <c r="E518" s="1979"/>
      <c r="F518" s="1979"/>
      <c r="G518" s="1979"/>
      <c r="H518" s="1979"/>
      <c r="I518" s="1979"/>
      <c r="J518" s="1979"/>
      <c r="K518" s="1979"/>
      <c r="L518" s="1986"/>
      <c r="M518" s="2946"/>
      <c r="N518" s="2944"/>
      <c r="O518" s="1952"/>
      <c r="Q518" s="55"/>
      <c r="X518" s="705"/>
      <c r="Y518" s="705"/>
      <c r="Z518" s="705"/>
      <c r="AA518" s="705"/>
      <c r="AB518" s="705"/>
      <c r="AC518" s="705"/>
      <c r="AD518" s="705"/>
      <c r="AE518" s="705"/>
      <c r="AF518" s="705"/>
      <c r="AG518" s="45"/>
      <c r="AH518" s="45"/>
      <c r="AI518" s="45"/>
      <c r="AJ518" s="45"/>
      <c r="AK518" s="45"/>
      <c r="AL518" s="45"/>
      <c r="AM518" s="45"/>
      <c r="AN518" s="45"/>
      <c r="AO518" s="45"/>
      <c r="AP518" s="45"/>
      <c r="AQ518" s="45"/>
      <c r="AR518" s="45"/>
      <c r="AS518" s="45"/>
      <c r="AT518" s="45"/>
      <c r="AU518" s="45"/>
    </row>
    <row r="519" spans="1:47" ht="23.25" customHeight="1">
      <c r="A519" s="1986"/>
      <c r="B519" s="1979"/>
      <c r="C519" s="1979"/>
      <c r="D519" s="1979"/>
      <c r="E519" s="1979"/>
      <c r="F519" s="1979"/>
      <c r="G519" s="1979"/>
      <c r="H519" s="1979"/>
      <c r="I519" s="1979"/>
      <c r="J519" s="1979"/>
      <c r="K519" s="1979"/>
      <c r="L519" s="1986"/>
      <c r="M519" s="2946"/>
      <c r="N519" s="2944"/>
      <c r="O519" s="1952"/>
      <c r="Q519" s="55"/>
      <c r="X519" s="705"/>
      <c r="Y519" s="705"/>
      <c r="Z519" s="705"/>
      <c r="AA519" s="705"/>
      <c r="AB519" s="705"/>
      <c r="AC519" s="705"/>
      <c r="AD519" s="705"/>
      <c r="AE519" s="705"/>
      <c r="AF519" s="70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5"/>
    </row>
    <row r="520" spans="1:47" ht="23.25" customHeight="1">
      <c r="A520" s="1986"/>
      <c r="B520" s="1979"/>
      <c r="C520" s="1979"/>
      <c r="D520" s="1979"/>
      <c r="E520" s="1979"/>
      <c r="F520" s="1979"/>
      <c r="G520" s="1979"/>
      <c r="H520" s="1979"/>
      <c r="I520" s="1979"/>
      <c r="J520" s="1979"/>
      <c r="K520" s="1979"/>
      <c r="L520" s="1986"/>
      <c r="M520" s="2946"/>
      <c r="N520" s="2944"/>
      <c r="O520" s="1952"/>
      <c r="Q520" s="55"/>
      <c r="X520" s="705"/>
      <c r="Y520" s="705"/>
      <c r="Z520" s="705"/>
      <c r="AA520" s="705"/>
      <c r="AB520" s="705"/>
      <c r="AC520" s="705"/>
      <c r="AD520" s="705"/>
      <c r="AE520" s="705"/>
      <c r="AF520" s="705"/>
      <c r="AG520" s="45"/>
      <c r="AH520" s="45"/>
      <c r="AI520" s="45"/>
      <c r="AJ520" s="45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  <c r="AU520" s="45"/>
    </row>
    <row r="521" spans="1:47" ht="23.25" customHeight="1">
      <c r="A521" s="1986"/>
      <c r="B521" s="1979"/>
      <c r="C521" s="1979"/>
      <c r="D521" s="1979"/>
      <c r="E521" s="1979"/>
      <c r="F521" s="1979"/>
      <c r="G521" s="1979"/>
      <c r="H521" s="1979"/>
      <c r="I521" s="1979"/>
      <c r="J521" s="1979"/>
      <c r="K521" s="1979"/>
      <c r="L521" s="1986"/>
      <c r="M521" s="2946"/>
      <c r="N521" s="2944"/>
      <c r="O521" s="1952"/>
      <c r="Q521" s="55"/>
      <c r="X521" s="705"/>
      <c r="Y521" s="705"/>
      <c r="Z521" s="705"/>
      <c r="AA521" s="705"/>
      <c r="AB521" s="705"/>
      <c r="AC521" s="705"/>
      <c r="AD521" s="705"/>
      <c r="AE521" s="705"/>
      <c r="AF521" s="70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</row>
    <row r="522" spans="1:47" ht="23.25" customHeight="1">
      <c r="A522" s="1986"/>
      <c r="B522" s="1979"/>
      <c r="C522" s="1979"/>
      <c r="D522" s="1979"/>
      <c r="E522" s="1979"/>
      <c r="F522" s="1979"/>
      <c r="G522" s="1979"/>
      <c r="H522" s="1979"/>
      <c r="I522" s="1979"/>
      <c r="J522" s="1979"/>
      <c r="K522" s="1979"/>
      <c r="L522" s="1986"/>
      <c r="M522" s="2946"/>
      <c r="N522" s="2944"/>
      <c r="O522" s="1952"/>
      <c r="Q522" s="55"/>
      <c r="X522" s="705"/>
      <c r="Y522" s="705"/>
      <c r="Z522" s="705"/>
      <c r="AA522" s="705"/>
      <c r="AB522" s="705"/>
      <c r="AC522" s="705"/>
      <c r="AD522" s="705"/>
      <c r="AE522" s="705"/>
      <c r="AF522" s="705"/>
      <c r="AG522" s="45"/>
      <c r="AH522" s="45"/>
      <c r="AI522" s="45"/>
      <c r="AJ522" s="45"/>
      <c r="AK522" s="45"/>
      <c r="AL522" s="45"/>
      <c r="AM522" s="45"/>
      <c r="AN522" s="45"/>
      <c r="AO522" s="45"/>
      <c r="AP522" s="45"/>
      <c r="AQ522" s="45"/>
      <c r="AR522" s="45"/>
      <c r="AS522" s="45"/>
      <c r="AT522" s="45"/>
      <c r="AU522" s="45"/>
    </row>
    <row r="523" spans="1:47" ht="23.25" customHeight="1">
      <c r="A523" s="1986"/>
      <c r="B523" s="1979"/>
      <c r="C523" s="1979"/>
      <c r="D523" s="1979"/>
      <c r="E523" s="1979"/>
      <c r="F523" s="1979"/>
      <c r="G523" s="1979"/>
      <c r="H523" s="1979"/>
      <c r="I523" s="1979"/>
      <c r="J523" s="1979"/>
      <c r="K523" s="1979"/>
      <c r="L523" s="1986"/>
      <c r="M523" s="2946"/>
      <c r="N523" s="2944"/>
      <c r="O523" s="1952"/>
      <c r="Q523" s="55"/>
      <c r="X523" s="705"/>
      <c r="Y523" s="705"/>
      <c r="Z523" s="705"/>
      <c r="AA523" s="705"/>
      <c r="AB523" s="705"/>
      <c r="AC523" s="705"/>
      <c r="AD523" s="705"/>
      <c r="AE523" s="705"/>
      <c r="AF523" s="705"/>
      <c r="AG523" s="45"/>
      <c r="AH523" s="45"/>
      <c r="AI523" s="45"/>
      <c r="AJ523" s="45"/>
      <c r="AK523" s="45"/>
      <c r="AL523" s="45"/>
      <c r="AM523" s="45"/>
      <c r="AN523" s="45"/>
      <c r="AO523" s="45"/>
      <c r="AP523" s="45"/>
      <c r="AQ523" s="45"/>
      <c r="AR523" s="45"/>
      <c r="AS523" s="45"/>
      <c r="AT523" s="45"/>
      <c r="AU523" s="45"/>
    </row>
    <row r="524" spans="1:47" ht="23.25" customHeight="1">
      <c r="A524" s="1986"/>
      <c r="B524" s="1979"/>
      <c r="C524" s="1979"/>
      <c r="D524" s="1979"/>
      <c r="E524" s="1979"/>
      <c r="F524" s="1979"/>
      <c r="G524" s="1979"/>
      <c r="H524" s="1979"/>
      <c r="I524" s="1979"/>
      <c r="J524" s="1979"/>
      <c r="K524" s="1979"/>
      <c r="L524" s="1986"/>
      <c r="M524" s="2946"/>
      <c r="N524" s="2944"/>
      <c r="O524" s="1952"/>
      <c r="Q524" s="55"/>
      <c r="X524" s="705"/>
      <c r="Y524" s="705"/>
      <c r="Z524" s="705"/>
      <c r="AA524" s="705"/>
      <c r="AB524" s="705"/>
      <c r="AC524" s="705"/>
      <c r="AD524" s="705"/>
      <c r="AE524" s="705"/>
      <c r="AF524" s="705"/>
      <c r="AG524" s="45"/>
      <c r="AH524" s="45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  <c r="AU524" s="45"/>
    </row>
    <row r="525" spans="1:47" ht="23.25" customHeight="1">
      <c r="A525" s="1986"/>
      <c r="B525" s="1979"/>
      <c r="C525" s="1979"/>
      <c r="D525" s="1979"/>
      <c r="E525" s="1979"/>
      <c r="F525" s="1979"/>
      <c r="G525" s="1979"/>
      <c r="H525" s="1979"/>
      <c r="I525" s="1979"/>
      <c r="J525" s="1979"/>
      <c r="K525" s="1979"/>
      <c r="L525" s="1986"/>
      <c r="M525" s="2946"/>
      <c r="N525" s="2944"/>
      <c r="O525" s="1952"/>
      <c r="Q525" s="55"/>
      <c r="X525" s="705"/>
      <c r="Y525" s="705"/>
      <c r="Z525" s="705"/>
      <c r="AA525" s="705"/>
      <c r="AB525" s="705"/>
      <c r="AC525" s="705"/>
      <c r="AD525" s="705"/>
      <c r="AE525" s="705"/>
      <c r="AF525" s="705"/>
      <c r="AG525" s="45"/>
      <c r="AH525" s="45"/>
      <c r="AI525" s="45"/>
      <c r="AJ525" s="45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  <c r="AU525" s="45"/>
    </row>
    <row r="526" spans="1:47" ht="23.25" customHeight="1">
      <c r="A526" s="1986"/>
      <c r="B526" s="1979"/>
      <c r="C526" s="1979"/>
      <c r="D526" s="1979"/>
      <c r="E526" s="1979"/>
      <c r="F526" s="1979"/>
      <c r="G526" s="1979"/>
      <c r="H526" s="1979"/>
      <c r="I526" s="1979"/>
      <c r="J526" s="1979"/>
      <c r="K526" s="1979"/>
      <c r="L526" s="1986"/>
      <c r="M526" s="2946"/>
      <c r="N526" s="2944"/>
      <c r="O526" s="1952"/>
      <c r="Q526" s="55"/>
      <c r="X526" s="705"/>
      <c r="Y526" s="705"/>
      <c r="Z526" s="705"/>
      <c r="AA526" s="705"/>
      <c r="AB526" s="705"/>
      <c r="AC526" s="705"/>
      <c r="AD526" s="705"/>
      <c r="AE526" s="705"/>
      <c r="AF526" s="70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</row>
    <row r="527" spans="1:47" ht="23.25" customHeight="1">
      <c r="A527" s="1986"/>
      <c r="B527" s="1979"/>
      <c r="C527" s="1979"/>
      <c r="D527" s="1979"/>
      <c r="E527" s="1979"/>
      <c r="F527" s="1979"/>
      <c r="G527" s="1979"/>
      <c r="H527" s="1979"/>
      <c r="I527" s="1979"/>
      <c r="J527" s="1979"/>
      <c r="K527" s="1979"/>
      <c r="L527" s="1986"/>
      <c r="M527" s="2946"/>
      <c r="N527" s="2944"/>
      <c r="O527" s="1952"/>
      <c r="Q527" s="55"/>
      <c r="X527" s="705"/>
      <c r="Y527" s="705"/>
      <c r="Z527" s="705"/>
      <c r="AA527" s="705"/>
      <c r="AB527" s="705"/>
      <c r="AC527" s="705"/>
      <c r="AD527" s="705"/>
      <c r="AE527" s="705"/>
      <c r="AF527" s="70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</row>
    <row r="528" spans="1:47" ht="23.25" customHeight="1">
      <c r="A528" s="1986"/>
      <c r="B528" s="1979"/>
      <c r="C528" s="1979"/>
      <c r="D528" s="1979"/>
      <c r="E528" s="1979"/>
      <c r="F528" s="1979"/>
      <c r="G528" s="1979"/>
      <c r="H528" s="1979"/>
      <c r="I528" s="1979"/>
      <c r="J528" s="1979"/>
      <c r="K528" s="1979"/>
      <c r="L528" s="1986"/>
      <c r="M528" s="2946"/>
      <c r="N528" s="2944"/>
      <c r="O528" s="1952"/>
      <c r="Q528" s="55"/>
      <c r="X528" s="705"/>
      <c r="Y528" s="705"/>
      <c r="Z528" s="705"/>
      <c r="AA528" s="705"/>
      <c r="AB528" s="705"/>
      <c r="AC528" s="705"/>
      <c r="AD528" s="705"/>
      <c r="AE528" s="705"/>
      <c r="AF528" s="70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5"/>
    </row>
    <row r="529" spans="1:47" ht="23.25" customHeight="1">
      <c r="A529" s="1986"/>
      <c r="B529" s="1979"/>
      <c r="C529" s="1979"/>
      <c r="D529" s="1979"/>
      <c r="E529" s="1979"/>
      <c r="F529" s="1979"/>
      <c r="G529" s="1979"/>
      <c r="H529" s="1979"/>
      <c r="I529" s="1979"/>
      <c r="J529" s="1979"/>
      <c r="K529" s="1979"/>
      <c r="L529" s="1986"/>
      <c r="M529" s="2946"/>
      <c r="N529" s="2944"/>
      <c r="O529" s="1952"/>
      <c r="Q529" s="55"/>
      <c r="X529" s="705"/>
      <c r="Y529" s="705"/>
      <c r="Z529" s="705"/>
      <c r="AA529" s="705"/>
      <c r="AB529" s="705"/>
      <c r="AC529" s="705"/>
      <c r="AD529" s="705"/>
      <c r="AE529" s="705"/>
      <c r="AF529" s="705"/>
      <c r="AG529" s="45"/>
      <c r="AH529" s="45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5"/>
    </row>
    <row r="530" spans="1:47" ht="23.25" customHeight="1">
      <c r="A530" s="1986" t="str">
        <f>"- "&amp;N530&amp;" -"</f>
        <v>- 38 -</v>
      </c>
      <c r="B530" s="1979"/>
      <c r="C530" s="1979"/>
      <c r="D530" s="1979"/>
      <c r="E530" s="1979"/>
      <c r="F530" s="1979"/>
      <c r="G530" s="1979"/>
      <c r="H530" s="1979"/>
      <c r="I530" s="1979"/>
      <c r="J530" s="1979"/>
      <c r="K530" s="1979"/>
      <c r="L530" s="1986"/>
      <c r="M530" s="2946">
        <v>1</v>
      </c>
      <c r="N530" s="2944">
        <f>IF(M530&gt;0,SUM(M$234:M530),0)</f>
        <v>38</v>
      </c>
      <c r="O530" s="1952"/>
      <c r="Q530" s="55"/>
      <c r="X530" s="705"/>
      <c r="Y530" s="705"/>
      <c r="Z530" s="705"/>
      <c r="AA530" s="705"/>
      <c r="AB530" s="705"/>
      <c r="AC530" s="705"/>
      <c r="AD530" s="705"/>
      <c r="AE530" s="705"/>
      <c r="AF530" s="705"/>
      <c r="AG530" s="45"/>
      <c r="AH530" s="45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5"/>
    </row>
    <row r="531" spans="1:47" ht="23.25" customHeight="1">
      <c r="A531" s="1986"/>
      <c r="B531" s="1979"/>
      <c r="C531" s="1979"/>
      <c r="D531" s="1979"/>
      <c r="E531" s="1979"/>
      <c r="F531" s="1979"/>
      <c r="G531" s="1979"/>
      <c r="H531" s="1979"/>
      <c r="I531" s="1979"/>
      <c r="J531" s="1979"/>
      <c r="K531" s="1979"/>
      <c r="L531" s="1986"/>
      <c r="M531" s="2946"/>
      <c r="N531" s="2944"/>
      <c r="O531" s="1952"/>
      <c r="Q531" s="55"/>
      <c r="X531" s="705"/>
      <c r="Y531" s="705"/>
      <c r="Z531" s="705"/>
      <c r="AA531" s="705"/>
      <c r="AB531" s="705"/>
      <c r="AC531" s="705"/>
      <c r="AD531" s="705"/>
      <c r="AE531" s="705"/>
      <c r="AF531" s="705"/>
      <c r="AG531" s="45"/>
      <c r="AH531" s="45"/>
      <c r="AI531" s="45"/>
      <c r="AJ531" s="45"/>
      <c r="AK531" s="45"/>
      <c r="AL531" s="45"/>
      <c r="AM531" s="45"/>
      <c r="AN531" s="45"/>
      <c r="AO531" s="45"/>
      <c r="AP531" s="45"/>
      <c r="AQ531" s="45"/>
      <c r="AR531" s="45"/>
      <c r="AS531" s="45"/>
      <c r="AT531" s="45"/>
      <c r="AU531" s="45"/>
    </row>
    <row r="532" spans="1:47" ht="23.25" customHeight="1">
      <c r="A532" s="1986"/>
      <c r="B532" s="1979"/>
      <c r="C532" s="1979"/>
      <c r="D532" s="1979"/>
      <c r="E532" s="1979"/>
      <c r="F532" s="1979"/>
      <c r="G532" s="1979"/>
      <c r="H532" s="1979"/>
      <c r="I532" s="1979"/>
      <c r="J532" s="1979"/>
      <c r="K532" s="1979"/>
      <c r="L532" s="1986"/>
      <c r="M532" s="2946"/>
      <c r="N532" s="2944"/>
      <c r="O532" s="1952"/>
      <c r="Q532" s="55"/>
      <c r="X532" s="705"/>
      <c r="Y532" s="705"/>
      <c r="Z532" s="705"/>
      <c r="AA532" s="705"/>
      <c r="AB532" s="705"/>
      <c r="AC532" s="705"/>
      <c r="AD532" s="705"/>
      <c r="AE532" s="705"/>
      <c r="AF532" s="705"/>
      <c r="AG532" s="45"/>
      <c r="AH532" s="45"/>
      <c r="AI532" s="45"/>
      <c r="AJ532" s="45"/>
      <c r="AK532" s="45"/>
      <c r="AL532" s="45"/>
      <c r="AM532" s="45"/>
      <c r="AN532" s="45"/>
      <c r="AO532" s="45"/>
      <c r="AP532" s="45"/>
      <c r="AQ532" s="45"/>
      <c r="AR532" s="45"/>
      <c r="AS532" s="45"/>
      <c r="AT532" s="45"/>
      <c r="AU532" s="45"/>
    </row>
    <row r="533" spans="1:47" ht="23.25" customHeight="1">
      <c r="A533" s="2104" t="s">
        <v>1952</v>
      </c>
      <c r="L533" s="1993"/>
      <c r="M533" s="2946"/>
      <c r="N533" s="2943"/>
      <c r="O533" s="424"/>
      <c r="P533" s="705"/>
      <c r="R533" s="705"/>
      <c r="S533" s="705"/>
      <c r="T533" s="705"/>
      <c r="U533" s="705"/>
      <c r="V533" s="705"/>
      <c r="W533" s="705"/>
      <c r="X533" s="705"/>
      <c r="Y533" s="705"/>
      <c r="Z533" s="705"/>
      <c r="AA533" s="705"/>
      <c r="AB533" s="705"/>
      <c r="AC533" s="705"/>
      <c r="AD533" s="705"/>
      <c r="AE533" s="705"/>
      <c r="AF533" s="70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</row>
    <row r="534" spans="1:47" ht="23.25" customHeight="1">
      <c r="B534" s="1977" t="s">
        <v>1612</v>
      </c>
      <c r="L534" s="1993"/>
      <c r="M534" s="2946"/>
      <c r="N534" s="2943"/>
      <c r="O534" s="424"/>
      <c r="P534" s="705"/>
      <c r="R534" s="705"/>
      <c r="S534" s="705"/>
      <c r="T534" s="705"/>
      <c r="U534" s="705"/>
      <c r="V534" s="705"/>
      <c r="W534" s="705"/>
      <c r="X534" s="705"/>
      <c r="Y534" s="705"/>
      <c r="Z534" s="705"/>
      <c r="AA534" s="705"/>
      <c r="AB534" s="705"/>
      <c r="AC534" s="705"/>
      <c r="AD534" s="705"/>
      <c r="AE534" s="705"/>
      <c r="AF534" s="705"/>
      <c r="AG534" s="45"/>
      <c r="AH534" s="45"/>
      <c r="AI534" s="45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5"/>
    </row>
    <row r="535" spans="1:47" ht="23.25" customHeight="1">
      <c r="A535" s="1977" t="s">
        <v>1613</v>
      </c>
      <c r="L535" s="1993"/>
      <c r="M535" s="2946"/>
      <c r="N535" s="2943"/>
      <c r="O535" s="424"/>
      <c r="P535" s="705"/>
      <c r="R535" s="705"/>
      <c r="S535" s="705"/>
      <c r="T535" s="705"/>
      <c r="U535" s="705"/>
      <c r="V535" s="705"/>
      <c r="W535" s="705"/>
      <c r="X535" s="705"/>
      <c r="Y535" s="705"/>
      <c r="Z535" s="705"/>
      <c r="AA535" s="705"/>
      <c r="AB535" s="705"/>
      <c r="AC535" s="705"/>
      <c r="AD535" s="705"/>
      <c r="AE535" s="705"/>
      <c r="AF535" s="705"/>
      <c r="AG535" s="45"/>
      <c r="AH535" s="45"/>
      <c r="AI535" s="45"/>
      <c r="AJ535" s="45"/>
      <c r="AK535" s="45"/>
      <c r="AL535" s="45"/>
      <c r="AM535" s="45"/>
      <c r="AN535" s="45"/>
      <c r="AO535" s="45"/>
      <c r="AP535" s="45"/>
      <c r="AQ535" s="45"/>
      <c r="AR535" s="45"/>
      <c r="AS535" s="45"/>
      <c r="AT535" s="45"/>
      <c r="AU535" s="45"/>
    </row>
    <row r="536" spans="1:47" ht="23.25" customHeight="1">
      <c r="A536" s="1993" t="s">
        <v>763</v>
      </c>
      <c r="D536" s="1977" t="s">
        <v>677</v>
      </c>
      <c r="I536" s="1977" t="str">
        <f>L543</f>
        <v>ดีเยี่ยม</v>
      </c>
      <c r="K536" s="1977" t="s">
        <v>305</v>
      </c>
      <c r="L536" s="1993"/>
      <c r="M536" s="2946"/>
      <c r="N536" s="2943"/>
      <c r="O536" s="30"/>
      <c r="P536" s="705"/>
      <c r="R536" s="705"/>
      <c r="S536" s="705"/>
      <c r="T536" s="705"/>
      <c r="U536" s="705"/>
      <c r="V536" s="705"/>
      <c r="W536" s="705"/>
      <c r="X536" s="705"/>
      <c r="Y536" s="705"/>
      <c r="Z536" s="705"/>
      <c r="AA536" s="705"/>
      <c r="AB536" s="705"/>
      <c r="AC536" s="705"/>
      <c r="AD536" s="705"/>
      <c r="AE536" s="705"/>
      <c r="AF536" s="705"/>
      <c r="AG536" s="45"/>
      <c r="AH536" s="45"/>
      <c r="AI536" s="45"/>
      <c r="AJ536" s="45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  <c r="AU536" s="45"/>
    </row>
    <row r="537" spans="1:47" ht="23.25" customHeight="1">
      <c r="A537" s="1991"/>
      <c r="B537" s="1991"/>
      <c r="C537" s="1991"/>
      <c r="D537" s="1980" t="s">
        <v>2123</v>
      </c>
      <c r="E537" s="1220" t="s">
        <v>1547</v>
      </c>
      <c r="F537" s="1220"/>
      <c r="G537" s="1220"/>
      <c r="H537" s="1220"/>
      <c r="I537" s="1222"/>
      <c r="J537" s="2055" t="s">
        <v>1891</v>
      </c>
      <c r="K537" s="2055" t="s">
        <v>897</v>
      </c>
      <c r="L537" s="2056"/>
      <c r="M537" s="2946"/>
      <c r="N537" s="2943"/>
      <c r="O537" s="30"/>
      <c r="P537" s="705"/>
      <c r="R537" s="705"/>
      <c r="S537" s="705"/>
      <c r="T537" s="705"/>
      <c r="U537" s="705"/>
      <c r="V537" s="705"/>
      <c r="W537" s="705"/>
      <c r="X537" s="705"/>
      <c r="Y537" s="705"/>
      <c r="Z537" s="705"/>
      <c r="AA537" s="705"/>
      <c r="AB537" s="705"/>
      <c r="AC537" s="705"/>
      <c r="AD537" s="705"/>
      <c r="AE537" s="705"/>
      <c r="AF537" s="705"/>
      <c r="AG537" s="45"/>
      <c r="AH537" s="45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5"/>
    </row>
    <row r="538" spans="1:47" ht="23.25" customHeight="1">
      <c r="A538" s="1986"/>
      <c r="B538" s="1986" t="s">
        <v>1286</v>
      </c>
      <c r="C538" s="1986"/>
      <c r="D538" s="1985" t="s">
        <v>2123</v>
      </c>
      <c r="E538" s="1370" t="s">
        <v>1548</v>
      </c>
      <c r="F538" s="1370"/>
      <c r="G538" s="1370"/>
      <c r="H538" s="1370"/>
      <c r="I538" s="1990"/>
      <c r="J538" s="2057" t="s">
        <v>898</v>
      </c>
      <c r="K538" s="2057" t="s">
        <v>891</v>
      </c>
      <c r="L538" s="1984" t="s">
        <v>891</v>
      </c>
      <c r="M538" s="2946"/>
      <c r="N538" s="2943"/>
      <c r="O538" s="30"/>
      <c r="R538" s="705"/>
      <c r="S538" s="705"/>
      <c r="T538" s="705"/>
      <c r="U538" s="705"/>
      <c r="V538" s="705"/>
      <c r="W538" s="705"/>
      <c r="X538" s="705"/>
      <c r="Y538" s="705"/>
      <c r="Z538" s="705"/>
      <c r="AA538" s="705"/>
      <c r="AB538" s="705"/>
      <c r="AC538" s="705"/>
      <c r="AD538" s="705"/>
      <c r="AE538" s="705"/>
      <c r="AF538" s="705"/>
      <c r="AG538" s="45"/>
      <c r="AH538" s="45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5"/>
    </row>
    <row r="539" spans="1:47" ht="23.25" customHeight="1">
      <c r="A539" s="1370"/>
      <c r="B539" s="1370"/>
      <c r="C539" s="1370"/>
      <c r="D539" s="1990" t="s">
        <v>2123</v>
      </c>
      <c r="E539" s="2058">
        <v>1</v>
      </c>
      <c r="F539" s="2059">
        <v>2</v>
      </c>
      <c r="G539" s="2059">
        <v>3</v>
      </c>
      <c r="H539" s="2059">
        <v>4</v>
      </c>
      <c r="I539" s="2060">
        <v>5</v>
      </c>
      <c r="J539" s="2061"/>
      <c r="K539" s="2062"/>
      <c r="L539" s="1989"/>
      <c r="M539" s="2946"/>
      <c r="N539" s="2943"/>
      <c r="O539" s="424"/>
      <c r="P539" s="705"/>
      <c r="R539" s="705"/>
      <c r="S539" s="705"/>
      <c r="T539" s="705"/>
      <c r="U539" s="705"/>
      <c r="V539" s="705"/>
      <c r="W539" s="705"/>
      <c r="X539" s="705"/>
      <c r="Y539" s="705"/>
      <c r="Z539" s="705"/>
      <c r="AA539" s="705"/>
      <c r="AB539" s="705"/>
      <c r="AC539" s="705"/>
      <c r="AD539" s="705"/>
      <c r="AE539" s="705"/>
      <c r="AF539" s="70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</row>
    <row r="540" spans="1:47" ht="23.25" customHeight="1">
      <c r="A540" s="1991" t="s">
        <v>103</v>
      </c>
      <c r="B540" s="1991"/>
      <c r="C540" s="1991"/>
      <c r="D540" s="1991"/>
      <c r="E540" s="731"/>
      <c r="F540" s="2181"/>
      <c r="G540" s="2181"/>
      <c r="H540" s="2181"/>
      <c r="I540" s="2292"/>
      <c r="J540" s="2018"/>
      <c r="K540" s="2017"/>
      <c r="L540" s="2045"/>
      <c r="M540" s="2946"/>
      <c r="N540" s="2943"/>
      <c r="O540" s="46"/>
      <c r="P540" s="56"/>
      <c r="Q540" s="56"/>
      <c r="R540" s="56"/>
      <c r="S540" s="56"/>
      <c r="T540" s="56"/>
      <c r="U540" s="56"/>
      <c r="V540" s="56"/>
      <c r="W540" s="56"/>
      <c r="X540" s="705"/>
      <c r="Y540" s="705"/>
      <c r="Z540" s="705"/>
      <c r="AA540" s="29" t="str">
        <f>A540&amp;B541&amp;B542</f>
        <v>11.1  จัดโครงการ กิจกรรมส่งเสริมสนับสนุนนตามนโยบายเกี่ยวกับการจัดการศึกษาปฐมวัย</v>
      </c>
      <c r="AB540" s="705"/>
      <c r="AC540" s="705"/>
      <c r="AD540" s="705"/>
      <c r="AE540" s="705"/>
      <c r="AF540" s="705"/>
      <c r="AG540" s="45"/>
      <c r="AH540" s="45"/>
      <c r="AI540" s="45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  <c r="AU540" s="45"/>
    </row>
    <row r="541" spans="1:47" ht="23.25" customHeight="1">
      <c r="A541" s="1993"/>
      <c r="B541" s="1993" t="s">
        <v>104</v>
      </c>
      <c r="C541" s="1993"/>
      <c r="D541" s="1993"/>
      <c r="E541" s="731" t="str">
        <f>IF($K541=E$394,"P"," ")</f>
        <v xml:space="preserve"> </v>
      </c>
      <c r="F541" s="2181" t="str">
        <f t="shared" ref="F541:I542" si="43">IF($K541=F$394,"P","  ")</f>
        <v xml:space="preserve">  </v>
      </c>
      <c r="G541" s="2181" t="str">
        <f t="shared" si="43"/>
        <v xml:space="preserve">  </v>
      </c>
      <c r="H541" s="2181" t="str">
        <f t="shared" si="43"/>
        <v xml:space="preserve">  </v>
      </c>
      <c r="I541" s="2292" t="str">
        <f t="shared" si="43"/>
        <v>P</v>
      </c>
      <c r="J541" s="2018">
        <f>LOOKUP(U541,Y!$EW$4:$HT$4,Y!$EW$21:$HT$21)</f>
        <v>3</v>
      </c>
      <c r="K541" s="2017">
        <f>LOOKUP(V541,Y!$EW$4:$HT$4,Y!$EW$21:$HT$21)</f>
        <v>5</v>
      </c>
      <c r="L541" s="2045" t="str">
        <f>LOOKUP(W541,Y!$EW$4:$HT$4,Y!$EW$21:$HT$21)</f>
        <v>ดีเยี่ยม</v>
      </c>
      <c r="M541" s="2946"/>
      <c r="N541" s="2943"/>
      <c r="O541" s="1952">
        <v>1</v>
      </c>
      <c r="P541" s="55">
        <f t="shared" ref="P541:W542" si="44">$O541*100+P$394</f>
        <v>101</v>
      </c>
      <c r="Q541" s="55">
        <f t="shared" si="44"/>
        <v>102</v>
      </c>
      <c r="R541" s="55">
        <f t="shared" si="44"/>
        <v>103</v>
      </c>
      <c r="S541" s="55">
        <f t="shared" si="44"/>
        <v>104</v>
      </c>
      <c r="T541" s="55">
        <f t="shared" si="44"/>
        <v>105</v>
      </c>
      <c r="U541" s="1957">
        <f t="shared" si="44"/>
        <v>109</v>
      </c>
      <c r="V541" s="1957">
        <f t="shared" si="44"/>
        <v>110</v>
      </c>
      <c r="W541" s="1957">
        <f t="shared" si="44"/>
        <v>111</v>
      </c>
      <c r="X541" s="705"/>
      <c r="Y541" s="705"/>
      <c r="Z541" s="705"/>
      <c r="AA541" s="705"/>
      <c r="AB541" s="705"/>
      <c r="AC541" s="705"/>
      <c r="AD541" s="705"/>
      <c r="AE541" s="705"/>
      <c r="AF541" s="705"/>
      <c r="AG541" s="45"/>
      <c r="AH541" s="45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45"/>
      <c r="AU541" s="45"/>
    </row>
    <row r="542" spans="1:47" ht="23.25" customHeight="1">
      <c r="A542" s="1995" t="s">
        <v>1614</v>
      </c>
      <c r="B542" s="1995"/>
      <c r="C542" s="1995"/>
      <c r="D542" s="1995"/>
      <c r="E542" s="731" t="str">
        <f>IF($K542=E$394,"P"," ")</f>
        <v xml:space="preserve"> </v>
      </c>
      <c r="F542" s="2181" t="str">
        <f t="shared" si="43"/>
        <v xml:space="preserve">  </v>
      </c>
      <c r="G542" s="2181" t="str">
        <f t="shared" si="43"/>
        <v xml:space="preserve">  </v>
      </c>
      <c r="H542" s="2181" t="str">
        <f t="shared" si="43"/>
        <v xml:space="preserve">  </v>
      </c>
      <c r="I542" s="2292" t="str">
        <f t="shared" si="43"/>
        <v>P</v>
      </c>
      <c r="J542" s="2018">
        <f>LOOKUP(U542,Y!$EW$4:$HT$4,Y!$EW$21:$HT$21)</f>
        <v>2</v>
      </c>
      <c r="K542" s="2017">
        <f>LOOKUP(V542,Y!$EW$4:$HT$4,Y!$EW$21:$HT$21)</f>
        <v>5</v>
      </c>
      <c r="L542" s="2045" t="str">
        <f>LOOKUP(W542,Y!$EW$4:$HT$4,Y!$EW$21:$HT$21)</f>
        <v>ดีเยี่ยม</v>
      </c>
      <c r="M542" s="2946"/>
      <c r="N542" s="2943"/>
      <c r="O542" s="1952">
        <v>2</v>
      </c>
      <c r="P542" s="55">
        <f t="shared" si="44"/>
        <v>201</v>
      </c>
      <c r="Q542" s="55">
        <f t="shared" si="44"/>
        <v>202</v>
      </c>
      <c r="R542" s="55">
        <f t="shared" si="44"/>
        <v>203</v>
      </c>
      <c r="S542" s="55">
        <f t="shared" si="44"/>
        <v>204</v>
      </c>
      <c r="T542" s="55">
        <f t="shared" si="44"/>
        <v>205</v>
      </c>
      <c r="U542" s="1957">
        <f t="shared" si="44"/>
        <v>209</v>
      </c>
      <c r="V542" s="1957">
        <f t="shared" si="44"/>
        <v>210</v>
      </c>
      <c r="W542" s="1957">
        <f t="shared" si="44"/>
        <v>211</v>
      </c>
      <c r="X542" s="705"/>
      <c r="Y542" s="705"/>
      <c r="Z542" s="705"/>
      <c r="AA542" s="29" t="str">
        <f>A542&amp;B543&amp;B544</f>
        <v>11.2  ผลการดำเนินงานบรรลุตามเป้าหมาย - แนวทางการพัฒนาในอนาคต</v>
      </c>
      <c r="AB542" s="705"/>
      <c r="AC542" s="705"/>
      <c r="AD542" s="705"/>
      <c r="AE542" s="705"/>
      <c r="AF542" s="705"/>
      <c r="AG542" s="45"/>
      <c r="AH542" s="45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5"/>
    </row>
    <row r="543" spans="1:47" ht="23.25" customHeight="1">
      <c r="A543" s="2026"/>
      <c r="B543" s="2026"/>
      <c r="C543" s="2026"/>
      <c r="D543" s="2026" t="s">
        <v>1182</v>
      </c>
      <c r="E543" s="2026"/>
      <c r="F543" s="2026"/>
      <c r="G543" s="2026"/>
      <c r="H543" s="2026"/>
      <c r="I543" s="2026"/>
      <c r="J543" s="2026"/>
      <c r="K543" s="2027">
        <f>LOOKUP(R543,Y!$EW$6:$HT$6,Y!$EW$48:$HT$48)</f>
        <v>5</v>
      </c>
      <c r="L543" s="2027" t="str">
        <f>LOOKUP(T543,Y!$EW$6:$HT$6,Y!$EW$48:$HT$48)</f>
        <v>ดีเยี่ยม</v>
      </c>
      <c r="M543" s="2946"/>
      <c r="N543" s="2943"/>
      <c r="O543" s="1952">
        <v>11</v>
      </c>
      <c r="P543" s="55">
        <f>$O543*100+P$244</f>
        <v>1101</v>
      </c>
      <c r="Q543" s="55">
        <f>$O543*100+Q$244</f>
        <v>1102</v>
      </c>
      <c r="R543" s="1954">
        <f>$O543*100+R$244</f>
        <v>1103</v>
      </c>
      <c r="S543" s="55">
        <f>$O543*100+S$244</f>
        <v>1104</v>
      </c>
      <c r="T543" s="1954">
        <f>$O543*100+T$244</f>
        <v>1105</v>
      </c>
      <c r="X543" s="705"/>
      <c r="Y543" s="705"/>
      <c r="Z543" s="705"/>
      <c r="AA543" s="705"/>
      <c r="AB543" s="705"/>
      <c r="AC543" s="705"/>
      <c r="AD543" s="705"/>
      <c r="AE543" s="705"/>
      <c r="AF543" s="705"/>
      <c r="AG543" s="45"/>
      <c r="AH543" s="45"/>
      <c r="AI543" s="45"/>
      <c r="AJ543" s="45"/>
      <c r="AK543" s="45"/>
      <c r="AL543" s="45"/>
      <c r="AM543" s="45"/>
      <c r="AN543" s="45"/>
      <c r="AO543" s="45"/>
      <c r="AP543" s="45"/>
      <c r="AQ543" s="45"/>
      <c r="AR543" s="45"/>
      <c r="AS543" s="45"/>
      <c r="AT543" s="45"/>
      <c r="AU543" s="45"/>
    </row>
    <row r="544" spans="1:47" ht="23.25" customHeight="1">
      <c r="A544" s="1993"/>
      <c r="B544" s="1977" t="s">
        <v>907</v>
      </c>
      <c r="L544" s="1993"/>
      <c r="M544" s="2946"/>
      <c r="N544" s="2943"/>
      <c r="O544" s="424"/>
      <c r="P544" s="705"/>
      <c r="R544" s="705"/>
      <c r="S544" s="705"/>
      <c r="T544" s="705"/>
      <c r="U544" s="705"/>
      <c r="V544" s="705"/>
      <c r="W544" s="705"/>
      <c r="X544" s="705"/>
      <c r="Y544" s="705"/>
      <c r="Z544" s="705"/>
      <c r="AA544" s="705"/>
      <c r="AB544" s="705"/>
      <c r="AC544" s="705"/>
      <c r="AD544" s="705"/>
      <c r="AE544" s="705"/>
      <c r="AF544" s="705"/>
      <c r="AG544" s="45"/>
      <c r="AH544" s="45"/>
      <c r="AI544" s="45"/>
      <c r="AJ544" s="45"/>
      <c r="AK544" s="45"/>
      <c r="AL544" s="45"/>
      <c r="AM544" s="45"/>
      <c r="AN544" s="45"/>
      <c r="AO544" s="45"/>
      <c r="AP544" s="45"/>
      <c r="AQ544" s="45"/>
      <c r="AR544" s="45"/>
      <c r="AS544" s="45"/>
      <c r="AT544" s="45"/>
      <c r="AU544" s="45"/>
    </row>
    <row r="545" spans="1:47" ht="23.25" customHeight="1">
      <c r="A545" s="1977" t="str">
        <f>IF(Y!EP47=0," ",Y!EP47)</f>
        <v xml:space="preserve"> -  จัดโครงการกิจกรรมปรัชญาเศรษฐกิจพอเพียง</v>
      </c>
      <c r="C545" s="1215"/>
      <c r="L545" s="1993"/>
      <c r="M545" s="2946"/>
      <c r="N545" s="2943"/>
      <c r="O545" s="424"/>
      <c r="P545" s="705"/>
      <c r="R545" s="705"/>
      <c r="S545" s="705"/>
      <c r="T545" s="705"/>
      <c r="U545" s="705"/>
      <c r="V545" s="705"/>
      <c r="W545" s="705"/>
      <c r="X545" s="705"/>
      <c r="Y545" s="705"/>
      <c r="Z545" s="705"/>
      <c r="AA545" s="705"/>
      <c r="AB545" s="705"/>
      <c r="AC545" s="705"/>
      <c r="AD545" s="705"/>
      <c r="AE545" s="705"/>
      <c r="AF545" s="705"/>
      <c r="AG545" s="45"/>
      <c r="AH545" s="45"/>
      <c r="AI545" s="45"/>
      <c r="AJ545" s="45"/>
      <c r="AK545" s="45"/>
      <c r="AL545" s="45"/>
      <c r="AM545" s="45"/>
      <c r="AN545" s="45"/>
      <c r="AO545" s="45"/>
      <c r="AP545" s="45"/>
      <c r="AQ545" s="45"/>
      <c r="AR545" s="45"/>
      <c r="AS545" s="45"/>
      <c r="AT545" s="45"/>
      <c r="AU545" s="45"/>
    </row>
    <row r="546" spans="1:47" ht="23.25" customHeight="1">
      <c r="A546" s="1977" t="str">
        <f>IF(Y!EP48=0," ",Y!EP48)</f>
        <v xml:space="preserve"> </v>
      </c>
      <c r="C546" s="1215"/>
      <c r="L546" s="1993"/>
      <c r="M546" s="2946"/>
      <c r="N546" s="2943"/>
      <c r="O546" s="424"/>
      <c r="P546" s="705"/>
      <c r="R546" s="705"/>
      <c r="S546" s="705"/>
      <c r="T546" s="705"/>
      <c r="U546" s="705"/>
      <c r="V546" s="705"/>
      <c r="W546" s="705"/>
      <c r="X546" s="705"/>
      <c r="Y546" s="705"/>
      <c r="Z546" s="705"/>
      <c r="AA546" s="705"/>
      <c r="AB546" s="705"/>
      <c r="AC546" s="705"/>
      <c r="AD546" s="705"/>
      <c r="AE546" s="705"/>
      <c r="AF546" s="705"/>
      <c r="AG546" s="45"/>
      <c r="AH546" s="45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5"/>
    </row>
    <row r="547" spans="1:47" ht="23.25" customHeight="1">
      <c r="A547" s="1977" t="str">
        <f>IF(Y!EP49=0," ",Y!EP49)</f>
        <v xml:space="preserve"> </v>
      </c>
      <c r="C547" s="1215"/>
      <c r="L547" s="1993"/>
      <c r="M547" s="2946"/>
      <c r="N547" s="2943"/>
      <c r="O547" s="424"/>
      <c r="P547" s="705"/>
      <c r="R547" s="705"/>
      <c r="S547" s="705"/>
      <c r="T547" s="705"/>
      <c r="U547" s="705"/>
      <c r="V547" s="705"/>
      <c r="W547" s="705"/>
      <c r="X547" s="705"/>
      <c r="Y547" s="705"/>
      <c r="Z547" s="705"/>
      <c r="AA547" s="705"/>
      <c r="AB547" s="705"/>
      <c r="AC547" s="705"/>
      <c r="AD547" s="705"/>
      <c r="AE547" s="705"/>
      <c r="AF547" s="705"/>
      <c r="AG547" s="45"/>
      <c r="AH547" s="45"/>
      <c r="AI547" s="45"/>
      <c r="AJ547" s="45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  <c r="AU547" s="45"/>
    </row>
    <row r="548" spans="1:47" ht="23.25" customHeight="1">
      <c r="A548" s="1977" t="str">
        <f>IF(Y!EP50=0," ",Y!EP50)</f>
        <v xml:space="preserve"> </v>
      </c>
      <c r="C548" s="1215"/>
      <c r="L548" s="1993"/>
      <c r="M548" s="2946"/>
      <c r="N548" s="2943"/>
      <c r="O548" s="424"/>
      <c r="P548" s="705"/>
      <c r="R548" s="705"/>
      <c r="S548" s="705"/>
      <c r="T548" s="705"/>
      <c r="U548" s="705"/>
      <c r="V548" s="705"/>
      <c r="W548" s="705"/>
      <c r="X548" s="705"/>
      <c r="Y548" s="705"/>
      <c r="Z548" s="705"/>
      <c r="AA548" s="705"/>
      <c r="AB548" s="705"/>
      <c r="AC548" s="705"/>
      <c r="AD548" s="705"/>
      <c r="AE548" s="705"/>
      <c r="AF548" s="70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</row>
    <row r="549" spans="1:47" ht="23.25" customHeight="1">
      <c r="A549" s="1977" t="str">
        <f>IF(Y!EP51=0," ",Y!EP51)</f>
        <v xml:space="preserve"> </v>
      </c>
      <c r="C549" s="1215"/>
      <c r="L549" s="1993"/>
      <c r="M549" s="2946"/>
      <c r="N549" s="2943"/>
      <c r="O549" s="424"/>
      <c r="P549" s="705"/>
      <c r="R549" s="705"/>
      <c r="S549" s="705"/>
      <c r="T549" s="705"/>
      <c r="U549" s="705"/>
      <c r="V549" s="705"/>
      <c r="W549" s="705"/>
      <c r="X549" s="705"/>
      <c r="Y549" s="705"/>
      <c r="Z549" s="705"/>
      <c r="AA549" s="705"/>
      <c r="AB549" s="705"/>
      <c r="AC549" s="705"/>
      <c r="AD549" s="705"/>
      <c r="AE549" s="705"/>
      <c r="AF549" s="70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</row>
    <row r="550" spans="1:47" ht="23.25" customHeight="1">
      <c r="A550" s="1993"/>
      <c r="L550" s="1993"/>
      <c r="M550" s="2946"/>
      <c r="N550" s="2943"/>
      <c r="O550" s="424"/>
      <c r="P550" s="705"/>
      <c r="R550" s="705"/>
      <c r="S550" s="705"/>
      <c r="T550" s="705"/>
      <c r="U550" s="705"/>
      <c r="V550" s="705"/>
      <c r="W550" s="705"/>
      <c r="X550" s="705"/>
      <c r="Y550" s="705"/>
      <c r="Z550" s="705"/>
      <c r="AA550" s="705"/>
      <c r="AB550" s="705"/>
      <c r="AC550" s="705"/>
      <c r="AD550" s="705"/>
      <c r="AE550" s="705"/>
      <c r="AF550" s="705"/>
      <c r="AG550" s="45"/>
      <c r="AH550" s="45"/>
      <c r="AI550" s="45"/>
      <c r="AJ550" s="45"/>
      <c r="AK550" s="45"/>
      <c r="AL550" s="45"/>
      <c r="AM550" s="45"/>
      <c r="AN550" s="45"/>
      <c r="AO550" s="45"/>
      <c r="AP550" s="45"/>
      <c r="AQ550" s="45"/>
      <c r="AR550" s="45"/>
      <c r="AS550" s="45"/>
      <c r="AT550" s="45"/>
      <c r="AU550" s="45"/>
    </row>
    <row r="551" spans="1:47" ht="23.25" customHeight="1">
      <c r="A551" s="1993"/>
      <c r="L551" s="1993"/>
      <c r="M551" s="2946"/>
      <c r="N551" s="2943"/>
      <c r="O551" s="424"/>
      <c r="P551" s="705"/>
      <c r="R551" s="705"/>
      <c r="S551" s="705"/>
      <c r="T551" s="705"/>
      <c r="U551" s="705"/>
      <c r="V551" s="705"/>
      <c r="W551" s="705"/>
      <c r="X551" s="705"/>
      <c r="Y551" s="705"/>
      <c r="Z551" s="705"/>
      <c r="AA551" s="705"/>
      <c r="AB551" s="705"/>
      <c r="AC551" s="705"/>
      <c r="AD551" s="705"/>
      <c r="AE551" s="705"/>
      <c r="AF551" s="70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</row>
    <row r="552" spans="1:47" ht="23.25" customHeight="1">
      <c r="A552" s="1993"/>
      <c r="L552" s="1993"/>
      <c r="M552" s="2946"/>
      <c r="N552" s="2943"/>
      <c r="O552" s="424"/>
      <c r="P552" s="705"/>
      <c r="R552" s="705"/>
      <c r="S552" s="705"/>
      <c r="T552" s="705"/>
      <c r="U552" s="705"/>
      <c r="V552" s="705"/>
      <c r="W552" s="705"/>
      <c r="X552" s="705"/>
      <c r="Y552" s="705"/>
      <c r="Z552" s="705"/>
      <c r="AA552" s="705"/>
      <c r="AB552" s="705"/>
      <c r="AC552" s="705"/>
      <c r="AD552" s="705"/>
      <c r="AE552" s="705"/>
      <c r="AF552" s="705"/>
      <c r="AG552" s="45"/>
      <c r="AH552" s="45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  <c r="AU552" s="45"/>
    </row>
    <row r="553" spans="1:47" ht="23.25" customHeight="1">
      <c r="A553" s="1993"/>
      <c r="L553" s="1993"/>
      <c r="M553" s="2946"/>
      <c r="N553" s="2943"/>
      <c r="O553" s="424"/>
      <c r="P553" s="705"/>
      <c r="R553" s="705"/>
      <c r="S553" s="705"/>
      <c r="T553" s="705"/>
      <c r="U553" s="705"/>
      <c r="V553" s="705"/>
      <c r="W553" s="705"/>
      <c r="X553" s="705"/>
      <c r="Y553" s="705"/>
      <c r="Z553" s="705"/>
      <c r="AA553" s="705"/>
      <c r="AB553" s="705"/>
      <c r="AC553" s="705"/>
      <c r="AD553" s="705"/>
      <c r="AE553" s="705"/>
      <c r="AF553" s="705"/>
      <c r="AG553" s="45"/>
      <c r="AH553" s="45"/>
      <c r="AI553" s="45"/>
      <c r="AJ553" s="45"/>
      <c r="AK553" s="45"/>
      <c r="AL553" s="45"/>
      <c r="AM553" s="45"/>
      <c r="AN553" s="45"/>
      <c r="AO553" s="45"/>
      <c r="AP553" s="45"/>
      <c r="AQ553" s="45"/>
      <c r="AR553" s="45"/>
      <c r="AS553" s="45"/>
      <c r="AT553" s="45"/>
      <c r="AU553" s="45"/>
    </row>
    <row r="554" spans="1:47" ht="23.25" customHeight="1">
      <c r="A554" s="1993"/>
      <c r="L554" s="1993"/>
      <c r="M554" s="2946"/>
      <c r="N554" s="2943"/>
      <c r="O554" s="424"/>
      <c r="P554" s="705"/>
      <c r="R554" s="705"/>
      <c r="S554" s="705"/>
      <c r="T554" s="705"/>
      <c r="U554" s="705"/>
      <c r="V554" s="705"/>
      <c r="W554" s="705"/>
      <c r="X554" s="705"/>
      <c r="Y554" s="705"/>
      <c r="Z554" s="705"/>
      <c r="AA554" s="705"/>
      <c r="AB554" s="705"/>
      <c r="AC554" s="705"/>
      <c r="AD554" s="705"/>
      <c r="AE554" s="705"/>
      <c r="AF554" s="705"/>
      <c r="AG554" s="45"/>
      <c r="AH554" s="45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5"/>
    </row>
    <row r="555" spans="1:47" ht="23.25" customHeight="1">
      <c r="A555" s="1986"/>
      <c r="B555" s="1979"/>
      <c r="C555" s="1979"/>
      <c r="D555" s="1979"/>
      <c r="E555" s="1979"/>
      <c r="F555" s="1979"/>
      <c r="G555" s="1979"/>
      <c r="H555" s="1979"/>
      <c r="I555" s="1979"/>
      <c r="J555" s="1979"/>
      <c r="K555" s="1979"/>
      <c r="L555" s="1986"/>
      <c r="M555" s="2946"/>
      <c r="N555" s="2944"/>
      <c r="O555" s="1952"/>
      <c r="Q555" s="55"/>
      <c r="X555" s="705"/>
      <c r="Y555" s="705"/>
      <c r="Z555" s="705"/>
      <c r="AA555" s="705"/>
      <c r="AB555" s="705"/>
      <c r="AC555" s="705"/>
      <c r="AD555" s="705"/>
      <c r="AE555" s="705"/>
      <c r="AF555" s="705"/>
      <c r="AG555" s="45"/>
      <c r="AH555" s="45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5"/>
    </row>
    <row r="556" spans="1:47" ht="23.25" customHeight="1">
      <c r="A556" s="1993"/>
      <c r="L556" s="1993"/>
      <c r="M556" s="2946"/>
      <c r="N556" s="2943"/>
      <c r="O556" s="424"/>
      <c r="P556" s="705"/>
      <c r="R556" s="705"/>
      <c r="S556" s="705"/>
      <c r="T556" s="705"/>
      <c r="U556" s="705"/>
      <c r="V556" s="705"/>
      <c r="W556" s="705"/>
      <c r="X556" s="705"/>
      <c r="Y556" s="705"/>
      <c r="Z556" s="705"/>
      <c r="AA556" s="705"/>
      <c r="AB556" s="705"/>
      <c r="AC556" s="705"/>
      <c r="AD556" s="705"/>
      <c r="AE556" s="705"/>
      <c r="AF556" s="70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</row>
    <row r="557" spans="1:47" ht="23.25" customHeight="1">
      <c r="A557" s="1993"/>
      <c r="L557" s="1993"/>
      <c r="M557" s="2946"/>
      <c r="N557" s="2943"/>
      <c r="O557" s="424"/>
      <c r="P557" s="705"/>
      <c r="R557" s="705"/>
      <c r="S557" s="705"/>
      <c r="T557" s="705"/>
      <c r="U557" s="705"/>
      <c r="V557" s="705"/>
      <c r="W557" s="705"/>
      <c r="X557" s="705"/>
      <c r="Y557" s="705"/>
      <c r="Z557" s="705"/>
      <c r="AA557" s="705"/>
      <c r="AB557" s="705"/>
      <c r="AC557" s="705"/>
      <c r="AD557" s="705"/>
      <c r="AE557" s="705"/>
      <c r="AF557" s="705"/>
      <c r="AG557" s="45"/>
      <c r="AH557" s="45"/>
      <c r="AI557" s="45"/>
      <c r="AJ557" s="45"/>
      <c r="AK557" s="45"/>
      <c r="AL557" s="45"/>
      <c r="AM557" s="45"/>
      <c r="AN557" s="45"/>
      <c r="AO557" s="45"/>
      <c r="AP557" s="45"/>
      <c r="AQ557" s="45"/>
      <c r="AR557" s="45"/>
      <c r="AS557" s="45"/>
      <c r="AT557" s="45"/>
      <c r="AU557" s="45"/>
    </row>
    <row r="558" spans="1:47" ht="23.25" customHeight="1">
      <c r="A558" s="1993"/>
      <c r="L558" s="1993"/>
      <c r="M558" s="2946"/>
      <c r="N558" s="2943"/>
      <c r="O558" s="424"/>
      <c r="P558" s="705"/>
      <c r="R558" s="705"/>
      <c r="S558" s="705"/>
      <c r="T558" s="705"/>
      <c r="U558" s="705"/>
      <c r="V558" s="705"/>
      <c r="W558" s="705"/>
      <c r="X558" s="705"/>
      <c r="Y558" s="705"/>
      <c r="Z558" s="705"/>
      <c r="AA558" s="705"/>
      <c r="AB558" s="705"/>
      <c r="AC558" s="705"/>
      <c r="AD558" s="705"/>
      <c r="AE558" s="705"/>
      <c r="AF558" s="705"/>
      <c r="AG558" s="45"/>
      <c r="AH558" s="45"/>
      <c r="AI558" s="45"/>
      <c r="AJ558" s="45"/>
      <c r="AK558" s="45"/>
      <c r="AL558" s="45"/>
      <c r="AM558" s="45"/>
      <c r="AN558" s="45"/>
      <c r="AO558" s="45"/>
      <c r="AP558" s="45"/>
      <c r="AQ558" s="45"/>
      <c r="AR558" s="45"/>
      <c r="AS558" s="45"/>
      <c r="AT558" s="45"/>
      <c r="AU558" s="45"/>
    </row>
    <row r="559" spans="1:47" ht="23.25" customHeight="1">
      <c r="A559" s="1993"/>
      <c r="L559" s="1993"/>
      <c r="M559" s="2946"/>
      <c r="N559" s="2943"/>
      <c r="O559" s="424"/>
      <c r="P559" s="705"/>
      <c r="R559" s="705"/>
      <c r="S559" s="705"/>
      <c r="T559" s="705"/>
      <c r="U559" s="705"/>
      <c r="V559" s="705"/>
      <c r="W559" s="705"/>
      <c r="X559" s="705"/>
      <c r="Y559" s="705"/>
      <c r="Z559" s="705"/>
      <c r="AA559" s="705"/>
      <c r="AB559" s="705"/>
      <c r="AC559" s="705"/>
      <c r="AD559" s="705"/>
      <c r="AE559" s="705"/>
      <c r="AF559" s="705"/>
      <c r="AG559" s="45"/>
      <c r="AH559" s="45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  <c r="AU559" s="45"/>
    </row>
    <row r="560" spans="1:47" ht="23.25" customHeight="1">
      <c r="A560" s="1993"/>
      <c r="L560" s="1993"/>
      <c r="M560" s="2946"/>
      <c r="N560" s="2943"/>
      <c r="O560" s="424"/>
      <c r="P560" s="705"/>
      <c r="R560" s="705"/>
      <c r="S560" s="705"/>
      <c r="T560" s="705"/>
      <c r="U560" s="705"/>
      <c r="V560" s="705"/>
      <c r="W560" s="705"/>
      <c r="X560" s="705"/>
      <c r="Y560" s="705"/>
      <c r="Z560" s="705"/>
      <c r="AA560" s="705"/>
      <c r="AB560" s="705"/>
      <c r="AC560" s="705"/>
      <c r="AD560" s="705"/>
      <c r="AE560" s="705"/>
      <c r="AF560" s="70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</row>
    <row r="561" spans="1:47" ht="23.25" customHeight="1">
      <c r="A561" s="1993"/>
      <c r="L561" s="1993"/>
      <c r="M561" s="2946"/>
      <c r="N561" s="2943"/>
      <c r="O561" s="424"/>
      <c r="P561" s="705"/>
      <c r="R561" s="705"/>
      <c r="S561" s="705"/>
      <c r="T561" s="705"/>
      <c r="U561" s="705"/>
      <c r="V561" s="705"/>
      <c r="W561" s="705"/>
      <c r="X561" s="705"/>
      <c r="Y561" s="705"/>
      <c r="Z561" s="705"/>
      <c r="AA561" s="705"/>
      <c r="AB561" s="705"/>
      <c r="AC561" s="705"/>
      <c r="AD561" s="705"/>
      <c r="AE561" s="705"/>
      <c r="AF561" s="705"/>
      <c r="AG561" s="45"/>
      <c r="AH561" s="45"/>
      <c r="AI561" s="45"/>
      <c r="AJ561" s="45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  <c r="AU561" s="45"/>
    </row>
    <row r="562" spans="1:47" ht="23.25" customHeight="1">
      <c r="A562" s="1986"/>
      <c r="B562" s="1979"/>
      <c r="C562" s="1979"/>
      <c r="D562" s="1979"/>
      <c r="E562" s="1979"/>
      <c r="F562" s="1979"/>
      <c r="G562" s="1979"/>
      <c r="H562" s="1979"/>
      <c r="I562" s="1979"/>
      <c r="J562" s="1979"/>
      <c r="K562" s="1979"/>
      <c r="L562" s="1986"/>
      <c r="M562" s="2946"/>
      <c r="N562" s="2944"/>
      <c r="O562" s="1952"/>
      <c r="Q562" s="55"/>
      <c r="X562" s="705"/>
      <c r="Y562" s="705"/>
      <c r="Z562" s="705"/>
      <c r="AA562" s="705"/>
      <c r="AB562" s="705"/>
      <c r="AC562" s="705"/>
      <c r="AD562" s="705"/>
      <c r="AE562" s="705"/>
      <c r="AF562" s="705"/>
      <c r="AG562" s="45"/>
      <c r="AH562" s="45"/>
      <c r="AI562" s="45"/>
      <c r="AJ562" s="45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  <c r="AU562" s="45"/>
    </row>
    <row r="563" spans="1:47" ht="23.25" customHeight="1">
      <c r="A563" s="1986" t="str">
        <f>"- "&amp;N563&amp;" -"</f>
        <v>- 39 -</v>
      </c>
      <c r="B563" s="1979"/>
      <c r="C563" s="1979"/>
      <c r="D563" s="1979"/>
      <c r="E563" s="1979"/>
      <c r="F563" s="1979"/>
      <c r="G563" s="1979"/>
      <c r="H563" s="1979"/>
      <c r="I563" s="1979"/>
      <c r="J563" s="1979"/>
      <c r="K563" s="1979"/>
      <c r="L563" s="1986"/>
      <c r="M563" s="2946">
        <v>1</v>
      </c>
      <c r="N563" s="2944">
        <f>IF(M563&gt;0,SUM(M$234:M563),0)</f>
        <v>39</v>
      </c>
      <c r="O563" s="1952"/>
      <c r="Q563" s="55"/>
      <c r="X563" s="705"/>
      <c r="Y563" s="705"/>
      <c r="Z563" s="705"/>
      <c r="AA563" s="705"/>
      <c r="AB563" s="705"/>
      <c r="AC563" s="705"/>
      <c r="AD563" s="705"/>
      <c r="AE563" s="705"/>
      <c r="AF563" s="705"/>
      <c r="AG563" s="45"/>
      <c r="AH563" s="45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5"/>
    </row>
    <row r="564" spans="1:47" ht="23.25" customHeight="1">
      <c r="A564" s="1993" t="s">
        <v>2343</v>
      </c>
      <c r="L564" s="1993"/>
      <c r="M564" s="2946"/>
      <c r="N564" s="2943"/>
      <c r="P564" s="705"/>
      <c r="Q564" s="424"/>
      <c r="R564" s="705"/>
      <c r="S564" s="705"/>
      <c r="T564" s="705"/>
      <c r="U564" s="705"/>
      <c r="V564" s="705"/>
      <c r="W564" s="705"/>
      <c r="X564" s="705"/>
      <c r="Y564" s="705"/>
      <c r="Z564" s="705"/>
      <c r="AA564" s="705"/>
      <c r="AB564" s="705"/>
      <c r="AC564" s="705"/>
      <c r="AD564" s="705"/>
      <c r="AE564" s="705"/>
      <c r="AF564" s="70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</row>
    <row r="565" spans="1:47" ht="23.25" customHeight="1">
      <c r="A565" s="1993"/>
      <c r="B565" s="1977" t="s">
        <v>266</v>
      </c>
      <c r="L565" s="1993"/>
      <c r="M565" s="2946"/>
      <c r="N565" s="2943"/>
      <c r="P565" s="705"/>
      <c r="Q565" s="424"/>
      <c r="R565" s="705"/>
      <c r="S565" s="705"/>
      <c r="T565" s="705"/>
      <c r="U565" s="705"/>
      <c r="V565" s="705"/>
      <c r="W565" s="705"/>
      <c r="X565" s="705"/>
      <c r="Y565" s="705"/>
      <c r="Z565" s="705"/>
      <c r="AA565" s="705"/>
      <c r="AB565" s="705"/>
      <c r="AC565" s="705"/>
      <c r="AD565" s="705"/>
      <c r="AE565" s="705"/>
      <c r="AF565" s="70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</row>
    <row r="566" spans="1:47" ht="23.25" customHeight="1">
      <c r="A566" s="1220"/>
      <c r="B566" s="1220"/>
      <c r="C566" s="1222"/>
      <c r="D566" s="2073" t="s">
        <v>1546</v>
      </c>
      <c r="E566" s="2074" t="s">
        <v>307</v>
      </c>
      <c r="F566" s="2075"/>
      <c r="G566" s="2074" t="s">
        <v>674</v>
      </c>
      <c r="H566" s="2075"/>
      <c r="I566" s="2028"/>
      <c r="J566" s="2028"/>
      <c r="K566" s="2028"/>
      <c r="L566" s="2076"/>
      <c r="M566" s="2946"/>
      <c r="N566" s="2943"/>
      <c r="P566" s="705"/>
      <c r="Q566" s="424"/>
      <c r="R566" s="705"/>
      <c r="S566" s="705"/>
      <c r="T566" s="705"/>
      <c r="U566" s="705"/>
      <c r="V566" s="705"/>
      <c r="W566" s="705"/>
      <c r="X566" s="705"/>
      <c r="Y566" s="705"/>
      <c r="Z566" s="705"/>
      <c r="AA566" s="705"/>
      <c r="AB566" s="705"/>
      <c r="AC566" s="705"/>
      <c r="AD566" s="705"/>
      <c r="AE566" s="705"/>
      <c r="AF566" s="705"/>
      <c r="AG566" s="45"/>
      <c r="AH566" s="45"/>
      <c r="AI566" s="45"/>
      <c r="AJ566" s="45"/>
      <c r="AK566" s="45"/>
      <c r="AL566" s="45"/>
      <c r="AM566" s="45"/>
      <c r="AN566" s="45"/>
      <c r="AO566" s="45"/>
      <c r="AP566" s="45"/>
      <c r="AQ566" s="45"/>
      <c r="AR566" s="45"/>
      <c r="AS566" s="45"/>
      <c r="AT566" s="45"/>
      <c r="AU566" s="45"/>
    </row>
    <row r="567" spans="1:47" ht="23.25" customHeight="1">
      <c r="A567" s="1986" t="s">
        <v>898</v>
      </c>
      <c r="B567" s="1986"/>
      <c r="C567" s="1985"/>
      <c r="D567" s="2077" t="s">
        <v>1154</v>
      </c>
      <c r="E567" s="2078" t="s">
        <v>891</v>
      </c>
      <c r="F567" s="2079"/>
      <c r="G567" s="2078" t="s">
        <v>1120</v>
      </c>
      <c r="H567" s="2079"/>
      <c r="I567" s="2049" t="s">
        <v>631</v>
      </c>
      <c r="J567" s="2049" t="s">
        <v>1891</v>
      </c>
      <c r="K567" s="2049" t="s">
        <v>2344</v>
      </c>
      <c r="L567" s="2080" t="s">
        <v>2345</v>
      </c>
      <c r="M567" s="2946"/>
      <c r="N567" s="2943"/>
      <c r="P567" s="705"/>
      <c r="Q567" s="424"/>
      <c r="R567" s="705"/>
      <c r="S567" s="705"/>
      <c r="T567" s="705"/>
      <c r="U567" s="705"/>
      <c r="V567" s="705"/>
      <c r="W567" s="705"/>
      <c r="X567" s="705"/>
      <c r="Y567" s="705"/>
      <c r="Z567" s="705"/>
      <c r="AA567" s="705"/>
      <c r="AB567" s="705"/>
      <c r="AC567" s="705"/>
      <c r="AD567" s="705"/>
      <c r="AE567" s="705"/>
      <c r="AF567" s="705"/>
      <c r="AG567" s="45"/>
      <c r="AH567" s="45"/>
      <c r="AI567" s="45"/>
      <c r="AJ567" s="45"/>
      <c r="AK567" s="45"/>
      <c r="AL567" s="45"/>
      <c r="AM567" s="45"/>
      <c r="AN567" s="45"/>
      <c r="AO567" s="45"/>
      <c r="AP567" s="45"/>
      <c r="AQ567" s="45"/>
      <c r="AR567" s="45"/>
      <c r="AS567" s="45"/>
      <c r="AT567" s="45"/>
      <c r="AU567" s="45"/>
    </row>
    <row r="568" spans="1:47" ht="23.25" customHeight="1">
      <c r="A568" s="1986" t="s">
        <v>1712</v>
      </c>
      <c r="B568" s="1986"/>
      <c r="C568" s="1985"/>
      <c r="D568" s="2077" t="s">
        <v>2346</v>
      </c>
      <c r="E568" s="2078" t="s">
        <v>1549</v>
      </c>
      <c r="F568" s="2079"/>
      <c r="G568" s="2078" t="s">
        <v>897</v>
      </c>
      <c r="H568" s="2079"/>
      <c r="I568" s="2049" t="s">
        <v>630</v>
      </c>
      <c r="J568" s="2049" t="s">
        <v>902</v>
      </c>
      <c r="K568" s="2049" t="s">
        <v>897</v>
      </c>
      <c r="L568" s="2080" t="s">
        <v>891</v>
      </c>
      <c r="M568" s="2946"/>
      <c r="N568" s="2943"/>
      <c r="P568" s="705"/>
      <c r="Q568" s="424"/>
      <c r="R568" s="705"/>
      <c r="S568" s="705"/>
      <c r="T568" s="1959">
        <v>2</v>
      </c>
      <c r="U568" s="1959">
        <v>3</v>
      </c>
      <c r="V568" s="1959">
        <v>4</v>
      </c>
      <c r="W568" s="1959">
        <v>5</v>
      </c>
      <c r="X568" s="705"/>
      <c r="Y568" s="705"/>
      <c r="Z568" s="705"/>
      <c r="AA568" s="705"/>
      <c r="AB568" s="705"/>
      <c r="AC568" s="705"/>
      <c r="AD568" s="705"/>
      <c r="AE568" s="705"/>
      <c r="AF568" s="705"/>
      <c r="AG568" s="45"/>
      <c r="AH568" s="45"/>
      <c r="AI568" s="45"/>
      <c r="AJ568" s="45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  <c r="AU568" s="45"/>
    </row>
    <row r="569" spans="1:47" ht="23.25" customHeight="1">
      <c r="A569" s="1370"/>
      <c r="B569" s="1370"/>
      <c r="C569" s="1990"/>
      <c r="D569" s="2081" t="s">
        <v>2347</v>
      </c>
      <c r="E569" s="2082" t="s">
        <v>1550</v>
      </c>
      <c r="F569" s="2083"/>
      <c r="G569" s="2082" t="s">
        <v>902</v>
      </c>
      <c r="H569" s="2083"/>
      <c r="I569" s="2084"/>
      <c r="J569" s="2084" t="s">
        <v>2123</v>
      </c>
      <c r="K569" s="2084" t="s">
        <v>891</v>
      </c>
      <c r="L569" s="2085"/>
      <c r="M569" s="2946"/>
      <c r="N569" s="2943"/>
      <c r="P569" s="1953">
        <v>6</v>
      </c>
      <c r="Q569" s="1958"/>
      <c r="R569" s="1953">
        <v>7</v>
      </c>
      <c r="S569" s="1953"/>
      <c r="T569" s="1953">
        <v>8</v>
      </c>
      <c r="U569" s="1953">
        <v>9</v>
      </c>
      <c r="V569" s="1953">
        <v>10</v>
      </c>
      <c r="W569" s="1953">
        <v>11</v>
      </c>
      <c r="X569" s="705"/>
      <c r="Y569" s="705"/>
      <c r="Z569" s="705"/>
      <c r="AA569" s="705"/>
      <c r="AB569" s="705"/>
      <c r="AC569" s="705"/>
      <c r="AD569" s="705"/>
      <c r="AE569" s="705"/>
      <c r="AF569" s="705"/>
      <c r="AG569" s="45"/>
      <c r="AH569" s="45"/>
      <c r="AI569" s="45"/>
      <c r="AJ569" s="45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  <c r="AU569" s="45"/>
    </row>
    <row r="570" spans="1:47" ht="23.25" customHeight="1">
      <c r="A570" s="2240" t="s">
        <v>2348</v>
      </c>
      <c r="B570" s="1993"/>
      <c r="C570" s="1229"/>
      <c r="D570" s="2305"/>
      <c r="E570" s="3425"/>
      <c r="F570" s="3426"/>
      <c r="G570" s="3427"/>
      <c r="H570" s="3428"/>
      <c r="I570" s="2100">
        <f>LOOKUP(T570,Y!$EW$6:$HT$6,Y!$EW$38:$HT$38)</f>
        <v>20</v>
      </c>
      <c r="J570" s="2103">
        <f>LOOKUP(U570,Y!$EW$6:$HT$6,Y!$EW$38:$HT$38)</f>
        <v>19</v>
      </c>
      <c r="K570" s="2049">
        <f>LOOKUP(V570,Y!$EW$6:$HT$6,Y!$EW$38:$HT$38)</f>
        <v>5</v>
      </c>
      <c r="L570" s="2080" t="str">
        <f>LOOKUP(W570,Y!$EW$6:$HT$6,Y!$EW$38:$HT$38)</f>
        <v>ดีเยี่ยม</v>
      </c>
      <c r="M570" s="2946"/>
      <c r="N570" s="2943"/>
      <c r="O570" s="1960">
        <v>12</v>
      </c>
      <c r="Q570" s="55"/>
      <c r="T570" s="55">
        <f t="shared" ref="T570:W571" si="45">$O570*100+T$568</f>
        <v>1202</v>
      </c>
      <c r="U570" s="55">
        <f t="shared" si="45"/>
        <v>1203</v>
      </c>
      <c r="V570" s="55">
        <f t="shared" si="45"/>
        <v>1204</v>
      </c>
      <c r="W570" s="55">
        <f t="shared" si="45"/>
        <v>1205</v>
      </c>
      <c r="X570" s="705"/>
      <c r="Y570" s="705"/>
      <c r="Z570" s="705"/>
      <c r="AA570" s="705"/>
      <c r="AB570" s="705"/>
      <c r="AC570" s="705"/>
      <c r="AD570" s="705"/>
      <c r="AE570" s="705"/>
      <c r="AF570" s="705"/>
      <c r="AG570" s="45"/>
      <c r="AH570" s="45"/>
      <c r="AI570" s="45"/>
      <c r="AJ570" s="45"/>
      <c r="AK570" s="45"/>
      <c r="AL570" s="45"/>
      <c r="AM570" s="45"/>
      <c r="AN570" s="45"/>
      <c r="AO570" s="45"/>
      <c r="AP570" s="45"/>
      <c r="AQ570" s="45"/>
      <c r="AR570" s="45"/>
      <c r="AS570" s="45"/>
      <c r="AT570" s="45"/>
      <c r="AU570" s="45"/>
    </row>
    <row r="571" spans="1:47" ht="23.25" customHeight="1">
      <c r="A571" s="1228" t="s">
        <v>506</v>
      </c>
      <c r="B571" s="1993"/>
      <c r="C571" s="1229"/>
      <c r="D571" s="2300"/>
      <c r="E571" s="2301"/>
      <c r="F571" s="2302"/>
      <c r="G571" s="2303"/>
      <c r="H571" s="2304"/>
      <c r="I571" s="2100">
        <f>LOOKUP(T571,Y!$EW$6:$HT$6,Y!$EW$38:$HT$38)</f>
        <v>5</v>
      </c>
      <c r="J571" s="2103">
        <f>LOOKUP(U571,Y!$EW$6:$HT$6,Y!$EW$38:$HT$38)</f>
        <v>5</v>
      </c>
      <c r="K571" s="2049">
        <f>LOOKUP(V571,Y!$EW$6:$HT$6,Y!$EW$38:$HT$38)</f>
        <v>5</v>
      </c>
      <c r="L571" s="2080" t="str">
        <f>LOOKUP(W571,Y!$EW$6:$HT$6,Y!$EW$38:$HT$38)</f>
        <v>ดีเยี่ยม</v>
      </c>
      <c r="M571" s="2946"/>
      <c r="N571" s="2943"/>
      <c r="O571" s="1960">
        <v>11</v>
      </c>
      <c r="Q571" s="55"/>
      <c r="T571" s="55">
        <f t="shared" si="45"/>
        <v>1102</v>
      </c>
      <c r="U571" s="55">
        <f t="shared" si="45"/>
        <v>1103</v>
      </c>
      <c r="V571" s="55">
        <f t="shared" si="45"/>
        <v>1104</v>
      </c>
      <c r="W571" s="55">
        <f t="shared" si="45"/>
        <v>1105</v>
      </c>
      <c r="X571" s="705"/>
      <c r="Y571" s="705"/>
      <c r="Z571" s="705"/>
      <c r="AA571" s="705"/>
      <c r="AB571" s="705"/>
      <c r="AC571" s="705"/>
      <c r="AD571" s="705"/>
      <c r="AE571" s="705"/>
      <c r="AF571" s="705"/>
      <c r="AG571" s="45"/>
      <c r="AH571" s="45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5"/>
    </row>
    <row r="572" spans="1:47" ht="23.25" customHeight="1">
      <c r="A572" s="1228" t="s">
        <v>1713</v>
      </c>
      <c r="B572" s="1993"/>
      <c r="C572" s="1229"/>
      <c r="D572" s="2300"/>
      <c r="E572" s="2301"/>
      <c r="F572" s="2302"/>
      <c r="G572" s="2303"/>
      <c r="H572" s="2304"/>
      <c r="I572" s="2097"/>
      <c r="J572" s="2098"/>
      <c r="K572" s="2031"/>
      <c r="L572" s="2080"/>
      <c r="M572" s="2946"/>
      <c r="N572" s="2943"/>
      <c r="P572" s="705"/>
      <c r="Q572" s="424"/>
      <c r="R572" s="705"/>
      <c r="S572" s="705"/>
      <c r="T572" s="705"/>
      <c r="U572" s="705"/>
      <c r="V572" s="705"/>
      <c r="W572" s="705"/>
      <c r="X572" s="705"/>
      <c r="Y572" s="705"/>
      <c r="Z572" s="705"/>
      <c r="AA572" s="705"/>
      <c r="AB572" s="705"/>
      <c r="AC572" s="705"/>
      <c r="AD572" s="705"/>
      <c r="AE572" s="705"/>
      <c r="AF572" s="705"/>
      <c r="AG572" s="45"/>
      <c r="AH572" s="45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5"/>
    </row>
    <row r="573" spans="1:47" ht="23.25" customHeight="1">
      <c r="A573" s="1228"/>
      <c r="B573" s="1993" t="s">
        <v>745</v>
      </c>
      <c r="C573" s="1229"/>
      <c r="D573" s="2090">
        <f>Y!EV$11</f>
        <v>399</v>
      </c>
      <c r="E573" s="3421">
        <f>LOOKUP(P573,Y!$EW$4:$HT$4,Y!$EW$11:$HT$11)</f>
        <v>399</v>
      </c>
      <c r="F573" s="3422"/>
      <c r="G573" s="3419">
        <f>LOOKUP(R573,Y!$EW$4:$HT$4,Y!$EW$11:$HT$11)</f>
        <v>100</v>
      </c>
      <c r="H573" s="3420"/>
      <c r="I573" s="2100">
        <f>LOOKUP(T573,Y!$EW$4:$HT$4,Y!$EW$11:$HT$11)</f>
        <v>1</v>
      </c>
      <c r="J573" s="2103">
        <f>LOOKUP(U573,Y!$EW$4:$HT$4,Y!$EW$11:$HT$11)</f>
        <v>1</v>
      </c>
      <c r="K573" s="2049">
        <f>LOOKUP(V573,Y!$EW$4:$HT$4,Y!$EW$11:$HT$11)</f>
        <v>5</v>
      </c>
      <c r="L573" s="2080" t="str">
        <f>LOOKUP(W573,Y!$EW$4:$HT$4,Y!$EW$11:$HT$11)</f>
        <v>ดีเยี่ยม</v>
      </c>
      <c r="M573" s="2946"/>
      <c r="N573" s="2943"/>
      <c r="O573" s="1952">
        <v>1</v>
      </c>
      <c r="P573" s="55">
        <f>$O573*100+P$569</f>
        <v>106</v>
      </c>
      <c r="Q573" s="55"/>
      <c r="R573" s="55">
        <f>$O573*100+R$569</f>
        <v>107</v>
      </c>
      <c r="T573" s="55">
        <f t="shared" ref="T573:W575" si="46">$O573*100+T$569</f>
        <v>108</v>
      </c>
      <c r="U573" s="55">
        <f t="shared" si="46"/>
        <v>109</v>
      </c>
      <c r="V573" s="55">
        <f t="shared" si="46"/>
        <v>110</v>
      </c>
      <c r="W573" s="55">
        <f t="shared" si="46"/>
        <v>111</v>
      </c>
      <c r="X573" s="705"/>
      <c r="Y573" s="705"/>
      <c r="Z573" s="705"/>
      <c r="AA573" s="705"/>
      <c r="AB573" s="705"/>
      <c r="AC573" s="705"/>
      <c r="AD573" s="705"/>
      <c r="AE573" s="705"/>
      <c r="AF573" s="705"/>
      <c r="AG573" s="45"/>
      <c r="AH573" s="45"/>
      <c r="AI573" s="45"/>
      <c r="AJ573" s="45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  <c r="AU573" s="45"/>
    </row>
    <row r="574" spans="1:47" ht="23.25" customHeight="1">
      <c r="A574" s="1228" t="s">
        <v>1714</v>
      </c>
      <c r="B574" s="1993"/>
      <c r="C574" s="1229"/>
      <c r="D574" s="2090">
        <f>Y!EV$11</f>
        <v>399</v>
      </c>
      <c r="E574" s="3421">
        <f>LOOKUP(P574,Y!$EW$4:$HT$4,Y!$EW$11:$HT$11)</f>
        <v>399</v>
      </c>
      <c r="F574" s="3422"/>
      <c r="G574" s="3419">
        <f>LOOKUP(R574,Y!$EW$4:$HT$4,Y!$EW$11:$HT$11)</f>
        <v>100</v>
      </c>
      <c r="H574" s="3420"/>
      <c r="I574" s="2100">
        <f>LOOKUP(T574,Y!$EW$4:$HT$4,Y!$EW$11:$HT$11)</f>
        <v>1.5</v>
      </c>
      <c r="J574" s="2103">
        <f>LOOKUP(U574,Y!$EW$4:$HT$4,Y!$EW$11:$HT$11)</f>
        <v>1.5</v>
      </c>
      <c r="K574" s="2049">
        <f>LOOKUP(V574,Y!$EW$4:$HT$4,Y!$EW$11:$HT$11)</f>
        <v>5</v>
      </c>
      <c r="L574" s="2080" t="str">
        <f>LOOKUP(W574,Y!$EW$4:$HT$4,Y!$EW$11:$HT$11)</f>
        <v>ดีเยี่ยม</v>
      </c>
      <c r="M574" s="2946"/>
      <c r="N574" s="2943"/>
      <c r="O574" s="1952">
        <v>2</v>
      </c>
      <c r="P574" s="55">
        <f>$O574*100+P$569</f>
        <v>206</v>
      </c>
      <c r="Q574" s="55"/>
      <c r="R574" s="55">
        <f>$O574*100+R$569</f>
        <v>207</v>
      </c>
      <c r="T574" s="55">
        <f t="shared" si="46"/>
        <v>208</v>
      </c>
      <c r="U574" s="55">
        <f t="shared" si="46"/>
        <v>209</v>
      </c>
      <c r="V574" s="55">
        <f t="shared" si="46"/>
        <v>210</v>
      </c>
      <c r="W574" s="55">
        <f t="shared" si="46"/>
        <v>211</v>
      </c>
      <c r="X574" s="705"/>
      <c r="Y574" s="705"/>
      <c r="Z574" s="705"/>
      <c r="AA574" s="705"/>
      <c r="AB574" s="705"/>
      <c r="AC574" s="705"/>
      <c r="AD574" s="705"/>
      <c r="AE574" s="705"/>
      <c r="AF574" s="705"/>
      <c r="AG574" s="45"/>
      <c r="AH574" s="45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45"/>
      <c r="AU574" s="45"/>
    </row>
    <row r="575" spans="1:47" ht="23.25" customHeight="1">
      <c r="A575" s="1228" t="s">
        <v>1715</v>
      </c>
      <c r="B575" s="1993"/>
      <c r="C575" s="1229"/>
      <c r="D575" s="2090">
        <f>Y!EV$11</f>
        <v>399</v>
      </c>
      <c r="E575" s="3421">
        <f>LOOKUP(P575,Y!$EW$4:$HT$4,Y!$EW$11:$HT$11)</f>
        <v>399</v>
      </c>
      <c r="F575" s="3422"/>
      <c r="G575" s="3419">
        <f>LOOKUP(R575,Y!$EW$4:$HT$4,Y!$EW$11:$HT$11)</f>
        <v>100</v>
      </c>
      <c r="H575" s="3420"/>
      <c r="I575" s="2100">
        <f>LOOKUP(T575,Y!$EW$4:$HT$4,Y!$EW$11:$HT$11)</f>
        <v>1.5</v>
      </c>
      <c r="J575" s="2103">
        <f>LOOKUP(U575,Y!$EW$4:$HT$4,Y!$EW$11:$HT$11)</f>
        <v>1.5</v>
      </c>
      <c r="K575" s="2049">
        <f>LOOKUP(V575,Y!$EW$4:$HT$4,Y!$EW$11:$HT$11)</f>
        <v>5</v>
      </c>
      <c r="L575" s="2080" t="str">
        <f>LOOKUP(W575,Y!$EW$4:$HT$4,Y!$EW$11:$HT$11)</f>
        <v>ดีเยี่ยม</v>
      </c>
      <c r="M575" s="2946"/>
      <c r="N575" s="2943"/>
      <c r="O575" s="1952">
        <v>3</v>
      </c>
      <c r="P575" s="55">
        <f>$O575*100+P$569</f>
        <v>306</v>
      </c>
      <c r="Q575" s="55"/>
      <c r="R575" s="55">
        <f>$O575*100+R$569</f>
        <v>307</v>
      </c>
      <c r="T575" s="55">
        <f t="shared" si="46"/>
        <v>308</v>
      </c>
      <c r="U575" s="55">
        <f t="shared" si="46"/>
        <v>309</v>
      </c>
      <c r="V575" s="55">
        <f t="shared" si="46"/>
        <v>310</v>
      </c>
      <c r="W575" s="55">
        <f t="shared" si="46"/>
        <v>311</v>
      </c>
      <c r="X575" s="705"/>
      <c r="Y575" s="705"/>
      <c r="Z575" s="705"/>
      <c r="AA575" s="705"/>
      <c r="AB575" s="705"/>
      <c r="AC575" s="705"/>
      <c r="AD575" s="705"/>
      <c r="AE575" s="705"/>
      <c r="AF575" s="705"/>
      <c r="AG575" s="45"/>
      <c r="AH575" s="45"/>
      <c r="AI575" s="45"/>
      <c r="AJ575" s="45"/>
      <c r="AK575" s="45"/>
      <c r="AL575" s="45"/>
      <c r="AM575" s="45"/>
      <c r="AN575" s="45"/>
      <c r="AO575" s="45"/>
      <c r="AP575" s="45"/>
      <c r="AQ575" s="45"/>
      <c r="AR575" s="45"/>
      <c r="AS575" s="45"/>
      <c r="AT575" s="45"/>
      <c r="AU575" s="45"/>
    </row>
    <row r="576" spans="1:47" ht="23.25" customHeight="1">
      <c r="A576" s="1228" t="s">
        <v>1716</v>
      </c>
      <c r="B576" s="1993"/>
      <c r="C576" s="1229"/>
      <c r="D576" s="2110"/>
      <c r="E576" s="3423"/>
      <c r="F576" s="3424"/>
      <c r="G576" s="3417"/>
      <c r="H576" s="3418"/>
      <c r="I576" s="2097"/>
      <c r="J576" s="2098"/>
      <c r="K576" s="2035"/>
      <c r="L576" s="2088"/>
      <c r="M576" s="2946"/>
      <c r="N576" s="2943"/>
      <c r="O576" s="46"/>
      <c r="Q576" s="55"/>
      <c r="X576" s="705"/>
      <c r="Y576" s="705"/>
      <c r="Z576" s="705"/>
      <c r="AA576" s="705"/>
      <c r="AB576" s="705"/>
      <c r="AC576" s="705"/>
      <c r="AD576" s="705"/>
      <c r="AE576" s="705"/>
      <c r="AF576" s="705"/>
      <c r="AG576" s="45"/>
      <c r="AH576" s="45"/>
      <c r="AI576" s="45"/>
      <c r="AJ576" s="45"/>
      <c r="AK576" s="45"/>
      <c r="AL576" s="45"/>
      <c r="AM576" s="45"/>
      <c r="AN576" s="45"/>
      <c r="AO576" s="45"/>
      <c r="AP576" s="45"/>
      <c r="AQ576" s="45"/>
      <c r="AR576" s="45"/>
      <c r="AS576" s="45"/>
      <c r="AT576" s="45"/>
      <c r="AU576" s="45"/>
    </row>
    <row r="577" spans="1:47" ht="23.25" customHeight="1">
      <c r="A577" s="1228"/>
      <c r="B577" s="1993" t="s">
        <v>1717</v>
      </c>
      <c r="C577" s="1229"/>
      <c r="D577" s="2090">
        <f>Y!EV$11</f>
        <v>399</v>
      </c>
      <c r="E577" s="3421">
        <f>LOOKUP(P577,Y!$EW$4:$HT$4,Y!$EW$11:$HT$11)</f>
        <v>399</v>
      </c>
      <c r="F577" s="3422"/>
      <c r="G577" s="3419">
        <f>LOOKUP(R577,Y!$EW$4:$HT$4,Y!$EW$11:$HT$11)</f>
        <v>100</v>
      </c>
      <c r="H577" s="3420"/>
      <c r="I577" s="2100">
        <f>LOOKUP(T577,Y!$EW$4:$HT$4,Y!$EW$11:$HT$11)</f>
        <v>1</v>
      </c>
      <c r="J577" s="2103">
        <f>LOOKUP(U577,Y!$EW$4:$HT$4,Y!$EW$11:$HT$11)</f>
        <v>1</v>
      </c>
      <c r="K577" s="2049">
        <f>LOOKUP(V577,Y!$EW$4:$HT$4,Y!$EW$11:$HT$11)</f>
        <v>5</v>
      </c>
      <c r="L577" s="2080" t="str">
        <f>LOOKUP(W577,Y!$EW$4:$HT$4,Y!$EW$11:$HT$11)</f>
        <v>ดีเยี่ยม</v>
      </c>
      <c r="M577" s="2946"/>
      <c r="N577" s="2943"/>
      <c r="O577" s="1952">
        <v>4</v>
      </c>
      <c r="P577" s="55">
        <f>$O577*100+P$569</f>
        <v>406</v>
      </c>
      <c r="Q577" s="55"/>
      <c r="R577" s="55">
        <f>$O577*100+R$569</f>
        <v>407</v>
      </c>
      <c r="T577" s="55">
        <f>$O577*100+T$569</f>
        <v>408</v>
      </c>
      <c r="U577" s="55">
        <f>$O577*100+U$569</f>
        <v>409</v>
      </c>
      <c r="V577" s="55">
        <f>$O577*100+V$569</f>
        <v>410</v>
      </c>
      <c r="W577" s="55">
        <f>$O577*100+W$569</f>
        <v>411</v>
      </c>
      <c r="X577" s="705"/>
      <c r="Y577" s="705"/>
      <c r="Z577" s="705"/>
      <c r="AA577" s="705"/>
      <c r="AB577" s="705"/>
      <c r="AC577" s="705"/>
      <c r="AD577" s="705"/>
      <c r="AE577" s="705"/>
      <c r="AF577" s="70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5"/>
      <c r="AU577" s="45"/>
    </row>
    <row r="578" spans="1:47" ht="23.25" customHeight="1">
      <c r="A578" s="1228"/>
      <c r="B578" s="1993"/>
      <c r="C578" s="1229"/>
      <c r="D578" s="2090"/>
      <c r="E578" s="2091"/>
      <c r="F578" s="2046"/>
      <c r="G578" s="2096"/>
      <c r="H578" s="2093"/>
      <c r="I578" s="2100"/>
      <c r="J578" s="2103"/>
      <c r="K578" s="2049"/>
      <c r="L578" s="2080"/>
      <c r="M578" s="2946"/>
      <c r="N578" s="2943"/>
      <c r="O578" s="46"/>
      <c r="Q578" s="55"/>
      <c r="X578" s="705"/>
      <c r="Y578" s="705"/>
      <c r="Z578" s="705"/>
      <c r="AA578" s="705"/>
      <c r="AB578" s="705"/>
      <c r="AC578" s="705"/>
      <c r="AD578" s="705"/>
      <c r="AE578" s="705"/>
      <c r="AF578" s="705"/>
      <c r="AG578" s="45"/>
      <c r="AH578" s="45"/>
      <c r="AI578" s="45"/>
      <c r="AJ578" s="45"/>
      <c r="AK578" s="45"/>
      <c r="AL578" s="45"/>
      <c r="AM578" s="45"/>
      <c r="AN578" s="45"/>
      <c r="AO578" s="45"/>
      <c r="AP578" s="45"/>
      <c r="AQ578" s="45"/>
      <c r="AR578" s="45"/>
      <c r="AS578" s="45"/>
      <c r="AT578" s="45"/>
      <c r="AU578" s="45"/>
    </row>
    <row r="579" spans="1:47" ht="23.25" customHeight="1">
      <c r="A579" s="1228" t="s">
        <v>507</v>
      </c>
      <c r="B579" s="1993"/>
      <c r="C579" s="1229"/>
      <c r="D579" s="2300"/>
      <c r="E579" s="2301"/>
      <c r="F579" s="2302"/>
      <c r="G579" s="2105"/>
      <c r="H579" s="2106"/>
      <c r="I579" s="2100">
        <f>LOOKUP(T579,Y!$EW$6:$HT$6,Y!$EW$39:$HT$39)</f>
        <v>5</v>
      </c>
      <c r="J579" s="2103">
        <f>LOOKUP(U579,Y!$EW$6:$HT$6,Y!$EW$39:$HT$39)</f>
        <v>4</v>
      </c>
      <c r="K579" s="2049">
        <f>LOOKUP(V579,Y!$EW$6:$HT$6,Y!$EW$39:$HT$39)</f>
        <v>4</v>
      </c>
      <c r="L579" s="2080" t="str">
        <f>LOOKUP(W579,Y!$EW$6:$HT$6,Y!$EW$39:$HT$39)</f>
        <v>ดีมาก</v>
      </c>
      <c r="M579" s="2946"/>
      <c r="N579" s="2943"/>
      <c r="O579" s="1960">
        <v>11</v>
      </c>
      <c r="Q579" s="55"/>
      <c r="T579" s="55">
        <f>$O579*100+T$568</f>
        <v>1102</v>
      </c>
      <c r="U579" s="55">
        <f>$O579*100+U$568</f>
        <v>1103</v>
      </c>
      <c r="V579" s="55">
        <f>$O579*100+V$568</f>
        <v>1104</v>
      </c>
      <c r="W579" s="55">
        <f>$O579*100+W$568</f>
        <v>1105</v>
      </c>
      <c r="X579" s="705"/>
      <c r="Y579" s="705"/>
      <c r="Z579" s="705"/>
      <c r="AA579" s="705"/>
      <c r="AB579" s="705"/>
      <c r="AC579" s="705"/>
      <c r="AD579" s="705"/>
      <c r="AE579" s="705"/>
      <c r="AF579" s="705"/>
      <c r="AG579" s="45"/>
      <c r="AH579" s="45"/>
      <c r="AI579" s="45"/>
      <c r="AJ579" s="45"/>
      <c r="AK579" s="45"/>
      <c r="AL579" s="45"/>
      <c r="AM579" s="45"/>
      <c r="AN579" s="45"/>
      <c r="AO579" s="45"/>
      <c r="AP579" s="45"/>
      <c r="AQ579" s="45"/>
      <c r="AR579" s="45"/>
      <c r="AS579" s="45"/>
      <c r="AT579" s="45"/>
      <c r="AU579" s="45"/>
    </row>
    <row r="580" spans="1:47" ht="23.25" customHeight="1">
      <c r="A580" s="1228" t="s">
        <v>105</v>
      </c>
      <c r="B580" s="1993"/>
      <c r="C580" s="1229"/>
      <c r="D580" s="2090">
        <f>Y!EV$12</f>
        <v>399</v>
      </c>
      <c r="E580" s="3421">
        <f>LOOKUP(P580,Y!$EW$4:$HT$4,Y!$EW$12:$HT$12)</f>
        <v>399</v>
      </c>
      <c r="F580" s="3422"/>
      <c r="G580" s="3419">
        <f>LOOKUP(R580,Y!$EW$4:$HT$4,Y!$EW$12:$HT$12)</f>
        <v>100</v>
      </c>
      <c r="H580" s="3420"/>
      <c r="I580" s="2100">
        <f>LOOKUP(T580,Y!$EW$4:$HT$4,Y!$EW$12:$HT$12)</f>
        <v>1</v>
      </c>
      <c r="J580" s="2103">
        <f>LOOKUP(U580,Y!$EW$4:$HT$4,Y!$EW$12:$HT$12)</f>
        <v>1</v>
      </c>
      <c r="K580" s="2049">
        <f>LOOKUP(V580,Y!$EW$4:$HT$4,Y!$EW$12:$HT$12)</f>
        <v>5</v>
      </c>
      <c r="L580" s="2080" t="str">
        <f>LOOKUP(W580,Y!$EW$4:$HT$4,Y!$EW$12:$HT$12)</f>
        <v>ดีเยี่ยม</v>
      </c>
      <c r="M580" s="2946"/>
      <c r="N580" s="2943"/>
      <c r="O580" s="1952">
        <v>1</v>
      </c>
      <c r="P580" s="55">
        <f>$O580*100+P$569</f>
        <v>106</v>
      </c>
      <c r="Q580" s="55"/>
      <c r="R580" s="55">
        <f>$O580*100+R$569</f>
        <v>107</v>
      </c>
      <c r="T580" s="55">
        <f t="shared" ref="T580:W582" si="47">$O580*100+T$569</f>
        <v>108</v>
      </c>
      <c r="U580" s="55">
        <f t="shared" si="47"/>
        <v>109</v>
      </c>
      <c r="V580" s="55">
        <f t="shared" si="47"/>
        <v>110</v>
      </c>
      <c r="W580" s="55">
        <f t="shared" si="47"/>
        <v>111</v>
      </c>
      <c r="X580" s="705"/>
      <c r="Y580" s="705"/>
      <c r="Z580" s="705"/>
      <c r="AA580" s="705"/>
      <c r="AB580" s="705"/>
      <c r="AC580" s="705"/>
      <c r="AD580" s="705"/>
      <c r="AE580" s="705"/>
      <c r="AF580" s="705"/>
      <c r="AG580" s="45"/>
      <c r="AH580" s="45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5"/>
    </row>
    <row r="581" spans="1:47" ht="23.25" customHeight="1">
      <c r="A581" s="1228" t="s">
        <v>2158</v>
      </c>
      <c r="B581" s="1993"/>
      <c r="C581" s="1229"/>
      <c r="D581" s="2090">
        <f>Y!EV$12</f>
        <v>399</v>
      </c>
      <c r="E581" s="3421">
        <f>LOOKUP(P581,Y!$EW$4:$HT$4,Y!$EW$12:$HT$12)</f>
        <v>399</v>
      </c>
      <c r="F581" s="3422"/>
      <c r="G581" s="3419">
        <f>LOOKUP(R581,Y!$EW$4:$HT$4,Y!$EW$12:$HT$12)</f>
        <v>100</v>
      </c>
      <c r="H581" s="3420"/>
      <c r="I581" s="2100">
        <f>LOOKUP(T581,Y!$EW$4:$HT$4,Y!$EW$12:$HT$12)</f>
        <v>1</v>
      </c>
      <c r="J581" s="2103">
        <f>LOOKUP(U581,Y!$EW$4:$HT$4,Y!$EW$12:$HT$12)</f>
        <v>1</v>
      </c>
      <c r="K581" s="2049">
        <f>LOOKUP(V581,Y!$EW$4:$HT$4,Y!$EW$12:$HT$12)</f>
        <v>5</v>
      </c>
      <c r="L581" s="2080" t="str">
        <f>LOOKUP(W581,Y!$EW$4:$HT$4,Y!$EW$12:$HT$12)</f>
        <v>ดีเยี่ยม</v>
      </c>
      <c r="M581" s="2946"/>
      <c r="N581" s="2943"/>
      <c r="O581" s="1952">
        <v>2</v>
      </c>
      <c r="P581" s="55">
        <f>$O581*100+P$569</f>
        <v>206</v>
      </c>
      <c r="Q581" s="55"/>
      <c r="R581" s="55">
        <f>$O581*100+R$569</f>
        <v>207</v>
      </c>
      <c r="T581" s="55">
        <f t="shared" si="47"/>
        <v>208</v>
      </c>
      <c r="U581" s="55">
        <f t="shared" si="47"/>
        <v>209</v>
      </c>
      <c r="V581" s="55">
        <f t="shared" si="47"/>
        <v>210</v>
      </c>
      <c r="W581" s="55">
        <f t="shared" si="47"/>
        <v>211</v>
      </c>
      <c r="X581" s="705"/>
      <c r="Y581" s="705"/>
      <c r="Z581" s="705"/>
      <c r="AA581" s="705"/>
      <c r="AB581" s="705"/>
      <c r="AC581" s="705"/>
      <c r="AD581" s="705"/>
      <c r="AE581" s="705"/>
      <c r="AF581" s="705"/>
      <c r="AG581" s="45"/>
      <c r="AH581" s="45"/>
      <c r="AI581" s="45"/>
      <c r="AJ581" s="45"/>
      <c r="AK581" s="45"/>
      <c r="AL581" s="45"/>
      <c r="AM581" s="45"/>
      <c r="AN581" s="45"/>
      <c r="AO581" s="45"/>
      <c r="AP581" s="45"/>
      <c r="AQ581" s="45"/>
      <c r="AR581" s="45"/>
      <c r="AS581" s="45"/>
      <c r="AT581" s="45"/>
      <c r="AU581" s="45"/>
    </row>
    <row r="582" spans="1:47" ht="23.25" customHeight="1">
      <c r="A582" s="1228" t="s">
        <v>2159</v>
      </c>
      <c r="B582" s="1993"/>
      <c r="C582" s="1229"/>
      <c r="D582" s="2090">
        <f>Y!EV$12</f>
        <v>399</v>
      </c>
      <c r="E582" s="3421">
        <f>LOOKUP(P582,Y!$EW$4:$HT$4,Y!$EW$12:$HT$12)</f>
        <v>399</v>
      </c>
      <c r="F582" s="3422"/>
      <c r="G582" s="3419">
        <f>LOOKUP(R582,Y!$EW$4:$HT$4,Y!$EW$12:$HT$12)</f>
        <v>100</v>
      </c>
      <c r="H582" s="3420"/>
      <c r="I582" s="2100">
        <f>LOOKUP(T582,Y!$EW$4:$HT$4,Y!$EW$12:$HT$12)</f>
        <v>1</v>
      </c>
      <c r="J582" s="2103">
        <f>LOOKUP(U582,Y!$EW$4:$HT$4,Y!$EW$12:$HT$12)</f>
        <v>1</v>
      </c>
      <c r="K582" s="2049">
        <f>LOOKUP(V582,Y!$EW$4:$HT$4,Y!$EW$12:$HT$12)</f>
        <v>5</v>
      </c>
      <c r="L582" s="2080" t="str">
        <f>LOOKUP(W582,Y!$EW$4:$HT$4,Y!$EW$12:$HT$12)</f>
        <v>ดีเยี่ยม</v>
      </c>
      <c r="M582" s="2946"/>
      <c r="N582" s="2943"/>
      <c r="O582" s="1952">
        <v>3</v>
      </c>
      <c r="P582" s="55">
        <f>$O582*100+P$569</f>
        <v>306</v>
      </c>
      <c r="Q582" s="55"/>
      <c r="R582" s="55">
        <f>$O582*100+R$569</f>
        <v>307</v>
      </c>
      <c r="T582" s="55">
        <f t="shared" si="47"/>
        <v>308</v>
      </c>
      <c r="U582" s="55">
        <f t="shared" si="47"/>
        <v>309</v>
      </c>
      <c r="V582" s="55">
        <f t="shared" si="47"/>
        <v>310</v>
      </c>
      <c r="W582" s="55">
        <f t="shared" si="47"/>
        <v>311</v>
      </c>
      <c r="X582" s="705"/>
      <c r="Y582" s="705"/>
      <c r="Z582" s="705"/>
      <c r="AA582" s="705"/>
      <c r="AB582" s="705"/>
      <c r="AC582" s="705"/>
      <c r="AD582" s="705"/>
      <c r="AE582" s="705"/>
      <c r="AF582" s="705"/>
      <c r="AG582" s="45"/>
      <c r="AH582" s="45"/>
      <c r="AI582" s="45"/>
      <c r="AJ582" s="45"/>
      <c r="AK582" s="45"/>
      <c r="AL582" s="45"/>
      <c r="AM582" s="45"/>
      <c r="AN582" s="45"/>
      <c r="AO582" s="45"/>
      <c r="AP582" s="45"/>
      <c r="AQ582" s="45"/>
      <c r="AR582" s="45"/>
      <c r="AS582" s="45"/>
      <c r="AT582" s="45"/>
      <c r="AU582" s="45"/>
    </row>
    <row r="583" spans="1:47" ht="23.25" customHeight="1">
      <c r="A583" s="1228" t="s">
        <v>1615</v>
      </c>
      <c r="B583" s="1993"/>
      <c r="C583" s="1229"/>
      <c r="D583" s="2300"/>
      <c r="E583" s="3423"/>
      <c r="F583" s="3424"/>
      <c r="G583" s="3417"/>
      <c r="H583" s="3418"/>
      <c r="I583" s="2097"/>
      <c r="J583" s="2098"/>
      <c r="K583" s="2299"/>
      <c r="L583" s="2294"/>
      <c r="M583" s="2946"/>
      <c r="N583" s="2943"/>
      <c r="O583" s="46"/>
      <c r="Q583" s="55"/>
      <c r="X583" s="705"/>
      <c r="Y583" s="705"/>
      <c r="Z583" s="705"/>
      <c r="AA583" s="705"/>
      <c r="AB583" s="705"/>
      <c r="AC583" s="705"/>
      <c r="AD583" s="705"/>
      <c r="AE583" s="705"/>
      <c r="AF583" s="70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</row>
    <row r="584" spans="1:47" ht="23.25" customHeight="1">
      <c r="A584" s="1228"/>
      <c r="B584" s="1993" t="s">
        <v>2161</v>
      </c>
      <c r="C584" s="1229"/>
      <c r="D584" s="2090">
        <f>Y!EV$12</f>
        <v>399</v>
      </c>
      <c r="E584" s="3421">
        <f>LOOKUP(P584,Y!$EW$4:$HT$4,Y!$EW$12:$HT$12)</f>
        <v>399</v>
      </c>
      <c r="F584" s="3422"/>
      <c r="G584" s="3419">
        <f>LOOKUP(R584,Y!$EW$4:$HT$4,Y!$EW$12:$HT$12)</f>
        <v>100</v>
      </c>
      <c r="H584" s="3420"/>
      <c r="I584" s="2100">
        <f>LOOKUP(T584,Y!$EW$4:$HT$4,Y!$EW$12:$HT$12)</f>
        <v>1</v>
      </c>
      <c r="J584" s="2103">
        <f>LOOKUP(U584,Y!$EW$4:$HT$4,Y!$EW$12:$HT$12)</f>
        <v>1</v>
      </c>
      <c r="K584" s="2049">
        <f>LOOKUP(V584,Y!$EW$4:$HT$4,Y!$EW$12:$HT$12)</f>
        <v>5</v>
      </c>
      <c r="L584" s="2080" t="str">
        <f>LOOKUP(W584,Y!$EW$4:$HT$4,Y!$EW$12:$HT$12)</f>
        <v>ดีเยี่ยม</v>
      </c>
      <c r="M584" s="2946"/>
      <c r="N584" s="2943"/>
      <c r="O584" s="1952">
        <v>4</v>
      </c>
      <c r="P584" s="55">
        <f>$O584*100+P$569</f>
        <v>406</v>
      </c>
      <c r="Q584" s="55"/>
      <c r="R584" s="55">
        <f>$O584*100+R$569</f>
        <v>407</v>
      </c>
      <c r="T584" s="55">
        <f>$O584*100+T$569</f>
        <v>408</v>
      </c>
      <c r="U584" s="55">
        <f>$O584*100+U$569</f>
        <v>409</v>
      </c>
      <c r="V584" s="55">
        <f>$O584*100+V$569</f>
        <v>410</v>
      </c>
      <c r="W584" s="55">
        <f>$O584*100+W$569</f>
        <v>411</v>
      </c>
      <c r="X584" s="705"/>
      <c r="Y584" s="705"/>
      <c r="Z584" s="705"/>
      <c r="AA584" s="705"/>
      <c r="AB584" s="705"/>
      <c r="AC584" s="705"/>
      <c r="AD584" s="705"/>
      <c r="AE584" s="705"/>
      <c r="AF584" s="705"/>
      <c r="AG584" s="45"/>
      <c r="AH584" s="45"/>
      <c r="AI584" s="45"/>
      <c r="AJ584" s="45"/>
      <c r="AK584" s="45"/>
      <c r="AL584" s="45"/>
      <c r="AM584" s="45"/>
      <c r="AN584" s="45"/>
      <c r="AO584" s="45"/>
      <c r="AP584" s="45"/>
      <c r="AQ584" s="45"/>
      <c r="AR584" s="45"/>
      <c r="AS584" s="45"/>
      <c r="AT584" s="45"/>
      <c r="AU584" s="45"/>
    </row>
    <row r="585" spans="1:47" ht="23.25" customHeight="1">
      <c r="A585" s="1228"/>
      <c r="B585" s="1993"/>
      <c r="C585" s="1229"/>
      <c r="D585" s="2090"/>
      <c r="E585" s="2091"/>
      <c r="F585" s="2046"/>
      <c r="G585" s="2096"/>
      <c r="H585" s="2093"/>
      <c r="I585" s="2100"/>
      <c r="J585" s="2103"/>
      <c r="K585" s="2049"/>
      <c r="L585" s="2080"/>
      <c r="M585" s="2946"/>
      <c r="N585" s="2943"/>
      <c r="O585" s="46"/>
      <c r="Q585" s="55"/>
      <c r="X585" s="705"/>
      <c r="Y585" s="705"/>
      <c r="Z585" s="705"/>
      <c r="AA585" s="705"/>
      <c r="AB585" s="705"/>
      <c r="AC585" s="705"/>
      <c r="AD585" s="705"/>
      <c r="AE585" s="705"/>
      <c r="AF585" s="70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</row>
    <row r="586" spans="1:47" ht="23.25" customHeight="1">
      <c r="A586" s="1228" t="s">
        <v>508</v>
      </c>
      <c r="B586" s="1993"/>
      <c r="C586" s="1229"/>
      <c r="D586" s="2300"/>
      <c r="E586" s="3423"/>
      <c r="F586" s="3424"/>
      <c r="G586" s="3417"/>
      <c r="H586" s="3418"/>
      <c r="I586" s="2100">
        <f>LOOKUP(T586,Y!$EW$6:$HT$6,Y!$EW$40:$HT$40)</f>
        <v>5</v>
      </c>
      <c r="J586" s="2103">
        <f>LOOKUP(U586,Y!$EW$6:$HT$6,Y!$EW$40:$HT$40)</f>
        <v>5</v>
      </c>
      <c r="K586" s="2049">
        <f>LOOKUP(V586,Y!$EW$6:$HT$6,Y!$EW$40:$HT$40)</f>
        <v>5</v>
      </c>
      <c r="L586" s="2080" t="str">
        <f>LOOKUP(W586,Y!$EW$6:$HT$6,Y!$EW$40:$HT$40)</f>
        <v>ดีเยี่ยม</v>
      </c>
      <c r="M586" s="2946"/>
      <c r="N586" s="2943"/>
      <c r="O586" s="1960">
        <v>11</v>
      </c>
      <c r="Q586" s="55"/>
      <c r="T586" s="55">
        <f>$O586*100+T$568</f>
        <v>1102</v>
      </c>
      <c r="U586" s="55">
        <f>$O586*100+U$568</f>
        <v>1103</v>
      </c>
      <c r="V586" s="55">
        <f>$O586*100+V$568</f>
        <v>1104</v>
      </c>
      <c r="W586" s="55">
        <f>$O586*100+W$568</f>
        <v>1105</v>
      </c>
      <c r="X586" s="705"/>
      <c r="Y586" s="705"/>
      <c r="Z586" s="705"/>
      <c r="AA586" s="705"/>
      <c r="AB586" s="705"/>
      <c r="AC586" s="705"/>
      <c r="AD586" s="705"/>
      <c r="AE586" s="705"/>
      <c r="AF586" s="70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45"/>
      <c r="AU586" s="45"/>
    </row>
    <row r="587" spans="1:47" ht="23.25" customHeight="1">
      <c r="A587" s="1228" t="s">
        <v>2163</v>
      </c>
      <c r="B587" s="1993"/>
      <c r="C587" s="1229"/>
      <c r="D587" s="2110"/>
      <c r="E587" s="2088"/>
      <c r="F587" s="2039"/>
      <c r="G587" s="2105"/>
      <c r="H587" s="2106"/>
      <c r="I587" s="2097"/>
      <c r="J587" s="2098"/>
      <c r="K587" s="2035"/>
      <c r="L587" s="2088"/>
      <c r="M587" s="2946"/>
      <c r="N587" s="2943"/>
      <c r="P587" s="705"/>
      <c r="Q587" s="424"/>
      <c r="R587" s="705"/>
      <c r="S587" s="705"/>
      <c r="T587" s="705"/>
      <c r="U587" s="705"/>
      <c r="V587" s="705"/>
      <c r="W587" s="705"/>
      <c r="X587" s="705"/>
      <c r="Y587" s="705"/>
      <c r="Z587" s="705"/>
      <c r="AA587" s="705"/>
      <c r="AB587" s="705"/>
      <c r="AC587" s="705"/>
      <c r="AD587" s="705"/>
      <c r="AE587" s="705"/>
      <c r="AF587" s="705"/>
      <c r="AG587" s="45"/>
      <c r="AH587" s="45"/>
      <c r="AI587" s="45"/>
      <c r="AJ587" s="45"/>
      <c r="AK587" s="45"/>
      <c r="AL587" s="45"/>
      <c r="AM587" s="45"/>
      <c r="AN587" s="45"/>
      <c r="AO587" s="45"/>
      <c r="AP587" s="45"/>
      <c r="AQ587" s="45"/>
      <c r="AR587" s="45"/>
      <c r="AS587" s="45"/>
      <c r="AT587" s="45"/>
      <c r="AU587" s="45"/>
    </row>
    <row r="588" spans="1:47" ht="23.25" customHeight="1">
      <c r="A588" s="1228"/>
      <c r="B588" s="1993" t="s">
        <v>1512</v>
      </c>
      <c r="C588" s="1229"/>
      <c r="D588" s="2090">
        <f>Y!EV$13</f>
        <v>399</v>
      </c>
      <c r="E588" s="3421">
        <f>LOOKUP(P588,Y!$EW$4:$HT$4,Y!$EW$13:$HT$13)</f>
        <v>399</v>
      </c>
      <c r="F588" s="3422"/>
      <c r="G588" s="3419">
        <f>LOOKUP(R588,Y!$EW$4:$HT$4,Y!$EW$13:$HT$13)</f>
        <v>100</v>
      </c>
      <c r="H588" s="3420"/>
      <c r="I588" s="2100">
        <f>LOOKUP(T588,Y!$EW$4:$HT$4,Y!$EW$13:$HT$13)</f>
        <v>2</v>
      </c>
      <c r="J588" s="2103">
        <f>LOOKUP(U588,Y!$EW$4:$HT$4,Y!$EW$13:$HT$13)</f>
        <v>2</v>
      </c>
      <c r="K588" s="2049">
        <f>LOOKUP(V588,Y!$EW$4:$HT$4,Y!$EW$13:$HT$13)</f>
        <v>5</v>
      </c>
      <c r="L588" s="2080" t="str">
        <f>LOOKUP(W588,Y!$EW$4:$HT$4,Y!$EW$13:$HT$13)</f>
        <v>ดีเยี่ยม</v>
      </c>
      <c r="M588" s="2946"/>
      <c r="N588" s="2943"/>
      <c r="O588" s="1952">
        <v>1</v>
      </c>
      <c r="P588" s="55">
        <f>$O588*100+P$569</f>
        <v>106</v>
      </c>
      <c r="Q588" s="55"/>
      <c r="R588" s="55">
        <f>$O588*100+R$569</f>
        <v>107</v>
      </c>
      <c r="T588" s="55">
        <f t="shared" ref="T588:W590" si="48">$O588*100+T$569</f>
        <v>108</v>
      </c>
      <c r="U588" s="55">
        <f t="shared" si="48"/>
        <v>109</v>
      </c>
      <c r="V588" s="55">
        <f t="shared" si="48"/>
        <v>110</v>
      </c>
      <c r="W588" s="55">
        <f t="shared" si="48"/>
        <v>111</v>
      </c>
      <c r="X588" s="705"/>
      <c r="Y588" s="705"/>
      <c r="Z588" s="705"/>
      <c r="AA588" s="705"/>
      <c r="AB588" s="705"/>
      <c r="AC588" s="705"/>
      <c r="AD588" s="705"/>
      <c r="AE588" s="705"/>
      <c r="AF588" s="705"/>
      <c r="AG588" s="45"/>
      <c r="AH588" s="45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  <c r="AU588" s="45"/>
    </row>
    <row r="589" spans="1:47" ht="23.25" customHeight="1">
      <c r="A589" s="1228" t="s">
        <v>106</v>
      </c>
      <c r="B589" s="1993"/>
      <c r="C589" s="1229"/>
      <c r="D589" s="2090">
        <f>Y!EV$13</f>
        <v>399</v>
      </c>
      <c r="E589" s="3421">
        <f>LOOKUP(P589,Y!$EW$4:$HT$4,Y!$EW$13:$HT$13)</f>
        <v>399</v>
      </c>
      <c r="F589" s="3422"/>
      <c r="G589" s="3419">
        <f>LOOKUP(R589,Y!$EW$4:$HT$4,Y!$EW$13:$HT$13)</f>
        <v>100</v>
      </c>
      <c r="H589" s="3420"/>
      <c r="I589" s="2100">
        <f>LOOKUP(T589,Y!$EW$4:$HT$4,Y!$EW$13:$HT$13)</f>
        <v>1</v>
      </c>
      <c r="J589" s="2103">
        <f>LOOKUP(U589,Y!$EW$4:$HT$4,Y!$EW$13:$HT$13)</f>
        <v>1</v>
      </c>
      <c r="K589" s="2049">
        <f>LOOKUP(V589,Y!$EW$4:$HT$4,Y!$EW$13:$HT$13)</f>
        <v>5</v>
      </c>
      <c r="L589" s="2080" t="str">
        <f>LOOKUP(W589,Y!$EW$4:$HT$4,Y!$EW$13:$HT$13)</f>
        <v>ดีเยี่ยม</v>
      </c>
      <c r="M589" s="2946"/>
      <c r="N589" s="2943"/>
      <c r="O589" s="1952">
        <v>2</v>
      </c>
      <c r="P589" s="55">
        <f>$O589*100+P$569</f>
        <v>206</v>
      </c>
      <c r="Q589" s="55"/>
      <c r="R589" s="55">
        <f>$O589*100+R$569</f>
        <v>207</v>
      </c>
      <c r="T589" s="55">
        <f t="shared" si="48"/>
        <v>208</v>
      </c>
      <c r="U589" s="55">
        <f t="shared" si="48"/>
        <v>209</v>
      </c>
      <c r="V589" s="55">
        <f t="shared" si="48"/>
        <v>210</v>
      </c>
      <c r="W589" s="55">
        <f t="shared" si="48"/>
        <v>211</v>
      </c>
      <c r="X589" s="705"/>
      <c r="Y589" s="705"/>
      <c r="Z589" s="705"/>
      <c r="AA589" s="705"/>
      <c r="AB589" s="705"/>
      <c r="AC589" s="705"/>
      <c r="AD589" s="705"/>
      <c r="AE589" s="705"/>
      <c r="AF589" s="705"/>
      <c r="AG589" s="45"/>
      <c r="AH589" s="45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  <c r="AU589" s="45"/>
    </row>
    <row r="590" spans="1:47" ht="23.25" customHeight="1">
      <c r="A590" s="1228" t="s">
        <v>1513</v>
      </c>
      <c r="B590" s="1993"/>
      <c r="C590" s="1229"/>
      <c r="D590" s="2090">
        <f>Y!EV$13</f>
        <v>399</v>
      </c>
      <c r="E590" s="3421">
        <f>LOOKUP(P590,Y!$EW$4:$HT$4,Y!$EW$13:$HT$13)</f>
        <v>399</v>
      </c>
      <c r="F590" s="3422"/>
      <c r="G590" s="3419">
        <f>LOOKUP(R590,Y!$EW$4:$HT$4,Y!$EW$13:$HT$13)</f>
        <v>100</v>
      </c>
      <c r="H590" s="3420"/>
      <c r="I590" s="2100">
        <f>LOOKUP(T590,Y!$EW$4:$HT$4,Y!$EW$13:$HT$13)</f>
        <v>1</v>
      </c>
      <c r="J590" s="2103">
        <f>LOOKUP(U590,Y!$EW$4:$HT$4,Y!$EW$13:$HT$13)</f>
        <v>1</v>
      </c>
      <c r="K590" s="2049">
        <f>LOOKUP(V590,Y!$EW$4:$HT$4,Y!$EW$13:$HT$13)</f>
        <v>5</v>
      </c>
      <c r="L590" s="2080" t="str">
        <f>LOOKUP(W590,Y!$EW$4:$HT$4,Y!$EW$13:$HT$13)</f>
        <v>ดีเยี่ยม</v>
      </c>
      <c r="M590" s="2946"/>
      <c r="N590" s="2943"/>
      <c r="O590" s="1952">
        <v>3</v>
      </c>
      <c r="P590" s="55">
        <f>$O590*100+P$569</f>
        <v>306</v>
      </c>
      <c r="Q590" s="55"/>
      <c r="R590" s="55">
        <f>$O590*100+R$569</f>
        <v>307</v>
      </c>
      <c r="T590" s="55">
        <f t="shared" si="48"/>
        <v>308</v>
      </c>
      <c r="U590" s="55">
        <f t="shared" si="48"/>
        <v>309</v>
      </c>
      <c r="V590" s="55">
        <f t="shared" si="48"/>
        <v>310</v>
      </c>
      <c r="W590" s="55">
        <f t="shared" si="48"/>
        <v>311</v>
      </c>
      <c r="X590" s="705"/>
      <c r="Y590" s="705"/>
      <c r="Z590" s="705"/>
      <c r="AA590" s="705"/>
      <c r="AB590" s="705"/>
      <c r="AC590" s="705"/>
      <c r="AD590" s="705"/>
      <c r="AE590" s="705"/>
      <c r="AF590" s="70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</row>
    <row r="591" spans="1:47" ht="23.25" customHeight="1">
      <c r="A591" s="1228" t="s">
        <v>584</v>
      </c>
      <c r="B591" s="1993"/>
      <c r="C591" s="1229"/>
      <c r="D591" s="2300"/>
      <c r="E591" s="3423"/>
      <c r="F591" s="3424"/>
      <c r="G591" s="3417"/>
      <c r="H591" s="3418"/>
      <c r="I591" s="2097"/>
      <c r="J591" s="2098"/>
      <c r="K591" s="2299"/>
      <c r="L591" s="2294"/>
      <c r="M591" s="2946"/>
      <c r="N591" s="2943"/>
      <c r="P591" s="705"/>
      <c r="Q591" s="424"/>
      <c r="R591" s="705"/>
      <c r="S591" s="705"/>
      <c r="T591" s="705"/>
      <c r="U591" s="705"/>
      <c r="V591" s="705"/>
      <c r="W591" s="705"/>
      <c r="X591" s="705"/>
      <c r="Y591" s="705"/>
      <c r="Z591" s="705"/>
      <c r="AA591" s="705"/>
      <c r="AB591" s="705"/>
      <c r="AC591" s="705"/>
      <c r="AD591" s="705"/>
      <c r="AE591" s="705"/>
      <c r="AF591" s="705"/>
      <c r="AG591" s="45"/>
      <c r="AH591" s="45"/>
      <c r="AI591" s="45"/>
      <c r="AJ591" s="45"/>
      <c r="AK591" s="45"/>
      <c r="AL591" s="45"/>
      <c r="AM591" s="45"/>
      <c r="AN591" s="45"/>
      <c r="AO591" s="45"/>
      <c r="AP591" s="45"/>
      <c r="AQ591" s="45"/>
      <c r="AR591" s="45"/>
      <c r="AS591" s="45"/>
      <c r="AT591" s="45"/>
      <c r="AU591" s="45"/>
    </row>
    <row r="592" spans="1:47" ht="23.25" customHeight="1">
      <c r="A592" s="1228"/>
      <c r="B592" s="1993" t="s">
        <v>585</v>
      </c>
      <c r="C592" s="1229"/>
      <c r="D592" s="2090">
        <f>Y!EV$13</f>
        <v>399</v>
      </c>
      <c r="E592" s="3421">
        <f>LOOKUP(P592,Y!$EW$4:$HT$4,Y!$EW$13:$HT$13)</f>
        <v>399</v>
      </c>
      <c r="F592" s="3422"/>
      <c r="G592" s="3419">
        <f>LOOKUP(R592,Y!$EW$4:$HT$4,Y!$EW$13:$HT$13)</f>
        <v>100</v>
      </c>
      <c r="H592" s="3420"/>
      <c r="I592" s="2100">
        <f>LOOKUP(T592,Y!$EW$4:$HT$4,Y!$EW$13:$HT$13)</f>
        <v>1</v>
      </c>
      <c r="J592" s="2103">
        <f>LOOKUP(U592,Y!$EW$4:$HT$4,Y!$EW$13:$HT$13)</f>
        <v>1</v>
      </c>
      <c r="K592" s="2049">
        <f>LOOKUP(V592,Y!$EW$4:$HT$4,Y!$EW$13:$HT$13)</f>
        <v>5</v>
      </c>
      <c r="L592" s="2080" t="str">
        <f>LOOKUP(W592,Y!$EW$4:$HT$4,Y!$EW$13:$HT$13)</f>
        <v>ดีเยี่ยม</v>
      </c>
      <c r="M592" s="2946"/>
      <c r="N592" s="2943"/>
      <c r="O592" s="1952">
        <v>4</v>
      </c>
      <c r="P592" s="55">
        <f>$O592*100+P$569</f>
        <v>406</v>
      </c>
      <c r="Q592" s="55"/>
      <c r="R592" s="55">
        <f>$O592*100+R$569</f>
        <v>407</v>
      </c>
      <c r="T592" s="55">
        <f>$O592*100+T$569</f>
        <v>408</v>
      </c>
      <c r="U592" s="55">
        <f>$O592*100+U$569</f>
        <v>409</v>
      </c>
      <c r="V592" s="55">
        <f>$O592*100+V$569</f>
        <v>410</v>
      </c>
      <c r="W592" s="55">
        <f>$O592*100+W$569</f>
        <v>411</v>
      </c>
      <c r="X592" s="705"/>
      <c r="Y592" s="705"/>
      <c r="Z592" s="705"/>
      <c r="AA592" s="705"/>
      <c r="AB592" s="705"/>
      <c r="AC592" s="705"/>
      <c r="AD592" s="705"/>
      <c r="AE592" s="705"/>
      <c r="AF592" s="705"/>
      <c r="AG592" s="45"/>
      <c r="AH592" s="45"/>
      <c r="AI592" s="45"/>
      <c r="AJ592" s="45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  <c r="AU592" s="45"/>
    </row>
    <row r="593" spans="1:47" ht="23.25" customHeight="1">
      <c r="A593" s="1228"/>
      <c r="B593" s="1993"/>
      <c r="C593" s="1229"/>
      <c r="D593" s="2090"/>
      <c r="E593" s="2091"/>
      <c r="F593" s="2046"/>
      <c r="G593" s="2091"/>
      <c r="H593" s="2046"/>
      <c r="I593" s="2049"/>
      <c r="J593" s="2049"/>
      <c r="K593" s="2049"/>
      <c r="L593" s="2080"/>
      <c r="M593" s="2946"/>
      <c r="N593" s="2943"/>
      <c r="O593" s="1952"/>
      <c r="Q593" s="55"/>
      <c r="X593" s="705"/>
      <c r="Y593" s="705"/>
      <c r="Z593" s="705"/>
      <c r="AA593" s="705"/>
      <c r="AB593" s="705"/>
      <c r="AC593" s="705"/>
      <c r="AD593" s="705"/>
      <c r="AE593" s="705"/>
      <c r="AF593" s="705"/>
      <c r="AG593" s="45"/>
      <c r="AH593" s="45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5"/>
      <c r="AU593" s="45"/>
    </row>
    <row r="594" spans="1:47" ht="23.25" customHeight="1">
      <c r="A594" s="1986" t="str">
        <f>"- "&amp;N594&amp;" -"</f>
        <v>- 40 -</v>
      </c>
      <c r="B594" s="1979"/>
      <c r="C594" s="1979"/>
      <c r="D594" s="1979"/>
      <c r="E594" s="1979"/>
      <c r="F594" s="1979"/>
      <c r="G594" s="1979"/>
      <c r="H594" s="1979"/>
      <c r="I594" s="1979"/>
      <c r="J594" s="1979"/>
      <c r="K594" s="1979"/>
      <c r="L594" s="1986"/>
      <c r="M594" s="2946">
        <v>1</v>
      </c>
      <c r="N594" s="2944">
        <f>IF(M594&gt;0,SUM(M$234:M594),0)</f>
        <v>40</v>
      </c>
      <c r="O594" s="1952"/>
      <c r="Q594" s="55"/>
      <c r="X594" s="705"/>
      <c r="Y594" s="705"/>
      <c r="Z594" s="705"/>
      <c r="AA594" s="705"/>
      <c r="AB594" s="705"/>
      <c r="AC594" s="705"/>
      <c r="AD594" s="705"/>
      <c r="AE594" s="705"/>
      <c r="AF594" s="705"/>
      <c r="AG594" s="45"/>
      <c r="AH594" s="45"/>
      <c r="AI594" s="45"/>
      <c r="AJ594" s="45"/>
      <c r="AK594" s="45"/>
      <c r="AL594" s="45"/>
      <c r="AM594" s="45"/>
      <c r="AN594" s="45"/>
      <c r="AO594" s="45"/>
      <c r="AP594" s="45"/>
      <c r="AQ594" s="45"/>
      <c r="AR594" s="45"/>
      <c r="AS594" s="45"/>
      <c r="AT594" s="45"/>
      <c r="AU594" s="45"/>
    </row>
    <row r="595" spans="1:47" ht="23.25" customHeight="1">
      <c r="A595" s="1228"/>
      <c r="B595" s="1993"/>
      <c r="C595" s="1228"/>
      <c r="D595" s="2095"/>
      <c r="E595" s="2091"/>
      <c r="F595" s="2091"/>
      <c r="G595" s="2091"/>
      <c r="H595" s="2091"/>
      <c r="I595" s="2091"/>
      <c r="J595" s="2091"/>
      <c r="K595" s="2091"/>
      <c r="L595" s="2091"/>
      <c r="M595" s="2946"/>
      <c r="N595" s="2943"/>
      <c r="O595" s="1952"/>
      <c r="Q595" s="55"/>
      <c r="X595" s="705"/>
      <c r="Y595" s="705"/>
      <c r="Z595" s="705"/>
      <c r="AA595" s="705"/>
      <c r="AB595" s="705"/>
      <c r="AC595" s="705"/>
      <c r="AD595" s="705"/>
      <c r="AE595" s="705"/>
      <c r="AF595" s="70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  <c r="AU595" s="45"/>
    </row>
    <row r="596" spans="1:47" ht="23.25" customHeight="1">
      <c r="A596" s="1228"/>
      <c r="B596" s="1993"/>
      <c r="C596" s="1228"/>
      <c r="D596" s="2095"/>
      <c r="E596" s="2091"/>
      <c r="F596" s="2091"/>
      <c r="G596" s="2091"/>
      <c r="H596" s="2091"/>
      <c r="I596" s="2091"/>
      <c r="J596" s="2091"/>
      <c r="K596" s="2091"/>
      <c r="L596" s="2091"/>
      <c r="M596" s="2946"/>
      <c r="N596" s="2943"/>
      <c r="O596" s="1952"/>
      <c r="Q596" s="55"/>
      <c r="X596" s="705"/>
      <c r="Y596" s="705"/>
      <c r="Z596" s="705"/>
      <c r="AA596" s="705"/>
      <c r="AB596" s="705"/>
      <c r="AC596" s="705"/>
      <c r="AD596" s="705"/>
      <c r="AE596" s="705"/>
      <c r="AF596" s="70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5"/>
    </row>
    <row r="597" spans="1:47" ht="23.25" customHeight="1">
      <c r="A597" s="1993"/>
      <c r="B597" s="1977" t="s">
        <v>1616</v>
      </c>
      <c r="L597" s="1993"/>
      <c r="M597" s="2946"/>
      <c r="N597" s="2943"/>
      <c r="O597" s="1952"/>
      <c r="Q597" s="55"/>
      <c r="X597" s="705"/>
      <c r="Y597" s="705"/>
      <c r="Z597" s="705"/>
      <c r="AA597" s="705"/>
      <c r="AB597" s="705"/>
      <c r="AC597" s="705"/>
      <c r="AD597" s="705"/>
      <c r="AE597" s="705"/>
      <c r="AF597" s="70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</row>
    <row r="598" spans="1:47" ht="23.25" customHeight="1">
      <c r="A598" s="1220"/>
      <c r="B598" s="1220"/>
      <c r="C598" s="1222"/>
      <c r="D598" s="2073" t="s">
        <v>1546</v>
      </c>
      <c r="E598" s="2074" t="s">
        <v>307</v>
      </c>
      <c r="F598" s="2075"/>
      <c r="G598" s="2074" t="s">
        <v>674</v>
      </c>
      <c r="H598" s="2075"/>
      <c r="I598" s="2028"/>
      <c r="J598" s="2028"/>
      <c r="K598" s="2028"/>
      <c r="L598" s="2076"/>
      <c r="M598" s="2946"/>
      <c r="N598" s="2943"/>
      <c r="O598" s="1952"/>
      <c r="Q598" s="55"/>
      <c r="X598" s="705"/>
      <c r="Y598" s="705"/>
      <c r="Z598" s="705"/>
      <c r="AA598" s="705"/>
      <c r="AB598" s="705"/>
      <c r="AC598" s="705"/>
      <c r="AD598" s="705"/>
      <c r="AE598" s="705"/>
      <c r="AF598" s="70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</row>
    <row r="599" spans="1:47" ht="23.25" customHeight="1">
      <c r="A599" s="1986" t="s">
        <v>898</v>
      </c>
      <c r="B599" s="1986"/>
      <c r="C599" s="1985"/>
      <c r="D599" s="2077" t="s">
        <v>1154</v>
      </c>
      <c r="E599" s="2078" t="s">
        <v>891</v>
      </c>
      <c r="F599" s="2079"/>
      <c r="G599" s="2078" t="s">
        <v>1120</v>
      </c>
      <c r="H599" s="2079"/>
      <c r="I599" s="2049" t="s">
        <v>631</v>
      </c>
      <c r="J599" s="2049" t="s">
        <v>1891</v>
      </c>
      <c r="K599" s="2049" t="s">
        <v>2344</v>
      </c>
      <c r="L599" s="2080" t="s">
        <v>2345</v>
      </c>
      <c r="M599" s="2946"/>
      <c r="N599" s="2943"/>
      <c r="O599" s="1952"/>
      <c r="Q599" s="55"/>
      <c r="X599" s="705"/>
      <c r="Y599" s="705"/>
      <c r="Z599" s="705"/>
      <c r="AA599" s="705"/>
      <c r="AB599" s="705"/>
      <c r="AC599" s="705"/>
      <c r="AD599" s="705"/>
      <c r="AE599" s="705"/>
      <c r="AF599" s="70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5"/>
      <c r="AQ599" s="45"/>
      <c r="AR599" s="45"/>
      <c r="AS599" s="45"/>
      <c r="AT599" s="45"/>
      <c r="AU599" s="45"/>
    </row>
    <row r="600" spans="1:47" ht="23.25" customHeight="1">
      <c r="A600" s="1986" t="s">
        <v>1712</v>
      </c>
      <c r="B600" s="1986"/>
      <c r="C600" s="1985"/>
      <c r="D600" s="2077" t="s">
        <v>2346</v>
      </c>
      <c r="E600" s="2078" t="s">
        <v>1549</v>
      </c>
      <c r="F600" s="2079"/>
      <c r="G600" s="2078" t="s">
        <v>897</v>
      </c>
      <c r="H600" s="2079"/>
      <c r="I600" s="2049" t="s">
        <v>630</v>
      </c>
      <c r="J600" s="2049" t="s">
        <v>902</v>
      </c>
      <c r="K600" s="2049" t="s">
        <v>897</v>
      </c>
      <c r="L600" s="2080" t="s">
        <v>891</v>
      </c>
      <c r="M600" s="2946"/>
      <c r="N600" s="2943"/>
      <c r="O600" s="1952"/>
      <c r="Q600" s="55"/>
      <c r="X600" s="705"/>
      <c r="Y600" s="705"/>
      <c r="Z600" s="705"/>
      <c r="AA600" s="705"/>
      <c r="AB600" s="705"/>
      <c r="AC600" s="705"/>
      <c r="AD600" s="705"/>
      <c r="AE600" s="705"/>
      <c r="AF600" s="705"/>
      <c r="AG600" s="45"/>
      <c r="AH600" s="45"/>
      <c r="AI600" s="45"/>
      <c r="AJ600" s="45"/>
      <c r="AK600" s="45"/>
      <c r="AL600" s="45"/>
      <c r="AM600" s="45"/>
      <c r="AN600" s="45"/>
      <c r="AO600" s="45"/>
      <c r="AP600" s="45"/>
      <c r="AQ600" s="45"/>
      <c r="AR600" s="45"/>
      <c r="AS600" s="45"/>
      <c r="AT600" s="45"/>
      <c r="AU600" s="45"/>
    </row>
    <row r="601" spans="1:47" ht="23.25" customHeight="1">
      <c r="A601" s="1370"/>
      <c r="B601" s="1370"/>
      <c r="C601" s="1990"/>
      <c r="D601" s="2081" t="s">
        <v>2347</v>
      </c>
      <c r="E601" s="2082" t="s">
        <v>1550</v>
      </c>
      <c r="F601" s="2083"/>
      <c r="G601" s="2082" t="s">
        <v>902</v>
      </c>
      <c r="H601" s="2083"/>
      <c r="I601" s="2084"/>
      <c r="J601" s="2084" t="s">
        <v>2123</v>
      </c>
      <c r="K601" s="2084" t="s">
        <v>891</v>
      </c>
      <c r="L601" s="2085"/>
      <c r="M601" s="2946"/>
      <c r="N601" s="2943"/>
      <c r="O601" s="1952"/>
      <c r="Q601" s="55"/>
      <c r="X601" s="705"/>
      <c r="Y601" s="705"/>
      <c r="Z601" s="705"/>
      <c r="AA601" s="705"/>
      <c r="AB601" s="705"/>
      <c r="AC601" s="705"/>
      <c r="AD601" s="705"/>
      <c r="AE601" s="705"/>
      <c r="AF601" s="705"/>
      <c r="AG601" s="45"/>
      <c r="AH601" s="45"/>
      <c r="AI601" s="45"/>
      <c r="AJ601" s="45"/>
      <c r="AK601" s="45"/>
      <c r="AL601" s="45"/>
      <c r="AM601" s="45"/>
      <c r="AN601" s="45"/>
      <c r="AO601" s="45"/>
      <c r="AP601" s="45"/>
      <c r="AQ601" s="45"/>
      <c r="AR601" s="45"/>
      <c r="AS601" s="45"/>
      <c r="AT601" s="45"/>
      <c r="AU601" s="45"/>
    </row>
    <row r="602" spans="1:47" ht="23.25" customHeight="1">
      <c r="A602" s="1228" t="s">
        <v>509</v>
      </c>
      <c r="B602" s="1993"/>
      <c r="C602" s="1229"/>
      <c r="D602" s="2300"/>
      <c r="E602" s="3423"/>
      <c r="F602" s="3424"/>
      <c r="G602" s="3429"/>
      <c r="H602" s="3430"/>
      <c r="I602" s="2100">
        <f>LOOKUP(T602,Y!$EW$6:$HT$6,Y!$EW$41:$HT$41)</f>
        <v>5</v>
      </c>
      <c r="J602" s="2103">
        <f>LOOKUP(U602,Y!$EW$6:$HT$6,Y!$EW$41:$HT$41)</f>
        <v>5</v>
      </c>
      <c r="K602" s="2049">
        <f>LOOKUP(V602,Y!$EW$6:$HT$6,Y!$EW$41:$HT$41)</f>
        <v>5</v>
      </c>
      <c r="L602" s="2080" t="str">
        <f>LOOKUP(W602,Y!$EW$6:$HT$6,Y!$EW$41:$HT$41)</f>
        <v>ดีเยี่ยม</v>
      </c>
      <c r="M602" s="2946"/>
      <c r="N602" s="2943"/>
      <c r="O602" s="1960">
        <v>11</v>
      </c>
      <c r="Q602" s="55"/>
      <c r="T602" s="55">
        <f>$O602*100+T$568</f>
        <v>1102</v>
      </c>
      <c r="U602" s="55">
        <f>$O602*100+U$568</f>
        <v>1103</v>
      </c>
      <c r="V602" s="55">
        <f>$O602*100+V$568</f>
        <v>1104</v>
      </c>
      <c r="W602" s="55">
        <f>$O602*100+W$568</f>
        <v>1105</v>
      </c>
      <c r="X602" s="705"/>
      <c r="Y602" s="705"/>
      <c r="Z602" s="705"/>
      <c r="AA602" s="705"/>
      <c r="AB602" s="705"/>
      <c r="AC602" s="705"/>
      <c r="AD602" s="705"/>
      <c r="AE602" s="705"/>
      <c r="AF602" s="70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5"/>
    </row>
    <row r="603" spans="1:47" ht="23.25" customHeight="1">
      <c r="A603" s="1228" t="s">
        <v>586</v>
      </c>
      <c r="B603" s="1993"/>
      <c r="C603" s="1229"/>
      <c r="D603" s="2300"/>
      <c r="E603" s="3423"/>
      <c r="F603" s="3424"/>
      <c r="G603" s="3429"/>
      <c r="H603" s="3430"/>
      <c r="I603" s="2097"/>
      <c r="J603" s="2098"/>
      <c r="K603" s="2031"/>
      <c r="L603" s="2080"/>
      <c r="M603" s="2946"/>
      <c r="N603" s="2943"/>
      <c r="P603" s="705"/>
      <c r="Q603" s="424"/>
      <c r="R603" s="705"/>
      <c r="S603" s="705"/>
      <c r="T603" s="705"/>
      <c r="U603" s="705"/>
      <c r="V603" s="705"/>
      <c r="W603" s="705"/>
      <c r="X603" s="705"/>
      <c r="Y603" s="705"/>
      <c r="Z603" s="705"/>
      <c r="AA603" s="705"/>
      <c r="AB603" s="705"/>
      <c r="AC603" s="705"/>
      <c r="AD603" s="705"/>
      <c r="AE603" s="705"/>
      <c r="AF603" s="705"/>
      <c r="AG603" s="45"/>
      <c r="AH603" s="45"/>
      <c r="AI603" s="45"/>
      <c r="AJ603" s="45"/>
      <c r="AK603" s="45"/>
      <c r="AL603" s="45"/>
      <c r="AM603" s="45"/>
      <c r="AN603" s="45"/>
      <c r="AO603" s="45"/>
      <c r="AP603" s="45"/>
      <c r="AQ603" s="45"/>
      <c r="AR603" s="45"/>
      <c r="AS603" s="45"/>
      <c r="AT603" s="45"/>
      <c r="AU603" s="45"/>
    </row>
    <row r="604" spans="1:47" ht="23.25" customHeight="1">
      <c r="A604" s="1228"/>
      <c r="B604" s="1993" t="s">
        <v>587</v>
      </c>
      <c r="C604" s="1229"/>
      <c r="D604" s="2090">
        <f>Y!EV$14</f>
        <v>399</v>
      </c>
      <c r="E604" s="3421">
        <f>LOOKUP(P604,Y!$EW$4:$HT$4,Y!$EW$14:$HT$14)</f>
        <v>399</v>
      </c>
      <c r="F604" s="3422"/>
      <c r="G604" s="3419">
        <f>LOOKUP(R604,Y!$EW$4:$HT$4,Y!$EW$14:$HT$14)</f>
        <v>100</v>
      </c>
      <c r="H604" s="3420"/>
      <c r="I604" s="2100">
        <f>LOOKUP(T604,Y!$EW$4:$HT$4,Y!$EW$14:$HT$14)</f>
        <v>1</v>
      </c>
      <c r="J604" s="2103">
        <f>LOOKUP(U604,Y!$EW$4:$HT$4,Y!$EW$14:$HT$14)</f>
        <v>1</v>
      </c>
      <c r="K604" s="2049">
        <f>LOOKUP(V604,Y!$EW$4:$HT$4,Y!$EW$14:$HT$14)</f>
        <v>5</v>
      </c>
      <c r="L604" s="2080" t="str">
        <f>LOOKUP(W604,Y!$EW$4:$HT$4,Y!$EW$14:$HT$14)</f>
        <v>ดีเยี่ยม</v>
      </c>
      <c r="M604" s="2946"/>
      <c r="N604" s="2943"/>
      <c r="O604" s="1952">
        <v>1</v>
      </c>
      <c r="P604" s="55">
        <f>$O604*100+P$569</f>
        <v>106</v>
      </c>
      <c r="Q604" s="55"/>
      <c r="R604" s="55">
        <f>$O604*100+R$569</f>
        <v>107</v>
      </c>
      <c r="T604" s="55">
        <f>$O604*100+T$569</f>
        <v>108</v>
      </c>
      <c r="U604" s="55">
        <f>$O604*100+U$569</f>
        <v>109</v>
      </c>
      <c r="V604" s="55">
        <f>$O604*100+V$569</f>
        <v>110</v>
      </c>
      <c r="W604" s="55">
        <f>$O604*100+W$569</f>
        <v>111</v>
      </c>
      <c r="X604" s="705"/>
      <c r="Y604" s="705"/>
      <c r="Z604" s="705"/>
      <c r="AA604" s="705"/>
      <c r="AB604" s="705"/>
      <c r="AC604" s="705"/>
      <c r="AD604" s="705"/>
      <c r="AE604" s="705"/>
      <c r="AF604" s="705"/>
      <c r="AG604" s="45"/>
      <c r="AH604" s="45"/>
      <c r="AI604" s="45"/>
      <c r="AJ604" s="45"/>
      <c r="AK604" s="45"/>
      <c r="AL604" s="45"/>
      <c r="AM604" s="45"/>
      <c r="AN604" s="45"/>
      <c r="AO604" s="45"/>
      <c r="AP604" s="45"/>
      <c r="AQ604" s="45"/>
      <c r="AR604" s="45"/>
      <c r="AS604" s="45"/>
      <c r="AT604" s="45"/>
      <c r="AU604" s="45"/>
    </row>
    <row r="605" spans="1:47" ht="23.25" customHeight="1">
      <c r="A605" s="1228" t="s">
        <v>588</v>
      </c>
      <c r="B605" s="1993"/>
      <c r="C605" s="1229"/>
      <c r="D605" s="2110"/>
      <c r="E605" s="2088"/>
      <c r="F605" s="2039"/>
      <c r="G605" s="2105"/>
      <c r="H605" s="2106"/>
      <c r="I605" s="2097"/>
      <c r="J605" s="2098"/>
      <c r="K605" s="2035"/>
      <c r="L605" s="2088"/>
      <c r="M605" s="2946"/>
      <c r="N605" s="2943"/>
      <c r="O605" s="187"/>
      <c r="P605" s="705"/>
      <c r="Q605" s="424"/>
      <c r="R605" s="705"/>
      <c r="S605" s="705"/>
      <c r="T605" s="705"/>
      <c r="U605" s="705"/>
      <c r="V605" s="705"/>
      <c r="W605" s="705"/>
      <c r="X605" s="705"/>
      <c r="Y605" s="705"/>
      <c r="Z605" s="705"/>
      <c r="AA605" s="705"/>
      <c r="AB605" s="705"/>
      <c r="AC605" s="705"/>
      <c r="AD605" s="705"/>
      <c r="AE605" s="705"/>
      <c r="AF605" s="705"/>
      <c r="AG605" s="45"/>
      <c r="AH605" s="45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5"/>
    </row>
    <row r="606" spans="1:47" ht="23.25" customHeight="1">
      <c r="A606" s="1228"/>
      <c r="B606" s="1993" t="s">
        <v>589</v>
      </c>
      <c r="C606" s="1229"/>
      <c r="D606" s="2090">
        <f>Y!EV$14</f>
        <v>399</v>
      </c>
      <c r="E606" s="3421">
        <f>LOOKUP(P606,Y!$EW$4:$HT$4,Y!$EW$14:$HT$14)</f>
        <v>399</v>
      </c>
      <c r="F606" s="3422"/>
      <c r="G606" s="3419">
        <f>LOOKUP(R606,Y!$EW$4:$HT$4,Y!$EW$14:$HT$14)</f>
        <v>100</v>
      </c>
      <c r="H606" s="3420"/>
      <c r="I606" s="2100">
        <f>LOOKUP(T606,Y!$EW$4:$HT$4,Y!$EW$14:$HT$14)</f>
        <v>1</v>
      </c>
      <c r="J606" s="2103">
        <f>LOOKUP(U606,Y!$EW$4:$HT$4,Y!$EW$14:$HT$14)</f>
        <v>1</v>
      </c>
      <c r="K606" s="2049">
        <f>LOOKUP(V606,Y!$EW$4:$HT$4,Y!$EW$14:$HT$14)</f>
        <v>5</v>
      </c>
      <c r="L606" s="2080" t="str">
        <f>LOOKUP(W606,Y!$EW$4:$HT$4,Y!$EW$14:$HT$14)</f>
        <v>ดีเยี่ยม</v>
      </c>
      <c r="M606" s="2946"/>
      <c r="N606" s="2943"/>
      <c r="O606" s="1952">
        <v>2</v>
      </c>
      <c r="P606" s="55">
        <f>$O606*100+P$569</f>
        <v>206</v>
      </c>
      <c r="Q606" s="55"/>
      <c r="R606" s="55">
        <f>$O606*100+R$569</f>
        <v>207</v>
      </c>
      <c r="T606" s="55">
        <f t="shared" ref="T606:W607" si="49">$O606*100+T$569</f>
        <v>208</v>
      </c>
      <c r="U606" s="55">
        <f t="shared" si="49"/>
        <v>209</v>
      </c>
      <c r="V606" s="55">
        <f t="shared" si="49"/>
        <v>210</v>
      </c>
      <c r="W606" s="55">
        <f t="shared" si="49"/>
        <v>211</v>
      </c>
      <c r="X606" s="705"/>
      <c r="Y606" s="705"/>
      <c r="Z606" s="705"/>
      <c r="AA606" s="705"/>
      <c r="AB606" s="705"/>
      <c r="AC606" s="705"/>
      <c r="AD606" s="705"/>
      <c r="AE606" s="705"/>
      <c r="AF606" s="70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</row>
    <row r="607" spans="1:47" ht="23.25" customHeight="1">
      <c r="A607" s="1228" t="s">
        <v>590</v>
      </c>
      <c r="B607" s="1993"/>
      <c r="C607" s="1229"/>
      <c r="D607" s="2090">
        <f>Y!EV$14</f>
        <v>399</v>
      </c>
      <c r="E607" s="3421">
        <f>LOOKUP(P607,Y!$EW$4:$HT$4,Y!$EW$14:$HT$14)</f>
        <v>399</v>
      </c>
      <c r="F607" s="3422"/>
      <c r="G607" s="3419">
        <f>LOOKUP(R607,Y!$EW$4:$HT$4,Y!$EW$14:$HT$14)</f>
        <v>100</v>
      </c>
      <c r="H607" s="3420"/>
      <c r="I607" s="2100">
        <f>LOOKUP(T607,Y!$EW$4:$HT$4,Y!$EW$14:$HT$14)</f>
        <v>1</v>
      </c>
      <c r="J607" s="2103">
        <f>LOOKUP(U607,Y!$EW$4:$HT$4,Y!$EW$14:$HT$14)</f>
        <v>1</v>
      </c>
      <c r="K607" s="2049">
        <f>LOOKUP(V607,Y!$EW$4:$HT$4,Y!$EW$14:$HT$14)</f>
        <v>5</v>
      </c>
      <c r="L607" s="2080" t="str">
        <f>LOOKUP(W607,Y!$EW$4:$HT$4,Y!$EW$14:$HT$14)</f>
        <v>ดีเยี่ยม</v>
      </c>
      <c r="M607" s="2946"/>
      <c r="N607" s="2943"/>
      <c r="O607" s="1952">
        <v>3</v>
      </c>
      <c r="P607" s="55">
        <f>$O607*100+P$569</f>
        <v>306</v>
      </c>
      <c r="Q607" s="55"/>
      <c r="R607" s="55">
        <f>$O607*100+R$569</f>
        <v>307</v>
      </c>
      <c r="T607" s="55">
        <f t="shared" si="49"/>
        <v>308</v>
      </c>
      <c r="U607" s="55">
        <f t="shared" si="49"/>
        <v>309</v>
      </c>
      <c r="V607" s="55">
        <f t="shared" si="49"/>
        <v>310</v>
      </c>
      <c r="W607" s="55">
        <f t="shared" si="49"/>
        <v>311</v>
      </c>
      <c r="X607" s="705"/>
      <c r="Y607" s="705"/>
      <c r="Z607" s="705"/>
      <c r="AA607" s="705"/>
      <c r="AB607" s="705"/>
      <c r="AC607" s="705"/>
      <c r="AD607" s="705"/>
      <c r="AE607" s="705"/>
      <c r="AF607" s="705"/>
      <c r="AG607" s="45"/>
      <c r="AH607" s="45"/>
      <c r="AI607" s="45"/>
      <c r="AJ607" s="45"/>
      <c r="AK607" s="45"/>
      <c r="AL607" s="45"/>
      <c r="AM607" s="45"/>
      <c r="AN607" s="45"/>
      <c r="AO607" s="45"/>
      <c r="AP607" s="45"/>
      <c r="AQ607" s="45"/>
      <c r="AR607" s="45"/>
      <c r="AS607" s="45"/>
      <c r="AT607" s="45"/>
      <c r="AU607" s="45"/>
    </row>
    <row r="608" spans="1:47" ht="23.25" customHeight="1">
      <c r="A608" s="1228" t="s">
        <v>107</v>
      </c>
      <c r="B608" s="1993"/>
      <c r="C608" s="1229"/>
      <c r="D608" s="2110" t="s">
        <v>2123</v>
      </c>
      <c r="E608" s="2088"/>
      <c r="F608" s="2039"/>
      <c r="G608" s="2105"/>
      <c r="H608" s="2106"/>
      <c r="I608" s="2097"/>
      <c r="J608" s="2098"/>
      <c r="K608" s="2035"/>
      <c r="L608" s="2088"/>
      <c r="M608" s="2946"/>
      <c r="N608" s="2943"/>
      <c r="P608" s="705"/>
      <c r="Q608" s="424"/>
      <c r="R608" s="705"/>
      <c r="S608" s="705"/>
      <c r="T608" s="705"/>
      <c r="U608" s="705"/>
      <c r="V608" s="705"/>
      <c r="W608" s="705"/>
      <c r="X608" s="705"/>
      <c r="Y608" s="705"/>
      <c r="Z608" s="705"/>
      <c r="AA608" s="705"/>
      <c r="AB608" s="705"/>
      <c r="AC608" s="705"/>
      <c r="AD608" s="705"/>
      <c r="AE608" s="705"/>
      <c r="AF608" s="705"/>
      <c r="AG608" s="45"/>
      <c r="AH608" s="45"/>
      <c r="AI608" s="45"/>
      <c r="AJ608" s="45"/>
      <c r="AK608" s="45"/>
      <c r="AL608" s="45"/>
      <c r="AM608" s="45"/>
      <c r="AN608" s="45"/>
      <c r="AO608" s="45"/>
      <c r="AP608" s="45"/>
      <c r="AQ608" s="45"/>
      <c r="AR608" s="45"/>
      <c r="AS608" s="45"/>
      <c r="AT608" s="45"/>
      <c r="AU608" s="45"/>
    </row>
    <row r="609" spans="1:47" ht="23.25" customHeight="1">
      <c r="A609" s="1228"/>
      <c r="B609" s="1993" t="s">
        <v>1617</v>
      </c>
      <c r="C609" s="1229"/>
      <c r="D609" s="2090">
        <f>Y!EV$14</f>
        <v>399</v>
      </c>
      <c r="E609" s="3421">
        <f>LOOKUP(P609,Y!$EW$4:$HT$4,Y!$EW$14:$HT$14)</f>
        <v>399</v>
      </c>
      <c r="F609" s="3422"/>
      <c r="G609" s="3419">
        <f>LOOKUP(R609,Y!$EW$4:$HT$4,Y!$EW$14:$HT$14)</f>
        <v>100</v>
      </c>
      <c r="H609" s="3420"/>
      <c r="I609" s="2100">
        <f>LOOKUP(T609,Y!$EW$4:$HT$4,Y!$EW$14:$HT$14)</f>
        <v>1</v>
      </c>
      <c r="J609" s="2103">
        <f>LOOKUP(U609,Y!$EW$4:$HT$4,Y!$EW$14:$HT$14)</f>
        <v>1</v>
      </c>
      <c r="K609" s="2049">
        <f>LOOKUP(V609,Y!$EW$4:$HT$4,Y!$EW$14:$HT$14)</f>
        <v>5</v>
      </c>
      <c r="L609" s="2080" t="str">
        <f>LOOKUP(W609,Y!$EW$4:$HT$4,Y!$EW$14:$HT$14)</f>
        <v>ดีเยี่ยม</v>
      </c>
      <c r="M609" s="2946"/>
      <c r="N609" s="2943"/>
      <c r="O609" s="1952">
        <v>4</v>
      </c>
      <c r="P609" s="55">
        <f>$O609*100+P$569</f>
        <v>406</v>
      </c>
      <c r="Q609" s="55"/>
      <c r="R609" s="55">
        <f>$O609*100+R$569</f>
        <v>407</v>
      </c>
      <c r="T609" s="55">
        <f t="shared" ref="T609:W610" si="50">$O609*100+T$569</f>
        <v>408</v>
      </c>
      <c r="U609" s="55">
        <f t="shared" si="50"/>
        <v>409</v>
      </c>
      <c r="V609" s="55">
        <f t="shared" si="50"/>
        <v>410</v>
      </c>
      <c r="W609" s="55">
        <f t="shared" si="50"/>
        <v>411</v>
      </c>
      <c r="X609" s="705"/>
      <c r="Y609" s="705"/>
      <c r="Z609" s="705"/>
      <c r="AA609" s="705"/>
      <c r="AB609" s="705"/>
      <c r="AC609" s="705"/>
      <c r="AD609" s="705"/>
      <c r="AE609" s="705"/>
      <c r="AF609" s="705"/>
      <c r="AG609" s="45"/>
      <c r="AH609" s="45"/>
      <c r="AI609" s="45"/>
      <c r="AJ609" s="45"/>
      <c r="AK609" s="45"/>
      <c r="AL609" s="45"/>
      <c r="AM609" s="45"/>
      <c r="AN609" s="45"/>
      <c r="AO609" s="45"/>
      <c r="AP609" s="45"/>
      <c r="AQ609" s="45"/>
      <c r="AR609" s="45"/>
      <c r="AS609" s="45"/>
      <c r="AT609" s="45"/>
      <c r="AU609" s="45"/>
    </row>
    <row r="610" spans="1:47" ht="23.25" customHeight="1">
      <c r="A610" s="1228" t="s">
        <v>592</v>
      </c>
      <c r="B610" s="1993"/>
      <c r="C610" s="1229"/>
      <c r="D610" s="2090">
        <f>Y!EV$14</f>
        <v>399</v>
      </c>
      <c r="E610" s="3421">
        <f>LOOKUP(P610,Y!$EW$4:$HT$4,Y!$EW$14:$HT$14)</f>
        <v>399</v>
      </c>
      <c r="F610" s="3422"/>
      <c r="G610" s="3419">
        <f>LOOKUP(R610,Y!$EW$4:$HT$4,Y!$EW$14:$HT$14)</f>
        <v>100</v>
      </c>
      <c r="H610" s="3420"/>
      <c r="I610" s="2100">
        <f>LOOKUP(T610,Y!$EW$4:$HT$4,Y!$EW$14:$HT$14)</f>
        <v>1</v>
      </c>
      <c r="J610" s="2103">
        <f>LOOKUP(U610,Y!$EW$4:$HT$4,Y!$EW$14:$HT$14)</f>
        <v>1</v>
      </c>
      <c r="K610" s="2049">
        <f>LOOKUP(V610,Y!$EW$4:$HT$4,Y!$EW$14:$HT$14)</f>
        <v>5</v>
      </c>
      <c r="L610" s="2080" t="str">
        <f>LOOKUP(W610,Y!$EW$4:$HT$4,Y!$EW$14:$HT$14)</f>
        <v>ดีเยี่ยม</v>
      </c>
      <c r="M610" s="2946"/>
      <c r="N610" s="2943"/>
      <c r="O610" s="1952">
        <v>5</v>
      </c>
      <c r="P610" s="55">
        <f>$O610*100+P$569</f>
        <v>506</v>
      </c>
      <c r="Q610" s="55"/>
      <c r="R610" s="55">
        <f>$O610*100+R$569</f>
        <v>507</v>
      </c>
      <c r="T610" s="55">
        <f t="shared" si="50"/>
        <v>508</v>
      </c>
      <c r="U610" s="55">
        <f t="shared" si="50"/>
        <v>509</v>
      </c>
      <c r="V610" s="55">
        <f t="shared" si="50"/>
        <v>510</v>
      </c>
      <c r="W610" s="55">
        <f t="shared" si="50"/>
        <v>511</v>
      </c>
      <c r="X610" s="705"/>
      <c r="Y610" s="705"/>
      <c r="Z610" s="705"/>
      <c r="AA610" s="705"/>
      <c r="AB610" s="705"/>
      <c r="AC610" s="705"/>
      <c r="AD610" s="705"/>
      <c r="AE610" s="705"/>
      <c r="AF610" s="705"/>
      <c r="AG610" s="45"/>
      <c r="AH610" s="45"/>
      <c r="AI610" s="45"/>
      <c r="AJ610" s="45"/>
      <c r="AK610" s="45"/>
      <c r="AL610" s="45"/>
      <c r="AM610" s="45"/>
      <c r="AN610" s="45"/>
      <c r="AO610" s="45"/>
      <c r="AP610" s="45"/>
      <c r="AQ610" s="45"/>
      <c r="AR610" s="45"/>
      <c r="AS610" s="45"/>
      <c r="AT610" s="45"/>
      <c r="AU610" s="45"/>
    </row>
    <row r="611" spans="1:47" ht="23.25" customHeight="1">
      <c r="A611" s="1228"/>
      <c r="B611" s="1993"/>
      <c r="C611" s="1229"/>
      <c r="D611" s="2090"/>
      <c r="E611" s="2091"/>
      <c r="F611" s="2046"/>
      <c r="G611" s="2096"/>
      <c r="H611" s="2093"/>
      <c r="I611" s="2100"/>
      <c r="J611" s="2103"/>
      <c r="K611" s="2049"/>
      <c r="L611" s="2080"/>
      <c r="M611" s="2946"/>
      <c r="N611" s="2943"/>
      <c r="O611" s="46"/>
      <c r="Q611" s="55"/>
      <c r="X611" s="705"/>
      <c r="Y611" s="705"/>
      <c r="Z611" s="705"/>
      <c r="AA611" s="705"/>
      <c r="AB611" s="705"/>
      <c r="AC611" s="705"/>
      <c r="AD611" s="705"/>
      <c r="AE611" s="705"/>
      <c r="AF611" s="705"/>
      <c r="AG611" s="45"/>
      <c r="AH611" s="45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  <c r="AU611" s="45"/>
    </row>
    <row r="612" spans="1:47" ht="23.25" customHeight="1">
      <c r="A612" s="2240" t="s">
        <v>633</v>
      </c>
      <c r="B612" s="1993"/>
      <c r="C612" s="1229"/>
      <c r="D612" s="2300"/>
      <c r="E612" s="3423"/>
      <c r="F612" s="3424"/>
      <c r="G612" s="3417"/>
      <c r="H612" s="3418"/>
      <c r="I612" s="2100">
        <f>LOOKUP(T612,Y!$EW$6:$HT$6,Y!$EW$42:$HT$42)</f>
        <v>65</v>
      </c>
      <c r="J612" s="2103">
        <f>LOOKUP(U612,Y!$EW$6:$HT$6,Y!$EW$42:$HT$42)</f>
        <v>56.400000000000006</v>
      </c>
      <c r="K612" s="2049">
        <f>LOOKUP(V612,Y!$EW$6:$HT$6,Y!$EW$42:$HT$42)</f>
        <v>4</v>
      </c>
      <c r="L612" s="2080" t="str">
        <f>LOOKUP(W612,Y!$EW$6:$HT$6,Y!$EW$42:$HT$42)</f>
        <v>ดีมาก</v>
      </c>
      <c r="M612" s="2946"/>
      <c r="N612" s="2943"/>
      <c r="O612" s="1960">
        <v>12</v>
      </c>
      <c r="Q612" s="55"/>
      <c r="T612" s="55">
        <f>$O612*100+T$568</f>
        <v>1202</v>
      </c>
      <c r="U612" s="55">
        <f>$O612*100+U$568</f>
        <v>1203</v>
      </c>
      <c r="V612" s="55">
        <f>$O612*100+V$568</f>
        <v>1204</v>
      </c>
      <c r="W612" s="55">
        <f>$O612*100+W$568</f>
        <v>1205</v>
      </c>
      <c r="X612" s="705"/>
      <c r="Y612" s="705"/>
      <c r="Z612" s="705"/>
      <c r="AA612" s="705"/>
      <c r="AB612" s="705"/>
      <c r="AC612" s="705"/>
      <c r="AD612" s="705"/>
      <c r="AE612" s="705"/>
      <c r="AF612" s="705"/>
      <c r="AG612" s="45"/>
      <c r="AH612" s="45"/>
      <c r="AI612" s="45"/>
      <c r="AJ612" s="45"/>
      <c r="AK612" s="45"/>
      <c r="AL612" s="45"/>
      <c r="AM612" s="45"/>
      <c r="AN612" s="45"/>
      <c r="AO612" s="45"/>
      <c r="AP612" s="45"/>
      <c r="AQ612" s="45"/>
      <c r="AR612" s="45"/>
      <c r="AS612" s="45"/>
      <c r="AT612" s="45"/>
      <c r="AU612" s="45"/>
    </row>
    <row r="613" spans="1:47" ht="23.25" customHeight="1">
      <c r="A613" s="1228" t="s">
        <v>1618</v>
      </c>
      <c r="B613" s="1993"/>
      <c r="C613" s="1229"/>
      <c r="D613" s="2300"/>
      <c r="E613" s="3423"/>
      <c r="F613" s="3424"/>
      <c r="G613" s="3417"/>
      <c r="H613" s="3418"/>
      <c r="I613" s="2100"/>
      <c r="J613" s="2103"/>
      <c r="K613" s="2049"/>
      <c r="L613" s="2080"/>
      <c r="M613" s="2946"/>
      <c r="N613" s="2943"/>
      <c r="O613" s="187"/>
      <c r="Q613" s="55"/>
      <c r="X613" s="705"/>
      <c r="Y613" s="705"/>
      <c r="Z613" s="705"/>
      <c r="AA613" s="705"/>
      <c r="AB613" s="705"/>
      <c r="AC613" s="705"/>
      <c r="AD613" s="705"/>
      <c r="AE613" s="705"/>
      <c r="AF613" s="705"/>
      <c r="AG613" s="45"/>
      <c r="AH613" s="45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5"/>
    </row>
    <row r="614" spans="1:47" ht="23.25" customHeight="1">
      <c r="A614" s="1228"/>
      <c r="B614" s="1229" t="s">
        <v>1619</v>
      </c>
      <c r="D614" s="2300"/>
      <c r="E614" s="2301"/>
      <c r="F614" s="2302"/>
      <c r="G614" s="3417"/>
      <c r="H614" s="3418"/>
      <c r="I614" s="2100">
        <f>LOOKUP(T614,Y!$EW$6:$HT$6,Y!$EW$42:$HT$42)</f>
        <v>20</v>
      </c>
      <c r="J614" s="2103">
        <f>LOOKUP(U614,Y!$EW$6:$HT$6,Y!$EW$42:$HT$42)</f>
        <v>20</v>
      </c>
      <c r="K614" s="2049">
        <f>LOOKUP(V614,Y!$EW$6:$HT$6,Y!$EW$42:$HT$42)</f>
        <v>5</v>
      </c>
      <c r="L614" s="2080" t="str">
        <f>LOOKUP(W614,Y!$EW$6:$HT$6,Y!$EW$42:$HT$42)</f>
        <v>ดีเยี่ยม</v>
      </c>
      <c r="M614" s="2946"/>
      <c r="N614" s="2943"/>
      <c r="O614" s="1960">
        <v>11</v>
      </c>
      <c r="Q614" s="55"/>
      <c r="T614" s="55">
        <f>$O614*100+T$568</f>
        <v>1102</v>
      </c>
      <c r="U614" s="55">
        <f>$O614*100+U$568</f>
        <v>1103</v>
      </c>
      <c r="V614" s="55">
        <f>$O614*100+V$568</f>
        <v>1104</v>
      </c>
      <c r="W614" s="55">
        <f>$O614*100+W$568</f>
        <v>1105</v>
      </c>
      <c r="X614" s="705"/>
      <c r="Y614" s="705"/>
      <c r="Z614" s="705"/>
      <c r="AA614" s="705"/>
      <c r="AB614" s="705"/>
      <c r="AC614" s="705"/>
      <c r="AD614" s="705"/>
      <c r="AE614" s="705"/>
      <c r="AF614" s="705"/>
      <c r="AG614" s="45"/>
      <c r="AH614" s="45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5"/>
    </row>
    <row r="615" spans="1:47" ht="23.25" customHeight="1">
      <c r="A615" s="1228" t="s">
        <v>595</v>
      </c>
      <c r="B615" s="1993"/>
      <c r="C615" s="1229"/>
      <c r="D615" s="2110"/>
      <c r="E615" s="2088"/>
      <c r="F615" s="2039"/>
      <c r="G615" s="2105"/>
      <c r="H615" s="2106"/>
      <c r="I615" s="2097"/>
      <c r="J615" s="2098"/>
      <c r="K615" s="2035"/>
      <c r="L615" s="2088"/>
      <c r="M615" s="2946"/>
      <c r="N615" s="2943"/>
      <c r="O615" s="46"/>
      <c r="Q615" s="55"/>
      <c r="X615" s="705"/>
      <c r="Y615" s="705"/>
      <c r="Z615" s="705"/>
      <c r="AA615" s="705"/>
      <c r="AB615" s="705"/>
      <c r="AC615" s="705"/>
      <c r="AD615" s="705"/>
      <c r="AE615" s="705"/>
      <c r="AF615" s="705"/>
      <c r="AG615" s="45"/>
      <c r="AH615" s="45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  <c r="AU615" s="45"/>
    </row>
    <row r="616" spans="1:47" ht="23.25" customHeight="1">
      <c r="A616" s="1228"/>
      <c r="B616" s="1993" t="s">
        <v>1094</v>
      </c>
      <c r="C616" s="1229"/>
      <c r="D616" s="2300"/>
      <c r="E616" s="3423"/>
      <c r="F616" s="3424"/>
      <c r="G616" s="3417"/>
      <c r="H616" s="3418"/>
      <c r="I616" s="2097"/>
      <c r="J616" s="2098"/>
      <c r="K616" s="2031"/>
      <c r="L616" s="2080"/>
      <c r="M616" s="2946"/>
      <c r="N616" s="2943"/>
      <c r="O616" s="46"/>
      <c r="Q616" s="55"/>
      <c r="X616" s="705"/>
      <c r="Y616" s="705"/>
      <c r="Z616" s="705"/>
      <c r="AA616" s="705"/>
      <c r="AB616" s="705"/>
      <c r="AC616" s="705"/>
      <c r="AD616" s="705"/>
      <c r="AE616" s="705"/>
      <c r="AF616" s="705"/>
      <c r="AG616" s="45"/>
      <c r="AH616" s="45"/>
      <c r="AI616" s="45"/>
      <c r="AJ616" s="45"/>
      <c r="AK616" s="45"/>
      <c r="AL616" s="45"/>
      <c r="AM616" s="45"/>
      <c r="AN616" s="45"/>
      <c r="AO616" s="45"/>
      <c r="AP616" s="45"/>
      <c r="AQ616" s="45"/>
      <c r="AR616" s="45"/>
      <c r="AS616" s="45"/>
      <c r="AT616" s="45"/>
      <c r="AU616" s="45"/>
    </row>
    <row r="617" spans="1:47" ht="23.25" customHeight="1">
      <c r="A617" s="1228"/>
      <c r="B617" s="1993" t="s">
        <v>1786</v>
      </c>
      <c r="C617" s="1229"/>
      <c r="D617" s="2300"/>
      <c r="E617" s="2301"/>
      <c r="F617" s="2302"/>
      <c r="G617" s="2105"/>
      <c r="H617" s="2106"/>
      <c r="I617" s="2097"/>
      <c r="J617" s="2098"/>
      <c r="K617" s="2031"/>
      <c r="L617" s="2080"/>
      <c r="M617" s="2946"/>
      <c r="N617" s="2943"/>
      <c r="O617" s="46"/>
      <c r="Q617" s="55"/>
      <c r="X617" s="705"/>
      <c r="Y617" s="705"/>
      <c r="Z617" s="705"/>
      <c r="AA617" s="705"/>
      <c r="AB617" s="705"/>
      <c r="AC617" s="705"/>
      <c r="AD617" s="705"/>
      <c r="AE617" s="705"/>
      <c r="AF617" s="705"/>
      <c r="AG617" s="45"/>
      <c r="AH617" s="45"/>
      <c r="AI617" s="45"/>
      <c r="AJ617" s="45"/>
      <c r="AK617" s="45"/>
      <c r="AL617" s="45"/>
      <c r="AM617" s="45"/>
      <c r="AN617" s="45"/>
      <c r="AO617" s="45"/>
      <c r="AP617" s="45"/>
      <c r="AQ617" s="45"/>
      <c r="AR617" s="45"/>
      <c r="AS617" s="45"/>
      <c r="AT617" s="45"/>
      <c r="AU617" s="45"/>
    </row>
    <row r="618" spans="1:47" ht="23.25" customHeight="1">
      <c r="A618" s="1228"/>
      <c r="B618" s="1993" t="s">
        <v>94</v>
      </c>
      <c r="C618" s="1229"/>
      <c r="D618" s="2090">
        <f>Y!EV$15</f>
        <v>12</v>
      </c>
      <c r="E618" s="3421">
        <f>LOOKUP(P618,Y!$EW$4:$HT$4,Y!$EW$15:$HT$15)</f>
        <v>12</v>
      </c>
      <c r="F618" s="3422"/>
      <c r="G618" s="3419">
        <f>LOOKUP(R618,Y!$EW$4:$HT$4,Y!$EW$15:$HT$15)</f>
        <v>100</v>
      </c>
      <c r="H618" s="3420"/>
      <c r="I618" s="2100">
        <f>LOOKUP(T618,Y!$EW$4:$HT$4,Y!$EW$15:$HT$15)</f>
        <v>2</v>
      </c>
      <c r="J618" s="2103">
        <f>LOOKUP(U618,Y!$EW$4:$HT$4,Y!$EW$15:$HT$15)</f>
        <v>2</v>
      </c>
      <c r="K618" s="2049">
        <f>LOOKUP(V618,Y!$EW$4:$HT$4,Y!$EW$15:$HT$15)</f>
        <v>5</v>
      </c>
      <c r="L618" s="2080" t="str">
        <f>LOOKUP(W618,Y!$EW$4:$HT$4,Y!$EW$15:$HT$15)</f>
        <v>ดีเยี่ยม</v>
      </c>
      <c r="M618" s="2946"/>
      <c r="N618" s="2943"/>
      <c r="O618" s="1952">
        <v>1</v>
      </c>
      <c r="P618" s="55">
        <f>$O618*100+P$569</f>
        <v>106</v>
      </c>
      <c r="Q618" s="55"/>
      <c r="R618" s="55">
        <f>$O618*100+R$569</f>
        <v>107</v>
      </c>
      <c r="T618" s="55">
        <f>$O618*100+T$569</f>
        <v>108</v>
      </c>
      <c r="U618" s="55">
        <f>$O618*100+U$569</f>
        <v>109</v>
      </c>
      <c r="V618" s="55">
        <f>$O618*100+V$569</f>
        <v>110</v>
      </c>
      <c r="W618" s="55">
        <f>$O618*100+W$569</f>
        <v>111</v>
      </c>
      <c r="X618" s="705"/>
      <c r="Y618" s="705"/>
      <c r="Z618" s="705"/>
      <c r="AA618" s="705"/>
      <c r="AB618" s="705"/>
      <c r="AC618" s="705"/>
      <c r="AD618" s="705"/>
      <c r="AE618" s="705"/>
      <c r="AF618" s="705"/>
      <c r="AG618" s="45"/>
      <c r="AH618" s="45"/>
      <c r="AI618" s="45"/>
      <c r="AJ618" s="45"/>
      <c r="AK618" s="45"/>
      <c r="AL618" s="45"/>
      <c r="AM618" s="45"/>
      <c r="AN618" s="45"/>
      <c r="AO618" s="45"/>
      <c r="AP618" s="45"/>
      <c r="AQ618" s="45"/>
      <c r="AR618" s="45"/>
      <c r="AS618" s="45"/>
      <c r="AT618" s="45"/>
      <c r="AU618" s="45"/>
    </row>
    <row r="619" spans="1:47" ht="23.25" customHeight="1">
      <c r="A619" s="1228" t="s">
        <v>596</v>
      </c>
      <c r="B619" s="1993"/>
      <c r="C619" s="1229"/>
      <c r="D619" s="2110"/>
      <c r="E619" s="2088"/>
      <c r="F619" s="2039"/>
      <c r="G619" s="2105"/>
      <c r="H619" s="2106"/>
      <c r="I619" s="2097"/>
      <c r="J619" s="2098"/>
      <c r="K619" s="2035"/>
      <c r="L619" s="2088"/>
      <c r="M619" s="2946"/>
      <c r="N619" s="2943"/>
      <c r="O619" s="46"/>
      <c r="Q619" s="55"/>
      <c r="X619" s="705"/>
      <c r="Y619" s="705"/>
      <c r="Z619" s="705"/>
      <c r="AA619" s="705"/>
      <c r="AB619" s="705"/>
      <c r="AC619" s="705"/>
      <c r="AD619" s="705"/>
      <c r="AE619" s="705"/>
      <c r="AF619" s="70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</row>
    <row r="620" spans="1:47" ht="23.25" customHeight="1">
      <c r="A620" s="1228"/>
      <c r="B620" s="1993" t="s">
        <v>597</v>
      </c>
      <c r="C620" s="1229"/>
      <c r="D620" s="2110"/>
      <c r="E620" s="2088"/>
      <c r="F620" s="2039"/>
      <c r="G620" s="2105"/>
      <c r="H620" s="2106"/>
      <c r="I620" s="2097"/>
      <c r="J620" s="2098"/>
      <c r="K620" s="2035"/>
      <c r="L620" s="2088"/>
      <c r="M620" s="2946"/>
      <c r="N620" s="2943"/>
      <c r="O620" s="46"/>
      <c r="Q620" s="55"/>
      <c r="X620" s="705"/>
      <c r="Y620" s="705"/>
      <c r="Z620" s="705"/>
      <c r="AA620" s="705"/>
      <c r="AB620" s="705"/>
      <c r="AC620" s="705"/>
      <c r="AD620" s="705"/>
      <c r="AE620" s="705"/>
      <c r="AF620" s="705"/>
      <c r="AG620" s="45"/>
      <c r="AH620" s="45"/>
      <c r="AI620" s="45"/>
      <c r="AJ620" s="45"/>
      <c r="AK620" s="45"/>
      <c r="AL620" s="45"/>
      <c r="AM620" s="45"/>
      <c r="AN620" s="45"/>
      <c r="AO620" s="45"/>
      <c r="AP620" s="45"/>
      <c r="AQ620" s="45"/>
      <c r="AR620" s="45"/>
      <c r="AS620" s="45"/>
      <c r="AT620" s="45"/>
      <c r="AU620" s="45"/>
    </row>
    <row r="621" spans="1:47" ht="23.25" customHeight="1">
      <c r="A621" s="1993" t="s">
        <v>96</v>
      </c>
      <c r="C621" s="1229"/>
      <c r="D621" s="2110" t="s">
        <v>2123</v>
      </c>
      <c r="E621" s="2088"/>
      <c r="F621" s="2039"/>
      <c r="G621" s="2105"/>
      <c r="H621" s="2106"/>
      <c r="I621" s="2097"/>
      <c r="J621" s="2098"/>
      <c r="K621" s="2035"/>
      <c r="L621" s="2088"/>
      <c r="M621" s="2946"/>
      <c r="N621" s="2943"/>
      <c r="O621" s="46"/>
      <c r="Q621" s="55"/>
      <c r="X621" s="705"/>
      <c r="Y621" s="705"/>
      <c r="Z621" s="705"/>
      <c r="AA621" s="705"/>
      <c r="AB621" s="705"/>
      <c r="AC621" s="705"/>
      <c r="AD621" s="705"/>
      <c r="AE621" s="705"/>
      <c r="AF621" s="705"/>
      <c r="AG621" s="45"/>
      <c r="AH621" s="45"/>
      <c r="AI621" s="45"/>
      <c r="AJ621" s="45"/>
      <c r="AK621" s="45"/>
      <c r="AL621" s="45"/>
      <c r="AM621" s="45"/>
      <c r="AN621" s="45"/>
      <c r="AO621" s="45"/>
      <c r="AP621" s="45"/>
      <c r="AQ621" s="45"/>
      <c r="AR621" s="45"/>
      <c r="AS621" s="45"/>
      <c r="AT621" s="45"/>
      <c r="AU621" s="45"/>
    </row>
    <row r="622" spans="1:47" ht="23.25" customHeight="1">
      <c r="A622" s="1993" t="s">
        <v>97</v>
      </c>
      <c r="C622" s="1229"/>
      <c r="D622" s="2110" t="s">
        <v>2123</v>
      </c>
      <c r="E622" s="2088"/>
      <c r="F622" s="2039"/>
      <c r="G622" s="2105"/>
      <c r="H622" s="2106"/>
      <c r="I622" s="2097"/>
      <c r="J622" s="2098"/>
      <c r="K622" s="2035"/>
      <c r="L622" s="2088"/>
      <c r="M622" s="2946"/>
      <c r="N622" s="2943"/>
      <c r="P622" s="705"/>
      <c r="Q622" s="424"/>
      <c r="R622" s="705"/>
      <c r="S622" s="705"/>
      <c r="T622" s="705"/>
      <c r="U622" s="705"/>
      <c r="V622" s="705"/>
      <c r="W622" s="705"/>
      <c r="X622" s="705"/>
      <c r="Y622" s="705"/>
      <c r="Z622" s="705"/>
      <c r="AA622" s="705"/>
      <c r="AB622" s="705"/>
      <c r="AC622" s="705"/>
      <c r="AD622" s="705"/>
      <c r="AE622" s="705"/>
      <c r="AF622" s="705"/>
      <c r="AG622" s="45"/>
      <c r="AH622" s="45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5"/>
    </row>
    <row r="623" spans="1:47" ht="23.25" customHeight="1">
      <c r="A623" s="1228"/>
      <c r="B623" s="1993" t="s">
        <v>1620</v>
      </c>
      <c r="C623" s="1229"/>
      <c r="D623" s="2090">
        <f>Y!EV$15</f>
        <v>12</v>
      </c>
      <c r="E623" s="3421">
        <f>LOOKUP(P623,Y!$EW$4:$HT$4,Y!$EW$15:$HT$15)</f>
        <v>12</v>
      </c>
      <c r="F623" s="3422"/>
      <c r="G623" s="3419">
        <f>LOOKUP(R623,Y!$EW$4:$HT$4,Y!$EW$15:$HT$15)</f>
        <v>100</v>
      </c>
      <c r="H623" s="3420"/>
      <c r="I623" s="2100">
        <f>LOOKUP(T623,Y!$EW$4:$HT$4,Y!$EW$15:$HT$15)</f>
        <v>2</v>
      </c>
      <c r="J623" s="2103">
        <f>LOOKUP(U623,Y!$EW$4:$HT$4,Y!$EW$15:$HT$15)</f>
        <v>2</v>
      </c>
      <c r="K623" s="2049">
        <f>LOOKUP(V623,Y!$EW$4:$HT$4,Y!$EW$15:$HT$15)</f>
        <v>5</v>
      </c>
      <c r="L623" s="2080" t="str">
        <f>LOOKUP(W623,Y!$EW$4:$HT$4,Y!$EW$15:$HT$15)</f>
        <v>ดีเยี่ยม</v>
      </c>
      <c r="M623" s="2946"/>
      <c r="N623" s="2943"/>
      <c r="O623" s="1952">
        <v>2</v>
      </c>
      <c r="P623" s="55">
        <f>$O623*100+P$569</f>
        <v>206</v>
      </c>
      <c r="Q623" s="55"/>
      <c r="R623" s="55">
        <f>$O623*100+R$569</f>
        <v>207</v>
      </c>
      <c r="T623" s="55">
        <f>$O623*100+T$569</f>
        <v>208</v>
      </c>
      <c r="U623" s="55">
        <f>$O623*100+U$569</f>
        <v>209</v>
      </c>
      <c r="V623" s="55">
        <f>$O623*100+V$569</f>
        <v>210</v>
      </c>
      <c r="W623" s="55">
        <f>$O623*100+W$569</f>
        <v>211</v>
      </c>
      <c r="X623" s="705"/>
      <c r="Y623" s="705"/>
      <c r="Z623" s="705"/>
      <c r="AA623" s="705"/>
      <c r="AB623" s="705"/>
      <c r="AC623" s="705"/>
      <c r="AD623" s="705"/>
      <c r="AE623" s="705"/>
      <c r="AF623" s="705"/>
      <c r="AG623" s="45"/>
      <c r="AH623" s="45"/>
      <c r="AI623" s="45"/>
      <c r="AJ623" s="45"/>
      <c r="AK623" s="45"/>
      <c r="AL623" s="45"/>
      <c r="AM623" s="45"/>
      <c r="AN623" s="45"/>
      <c r="AO623" s="45"/>
      <c r="AP623" s="45"/>
      <c r="AQ623" s="45"/>
      <c r="AR623" s="45"/>
      <c r="AS623" s="45"/>
      <c r="AT623" s="45"/>
      <c r="AU623" s="45"/>
    </row>
    <row r="624" spans="1:47" ht="23.25" customHeight="1">
      <c r="A624" s="1228" t="s">
        <v>599</v>
      </c>
      <c r="B624" s="1993"/>
      <c r="C624" s="1229"/>
      <c r="D624" s="2300"/>
      <c r="E624" s="2301"/>
      <c r="F624" s="2302"/>
      <c r="G624" s="2105"/>
      <c r="H624" s="2106"/>
      <c r="I624" s="2097"/>
      <c r="J624" s="2098"/>
      <c r="K624" s="2299"/>
      <c r="L624" s="2294"/>
      <c r="M624" s="2946"/>
      <c r="N624" s="2943"/>
      <c r="O624" s="46"/>
      <c r="P624" s="56"/>
      <c r="Q624" s="56"/>
      <c r="R624" s="56"/>
      <c r="S624" s="56"/>
      <c r="T624" s="56"/>
      <c r="U624" s="56"/>
      <c r="V624" s="56"/>
      <c r="W624" s="56"/>
      <c r="X624" s="705"/>
      <c r="Y624" s="705"/>
      <c r="Z624" s="705"/>
      <c r="AA624" s="705"/>
      <c r="AB624" s="705"/>
      <c r="AC624" s="705"/>
      <c r="AD624" s="705"/>
      <c r="AE624" s="705"/>
      <c r="AF624" s="705"/>
      <c r="AG624" s="45"/>
      <c r="AH624" s="45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5"/>
    </row>
    <row r="625" spans="1:47" ht="23.25" customHeight="1">
      <c r="A625" s="1228"/>
      <c r="B625" s="1993" t="s">
        <v>600</v>
      </c>
      <c r="C625" s="1229"/>
      <c r="D625" s="2090">
        <f>Y!EV$15</f>
        <v>12</v>
      </c>
      <c r="E625" s="3421">
        <f>LOOKUP(P625,Y!$EW$4:$HT$4,Y!$EW$15:$HT$15)</f>
        <v>12</v>
      </c>
      <c r="F625" s="3422"/>
      <c r="G625" s="3419">
        <f>LOOKUP(R625,Y!$EW$4:$HT$4,Y!$EW$15:$HT$15)</f>
        <v>100</v>
      </c>
      <c r="H625" s="3420"/>
      <c r="I625" s="2100">
        <f>LOOKUP(T625,Y!$EW$4:$HT$4,Y!$EW$15:$HT$15)</f>
        <v>2</v>
      </c>
      <c r="J625" s="2103">
        <f>LOOKUP(U625,Y!$EW$4:$HT$4,Y!$EW$15:$HT$15)</f>
        <v>2</v>
      </c>
      <c r="K625" s="2049">
        <f>LOOKUP(V625,Y!$EW$4:$HT$4,Y!$EW$15:$HT$15)</f>
        <v>5</v>
      </c>
      <c r="L625" s="2080" t="str">
        <f>LOOKUP(W625,Y!$EW$4:$HT$4,Y!$EW$15:$HT$15)</f>
        <v>ดีเยี่ยม</v>
      </c>
      <c r="M625" s="2946"/>
      <c r="N625" s="2943"/>
      <c r="O625" s="1952">
        <v>3</v>
      </c>
      <c r="P625" s="55">
        <f>$O625*100+P$569</f>
        <v>306</v>
      </c>
      <c r="Q625" s="55"/>
      <c r="R625" s="55">
        <f>$O625*100+R$569</f>
        <v>307</v>
      </c>
      <c r="T625" s="55">
        <f>$O625*100+T$569</f>
        <v>308</v>
      </c>
      <c r="U625" s="55">
        <f>$O625*100+U$569</f>
        <v>309</v>
      </c>
      <c r="V625" s="55">
        <f>$O625*100+V$569</f>
        <v>310</v>
      </c>
      <c r="W625" s="55">
        <f>$O625*100+W$569</f>
        <v>311</v>
      </c>
      <c r="X625" s="705"/>
      <c r="Y625" s="705"/>
      <c r="Z625" s="705"/>
      <c r="AA625" s="705"/>
      <c r="AB625" s="705"/>
      <c r="AC625" s="705"/>
      <c r="AD625" s="705"/>
      <c r="AE625" s="705"/>
      <c r="AF625" s="705"/>
      <c r="AG625" s="45"/>
      <c r="AH625" s="45"/>
      <c r="AI625" s="45"/>
      <c r="AJ625" s="45"/>
      <c r="AK625" s="45"/>
      <c r="AL625" s="45"/>
      <c r="AM625" s="45"/>
      <c r="AN625" s="45"/>
      <c r="AO625" s="45"/>
      <c r="AP625" s="45"/>
      <c r="AQ625" s="45"/>
      <c r="AR625" s="45"/>
      <c r="AS625" s="45"/>
      <c r="AT625" s="45"/>
      <c r="AU625" s="45"/>
    </row>
    <row r="626" spans="1:47" ht="23.25" customHeight="1">
      <c r="A626" s="1228"/>
      <c r="B626" s="1993"/>
      <c r="C626" s="1229"/>
      <c r="D626" s="2090"/>
      <c r="E626" s="2091"/>
      <c r="F626" s="2046"/>
      <c r="G626" s="2096"/>
      <c r="H626" s="2093"/>
      <c r="I626" s="2049"/>
      <c r="J626" s="2103"/>
      <c r="K626" s="2049"/>
      <c r="L626" s="2080"/>
      <c r="M626" s="2946"/>
      <c r="N626" s="2943"/>
      <c r="O626" s="46"/>
      <c r="Q626" s="55"/>
      <c r="X626" s="705"/>
      <c r="Y626" s="705"/>
      <c r="Z626" s="705"/>
      <c r="AA626" s="705"/>
      <c r="AB626" s="705"/>
      <c r="AC626" s="705"/>
      <c r="AD626" s="705"/>
      <c r="AE626" s="705"/>
      <c r="AF626" s="705"/>
      <c r="AG626" s="45"/>
      <c r="AH626" s="45"/>
      <c r="AI626" s="45"/>
      <c r="AJ626" s="45"/>
      <c r="AK626" s="45"/>
      <c r="AL626" s="45"/>
      <c r="AM626" s="45"/>
      <c r="AN626" s="45"/>
      <c r="AO626" s="45"/>
      <c r="AP626" s="45"/>
      <c r="AQ626" s="45"/>
      <c r="AR626" s="45"/>
      <c r="AS626" s="45"/>
      <c r="AT626" s="45"/>
      <c r="AU626" s="45"/>
    </row>
    <row r="627" spans="1:47" ht="23.25" customHeight="1">
      <c r="A627" s="1986" t="str">
        <f>"- "&amp;N627&amp;" -"</f>
        <v>- 41 -</v>
      </c>
      <c r="B627" s="1979"/>
      <c r="C627" s="1979"/>
      <c r="D627" s="1979"/>
      <c r="E627" s="1979"/>
      <c r="F627" s="1979"/>
      <c r="G627" s="1979"/>
      <c r="H627" s="1979"/>
      <c r="I627" s="1979"/>
      <c r="J627" s="1979"/>
      <c r="K627" s="1979"/>
      <c r="L627" s="1986"/>
      <c r="M627" s="2946">
        <v>1</v>
      </c>
      <c r="N627" s="2944">
        <f>IF(M627&gt;0,SUM(M$234:M627),0)</f>
        <v>41</v>
      </c>
      <c r="O627" s="46"/>
      <c r="Q627" s="55"/>
      <c r="X627" s="705"/>
      <c r="Y627" s="705"/>
      <c r="Z627" s="705"/>
      <c r="AA627" s="705"/>
      <c r="AB627" s="705"/>
      <c r="AC627" s="705"/>
      <c r="AD627" s="705"/>
      <c r="AE627" s="705"/>
      <c r="AF627" s="705"/>
      <c r="AG627" s="45"/>
      <c r="AH627" s="45"/>
      <c r="AI627" s="45"/>
      <c r="AJ627" s="45"/>
      <c r="AK627" s="45"/>
      <c r="AL627" s="45"/>
      <c r="AM627" s="45"/>
      <c r="AN627" s="45"/>
      <c r="AO627" s="45"/>
      <c r="AP627" s="45"/>
      <c r="AQ627" s="45"/>
      <c r="AR627" s="45"/>
      <c r="AS627" s="45"/>
      <c r="AT627" s="45"/>
      <c r="AU627" s="45"/>
    </row>
    <row r="628" spans="1:47" ht="23.25" customHeight="1">
      <c r="A628" s="1228"/>
      <c r="B628" s="1993"/>
      <c r="C628" s="1228"/>
      <c r="D628" s="2095"/>
      <c r="E628" s="2091"/>
      <c r="F628" s="2091"/>
      <c r="G628" s="2091"/>
      <c r="H628" s="2091"/>
      <c r="I628" s="2091"/>
      <c r="J628" s="2091"/>
      <c r="K628" s="2091"/>
      <c r="L628" s="2091"/>
      <c r="M628" s="2946"/>
      <c r="N628" s="2943"/>
      <c r="O628" s="46"/>
      <c r="Q628" s="55"/>
      <c r="X628" s="705"/>
      <c r="Y628" s="705"/>
      <c r="Z628" s="705"/>
      <c r="AA628" s="705"/>
      <c r="AB628" s="705"/>
      <c r="AC628" s="705"/>
      <c r="AD628" s="705"/>
      <c r="AE628" s="705"/>
      <c r="AF628" s="70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</row>
    <row r="629" spans="1:47" ht="23.25" customHeight="1">
      <c r="A629" s="1228"/>
      <c r="B629" s="1993"/>
      <c r="C629" s="1228"/>
      <c r="D629" s="2095"/>
      <c r="E629" s="2091"/>
      <c r="F629" s="2091"/>
      <c r="G629" s="2091"/>
      <c r="H629" s="2091"/>
      <c r="I629" s="2091"/>
      <c r="J629" s="2091"/>
      <c r="K629" s="2091"/>
      <c r="L629" s="2091"/>
      <c r="M629" s="2946"/>
      <c r="N629" s="2943"/>
      <c r="O629" s="46"/>
      <c r="Q629" s="55"/>
      <c r="X629" s="705"/>
      <c r="Y629" s="705"/>
      <c r="Z629" s="705"/>
      <c r="AA629" s="705"/>
      <c r="AB629" s="705"/>
      <c r="AC629" s="705"/>
      <c r="AD629" s="705"/>
      <c r="AE629" s="705"/>
      <c r="AF629" s="705"/>
      <c r="AG629" s="45"/>
      <c r="AH629" s="45"/>
      <c r="AI629" s="45"/>
      <c r="AJ629" s="45"/>
      <c r="AK629" s="45"/>
      <c r="AL629" s="45"/>
      <c r="AM629" s="45"/>
      <c r="AN629" s="45"/>
      <c r="AO629" s="45"/>
      <c r="AP629" s="45"/>
      <c r="AQ629" s="45"/>
      <c r="AR629" s="45"/>
      <c r="AS629" s="45"/>
      <c r="AT629" s="45"/>
      <c r="AU629" s="45"/>
    </row>
    <row r="630" spans="1:47" ht="23.25" customHeight="1">
      <c r="A630" s="1993"/>
      <c r="B630" s="1977" t="s">
        <v>1616</v>
      </c>
      <c r="L630" s="1993"/>
      <c r="M630" s="2946"/>
      <c r="N630" s="2943"/>
      <c r="O630" s="46"/>
      <c r="Q630" s="55"/>
      <c r="X630" s="705"/>
      <c r="Y630" s="705"/>
      <c r="Z630" s="705"/>
      <c r="AA630" s="705"/>
      <c r="AB630" s="705"/>
      <c r="AC630" s="705"/>
      <c r="AD630" s="705"/>
      <c r="AE630" s="705"/>
      <c r="AF630" s="705"/>
      <c r="AG630" s="45"/>
      <c r="AH630" s="45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5"/>
      <c r="AU630" s="45"/>
    </row>
    <row r="631" spans="1:47" ht="23.25" customHeight="1">
      <c r="A631" s="1220"/>
      <c r="B631" s="1220"/>
      <c r="C631" s="1222"/>
      <c r="D631" s="2073" t="s">
        <v>1546</v>
      </c>
      <c r="E631" s="2074" t="s">
        <v>307</v>
      </c>
      <c r="F631" s="2075"/>
      <c r="G631" s="2074" t="s">
        <v>674</v>
      </c>
      <c r="H631" s="2075"/>
      <c r="I631" s="2028"/>
      <c r="J631" s="2028"/>
      <c r="K631" s="2028"/>
      <c r="L631" s="2076"/>
      <c r="M631" s="2946"/>
      <c r="N631" s="2943"/>
      <c r="O631" s="46"/>
      <c r="Q631" s="55"/>
      <c r="X631" s="705"/>
      <c r="Y631" s="705"/>
      <c r="Z631" s="705"/>
      <c r="AA631" s="705"/>
      <c r="AB631" s="705"/>
      <c r="AC631" s="705"/>
      <c r="AD631" s="705"/>
      <c r="AE631" s="705"/>
      <c r="AF631" s="705"/>
      <c r="AG631" s="45"/>
      <c r="AH631" s="45"/>
      <c r="AI631" s="45"/>
      <c r="AJ631" s="45"/>
      <c r="AK631" s="45"/>
      <c r="AL631" s="45"/>
      <c r="AM631" s="45"/>
      <c r="AN631" s="45"/>
      <c r="AO631" s="45"/>
      <c r="AP631" s="45"/>
      <c r="AQ631" s="45"/>
      <c r="AR631" s="45"/>
      <c r="AS631" s="45"/>
      <c r="AT631" s="45"/>
      <c r="AU631" s="45"/>
    </row>
    <row r="632" spans="1:47" ht="23.25" customHeight="1">
      <c r="A632" s="1986" t="s">
        <v>898</v>
      </c>
      <c r="B632" s="1986"/>
      <c r="C632" s="1985"/>
      <c r="D632" s="2077" t="s">
        <v>1154</v>
      </c>
      <c r="E632" s="2078" t="s">
        <v>891</v>
      </c>
      <c r="F632" s="2079"/>
      <c r="G632" s="2078" t="s">
        <v>1120</v>
      </c>
      <c r="H632" s="2079"/>
      <c r="I632" s="2049" t="s">
        <v>631</v>
      </c>
      <c r="J632" s="2049" t="s">
        <v>1891</v>
      </c>
      <c r="K632" s="2049" t="s">
        <v>2344</v>
      </c>
      <c r="L632" s="2080" t="s">
        <v>2345</v>
      </c>
      <c r="M632" s="2946"/>
      <c r="N632" s="2943"/>
      <c r="O632" s="46"/>
      <c r="Q632" s="55"/>
      <c r="X632" s="705"/>
      <c r="Y632" s="705"/>
      <c r="Z632" s="705"/>
      <c r="AA632" s="705"/>
      <c r="AB632" s="705"/>
      <c r="AC632" s="705"/>
      <c r="AD632" s="705"/>
      <c r="AE632" s="705"/>
      <c r="AF632" s="70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</row>
    <row r="633" spans="1:47" ht="23.25" customHeight="1">
      <c r="A633" s="1986" t="s">
        <v>1712</v>
      </c>
      <c r="B633" s="1986"/>
      <c r="C633" s="1985"/>
      <c r="D633" s="2077" t="s">
        <v>2346</v>
      </c>
      <c r="E633" s="2078" t="s">
        <v>1549</v>
      </c>
      <c r="F633" s="2079"/>
      <c r="G633" s="2078" t="s">
        <v>897</v>
      </c>
      <c r="H633" s="2079"/>
      <c r="I633" s="2049" t="s">
        <v>630</v>
      </c>
      <c r="J633" s="2049" t="s">
        <v>902</v>
      </c>
      <c r="K633" s="2049" t="s">
        <v>897</v>
      </c>
      <c r="L633" s="2080" t="s">
        <v>891</v>
      </c>
      <c r="M633" s="2946"/>
      <c r="N633" s="2943"/>
      <c r="O633" s="46"/>
      <c r="Q633" s="55"/>
      <c r="X633" s="705"/>
      <c r="Y633" s="705"/>
      <c r="Z633" s="705"/>
      <c r="AA633" s="705"/>
      <c r="AB633" s="705"/>
      <c r="AC633" s="705"/>
      <c r="AD633" s="705"/>
      <c r="AE633" s="705"/>
      <c r="AF633" s="705"/>
      <c r="AG633" s="45"/>
      <c r="AH633" s="45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5"/>
      <c r="AU633" s="45"/>
    </row>
    <row r="634" spans="1:47" ht="23.25" customHeight="1">
      <c r="A634" s="1370"/>
      <c r="B634" s="1370"/>
      <c r="C634" s="1990"/>
      <c r="D634" s="2081" t="s">
        <v>2347</v>
      </c>
      <c r="E634" s="2082" t="s">
        <v>1550</v>
      </c>
      <c r="F634" s="2083"/>
      <c r="G634" s="2082" t="s">
        <v>902</v>
      </c>
      <c r="H634" s="2083"/>
      <c r="I634" s="2084"/>
      <c r="J634" s="2084" t="s">
        <v>2123</v>
      </c>
      <c r="K634" s="2084" t="s">
        <v>891</v>
      </c>
      <c r="L634" s="2085"/>
      <c r="M634" s="2946"/>
      <c r="N634" s="2943"/>
      <c r="O634" s="46"/>
      <c r="Q634" s="55"/>
      <c r="X634" s="705"/>
      <c r="Y634" s="705"/>
      <c r="Z634" s="705"/>
      <c r="AA634" s="705"/>
      <c r="AB634" s="705"/>
      <c r="AC634" s="705"/>
      <c r="AD634" s="705"/>
      <c r="AE634" s="705"/>
      <c r="AF634" s="70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</row>
    <row r="635" spans="1:47" ht="23.25" customHeight="1">
      <c r="A635" s="1228" t="s">
        <v>601</v>
      </c>
      <c r="B635" s="1993"/>
      <c r="C635" s="1229"/>
      <c r="D635" s="2110"/>
      <c r="E635" s="2088"/>
      <c r="F635" s="2039"/>
      <c r="G635" s="2088"/>
      <c r="H635" s="2039"/>
      <c r="I635" s="2035"/>
      <c r="J635" s="2035"/>
      <c r="K635" s="2035"/>
      <c r="L635" s="2088"/>
      <c r="M635" s="2946"/>
      <c r="N635" s="2943"/>
      <c r="O635" s="46"/>
      <c r="P635" s="56"/>
      <c r="Q635" s="56"/>
      <c r="R635" s="56"/>
      <c r="S635" s="56"/>
      <c r="T635" s="56"/>
      <c r="U635" s="56"/>
      <c r="V635" s="56"/>
      <c r="W635" s="56"/>
      <c r="X635" s="705"/>
      <c r="Y635" s="705"/>
      <c r="Z635" s="705"/>
      <c r="AA635" s="705"/>
      <c r="AB635" s="705"/>
      <c r="AC635" s="705"/>
      <c r="AD635" s="705"/>
      <c r="AE635" s="705"/>
      <c r="AF635" s="705"/>
      <c r="AG635" s="45"/>
      <c r="AH635" s="45"/>
      <c r="AI635" s="45"/>
      <c r="AJ635" s="45"/>
      <c r="AK635" s="45"/>
      <c r="AL635" s="45"/>
      <c r="AM635" s="45"/>
      <c r="AN635" s="45"/>
      <c r="AO635" s="45"/>
      <c r="AP635" s="45"/>
      <c r="AQ635" s="45"/>
      <c r="AR635" s="45"/>
      <c r="AS635" s="45"/>
      <c r="AT635" s="45"/>
      <c r="AU635" s="45"/>
    </row>
    <row r="636" spans="1:47" ht="23.25" customHeight="1">
      <c r="A636" s="1228"/>
      <c r="B636" s="1993" t="s">
        <v>602</v>
      </c>
      <c r="C636" s="1229"/>
      <c r="D636" s="2090">
        <f>Y!EV$15</f>
        <v>12</v>
      </c>
      <c r="E636" s="3421">
        <f>LOOKUP(P636,Y!$EW$4:$HT$4,Y!$EW$15:$HT$15)</f>
        <v>12</v>
      </c>
      <c r="F636" s="3422"/>
      <c r="G636" s="3419">
        <f>LOOKUP(R636,Y!$EW$4:$HT$4,Y!$EW$15:$HT$15)</f>
        <v>100</v>
      </c>
      <c r="H636" s="3420"/>
      <c r="I636" s="2100">
        <f>LOOKUP(T636,Y!$EW$4:$HT$4,Y!$EW$15:$HT$15)</f>
        <v>2</v>
      </c>
      <c r="J636" s="2103">
        <f>LOOKUP(U636,Y!$EW$4:$HT$4,Y!$EW$15:$HT$15)</f>
        <v>2</v>
      </c>
      <c r="K636" s="2049">
        <f>LOOKUP(V636,Y!$EW$4:$HT$4,Y!$EW$15:$HT$15)</f>
        <v>5</v>
      </c>
      <c r="L636" s="2080" t="str">
        <f>LOOKUP(W636,Y!$EW$4:$HT$4,Y!$EW$15:$HT$15)</f>
        <v>ดีเยี่ยม</v>
      </c>
      <c r="M636" s="2946"/>
      <c r="N636" s="2943"/>
      <c r="O636" s="1952">
        <v>4</v>
      </c>
      <c r="P636" s="55">
        <f>$O636*100+P$569</f>
        <v>406</v>
      </c>
      <c r="Q636" s="55"/>
      <c r="R636" s="55">
        <f>$O636*100+R$569</f>
        <v>407</v>
      </c>
      <c r="T636" s="55">
        <f>$O636*100+T$569</f>
        <v>408</v>
      </c>
      <c r="U636" s="55">
        <f>$O636*100+U$569</f>
        <v>409</v>
      </c>
      <c r="V636" s="55">
        <f>$O636*100+V$569</f>
        <v>410</v>
      </c>
      <c r="W636" s="55">
        <f>$O636*100+W$569</f>
        <v>411</v>
      </c>
      <c r="X636" s="705"/>
      <c r="Y636" s="705"/>
      <c r="Z636" s="705"/>
      <c r="AA636" s="705"/>
      <c r="AB636" s="705"/>
      <c r="AC636" s="705"/>
      <c r="AD636" s="705"/>
      <c r="AE636" s="705"/>
      <c r="AF636" s="705"/>
      <c r="AG636" s="45"/>
      <c r="AH636" s="45"/>
      <c r="AI636" s="45"/>
      <c r="AJ636" s="45"/>
      <c r="AK636" s="45"/>
      <c r="AL636" s="45"/>
      <c r="AM636" s="45"/>
      <c r="AN636" s="45"/>
      <c r="AO636" s="45"/>
      <c r="AP636" s="45"/>
      <c r="AQ636" s="45"/>
      <c r="AR636" s="45"/>
      <c r="AS636" s="45"/>
      <c r="AT636" s="45"/>
      <c r="AU636" s="45"/>
    </row>
    <row r="637" spans="1:47" ht="23.25" customHeight="1">
      <c r="A637" s="1228" t="s">
        <v>603</v>
      </c>
      <c r="B637" s="1993"/>
      <c r="C637" s="1229"/>
      <c r="D637" s="2110"/>
      <c r="E637" s="2088"/>
      <c r="F637" s="2039"/>
      <c r="G637" s="2105"/>
      <c r="H637" s="2106"/>
      <c r="I637" s="2097"/>
      <c r="J637" s="2098"/>
      <c r="K637" s="2035"/>
      <c r="L637" s="2088"/>
      <c r="M637" s="2946"/>
      <c r="N637" s="2943"/>
      <c r="O637" s="46"/>
      <c r="P637" s="56"/>
      <c r="Q637" s="56"/>
      <c r="R637" s="56"/>
      <c r="S637" s="56"/>
      <c r="T637" s="56"/>
      <c r="U637" s="56"/>
      <c r="V637" s="56"/>
      <c r="W637" s="56"/>
      <c r="X637" s="705"/>
      <c r="Y637" s="705"/>
      <c r="Z637" s="705"/>
      <c r="AA637" s="705"/>
      <c r="AB637" s="705"/>
      <c r="AC637" s="705"/>
      <c r="AD637" s="705"/>
      <c r="AE637" s="705"/>
      <c r="AF637" s="705"/>
      <c r="AG637" s="45"/>
      <c r="AH637" s="45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  <c r="AU637" s="45"/>
    </row>
    <row r="638" spans="1:47" ht="23.25" customHeight="1">
      <c r="A638" s="1228"/>
      <c r="B638" s="1993" t="s">
        <v>604</v>
      </c>
      <c r="C638" s="1229"/>
      <c r="D638" s="2110"/>
      <c r="E638" s="2088"/>
      <c r="F638" s="2039"/>
      <c r="G638" s="2105"/>
      <c r="H638" s="2106"/>
      <c r="I638" s="2097"/>
      <c r="J638" s="2098"/>
      <c r="K638" s="2035"/>
      <c r="L638" s="2088"/>
      <c r="M638" s="2946"/>
      <c r="N638" s="2943"/>
      <c r="O638" s="46"/>
      <c r="P638" s="56"/>
      <c r="Q638" s="56"/>
      <c r="R638" s="56"/>
      <c r="S638" s="56"/>
      <c r="T638" s="56"/>
      <c r="U638" s="56"/>
      <c r="V638" s="56"/>
      <c r="W638" s="56"/>
      <c r="X638" s="705"/>
      <c r="Y638" s="705"/>
      <c r="Z638" s="705"/>
      <c r="AA638" s="705"/>
      <c r="AB638" s="705"/>
      <c r="AC638" s="705"/>
      <c r="AD638" s="705"/>
      <c r="AE638" s="705"/>
      <c r="AF638" s="705"/>
      <c r="AG638" s="45"/>
      <c r="AH638" s="45"/>
      <c r="AI638" s="45"/>
      <c r="AJ638" s="45"/>
      <c r="AK638" s="45"/>
      <c r="AL638" s="45"/>
      <c r="AM638" s="45"/>
      <c r="AN638" s="45"/>
      <c r="AO638" s="45"/>
      <c r="AP638" s="45"/>
      <c r="AQ638" s="45"/>
      <c r="AR638" s="45"/>
      <c r="AS638" s="45"/>
      <c r="AT638" s="45"/>
      <c r="AU638" s="45"/>
    </row>
    <row r="639" spans="1:47" ht="23.25" customHeight="1">
      <c r="A639" s="1228"/>
      <c r="B639" s="1993" t="s">
        <v>1787</v>
      </c>
      <c r="C639" s="1229"/>
      <c r="D639" s="2110"/>
      <c r="E639" s="2088"/>
      <c r="F639" s="2039"/>
      <c r="G639" s="2105"/>
      <c r="H639" s="2106"/>
      <c r="I639" s="2097"/>
      <c r="J639" s="2098"/>
      <c r="K639" s="2035"/>
      <c r="L639" s="2088"/>
      <c r="M639" s="2946"/>
      <c r="N639" s="2943"/>
      <c r="O639" s="187"/>
      <c r="P639" s="705"/>
      <c r="Q639" s="424"/>
      <c r="R639" s="705"/>
      <c r="S639" s="705"/>
      <c r="T639" s="705"/>
      <c r="U639" s="705"/>
      <c r="V639" s="705"/>
      <c r="W639" s="705"/>
      <c r="X639" s="705"/>
      <c r="Y639" s="705"/>
      <c r="Z639" s="705"/>
      <c r="AA639" s="705"/>
      <c r="AB639" s="705"/>
      <c r="AC639" s="705"/>
      <c r="AD639" s="705"/>
      <c r="AE639" s="705"/>
      <c r="AF639" s="705"/>
      <c r="AG639" s="45"/>
      <c r="AH639" s="45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5"/>
    </row>
    <row r="640" spans="1:47" ht="23.25" customHeight="1">
      <c r="A640" s="1228"/>
      <c r="B640" s="1993" t="s">
        <v>1788</v>
      </c>
      <c r="C640" s="1229"/>
      <c r="D640" s="2090">
        <f>Y!EV$15</f>
        <v>12</v>
      </c>
      <c r="E640" s="3421">
        <f>LOOKUP(P640,Y!$EW$4:$HT$4,Y!$EW$15:$HT$15)</f>
        <v>12</v>
      </c>
      <c r="F640" s="3422"/>
      <c r="G640" s="3419">
        <f>LOOKUP(R640,Y!$EW$4:$HT$4,Y!$EW$15:$HT$15)</f>
        <v>100</v>
      </c>
      <c r="H640" s="3420"/>
      <c r="I640" s="2100">
        <f>LOOKUP(T640,Y!$EW$4:$HT$4,Y!$EW$15:$HT$15)</f>
        <v>2</v>
      </c>
      <c r="J640" s="2103">
        <f>LOOKUP(U640,Y!$EW$4:$HT$4,Y!$EW$15:$HT$15)</f>
        <v>2</v>
      </c>
      <c r="K640" s="2049">
        <f>LOOKUP(V640,Y!$EW$4:$HT$4,Y!$EW$15:$HT$15)</f>
        <v>5</v>
      </c>
      <c r="L640" s="2080" t="str">
        <f>LOOKUP(W640,Y!$EW$4:$HT$4,Y!$EW$15:$HT$15)</f>
        <v>ดีเยี่ยม</v>
      </c>
      <c r="M640" s="2946"/>
      <c r="N640" s="2943"/>
      <c r="O640" s="1952">
        <v>5</v>
      </c>
      <c r="P640" s="55">
        <f>$O640*100+P$569</f>
        <v>506</v>
      </c>
      <c r="Q640" s="55"/>
      <c r="R640" s="55">
        <f>$O640*100+R$569</f>
        <v>507</v>
      </c>
      <c r="T640" s="55">
        <f>$O640*100+T$569</f>
        <v>508</v>
      </c>
      <c r="U640" s="55">
        <f>$O640*100+U$569</f>
        <v>509</v>
      </c>
      <c r="V640" s="55">
        <f>$O640*100+V$569</f>
        <v>510</v>
      </c>
      <c r="W640" s="55">
        <f>$O640*100+W$569</f>
        <v>511</v>
      </c>
      <c r="X640" s="705"/>
      <c r="Y640" s="705"/>
      <c r="Z640" s="705"/>
      <c r="AA640" s="705"/>
      <c r="AB640" s="705"/>
      <c r="AC640" s="705"/>
      <c r="AD640" s="705"/>
      <c r="AE640" s="705"/>
      <c r="AF640" s="705"/>
      <c r="AG640" s="45"/>
      <c r="AH640" s="45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5"/>
    </row>
    <row r="641" spans="1:47" ht="23.25" customHeight="1">
      <c r="A641" s="1228" t="s">
        <v>1083</v>
      </c>
      <c r="B641" s="1993"/>
      <c r="C641" s="1229"/>
      <c r="D641" s="2110"/>
      <c r="E641" s="2088"/>
      <c r="F641" s="2039"/>
      <c r="G641" s="2105"/>
      <c r="H641" s="2106"/>
      <c r="I641" s="2097"/>
      <c r="J641" s="2098"/>
      <c r="K641" s="2035"/>
      <c r="L641" s="2088"/>
      <c r="M641" s="2946"/>
      <c r="N641" s="2943"/>
      <c r="O641" s="46"/>
      <c r="P641" s="56"/>
      <c r="Q641" s="56"/>
      <c r="R641" s="56"/>
      <c r="S641" s="56"/>
      <c r="T641" s="56"/>
      <c r="U641" s="56"/>
      <c r="V641" s="56"/>
      <c r="W641" s="56"/>
      <c r="X641" s="705"/>
      <c r="Y641" s="705"/>
      <c r="Z641" s="705"/>
      <c r="AA641" s="705"/>
      <c r="AB641" s="705"/>
      <c r="AC641" s="705"/>
      <c r="AD641" s="705"/>
      <c r="AE641" s="705"/>
      <c r="AF641" s="705"/>
      <c r="AG641" s="45"/>
      <c r="AH641" s="45"/>
      <c r="AI641" s="45"/>
      <c r="AJ641" s="45"/>
      <c r="AK641" s="45"/>
      <c r="AL641" s="45"/>
      <c r="AM641" s="45"/>
      <c r="AN641" s="45"/>
      <c r="AO641" s="45"/>
      <c r="AP641" s="45"/>
      <c r="AQ641" s="45"/>
      <c r="AR641" s="45"/>
      <c r="AS641" s="45"/>
      <c r="AT641" s="45"/>
      <c r="AU641" s="45"/>
    </row>
    <row r="642" spans="1:47" ht="23.25" customHeight="1">
      <c r="A642" s="1228"/>
      <c r="B642" s="1993" t="s">
        <v>1084</v>
      </c>
      <c r="C642" s="1229"/>
      <c r="D642" s="2110"/>
      <c r="E642" s="2088"/>
      <c r="F642" s="2039"/>
      <c r="G642" s="2105"/>
      <c r="H642" s="2106"/>
      <c r="I642" s="2097"/>
      <c r="J642" s="2098"/>
      <c r="K642" s="2035"/>
      <c r="L642" s="2088"/>
      <c r="M642" s="2946"/>
      <c r="N642" s="2943"/>
      <c r="O642" s="187"/>
      <c r="P642" s="705"/>
      <c r="Q642" s="424"/>
      <c r="R642" s="705"/>
      <c r="S642" s="705"/>
      <c r="T642" s="705"/>
      <c r="U642" s="705"/>
      <c r="V642" s="705"/>
      <c r="W642" s="705"/>
      <c r="X642" s="705"/>
      <c r="Y642" s="705"/>
      <c r="Z642" s="705"/>
      <c r="AA642" s="705"/>
      <c r="AB642" s="705"/>
      <c r="AC642" s="705"/>
      <c r="AD642" s="705"/>
      <c r="AE642" s="705"/>
      <c r="AF642" s="705"/>
      <c r="AG642" s="45"/>
      <c r="AH642" s="45"/>
      <c r="AI642" s="45"/>
      <c r="AJ642" s="45"/>
      <c r="AK642" s="45"/>
      <c r="AL642" s="45"/>
      <c r="AM642" s="45"/>
      <c r="AN642" s="45"/>
      <c r="AO642" s="45"/>
      <c r="AP642" s="45"/>
      <c r="AQ642" s="45"/>
      <c r="AR642" s="45"/>
      <c r="AS642" s="45"/>
      <c r="AT642" s="45"/>
      <c r="AU642" s="45"/>
    </row>
    <row r="643" spans="1:47" ht="23.25" customHeight="1">
      <c r="A643" s="1228"/>
      <c r="B643" s="1993" t="s">
        <v>1085</v>
      </c>
      <c r="C643" s="1229"/>
      <c r="D643" s="2090">
        <f>Y!EV$15</f>
        <v>12</v>
      </c>
      <c r="E643" s="3421">
        <f>LOOKUP(P643,Y!$EW$4:$HT$4,Y!$EW$15:$HT$15)</f>
        <v>12</v>
      </c>
      <c r="F643" s="3422"/>
      <c r="G643" s="3419">
        <f>LOOKUP(R643,Y!$EW$4:$HT$4,Y!$EW$15:$HT$15)</f>
        <v>100</v>
      </c>
      <c r="H643" s="3420"/>
      <c r="I643" s="2100">
        <f>LOOKUP(T643,Y!$EW$4:$HT$4,Y!$EW$15:$HT$15)</f>
        <v>2</v>
      </c>
      <c r="J643" s="2103">
        <f>LOOKUP(U643,Y!$EW$4:$HT$4,Y!$EW$15:$HT$15)</f>
        <v>2</v>
      </c>
      <c r="K643" s="2049">
        <f>LOOKUP(V643,Y!$EW$4:$HT$4,Y!$EW$15:$HT$15)</f>
        <v>5</v>
      </c>
      <c r="L643" s="2080" t="str">
        <f>LOOKUP(W643,Y!$EW$4:$HT$4,Y!$EW$15:$HT$15)</f>
        <v>ดีเยี่ยม</v>
      </c>
      <c r="M643" s="2946"/>
      <c r="N643" s="2943"/>
      <c r="O643" s="1952">
        <v>6</v>
      </c>
      <c r="P643" s="55">
        <f>$O643*100+P$569</f>
        <v>606</v>
      </c>
      <c r="Q643" s="55"/>
      <c r="R643" s="55">
        <f>$O643*100+R$569</f>
        <v>607</v>
      </c>
      <c r="T643" s="55">
        <f>$O643*100+T$569</f>
        <v>608</v>
      </c>
      <c r="U643" s="55">
        <f>$O643*100+U$569</f>
        <v>609</v>
      </c>
      <c r="V643" s="55">
        <f>$O643*100+V$569</f>
        <v>610</v>
      </c>
      <c r="W643" s="55">
        <f>$O643*100+W$569</f>
        <v>611</v>
      </c>
      <c r="X643" s="705"/>
      <c r="Y643" s="705"/>
      <c r="Z643" s="705"/>
      <c r="AA643" s="705"/>
      <c r="AB643" s="705"/>
      <c r="AC643" s="705"/>
      <c r="AD643" s="705"/>
      <c r="AE643" s="705"/>
      <c r="AF643" s="70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</row>
    <row r="644" spans="1:47" ht="23.25" customHeight="1">
      <c r="A644" s="1228" t="s">
        <v>1621</v>
      </c>
      <c r="B644" s="1993"/>
      <c r="C644" s="1229"/>
      <c r="D644" s="2300"/>
      <c r="E644" s="2301"/>
      <c r="F644" s="2302"/>
      <c r="G644" s="2105"/>
      <c r="H644" s="2106"/>
      <c r="I644" s="2097"/>
      <c r="J644" s="2098"/>
      <c r="K644" s="2299"/>
      <c r="L644" s="2294"/>
      <c r="M644" s="2946"/>
      <c r="N644" s="2943"/>
      <c r="O644" s="187"/>
      <c r="P644" s="705"/>
      <c r="Q644" s="424"/>
      <c r="R644" s="705"/>
      <c r="S644" s="705"/>
      <c r="T644" s="705"/>
      <c r="U644" s="705"/>
      <c r="V644" s="705"/>
      <c r="W644" s="705"/>
      <c r="X644" s="705"/>
      <c r="Y644" s="705"/>
      <c r="Z644" s="705"/>
      <c r="AA644" s="705"/>
      <c r="AB644" s="705"/>
      <c r="AC644" s="705"/>
      <c r="AD644" s="705"/>
      <c r="AE644" s="705"/>
      <c r="AF644" s="70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</row>
    <row r="645" spans="1:47" ht="23.25" customHeight="1">
      <c r="A645" s="1228"/>
      <c r="B645" s="1993" t="s">
        <v>1622</v>
      </c>
      <c r="C645" s="1229"/>
      <c r="D645" s="2090">
        <f>Y!EV$42</f>
        <v>12</v>
      </c>
      <c r="E645" s="3421">
        <f>LOOKUP(P645,Y!$EW$6:$HT$6,Y!$EW$42:$HT$42)</f>
        <v>12</v>
      </c>
      <c r="F645" s="3422"/>
      <c r="G645" s="3419">
        <f>LOOKUP(R645,Y!$EW$6:$HT$6,Y!$EW$42:$HT$42)</f>
        <v>100</v>
      </c>
      <c r="H645" s="3420"/>
      <c r="I645" s="2100">
        <f>LOOKUP(T645,Y!$EW$6:$HT$6,Y!$EW$42:$HT$42)</f>
        <v>2</v>
      </c>
      <c r="J645" s="2103">
        <f>LOOKUP(U645,Y!$EW$6:$HT$6,Y!$EW$42:$HT$42)</f>
        <v>2</v>
      </c>
      <c r="K645" s="2049">
        <f>LOOKUP(V645,Y!$EW$6:$HT$6,Y!$EW$42:$HT$42)</f>
        <v>5</v>
      </c>
      <c r="L645" s="2080" t="str">
        <f>LOOKUP(W645,Y!$EW$6:$HT$6,Y!$EW$42:$HT$42)</f>
        <v>ดีเยี่ยม</v>
      </c>
      <c r="M645" s="2946"/>
      <c r="N645" s="2943"/>
      <c r="O645" s="2286">
        <v>7</v>
      </c>
      <c r="P645" s="55">
        <f>$O645*100+P$569</f>
        <v>706</v>
      </c>
      <c r="Q645" s="55"/>
      <c r="R645" s="55">
        <f>$O645*100+R$569</f>
        <v>707</v>
      </c>
      <c r="T645" s="55">
        <f t="shared" ref="T645:W646" si="51">$O645*100+T$569</f>
        <v>708</v>
      </c>
      <c r="U645" s="55">
        <f t="shared" si="51"/>
        <v>709</v>
      </c>
      <c r="V645" s="55">
        <f t="shared" si="51"/>
        <v>710</v>
      </c>
      <c r="W645" s="55">
        <f t="shared" si="51"/>
        <v>711</v>
      </c>
      <c r="X645" s="705"/>
      <c r="Y645" s="705"/>
      <c r="Z645" s="705"/>
      <c r="AA645" s="705"/>
      <c r="AB645" s="705"/>
      <c r="AC645" s="705"/>
      <c r="AD645" s="705"/>
      <c r="AE645" s="705"/>
      <c r="AF645" s="705"/>
      <c r="AG645" s="45"/>
      <c r="AH645" s="45"/>
      <c r="AI645" s="45"/>
      <c r="AJ645" s="45"/>
      <c r="AK645" s="45"/>
      <c r="AL645" s="45"/>
      <c r="AM645" s="45"/>
      <c r="AN645" s="45"/>
      <c r="AO645" s="45"/>
      <c r="AP645" s="45"/>
      <c r="AQ645" s="45"/>
      <c r="AR645" s="45"/>
      <c r="AS645" s="45"/>
      <c r="AT645" s="45"/>
      <c r="AU645" s="45"/>
    </row>
    <row r="646" spans="1:47" ht="23.25" customHeight="1">
      <c r="A646" s="1228" t="s">
        <v>555</v>
      </c>
      <c r="B646" s="1993"/>
      <c r="C646" s="1229"/>
      <c r="D646" s="2090">
        <f>Y!EV$42</f>
        <v>12</v>
      </c>
      <c r="E646" s="3421">
        <f>LOOKUP(P646,Y!$EW$6:$HT$6,Y!$EW$42:$HT$42)</f>
        <v>12</v>
      </c>
      <c r="F646" s="3422"/>
      <c r="G646" s="3419">
        <f>LOOKUP(R646,Y!$EW$6:$HT$6,Y!$EW$42:$HT$42)</f>
        <v>100</v>
      </c>
      <c r="H646" s="3420"/>
      <c r="I646" s="2100">
        <f>LOOKUP(T646,Y!$EW$6:$HT$6,Y!$EW$42:$HT$42)</f>
        <v>2</v>
      </c>
      <c r="J646" s="2103">
        <f>LOOKUP(U646,Y!$EW$6:$HT$6,Y!$EW$42:$HT$42)</f>
        <v>2</v>
      </c>
      <c r="K646" s="2049">
        <f>LOOKUP(V646,Y!$EW$6:$HT$6,Y!$EW$42:$HT$42)</f>
        <v>5</v>
      </c>
      <c r="L646" s="2080" t="str">
        <f>LOOKUP(W646,Y!$EW$6:$HT$6,Y!$EW$42:$HT$42)</f>
        <v>ดีเยี่ยม</v>
      </c>
      <c r="M646" s="2946"/>
      <c r="N646" s="2943"/>
      <c r="O646" s="2286">
        <v>8</v>
      </c>
      <c r="P646" s="55">
        <f>$O646*100+P$569</f>
        <v>806</v>
      </c>
      <c r="Q646" s="55"/>
      <c r="R646" s="55">
        <f>$O646*100+R$569</f>
        <v>807</v>
      </c>
      <c r="T646" s="55">
        <f t="shared" si="51"/>
        <v>808</v>
      </c>
      <c r="U646" s="55">
        <f t="shared" si="51"/>
        <v>809</v>
      </c>
      <c r="V646" s="55">
        <f t="shared" si="51"/>
        <v>810</v>
      </c>
      <c r="W646" s="55">
        <f t="shared" si="51"/>
        <v>811</v>
      </c>
      <c r="X646" s="705"/>
      <c r="Y646" s="705"/>
      <c r="Z646" s="705"/>
      <c r="AA646" s="705"/>
      <c r="AB646" s="705"/>
      <c r="AC646" s="705"/>
      <c r="AD646" s="705"/>
      <c r="AE646" s="705"/>
      <c r="AF646" s="705"/>
      <c r="AG646" s="45"/>
      <c r="AH646" s="45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5"/>
      <c r="AU646" s="45"/>
    </row>
    <row r="647" spans="1:47" ht="23.25" customHeight="1">
      <c r="A647" s="1228" t="s">
        <v>556</v>
      </c>
      <c r="B647" s="1993"/>
      <c r="C647" s="1229"/>
      <c r="D647" s="2300"/>
      <c r="E647" s="3423"/>
      <c r="F647" s="3424"/>
      <c r="G647" s="3417"/>
      <c r="H647" s="3418"/>
      <c r="I647" s="2097"/>
      <c r="J647" s="2098"/>
      <c r="K647" s="2299"/>
      <c r="L647" s="2294"/>
      <c r="M647" s="2946"/>
      <c r="N647" s="2943"/>
      <c r="O647" s="46"/>
      <c r="P647" s="56"/>
      <c r="Q647" s="56"/>
      <c r="R647" s="56"/>
      <c r="S647" s="56"/>
      <c r="T647" s="56"/>
      <c r="U647" s="56"/>
      <c r="V647" s="56"/>
      <c r="W647" s="56"/>
      <c r="X647" s="705"/>
      <c r="Y647" s="705"/>
      <c r="Z647" s="705"/>
      <c r="AA647" s="705"/>
      <c r="AB647" s="705"/>
      <c r="AC647" s="705"/>
      <c r="AD647" s="705"/>
      <c r="AE647" s="705"/>
      <c r="AF647" s="705"/>
      <c r="AG647" s="45"/>
      <c r="AH647" s="45"/>
      <c r="AI647" s="45"/>
      <c r="AJ647" s="45"/>
      <c r="AK647" s="45"/>
      <c r="AL647" s="45"/>
      <c r="AM647" s="45"/>
      <c r="AN647" s="45"/>
      <c r="AO647" s="45"/>
      <c r="AP647" s="45"/>
      <c r="AQ647" s="45"/>
      <c r="AR647" s="45"/>
      <c r="AS647" s="45"/>
      <c r="AT647" s="45"/>
      <c r="AU647" s="45"/>
    </row>
    <row r="648" spans="1:47" ht="23.25" customHeight="1">
      <c r="A648" s="1228"/>
      <c r="B648" s="1993" t="s">
        <v>557</v>
      </c>
      <c r="C648" s="1229"/>
      <c r="D648" s="2090">
        <f>Y!EV$42</f>
        <v>12</v>
      </c>
      <c r="E648" s="3421">
        <f>LOOKUP(P648,Y!$EW$6:$HT$6,Y!$EW$42:$HT$42)</f>
        <v>12</v>
      </c>
      <c r="F648" s="3422"/>
      <c r="G648" s="3419">
        <f>LOOKUP(R648,Y!$EW$6:$HT$6,Y!$EW$42:$HT$42)</f>
        <v>100</v>
      </c>
      <c r="H648" s="3420"/>
      <c r="I648" s="2100">
        <f>LOOKUP(T648,Y!$EW$6:$HT$6,Y!$EW$42:$HT$42)</f>
        <v>2</v>
      </c>
      <c r="J648" s="2103">
        <f>LOOKUP(U648,Y!$EW$6:$HT$6,Y!$EW$42:$HT$42)</f>
        <v>2</v>
      </c>
      <c r="K648" s="2049">
        <f>LOOKUP(V648,Y!$EW$6:$HT$6,Y!$EW$42:$HT$42)</f>
        <v>5</v>
      </c>
      <c r="L648" s="2080" t="str">
        <f>LOOKUP(W648,Y!$EW$6:$HT$6,Y!$EW$42:$HT$42)</f>
        <v>ดีเยี่ยม</v>
      </c>
      <c r="M648" s="2946"/>
      <c r="N648" s="2943"/>
      <c r="O648" s="2286">
        <v>9</v>
      </c>
      <c r="P648" s="55">
        <f>$O648*100+P$569</f>
        <v>906</v>
      </c>
      <c r="Q648" s="55"/>
      <c r="R648" s="55">
        <f>$O648*100+R$569</f>
        <v>907</v>
      </c>
      <c r="T648" s="55">
        <f>$O648*100+T$569</f>
        <v>908</v>
      </c>
      <c r="U648" s="55">
        <f>$O648*100+U$569</f>
        <v>909</v>
      </c>
      <c r="V648" s="55">
        <f>$O648*100+V$569</f>
        <v>910</v>
      </c>
      <c r="W648" s="55">
        <f>$O648*100+W$569</f>
        <v>911</v>
      </c>
      <c r="X648" s="705"/>
      <c r="Y648" s="705"/>
      <c r="Z648" s="705"/>
      <c r="AA648" s="705"/>
      <c r="AB648" s="705"/>
      <c r="AC648" s="705"/>
      <c r="AD648" s="705"/>
      <c r="AE648" s="705"/>
      <c r="AF648" s="705"/>
      <c r="AG648" s="45"/>
      <c r="AH648" s="45"/>
      <c r="AI648" s="45"/>
      <c r="AJ648" s="45"/>
      <c r="AK648" s="45"/>
      <c r="AL648" s="45"/>
      <c r="AM648" s="45"/>
      <c r="AN648" s="45"/>
      <c r="AO648" s="45"/>
      <c r="AP648" s="45"/>
      <c r="AQ648" s="45"/>
      <c r="AR648" s="45"/>
      <c r="AS648" s="45"/>
      <c r="AT648" s="45"/>
      <c r="AU648" s="45"/>
    </row>
    <row r="649" spans="1:47" ht="23.25" customHeight="1">
      <c r="A649" s="1228" t="s">
        <v>611</v>
      </c>
      <c r="B649" s="1993"/>
      <c r="C649" s="1229"/>
      <c r="D649" s="2110"/>
      <c r="E649" s="2088"/>
      <c r="F649" s="2039"/>
      <c r="G649" s="2105"/>
      <c r="H649" s="2106"/>
      <c r="I649" s="2097"/>
      <c r="J649" s="2098"/>
      <c r="K649" s="2299"/>
      <c r="L649" s="2294"/>
      <c r="M649" s="2946"/>
      <c r="N649" s="2943"/>
      <c r="O649" s="187"/>
      <c r="P649" s="705"/>
      <c r="Q649" s="424"/>
      <c r="R649" s="705"/>
      <c r="S649" s="705"/>
      <c r="T649" s="705"/>
      <c r="U649" s="705"/>
      <c r="V649" s="705"/>
      <c r="W649" s="705"/>
      <c r="X649" s="705"/>
      <c r="Y649" s="705"/>
      <c r="Z649" s="705"/>
      <c r="AA649" s="705"/>
      <c r="AB649" s="705"/>
      <c r="AC649" s="705"/>
      <c r="AD649" s="705"/>
      <c r="AE649" s="705"/>
      <c r="AF649" s="705"/>
      <c r="AG649" s="45"/>
      <c r="AH649" s="45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5"/>
    </row>
    <row r="650" spans="1:47" ht="23.25" customHeight="1">
      <c r="A650" s="1228"/>
      <c r="B650" s="1993" t="s">
        <v>612</v>
      </c>
      <c r="C650" s="1229"/>
      <c r="D650" s="2090">
        <f>Y!EV$42</f>
        <v>12</v>
      </c>
      <c r="E650" s="3421">
        <f>LOOKUP(P650,Y!$EW$6:$HT$6,Y!$EW$42:$HT$42)</f>
        <v>12</v>
      </c>
      <c r="F650" s="3422"/>
      <c r="G650" s="3419">
        <f>LOOKUP(R650,Y!$EW$6:$HT$6,Y!$EW$42:$HT$42)</f>
        <v>100</v>
      </c>
      <c r="H650" s="3420"/>
      <c r="I650" s="2100">
        <f>LOOKUP(T650,Y!$EW$6:$HT$6,Y!$EW$42:$HT$42)</f>
        <v>2</v>
      </c>
      <c r="J650" s="2103">
        <f>LOOKUP(U650,Y!$EW$6:$HT$6,Y!$EW$42:$HT$42)</f>
        <v>2</v>
      </c>
      <c r="K650" s="2049">
        <f>LOOKUP(V650,Y!$EW$6:$HT$6,Y!$EW$42:$HT$42)</f>
        <v>5</v>
      </c>
      <c r="L650" s="2080" t="str">
        <f>LOOKUP(W650,Y!$EW$6:$HT$6,Y!$EW$42:$HT$42)</f>
        <v>ดีเยี่ยม</v>
      </c>
      <c r="M650" s="2946"/>
      <c r="N650" s="2943"/>
      <c r="O650" s="2286">
        <v>10</v>
      </c>
      <c r="P650" s="55">
        <f>$O650*100+P$569</f>
        <v>1006</v>
      </c>
      <c r="Q650" s="55"/>
      <c r="R650" s="55">
        <f>$O650*100+R$569</f>
        <v>1007</v>
      </c>
      <c r="T650" s="55">
        <f>$O650*100+T$569</f>
        <v>1008</v>
      </c>
      <c r="U650" s="55">
        <f>$O650*100+U$569</f>
        <v>1009</v>
      </c>
      <c r="V650" s="55">
        <f>$O650*100+V$569</f>
        <v>1010</v>
      </c>
      <c r="W650" s="55">
        <f>$O650*100+W$569</f>
        <v>1011</v>
      </c>
      <c r="X650" s="705"/>
      <c r="Y650" s="705"/>
      <c r="Z650" s="705"/>
      <c r="AA650" s="705"/>
      <c r="AB650" s="705"/>
      <c r="AC650" s="705"/>
      <c r="AD650" s="705"/>
      <c r="AE650" s="705"/>
      <c r="AF650" s="705"/>
      <c r="AG650" s="45"/>
      <c r="AH650" s="45"/>
      <c r="AI650" s="45"/>
      <c r="AJ650" s="45"/>
      <c r="AK650" s="45"/>
      <c r="AL650" s="45"/>
      <c r="AM650" s="45"/>
      <c r="AN650" s="45"/>
      <c r="AO650" s="45"/>
      <c r="AP650" s="45"/>
      <c r="AQ650" s="45"/>
      <c r="AR650" s="45"/>
      <c r="AS650" s="45"/>
      <c r="AT650" s="45"/>
      <c r="AU650" s="45"/>
    </row>
    <row r="651" spans="1:47" ht="23.25" customHeight="1">
      <c r="A651" s="1228"/>
      <c r="B651" s="1993"/>
      <c r="C651" s="1229"/>
      <c r="D651" s="2090"/>
      <c r="E651" s="2091"/>
      <c r="F651" s="2046"/>
      <c r="G651" s="2091"/>
      <c r="H651" s="2046"/>
      <c r="I651" s="2100"/>
      <c r="J651" s="2103"/>
      <c r="K651" s="2049"/>
      <c r="L651" s="2080"/>
      <c r="M651" s="2946"/>
      <c r="N651" s="2943"/>
      <c r="O651" s="46"/>
      <c r="Q651" s="55"/>
      <c r="X651" s="705"/>
      <c r="Y651" s="705"/>
      <c r="Z651" s="705"/>
      <c r="AA651" s="705"/>
      <c r="AB651" s="705"/>
      <c r="AC651" s="705"/>
      <c r="AD651" s="705"/>
      <c r="AE651" s="705"/>
      <c r="AF651" s="70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5"/>
      <c r="AU651" s="45"/>
    </row>
    <row r="652" spans="1:47" ht="23.25" customHeight="1">
      <c r="A652" s="1228" t="s">
        <v>558</v>
      </c>
      <c r="B652" s="1993"/>
      <c r="C652" s="1228"/>
      <c r="D652" s="2090"/>
      <c r="E652" s="2091"/>
      <c r="F652" s="2046"/>
      <c r="G652" s="2091"/>
      <c r="H652" s="2091"/>
      <c r="I652" s="2100"/>
      <c r="J652" s="2103"/>
      <c r="K652" s="2049"/>
      <c r="L652" s="2080"/>
      <c r="M652" s="2946"/>
      <c r="N652" s="2943"/>
      <c r="O652" s="187"/>
      <c r="Q652" s="55"/>
      <c r="X652" s="705"/>
      <c r="Y652" s="705"/>
      <c r="Z652" s="705"/>
      <c r="AA652" s="705"/>
      <c r="AB652" s="705"/>
      <c r="AC652" s="705"/>
      <c r="AD652" s="705"/>
      <c r="AE652" s="705"/>
      <c r="AF652" s="70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</row>
    <row r="653" spans="1:47" ht="23.25" customHeight="1">
      <c r="A653" s="1228"/>
      <c r="B653" s="1993" t="s">
        <v>559</v>
      </c>
      <c r="C653" s="1228"/>
      <c r="D653" s="2090"/>
      <c r="E653" s="2091"/>
      <c r="F653" s="2046"/>
      <c r="G653" s="2091"/>
      <c r="H653" s="2091"/>
      <c r="I653" s="2100">
        <f>LOOKUP(T653,Y!$EW$6:$HT$6,Y!$EW$43:$HT$43)</f>
        <v>20</v>
      </c>
      <c r="J653" s="2103">
        <f>LOOKUP(U653,Y!$EW$6:$HT$6,Y!$EW$43:$HT$43)</f>
        <v>17.800000000000004</v>
      </c>
      <c r="K653" s="2049">
        <f>LOOKUP(V653,Y!$EW$6:$HT$6,Y!$EW$43:$HT$43)</f>
        <v>4</v>
      </c>
      <c r="L653" s="2080" t="str">
        <f>LOOKUP(W653,Y!$EW$6:$HT$6,Y!$EW$43:$HT$43)</f>
        <v>ดีมาก</v>
      </c>
      <c r="M653" s="2946"/>
      <c r="N653" s="2943"/>
      <c r="O653" s="1960">
        <v>11</v>
      </c>
      <c r="Q653" s="55"/>
      <c r="T653" s="55">
        <f>$O653*100+T$568</f>
        <v>1102</v>
      </c>
      <c r="U653" s="55">
        <f>$O653*100+U$568</f>
        <v>1103</v>
      </c>
      <c r="V653" s="55">
        <f>$O653*100+V$568</f>
        <v>1104</v>
      </c>
      <c r="W653" s="55">
        <f>$O653*100+W$568</f>
        <v>1105</v>
      </c>
      <c r="X653" s="705"/>
      <c r="Y653" s="705"/>
      <c r="Z653" s="705"/>
      <c r="AA653" s="705"/>
      <c r="AB653" s="705"/>
      <c r="AC653" s="705"/>
      <c r="AD653" s="705"/>
      <c r="AE653" s="705"/>
      <c r="AF653" s="70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</row>
    <row r="654" spans="1:47" ht="23.25" customHeight="1">
      <c r="A654" s="1228" t="s">
        <v>2332</v>
      </c>
      <c r="B654" s="1993"/>
      <c r="C654" s="1228"/>
      <c r="D654" s="2090"/>
      <c r="E654" s="2091"/>
      <c r="F654" s="2046"/>
      <c r="G654" s="2091"/>
      <c r="H654" s="2091"/>
      <c r="I654" s="2100"/>
      <c r="J654" s="2103"/>
      <c r="K654" s="2049"/>
      <c r="L654" s="2080"/>
      <c r="M654" s="2946"/>
      <c r="N654" s="2943"/>
      <c r="O654" s="187"/>
      <c r="Q654" s="55"/>
      <c r="X654" s="705"/>
      <c r="Y654" s="705"/>
      <c r="Z654" s="705"/>
      <c r="AA654" s="705"/>
      <c r="AB654" s="705"/>
      <c r="AC654" s="705"/>
      <c r="AD654" s="705"/>
      <c r="AE654" s="705"/>
      <c r="AF654" s="705"/>
      <c r="AG654" s="45"/>
      <c r="AH654" s="45"/>
      <c r="AI654" s="45"/>
      <c r="AJ654" s="45"/>
      <c r="AK654" s="45"/>
      <c r="AL654" s="45"/>
      <c r="AM654" s="45"/>
      <c r="AN654" s="45"/>
      <c r="AO654" s="45"/>
      <c r="AP654" s="45"/>
      <c r="AQ654" s="45"/>
      <c r="AR654" s="45"/>
      <c r="AS654" s="45"/>
      <c r="AT654" s="45"/>
      <c r="AU654" s="45"/>
    </row>
    <row r="655" spans="1:47" ht="23.25" customHeight="1">
      <c r="A655" s="1228"/>
      <c r="B655" s="1993" t="s">
        <v>1956</v>
      </c>
      <c r="C655" s="1228"/>
      <c r="D655" s="2090"/>
      <c r="E655" s="2091"/>
      <c r="F655" s="2046"/>
      <c r="G655" s="2091"/>
      <c r="H655" s="2091"/>
      <c r="I655" s="2100">
        <f>LOOKUP(T655,Y!$EW$4:$HT$4,Y!$EW$16:$HT$16)</f>
        <v>3</v>
      </c>
      <c r="J655" s="2103">
        <f>LOOKUP(U655,Y!$EW$4:$HT$4,Y!$EW$16:$HT$16)</f>
        <v>3</v>
      </c>
      <c r="K655" s="2049">
        <f>LOOKUP(V655,Y!$EW$4:$HT$4,Y!$EW$16:$HT$16)</f>
        <v>5</v>
      </c>
      <c r="L655" s="2080" t="str">
        <f>LOOKUP(W655,Y!$EW$4:$HT$4,Y!$EW$16:$HT$16)</f>
        <v>ดีเยี่ยม</v>
      </c>
      <c r="M655" s="2946"/>
      <c r="N655" s="2943"/>
      <c r="O655" s="1952">
        <v>1</v>
      </c>
      <c r="P655" s="55">
        <f>$O655*100+P$569</f>
        <v>106</v>
      </c>
      <c r="Q655" s="55"/>
      <c r="R655" s="55">
        <f>$O655*100+R$569</f>
        <v>107</v>
      </c>
      <c r="T655" s="55">
        <f>$O655*100+T$569</f>
        <v>108</v>
      </c>
      <c r="U655" s="55">
        <f>$O655*100+U$569</f>
        <v>109</v>
      </c>
      <c r="V655" s="55">
        <f>$O655*100+V$569</f>
        <v>110</v>
      </c>
      <c r="W655" s="55">
        <f>$O655*100+W$569</f>
        <v>111</v>
      </c>
      <c r="X655" s="705"/>
      <c r="Y655" s="705"/>
      <c r="Z655" s="705"/>
      <c r="AA655" s="705"/>
      <c r="AB655" s="705"/>
      <c r="AC655" s="705"/>
      <c r="AD655" s="705"/>
      <c r="AE655" s="705"/>
      <c r="AF655" s="705"/>
      <c r="AG655" s="45"/>
      <c r="AH655" s="45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  <c r="AU655" s="45"/>
    </row>
    <row r="656" spans="1:47" ht="23.25" customHeight="1">
      <c r="A656" s="1228" t="s">
        <v>1283</v>
      </c>
      <c r="B656" s="1993"/>
      <c r="C656" s="1228"/>
      <c r="D656" s="2090"/>
      <c r="E656" s="2091"/>
      <c r="F656" s="2046"/>
      <c r="G656" s="2091"/>
      <c r="H656" s="2091"/>
      <c r="I656" s="2100"/>
      <c r="J656" s="2103"/>
      <c r="K656" s="2049"/>
      <c r="L656" s="2080"/>
      <c r="M656" s="2946"/>
      <c r="N656" s="2943"/>
      <c r="O656" s="46"/>
      <c r="Q656" s="55"/>
      <c r="X656" s="705"/>
      <c r="Y656" s="705"/>
      <c r="Z656" s="705"/>
      <c r="AA656" s="705"/>
      <c r="AB656" s="705"/>
      <c r="AC656" s="705"/>
      <c r="AD656" s="705"/>
      <c r="AE656" s="705"/>
      <c r="AF656" s="705"/>
      <c r="AG656" s="45"/>
      <c r="AH656" s="45"/>
      <c r="AI656" s="45"/>
      <c r="AJ656" s="45"/>
      <c r="AK656" s="45"/>
      <c r="AL656" s="45"/>
      <c r="AM656" s="45"/>
      <c r="AN656" s="45"/>
      <c r="AO656" s="45"/>
      <c r="AP656" s="45"/>
      <c r="AQ656" s="45"/>
      <c r="AR656" s="45"/>
      <c r="AS656" s="45"/>
      <c r="AT656" s="45"/>
      <c r="AU656" s="45"/>
    </row>
    <row r="657" spans="1:47" ht="23.25" customHeight="1">
      <c r="A657" s="1228"/>
      <c r="B657" s="1228" t="s">
        <v>1284</v>
      </c>
      <c r="C657" s="1228"/>
      <c r="D657" s="2090"/>
      <c r="E657" s="2091"/>
      <c r="F657" s="2046"/>
      <c r="G657" s="2091"/>
      <c r="H657" s="2091"/>
      <c r="I657" s="2100">
        <f>LOOKUP(T657,Y!$EW$4:$HT$4,Y!$EW$16:$HT$16)</f>
        <v>3</v>
      </c>
      <c r="J657" s="2103">
        <f>LOOKUP(U657,Y!$EW$4:$HT$4,Y!$EW$16:$HT$16)</f>
        <v>3</v>
      </c>
      <c r="K657" s="2049">
        <f>LOOKUP(V657,Y!$EW$4:$HT$4,Y!$EW$16:$HT$16)</f>
        <v>5</v>
      </c>
      <c r="L657" s="2080" t="str">
        <f>LOOKUP(W657,Y!$EW$4:$HT$4,Y!$EW$16:$HT$16)</f>
        <v>ดีเยี่ยม</v>
      </c>
      <c r="M657" s="2946"/>
      <c r="N657" s="2943"/>
      <c r="O657" s="1952">
        <v>2</v>
      </c>
      <c r="P657" s="55">
        <f>$O657*100+P$569</f>
        <v>206</v>
      </c>
      <c r="Q657" s="55"/>
      <c r="R657" s="55">
        <f>$O657*100+R$569</f>
        <v>207</v>
      </c>
      <c r="T657" s="55">
        <f>$O657*100+T$569</f>
        <v>208</v>
      </c>
      <c r="U657" s="55">
        <f>$O657*100+U$569</f>
        <v>209</v>
      </c>
      <c r="V657" s="55">
        <f>$O657*100+V$569</f>
        <v>210</v>
      </c>
      <c r="W657" s="55">
        <f>$O657*100+W$569</f>
        <v>211</v>
      </c>
      <c r="X657" s="705"/>
      <c r="Y657" s="705"/>
      <c r="Z657" s="705"/>
      <c r="AA657" s="705"/>
      <c r="AB657" s="705"/>
      <c r="AC657" s="705"/>
      <c r="AD657" s="705"/>
      <c r="AE657" s="705"/>
      <c r="AF657" s="705"/>
      <c r="AG657" s="45"/>
      <c r="AH657" s="45"/>
      <c r="AI657" s="45"/>
      <c r="AJ657" s="45"/>
      <c r="AK657" s="45"/>
      <c r="AL657" s="45"/>
      <c r="AM657" s="45"/>
      <c r="AN657" s="45"/>
      <c r="AO657" s="45"/>
      <c r="AP657" s="45"/>
      <c r="AQ657" s="45"/>
      <c r="AR657" s="45"/>
      <c r="AS657" s="45"/>
      <c r="AT657" s="45"/>
      <c r="AU657" s="45"/>
    </row>
    <row r="658" spans="1:47" ht="23.25" customHeight="1">
      <c r="A658" s="1228"/>
      <c r="B658" s="1228"/>
      <c r="C658" s="1228"/>
      <c r="D658" s="2090"/>
      <c r="E658" s="2091"/>
      <c r="F658" s="2046"/>
      <c r="G658" s="2091"/>
      <c r="H658" s="2091"/>
      <c r="I658" s="2049"/>
      <c r="J658" s="2100"/>
      <c r="K658" s="2049"/>
      <c r="L658" s="2080"/>
      <c r="M658" s="2946"/>
      <c r="N658" s="2943"/>
      <c r="O658" s="46"/>
      <c r="Q658" s="55"/>
      <c r="X658" s="705"/>
      <c r="Y658" s="705"/>
      <c r="Z658" s="705"/>
      <c r="AA658" s="705"/>
      <c r="AB658" s="705"/>
      <c r="AC658" s="705"/>
      <c r="AD658" s="705"/>
      <c r="AE658" s="705"/>
      <c r="AF658" s="70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5"/>
    </row>
    <row r="659" spans="1:47" ht="23.25" customHeight="1">
      <c r="A659" s="1228"/>
      <c r="B659" s="1228"/>
      <c r="C659" s="1228"/>
      <c r="D659" s="2090"/>
      <c r="E659" s="2091"/>
      <c r="F659" s="2046"/>
      <c r="G659" s="2091"/>
      <c r="H659" s="2091"/>
      <c r="I659" s="2049"/>
      <c r="J659" s="2100"/>
      <c r="K659" s="2049"/>
      <c r="L659" s="2080"/>
      <c r="M659" s="2946"/>
      <c r="N659" s="2943"/>
      <c r="O659" s="46"/>
      <c r="Q659" s="55"/>
      <c r="X659" s="705"/>
      <c r="Y659" s="705"/>
      <c r="Z659" s="705"/>
      <c r="AA659" s="705"/>
      <c r="AB659" s="705"/>
      <c r="AC659" s="705"/>
      <c r="AD659" s="705"/>
      <c r="AE659" s="705"/>
      <c r="AF659" s="705"/>
      <c r="AG659" s="45"/>
      <c r="AH659" s="45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5"/>
    </row>
    <row r="660" spans="1:47" ht="23.25" customHeight="1">
      <c r="A660" s="1986" t="str">
        <f>"- "&amp;N660&amp;" -"</f>
        <v>- 42 -</v>
      </c>
      <c r="B660" s="1979"/>
      <c r="C660" s="1979"/>
      <c r="D660" s="1979"/>
      <c r="E660" s="1979"/>
      <c r="F660" s="1979"/>
      <c r="G660" s="1979"/>
      <c r="H660" s="1979"/>
      <c r="I660" s="1979"/>
      <c r="J660" s="1979"/>
      <c r="K660" s="1979"/>
      <c r="L660" s="1986"/>
      <c r="M660" s="2946">
        <v>1</v>
      </c>
      <c r="N660" s="2944">
        <f>IF(M660&gt;0,SUM(M$234:M660),0)</f>
        <v>42</v>
      </c>
      <c r="O660" s="46"/>
      <c r="Q660" s="55"/>
      <c r="X660" s="705"/>
      <c r="Y660" s="705"/>
      <c r="Z660" s="705"/>
      <c r="AA660" s="705"/>
      <c r="AB660" s="705"/>
      <c r="AC660" s="705"/>
      <c r="AD660" s="705"/>
      <c r="AE660" s="705"/>
      <c r="AF660" s="705"/>
      <c r="AG660" s="45"/>
      <c r="AH660" s="45"/>
      <c r="AI660" s="45"/>
      <c r="AJ660" s="45"/>
      <c r="AK660" s="45"/>
      <c r="AL660" s="45"/>
      <c r="AM660" s="45"/>
      <c r="AN660" s="45"/>
      <c r="AO660" s="45"/>
      <c r="AP660" s="45"/>
      <c r="AQ660" s="45"/>
      <c r="AR660" s="45"/>
      <c r="AS660" s="45"/>
      <c r="AT660" s="45"/>
      <c r="AU660" s="45"/>
    </row>
    <row r="661" spans="1:47" ht="23.25" customHeight="1">
      <c r="A661" s="1228"/>
      <c r="B661" s="45"/>
      <c r="C661" s="340"/>
      <c r="D661" s="720"/>
      <c r="E661" s="769"/>
      <c r="F661" s="769"/>
      <c r="G661" s="770"/>
      <c r="H661" s="770"/>
      <c r="I661" s="2091"/>
      <c r="J661" s="2091"/>
      <c r="K661" s="2091"/>
      <c r="L661" s="2091"/>
      <c r="M661" s="2946"/>
      <c r="N661" s="2943"/>
      <c r="O661" s="46"/>
      <c r="Q661" s="55"/>
      <c r="X661" s="705"/>
      <c r="Y661" s="705"/>
      <c r="Z661" s="705"/>
      <c r="AA661" s="705"/>
      <c r="AB661" s="705"/>
      <c r="AC661" s="705"/>
      <c r="AD661" s="705"/>
      <c r="AE661" s="705"/>
      <c r="AF661" s="705"/>
      <c r="AG661" s="45"/>
      <c r="AH661" s="45"/>
      <c r="AI661" s="45"/>
      <c r="AJ661" s="45"/>
      <c r="AK661" s="45"/>
      <c r="AL661" s="45"/>
      <c r="AM661" s="45"/>
      <c r="AN661" s="45"/>
      <c r="AO661" s="45"/>
      <c r="AP661" s="45"/>
      <c r="AQ661" s="45"/>
      <c r="AR661" s="45"/>
      <c r="AS661" s="45"/>
      <c r="AT661" s="45"/>
      <c r="AU661" s="45"/>
    </row>
    <row r="662" spans="1:47" ht="23.25" customHeight="1">
      <c r="A662" s="1228"/>
      <c r="B662" s="45"/>
      <c r="C662" s="340"/>
      <c r="D662" s="720"/>
      <c r="E662" s="769"/>
      <c r="F662" s="769"/>
      <c r="G662" s="770"/>
      <c r="H662" s="770"/>
      <c r="I662" s="2091"/>
      <c r="J662" s="2091"/>
      <c r="K662" s="2091"/>
      <c r="L662" s="2091"/>
      <c r="M662" s="2946"/>
      <c r="N662" s="2943"/>
      <c r="O662" s="46"/>
      <c r="Q662" s="55"/>
      <c r="X662" s="705"/>
      <c r="Y662" s="705"/>
      <c r="Z662" s="705"/>
      <c r="AA662" s="705"/>
      <c r="AB662" s="705"/>
      <c r="AC662" s="705"/>
      <c r="AD662" s="705"/>
      <c r="AE662" s="705"/>
      <c r="AF662" s="70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</row>
    <row r="663" spans="1:47" ht="23.25" customHeight="1">
      <c r="A663" s="1215"/>
      <c r="B663" s="1977" t="s">
        <v>1616</v>
      </c>
      <c r="C663" s="20"/>
      <c r="D663" s="45"/>
      <c r="E663" s="28"/>
      <c r="F663" s="28"/>
      <c r="G663" s="45"/>
      <c r="H663" s="45"/>
      <c r="I663" s="28"/>
      <c r="J663" s="28"/>
      <c r="K663" s="28"/>
      <c r="L663" s="45"/>
      <c r="M663" s="2946"/>
      <c r="N663" s="2943"/>
      <c r="O663" s="46"/>
      <c r="Q663" s="55"/>
      <c r="X663" s="705"/>
      <c r="Y663" s="705"/>
      <c r="Z663" s="705"/>
      <c r="AA663" s="705"/>
      <c r="AB663" s="705"/>
      <c r="AC663" s="705"/>
      <c r="AD663" s="705"/>
      <c r="AE663" s="705"/>
      <c r="AF663" s="705"/>
      <c r="AG663" s="45"/>
      <c r="AH663" s="45"/>
      <c r="AI663" s="45"/>
      <c r="AJ663" s="45"/>
      <c r="AK663" s="45"/>
      <c r="AL663" s="45"/>
      <c r="AM663" s="45"/>
      <c r="AN663" s="45"/>
      <c r="AO663" s="45"/>
      <c r="AP663" s="45"/>
      <c r="AQ663" s="45"/>
      <c r="AR663" s="45"/>
      <c r="AS663" s="45"/>
      <c r="AT663" s="45"/>
      <c r="AU663" s="45"/>
    </row>
    <row r="664" spans="1:47" ht="23.25" customHeight="1">
      <c r="A664" s="1241"/>
      <c r="B664" s="710"/>
      <c r="C664" s="726"/>
      <c r="D664" s="710"/>
      <c r="E664" s="710"/>
      <c r="F664" s="710"/>
      <c r="G664" s="710"/>
      <c r="H664" s="711"/>
      <c r="I664" s="2063" t="s">
        <v>631</v>
      </c>
      <c r="J664" s="2042" t="s">
        <v>1891</v>
      </c>
      <c r="K664" s="2042" t="s">
        <v>2344</v>
      </c>
      <c r="L664" s="2087" t="s">
        <v>2345</v>
      </c>
      <c r="M664" s="2946"/>
      <c r="N664" s="2943"/>
      <c r="O664" s="46"/>
      <c r="Q664" s="55"/>
      <c r="X664" s="705"/>
      <c r="Y664" s="705"/>
      <c r="Z664" s="705"/>
      <c r="AA664" s="705"/>
      <c r="AB664" s="705"/>
      <c r="AC664" s="705"/>
      <c r="AD664" s="705"/>
      <c r="AE664" s="705"/>
      <c r="AF664" s="705"/>
      <c r="AG664" s="45"/>
      <c r="AH664" s="45"/>
      <c r="AI664" s="45"/>
      <c r="AJ664" s="45"/>
      <c r="AK664" s="45"/>
      <c r="AL664" s="45"/>
      <c r="AM664" s="45"/>
      <c r="AN664" s="45"/>
      <c r="AO664" s="45"/>
      <c r="AP664" s="45"/>
      <c r="AQ664" s="45"/>
      <c r="AR664" s="45"/>
      <c r="AS664" s="45"/>
      <c r="AT664" s="45"/>
      <c r="AU664" s="45"/>
    </row>
    <row r="665" spans="1:47" ht="23.25" customHeight="1">
      <c r="A665" s="1307" t="s">
        <v>1286</v>
      </c>
      <c r="B665" s="713"/>
      <c r="C665" s="728"/>
      <c r="D665" s="713"/>
      <c r="E665" s="713"/>
      <c r="F665" s="713"/>
      <c r="G665" s="713"/>
      <c r="H665" s="712"/>
      <c r="I665" s="2064" t="s">
        <v>630</v>
      </c>
      <c r="J665" s="2049" t="s">
        <v>902</v>
      </c>
      <c r="K665" s="2049" t="s">
        <v>897</v>
      </c>
      <c r="L665" s="2080" t="s">
        <v>891</v>
      </c>
      <c r="M665" s="2946"/>
      <c r="N665" s="2943"/>
      <c r="O665" s="46"/>
      <c r="Q665" s="55"/>
      <c r="X665" s="705"/>
      <c r="Y665" s="705"/>
      <c r="Z665" s="705"/>
      <c r="AA665" s="705"/>
      <c r="AB665" s="705"/>
      <c r="AC665" s="705"/>
      <c r="AD665" s="705"/>
      <c r="AE665" s="705"/>
      <c r="AF665" s="705"/>
      <c r="AG665" s="45"/>
      <c r="AH665" s="45"/>
      <c r="AI665" s="45"/>
      <c r="AJ665" s="45"/>
      <c r="AK665" s="45"/>
      <c r="AL665" s="45"/>
      <c r="AM665" s="45"/>
      <c r="AN665" s="45"/>
      <c r="AO665" s="45"/>
      <c r="AP665" s="45"/>
      <c r="AQ665" s="45"/>
      <c r="AR665" s="45"/>
      <c r="AS665" s="45"/>
      <c r="AT665" s="45"/>
      <c r="AU665" s="45"/>
    </row>
    <row r="666" spans="1:47" ht="23.25" customHeight="1">
      <c r="A666" s="1335"/>
      <c r="B666" s="714"/>
      <c r="C666" s="730"/>
      <c r="D666" s="714"/>
      <c r="E666" s="714"/>
      <c r="F666" s="714"/>
      <c r="G666" s="714"/>
      <c r="H666" s="715"/>
      <c r="I666" s="2112"/>
      <c r="J666" s="2084"/>
      <c r="K666" s="2084" t="s">
        <v>891</v>
      </c>
      <c r="L666" s="2085"/>
      <c r="M666" s="2946"/>
      <c r="N666" s="2943"/>
      <c r="O666" s="46"/>
      <c r="Q666" s="55"/>
      <c r="X666" s="705"/>
      <c r="Y666" s="705"/>
      <c r="Z666" s="705"/>
      <c r="AA666" s="705"/>
      <c r="AB666" s="705"/>
      <c r="AC666" s="705"/>
      <c r="AD666" s="705"/>
      <c r="AE666" s="705"/>
      <c r="AF666" s="705"/>
      <c r="AG666" s="45"/>
      <c r="AH666" s="45"/>
      <c r="AI666" s="45"/>
      <c r="AJ666" s="45"/>
      <c r="AK666" s="45"/>
      <c r="AL666" s="45"/>
      <c r="AM666" s="45"/>
      <c r="AN666" s="45"/>
      <c r="AO666" s="45"/>
      <c r="AP666" s="45"/>
      <c r="AQ666" s="45"/>
      <c r="AR666" s="45"/>
      <c r="AS666" s="45"/>
      <c r="AT666" s="45"/>
      <c r="AU666" s="45"/>
    </row>
    <row r="667" spans="1:47" ht="23.25" customHeight="1">
      <c r="A667" s="1228" t="s">
        <v>2328</v>
      </c>
      <c r="B667" s="1993"/>
      <c r="C667" s="1228"/>
      <c r="D667" s="2033"/>
      <c r="E667" s="2295"/>
      <c r="F667" s="2295"/>
      <c r="G667" s="2296"/>
      <c r="H667" s="2296"/>
      <c r="I667" s="2298"/>
      <c r="J667" s="2299"/>
      <c r="K667" s="2299"/>
      <c r="L667" s="2294"/>
      <c r="M667" s="2946"/>
      <c r="N667" s="2943"/>
      <c r="O667" s="46"/>
      <c r="P667" s="56"/>
      <c r="Q667" s="56"/>
      <c r="R667" s="56"/>
      <c r="S667" s="56"/>
      <c r="T667" s="56"/>
      <c r="U667" s="56"/>
      <c r="V667" s="56"/>
      <c r="W667" s="56"/>
      <c r="X667" s="705"/>
      <c r="Y667" s="705"/>
      <c r="Z667" s="705"/>
      <c r="AA667" s="705"/>
      <c r="AB667" s="705"/>
      <c r="AC667" s="705"/>
      <c r="AD667" s="705"/>
      <c r="AE667" s="705"/>
      <c r="AF667" s="70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</row>
    <row r="668" spans="1:47" ht="23.25" customHeight="1">
      <c r="A668" s="1228"/>
      <c r="B668" s="1993" t="s">
        <v>2329</v>
      </c>
      <c r="C668" s="1228"/>
      <c r="D668" s="2030"/>
      <c r="E668" s="2295"/>
      <c r="F668" s="2295"/>
      <c r="G668" s="2296"/>
      <c r="H668" s="2296"/>
      <c r="I668" s="2968">
        <f>LOOKUP(T668,Y!$EW$4:$HT$4,Y!$EW$16:$HT$16)</f>
        <v>3</v>
      </c>
      <c r="J668" s="2103">
        <f>LOOKUP(U668,Y!$EW$4:$HT$4,Y!$EW$16:$HT$16)</f>
        <v>3</v>
      </c>
      <c r="K668" s="2049">
        <f>LOOKUP(V668,Y!$EW$4:$HT$4,Y!$EW$16:$HT$16)</f>
        <v>5</v>
      </c>
      <c r="L668" s="2080" t="str">
        <f>LOOKUP(W668,Y!$EW$4:$HT$4,Y!$EW$16:$HT$16)</f>
        <v>ดีเยี่ยม</v>
      </c>
      <c r="M668" s="2946"/>
      <c r="N668" s="2943"/>
      <c r="O668" s="1952">
        <v>3</v>
      </c>
      <c r="P668" s="55">
        <f>$O668*100+P$569</f>
        <v>306</v>
      </c>
      <c r="Q668" s="55"/>
      <c r="R668" s="55">
        <f>$O668*100+R$569</f>
        <v>307</v>
      </c>
      <c r="T668" s="55">
        <f>$O668*100+T$569</f>
        <v>308</v>
      </c>
      <c r="U668" s="55">
        <f>$O668*100+U$569</f>
        <v>309</v>
      </c>
      <c r="V668" s="55">
        <f>$O668*100+V$569</f>
        <v>310</v>
      </c>
      <c r="W668" s="55">
        <f>$O668*100+W$569</f>
        <v>311</v>
      </c>
      <c r="X668" s="705"/>
      <c r="Y668" s="705"/>
      <c r="Z668" s="705"/>
      <c r="AA668" s="705"/>
      <c r="AB668" s="705"/>
      <c r="AC668" s="705"/>
      <c r="AD668" s="705"/>
      <c r="AE668" s="705"/>
      <c r="AF668" s="705"/>
      <c r="AG668" s="45"/>
      <c r="AH668" s="45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5"/>
    </row>
    <row r="669" spans="1:47" ht="23.25" customHeight="1">
      <c r="A669" s="1228" t="s">
        <v>2330</v>
      </c>
      <c r="B669" s="1993"/>
      <c r="C669" s="1228"/>
      <c r="D669" s="2030"/>
      <c r="E669" s="2295"/>
      <c r="F669" s="2295"/>
      <c r="G669" s="2296"/>
      <c r="H669" s="2296"/>
      <c r="I669" s="2109"/>
      <c r="J669" s="2098"/>
      <c r="K669" s="2299"/>
      <c r="L669" s="2294"/>
      <c r="M669" s="2946"/>
      <c r="N669" s="2943"/>
      <c r="P669" s="705"/>
      <c r="Q669" s="424"/>
      <c r="R669" s="705"/>
      <c r="S669" s="705"/>
      <c r="T669" s="705"/>
      <c r="U669" s="705"/>
      <c r="V669" s="705"/>
      <c r="W669" s="705"/>
      <c r="X669" s="705"/>
      <c r="Y669" s="705"/>
      <c r="Z669" s="705"/>
      <c r="AA669" s="705"/>
      <c r="AB669" s="705"/>
      <c r="AC669" s="705"/>
      <c r="AD669" s="705"/>
      <c r="AE669" s="705"/>
      <c r="AF669" s="70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</row>
    <row r="670" spans="1:47" ht="23.25" customHeight="1">
      <c r="A670" s="1228"/>
      <c r="B670" s="1993" t="s">
        <v>1285</v>
      </c>
      <c r="C670" s="1228"/>
      <c r="D670" s="2030"/>
      <c r="E670" s="2295"/>
      <c r="F670" s="2295"/>
      <c r="G670" s="2296"/>
      <c r="H670" s="2296"/>
      <c r="I670" s="2968">
        <f>LOOKUP(T670,Y!$EW$4:$HT$4,Y!$EW$16:$HT$16)</f>
        <v>3</v>
      </c>
      <c r="J670" s="2103">
        <f>LOOKUP(U670,Y!$EW$4:$HT$4,Y!$EW$16:$HT$16)</f>
        <v>1.8</v>
      </c>
      <c r="K670" s="2049">
        <f>LOOKUP(V670,Y!$EW$4:$HT$4,Y!$EW$16:$HT$16)</f>
        <v>3</v>
      </c>
      <c r="L670" s="2080" t="str">
        <f>LOOKUP(W670,Y!$EW$4:$HT$4,Y!$EW$16:$HT$16)</f>
        <v>ดี</v>
      </c>
      <c r="M670" s="2946"/>
      <c r="N670" s="2943"/>
      <c r="O670" s="1952">
        <v>4</v>
      </c>
      <c r="P670" s="55">
        <f>$O670*100+P$569</f>
        <v>406</v>
      </c>
      <c r="Q670" s="55"/>
      <c r="R670" s="55">
        <f>$O670*100+R$569</f>
        <v>407</v>
      </c>
      <c r="T670" s="55">
        <f t="shared" ref="T670:W671" si="52">$O670*100+T$569</f>
        <v>408</v>
      </c>
      <c r="U670" s="55">
        <f t="shared" si="52"/>
        <v>409</v>
      </c>
      <c r="V670" s="55">
        <f t="shared" si="52"/>
        <v>410</v>
      </c>
      <c r="W670" s="55">
        <f t="shared" si="52"/>
        <v>411</v>
      </c>
      <c r="X670" s="705"/>
      <c r="Y670" s="705"/>
      <c r="Z670" s="705"/>
      <c r="AA670" s="705"/>
      <c r="AB670" s="705"/>
      <c r="AC670" s="705"/>
      <c r="AD670" s="705"/>
      <c r="AE670" s="705"/>
      <c r="AF670" s="705"/>
      <c r="AG670" s="45"/>
      <c r="AH670" s="45"/>
      <c r="AI670" s="45"/>
      <c r="AJ670" s="45"/>
      <c r="AK670" s="45"/>
      <c r="AL670" s="45"/>
      <c r="AM670" s="45"/>
      <c r="AN670" s="45"/>
      <c r="AO670" s="45"/>
      <c r="AP670" s="45"/>
      <c r="AQ670" s="45"/>
      <c r="AR670" s="45"/>
      <c r="AS670" s="45"/>
      <c r="AT670" s="45"/>
      <c r="AU670" s="45"/>
    </row>
    <row r="671" spans="1:47" ht="23.25" customHeight="1">
      <c r="A671" s="1228" t="s">
        <v>2331</v>
      </c>
      <c r="B671" s="1993"/>
      <c r="C671" s="1228"/>
      <c r="D671" s="2030"/>
      <c r="E671" s="2295"/>
      <c r="F671" s="2295"/>
      <c r="G671" s="2296"/>
      <c r="H671" s="2296"/>
      <c r="I671" s="2968">
        <f>LOOKUP(T671,Y!$EW$4:$HT$4,Y!$EW$16:$HT$16)</f>
        <v>3</v>
      </c>
      <c r="J671" s="2103">
        <f>LOOKUP(U671,Y!$EW$4:$HT$4,Y!$EW$16:$HT$16)</f>
        <v>2.4</v>
      </c>
      <c r="K671" s="2049">
        <f>LOOKUP(V671,Y!$EW$4:$HT$4,Y!$EW$16:$HT$16)</f>
        <v>4</v>
      </c>
      <c r="L671" s="2080" t="str">
        <f>LOOKUP(W671,Y!$EW$4:$HT$4,Y!$EW$16:$HT$16)</f>
        <v>ดีมาก</v>
      </c>
      <c r="M671" s="2946"/>
      <c r="N671" s="2943"/>
      <c r="O671" s="1952">
        <v>5</v>
      </c>
      <c r="P671" s="55">
        <f>$O671*100+P$569</f>
        <v>506</v>
      </c>
      <c r="Q671" s="55"/>
      <c r="R671" s="55">
        <f>$O671*100+R$569</f>
        <v>507</v>
      </c>
      <c r="T671" s="55">
        <f t="shared" si="52"/>
        <v>508</v>
      </c>
      <c r="U671" s="55">
        <f t="shared" si="52"/>
        <v>509</v>
      </c>
      <c r="V671" s="55">
        <f t="shared" si="52"/>
        <v>510</v>
      </c>
      <c r="W671" s="55">
        <f t="shared" si="52"/>
        <v>511</v>
      </c>
      <c r="X671" s="705"/>
      <c r="Y671" s="705"/>
      <c r="Z671" s="705"/>
      <c r="AA671" s="705"/>
      <c r="AB671" s="705"/>
      <c r="AC671" s="705"/>
      <c r="AD671" s="705"/>
      <c r="AE671" s="705"/>
      <c r="AF671" s="70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</row>
    <row r="672" spans="1:47" ht="23.25" customHeight="1">
      <c r="A672" s="1228" t="s">
        <v>1287</v>
      </c>
      <c r="B672" s="1993"/>
      <c r="C672" s="1228"/>
      <c r="D672" s="1994"/>
      <c r="E672" s="1993"/>
      <c r="F672" s="1993"/>
      <c r="G672" s="1993"/>
      <c r="H672" s="1992"/>
      <c r="I672" s="2967"/>
      <c r="J672" s="2098"/>
      <c r="K672" s="2035"/>
      <c r="L672" s="2088"/>
      <c r="M672" s="2946"/>
      <c r="N672" s="2943"/>
      <c r="P672" s="705"/>
      <c r="Q672" s="424"/>
      <c r="R672" s="705"/>
      <c r="S672" s="705"/>
      <c r="T672" s="705"/>
      <c r="U672" s="705"/>
      <c r="V672" s="705"/>
      <c r="W672" s="705"/>
      <c r="X672" s="705"/>
      <c r="Y672" s="705"/>
      <c r="Z672" s="705"/>
      <c r="AA672" s="705"/>
      <c r="AB672" s="705"/>
      <c r="AC672" s="705"/>
      <c r="AD672" s="705"/>
      <c r="AE672" s="705"/>
      <c r="AF672" s="70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5"/>
      <c r="AQ672" s="45"/>
      <c r="AR672" s="45"/>
      <c r="AS672" s="45"/>
      <c r="AT672" s="45"/>
      <c r="AU672" s="45"/>
    </row>
    <row r="673" spans="1:47" ht="23.25" customHeight="1">
      <c r="A673" s="1228"/>
      <c r="B673" s="1993" t="s">
        <v>1288</v>
      </c>
      <c r="C673" s="1228"/>
      <c r="D673" s="2030"/>
      <c r="E673" s="2295"/>
      <c r="F673" s="2295"/>
      <c r="G673" s="2296"/>
      <c r="H673" s="2297"/>
      <c r="I673" s="2111">
        <f>LOOKUP(T673,Y!$EW$4:$HT$4,Y!$EW$16:$HT$16)</f>
        <v>3</v>
      </c>
      <c r="J673" s="2103">
        <f>LOOKUP(U673,Y!$EW$4:$HT$4,Y!$EW$16:$HT$16)</f>
        <v>3</v>
      </c>
      <c r="K673" s="2049">
        <f>LOOKUP(V673,Y!$EW$4:$HT$4,Y!$EW$16:$HT$16)</f>
        <v>5</v>
      </c>
      <c r="L673" s="2080" t="str">
        <f>LOOKUP(W673,Y!$EW$4:$HT$4,Y!$EW$16:$HT$16)</f>
        <v>ดีเยี่ยม</v>
      </c>
      <c r="M673" s="2946"/>
      <c r="N673" s="2943"/>
      <c r="O673" s="1952">
        <v>6</v>
      </c>
      <c r="P673" s="55">
        <f>$O673*100+P$569</f>
        <v>606</v>
      </c>
      <c r="Q673" s="55"/>
      <c r="R673" s="55">
        <f>$O673*100+R$569</f>
        <v>607</v>
      </c>
      <c r="T673" s="55">
        <f t="shared" ref="T673:W674" si="53">$O673*100+T$569</f>
        <v>608</v>
      </c>
      <c r="U673" s="55">
        <f t="shared" si="53"/>
        <v>609</v>
      </c>
      <c r="V673" s="55">
        <f t="shared" si="53"/>
        <v>610</v>
      </c>
      <c r="W673" s="55">
        <f t="shared" si="53"/>
        <v>611</v>
      </c>
      <c r="X673" s="705"/>
      <c r="Y673" s="705"/>
      <c r="Z673" s="705"/>
      <c r="AA673" s="705"/>
      <c r="AB673" s="705"/>
      <c r="AC673" s="705"/>
      <c r="AD673" s="705"/>
      <c r="AE673" s="705"/>
      <c r="AF673" s="70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</row>
    <row r="674" spans="1:47" ht="23.25" customHeight="1">
      <c r="A674" s="1228" t="s">
        <v>568</v>
      </c>
      <c r="B674" s="1993"/>
      <c r="C674" s="1228"/>
      <c r="D674" s="2033"/>
      <c r="E674" s="2295"/>
      <c r="F674" s="2295"/>
      <c r="G674" s="2296"/>
      <c r="H674" s="2297"/>
      <c r="I674" s="2111">
        <f>LOOKUP(T674,Y!$EW$6:$HT$6,Y!$EW$43:$HT$43)</f>
        <v>2</v>
      </c>
      <c r="J674" s="2103">
        <f>LOOKUP(U674,Y!$EW$6:$HT$6,Y!$EW$43:$HT$43)</f>
        <v>1.6</v>
      </c>
      <c r="K674" s="2049">
        <f>LOOKUP(V674,Y!$EW$6:$HT$6,Y!$EW$43:$HT$43)</f>
        <v>4</v>
      </c>
      <c r="L674" s="2080" t="str">
        <f>LOOKUP(W674,Y!$EW$6:$HT$6,Y!$EW$43:$HT$43)</f>
        <v>ดีมาก</v>
      </c>
      <c r="M674" s="2946"/>
      <c r="N674" s="2943"/>
      <c r="O674" s="2286">
        <v>7</v>
      </c>
      <c r="P674" s="55">
        <f>$O674*100+P$569</f>
        <v>706</v>
      </c>
      <c r="Q674" s="55"/>
      <c r="R674" s="55">
        <f>$O674*100+R$569</f>
        <v>707</v>
      </c>
      <c r="T674" s="55">
        <f t="shared" si="53"/>
        <v>708</v>
      </c>
      <c r="U674" s="55">
        <f t="shared" si="53"/>
        <v>709</v>
      </c>
      <c r="V674" s="55">
        <f t="shared" si="53"/>
        <v>710</v>
      </c>
      <c r="W674" s="55">
        <f t="shared" si="53"/>
        <v>711</v>
      </c>
      <c r="X674" s="705"/>
      <c r="Y674" s="705"/>
      <c r="Z674" s="705"/>
      <c r="AA674" s="705"/>
      <c r="AB674" s="705"/>
      <c r="AC674" s="705"/>
      <c r="AD674" s="705"/>
      <c r="AE674" s="705"/>
      <c r="AF674" s="70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</row>
    <row r="675" spans="1:47" ht="23.25" customHeight="1">
      <c r="A675" s="1228"/>
      <c r="B675" s="1993"/>
      <c r="C675" s="1228"/>
      <c r="D675" s="2030"/>
      <c r="E675" s="2295"/>
      <c r="F675" s="2295"/>
      <c r="G675" s="2296"/>
      <c r="H675" s="2297"/>
      <c r="I675" s="2111"/>
      <c r="J675" s="2103"/>
      <c r="K675" s="2049"/>
      <c r="L675" s="2080"/>
      <c r="M675" s="2946"/>
      <c r="N675" s="2943"/>
      <c r="O675" s="46"/>
      <c r="Q675" s="55"/>
      <c r="X675" s="705"/>
      <c r="Y675" s="705"/>
      <c r="Z675" s="705"/>
      <c r="AA675" s="705"/>
      <c r="AB675" s="705"/>
      <c r="AC675" s="705"/>
      <c r="AD675" s="705"/>
      <c r="AE675" s="705"/>
      <c r="AF675" s="70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</row>
    <row r="676" spans="1:47" ht="23.25" customHeight="1">
      <c r="A676" s="1228" t="s">
        <v>1492</v>
      </c>
      <c r="B676" s="1993"/>
      <c r="C676" s="1228"/>
      <c r="D676" s="2030"/>
      <c r="E676" s="2295"/>
      <c r="F676" s="2295"/>
      <c r="G676" s="2296"/>
      <c r="H676" s="2297"/>
      <c r="I676" s="2111">
        <f>LOOKUP(T676,Y!$EW$6:$HT$6,Y!$EW$44:$HT$44)</f>
        <v>20</v>
      </c>
      <c r="J676" s="2103">
        <f>LOOKUP(U676,Y!$EW$6:$HT$6,Y!$EW$44:$HT$44)</f>
        <v>13.599999999999998</v>
      </c>
      <c r="K676" s="2049">
        <f>LOOKUP(V676,Y!$EW$6:$HT$6,Y!$EW$44:$HT$44)</f>
        <v>3</v>
      </c>
      <c r="L676" s="2080" t="str">
        <f>LOOKUP(W676,Y!$EW$6:$HT$6,Y!$EW$44:$HT$44)</f>
        <v>ดี</v>
      </c>
      <c r="M676" s="2946"/>
      <c r="N676" s="2943"/>
      <c r="O676" s="1960">
        <v>11</v>
      </c>
      <c r="Q676" s="55"/>
      <c r="T676" s="55">
        <f>$O676*100+T$568</f>
        <v>1102</v>
      </c>
      <c r="U676" s="55">
        <f>$O676*100+U$568</f>
        <v>1103</v>
      </c>
      <c r="V676" s="55">
        <f>$O676*100+V$568</f>
        <v>1104</v>
      </c>
      <c r="W676" s="55">
        <f>$O676*100+W$568</f>
        <v>1105</v>
      </c>
      <c r="X676" s="705"/>
      <c r="Y676" s="705"/>
      <c r="Z676" s="705"/>
      <c r="AA676" s="705"/>
      <c r="AB676" s="705"/>
      <c r="AC676" s="705"/>
      <c r="AD676" s="705"/>
      <c r="AE676" s="705"/>
      <c r="AF676" s="70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5"/>
      <c r="AQ676" s="45"/>
      <c r="AR676" s="45"/>
      <c r="AS676" s="45"/>
      <c r="AT676" s="45"/>
      <c r="AU676" s="45"/>
    </row>
    <row r="677" spans="1:47" ht="23.25" customHeight="1">
      <c r="A677" s="1228" t="s">
        <v>569</v>
      </c>
      <c r="B677" s="1993"/>
      <c r="C677" s="1228"/>
      <c r="D677" s="1993"/>
      <c r="E677" s="1993"/>
      <c r="F677" s="1993"/>
      <c r="G677" s="1993"/>
      <c r="H677" s="1992"/>
      <c r="I677" s="2967"/>
      <c r="J677" s="2098"/>
      <c r="K677" s="2035"/>
      <c r="L677" s="2088"/>
      <c r="M677" s="2946"/>
      <c r="N677" s="2943"/>
      <c r="P677" s="705"/>
      <c r="Q677" s="424"/>
      <c r="R677" s="705"/>
      <c r="S677" s="705"/>
      <c r="T677" s="705"/>
      <c r="U677" s="705"/>
      <c r="V677" s="705"/>
      <c r="W677" s="705"/>
      <c r="X677" s="705"/>
      <c r="Y677" s="705"/>
      <c r="Z677" s="705"/>
      <c r="AA677" s="705"/>
      <c r="AB677" s="705"/>
      <c r="AC677" s="705"/>
      <c r="AD677" s="705"/>
      <c r="AE677" s="705"/>
      <c r="AF677" s="70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</row>
    <row r="678" spans="1:47" ht="23.25" customHeight="1">
      <c r="A678" s="1228"/>
      <c r="B678" s="1993" t="s">
        <v>1929</v>
      </c>
      <c r="C678" s="1228"/>
      <c r="D678" s="2030"/>
      <c r="E678" s="2295"/>
      <c r="F678" s="2295"/>
      <c r="G678" s="2296"/>
      <c r="H678" s="2297"/>
      <c r="I678" s="2111">
        <f>LOOKUP(T678,Y!$EW$4:$HT$4,Y!$EW$17:$HT$17)</f>
        <v>4</v>
      </c>
      <c r="J678" s="2103">
        <f>LOOKUP(U678,Y!$EW$4:$HT$4,Y!$EW$17:$HT$17)</f>
        <v>3.2</v>
      </c>
      <c r="K678" s="2049">
        <f>LOOKUP(V678,Y!$EW$4:$HT$4,Y!$EW$17:$HT$17)</f>
        <v>4</v>
      </c>
      <c r="L678" s="2080" t="str">
        <f>LOOKUP(W678,Y!$EW$4:$HT$4,Y!$EW$17:$HT$17)</f>
        <v>ดีมาก</v>
      </c>
      <c r="M678" s="2946"/>
      <c r="N678" s="2943"/>
      <c r="O678" s="1952">
        <v>1</v>
      </c>
      <c r="P678" s="55">
        <f>$O678*100+P$569</f>
        <v>106</v>
      </c>
      <c r="Q678" s="55"/>
      <c r="R678" s="55">
        <f>$O678*100+R$569</f>
        <v>107</v>
      </c>
      <c r="T678" s="55">
        <f>$O678*100+T$569</f>
        <v>108</v>
      </c>
      <c r="U678" s="55">
        <f>$O678*100+U$569</f>
        <v>109</v>
      </c>
      <c r="V678" s="55">
        <f>$O678*100+V$569</f>
        <v>110</v>
      </c>
      <c r="W678" s="55">
        <f>$O678*100+W$569</f>
        <v>111</v>
      </c>
      <c r="X678" s="705"/>
      <c r="Y678" s="705"/>
      <c r="Z678" s="705"/>
      <c r="AA678" s="705"/>
      <c r="AB678" s="705"/>
      <c r="AC678" s="705"/>
      <c r="AD678" s="705"/>
      <c r="AE678" s="705"/>
      <c r="AF678" s="705"/>
      <c r="AG678" s="45"/>
      <c r="AH678" s="45"/>
      <c r="AI678" s="45"/>
      <c r="AJ678" s="45"/>
      <c r="AK678" s="45"/>
      <c r="AL678" s="45"/>
      <c r="AM678" s="45"/>
      <c r="AN678" s="45"/>
      <c r="AO678" s="45"/>
      <c r="AP678" s="45"/>
      <c r="AQ678" s="45"/>
      <c r="AR678" s="45"/>
      <c r="AS678" s="45"/>
      <c r="AT678" s="45"/>
      <c r="AU678" s="45"/>
    </row>
    <row r="679" spans="1:47" ht="23.25" customHeight="1">
      <c r="A679" s="1228" t="s">
        <v>1930</v>
      </c>
      <c r="B679" s="1993"/>
      <c r="C679" s="1228"/>
      <c r="D679" s="1993"/>
      <c r="E679" s="1993"/>
      <c r="F679" s="1993"/>
      <c r="G679" s="1993"/>
      <c r="H679" s="1992"/>
      <c r="I679" s="2967"/>
      <c r="J679" s="2098"/>
      <c r="K679" s="2299"/>
      <c r="L679" s="2294"/>
      <c r="M679" s="2946"/>
      <c r="N679" s="2943"/>
      <c r="P679" s="705"/>
      <c r="Q679" s="424"/>
      <c r="R679" s="705"/>
      <c r="S679" s="705"/>
      <c r="T679" s="705"/>
      <c r="U679" s="705"/>
      <c r="V679" s="705"/>
      <c r="W679" s="705"/>
      <c r="X679" s="705"/>
      <c r="Y679" s="705"/>
      <c r="Z679" s="705"/>
      <c r="AA679" s="705"/>
      <c r="AB679" s="705"/>
      <c r="AC679" s="705"/>
      <c r="AD679" s="705"/>
      <c r="AE679" s="705"/>
      <c r="AF679" s="70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</row>
    <row r="680" spans="1:47" ht="23.25" customHeight="1">
      <c r="A680" s="1228"/>
      <c r="B680" s="1993" t="s">
        <v>560</v>
      </c>
      <c r="C680" s="1228"/>
      <c r="D680" s="2030"/>
      <c r="E680" s="2295"/>
      <c r="F680" s="2295"/>
      <c r="G680" s="2296"/>
      <c r="H680" s="2297"/>
      <c r="I680" s="2111">
        <f>LOOKUP(T680,Y!$EW$4:$HT$4,Y!$EW$17:$HT$17)</f>
        <v>4</v>
      </c>
      <c r="J680" s="2103">
        <f>LOOKUP(U680,Y!$EW$4:$HT$4,Y!$EW$17:$HT$17)</f>
        <v>4</v>
      </c>
      <c r="K680" s="2049">
        <f>LOOKUP(V680,Y!$EW$4:$HT$4,Y!$EW$17:$HT$17)</f>
        <v>5</v>
      </c>
      <c r="L680" s="2080" t="str">
        <f>LOOKUP(W680,Y!$EW$4:$HT$4,Y!$EW$17:$HT$17)</f>
        <v>ดีเยี่ยม</v>
      </c>
      <c r="M680" s="2946"/>
      <c r="N680" s="2943"/>
      <c r="O680" s="1952">
        <v>2</v>
      </c>
      <c r="P680" s="55">
        <f>$O680*100+P$569</f>
        <v>206</v>
      </c>
      <c r="Q680" s="55"/>
      <c r="R680" s="55">
        <f>$O680*100+R$569</f>
        <v>207</v>
      </c>
      <c r="T680" s="55">
        <f>$O680*100+T$569</f>
        <v>208</v>
      </c>
      <c r="U680" s="55">
        <f>$O680*100+U$569</f>
        <v>209</v>
      </c>
      <c r="V680" s="55">
        <f>$O680*100+V$569</f>
        <v>210</v>
      </c>
      <c r="W680" s="55">
        <f>$O680*100+W$569</f>
        <v>211</v>
      </c>
      <c r="X680" s="705"/>
      <c r="Y680" s="705"/>
      <c r="Z680" s="705"/>
      <c r="AA680" s="705"/>
      <c r="AB680" s="705"/>
      <c r="AC680" s="705"/>
      <c r="AD680" s="705"/>
      <c r="AE680" s="705"/>
      <c r="AF680" s="705"/>
      <c r="AG680" s="45"/>
      <c r="AH680" s="45"/>
      <c r="AI680" s="45"/>
      <c r="AJ680" s="45"/>
      <c r="AK680" s="45"/>
      <c r="AL680" s="45"/>
      <c r="AM680" s="45"/>
      <c r="AN680" s="45"/>
      <c r="AO680" s="45"/>
      <c r="AP680" s="45"/>
      <c r="AQ680" s="45"/>
      <c r="AR680" s="45"/>
      <c r="AS680" s="45"/>
      <c r="AT680" s="45"/>
      <c r="AU680" s="45"/>
    </row>
    <row r="681" spans="1:47" ht="23.25" customHeight="1">
      <c r="A681" s="1228" t="s">
        <v>1931</v>
      </c>
      <c r="B681" s="1993"/>
      <c r="C681" s="1228"/>
      <c r="D681" s="1993"/>
      <c r="E681" s="1993"/>
      <c r="F681" s="1993"/>
      <c r="G681" s="1993"/>
      <c r="H681" s="1992"/>
      <c r="I681" s="2967"/>
      <c r="J681" s="2098"/>
      <c r="K681" s="2299"/>
      <c r="L681" s="2294"/>
      <c r="M681" s="2946"/>
      <c r="N681" s="2944"/>
      <c r="P681" s="705"/>
      <c r="Q681" s="424"/>
      <c r="R681" s="705"/>
      <c r="S681" s="705"/>
      <c r="T681" s="705"/>
      <c r="U681" s="705"/>
      <c r="V681" s="705"/>
      <c r="W681" s="705"/>
      <c r="X681" s="705"/>
      <c r="Y681" s="705"/>
      <c r="Z681" s="705"/>
      <c r="AA681" s="705"/>
      <c r="AB681" s="705"/>
      <c r="AC681" s="705"/>
      <c r="AD681" s="705"/>
      <c r="AE681" s="705"/>
      <c r="AF681" s="705"/>
      <c r="AG681" s="45"/>
      <c r="AH681" s="45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  <c r="AU681" s="45"/>
    </row>
    <row r="682" spans="1:47" ht="23.25" customHeight="1">
      <c r="A682" s="1228"/>
      <c r="B682" s="1993" t="s">
        <v>615</v>
      </c>
      <c r="C682" s="1228"/>
      <c r="D682" s="2030"/>
      <c r="E682" s="2295"/>
      <c r="F682" s="2295"/>
      <c r="G682" s="2296"/>
      <c r="H682" s="2297"/>
      <c r="I682" s="2111">
        <f>LOOKUP(T682,Y!$EW$4:$HT$4,Y!$EW$17:$HT$17)</f>
        <v>4</v>
      </c>
      <c r="J682" s="2103">
        <f>LOOKUP(U682,Y!$EW$4:$HT$4,Y!$EW$17:$HT$17)</f>
        <v>4</v>
      </c>
      <c r="K682" s="2049">
        <f>LOOKUP(V682,Y!$EW$4:$HT$4,Y!$EW$17:$HT$17)</f>
        <v>5</v>
      </c>
      <c r="L682" s="2080" t="str">
        <f>LOOKUP(W682,Y!$EW$4:$HT$4,Y!$EW$17:$HT$17)</f>
        <v>ดีเยี่ยม</v>
      </c>
      <c r="M682" s="2946"/>
      <c r="N682" s="2943"/>
      <c r="O682" s="1952">
        <v>3</v>
      </c>
      <c r="P682" s="55">
        <f>$O682*100+P$569</f>
        <v>306</v>
      </c>
      <c r="Q682" s="55"/>
      <c r="R682" s="55">
        <f>$O682*100+R$569</f>
        <v>307</v>
      </c>
      <c r="T682" s="55">
        <f>$O682*100+T$569</f>
        <v>308</v>
      </c>
      <c r="U682" s="55">
        <f>$O682*100+U$569</f>
        <v>309</v>
      </c>
      <c r="V682" s="55">
        <f>$O682*100+V$569</f>
        <v>310</v>
      </c>
      <c r="W682" s="55">
        <f>$O682*100+W$569</f>
        <v>311</v>
      </c>
      <c r="X682" s="705"/>
      <c r="Y682" s="705"/>
      <c r="Z682" s="705"/>
      <c r="AA682" s="705"/>
      <c r="AB682" s="705"/>
      <c r="AC682" s="705"/>
      <c r="AD682" s="705"/>
      <c r="AE682" s="705"/>
      <c r="AF682" s="705"/>
      <c r="AG682" s="45"/>
      <c r="AH682" s="45"/>
      <c r="AI682" s="45"/>
      <c r="AJ682" s="45"/>
      <c r="AK682" s="45"/>
      <c r="AL682" s="45"/>
      <c r="AM682" s="45"/>
      <c r="AN682" s="45"/>
      <c r="AO682" s="45"/>
      <c r="AP682" s="45"/>
      <c r="AQ682" s="45"/>
      <c r="AR682" s="45"/>
      <c r="AS682" s="45"/>
      <c r="AT682" s="45"/>
      <c r="AU682" s="45"/>
    </row>
    <row r="683" spans="1:47" ht="23.25" customHeight="1">
      <c r="A683" s="1228" t="s">
        <v>1932</v>
      </c>
      <c r="B683" s="1993"/>
      <c r="C683" s="1228"/>
      <c r="D683" s="1993"/>
      <c r="E683" s="1993"/>
      <c r="F683" s="1993"/>
      <c r="G683" s="1993"/>
      <c r="H683" s="1992"/>
      <c r="I683" s="2967"/>
      <c r="J683" s="2098"/>
      <c r="K683" s="2299"/>
      <c r="L683" s="2294"/>
      <c r="M683" s="2946"/>
      <c r="N683" s="2943"/>
      <c r="P683" s="705"/>
      <c r="Q683" s="424"/>
      <c r="R683" s="705"/>
      <c r="S683" s="705"/>
      <c r="T683" s="705"/>
      <c r="U683" s="705"/>
      <c r="V683" s="705"/>
      <c r="W683" s="705"/>
      <c r="X683" s="705"/>
      <c r="Y683" s="705"/>
      <c r="Z683" s="705"/>
      <c r="AA683" s="705"/>
      <c r="AB683" s="705"/>
      <c r="AC683" s="705"/>
      <c r="AD683" s="705"/>
      <c r="AE683" s="705"/>
      <c r="AF683" s="705"/>
      <c r="AG683" s="45"/>
      <c r="AH683" s="45"/>
      <c r="AI683" s="45"/>
      <c r="AJ683" s="45"/>
      <c r="AK683" s="45"/>
      <c r="AL683" s="45"/>
      <c r="AM683" s="45"/>
      <c r="AN683" s="45"/>
      <c r="AO683" s="45"/>
      <c r="AP683" s="45"/>
      <c r="AQ683" s="45"/>
      <c r="AR683" s="45"/>
      <c r="AS683" s="45"/>
      <c r="AT683" s="45"/>
      <c r="AU683" s="45"/>
    </row>
    <row r="684" spans="1:47" ht="23.25" customHeight="1">
      <c r="A684" s="1228"/>
      <c r="B684" s="1993" t="s">
        <v>1933</v>
      </c>
      <c r="C684" s="1228"/>
      <c r="D684" s="2030"/>
      <c r="E684" s="2295"/>
      <c r="F684" s="2295"/>
      <c r="G684" s="2296"/>
      <c r="H684" s="2297"/>
      <c r="I684" s="2100">
        <f>LOOKUP(T684,Y!$EW$4:$HT$4,Y!$EW$17:$HT$17)</f>
        <v>3</v>
      </c>
      <c r="J684" s="2103">
        <f>LOOKUP(U684,Y!$EW$4:$HT$4,Y!$EW$17:$HT$17)</f>
        <v>1.2</v>
      </c>
      <c r="K684" s="2049">
        <f>LOOKUP(V684,Y!$EW$4:$HT$4,Y!$EW$17:$HT$17)</f>
        <v>2</v>
      </c>
      <c r="L684" s="2080" t="str">
        <f>LOOKUP(W684,Y!$EW$4:$HT$4,Y!$EW$17:$HT$17)</f>
        <v>พอใช้</v>
      </c>
      <c r="M684" s="2946"/>
      <c r="N684" s="2943"/>
      <c r="O684" s="1952">
        <v>4</v>
      </c>
      <c r="P684" s="55">
        <f>$O684*100+P$569</f>
        <v>406</v>
      </c>
      <c r="Q684" s="55"/>
      <c r="R684" s="55">
        <f>$O684*100+R$569</f>
        <v>407</v>
      </c>
      <c r="T684" s="55">
        <f t="shared" ref="T684:W685" si="54">$O684*100+T$569</f>
        <v>408</v>
      </c>
      <c r="U684" s="55">
        <f t="shared" si="54"/>
        <v>409</v>
      </c>
      <c r="V684" s="55">
        <f t="shared" si="54"/>
        <v>410</v>
      </c>
      <c r="W684" s="55">
        <f t="shared" si="54"/>
        <v>411</v>
      </c>
      <c r="X684" s="705"/>
      <c r="Y684" s="705"/>
      <c r="Z684" s="705"/>
      <c r="AA684" s="705"/>
      <c r="AB684" s="705"/>
      <c r="AC684" s="705"/>
      <c r="AD684" s="705"/>
      <c r="AE684" s="705"/>
      <c r="AF684" s="705"/>
      <c r="AG684" s="45"/>
      <c r="AH684" s="45"/>
      <c r="AI684" s="45"/>
      <c r="AJ684" s="45"/>
      <c r="AK684" s="45"/>
      <c r="AL684" s="45"/>
      <c r="AM684" s="45"/>
      <c r="AN684" s="45"/>
      <c r="AO684" s="45"/>
      <c r="AP684" s="45"/>
      <c r="AQ684" s="45"/>
      <c r="AR684" s="45"/>
      <c r="AS684" s="45"/>
      <c r="AT684" s="45"/>
      <c r="AU684" s="45"/>
    </row>
    <row r="685" spans="1:47" ht="23.25" customHeight="1">
      <c r="A685" s="1228" t="s">
        <v>1934</v>
      </c>
      <c r="B685" s="1993"/>
      <c r="C685" s="1228"/>
      <c r="D685" s="2030"/>
      <c r="E685" s="2295"/>
      <c r="F685" s="2295"/>
      <c r="G685" s="2296"/>
      <c r="H685" s="2297"/>
      <c r="I685" s="2100">
        <f>LOOKUP(T685,Y!$EW$4:$HT$4,Y!$EW$17:$HT$17)</f>
        <v>3</v>
      </c>
      <c r="J685" s="2103">
        <f>LOOKUP(U685,Y!$EW$4:$HT$4,Y!$EW$17:$HT$17)</f>
        <v>1.2</v>
      </c>
      <c r="K685" s="2049">
        <f>LOOKUP(V685,Y!$EW$4:$HT$4,Y!$EW$17:$HT$17)</f>
        <v>2</v>
      </c>
      <c r="L685" s="2080" t="str">
        <f>LOOKUP(W685,Y!$EW$4:$HT$4,Y!$EW$17:$HT$17)</f>
        <v>พอใช้</v>
      </c>
      <c r="M685" s="2946"/>
      <c r="N685" s="2943"/>
      <c r="O685" s="1952">
        <v>5</v>
      </c>
      <c r="P685" s="55">
        <f>$O685*100+P$569</f>
        <v>506</v>
      </c>
      <c r="Q685" s="55"/>
      <c r="R685" s="55">
        <f>$O685*100+R$569</f>
        <v>507</v>
      </c>
      <c r="T685" s="55">
        <f t="shared" si="54"/>
        <v>508</v>
      </c>
      <c r="U685" s="55">
        <f t="shared" si="54"/>
        <v>509</v>
      </c>
      <c r="V685" s="55">
        <f t="shared" si="54"/>
        <v>510</v>
      </c>
      <c r="W685" s="55">
        <f t="shared" si="54"/>
        <v>511</v>
      </c>
      <c r="X685" s="705"/>
      <c r="Y685" s="705"/>
      <c r="Z685" s="705"/>
      <c r="AA685" s="705"/>
      <c r="AB685" s="705"/>
      <c r="AC685" s="705"/>
      <c r="AD685" s="705"/>
      <c r="AE685" s="705"/>
      <c r="AF685" s="705"/>
      <c r="AG685" s="45"/>
      <c r="AH685" s="45"/>
      <c r="AI685" s="45"/>
      <c r="AJ685" s="45"/>
      <c r="AK685" s="45"/>
      <c r="AL685" s="45"/>
      <c r="AM685" s="45"/>
      <c r="AN685" s="45"/>
      <c r="AO685" s="45"/>
      <c r="AP685" s="45"/>
      <c r="AQ685" s="45"/>
      <c r="AR685" s="45"/>
      <c r="AS685" s="45"/>
      <c r="AT685" s="45"/>
      <c r="AU685" s="45"/>
    </row>
    <row r="686" spans="1:47" ht="23.25" customHeight="1">
      <c r="A686" s="1228"/>
      <c r="B686" s="1993"/>
      <c r="C686" s="1228"/>
      <c r="D686" s="2030"/>
      <c r="E686" s="2295"/>
      <c r="F686" s="2295"/>
      <c r="G686" s="2296"/>
      <c r="H686" s="2297"/>
      <c r="I686" s="2111"/>
      <c r="J686" s="2103"/>
      <c r="K686" s="2049"/>
      <c r="L686" s="2080"/>
      <c r="M686" s="2946"/>
      <c r="N686" s="2943"/>
      <c r="O686" s="46"/>
      <c r="Q686" s="55"/>
      <c r="X686" s="705"/>
      <c r="Y686" s="705"/>
      <c r="Z686" s="705"/>
      <c r="AA686" s="705"/>
      <c r="AB686" s="705"/>
      <c r="AC686" s="705"/>
      <c r="AD686" s="705"/>
      <c r="AE686" s="705"/>
      <c r="AF686" s="70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</row>
    <row r="687" spans="1:47" ht="23.25" customHeight="1">
      <c r="A687" s="1228" t="s">
        <v>1935</v>
      </c>
      <c r="B687" s="1993"/>
      <c r="C687" s="1228"/>
      <c r="D687" s="1993"/>
      <c r="E687" s="1993"/>
      <c r="F687" s="1993"/>
      <c r="G687" s="1993"/>
      <c r="H687" s="1992"/>
      <c r="I687" s="2109"/>
      <c r="J687" s="2098"/>
      <c r="K687" s="2035"/>
      <c r="L687" s="2088"/>
      <c r="M687" s="2946"/>
      <c r="N687" s="2943"/>
      <c r="P687" s="705"/>
      <c r="Q687" s="424"/>
      <c r="R687" s="705"/>
      <c r="S687" s="705"/>
      <c r="T687" s="705"/>
      <c r="U687" s="705"/>
      <c r="V687" s="705"/>
      <c r="W687" s="705"/>
      <c r="X687" s="705"/>
      <c r="Y687" s="705"/>
      <c r="Z687" s="705"/>
      <c r="AA687" s="705"/>
      <c r="AB687" s="705"/>
      <c r="AC687" s="705"/>
      <c r="AD687" s="705"/>
      <c r="AE687" s="705"/>
      <c r="AF687" s="705"/>
      <c r="AG687" s="45"/>
      <c r="AH687" s="45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5"/>
    </row>
    <row r="688" spans="1:47" ht="23.25" customHeight="1">
      <c r="A688" s="1228"/>
      <c r="B688" s="1228" t="s">
        <v>1823</v>
      </c>
      <c r="D688" s="2030"/>
      <c r="E688" s="2295"/>
      <c r="F688" s="2295"/>
      <c r="G688" s="2296"/>
      <c r="H688" s="2297"/>
      <c r="I688" s="2100">
        <f>LOOKUP(T688,Y!$EW$6:$HT$6,Y!$EW$45:$HT$45)</f>
        <v>5</v>
      </c>
      <c r="J688" s="2103">
        <f>LOOKUP(U688,Y!$EW$6:$HT$6,Y!$EW$45:$HT$45)</f>
        <v>5</v>
      </c>
      <c r="K688" s="2049">
        <f>LOOKUP(V688,Y!$EW$6:$HT$6,Y!$EW$45:$HT$45)</f>
        <v>5</v>
      </c>
      <c r="L688" s="2080" t="str">
        <f>LOOKUP(W688,Y!$EW$6:$HT$6,Y!$EW$45:$HT$45)</f>
        <v>ดีเยี่ยม</v>
      </c>
      <c r="M688" s="2946"/>
      <c r="N688" s="2943"/>
      <c r="O688" s="1960">
        <v>11</v>
      </c>
      <c r="Q688" s="55"/>
      <c r="T688" s="55">
        <f>$O688*100+T$568</f>
        <v>1102</v>
      </c>
      <c r="U688" s="55">
        <f>$O688*100+U$568</f>
        <v>1103</v>
      </c>
      <c r="V688" s="55">
        <f>$O688*100+V$568</f>
        <v>1104</v>
      </c>
      <c r="W688" s="55">
        <f>$O688*100+W$568</f>
        <v>1105</v>
      </c>
      <c r="X688" s="705"/>
      <c r="Y688" s="705"/>
      <c r="Z688" s="705"/>
      <c r="AA688" s="705"/>
      <c r="AB688" s="705"/>
      <c r="AC688" s="705"/>
      <c r="AD688" s="705"/>
      <c r="AE688" s="705"/>
      <c r="AF688" s="70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5"/>
    </row>
    <row r="689" spans="1:47" ht="23.25" customHeight="1">
      <c r="A689" s="1228" t="s">
        <v>1936</v>
      </c>
      <c r="B689" s="1993"/>
      <c r="C689" s="1228"/>
      <c r="D689" s="2030"/>
      <c r="E689" s="2295"/>
      <c r="F689" s="2295"/>
      <c r="G689" s="2296"/>
      <c r="H689" s="2297"/>
      <c r="I689" s="2100">
        <f>LOOKUP(T689,Y!$EW$4:$HT$4,Y!$EW$18:$HT$18)</f>
        <v>1</v>
      </c>
      <c r="J689" s="2103">
        <f>LOOKUP(U689,Y!$EW$4:$HT$4,Y!$EW$18:$HT$18)</f>
        <v>1</v>
      </c>
      <c r="K689" s="2049">
        <f>LOOKUP(V689,Y!$EW$4:$HT$4,Y!$EW$18:$HT$18)</f>
        <v>5</v>
      </c>
      <c r="L689" s="2080" t="str">
        <f>LOOKUP(W689,Y!$EW$4:$HT$4,Y!$EW$18:$HT$18)</f>
        <v>ดีเยี่ยม</v>
      </c>
      <c r="M689" s="2946"/>
      <c r="N689" s="2943"/>
      <c r="O689" s="1952">
        <v>1</v>
      </c>
      <c r="P689" s="55">
        <f>$O689*100+P$569</f>
        <v>106</v>
      </c>
      <c r="Q689" s="55"/>
      <c r="R689" s="55">
        <f>$O689*100+R$569</f>
        <v>107</v>
      </c>
      <c r="T689" s="55">
        <f>$O689*100+T$569</f>
        <v>108</v>
      </c>
      <c r="U689" s="55">
        <f>$O689*100+U$569</f>
        <v>109</v>
      </c>
      <c r="V689" s="55">
        <f>$O689*100+V$569</f>
        <v>110</v>
      </c>
      <c r="W689" s="55">
        <f>$O689*100+W$569</f>
        <v>111</v>
      </c>
      <c r="X689" s="705"/>
      <c r="Y689" s="705"/>
      <c r="Z689" s="705"/>
      <c r="AA689" s="705"/>
      <c r="AB689" s="705"/>
      <c r="AC689" s="705"/>
      <c r="AD689" s="705"/>
      <c r="AE689" s="705"/>
      <c r="AF689" s="705"/>
      <c r="AG689" s="45"/>
      <c r="AH689" s="45"/>
      <c r="AI689" s="45"/>
      <c r="AJ689" s="45"/>
      <c r="AK689" s="45"/>
      <c r="AL689" s="45"/>
      <c r="AM689" s="45"/>
      <c r="AN689" s="45"/>
      <c r="AO689" s="45"/>
      <c r="AP689" s="45"/>
      <c r="AQ689" s="45"/>
      <c r="AR689" s="45"/>
      <c r="AS689" s="45"/>
      <c r="AT689" s="45"/>
      <c r="AU689" s="45"/>
    </row>
    <row r="690" spans="1:47" ht="23.25" customHeight="1">
      <c r="A690" s="1228" t="s">
        <v>1937</v>
      </c>
      <c r="B690" s="1993"/>
      <c r="C690" s="1228"/>
      <c r="D690" s="1993"/>
      <c r="E690" s="1993"/>
      <c r="F690" s="1993"/>
      <c r="G690" s="1993"/>
      <c r="H690" s="1992"/>
      <c r="I690" s="2109"/>
      <c r="J690" s="2098"/>
      <c r="K690" s="2299"/>
      <c r="L690" s="2294"/>
      <c r="M690" s="2946"/>
      <c r="N690" s="2943"/>
      <c r="P690" s="705"/>
      <c r="Q690" s="424"/>
      <c r="R690" s="705"/>
      <c r="S690" s="705"/>
      <c r="T690" s="705"/>
      <c r="U690" s="705"/>
      <c r="V690" s="705"/>
      <c r="W690" s="705"/>
      <c r="X690" s="705"/>
      <c r="Y690" s="705"/>
      <c r="Z690" s="705"/>
      <c r="AA690" s="705"/>
      <c r="AB690" s="705"/>
      <c r="AC690" s="705"/>
      <c r="AD690" s="705"/>
      <c r="AE690" s="705"/>
      <c r="AF690" s="70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</row>
    <row r="691" spans="1:47" ht="23.25" customHeight="1">
      <c r="A691" s="1228"/>
      <c r="B691" s="1993" t="s">
        <v>1938</v>
      </c>
      <c r="C691" s="1228"/>
      <c r="D691" s="2030"/>
      <c r="E691" s="2295"/>
      <c r="F691" s="2295"/>
      <c r="G691" s="2296"/>
      <c r="H691" s="2297"/>
      <c r="I691" s="2100">
        <f>LOOKUP(T691,Y!$EW$4:$HT$4,Y!$EW$18:$HT$18)</f>
        <v>1</v>
      </c>
      <c r="J691" s="2103">
        <f>LOOKUP(U691,Y!$EW$4:$HT$4,Y!$EW$18:$HT$18)</f>
        <v>1</v>
      </c>
      <c r="K691" s="2049">
        <f>LOOKUP(V691,Y!$EW$4:$HT$4,Y!$EW$18:$HT$18)</f>
        <v>5</v>
      </c>
      <c r="L691" s="2080" t="str">
        <f>LOOKUP(W691,Y!$EW$4:$HT$4,Y!$EW$18:$HT$18)</f>
        <v>ดีเยี่ยม</v>
      </c>
      <c r="M691" s="2946"/>
      <c r="N691" s="2943"/>
      <c r="O691" s="1952">
        <v>2</v>
      </c>
      <c r="P691" s="55">
        <f>$O691*100+P$569</f>
        <v>206</v>
      </c>
      <c r="Q691" s="55"/>
      <c r="R691" s="55">
        <f>$O691*100+R$569</f>
        <v>207</v>
      </c>
      <c r="T691" s="55">
        <f t="shared" ref="T691:W692" si="55">$O691*100+T$569</f>
        <v>208</v>
      </c>
      <c r="U691" s="55">
        <f t="shared" si="55"/>
        <v>209</v>
      </c>
      <c r="V691" s="55">
        <f t="shared" si="55"/>
        <v>210</v>
      </c>
      <c r="W691" s="55">
        <f t="shared" si="55"/>
        <v>211</v>
      </c>
      <c r="X691" s="705"/>
      <c r="Y691" s="705"/>
      <c r="Z691" s="705"/>
      <c r="AA691" s="705"/>
      <c r="AB691" s="705"/>
      <c r="AC691" s="705"/>
      <c r="AD691" s="705"/>
      <c r="AE691" s="705"/>
      <c r="AF691" s="705"/>
      <c r="AG691" s="45"/>
      <c r="AH691" s="45"/>
      <c r="AI691" s="45"/>
      <c r="AJ691" s="45"/>
      <c r="AK691" s="45"/>
      <c r="AL691" s="45"/>
      <c r="AM691" s="45"/>
      <c r="AN691" s="45"/>
      <c r="AO691" s="45"/>
      <c r="AP691" s="45"/>
      <c r="AQ691" s="45"/>
      <c r="AR691" s="45"/>
      <c r="AS691" s="45"/>
      <c r="AT691" s="45"/>
      <c r="AU691" s="45"/>
    </row>
    <row r="692" spans="1:47" ht="23.25" customHeight="1">
      <c r="A692" s="1228" t="s">
        <v>1939</v>
      </c>
      <c r="B692" s="1993"/>
      <c r="C692" s="1228"/>
      <c r="D692" s="2030"/>
      <c r="E692" s="2295"/>
      <c r="F692" s="2295"/>
      <c r="G692" s="2296"/>
      <c r="H692" s="2297"/>
      <c r="I692" s="2100">
        <f>LOOKUP(T692,Y!$EW$4:$HT$4,Y!$EW$18:$HT$18)</f>
        <v>1</v>
      </c>
      <c r="J692" s="2103">
        <f>LOOKUP(U692,Y!$EW$4:$HT$4,Y!$EW$18:$HT$18)</f>
        <v>1</v>
      </c>
      <c r="K692" s="2049">
        <f>LOOKUP(V692,Y!$EW$4:$HT$4,Y!$EW$18:$HT$18)</f>
        <v>5</v>
      </c>
      <c r="L692" s="2080" t="str">
        <f>LOOKUP(W692,Y!$EW$4:$HT$4,Y!$EW$18:$HT$18)</f>
        <v>ดีเยี่ยม</v>
      </c>
      <c r="M692" s="2946"/>
      <c r="N692" s="2943"/>
      <c r="O692" s="1952">
        <v>3</v>
      </c>
      <c r="P692" s="55">
        <f>$O692*100+P$569</f>
        <v>306</v>
      </c>
      <c r="Q692" s="55"/>
      <c r="R692" s="55">
        <f>$O692*100+R$569</f>
        <v>307</v>
      </c>
      <c r="T692" s="55">
        <f t="shared" si="55"/>
        <v>308</v>
      </c>
      <c r="U692" s="55">
        <f t="shared" si="55"/>
        <v>309</v>
      </c>
      <c r="V692" s="55">
        <f t="shared" si="55"/>
        <v>310</v>
      </c>
      <c r="W692" s="55">
        <f t="shared" si="55"/>
        <v>311</v>
      </c>
      <c r="X692" s="705"/>
      <c r="Y692" s="705"/>
      <c r="Z692" s="705"/>
      <c r="AA692" s="705"/>
      <c r="AB692" s="705"/>
      <c r="AC692" s="705"/>
      <c r="AD692" s="705"/>
      <c r="AE692" s="705"/>
      <c r="AF692" s="705"/>
      <c r="AG692" s="45"/>
      <c r="AH692" s="45"/>
      <c r="AI692" s="45"/>
      <c r="AJ692" s="45"/>
      <c r="AK692" s="45"/>
      <c r="AL692" s="45"/>
      <c r="AM692" s="45"/>
      <c r="AN692" s="45"/>
      <c r="AO692" s="45"/>
      <c r="AP692" s="45"/>
      <c r="AQ692" s="45"/>
      <c r="AR692" s="45"/>
      <c r="AS692" s="45"/>
      <c r="AT692" s="45"/>
      <c r="AU692" s="45"/>
    </row>
    <row r="693" spans="1:47" ht="23.25" customHeight="1">
      <c r="A693" s="1986" t="str">
        <f>"- "&amp;N693&amp;" -"</f>
        <v>- 43 -</v>
      </c>
      <c r="B693" s="1979"/>
      <c r="C693" s="1979"/>
      <c r="D693" s="1979"/>
      <c r="E693" s="1979"/>
      <c r="F693" s="1979"/>
      <c r="G693" s="1979"/>
      <c r="H693" s="1979"/>
      <c r="I693" s="1979"/>
      <c r="J693" s="1979"/>
      <c r="K693" s="1979"/>
      <c r="L693" s="1986"/>
      <c r="M693" s="2946">
        <v>1</v>
      </c>
      <c r="N693" s="2944">
        <f>IF(M693&gt;0,SUM(M$234:M693),0)</f>
        <v>43</v>
      </c>
      <c r="O693" s="46"/>
      <c r="Q693" s="55"/>
      <c r="X693" s="705"/>
      <c r="Y693" s="705"/>
      <c r="Z693" s="705"/>
      <c r="AA693" s="705"/>
      <c r="AB693" s="705"/>
      <c r="AC693" s="705"/>
      <c r="AD693" s="705"/>
      <c r="AE693" s="705"/>
      <c r="AF693" s="705"/>
      <c r="AG693" s="45"/>
      <c r="AH693" s="45"/>
      <c r="AI693" s="45"/>
      <c r="AJ693" s="45"/>
      <c r="AK693" s="45"/>
      <c r="AL693" s="45"/>
      <c r="AM693" s="45"/>
      <c r="AN693" s="45"/>
      <c r="AO693" s="45"/>
      <c r="AP693" s="45"/>
      <c r="AQ693" s="45"/>
      <c r="AR693" s="45"/>
      <c r="AS693" s="45"/>
      <c r="AT693" s="45"/>
      <c r="AU693" s="45"/>
    </row>
    <row r="694" spans="1:47" ht="23.25" customHeight="1">
      <c r="A694" s="1228"/>
      <c r="B694" s="45"/>
      <c r="C694" s="340"/>
      <c r="D694" s="720"/>
      <c r="E694" s="769"/>
      <c r="F694" s="769"/>
      <c r="G694" s="770"/>
      <c r="H694" s="770"/>
      <c r="I694" s="2091"/>
      <c r="J694" s="2091"/>
      <c r="K694" s="2091"/>
      <c r="L694" s="2091"/>
      <c r="M694" s="2946"/>
      <c r="N694" s="2943"/>
      <c r="O694" s="46"/>
      <c r="Q694" s="55"/>
      <c r="X694" s="705"/>
      <c r="Y694" s="705"/>
      <c r="Z694" s="705"/>
      <c r="AA694" s="705"/>
      <c r="AB694" s="705"/>
      <c r="AC694" s="705"/>
      <c r="AD694" s="705"/>
      <c r="AE694" s="705"/>
      <c r="AF694" s="705"/>
      <c r="AG694" s="45"/>
      <c r="AH694" s="45"/>
      <c r="AI694" s="45"/>
      <c r="AJ694" s="45"/>
      <c r="AK694" s="45"/>
      <c r="AL694" s="45"/>
      <c r="AM694" s="45"/>
      <c r="AN694" s="45"/>
      <c r="AO694" s="45"/>
      <c r="AP694" s="45"/>
      <c r="AQ694" s="45"/>
      <c r="AR694" s="45"/>
      <c r="AS694" s="45"/>
      <c r="AT694" s="45"/>
      <c r="AU694" s="45"/>
    </row>
    <row r="695" spans="1:47" ht="23.25" customHeight="1">
      <c r="A695" s="1228"/>
      <c r="B695" s="45"/>
      <c r="C695" s="340"/>
      <c r="D695" s="720"/>
      <c r="E695" s="769"/>
      <c r="F695" s="769"/>
      <c r="G695" s="770"/>
      <c r="H695" s="770"/>
      <c r="I695" s="2091"/>
      <c r="J695" s="2091"/>
      <c r="K695" s="2091"/>
      <c r="L695" s="2091"/>
      <c r="M695" s="2946"/>
      <c r="N695" s="2943"/>
      <c r="O695" s="46"/>
      <c r="Q695" s="55"/>
      <c r="X695" s="705"/>
      <c r="Y695" s="705"/>
      <c r="Z695" s="705"/>
      <c r="AA695" s="705"/>
      <c r="AB695" s="705"/>
      <c r="AC695" s="705"/>
      <c r="AD695" s="705"/>
      <c r="AE695" s="705"/>
      <c r="AF695" s="70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  <c r="AU695" s="45"/>
    </row>
    <row r="696" spans="1:47" ht="23.25" customHeight="1">
      <c r="A696" s="1215"/>
      <c r="B696" s="1977" t="s">
        <v>1616</v>
      </c>
      <c r="C696" s="20"/>
      <c r="D696" s="45"/>
      <c r="E696" s="28"/>
      <c r="F696" s="28"/>
      <c r="G696" s="45"/>
      <c r="H696" s="45"/>
      <c r="I696" s="28"/>
      <c r="J696" s="28"/>
      <c r="K696" s="28"/>
      <c r="L696" s="45"/>
      <c r="M696" s="2946"/>
      <c r="N696" s="2943"/>
      <c r="O696" s="46"/>
      <c r="Q696" s="55"/>
      <c r="X696" s="705"/>
      <c r="Y696" s="705"/>
      <c r="Z696" s="705"/>
      <c r="AA696" s="705"/>
      <c r="AB696" s="705"/>
      <c r="AC696" s="705"/>
      <c r="AD696" s="705"/>
      <c r="AE696" s="705"/>
      <c r="AF696" s="705"/>
      <c r="AG696" s="45"/>
      <c r="AH696" s="45"/>
      <c r="AI696" s="45"/>
      <c r="AJ696" s="45"/>
      <c r="AK696" s="45"/>
      <c r="AL696" s="45"/>
      <c r="AM696" s="45"/>
      <c r="AN696" s="45"/>
      <c r="AO696" s="45"/>
      <c r="AP696" s="45"/>
      <c r="AQ696" s="45"/>
      <c r="AR696" s="45"/>
      <c r="AS696" s="45"/>
      <c r="AT696" s="45"/>
      <c r="AU696" s="45"/>
    </row>
    <row r="697" spans="1:47" ht="23.25" customHeight="1">
      <c r="A697" s="1241"/>
      <c r="B697" s="710"/>
      <c r="C697" s="726"/>
      <c r="D697" s="710"/>
      <c r="E697" s="710"/>
      <c r="F697" s="710"/>
      <c r="G697" s="710"/>
      <c r="H697" s="711"/>
      <c r="I697" s="2063" t="s">
        <v>631</v>
      </c>
      <c r="J697" s="2042" t="s">
        <v>1891</v>
      </c>
      <c r="K697" s="2042" t="s">
        <v>2344</v>
      </c>
      <c r="L697" s="2087" t="s">
        <v>2345</v>
      </c>
      <c r="M697" s="2946"/>
      <c r="N697" s="2943"/>
      <c r="O697" s="46"/>
      <c r="Q697" s="55"/>
      <c r="X697" s="705"/>
      <c r="Y697" s="705"/>
      <c r="Z697" s="705"/>
      <c r="AA697" s="705"/>
      <c r="AB697" s="705"/>
      <c r="AC697" s="705"/>
      <c r="AD697" s="705"/>
      <c r="AE697" s="705"/>
      <c r="AF697" s="705"/>
      <c r="AG697" s="45"/>
      <c r="AH697" s="45"/>
      <c r="AI697" s="45"/>
      <c r="AJ697" s="45"/>
      <c r="AK697" s="45"/>
      <c r="AL697" s="45"/>
      <c r="AM697" s="45"/>
      <c r="AN697" s="45"/>
      <c r="AO697" s="45"/>
      <c r="AP697" s="45"/>
      <c r="AQ697" s="45"/>
      <c r="AR697" s="45"/>
      <c r="AS697" s="45"/>
      <c r="AT697" s="45"/>
      <c r="AU697" s="45"/>
    </row>
    <row r="698" spans="1:47" ht="23.25" customHeight="1">
      <c r="A698" s="1307" t="s">
        <v>1286</v>
      </c>
      <c r="B698" s="713"/>
      <c r="C698" s="728"/>
      <c r="D698" s="713"/>
      <c r="E698" s="713"/>
      <c r="F698" s="713"/>
      <c r="G698" s="713"/>
      <c r="H698" s="712"/>
      <c r="I698" s="2064" t="s">
        <v>630</v>
      </c>
      <c r="J698" s="2049" t="s">
        <v>902</v>
      </c>
      <c r="K698" s="2049" t="s">
        <v>897</v>
      </c>
      <c r="L698" s="2080" t="s">
        <v>891</v>
      </c>
      <c r="M698" s="2946"/>
      <c r="N698" s="2943"/>
      <c r="O698" s="46"/>
      <c r="Q698" s="55"/>
      <c r="X698" s="705"/>
      <c r="Y698" s="705"/>
      <c r="Z698" s="705"/>
      <c r="AA698" s="705"/>
      <c r="AB698" s="705"/>
      <c r="AC698" s="705"/>
      <c r="AD698" s="705"/>
      <c r="AE698" s="705"/>
      <c r="AF698" s="705"/>
      <c r="AG698" s="45"/>
      <c r="AH698" s="45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5"/>
    </row>
    <row r="699" spans="1:47" ht="23.25" customHeight="1">
      <c r="A699" s="1335"/>
      <c r="B699" s="714"/>
      <c r="C699" s="730"/>
      <c r="D699" s="714"/>
      <c r="E699" s="714"/>
      <c r="F699" s="714"/>
      <c r="G699" s="714"/>
      <c r="H699" s="715"/>
      <c r="I699" s="2112"/>
      <c r="J699" s="2084"/>
      <c r="K699" s="2084" t="s">
        <v>891</v>
      </c>
      <c r="L699" s="2085"/>
      <c r="M699" s="2946"/>
      <c r="N699" s="2943"/>
      <c r="O699" s="46"/>
      <c r="Q699" s="55"/>
      <c r="X699" s="705"/>
      <c r="Y699" s="705"/>
      <c r="Z699" s="705"/>
      <c r="AA699" s="705"/>
      <c r="AB699" s="705"/>
      <c r="AC699" s="705"/>
      <c r="AD699" s="705"/>
      <c r="AE699" s="705"/>
      <c r="AF699" s="705"/>
      <c r="AG699" s="45"/>
      <c r="AH699" s="45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  <c r="AU699" s="45"/>
    </row>
    <row r="700" spans="1:47" ht="23.25" customHeight="1">
      <c r="A700" s="1228" t="s">
        <v>1940</v>
      </c>
      <c r="B700" s="1993"/>
      <c r="C700" s="1228"/>
      <c r="D700" s="1993"/>
      <c r="E700" s="1993"/>
      <c r="F700" s="1993"/>
      <c r="G700" s="1993"/>
      <c r="H700" s="1992"/>
      <c r="I700" s="2298"/>
      <c r="J700" s="2299"/>
      <c r="K700" s="2299"/>
      <c r="L700" s="2294"/>
      <c r="M700" s="2946"/>
      <c r="N700" s="2943"/>
      <c r="P700" s="705"/>
      <c r="Q700" s="424"/>
      <c r="R700" s="705"/>
      <c r="S700" s="705"/>
      <c r="T700" s="705"/>
      <c r="U700" s="705"/>
      <c r="V700" s="705"/>
      <c r="W700" s="705"/>
      <c r="X700" s="705"/>
      <c r="Y700" s="705"/>
      <c r="Z700" s="705"/>
      <c r="AA700" s="705"/>
      <c r="AB700" s="705"/>
      <c r="AC700" s="705"/>
      <c r="AD700" s="705"/>
      <c r="AE700" s="705"/>
      <c r="AF700" s="705"/>
      <c r="AG700" s="45"/>
      <c r="AH700" s="45"/>
      <c r="AI700" s="45"/>
      <c r="AJ700" s="45"/>
      <c r="AK700" s="45"/>
      <c r="AL700" s="45"/>
      <c r="AM700" s="45"/>
      <c r="AN700" s="45"/>
      <c r="AO700" s="45"/>
      <c r="AP700" s="45"/>
      <c r="AQ700" s="45"/>
      <c r="AR700" s="45"/>
      <c r="AS700" s="45"/>
      <c r="AT700" s="45"/>
      <c r="AU700" s="45"/>
    </row>
    <row r="701" spans="1:47" ht="23.25" customHeight="1">
      <c r="A701" s="1228"/>
      <c r="B701" s="1993" t="s">
        <v>2229</v>
      </c>
      <c r="C701" s="1228"/>
      <c r="D701" s="2030"/>
      <c r="E701" s="2295"/>
      <c r="F701" s="2295"/>
      <c r="G701" s="2296"/>
      <c r="H701" s="2297"/>
      <c r="I701" s="2100">
        <f>LOOKUP(T701,Y!$EW$4:$HT$4,Y!$EW$18:$HT$18)</f>
        <v>0.5</v>
      </c>
      <c r="J701" s="2103">
        <f>LOOKUP(U701,Y!$EW$4:$HT$4,Y!$EW$18:$HT$18)</f>
        <v>0.5</v>
      </c>
      <c r="K701" s="2049">
        <f>LOOKUP(V701,Y!$EW$4:$HT$4,Y!$EW$18:$HT$18)</f>
        <v>5</v>
      </c>
      <c r="L701" s="2080" t="str">
        <f>LOOKUP(W701,Y!$EW$4:$HT$4,Y!$EW$18:$HT$18)</f>
        <v>ดีเยี่ยม</v>
      </c>
      <c r="M701" s="2946"/>
      <c r="N701" s="2943"/>
      <c r="O701" s="1952">
        <v>4</v>
      </c>
      <c r="P701" s="55">
        <f>$O701*100+P$569</f>
        <v>406</v>
      </c>
      <c r="Q701" s="55"/>
      <c r="R701" s="55">
        <f>$O701*100+R$569</f>
        <v>407</v>
      </c>
      <c r="T701" s="55">
        <f>$O701*100+T$569</f>
        <v>408</v>
      </c>
      <c r="U701" s="55">
        <f>$O701*100+U$569</f>
        <v>409</v>
      </c>
      <c r="V701" s="55">
        <f>$O701*100+V$569</f>
        <v>410</v>
      </c>
      <c r="W701" s="55">
        <f>$O701*100+W$569</f>
        <v>411</v>
      </c>
      <c r="X701" s="705"/>
      <c r="Y701" s="705"/>
      <c r="Z701" s="705"/>
      <c r="AA701" s="705"/>
      <c r="AB701" s="705"/>
      <c r="AC701" s="705"/>
      <c r="AD701" s="705"/>
      <c r="AE701" s="705"/>
      <c r="AF701" s="705"/>
      <c r="AG701" s="45"/>
      <c r="AH701" s="45"/>
      <c r="AI701" s="45"/>
      <c r="AJ701" s="45"/>
      <c r="AK701" s="45"/>
      <c r="AL701" s="45"/>
      <c r="AM701" s="45"/>
      <c r="AN701" s="45"/>
      <c r="AO701" s="45"/>
      <c r="AP701" s="45"/>
      <c r="AQ701" s="45"/>
      <c r="AR701" s="45"/>
      <c r="AS701" s="45"/>
      <c r="AT701" s="45"/>
      <c r="AU701" s="45"/>
    </row>
    <row r="702" spans="1:47" ht="23.25" customHeight="1">
      <c r="A702" s="1228" t="s">
        <v>1941</v>
      </c>
      <c r="B702" s="1993"/>
      <c r="C702" s="1228"/>
      <c r="D702" s="1993"/>
      <c r="E702" s="1993"/>
      <c r="F702" s="1993"/>
      <c r="G702" s="1993"/>
      <c r="H702" s="1992"/>
      <c r="I702" s="2109"/>
      <c r="J702" s="2098"/>
      <c r="K702" s="2299"/>
      <c r="L702" s="2294"/>
      <c r="M702" s="2946"/>
      <c r="N702" s="2943"/>
      <c r="P702" s="705"/>
      <c r="Q702" s="424"/>
      <c r="R702" s="705"/>
      <c r="S702" s="705"/>
      <c r="T702" s="705"/>
      <c r="U702" s="705"/>
      <c r="V702" s="705"/>
      <c r="W702" s="705"/>
      <c r="X702" s="705"/>
      <c r="Y702" s="705"/>
      <c r="Z702" s="705"/>
      <c r="AA702" s="705"/>
      <c r="AB702" s="705"/>
      <c r="AC702" s="705"/>
      <c r="AD702" s="705"/>
      <c r="AE702" s="705"/>
      <c r="AF702" s="70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</row>
    <row r="703" spans="1:47" ht="23.25" customHeight="1">
      <c r="A703" s="1228"/>
      <c r="B703" s="1993" t="s">
        <v>1942</v>
      </c>
      <c r="C703" s="1228"/>
      <c r="D703" s="2030"/>
      <c r="E703" s="2295"/>
      <c r="F703" s="2295"/>
      <c r="G703" s="2296"/>
      <c r="H703" s="2297"/>
      <c r="I703" s="2100">
        <f>LOOKUP(T703,Y!$EW$4:$HT$4,Y!$EW$18:$HT$18)</f>
        <v>0.5</v>
      </c>
      <c r="J703" s="2103">
        <f>LOOKUP(U703,Y!$EW$4:$HT$4,Y!$EW$18:$HT$18)</f>
        <v>0.5</v>
      </c>
      <c r="K703" s="2049">
        <f>LOOKUP(V703,Y!$EW$4:$HT$4,Y!$EW$18:$HT$18)</f>
        <v>5</v>
      </c>
      <c r="L703" s="2080" t="str">
        <f>LOOKUP(W703,Y!$EW$4:$HT$4,Y!$EW$18:$HT$18)</f>
        <v>ดีเยี่ยม</v>
      </c>
      <c r="M703" s="2946"/>
      <c r="N703" s="2943"/>
      <c r="O703" s="1952">
        <v>5</v>
      </c>
      <c r="P703" s="55">
        <f>$O703*100+P$569</f>
        <v>506</v>
      </c>
      <c r="Q703" s="55"/>
      <c r="R703" s="55">
        <f>$O703*100+R$569</f>
        <v>507</v>
      </c>
      <c r="T703" s="55">
        <f t="shared" ref="T703:W704" si="56">$O703*100+T$569</f>
        <v>508</v>
      </c>
      <c r="U703" s="55">
        <f t="shared" si="56"/>
        <v>509</v>
      </c>
      <c r="V703" s="55">
        <f t="shared" si="56"/>
        <v>510</v>
      </c>
      <c r="W703" s="55">
        <f t="shared" si="56"/>
        <v>511</v>
      </c>
      <c r="X703" s="705"/>
      <c r="Y703" s="705"/>
      <c r="Z703" s="705"/>
      <c r="AA703" s="705"/>
      <c r="AB703" s="705"/>
      <c r="AC703" s="705"/>
      <c r="AD703" s="705"/>
      <c r="AE703" s="705"/>
      <c r="AF703" s="705"/>
      <c r="AG703" s="45"/>
      <c r="AH703" s="45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  <c r="AU703" s="45"/>
    </row>
    <row r="704" spans="1:47" ht="23.25" customHeight="1">
      <c r="A704" s="1228" t="s">
        <v>1943</v>
      </c>
      <c r="B704" s="1993"/>
      <c r="C704" s="1228"/>
      <c r="D704" s="2030"/>
      <c r="E704" s="2295"/>
      <c r="F704" s="2295"/>
      <c r="G704" s="2296"/>
      <c r="H704" s="2297"/>
      <c r="I704" s="2100">
        <f>LOOKUP(T704,Y!$EW$4:$HT$4,Y!$EW$18:$HT$18)</f>
        <v>1</v>
      </c>
      <c r="J704" s="2103">
        <f>LOOKUP(U704,Y!$EW$4:$HT$4,Y!$EW$18:$HT$18)</f>
        <v>1</v>
      </c>
      <c r="K704" s="2049">
        <f>LOOKUP(V704,Y!$EW$4:$HT$4,Y!$EW$18:$HT$18)</f>
        <v>5</v>
      </c>
      <c r="L704" s="2080" t="str">
        <f>LOOKUP(W704,Y!$EW$4:$HT$4,Y!$EW$18:$HT$18)</f>
        <v>ดีเยี่ยม</v>
      </c>
      <c r="M704" s="2946"/>
      <c r="N704" s="2943"/>
      <c r="O704" s="1952">
        <v>6</v>
      </c>
      <c r="P704" s="55">
        <f>$O704*100+P$569</f>
        <v>606</v>
      </c>
      <c r="Q704" s="55"/>
      <c r="R704" s="55">
        <f>$O704*100+R$569</f>
        <v>607</v>
      </c>
      <c r="T704" s="55">
        <f t="shared" si="56"/>
        <v>608</v>
      </c>
      <c r="U704" s="55">
        <f t="shared" si="56"/>
        <v>609</v>
      </c>
      <c r="V704" s="55">
        <f t="shared" si="56"/>
        <v>610</v>
      </c>
      <c r="W704" s="55">
        <f t="shared" si="56"/>
        <v>611</v>
      </c>
      <c r="X704" s="705"/>
      <c r="Y704" s="705"/>
      <c r="Z704" s="705"/>
      <c r="AA704" s="705"/>
      <c r="AB704" s="705"/>
      <c r="AC704" s="705"/>
      <c r="AD704" s="705"/>
      <c r="AE704" s="705"/>
      <c r="AF704" s="705"/>
      <c r="AG704" s="45"/>
      <c r="AH704" s="45"/>
      <c r="AI704" s="45"/>
      <c r="AJ704" s="45"/>
      <c r="AK704" s="45"/>
      <c r="AL704" s="45"/>
      <c r="AM704" s="45"/>
      <c r="AN704" s="45"/>
      <c r="AO704" s="45"/>
      <c r="AP704" s="45"/>
      <c r="AQ704" s="45"/>
      <c r="AR704" s="45"/>
      <c r="AS704" s="45"/>
      <c r="AT704" s="45"/>
      <c r="AU704" s="45"/>
    </row>
    <row r="705" spans="1:47" ht="23.25" customHeight="1">
      <c r="A705" s="2240" t="s">
        <v>1239</v>
      </c>
      <c r="B705" s="45"/>
      <c r="C705" s="340"/>
      <c r="D705" s="720"/>
      <c r="E705" s="769"/>
      <c r="F705" s="769"/>
      <c r="G705" s="770"/>
      <c r="H705" s="771"/>
      <c r="I705" s="2100">
        <f>LOOKUP(T705,Y!$EW$6:$HT$6,Y!$EW$46:$HT$46)</f>
        <v>5</v>
      </c>
      <c r="J705" s="2103">
        <f>LOOKUP(U705,Y!$EW$6:$HT$6,Y!$EW$46:$HT$46)</f>
        <v>5</v>
      </c>
      <c r="K705" s="2049">
        <f>LOOKUP(V705,Y!$EW$6:$HT$6,Y!$EW$46:$HT$46)</f>
        <v>5</v>
      </c>
      <c r="L705" s="2080" t="str">
        <f>LOOKUP(W705,Y!$EW$6:$HT$6,Y!$EW$46:$HT$46)</f>
        <v>ดีเยี่ยม</v>
      </c>
      <c r="M705" s="2946"/>
      <c r="N705" s="2943"/>
      <c r="O705" s="1960">
        <v>12</v>
      </c>
      <c r="Q705" s="55"/>
      <c r="T705" s="55">
        <f>$O705*100+T$568</f>
        <v>1202</v>
      </c>
      <c r="U705" s="55">
        <f>$O705*100+U$568</f>
        <v>1203</v>
      </c>
      <c r="V705" s="55">
        <f>$O705*100+V$568</f>
        <v>1204</v>
      </c>
      <c r="W705" s="55">
        <f>$O705*100+W$568</f>
        <v>1205</v>
      </c>
      <c r="X705" s="705"/>
      <c r="Y705" s="705"/>
      <c r="Z705" s="705"/>
      <c r="AA705" s="705"/>
      <c r="AB705" s="705"/>
      <c r="AC705" s="705"/>
      <c r="AD705" s="705"/>
      <c r="AE705" s="705"/>
      <c r="AF705" s="70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</row>
    <row r="706" spans="1:47" ht="23.25" customHeight="1">
      <c r="A706" s="1228" t="s">
        <v>1944</v>
      </c>
      <c r="B706" s="45"/>
      <c r="C706" s="340"/>
      <c r="D706" s="45"/>
      <c r="E706" s="45"/>
      <c r="F706" s="45"/>
      <c r="G706" s="45"/>
      <c r="H706" s="717"/>
      <c r="I706" s="2969"/>
      <c r="J706" s="2971"/>
      <c r="K706" s="721"/>
      <c r="L706" s="2088"/>
      <c r="M706" s="2946"/>
      <c r="N706" s="2943"/>
      <c r="O706" s="1952">
        <v>8</v>
      </c>
      <c r="P706" s="55">
        <f>$O706*100+P$569</f>
        <v>806</v>
      </c>
      <c r="Q706" s="55"/>
      <c r="R706" s="55">
        <f>$O706*100+R$569</f>
        <v>807</v>
      </c>
      <c r="T706" s="55">
        <f>$O706*100+T$569</f>
        <v>808</v>
      </c>
      <c r="U706" s="55">
        <f>$O706*100+U$569</f>
        <v>809</v>
      </c>
      <c r="V706" s="55">
        <f>$O706*100+V$569</f>
        <v>810</v>
      </c>
      <c r="W706" s="55">
        <f>$O706*100+W$569</f>
        <v>811</v>
      </c>
      <c r="X706" s="705"/>
      <c r="Y706" s="705"/>
      <c r="Z706" s="705"/>
      <c r="AA706" s="705"/>
      <c r="AB706" s="705"/>
      <c r="AC706" s="705"/>
      <c r="AD706" s="705"/>
      <c r="AE706" s="705"/>
      <c r="AF706" s="705"/>
      <c r="AG706" s="45"/>
      <c r="AH706" s="45"/>
      <c r="AI706" s="45"/>
      <c r="AJ706" s="45"/>
      <c r="AK706" s="45"/>
      <c r="AL706" s="45"/>
      <c r="AM706" s="45"/>
      <c r="AN706" s="45"/>
      <c r="AO706" s="45"/>
      <c r="AP706" s="45"/>
      <c r="AQ706" s="45"/>
      <c r="AR706" s="45"/>
      <c r="AS706" s="45"/>
      <c r="AT706" s="45"/>
      <c r="AU706" s="45"/>
    </row>
    <row r="707" spans="1:47" ht="23.25" customHeight="1">
      <c r="A707" s="1228"/>
      <c r="B707" s="1993" t="s">
        <v>512</v>
      </c>
      <c r="C707" s="340"/>
      <c r="D707" s="720"/>
      <c r="E707" s="769"/>
      <c r="F707" s="769"/>
      <c r="G707" s="770"/>
      <c r="H707" s="771"/>
      <c r="I707" s="2100">
        <f>LOOKUP(T707,Y!$EW$6:$HT$6,Y!$EW$46:$HT$46)</f>
        <v>5</v>
      </c>
      <c r="J707" s="2103">
        <f>LOOKUP(U707,Y!$EW$6:$HT$6,Y!$EW$46:$HT$46)</f>
        <v>5</v>
      </c>
      <c r="K707" s="2049">
        <f>LOOKUP(V707,Y!$EW$6:$HT$6,Y!$EW$46:$HT$46)</f>
        <v>5</v>
      </c>
      <c r="L707" s="2080" t="str">
        <f>LOOKUP(W707,Y!$EW$6:$HT$6,Y!$EW$46:$HT$46)</f>
        <v>ดีเยี่ยม</v>
      </c>
      <c r="M707" s="2946"/>
      <c r="N707" s="2943"/>
      <c r="O707" s="1960">
        <v>11</v>
      </c>
      <c r="Q707" s="55"/>
      <c r="T707" s="55">
        <f>$O707*100+T$568</f>
        <v>1102</v>
      </c>
      <c r="U707" s="55">
        <f>$O707*100+U$568</f>
        <v>1103</v>
      </c>
      <c r="V707" s="55">
        <f>$O707*100+V$568</f>
        <v>1104</v>
      </c>
      <c r="W707" s="55">
        <f>$O707*100+W$568</f>
        <v>1105</v>
      </c>
      <c r="X707" s="705"/>
      <c r="Y707" s="705"/>
      <c r="Z707" s="705"/>
      <c r="AA707" s="705"/>
      <c r="AB707" s="705"/>
      <c r="AC707" s="705"/>
      <c r="AD707" s="705"/>
      <c r="AE707" s="705"/>
      <c r="AF707" s="70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</row>
    <row r="708" spans="1:47" ht="23.25" customHeight="1">
      <c r="A708" s="1228" t="s">
        <v>1945</v>
      </c>
      <c r="B708" s="45"/>
      <c r="C708" s="340"/>
      <c r="D708" s="720"/>
      <c r="E708" s="769"/>
      <c r="F708" s="769"/>
      <c r="G708" s="770"/>
      <c r="H708" s="771"/>
      <c r="I708" s="2100">
        <f>LOOKUP(T708,Y!$EW$4:$HT$4,Y!$EW$19:$HT$19)</f>
        <v>2.5</v>
      </c>
      <c r="J708" s="2103">
        <f>LOOKUP(U708,Y!$EW$4:$HT$4,Y!$EW$19:$HT$19)</f>
        <v>2.5</v>
      </c>
      <c r="K708" s="2049">
        <f>LOOKUP(V708,Y!$EW$4:$HT$4,Y!$EW$19:$HT$19)</f>
        <v>5</v>
      </c>
      <c r="L708" s="2080" t="str">
        <f>LOOKUP(W708,Y!$EW$4:$HT$4,Y!$EW$19:$HT$19)</f>
        <v>ดีเยี่ยม</v>
      </c>
      <c r="M708" s="2946"/>
      <c r="N708" s="2943"/>
      <c r="O708" s="1952">
        <v>1</v>
      </c>
      <c r="P708" s="55">
        <f>$O708*100+P$569</f>
        <v>106</v>
      </c>
      <c r="Q708" s="55"/>
      <c r="R708" s="55">
        <f>$O708*100+R$569</f>
        <v>107</v>
      </c>
      <c r="T708" s="55">
        <f>$O708*100+T$569</f>
        <v>108</v>
      </c>
      <c r="U708" s="55">
        <f>$O708*100+U$569</f>
        <v>109</v>
      </c>
      <c r="V708" s="55">
        <f>$O708*100+V$569</f>
        <v>110</v>
      </c>
      <c r="W708" s="55">
        <f>$O708*100+W$569</f>
        <v>111</v>
      </c>
      <c r="X708" s="705"/>
      <c r="Y708" s="705"/>
      <c r="Z708" s="705"/>
      <c r="AA708" s="705"/>
      <c r="AB708" s="705"/>
      <c r="AC708" s="705"/>
      <c r="AD708" s="705"/>
      <c r="AE708" s="705"/>
      <c r="AF708" s="705"/>
      <c r="AG708" s="45"/>
      <c r="AH708" s="45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5"/>
    </row>
    <row r="709" spans="1:47" ht="23.25" customHeight="1">
      <c r="A709" s="1228" t="s">
        <v>1946</v>
      </c>
      <c r="B709" s="45"/>
      <c r="C709" s="340"/>
      <c r="D709" s="45"/>
      <c r="E709" s="45"/>
      <c r="F709" s="45"/>
      <c r="G709" s="45"/>
      <c r="H709" s="717"/>
      <c r="I709" s="2969"/>
      <c r="J709" s="2971"/>
      <c r="K709" s="768"/>
      <c r="L709" s="2294"/>
      <c r="M709" s="2946"/>
      <c r="N709" s="2943"/>
      <c r="O709" s="46"/>
      <c r="P709" s="56"/>
      <c r="Q709" s="56"/>
      <c r="R709" s="56"/>
      <c r="S709" s="56"/>
      <c r="T709" s="56"/>
      <c r="U709" s="56"/>
      <c r="V709" s="56"/>
      <c r="W709" s="56"/>
      <c r="X709" s="705"/>
      <c r="Y709" s="705"/>
      <c r="Z709" s="705"/>
      <c r="AA709" s="705"/>
      <c r="AB709" s="705"/>
      <c r="AC709" s="705"/>
      <c r="AD709" s="705"/>
      <c r="AE709" s="705"/>
      <c r="AF709" s="705"/>
      <c r="AG709" s="45"/>
      <c r="AH709" s="45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5"/>
    </row>
    <row r="710" spans="1:47" ht="23.25" customHeight="1">
      <c r="A710" s="1228"/>
      <c r="B710" s="1993" t="s">
        <v>1947</v>
      </c>
      <c r="C710" s="340"/>
      <c r="D710" s="720"/>
      <c r="E710" s="769"/>
      <c r="F710" s="769"/>
      <c r="G710" s="770"/>
      <c r="H710" s="771"/>
      <c r="I710" s="2100">
        <f>LOOKUP(T710,Y!$EW$4:$HT$4,Y!$EW$19:$HT$19)</f>
        <v>2.5</v>
      </c>
      <c r="J710" s="2103">
        <f>LOOKUP(U710,Y!$EW$4:$HT$4,Y!$EW$19:$HT$19)</f>
        <v>2.5</v>
      </c>
      <c r="K710" s="2049">
        <f>LOOKUP(V710,Y!$EW$4:$HT$4,Y!$EW$19:$HT$19)</f>
        <v>5</v>
      </c>
      <c r="L710" s="2080" t="str">
        <f>LOOKUP(W710,Y!$EW$4:$HT$4,Y!$EW$19:$HT$19)</f>
        <v>ดีเยี่ยม</v>
      </c>
      <c r="M710" s="2946"/>
      <c r="N710" s="2943"/>
      <c r="O710" s="1952">
        <v>2</v>
      </c>
      <c r="P710" s="55">
        <f>$O710*100+P$569</f>
        <v>206</v>
      </c>
      <c r="Q710" s="55"/>
      <c r="R710" s="55">
        <f>$O710*100+R$569</f>
        <v>207</v>
      </c>
      <c r="T710" s="55">
        <f>$O710*100+T$569</f>
        <v>208</v>
      </c>
      <c r="U710" s="55">
        <f>$O710*100+U$569</f>
        <v>209</v>
      </c>
      <c r="V710" s="55">
        <f>$O710*100+V$569</f>
        <v>210</v>
      </c>
      <c r="W710" s="55">
        <f>$O710*100+W$569</f>
        <v>211</v>
      </c>
      <c r="X710" s="705"/>
      <c r="Y710" s="705"/>
      <c r="Z710" s="705"/>
      <c r="AA710" s="705"/>
      <c r="AB710" s="705"/>
      <c r="AC710" s="705"/>
      <c r="AD710" s="705"/>
      <c r="AE710" s="705"/>
      <c r="AF710" s="705"/>
      <c r="AG710" s="45"/>
      <c r="AH710" s="45"/>
      <c r="AI710" s="45"/>
      <c r="AJ710" s="45"/>
      <c r="AK710" s="45"/>
      <c r="AL710" s="45"/>
      <c r="AM710" s="45"/>
      <c r="AN710" s="45"/>
      <c r="AO710" s="45"/>
      <c r="AP710" s="45"/>
      <c r="AQ710" s="45"/>
      <c r="AR710" s="45"/>
      <c r="AS710" s="45"/>
      <c r="AT710" s="45"/>
      <c r="AU710" s="45"/>
    </row>
    <row r="711" spans="1:47" ht="23.25" customHeight="1">
      <c r="A711" s="2240" t="s">
        <v>1240</v>
      </c>
      <c r="B711" s="45"/>
      <c r="C711" s="340"/>
      <c r="D711" s="720"/>
      <c r="E711" s="769"/>
      <c r="F711" s="769"/>
      <c r="G711" s="770"/>
      <c r="H711" s="771"/>
      <c r="I711" s="2100">
        <f>LOOKUP(T711,Y!$EW$6:$HT$6,Y!$EW$47:$HT$47)</f>
        <v>5</v>
      </c>
      <c r="J711" s="2103">
        <f>LOOKUP(U711,Y!$EW$6:$HT$6,Y!$EW$47:$HT$47)</f>
        <v>5</v>
      </c>
      <c r="K711" s="2049">
        <f>LOOKUP(V711,Y!$EW$6:$HT$6,Y!$EW$47:$HT$47)</f>
        <v>5</v>
      </c>
      <c r="L711" s="2080" t="str">
        <f>LOOKUP(W711,Y!$EW$6:$HT$6,Y!$EW$47:$HT$47)</f>
        <v>ดีเยี่ยม</v>
      </c>
      <c r="M711" s="2946"/>
      <c r="N711" s="2943"/>
      <c r="O711" s="1960">
        <v>12</v>
      </c>
      <c r="Q711" s="55"/>
      <c r="T711" s="55">
        <f>$O711*100+T$568</f>
        <v>1202</v>
      </c>
      <c r="U711" s="55">
        <f>$O711*100+U$568</f>
        <v>1203</v>
      </c>
      <c r="V711" s="55">
        <f>$O711*100+V$568</f>
        <v>1204</v>
      </c>
      <c r="W711" s="55">
        <f>$O711*100+W$568</f>
        <v>1205</v>
      </c>
      <c r="X711" s="705"/>
      <c r="Y711" s="705"/>
      <c r="Z711" s="705"/>
      <c r="AA711" s="705"/>
      <c r="AB711" s="705"/>
      <c r="AC711" s="705"/>
      <c r="AD711" s="705"/>
      <c r="AE711" s="705"/>
      <c r="AF711" s="705"/>
      <c r="AG711" s="45"/>
      <c r="AH711" s="45"/>
      <c r="AI711" s="45"/>
      <c r="AJ711" s="45"/>
      <c r="AK711" s="45"/>
      <c r="AL711" s="45"/>
      <c r="AM711" s="45"/>
      <c r="AN711" s="45"/>
      <c r="AO711" s="45"/>
      <c r="AP711" s="45"/>
      <c r="AQ711" s="45"/>
      <c r="AR711" s="45"/>
      <c r="AS711" s="45"/>
      <c r="AT711" s="45"/>
      <c r="AU711" s="45"/>
    </row>
    <row r="712" spans="1:47" ht="23.25" customHeight="1">
      <c r="A712" s="1228" t="s">
        <v>1948</v>
      </c>
      <c r="B712" s="45"/>
      <c r="C712" s="340"/>
      <c r="D712" s="45"/>
      <c r="E712" s="45"/>
      <c r="F712" s="45"/>
      <c r="G712" s="45"/>
      <c r="H712" s="717"/>
      <c r="I712" s="2969"/>
      <c r="J712" s="2971"/>
      <c r="K712" s="721"/>
      <c r="L712" s="2088"/>
      <c r="M712" s="2946"/>
      <c r="N712" s="2943"/>
      <c r="P712" s="705"/>
      <c r="Q712" s="424"/>
      <c r="R712" s="705"/>
      <c r="S712" s="705"/>
      <c r="T712" s="705"/>
      <c r="U712" s="705"/>
      <c r="V712" s="705"/>
      <c r="W712" s="705"/>
      <c r="X712" s="705"/>
      <c r="Y712" s="705"/>
      <c r="Z712" s="705"/>
      <c r="AA712" s="705"/>
      <c r="AB712" s="705"/>
      <c r="AC712" s="705"/>
      <c r="AD712" s="705"/>
      <c r="AE712" s="705"/>
      <c r="AF712" s="705"/>
      <c r="AG712" s="45"/>
      <c r="AH712" s="45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  <c r="AU712" s="45"/>
    </row>
    <row r="713" spans="1:47" ht="23.25" customHeight="1">
      <c r="A713" s="1228"/>
      <c r="B713" s="1993" t="s">
        <v>1949</v>
      </c>
      <c r="C713" s="340"/>
      <c r="D713" s="720"/>
      <c r="E713" s="769"/>
      <c r="F713" s="769"/>
      <c r="G713" s="770"/>
      <c r="H713" s="771"/>
      <c r="I713" s="2100">
        <f>LOOKUP(T713,Y!$EW$6:$HT$6,Y!$EW$47:$HT$47)</f>
        <v>5</v>
      </c>
      <c r="J713" s="2103">
        <f>LOOKUP(U713,Y!$EW$6:$HT$6,Y!$EW$47:$HT$47)</f>
        <v>5</v>
      </c>
      <c r="K713" s="2049">
        <f>LOOKUP(V713,Y!$EW$6:$HT$6,Y!$EW$47:$HT$47)</f>
        <v>5</v>
      </c>
      <c r="L713" s="2080" t="str">
        <f>LOOKUP(W713,Y!$EW$6:$HT$6,Y!$EW$47:$HT$47)</f>
        <v>ดีเยี่ยม</v>
      </c>
      <c r="M713" s="2946"/>
      <c r="N713" s="2943"/>
      <c r="O713" s="1960">
        <v>11</v>
      </c>
      <c r="Q713" s="55"/>
      <c r="T713" s="55">
        <f>$O713*100+T$568</f>
        <v>1102</v>
      </c>
      <c r="U713" s="55">
        <f>$O713*100+U$568</f>
        <v>1103</v>
      </c>
      <c r="V713" s="55">
        <f>$O713*100+V$568</f>
        <v>1104</v>
      </c>
      <c r="W713" s="55">
        <f>$O713*100+W$568</f>
        <v>1105</v>
      </c>
      <c r="X713" s="705"/>
      <c r="Y713" s="705"/>
      <c r="Z713" s="705"/>
      <c r="AA713" s="705"/>
      <c r="AB713" s="705"/>
      <c r="AC713" s="705"/>
      <c r="AD713" s="705"/>
      <c r="AE713" s="705"/>
      <c r="AF713" s="705"/>
      <c r="AG713" s="45"/>
      <c r="AH713" s="45"/>
      <c r="AI713" s="45"/>
      <c r="AJ713" s="45"/>
      <c r="AK713" s="45"/>
      <c r="AL713" s="45"/>
      <c r="AM713" s="45"/>
      <c r="AN713" s="45"/>
      <c r="AO713" s="45"/>
      <c r="AP713" s="45"/>
      <c r="AQ713" s="45"/>
      <c r="AR713" s="45"/>
      <c r="AS713" s="45"/>
      <c r="AT713" s="45"/>
      <c r="AU713" s="45"/>
    </row>
    <row r="714" spans="1:47" ht="23.25" customHeight="1">
      <c r="A714" s="1228" t="s">
        <v>1950</v>
      </c>
      <c r="B714" s="45"/>
      <c r="C714" s="340"/>
      <c r="D714" s="45"/>
      <c r="E714" s="45"/>
      <c r="F714" s="45"/>
      <c r="G714" s="45"/>
      <c r="H714" s="717"/>
      <c r="I714" s="2969"/>
      <c r="J714" s="2971"/>
      <c r="K714" s="721"/>
      <c r="L714" s="2088"/>
      <c r="M714" s="2946"/>
      <c r="N714" s="2944"/>
      <c r="P714" s="705"/>
      <c r="Q714" s="424"/>
      <c r="R714" s="705"/>
      <c r="S714" s="705"/>
      <c r="T714" s="705"/>
      <c r="U714" s="705"/>
      <c r="V714" s="705"/>
      <c r="W714" s="705"/>
      <c r="X714" s="705"/>
      <c r="Y714" s="705"/>
      <c r="Z714" s="705"/>
      <c r="AA714" s="705"/>
      <c r="AB714" s="705"/>
      <c r="AC714" s="705"/>
      <c r="AD714" s="705"/>
      <c r="AE714" s="705"/>
      <c r="AF714" s="705"/>
      <c r="AG714" s="45"/>
      <c r="AH714" s="45"/>
      <c r="AI714" s="45"/>
      <c r="AJ714" s="45"/>
      <c r="AK714" s="45"/>
      <c r="AL714" s="45"/>
      <c r="AM714" s="45"/>
      <c r="AN714" s="45"/>
      <c r="AO714" s="45"/>
      <c r="AP714" s="45"/>
      <c r="AQ714" s="45"/>
      <c r="AR714" s="45"/>
      <c r="AS714" s="45"/>
      <c r="AT714" s="45"/>
      <c r="AU714" s="45"/>
    </row>
    <row r="715" spans="1:47" ht="23.25" customHeight="1">
      <c r="A715" s="1228"/>
      <c r="B715" s="1993" t="s">
        <v>1951</v>
      </c>
      <c r="C715" s="340"/>
      <c r="D715" s="720"/>
      <c r="E715" s="769"/>
      <c r="F715" s="769"/>
      <c r="G715" s="770"/>
      <c r="H715" s="771"/>
      <c r="I715" s="2100">
        <f>LOOKUP(T715,Y!$EW$4:$HT$4,Y!$EW$20:$HT$20)</f>
        <v>3</v>
      </c>
      <c r="J715" s="2103">
        <f>LOOKUP(U715,Y!$EW$4:$HT$4,Y!$EW$20:$HT$20)</f>
        <v>3</v>
      </c>
      <c r="K715" s="2049">
        <f>LOOKUP(V715,Y!$EW$4:$HT$4,Y!$EW$20:$HT$20)</f>
        <v>5</v>
      </c>
      <c r="L715" s="2080" t="str">
        <f>LOOKUP(W715,Y!$EW$4:$HT$4,Y!$EW$20:$HT$20)</f>
        <v>ดีเยี่ยม</v>
      </c>
      <c r="M715" s="2946"/>
      <c r="N715" s="2943"/>
      <c r="O715" s="1952">
        <v>1</v>
      </c>
      <c r="P715" s="55">
        <f>$O715*100+P$569</f>
        <v>106</v>
      </c>
      <c r="Q715" s="55"/>
      <c r="R715" s="55">
        <f>$O715*100+R$569</f>
        <v>107</v>
      </c>
      <c r="T715" s="55">
        <f t="shared" ref="T715:W716" si="57">$O715*100+T$569</f>
        <v>108</v>
      </c>
      <c r="U715" s="55">
        <f t="shared" si="57"/>
        <v>109</v>
      </c>
      <c r="V715" s="55">
        <f t="shared" si="57"/>
        <v>110</v>
      </c>
      <c r="W715" s="55">
        <f t="shared" si="57"/>
        <v>111</v>
      </c>
      <c r="X715" s="705"/>
      <c r="Y715" s="705"/>
      <c r="Z715" s="705"/>
      <c r="AA715" s="705"/>
      <c r="AB715" s="705"/>
      <c r="AC715" s="705"/>
      <c r="AD715" s="705"/>
      <c r="AE715" s="705"/>
      <c r="AF715" s="70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  <c r="AU715" s="45"/>
    </row>
    <row r="716" spans="1:47" ht="23.25" customHeight="1">
      <c r="A716" s="1228" t="s">
        <v>1611</v>
      </c>
      <c r="B716" s="45"/>
      <c r="C716" s="340"/>
      <c r="D716" s="720"/>
      <c r="E716" s="769"/>
      <c r="F716" s="769"/>
      <c r="G716" s="770"/>
      <c r="H716" s="771"/>
      <c r="I716" s="2100">
        <f>LOOKUP(T716,Y!$EW$4:$HT$4,Y!$EW$20:$HT$20)</f>
        <v>2</v>
      </c>
      <c r="J716" s="2103">
        <f>LOOKUP(U716,Y!$EW$4:$HT$4,Y!$EW$20:$HT$20)</f>
        <v>2</v>
      </c>
      <c r="K716" s="2049">
        <f>LOOKUP(V716,Y!$EW$4:$HT$4,Y!$EW$20:$HT$20)</f>
        <v>5</v>
      </c>
      <c r="L716" s="2080" t="str">
        <f>LOOKUP(W716,Y!$EW$4:$HT$4,Y!$EW$20:$HT$20)</f>
        <v>ดีเยี่ยม</v>
      </c>
      <c r="M716" s="2946"/>
      <c r="N716" s="2943"/>
      <c r="O716" s="1952">
        <v>2</v>
      </c>
      <c r="P716" s="55">
        <f>$O716*100+P$569</f>
        <v>206</v>
      </c>
      <c r="Q716" s="55"/>
      <c r="R716" s="55">
        <f>$O716*100+R$569</f>
        <v>207</v>
      </c>
      <c r="T716" s="55">
        <f t="shared" si="57"/>
        <v>208</v>
      </c>
      <c r="U716" s="55">
        <f t="shared" si="57"/>
        <v>209</v>
      </c>
      <c r="V716" s="55">
        <f t="shared" si="57"/>
        <v>210</v>
      </c>
      <c r="W716" s="55">
        <f t="shared" si="57"/>
        <v>211</v>
      </c>
      <c r="X716" s="705"/>
      <c r="Y716" s="705"/>
      <c r="Z716" s="705"/>
      <c r="AA716" s="705"/>
      <c r="AB716" s="705"/>
      <c r="AC716" s="705"/>
      <c r="AD716" s="705"/>
      <c r="AE716" s="705"/>
      <c r="AF716" s="705"/>
      <c r="AG716" s="45"/>
      <c r="AH716" s="45"/>
      <c r="AI716" s="45"/>
      <c r="AJ716" s="45"/>
      <c r="AK716" s="45"/>
      <c r="AL716" s="45"/>
      <c r="AM716" s="45"/>
      <c r="AN716" s="45"/>
      <c r="AO716" s="45"/>
      <c r="AP716" s="45"/>
      <c r="AQ716" s="45"/>
      <c r="AR716" s="45"/>
      <c r="AS716" s="45"/>
      <c r="AT716" s="45"/>
      <c r="AU716" s="45"/>
    </row>
    <row r="717" spans="1:47" ht="23.25" customHeight="1">
      <c r="A717" s="2240" t="s">
        <v>1952</v>
      </c>
      <c r="B717" s="45"/>
      <c r="C717" s="340"/>
      <c r="D717" s="720"/>
      <c r="E717" s="769"/>
      <c r="F717" s="769"/>
      <c r="G717" s="770"/>
      <c r="H717" s="771"/>
      <c r="I717" s="2100">
        <f>LOOKUP(T717,Y!$EW$6:$HT$6,Y!$EW$48:$HT$48)</f>
        <v>5</v>
      </c>
      <c r="J717" s="2103">
        <f>LOOKUP(U717,Y!$EW$6:$HT$6,Y!$EW$48:$HT$48)</f>
        <v>5</v>
      </c>
      <c r="K717" s="2049">
        <f>LOOKUP(V717,Y!$EW$6:$HT$6,Y!$EW$48:$HT$48)</f>
        <v>5</v>
      </c>
      <c r="L717" s="2080" t="str">
        <f>LOOKUP(W717,Y!$EW$6:$HT$6,Y!$EW$48:$HT$48)</f>
        <v>ดีเยี่ยม</v>
      </c>
      <c r="M717" s="2946"/>
      <c r="N717" s="2943"/>
      <c r="O717" s="1960">
        <v>12</v>
      </c>
      <c r="Q717" s="55"/>
      <c r="T717" s="55">
        <f>$O717*100+T$568</f>
        <v>1202</v>
      </c>
      <c r="U717" s="55">
        <f>$O717*100+U$568</f>
        <v>1203</v>
      </c>
      <c r="V717" s="55">
        <f>$O717*100+V$568</f>
        <v>1204</v>
      </c>
      <c r="W717" s="55">
        <f>$O717*100+W$568</f>
        <v>1205</v>
      </c>
      <c r="X717" s="705"/>
      <c r="Y717" s="705"/>
      <c r="Z717" s="705"/>
      <c r="AA717" s="705"/>
      <c r="AB717" s="705"/>
      <c r="AC717" s="705"/>
      <c r="AD717" s="705"/>
      <c r="AE717" s="705"/>
      <c r="AF717" s="70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</row>
    <row r="718" spans="1:47" ht="23.25" customHeight="1">
      <c r="A718" s="1228" t="s">
        <v>1953</v>
      </c>
      <c r="B718" s="45"/>
      <c r="C718" s="340"/>
      <c r="D718" s="45"/>
      <c r="E718" s="45"/>
      <c r="F718" s="45"/>
      <c r="G718" s="45"/>
      <c r="H718" s="717"/>
      <c r="I718" s="2969"/>
      <c r="J718" s="2971"/>
      <c r="K718" s="721"/>
      <c r="L718" s="2088"/>
      <c r="M718" s="2946"/>
      <c r="N718" s="2943"/>
      <c r="P718" s="705"/>
      <c r="Q718" s="424"/>
      <c r="R718" s="705"/>
      <c r="S718" s="705"/>
      <c r="T718" s="705"/>
      <c r="U718" s="705"/>
      <c r="V718" s="705"/>
      <c r="W718" s="705"/>
      <c r="X718" s="705"/>
      <c r="Y718" s="705"/>
      <c r="Z718" s="705"/>
      <c r="AA718" s="705"/>
      <c r="AB718" s="705"/>
      <c r="AC718" s="705"/>
      <c r="AD718" s="705"/>
      <c r="AE718" s="705"/>
      <c r="AF718" s="705"/>
      <c r="AG718" s="45"/>
      <c r="AH718" s="45"/>
      <c r="AI718" s="45"/>
      <c r="AJ718" s="45"/>
      <c r="AK718" s="45"/>
      <c r="AL718" s="45"/>
      <c r="AM718" s="45"/>
      <c r="AN718" s="45"/>
      <c r="AO718" s="45"/>
      <c r="AP718" s="45"/>
      <c r="AQ718" s="45"/>
      <c r="AR718" s="45"/>
      <c r="AS718" s="45"/>
      <c r="AT718" s="45"/>
      <c r="AU718" s="45"/>
    </row>
    <row r="719" spans="1:47" ht="23.25" customHeight="1">
      <c r="A719" s="1228"/>
      <c r="B719" s="1228" t="s">
        <v>1954</v>
      </c>
      <c r="C719" s="28"/>
      <c r="D719" s="720"/>
      <c r="E719" s="769"/>
      <c r="F719" s="769"/>
      <c r="G719" s="770"/>
      <c r="H719" s="771"/>
      <c r="I719" s="2100">
        <f>LOOKUP(T719,Y!$EW$6:$HT$6,Y!$EW$48:$HT$48)</f>
        <v>5</v>
      </c>
      <c r="J719" s="2103">
        <f>LOOKUP(U719,Y!$EW$6:$HT$6,Y!$EW$48:$HT$48)</f>
        <v>5</v>
      </c>
      <c r="K719" s="2049">
        <f>LOOKUP(V719,Y!$EW$6:$HT$6,Y!$EW$48:$HT$48)</f>
        <v>5</v>
      </c>
      <c r="L719" s="2080" t="str">
        <f>LOOKUP(W719,Y!$EW$6:$HT$6,Y!$EW$48:$HT$48)</f>
        <v>ดีเยี่ยม</v>
      </c>
      <c r="M719" s="2946"/>
      <c r="N719" s="2943"/>
      <c r="O719" s="1960">
        <v>11</v>
      </c>
      <c r="Q719" s="55"/>
      <c r="T719" s="55">
        <f>$O719*100+T$568</f>
        <v>1102</v>
      </c>
      <c r="U719" s="55">
        <f>$O719*100+U$568</f>
        <v>1103</v>
      </c>
      <c r="V719" s="55">
        <f>$O719*100+V$568</f>
        <v>1104</v>
      </c>
      <c r="W719" s="55">
        <f>$O719*100+W$568</f>
        <v>1105</v>
      </c>
      <c r="X719" s="705"/>
      <c r="Y719" s="705"/>
      <c r="Z719" s="705"/>
      <c r="AA719" s="705"/>
      <c r="AB719" s="705"/>
      <c r="AC719" s="705"/>
      <c r="AD719" s="705"/>
      <c r="AE719" s="705"/>
      <c r="AF719" s="705"/>
      <c r="AG719" s="45"/>
      <c r="AH719" s="45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5"/>
    </row>
    <row r="720" spans="1:47" ht="23.25" customHeight="1">
      <c r="A720" s="1228" t="s">
        <v>1955</v>
      </c>
      <c r="B720" s="1993"/>
      <c r="C720" s="340"/>
      <c r="D720" s="45"/>
      <c r="E720" s="45"/>
      <c r="F720" s="45"/>
      <c r="G720" s="45"/>
      <c r="H720" s="717"/>
      <c r="I720" s="2969"/>
      <c r="J720" s="2971"/>
      <c r="K720" s="721"/>
      <c r="L720" s="2088"/>
      <c r="M720" s="2946"/>
      <c r="N720" s="2943"/>
      <c r="P720" s="705"/>
      <c r="Q720" s="424"/>
      <c r="R720" s="705"/>
      <c r="S720" s="705"/>
      <c r="T720" s="705"/>
      <c r="U720" s="705"/>
      <c r="V720" s="705"/>
      <c r="W720" s="705"/>
      <c r="X720" s="705"/>
      <c r="Y720" s="705"/>
      <c r="Z720" s="705"/>
      <c r="AA720" s="705"/>
      <c r="AB720" s="705"/>
      <c r="AC720" s="705"/>
      <c r="AD720" s="705"/>
      <c r="AE720" s="705"/>
      <c r="AF720" s="705"/>
      <c r="AG720" s="45"/>
      <c r="AH720" s="45"/>
      <c r="AI720" s="45"/>
      <c r="AJ720" s="45"/>
      <c r="AK720" s="45"/>
      <c r="AL720" s="45"/>
      <c r="AM720" s="45"/>
      <c r="AN720" s="45"/>
      <c r="AO720" s="45"/>
      <c r="AP720" s="45"/>
      <c r="AQ720" s="45"/>
      <c r="AR720" s="45"/>
      <c r="AS720" s="45"/>
      <c r="AT720" s="45"/>
      <c r="AU720" s="45"/>
    </row>
    <row r="721" spans="1:47" ht="23.25" customHeight="1">
      <c r="A721" s="1228"/>
      <c r="B721" s="1993" t="s">
        <v>1956</v>
      </c>
      <c r="C721" s="340"/>
      <c r="D721" s="720"/>
      <c r="E721" s="769"/>
      <c r="F721" s="769"/>
      <c r="G721" s="770"/>
      <c r="H721" s="771"/>
      <c r="I721" s="2100">
        <f>LOOKUP(T721,Y!$EW$4:$HT$4,Y!$EW$21:$HT$21)</f>
        <v>3</v>
      </c>
      <c r="J721" s="2103">
        <f>LOOKUP(U721,Y!$EW$4:$HT$4,Y!$EW$21:$HT$21)</f>
        <v>3</v>
      </c>
      <c r="K721" s="2049">
        <f>LOOKUP(V721,Y!$EW$4:$HT$4,Y!$EW$21:$HT$21)</f>
        <v>5</v>
      </c>
      <c r="L721" s="2080" t="str">
        <f>LOOKUP(W721,Y!$EW$4:$HT$4,Y!$EW$21:$HT$21)</f>
        <v>ดีเยี่ยม</v>
      </c>
      <c r="M721" s="2946"/>
      <c r="N721" s="2943"/>
      <c r="O721" s="1952">
        <v>1</v>
      </c>
      <c r="P721" s="55">
        <f>$O721*100+P$569</f>
        <v>106</v>
      </c>
      <c r="Q721" s="55"/>
      <c r="R721" s="55">
        <f>$O721*100+R$569</f>
        <v>107</v>
      </c>
      <c r="T721" s="55">
        <f t="shared" ref="T721:W722" si="58">$O721*100+T$569</f>
        <v>108</v>
      </c>
      <c r="U721" s="55">
        <f t="shared" si="58"/>
        <v>109</v>
      </c>
      <c r="V721" s="55">
        <f t="shared" si="58"/>
        <v>110</v>
      </c>
      <c r="W721" s="55">
        <f t="shared" si="58"/>
        <v>111</v>
      </c>
      <c r="X721" s="705"/>
      <c r="Y721" s="705"/>
      <c r="Z721" s="705"/>
      <c r="AA721" s="705"/>
      <c r="AB721" s="705"/>
      <c r="AC721" s="705"/>
      <c r="AD721" s="705"/>
      <c r="AE721" s="705"/>
      <c r="AF721" s="705"/>
      <c r="AG721" s="45"/>
      <c r="AH721" s="45"/>
      <c r="AI721" s="45"/>
      <c r="AJ721" s="45"/>
      <c r="AK721" s="45"/>
      <c r="AL721" s="45"/>
      <c r="AM721" s="45"/>
      <c r="AN721" s="45"/>
      <c r="AO721" s="45"/>
      <c r="AP721" s="45"/>
      <c r="AQ721" s="45"/>
      <c r="AR721" s="45"/>
      <c r="AS721" s="45"/>
      <c r="AT721" s="45"/>
      <c r="AU721" s="45"/>
    </row>
    <row r="722" spans="1:47" ht="23.25" customHeight="1">
      <c r="A722" s="1232" t="s">
        <v>1614</v>
      </c>
      <c r="B722" s="719"/>
      <c r="C722" s="575"/>
      <c r="D722" s="722"/>
      <c r="E722" s="772"/>
      <c r="F722" s="772"/>
      <c r="G722" s="773"/>
      <c r="H722" s="774"/>
      <c r="I722" s="2970">
        <f>LOOKUP(T722,Y!$EW$4:$HT$4,Y!$EW$21:$HT$21)</f>
        <v>2</v>
      </c>
      <c r="J722" s="2972">
        <f>LOOKUP(U722,Y!$EW$4:$HT$4,Y!$EW$21:$HT$21)</f>
        <v>2</v>
      </c>
      <c r="K722" s="2084">
        <f>LOOKUP(V722,Y!$EW$4:$HT$4,Y!$EW$21:$HT$21)</f>
        <v>5</v>
      </c>
      <c r="L722" s="2085" t="str">
        <f>LOOKUP(W722,Y!$EW$4:$HT$4,Y!$EW$21:$HT$21)</f>
        <v>ดีเยี่ยม</v>
      </c>
      <c r="M722" s="2946"/>
      <c r="N722" s="2943"/>
      <c r="O722" s="1952">
        <v>2</v>
      </c>
      <c r="P722" s="55">
        <f>$O722*100+P$569</f>
        <v>206</v>
      </c>
      <c r="Q722" s="55"/>
      <c r="R722" s="55">
        <f>$O722*100+R$569</f>
        <v>207</v>
      </c>
      <c r="T722" s="55">
        <f t="shared" si="58"/>
        <v>208</v>
      </c>
      <c r="U722" s="55">
        <f t="shared" si="58"/>
        <v>209</v>
      </c>
      <c r="V722" s="55">
        <f t="shared" si="58"/>
        <v>210</v>
      </c>
      <c r="W722" s="55">
        <f t="shared" si="58"/>
        <v>211</v>
      </c>
      <c r="X722" s="705"/>
      <c r="Y722" s="705"/>
      <c r="Z722" s="705"/>
      <c r="AA722" s="705"/>
      <c r="AB722" s="705"/>
      <c r="AC722" s="705"/>
      <c r="AD722" s="705"/>
      <c r="AE722" s="705"/>
      <c r="AF722" s="705"/>
      <c r="AG722" s="45"/>
      <c r="AH722" s="45"/>
      <c r="AI722" s="45"/>
      <c r="AJ722" s="45"/>
      <c r="AK722" s="45"/>
      <c r="AL722" s="45"/>
      <c r="AM722" s="45"/>
      <c r="AN722" s="45"/>
      <c r="AO722" s="45"/>
      <c r="AP722" s="45"/>
      <c r="AQ722" s="45"/>
      <c r="AR722" s="45"/>
      <c r="AS722" s="45"/>
      <c r="AT722" s="45"/>
      <c r="AU722" s="45"/>
    </row>
    <row r="723" spans="1:47" ht="23.25" customHeight="1">
      <c r="A723" s="1215"/>
      <c r="B723" s="28"/>
      <c r="C723" s="20"/>
      <c r="D723" s="45"/>
      <c r="E723" s="28"/>
      <c r="F723" s="28"/>
      <c r="G723" s="45"/>
      <c r="H723" s="45"/>
      <c r="I723" s="28"/>
      <c r="J723" s="28"/>
      <c r="K723" s="28"/>
      <c r="L723" s="45"/>
      <c r="M723" s="2941"/>
      <c r="N723" s="2943"/>
      <c r="O723" s="187"/>
      <c r="P723" s="56"/>
      <c r="Q723" s="56"/>
      <c r="R723" s="56"/>
      <c r="S723" s="56"/>
      <c r="T723" s="56"/>
      <c r="U723" s="56"/>
      <c r="V723" s="56"/>
      <c r="W723" s="56"/>
      <c r="X723" s="705"/>
      <c r="Y723" s="705"/>
      <c r="Z723" s="705"/>
      <c r="AA723" s="705"/>
      <c r="AB723" s="705"/>
      <c r="AC723" s="705"/>
      <c r="AD723" s="705"/>
      <c r="AE723" s="705"/>
      <c r="AF723" s="705"/>
      <c r="AG723" s="45"/>
      <c r="AH723" s="45"/>
      <c r="AI723" s="45"/>
      <c r="AJ723" s="45"/>
      <c r="AK723" s="45"/>
      <c r="AL723" s="45"/>
      <c r="AM723" s="45"/>
      <c r="AN723" s="45"/>
      <c r="AO723" s="45"/>
      <c r="AP723" s="45"/>
      <c r="AQ723" s="45"/>
      <c r="AR723" s="45"/>
      <c r="AS723" s="45"/>
      <c r="AT723" s="45"/>
      <c r="AU723" s="45"/>
    </row>
    <row r="724" spans="1:47" ht="23.25" customHeight="1">
      <c r="A724" s="1977" t="str">
        <f>"สรุปผลภาพรวมการศึกษาปฐมวัยของสถานศึกษา  คะแนนเฉลี่ย   "&amp;ROUND(Y!HQ38,2)&amp;"    ระดับคุณภาพ  "&amp;Y!HR38&amp;" ( "&amp;Y!HS38&amp;" ) "</f>
        <v xml:space="preserve">สรุปผลภาพรวมการศึกษาปฐมวัยของสถานศึกษา  คะแนนเฉลี่ย   90.4    ระดับคุณภาพ  5 ( ดีเยี่ยม ) </v>
      </c>
      <c r="B724" s="20"/>
      <c r="C724" s="20"/>
      <c r="D724" s="45"/>
      <c r="E724" s="28"/>
      <c r="F724" s="28"/>
      <c r="G724" s="45"/>
      <c r="H724" s="45"/>
      <c r="I724" s="28"/>
      <c r="J724" s="28"/>
      <c r="K724" s="28"/>
      <c r="L724" s="45"/>
      <c r="M724" s="2941"/>
      <c r="N724" s="2943"/>
      <c r="O724" s="46"/>
      <c r="P724" s="56"/>
      <c r="Q724" s="56"/>
      <c r="R724" s="56"/>
      <c r="S724" s="56"/>
      <c r="T724" s="56"/>
      <c r="U724" s="56"/>
      <c r="V724" s="56"/>
      <c r="W724" s="56"/>
      <c r="X724" s="705"/>
      <c r="Y724" s="705"/>
      <c r="Z724" s="705"/>
      <c r="AA724" s="705"/>
      <c r="AB724" s="705"/>
      <c r="AC724" s="705"/>
      <c r="AD724" s="705"/>
      <c r="AE724" s="705"/>
      <c r="AF724" s="705"/>
      <c r="AG724" s="45"/>
      <c r="AH724" s="45"/>
      <c r="AI724" s="45"/>
      <c r="AJ724" s="45"/>
      <c r="AK724" s="45"/>
      <c r="AL724" s="45"/>
      <c r="AM724" s="45"/>
      <c r="AN724" s="45"/>
      <c r="AO724" s="45"/>
      <c r="AP724" s="45"/>
      <c r="AQ724" s="45"/>
      <c r="AR724" s="45"/>
      <c r="AS724" s="45"/>
      <c r="AT724" s="45"/>
      <c r="AU724" s="45"/>
    </row>
    <row r="725" spans="1:47" ht="23.25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2941"/>
      <c r="N725" s="2943"/>
      <c r="O725" s="843"/>
      <c r="P725" s="705"/>
      <c r="Q725" s="424"/>
      <c r="R725" s="705"/>
      <c r="S725" s="705"/>
      <c r="T725" s="705"/>
      <c r="U725" s="705"/>
      <c r="V725" s="705"/>
      <c r="W725" s="705"/>
      <c r="X725" s="705"/>
      <c r="Y725" s="705"/>
      <c r="Z725" s="705"/>
      <c r="AA725" s="705"/>
      <c r="AB725" s="705"/>
      <c r="AC725" s="705"/>
      <c r="AD725" s="705"/>
      <c r="AE725" s="705"/>
      <c r="AF725" s="705"/>
      <c r="AG725" s="45"/>
      <c r="AH725" s="45"/>
      <c r="AI725" s="45"/>
      <c r="AJ725" s="45"/>
      <c r="AK725" s="45"/>
      <c r="AL725" s="45"/>
      <c r="AM725" s="45"/>
      <c r="AN725" s="45"/>
      <c r="AO725" s="45"/>
      <c r="AP725" s="45"/>
      <c r="AQ725" s="45"/>
      <c r="AR725" s="45"/>
      <c r="AS725" s="45"/>
      <c r="AT725" s="45"/>
      <c r="AU725" s="45"/>
    </row>
    <row r="726" spans="1:47" ht="23.25" customHeight="1">
      <c r="A726" s="1993"/>
      <c r="B726" s="1993"/>
      <c r="C726" s="1993"/>
      <c r="D726" s="1993"/>
      <c r="E726" s="1993"/>
      <c r="F726" s="1993"/>
      <c r="G726" s="1993"/>
      <c r="H726" s="1993"/>
      <c r="I726" s="1993"/>
      <c r="J726" s="1993"/>
      <c r="K726" s="1993"/>
      <c r="L726" s="1993"/>
      <c r="M726" s="152"/>
      <c r="N726" s="2293"/>
      <c r="O726" s="843"/>
      <c r="P726" s="705"/>
      <c r="Q726" s="424"/>
      <c r="R726" s="705"/>
      <c r="S726" s="705"/>
      <c r="T726" s="705"/>
      <c r="U726" s="705"/>
      <c r="V726" s="705"/>
      <c r="W726" s="705"/>
      <c r="X726" s="705"/>
    </row>
    <row r="727" spans="1:47" ht="23.25" customHeight="1">
      <c r="A727" s="1993"/>
      <c r="B727" s="1993"/>
      <c r="C727" s="1993"/>
      <c r="D727" s="1993"/>
      <c r="E727" s="1993"/>
      <c r="F727" s="1993"/>
      <c r="G727" s="1993"/>
      <c r="H727" s="1993"/>
      <c r="I727" s="1993"/>
      <c r="J727" s="1993"/>
      <c r="K727" s="1993"/>
      <c r="L727" s="1993"/>
      <c r="M727" s="152"/>
      <c r="N727" s="2293"/>
      <c r="O727" s="843"/>
      <c r="P727" s="705"/>
      <c r="Q727" s="424"/>
      <c r="R727" s="705"/>
      <c r="S727" s="705"/>
      <c r="T727" s="705"/>
      <c r="U727" s="705"/>
      <c r="V727" s="705"/>
      <c r="W727" s="705"/>
      <c r="X727" s="705"/>
    </row>
    <row r="728" spans="1:47" ht="23.25" customHeight="1">
      <c r="A728" s="1993"/>
      <c r="B728" s="1993"/>
      <c r="C728" s="1993"/>
      <c r="D728" s="1993"/>
      <c r="E728" s="1993"/>
      <c r="F728" s="1993"/>
      <c r="G728" s="1993"/>
      <c r="H728" s="1993"/>
      <c r="I728" s="1993"/>
      <c r="J728" s="1993"/>
      <c r="K728" s="1993"/>
      <c r="L728" s="1993"/>
      <c r="M728" s="152"/>
      <c r="N728" s="2293"/>
      <c r="O728" s="843"/>
      <c r="P728" s="705"/>
      <c r="Q728" s="424"/>
      <c r="R728" s="705"/>
      <c r="S728" s="705"/>
      <c r="T728" s="705"/>
      <c r="U728" s="705"/>
      <c r="V728" s="705"/>
      <c r="W728" s="705"/>
      <c r="X728" s="705"/>
    </row>
    <row r="729" spans="1:47" ht="23.25" customHeight="1">
      <c r="A729" s="1993"/>
      <c r="B729" s="1993"/>
      <c r="C729" s="1993"/>
      <c r="D729" s="1993"/>
      <c r="E729" s="1993"/>
      <c r="F729" s="1993"/>
      <c r="G729" s="1993"/>
      <c r="H729" s="1993"/>
      <c r="I729" s="1993"/>
      <c r="J729" s="1993"/>
      <c r="K729" s="1993"/>
      <c r="L729" s="1993"/>
      <c r="M729" s="152"/>
      <c r="N729" s="2293"/>
      <c r="O729" s="843"/>
      <c r="P729" s="705"/>
      <c r="Q729" s="424"/>
      <c r="R729" s="705"/>
      <c r="S729" s="705"/>
      <c r="T729" s="705"/>
      <c r="U729" s="705"/>
      <c r="V729" s="705"/>
      <c r="W729" s="705"/>
      <c r="X729" s="705"/>
    </row>
    <row r="730" spans="1:47" ht="23.25" customHeight="1">
      <c r="A730" s="1993"/>
      <c r="B730" s="1993"/>
      <c r="C730" s="1993"/>
      <c r="D730" s="1993"/>
      <c r="E730" s="1993"/>
      <c r="F730" s="1993"/>
      <c r="G730" s="1993"/>
      <c r="H730" s="1993"/>
      <c r="I730" s="1993"/>
      <c r="J730" s="1993"/>
      <c r="K730" s="1993"/>
      <c r="L730" s="1993"/>
      <c r="M730" s="152"/>
      <c r="N730" s="2293"/>
      <c r="O730" s="843"/>
      <c r="P730" s="705"/>
      <c r="Q730" s="424"/>
      <c r="R730" s="705"/>
      <c r="S730" s="705"/>
      <c r="T730" s="705"/>
      <c r="U730" s="705"/>
      <c r="V730" s="705"/>
      <c r="W730" s="705"/>
      <c r="X730" s="705"/>
    </row>
    <row r="731" spans="1:47" ht="23.25" customHeight="1">
      <c r="A731" s="1993"/>
      <c r="B731" s="1993"/>
      <c r="C731" s="1993"/>
      <c r="D731" s="1993"/>
      <c r="E731" s="1993"/>
      <c r="F731" s="1993"/>
      <c r="G731" s="1993"/>
      <c r="H731" s="1993"/>
      <c r="I731" s="1993"/>
      <c r="J731" s="1993"/>
      <c r="K731" s="1993"/>
      <c r="L731" s="1993"/>
      <c r="M731" s="152"/>
      <c r="N731" s="2293"/>
      <c r="O731" s="843"/>
      <c r="P731" s="705"/>
      <c r="Q731" s="424"/>
      <c r="R731" s="705"/>
      <c r="S731" s="705"/>
      <c r="T731" s="705"/>
      <c r="U731" s="705"/>
      <c r="V731" s="705"/>
      <c r="W731" s="705"/>
      <c r="X731" s="705"/>
    </row>
    <row r="732" spans="1:47" ht="23.25" customHeight="1">
      <c r="A732" s="1993"/>
      <c r="B732" s="1993"/>
      <c r="C732" s="1993"/>
      <c r="D732" s="1993"/>
      <c r="E732" s="1993"/>
      <c r="F732" s="1993"/>
      <c r="G732" s="1993"/>
      <c r="H732" s="1993"/>
      <c r="I732" s="1993"/>
      <c r="J732" s="1993"/>
      <c r="K732" s="1993"/>
      <c r="L732" s="1993"/>
      <c r="M732" s="152"/>
      <c r="N732" s="2293"/>
      <c r="O732" s="843"/>
      <c r="P732" s="705"/>
      <c r="Q732" s="424"/>
      <c r="R732" s="705"/>
      <c r="S732" s="705"/>
      <c r="T732" s="705"/>
      <c r="U732" s="705"/>
      <c r="V732" s="705"/>
      <c r="W732" s="705"/>
      <c r="X732" s="705"/>
    </row>
    <row r="733" spans="1:47" ht="23.25" customHeight="1">
      <c r="A733" s="1993"/>
      <c r="B733" s="1993"/>
      <c r="C733" s="1993"/>
      <c r="D733" s="1993"/>
      <c r="E733" s="1993"/>
      <c r="F733" s="1993"/>
      <c r="G733" s="1993"/>
      <c r="H733" s="1993"/>
      <c r="I733" s="1993"/>
      <c r="J733" s="1993"/>
      <c r="K733" s="1993"/>
      <c r="L733" s="1993"/>
      <c r="M733" s="152"/>
      <c r="N733" s="2293"/>
      <c r="O733" s="843"/>
      <c r="P733" s="705"/>
      <c r="Q733" s="424"/>
      <c r="R733" s="705"/>
      <c r="S733" s="705"/>
      <c r="T733" s="705"/>
      <c r="U733" s="705"/>
      <c r="V733" s="705"/>
      <c r="W733" s="705"/>
      <c r="X733" s="705"/>
    </row>
    <row r="734" spans="1:47" ht="23.25" customHeight="1">
      <c r="A734" s="1993"/>
      <c r="B734" s="1993"/>
      <c r="C734" s="1993"/>
      <c r="D734" s="1993"/>
      <c r="E734" s="1993"/>
      <c r="F734" s="1993"/>
      <c r="G734" s="1993"/>
      <c r="H734" s="1993"/>
      <c r="I734" s="1993"/>
      <c r="J734" s="1993"/>
      <c r="K734" s="1993"/>
      <c r="L734" s="1993"/>
      <c r="M734" s="152"/>
      <c r="N734" s="2293"/>
      <c r="O734" s="843"/>
      <c r="P734" s="705"/>
      <c r="Q734" s="424"/>
      <c r="R734" s="705"/>
      <c r="S734" s="705"/>
      <c r="T734" s="705"/>
      <c r="U734" s="705"/>
      <c r="V734" s="705"/>
      <c r="W734" s="705"/>
      <c r="X734" s="705"/>
    </row>
    <row r="735" spans="1:47" ht="23.25" customHeight="1">
      <c r="A735" s="1993"/>
      <c r="B735" s="1993"/>
      <c r="C735" s="1993"/>
      <c r="D735" s="1993"/>
      <c r="E735" s="1993"/>
      <c r="F735" s="1993"/>
      <c r="G735" s="1993"/>
      <c r="H735" s="1993"/>
      <c r="I735" s="1993"/>
      <c r="J735" s="1993"/>
      <c r="K735" s="1993"/>
      <c r="L735" s="1993"/>
      <c r="M735" s="152"/>
      <c r="N735" s="2293"/>
      <c r="O735" s="843"/>
      <c r="P735" s="705"/>
      <c r="Q735" s="424"/>
      <c r="R735" s="705"/>
      <c r="S735" s="705"/>
      <c r="T735" s="705"/>
      <c r="U735" s="705"/>
      <c r="V735" s="705"/>
      <c r="W735" s="705"/>
      <c r="X735" s="705"/>
    </row>
    <row r="736" spans="1:47" ht="23.25" customHeight="1">
      <c r="A736" s="1993"/>
      <c r="B736" s="1993"/>
      <c r="C736" s="1993"/>
      <c r="D736" s="1993"/>
      <c r="E736" s="1993"/>
      <c r="F736" s="1993"/>
      <c r="G736" s="1993"/>
      <c r="H736" s="1993"/>
      <c r="I736" s="1993"/>
      <c r="J736" s="1993"/>
      <c r="K736" s="1993"/>
      <c r="L736" s="1993"/>
      <c r="M736" s="152"/>
      <c r="N736" s="2293"/>
      <c r="O736" s="843"/>
      <c r="P736" s="705"/>
      <c r="Q736" s="424"/>
      <c r="R736" s="705"/>
      <c r="S736" s="705"/>
      <c r="T736" s="705"/>
      <c r="U736" s="705"/>
      <c r="V736" s="705"/>
      <c r="W736" s="705"/>
      <c r="X736" s="705"/>
    </row>
    <row r="737" spans="1:24" ht="23.25" customHeight="1">
      <c r="A737" s="1993"/>
      <c r="B737" s="1993"/>
      <c r="C737" s="1993"/>
      <c r="D737" s="1993"/>
      <c r="E737" s="1993"/>
      <c r="F737" s="1993"/>
      <c r="G737" s="1993"/>
      <c r="H737" s="1993"/>
      <c r="I737" s="1993"/>
      <c r="J737" s="1993"/>
      <c r="K737" s="1993"/>
      <c r="L737" s="1993"/>
      <c r="M737" s="152"/>
      <c r="N737" s="2293"/>
      <c r="O737" s="843"/>
      <c r="P737" s="705"/>
      <c r="Q737" s="424"/>
      <c r="R737" s="705"/>
      <c r="S737" s="705"/>
      <c r="T737" s="705"/>
      <c r="U737" s="705"/>
      <c r="V737" s="705"/>
      <c r="W737" s="705"/>
      <c r="X737" s="705"/>
    </row>
    <row r="738" spans="1:24" ht="23.25" customHeight="1">
      <c r="A738" s="1993"/>
      <c r="B738" s="1993"/>
      <c r="C738" s="1993"/>
      <c r="D738" s="1993"/>
      <c r="E738" s="1993"/>
      <c r="F738" s="1993"/>
      <c r="G738" s="1993"/>
      <c r="H738" s="1993"/>
      <c r="I738" s="1993"/>
      <c r="J738" s="1993"/>
      <c r="K738" s="1993"/>
      <c r="L738" s="1993"/>
      <c r="M738" s="152"/>
      <c r="N738" s="2293"/>
      <c r="O738" s="843"/>
      <c r="P738" s="705"/>
      <c r="Q738" s="424"/>
      <c r="R738" s="705"/>
      <c r="S738" s="705"/>
      <c r="T738" s="705"/>
      <c r="U738" s="705"/>
      <c r="V738" s="705"/>
      <c r="W738" s="705"/>
      <c r="X738" s="705"/>
    </row>
    <row r="739" spans="1:24" ht="23.25" customHeight="1">
      <c r="A739" s="1993"/>
      <c r="B739" s="1993"/>
      <c r="C739" s="1993"/>
      <c r="D739" s="1993"/>
      <c r="E739" s="1993"/>
      <c r="F739" s="1993"/>
      <c r="G739" s="1993"/>
      <c r="H739" s="1993"/>
      <c r="I739" s="1993"/>
      <c r="J739" s="1993"/>
      <c r="K739" s="1993"/>
      <c r="L739" s="1993"/>
      <c r="M739" s="152"/>
      <c r="N739" s="2293"/>
      <c r="O739" s="843"/>
      <c r="P739" s="705"/>
      <c r="Q739" s="424"/>
      <c r="R739" s="705"/>
      <c r="S739" s="705"/>
      <c r="T739" s="705"/>
      <c r="U739" s="705"/>
      <c r="V739" s="705"/>
      <c r="W739" s="705"/>
      <c r="X739" s="705"/>
    </row>
    <row r="740" spans="1:24" ht="23.25" customHeight="1">
      <c r="A740" s="1993"/>
      <c r="B740" s="1993"/>
      <c r="C740" s="1993"/>
      <c r="D740" s="1993"/>
      <c r="E740" s="1993"/>
      <c r="F740" s="1993"/>
      <c r="G740" s="1993"/>
      <c r="H740" s="1993"/>
      <c r="I740" s="1993"/>
      <c r="J740" s="1993"/>
      <c r="K740" s="1993"/>
      <c r="L740" s="1993"/>
      <c r="M740" s="152"/>
      <c r="N740" s="2293"/>
      <c r="O740" s="843"/>
      <c r="P740" s="705"/>
      <c r="Q740" s="424"/>
      <c r="R740" s="705"/>
      <c r="S740" s="705"/>
      <c r="T740" s="705"/>
      <c r="U740" s="705"/>
      <c r="V740" s="705"/>
      <c r="W740" s="705"/>
      <c r="X740" s="705"/>
    </row>
    <row r="741" spans="1:24" ht="23.25" customHeight="1">
      <c r="A741" s="1993"/>
      <c r="B741" s="1993"/>
      <c r="C741" s="1993"/>
      <c r="D741" s="1993"/>
      <c r="E741" s="1993"/>
      <c r="F741" s="1993"/>
      <c r="G741" s="1993"/>
      <c r="H741" s="1993"/>
      <c r="I741" s="1993"/>
      <c r="J741" s="1993"/>
      <c r="K741" s="1993"/>
      <c r="L741" s="1993"/>
      <c r="M741" s="152"/>
      <c r="N741" s="2293"/>
      <c r="O741" s="843"/>
      <c r="P741" s="705"/>
      <c r="Q741" s="424"/>
      <c r="R741" s="705"/>
      <c r="S741" s="705"/>
      <c r="T741" s="705"/>
      <c r="U741" s="705"/>
      <c r="V741" s="705"/>
      <c r="W741" s="705"/>
      <c r="X741" s="705"/>
    </row>
    <row r="742" spans="1:24" ht="23.25" customHeight="1">
      <c r="A742" s="1993"/>
      <c r="B742" s="1993"/>
      <c r="C742" s="1993"/>
      <c r="D742" s="1993"/>
      <c r="E742" s="1993"/>
      <c r="F742" s="1993"/>
      <c r="G742" s="1993"/>
      <c r="H742" s="1993"/>
      <c r="I742" s="1993"/>
      <c r="J742" s="1993"/>
      <c r="K742" s="1993"/>
      <c r="L742" s="1993"/>
      <c r="M742" s="152"/>
      <c r="N742" s="2293"/>
      <c r="O742" s="843"/>
      <c r="P742" s="705"/>
      <c r="Q742" s="424"/>
      <c r="R742" s="705"/>
      <c r="S742" s="705"/>
      <c r="T742" s="705"/>
      <c r="U742" s="705"/>
      <c r="V742" s="705"/>
      <c r="W742" s="705"/>
      <c r="X742" s="705"/>
    </row>
    <row r="743" spans="1:24" ht="23.25" customHeight="1">
      <c r="A743" s="1993"/>
      <c r="B743" s="1993"/>
      <c r="C743" s="1993"/>
      <c r="D743" s="1993"/>
      <c r="E743" s="1993"/>
      <c r="F743" s="1993"/>
      <c r="G743" s="1993"/>
      <c r="H743" s="1993"/>
      <c r="I743" s="1993"/>
      <c r="J743" s="1993"/>
      <c r="K743" s="1993"/>
      <c r="L743" s="1993"/>
      <c r="M743" s="152"/>
      <c r="N743" s="2293"/>
      <c r="O743" s="843"/>
      <c r="P743" s="705"/>
      <c r="Q743" s="424"/>
      <c r="R743" s="705"/>
      <c r="S743" s="705"/>
      <c r="T743" s="705"/>
      <c r="U743" s="705"/>
      <c r="V743" s="705"/>
      <c r="W743" s="705"/>
      <c r="X743" s="705"/>
    </row>
    <row r="744" spans="1:24" ht="23.25" customHeight="1">
      <c r="A744" s="1993"/>
      <c r="B744" s="1993"/>
      <c r="C744" s="1993"/>
      <c r="D744" s="1993"/>
      <c r="E744" s="1993"/>
      <c r="F744" s="1993"/>
      <c r="G744" s="1993"/>
      <c r="H744" s="1993"/>
      <c r="I744" s="1993"/>
      <c r="J744" s="1993"/>
      <c r="K744" s="1993"/>
      <c r="L744" s="1993"/>
      <c r="M744" s="152"/>
      <c r="N744" s="2293"/>
      <c r="O744" s="843"/>
      <c r="P744" s="705"/>
      <c r="Q744" s="424"/>
      <c r="R744" s="705"/>
      <c r="S744" s="705"/>
      <c r="T744" s="705"/>
      <c r="U744" s="705"/>
      <c r="V744" s="705"/>
      <c r="W744" s="705"/>
      <c r="X744" s="705"/>
    </row>
    <row r="745" spans="1:24" ht="23.25" customHeight="1">
      <c r="A745" s="1993"/>
      <c r="B745" s="1993"/>
      <c r="C745" s="1993"/>
      <c r="D745" s="1993"/>
      <c r="E745" s="1993"/>
      <c r="F745" s="1993"/>
      <c r="G745" s="1993"/>
      <c r="H745" s="1993"/>
      <c r="I745" s="1993"/>
      <c r="J745" s="1993"/>
      <c r="K745" s="1993"/>
      <c r="L745" s="1993"/>
      <c r="M745" s="152"/>
      <c r="N745" s="2293"/>
      <c r="O745" s="843"/>
      <c r="P745" s="705"/>
      <c r="Q745" s="424"/>
      <c r="R745" s="705"/>
      <c r="S745" s="705"/>
      <c r="T745" s="705"/>
      <c r="U745" s="705"/>
      <c r="V745" s="705"/>
      <c r="W745" s="705"/>
      <c r="X745" s="705"/>
    </row>
    <row r="746" spans="1:24" ht="23.25" customHeight="1">
      <c r="A746" s="1993"/>
      <c r="L746" s="1993"/>
    </row>
    <row r="747" spans="1:24" ht="23.25" customHeight="1">
      <c r="A747" s="1993"/>
      <c r="L747" s="1993"/>
    </row>
    <row r="748" spans="1:24" ht="23.25" customHeight="1">
      <c r="A748" s="1993"/>
      <c r="L748" s="1993"/>
    </row>
    <row r="749" spans="1:24" ht="23.25" customHeight="1">
      <c r="A749" s="1993"/>
      <c r="L749" s="1993"/>
    </row>
    <row r="750" spans="1:24" ht="23.25" customHeight="1">
      <c r="A750" s="1993"/>
      <c r="L750" s="1993"/>
    </row>
    <row r="751" spans="1:24" ht="23.25" customHeight="1">
      <c r="A751" s="1993"/>
      <c r="L751" s="1993"/>
    </row>
    <row r="752" spans="1:24" ht="23.25" customHeight="1">
      <c r="A752" s="1993"/>
      <c r="L752" s="1993"/>
    </row>
    <row r="753" spans="1:12" ht="23.25" customHeight="1">
      <c r="A753" s="1993"/>
      <c r="L753" s="1993"/>
    </row>
    <row r="754" spans="1:12" ht="23.25" customHeight="1">
      <c r="A754" s="1993"/>
      <c r="L754" s="1993"/>
    </row>
    <row r="755" spans="1:12" ht="23.25" customHeight="1">
      <c r="A755" s="1993"/>
      <c r="L755" s="1993"/>
    </row>
    <row r="756" spans="1:12" ht="23.25" customHeight="1">
      <c r="A756" s="1993"/>
      <c r="L756" s="1993"/>
    </row>
    <row r="757" spans="1:12" ht="23.25" customHeight="1">
      <c r="A757" s="1993"/>
      <c r="L757" s="1993"/>
    </row>
    <row r="758" spans="1:12" ht="23.25" customHeight="1">
      <c r="A758" s="1993"/>
      <c r="L758" s="1993"/>
    </row>
    <row r="759" spans="1:12" ht="23.25" customHeight="1">
      <c r="A759" s="1993"/>
      <c r="L759" s="1993"/>
    </row>
    <row r="760" spans="1:12" ht="23.25" customHeight="1">
      <c r="A760" s="1993"/>
      <c r="L760" s="1993"/>
    </row>
    <row r="761" spans="1:12" ht="23.25" customHeight="1">
      <c r="A761" s="1993"/>
      <c r="L761" s="1993"/>
    </row>
    <row r="762" spans="1:12" ht="23.25" customHeight="1">
      <c r="A762" s="1993"/>
      <c r="L762" s="1993"/>
    </row>
    <row r="763" spans="1:12" ht="23.25" customHeight="1">
      <c r="A763" s="1993"/>
      <c r="L763" s="1993"/>
    </row>
    <row r="764" spans="1:12" ht="23.25" customHeight="1">
      <c r="A764" s="1993"/>
      <c r="L764" s="1993"/>
    </row>
    <row r="765" spans="1:12" ht="23.25" customHeight="1">
      <c r="A765" s="1993"/>
      <c r="L765" s="1993"/>
    </row>
    <row r="766" spans="1:12" ht="23.25" customHeight="1">
      <c r="A766" s="1993"/>
      <c r="L766" s="1993"/>
    </row>
    <row r="767" spans="1:12" ht="23.25" customHeight="1">
      <c r="A767" s="1993"/>
      <c r="L767" s="1993"/>
    </row>
    <row r="768" spans="1:12" ht="23.25" customHeight="1">
      <c r="A768" s="1993"/>
      <c r="L768" s="1993"/>
    </row>
    <row r="769" spans="1:12" ht="23.25" customHeight="1">
      <c r="A769" s="1993"/>
      <c r="L769" s="1993"/>
    </row>
    <row r="770" spans="1:12" ht="23.25" customHeight="1">
      <c r="A770" s="1993"/>
      <c r="L770" s="1993"/>
    </row>
    <row r="771" spans="1:12" ht="23.25" customHeight="1">
      <c r="A771" s="1993"/>
      <c r="L771" s="1993"/>
    </row>
    <row r="772" spans="1:12" ht="23.25" customHeight="1">
      <c r="A772" s="1993"/>
      <c r="L772" s="1993"/>
    </row>
    <row r="773" spans="1:12" ht="23.25" customHeight="1">
      <c r="A773" s="1993"/>
      <c r="L773" s="1993"/>
    </row>
    <row r="774" spans="1:12" ht="23.25" customHeight="1">
      <c r="A774" s="1993"/>
      <c r="L774" s="1993"/>
    </row>
    <row r="775" spans="1:12" ht="23.25" customHeight="1">
      <c r="A775" s="1993"/>
      <c r="L775" s="1993"/>
    </row>
    <row r="776" spans="1:12" ht="23.25" customHeight="1">
      <c r="A776" s="1993"/>
      <c r="L776" s="1993"/>
    </row>
    <row r="777" spans="1:12" ht="23.25" customHeight="1">
      <c r="A777" s="1993"/>
      <c r="L777" s="1993"/>
    </row>
    <row r="778" spans="1:12" ht="23.25" customHeight="1">
      <c r="A778" s="1993"/>
      <c r="L778" s="1993"/>
    </row>
    <row r="779" spans="1:12" ht="23.25" customHeight="1">
      <c r="A779" s="1993"/>
      <c r="L779" s="1993"/>
    </row>
    <row r="780" spans="1:12" ht="23.25" customHeight="1">
      <c r="A780" s="1993"/>
      <c r="L780" s="1993"/>
    </row>
    <row r="781" spans="1:12" ht="23.25" customHeight="1">
      <c r="A781" s="1993"/>
      <c r="L781" s="1993"/>
    </row>
    <row r="782" spans="1:12" ht="23.25" customHeight="1">
      <c r="A782" s="1993"/>
      <c r="L782" s="1993"/>
    </row>
    <row r="783" spans="1:12" ht="23.25" customHeight="1">
      <c r="A783" s="1993"/>
      <c r="L783" s="1993"/>
    </row>
    <row r="784" spans="1:12" ht="23.25" customHeight="1">
      <c r="A784" s="1993"/>
      <c r="L784" s="1993"/>
    </row>
    <row r="785" spans="1:12" ht="23.25" customHeight="1">
      <c r="A785" s="1993"/>
      <c r="L785" s="1993"/>
    </row>
    <row r="786" spans="1:12" ht="23.25" customHeight="1">
      <c r="A786" s="1993"/>
      <c r="L786" s="1993"/>
    </row>
    <row r="787" spans="1:12" ht="23.25" customHeight="1">
      <c r="A787" s="1993"/>
      <c r="L787" s="1993"/>
    </row>
    <row r="788" spans="1:12" ht="23.25" customHeight="1">
      <c r="A788" s="1993"/>
      <c r="L788" s="1993"/>
    </row>
    <row r="789" spans="1:12" ht="23.25" customHeight="1">
      <c r="A789" s="1993"/>
      <c r="L789" s="1993"/>
    </row>
    <row r="790" spans="1:12" ht="23.25" customHeight="1">
      <c r="A790" s="1993"/>
      <c r="L790" s="1993"/>
    </row>
    <row r="791" spans="1:12" ht="23.25" customHeight="1">
      <c r="A791" s="1993"/>
      <c r="L791" s="1993"/>
    </row>
    <row r="792" spans="1:12" ht="23.25" customHeight="1">
      <c r="A792" s="1993"/>
      <c r="L792" s="1993"/>
    </row>
    <row r="793" spans="1:12" ht="23.25" customHeight="1">
      <c r="A793" s="1993"/>
      <c r="L793" s="1993"/>
    </row>
    <row r="794" spans="1:12" ht="23.25" customHeight="1">
      <c r="A794" s="1993"/>
      <c r="L794" s="1993"/>
    </row>
    <row r="795" spans="1:12" ht="23.25" customHeight="1">
      <c r="A795" s="1993"/>
      <c r="L795" s="1993"/>
    </row>
    <row r="796" spans="1:12" ht="23.25" customHeight="1">
      <c r="A796" s="1993"/>
      <c r="L796" s="1993"/>
    </row>
    <row r="797" spans="1:12" ht="23.25" customHeight="1">
      <c r="A797" s="1993"/>
      <c r="L797" s="1993"/>
    </row>
    <row r="798" spans="1:12" ht="23.25" customHeight="1">
      <c r="A798" s="1993"/>
      <c r="L798" s="1993"/>
    </row>
    <row r="799" spans="1:12" ht="23.25" customHeight="1">
      <c r="A799" s="1993"/>
      <c r="L799" s="1993"/>
    </row>
    <row r="800" spans="1:12" ht="23.25" customHeight="1">
      <c r="A800" s="1993"/>
      <c r="L800" s="1993"/>
    </row>
    <row r="801" spans="1:12" ht="23.25" customHeight="1">
      <c r="A801" s="1993"/>
      <c r="L801" s="1993"/>
    </row>
    <row r="802" spans="1:12" ht="23.25" customHeight="1">
      <c r="A802" s="1993"/>
      <c r="L802" s="1993"/>
    </row>
    <row r="803" spans="1:12" ht="23.25" customHeight="1">
      <c r="A803" s="1993"/>
      <c r="L803" s="1993"/>
    </row>
    <row r="804" spans="1:12" ht="23.25" customHeight="1">
      <c r="A804" s="1993"/>
      <c r="L804" s="1993"/>
    </row>
    <row r="805" spans="1:12" ht="23.25" customHeight="1">
      <c r="A805" s="1993"/>
      <c r="L805" s="1993"/>
    </row>
    <row r="806" spans="1:12" ht="23.25" customHeight="1">
      <c r="A806" s="1993"/>
      <c r="L806" s="1993"/>
    </row>
    <row r="807" spans="1:12" ht="23.25" customHeight="1">
      <c r="A807" s="1993"/>
      <c r="L807" s="1993"/>
    </row>
    <row r="808" spans="1:12" ht="23.25" customHeight="1">
      <c r="A808" s="1993"/>
      <c r="L808" s="1993"/>
    </row>
    <row r="809" spans="1:12" ht="23.25" customHeight="1">
      <c r="A809" s="1993"/>
      <c r="L809" s="1993"/>
    </row>
    <row r="810" spans="1:12" ht="22.5" customHeight="1">
      <c r="A810" s="1993"/>
      <c r="L810" s="1993"/>
    </row>
    <row r="811" spans="1:12" ht="22.5" customHeight="1">
      <c r="A811" s="1993"/>
      <c r="L811" s="1993"/>
    </row>
    <row r="812" spans="1:12" ht="22.5" customHeight="1">
      <c r="A812" s="1993"/>
      <c r="L812" s="1993"/>
    </row>
    <row r="813" spans="1:12" ht="22.5" customHeight="1">
      <c r="A813" s="1993"/>
      <c r="L813" s="1993"/>
    </row>
    <row r="814" spans="1:12" ht="22.5" customHeight="1">
      <c r="A814" s="1993"/>
      <c r="L814" s="1993"/>
    </row>
    <row r="815" spans="1:12" ht="22.5" customHeight="1">
      <c r="A815" s="1993"/>
      <c r="L815" s="1993"/>
    </row>
    <row r="816" spans="1:12" ht="22.5" customHeight="1">
      <c r="A816" s="1993"/>
      <c r="L816" s="1993"/>
    </row>
    <row r="817" spans="1:12" ht="22.5" customHeight="1">
      <c r="A817" s="1993"/>
      <c r="L817" s="1993"/>
    </row>
    <row r="818" spans="1:12" ht="22.5" customHeight="1">
      <c r="A818" s="1993"/>
      <c r="L818" s="1993"/>
    </row>
    <row r="819" spans="1:12" ht="22.5" customHeight="1">
      <c r="A819" s="1993"/>
      <c r="L819" s="1993"/>
    </row>
    <row r="820" spans="1:12" ht="22.5" customHeight="1">
      <c r="A820" s="1993"/>
      <c r="L820" s="1993"/>
    </row>
    <row r="821" spans="1:12" ht="22.5" customHeight="1">
      <c r="A821" s="1993"/>
      <c r="L821" s="1993"/>
    </row>
    <row r="822" spans="1:12" ht="22.5" customHeight="1">
      <c r="L822" s="1993"/>
    </row>
    <row r="823" spans="1:12" ht="22.5" customHeight="1">
      <c r="L823" s="1993"/>
    </row>
    <row r="824" spans="1:12" ht="22.5" customHeight="1">
      <c r="L824" s="1993"/>
    </row>
    <row r="825" spans="1:12" ht="22.5" customHeight="1">
      <c r="L825" s="1993"/>
    </row>
    <row r="826" spans="1:12" ht="22.5" customHeight="1">
      <c r="L826" s="1993"/>
    </row>
    <row r="827" spans="1:12" ht="22.5" customHeight="1">
      <c r="L827" s="1993"/>
    </row>
    <row r="828" spans="1:12" ht="22.5" customHeight="1">
      <c r="L828" s="1993"/>
    </row>
    <row r="829" spans="1:12" ht="22.5" customHeight="1">
      <c r="L829" s="1993"/>
    </row>
    <row r="830" spans="1:12" ht="22.5" customHeight="1">
      <c r="L830" s="1993"/>
    </row>
    <row r="831" spans="1:12" ht="22.5" customHeight="1">
      <c r="L831" s="1993"/>
    </row>
    <row r="832" spans="1:12" ht="22.5" customHeight="1">
      <c r="L832" s="1993"/>
    </row>
    <row r="833" spans="12:12" ht="22.5" customHeight="1">
      <c r="L833" s="1993"/>
    </row>
    <row r="834" spans="12:12" ht="22.5" customHeight="1">
      <c r="L834" s="1993"/>
    </row>
    <row r="835" spans="12:12" ht="22.5" customHeight="1">
      <c r="L835" s="1993"/>
    </row>
    <row r="836" spans="12:12" ht="22.5" customHeight="1">
      <c r="L836" s="1993"/>
    </row>
    <row r="837" spans="12:12" ht="22.5" customHeight="1">
      <c r="L837" s="1993"/>
    </row>
    <row r="838" spans="12:12" ht="22.5" customHeight="1">
      <c r="L838" s="1993"/>
    </row>
    <row r="839" spans="12:12" ht="22.5" customHeight="1">
      <c r="L839" s="1993"/>
    </row>
    <row r="840" spans="12:12" ht="22.5" customHeight="1">
      <c r="L840" s="1993"/>
    </row>
    <row r="841" spans="12:12" ht="22.5" customHeight="1">
      <c r="L841" s="1993"/>
    </row>
    <row r="842" spans="12:12" ht="22.5" customHeight="1">
      <c r="L842" s="1993"/>
    </row>
    <row r="843" spans="12:12" ht="22.5" customHeight="1">
      <c r="L843" s="1993"/>
    </row>
    <row r="844" spans="12:12" ht="22.5" customHeight="1">
      <c r="L844" s="1993"/>
    </row>
    <row r="845" spans="12:12" ht="22.5" customHeight="1">
      <c r="L845" s="1993"/>
    </row>
    <row r="846" spans="12:12" ht="22.5" customHeight="1">
      <c r="L846" s="1993"/>
    </row>
    <row r="847" spans="12:12" ht="22.5" customHeight="1">
      <c r="L847" s="1993"/>
    </row>
    <row r="848" spans="12:12" ht="22.5" customHeight="1">
      <c r="L848" s="1993"/>
    </row>
  </sheetData>
  <mergeCells count="79">
    <mergeCell ref="A236:L236"/>
    <mergeCell ref="A237:L237"/>
    <mergeCell ref="E606:F606"/>
    <mergeCell ref="G606:H606"/>
    <mergeCell ref="E613:F613"/>
    <mergeCell ref="G613:H613"/>
    <mergeCell ref="E607:F607"/>
    <mergeCell ref="G607:H607"/>
    <mergeCell ref="E610:F610"/>
    <mergeCell ref="G610:H610"/>
    <mergeCell ref="E609:F609"/>
    <mergeCell ref="G609:H609"/>
    <mergeCell ref="E612:F612"/>
    <mergeCell ref="G612:H612"/>
    <mergeCell ref="E604:F604"/>
    <mergeCell ref="G604:H604"/>
    <mergeCell ref="E602:F602"/>
    <mergeCell ref="G602:H602"/>
    <mergeCell ref="E588:F588"/>
    <mergeCell ref="G588:H588"/>
    <mergeCell ref="E603:F603"/>
    <mergeCell ref="G603:H603"/>
    <mergeCell ref="E592:F592"/>
    <mergeCell ref="G592:H592"/>
    <mergeCell ref="E589:F589"/>
    <mergeCell ref="G589:H589"/>
    <mergeCell ref="E591:F591"/>
    <mergeCell ref="G591:H591"/>
    <mergeCell ref="E590:F590"/>
    <mergeCell ref="G590:H590"/>
    <mergeCell ref="E575:F575"/>
    <mergeCell ref="G575:H575"/>
    <mergeCell ref="E576:F576"/>
    <mergeCell ref="G576:H576"/>
    <mergeCell ref="E581:F581"/>
    <mergeCell ref="G581:H581"/>
    <mergeCell ref="E577:F577"/>
    <mergeCell ref="G577:H577"/>
    <mergeCell ref="E580:F580"/>
    <mergeCell ref="G580:H580"/>
    <mergeCell ref="E584:F584"/>
    <mergeCell ref="G584:H584"/>
    <mergeCell ref="E586:F586"/>
    <mergeCell ref="G586:H586"/>
    <mergeCell ref="E582:F582"/>
    <mergeCell ref="G582:H582"/>
    <mergeCell ref="E583:F583"/>
    <mergeCell ref="G583:H583"/>
    <mergeCell ref="E570:F570"/>
    <mergeCell ref="G570:H570"/>
    <mergeCell ref="E574:F574"/>
    <mergeCell ref="G574:H574"/>
    <mergeCell ref="E573:F573"/>
    <mergeCell ref="G573:H573"/>
    <mergeCell ref="G614:H614"/>
    <mergeCell ref="E616:F616"/>
    <mergeCell ref="G616:H616"/>
    <mergeCell ref="E636:F636"/>
    <mergeCell ref="G636:H636"/>
    <mergeCell ref="E623:F623"/>
    <mergeCell ref="G623:H623"/>
    <mergeCell ref="E618:F618"/>
    <mergeCell ref="G618:H618"/>
    <mergeCell ref="E625:F625"/>
    <mergeCell ref="G647:H647"/>
    <mergeCell ref="G625:H625"/>
    <mergeCell ref="E650:F650"/>
    <mergeCell ref="G650:H650"/>
    <mergeCell ref="E643:F643"/>
    <mergeCell ref="G643:H643"/>
    <mergeCell ref="E646:F646"/>
    <mergeCell ref="G646:H646"/>
    <mergeCell ref="E648:F648"/>
    <mergeCell ref="G648:H648"/>
    <mergeCell ref="E647:F647"/>
    <mergeCell ref="E640:F640"/>
    <mergeCell ref="G640:H640"/>
    <mergeCell ref="E645:F645"/>
    <mergeCell ref="G645:H645"/>
  </mergeCells>
  <phoneticPr fontId="2" type="noConversion"/>
  <conditionalFormatting sqref="A101 A68">
    <cfRule type="expression" dxfId="212" priority="11" stopIfTrue="1">
      <formula>$Q68=0</formula>
    </cfRule>
  </conditionalFormatting>
  <conditionalFormatting sqref="M726:M918">
    <cfRule type="cellIs" dxfId="211" priority="12" stopIfTrue="1" operator="greaterThan">
      <formula>0</formula>
    </cfRule>
  </conditionalFormatting>
  <conditionalFormatting sqref="M2:M367 M564:M725 M373:M517 M533:M554">
    <cfRule type="cellIs" dxfId="210" priority="13" stopIfTrue="1" operator="greaterThan">
      <formula>0</formula>
    </cfRule>
  </conditionalFormatting>
  <conditionalFormatting sqref="M368:M372">
    <cfRule type="cellIs" dxfId="209" priority="10" stopIfTrue="1" operator="greaterThan">
      <formula>0</formula>
    </cfRule>
  </conditionalFormatting>
  <conditionalFormatting sqref="M563">
    <cfRule type="cellIs" dxfId="208" priority="9" stopIfTrue="1" operator="greaterThan">
      <formula>0</formula>
    </cfRule>
  </conditionalFormatting>
  <conditionalFormatting sqref="M530:M532 M555">
    <cfRule type="cellIs" dxfId="207" priority="7" stopIfTrue="1" operator="greaterThan">
      <formula>0</formula>
    </cfRule>
  </conditionalFormatting>
  <conditionalFormatting sqref="M518:M519">
    <cfRule type="cellIs" dxfId="206" priority="6" stopIfTrue="1" operator="greaterThan">
      <formula>0</formula>
    </cfRule>
  </conditionalFormatting>
  <conditionalFormatting sqref="M520:M521">
    <cfRule type="cellIs" dxfId="205" priority="5" stopIfTrue="1" operator="greaterThan">
      <formula>0</formula>
    </cfRule>
  </conditionalFormatting>
  <conditionalFormatting sqref="M522:M523">
    <cfRule type="cellIs" dxfId="204" priority="4" stopIfTrue="1" operator="greaterThan">
      <formula>0</formula>
    </cfRule>
  </conditionalFormatting>
  <conditionalFormatting sqref="M524:M529">
    <cfRule type="cellIs" dxfId="203" priority="3" stopIfTrue="1" operator="greaterThan">
      <formula>0</formula>
    </cfRule>
  </conditionalFormatting>
  <conditionalFormatting sqref="M556:M561">
    <cfRule type="cellIs" dxfId="202" priority="2" stopIfTrue="1" operator="greaterThan">
      <formula>0</formula>
    </cfRule>
  </conditionalFormatting>
  <conditionalFormatting sqref="M562">
    <cfRule type="cellIs" dxfId="201" priority="1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r:id="rId1"/>
  <headerFooter alignWithMargins="0"/>
  <rowBreaks count="21" manualBreakCount="21">
    <brk id="35" max="11" man="1"/>
    <brk id="68" max="11" man="1"/>
    <brk id="101" max="11" man="1"/>
    <brk id="134" max="11" man="1"/>
    <brk id="167" max="11" man="1"/>
    <brk id="200" max="11" man="1"/>
    <brk id="233" max="11" man="1"/>
    <brk id="258" max="11" man="1"/>
    <brk id="280" max="11" man="1"/>
    <brk id="304" max="11" man="1"/>
    <brk id="331" max="11" man="1"/>
    <brk id="364" max="11" man="1"/>
    <brk id="386" max="11" man="1"/>
    <brk id="417" max="11" man="1"/>
    <brk id="443" max="11" man="1"/>
    <brk id="475" max="11" man="1"/>
    <brk id="496" max="11" man="1"/>
    <brk id="593" max="11" man="1"/>
    <brk id="626" max="11" man="1"/>
    <brk id="659" max="11" man="1"/>
    <brk id="692" max="11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tabColor indexed="45"/>
  </sheetPr>
  <dimension ref="A1:BP353"/>
  <sheetViews>
    <sheetView showGridLines="0" topLeftCell="A16" zoomScale="75" workbookViewId="0">
      <selection activeCell="A202" sqref="A202"/>
    </sheetView>
  </sheetViews>
  <sheetFormatPr defaultRowHeight="23.25" customHeight="1"/>
  <cols>
    <col min="1" max="1" width="3.85546875" style="1215" customWidth="1"/>
    <col min="2" max="2" width="4.42578125" style="1215" customWidth="1"/>
    <col min="3" max="3" width="24.28515625" style="1215" customWidth="1"/>
    <col min="4" max="4" width="25.42578125" style="1215" customWidth="1"/>
    <col min="5" max="6" width="15" style="1215" customWidth="1"/>
    <col min="7" max="7" width="5.42578125" style="375" customWidth="1"/>
    <col min="8" max="8" width="5.42578125" style="31" customWidth="1"/>
    <col min="9" max="14" width="6.42578125" style="31" customWidth="1"/>
    <col min="15" max="19" width="6.42578125" style="741" customWidth="1"/>
    <col min="20" max="21" width="6.42578125" style="1942" customWidth="1"/>
    <col min="22" max="23" width="6.42578125" style="747" customWidth="1"/>
    <col min="24" max="28" width="6.42578125" style="744" customWidth="1"/>
    <col min="29" max="29" width="6.42578125" style="741" customWidth="1"/>
    <col min="30" max="62" width="6.42578125" style="28" customWidth="1"/>
    <col min="63" max="63" width="6.42578125" style="20" customWidth="1"/>
    <col min="64" max="64" width="4.5703125" style="20" customWidth="1"/>
    <col min="65" max="65" width="14.5703125" style="20" customWidth="1"/>
    <col min="66" max="66" width="2.7109375" style="20" customWidth="1"/>
    <col min="67" max="67" width="20.140625" style="20" customWidth="1"/>
    <col min="68" max="16384" width="9.140625" style="20"/>
  </cols>
  <sheetData>
    <row r="1" spans="1:68" ht="23.25" customHeight="1">
      <c r="G1" s="2940">
        <f>MAX(ตต1!N1:N998)+1</f>
        <v>28</v>
      </c>
      <c r="H1" s="1493">
        <f>IF(G1&gt;0,SUM(G$1:G1),0)</f>
        <v>28</v>
      </c>
      <c r="T1" s="269"/>
      <c r="U1" s="269"/>
      <c r="V1" s="56"/>
      <c r="W1" s="56"/>
      <c r="AB1" s="745"/>
      <c r="BL1" s="741"/>
      <c r="BM1" s="706"/>
      <c r="BN1" s="28"/>
      <c r="BO1" s="707"/>
      <c r="BP1" s="28"/>
    </row>
    <row r="2" spans="1:68" ht="23.25" customHeight="1">
      <c r="G2" s="2941"/>
      <c r="H2" s="1493"/>
      <c r="BL2" s="741"/>
      <c r="BM2" s="2322" t="s">
        <v>982</v>
      </c>
      <c r="BN2" s="28"/>
      <c r="BO2" s="709" t="s">
        <v>771</v>
      </c>
      <c r="BP2" s="28"/>
    </row>
    <row r="3" spans="1:68" ht="23.25" customHeight="1">
      <c r="A3" s="1216" t="s">
        <v>773</v>
      </c>
      <c r="B3" s="1234"/>
      <c r="C3" s="1234"/>
      <c r="D3" s="1234"/>
      <c r="E3" s="1234"/>
      <c r="F3" s="1234"/>
      <c r="G3" s="2941"/>
      <c r="H3" s="1493"/>
      <c r="BL3" s="741"/>
      <c r="BM3" s="706"/>
      <c r="BN3" s="28"/>
      <c r="BO3" s="707"/>
      <c r="BP3" s="28"/>
    </row>
    <row r="4" spans="1:68" ht="23.25" customHeight="1">
      <c r="A4" s="1216" t="s">
        <v>774</v>
      </c>
      <c r="B4" s="1234"/>
      <c r="C4" s="1234"/>
      <c r="D4" s="1234"/>
      <c r="E4" s="1234"/>
      <c r="F4" s="1234"/>
      <c r="G4" s="2941"/>
      <c r="H4" s="1493"/>
      <c r="BL4" s="741"/>
      <c r="BM4" s="28"/>
      <c r="BN4" s="28"/>
      <c r="BO4" s="28"/>
      <c r="BP4" s="28"/>
    </row>
    <row r="5" spans="1:68" ht="23.25" customHeight="1">
      <c r="G5" s="2941"/>
      <c r="H5" s="1493"/>
    </row>
    <row r="6" spans="1:68" ht="23.25" customHeight="1">
      <c r="A6" s="1215" t="s">
        <v>756</v>
      </c>
      <c r="G6" s="2941"/>
      <c r="H6" s="1493"/>
    </row>
    <row r="7" spans="1:68" ht="23.25" customHeight="1">
      <c r="A7" s="1215" t="str">
        <f>IF(Y!CJ11=0," ",Y!CJ11)</f>
        <v xml:space="preserve">               สถานศึกษาแบ่งโครงสร้างการบริหารงานเป็น    4  ด้าน  ได้แก่   งานบริหารวิชาการ, </v>
      </c>
      <c r="G7" s="2941"/>
      <c r="H7" s="1493"/>
    </row>
    <row r="8" spans="1:68" ht="23.25" customHeight="1">
      <c r="A8" s="1215" t="str">
        <f>IF(Y!CJ12=0," ",Y!CJ12)</f>
        <v xml:space="preserve">งานบริหารงบประมาณ,   งานบริหารงานบุคคล,   งานบริหารทั่วไป   ใช้ระบบคุณภาพของเดมมิ่ง(PDCA) </v>
      </c>
      <c r="G8" s="2941"/>
      <c r="H8" s="1493"/>
    </row>
    <row r="9" spans="1:68" ht="23.25" customHeight="1">
      <c r="A9" s="1215" t="str">
        <f>IF(Y!CJ13=0," ",Y!CJ13)</f>
        <v xml:space="preserve"> </v>
      </c>
      <c r="G9" s="2941"/>
      <c r="H9" s="1493"/>
    </row>
    <row r="10" spans="1:68" ht="23.25" customHeight="1">
      <c r="A10" s="1215" t="str">
        <f>IF(Y!CJ14=0," ",Y!CJ14)</f>
        <v>ธ</v>
      </c>
      <c r="G10" s="2941"/>
      <c r="H10" s="1493"/>
    </row>
    <row r="11" spans="1:68" ht="23.25" customHeight="1">
      <c r="A11" s="1215" t="str">
        <f>IF(Y!CJ15=0," ",Y!CJ15)</f>
        <v xml:space="preserve"> </v>
      </c>
      <c r="G11" s="2941"/>
      <c r="H11" s="1493"/>
    </row>
    <row r="12" spans="1:68" ht="23.25" customHeight="1">
      <c r="A12" s="1215" t="str">
        <f>IF(Y!CJ16=0," ",Y!CJ16)</f>
        <v xml:space="preserve"> </v>
      </c>
      <c r="G12" s="2941"/>
      <c r="H12" s="1493"/>
    </row>
    <row r="13" spans="1:68" ht="23.25" customHeight="1">
      <c r="A13" s="1215" t="s">
        <v>775</v>
      </c>
      <c r="G13" s="2941"/>
      <c r="H13" s="1493"/>
    </row>
    <row r="14" spans="1:68" ht="23.25" customHeight="1">
      <c r="A14" s="1215" t="s">
        <v>776</v>
      </c>
      <c r="B14" s="1215" t="s">
        <v>759</v>
      </c>
      <c r="G14" s="2941"/>
      <c r="H14" s="1493"/>
    </row>
    <row r="15" spans="1:68" ht="23.25" customHeight="1">
      <c r="A15" s="1215" t="str">
        <f>IF(Y!CK11=0," ",Y!CK11)</f>
        <v>ภายในปี 2558 โรงเรียนอนุบาลพะเยา เป็นโรงเรียนมาตรฐานสากลชั้นนำ 1 ใน 10 ของภาคเหนือ มุ่งจัด</v>
      </c>
      <c r="G15" s="2941"/>
      <c r="H15" s="1493"/>
    </row>
    <row r="16" spans="1:68" ht="23.25" customHeight="1">
      <c r="A16" s="1215" t="str">
        <f>IF(Y!CK12=0," ",Y!CK12)</f>
        <v>การศึกษาอย่างมีคุณภาพส่งเสริมให้ผู้เรียนมีความเป็นเลิศางวิชาการ สื่อสารสองภาษา  ล้ำหน้าทางความคิด</v>
      </c>
      <c r="G16" s="2941"/>
      <c r="H16" s="1493"/>
    </row>
    <row r="17" spans="1:8" ht="23.25" customHeight="1">
      <c r="A17" s="1215" t="str">
        <f>IF(Y!CK13=0," ",Y!CK13)</f>
        <v>ผลิตงานอย่างสร้างสรรค์  ร่วมกันรับผิดชอบสังคมโลก  บนพื้นฐานความคิดเป็นไทยตามปรัชญาของเศรษฐกิจ</v>
      </c>
      <c r="G17" s="2941"/>
      <c r="H17" s="1493"/>
    </row>
    <row r="18" spans="1:8" ht="23.25" customHeight="1">
      <c r="A18" s="1215" t="str">
        <f>IF(Y!CK14=0," ",Y!CK14)</f>
        <v>พอเพียง  ภายใต้การบริหารแบบมุ่งสู่ความเป็นเลิศ (TQA)</v>
      </c>
      <c r="G18" s="2941"/>
      <c r="H18" s="1493"/>
    </row>
    <row r="19" spans="1:8" ht="23.25" customHeight="1">
      <c r="A19" s="1215" t="str">
        <f>IF(Y!CK15=0," ",Y!CK15)</f>
        <v xml:space="preserve"> </v>
      </c>
      <c r="G19" s="2941"/>
      <c r="H19" s="1493"/>
    </row>
    <row r="20" spans="1:8" ht="23.25" customHeight="1">
      <c r="A20" s="1215" t="s">
        <v>777</v>
      </c>
      <c r="B20" s="1215" t="s">
        <v>760</v>
      </c>
      <c r="G20" s="2941"/>
      <c r="H20" s="1493"/>
    </row>
    <row r="21" spans="1:8" ht="23.25" customHeight="1">
      <c r="A21" s="1215" t="str">
        <f>IF(Y!CL11=0," ",Y!CL11)</f>
        <v>1.จัดหลักสูตรการเรียนการสอนมาตรฐานสากลทุกระดับชั้น</v>
      </c>
      <c r="G21" s="2941"/>
      <c r="H21" s="1493"/>
    </row>
    <row r="22" spans="1:8" ht="23.25" customHeight="1">
      <c r="A22" s="1215" t="str">
        <f>IF(Y!CL12=0," ",Y!CL12)</f>
        <v>2.จัดการศึกษาคุณธรรมนำความรู้  โดยบูรณาหลักปรัชญาเศรษฐกิจพอเพียง</v>
      </c>
      <c r="G22" s="2941"/>
      <c r="H22" s="1493"/>
    </row>
    <row r="23" spans="1:8" ht="23.25" customHeight="1">
      <c r="A23" s="1215" t="str">
        <f>IF(Y!CL13=0," ",Y!CL13)</f>
        <v>3.พัฒนาบุคลากรทุกฝ่ายให้มีความพร้อมในการจัดการศึกษาอย่างมืออาชีพ</v>
      </c>
      <c r="G23" s="2941"/>
      <c r="H23" s="1493"/>
    </row>
    <row r="24" spans="1:8" ht="23.25" customHeight="1">
      <c r="A24" s="1215" t="str">
        <f>IF(Y!CL14=0," ",Y!CL14)</f>
        <v>4.พัฒนาสื่อเทคโนโลยี และนวักตกรรมให้มีมาตรฐาน</v>
      </c>
      <c r="G24" s="2941"/>
      <c r="H24" s="1493"/>
    </row>
    <row r="25" spans="1:8" ht="23.25" customHeight="1">
      <c r="A25" s="1215" t="str">
        <f>IF(Y!CL15=0," ",Y!CL15)</f>
        <v>5.จัดระบบการบริหารให้ทุกภาคส่วนมีส่วนร่วมและผู้โอกาสและความเสมอภาคอย่างเท่าเทียม</v>
      </c>
      <c r="G25" s="2941"/>
      <c r="H25" s="1493"/>
    </row>
    <row r="26" spans="1:8" ht="23.25" customHeight="1">
      <c r="A26" s="1215" t="str">
        <f>IF(Y!CL16=0," ",Y!CL16)</f>
        <v>6.จัดประชาสัมพันธ์ข่าวสารทางการศึกษาระหว่างสถานศึกษากับผู้มีส่วนร่วมได้เสีย ชุมชนและสังคมโลก</v>
      </c>
      <c r="G26" s="2941"/>
      <c r="H26" s="1493"/>
    </row>
    <row r="27" spans="1:8" ht="23.25" customHeight="1">
      <c r="B27" s="1215" t="s">
        <v>1871</v>
      </c>
      <c r="G27" s="2941"/>
      <c r="H27" s="1493"/>
    </row>
    <row r="28" spans="1:8" ht="23.25" customHeight="1">
      <c r="A28" s="1215" t="str">
        <f>IF(Y!CJ21=0," ",Y!CJ21)</f>
        <v>1.มีหลักสูตรการจัดการเรียนการสอนมาตรฐานสากลทุกระดับชั้น2.ผู้เรียนทุกคนมีคุณธรรมนำความรู้</v>
      </c>
      <c r="G28" s="2941"/>
      <c r="H28" s="1493"/>
    </row>
    <row r="29" spans="1:8" ht="23.25" customHeight="1">
      <c r="A29" s="1215" t="str">
        <f>IF(Y!CJ22=0," ",Y!CJ22)</f>
        <v>โดยบรูณาการตามหลักเศรษฐกิจพอเพียง3.บุคลากรทุกฝ่ายมีความพร้อมในการจัดการอย่างมืออาชีพ</v>
      </c>
      <c r="G29" s="2941"/>
      <c r="H29" s="1493"/>
    </row>
    <row r="30" spans="1:8" ht="23.25" customHeight="1">
      <c r="A30" s="1215" t="str">
        <f>IF(Y!CJ23=0," ",Y!CJ23)</f>
        <v>4.มีสื่อเทคโนโลยีและนวัตกรรมให้มีมาตรฐาน  5.มีระบบการบริหารโดยทุกภาคส่วนมีส่วนร่วม</v>
      </c>
      <c r="G30" s="2941"/>
      <c r="H30" s="1493"/>
    </row>
    <row r="31" spans="1:8" ht="23.25" customHeight="1">
      <c r="A31" s="1215" t="str">
        <f>IF(Y!CJ24=0," ",Y!CJ24)</f>
        <v>และความเสมอภาคย่างเท่าเทียม 6.ผู้มีส่วนได้เสีย ชุมชนและสังคมโลกองค์ได้รับข่าวสาร</v>
      </c>
      <c r="G31" s="2941"/>
      <c r="H31" s="1493"/>
    </row>
    <row r="32" spans="1:8" ht="23.25" customHeight="1">
      <c r="A32" s="1215" t="str">
        <f>IF(Y!CJ25=0," ",Y!CJ25)</f>
        <v xml:space="preserve">7.มีสภาพแวดล้อมและบรรยากาศภายในสถานศึกษาที่เอื้อต่อการเรียนรู้สู่มาตรฐานสากลในปี2556       </v>
      </c>
      <c r="G32" s="2941"/>
      <c r="H32" s="1493"/>
    </row>
    <row r="33" spans="1:8" ht="23.25" customHeight="1">
      <c r="A33" s="1215" t="str">
        <f>IF(Y!CJ26=0," ",Y!CJ26)</f>
        <v>8.มีระบบข้อมูลสารสนเทศที่ทันสมัย เอื้อต่ออำนวยต่อการจัดการเรียนรู้</v>
      </c>
      <c r="G33" s="2941"/>
      <c r="H33" s="1493"/>
    </row>
    <row r="34" spans="1:8" ht="23.25" customHeight="1">
      <c r="A34" s="1234" t="str">
        <f>"- "&amp;H34&amp;" -"</f>
        <v>- 29 -</v>
      </c>
      <c r="B34" s="1234"/>
      <c r="C34" s="1234"/>
      <c r="D34" s="1234"/>
      <c r="E34" s="1234"/>
      <c r="F34" s="1234"/>
      <c r="G34" s="2941">
        <v>1</v>
      </c>
      <c r="H34" s="1493">
        <f>IF(G34&gt;0,SUM(G$1:G34),0)</f>
        <v>29</v>
      </c>
    </row>
    <row r="35" spans="1:8" ht="23.25" customHeight="1">
      <c r="G35" s="2941"/>
      <c r="H35" s="1493"/>
    </row>
    <row r="36" spans="1:8" ht="23.25" customHeight="1">
      <c r="G36" s="2941"/>
      <c r="H36" s="1493"/>
    </row>
    <row r="37" spans="1:8" ht="23.25" customHeight="1">
      <c r="B37" s="1215" t="s">
        <v>2148</v>
      </c>
      <c r="G37" s="2941"/>
      <c r="H37" s="1493"/>
    </row>
    <row r="38" spans="1:8" ht="23.25" customHeight="1">
      <c r="A38" s="1215" t="str">
        <f>IF(Y!CK21=0," ",Y!CK21)</f>
        <v>"ยิ้ม   ไหว้   ทักทาย  เป็นระเบียบ "</v>
      </c>
      <c r="G38" s="2941"/>
      <c r="H38" s="1493"/>
    </row>
    <row r="39" spans="1:8" ht="23.25" customHeight="1">
      <c r="A39" s="1215" t="str">
        <f>IF(Y!CK22=0," ",Y!CK22)</f>
        <v xml:space="preserve"> </v>
      </c>
      <c r="G39" s="2941"/>
      <c r="H39" s="1493"/>
    </row>
    <row r="40" spans="1:8" ht="23.25" customHeight="1">
      <c r="A40" s="1215" t="str">
        <f>IF(Y!CK23=0," ",Y!CK23)</f>
        <v xml:space="preserve"> </v>
      </c>
      <c r="G40" s="2941"/>
      <c r="H40" s="1493"/>
    </row>
    <row r="41" spans="1:8" ht="23.25" customHeight="1">
      <c r="A41" s="1215" t="str">
        <f>IF(Y!CK24=0," ",Y!CK24)</f>
        <v xml:space="preserve"> </v>
      </c>
      <c r="G41" s="2941"/>
      <c r="H41" s="1493"/>
    </row>
    <row r="42" spans="1:8" ht="23.25" customHeight="1">
      <c r="A42" s="1215" t="str">
        <f>IF(Y!CK25=0," ",Y!CK25)</f>
        <v xml:space="preserve">       </v>
      </c>
      <c r="G42" s="2941"/>
      <c r="H42" s="1493"/>
    </row>
    <row r="43" spans="1:8" ht="23.25" customHeight="1">
      <c r="A43" s="1215" t="str">
        <f>IF(Y!CK26=0," ",Y!CK26)</f>
        <v xml:space="preserve">       </v>
      </c>
      <c r="G43" s="2941"/>
      <c r="H43" s="1493"/>
    </row>
    <row r="44" spans="1:8" ht="23.25" customHeight="1">
      <c r="A44" s="1215" t="s">
        <v>777</v>
      </c>
      <c r="B44" s="1215" t="s">
        <v>2149</v>
      </c>
      <c r="G44" s="2941"/>
      <c r="H44" s="1493"/>
    </row>
    <row r="45" spans="1:8" ht="23.25" customHeight="1">
      <c r="A45" s="1215" t="str">
        <f>IF(Y!CL21=0," ",Y!CL21)</f>
        <v xml:space="preserve"> การประหยัด  อดออม</v>
      </c>
      <c r="G45" s="2941"/>
      <c r="H45" s="1493"/>
    </row>
    <row r="46" spans="1:8" ht="23.25" customHeight="1">
      <c r="A46" s="1215" t="str">
        <f>IF(Y!CL22=0," ",Y!CL22)</f>
        <v xml:space="preserve"> </v>
      </c>
      <c r="G46" s="2941"/>
      <c r="H46" s="1493"/>
    </row>
    <row r="47" spans="1:8" ht="23.25" customHeight="1">
      <c r="A47" s="1215" t="str">
        <f>IF(Y!CL23=0," ",Y!CL23)</f>
        <v xml:space="preserve"> </v>
      </c>
      <c r="G47" s="2941"/>
      <c r="H47" s="1493"/>
    </row>
    <row r="48" spans="1:8" ht="23.25" customHeight="1">
      <c r="A48" s="1215" t="str">
        <f>IF(Y!CL24=0," ",Y!CL24)</f>
        <v xml:space="preserve"> </v>
      </c>
      <c r="G48" s="2941"/>
      <c r="H48" s="1493"/>
    </row>
    <row r="49" spans="1:8" ht="23.25" customHeight="1">
      <c r="A49" s="1215" t="str">
        <f>IF(Y!CL25=0," ",Y!CL25)</f>
        <v xml:space="preserve">       </v>
      </c>
      <c r="G49" s="2941"/>
      <c r="H49" s="1493"/>
    </row>
    <row r="50" spans="1:8" ht="23.25" customHeight="1">
      <c r="A50" s="1215" t="str">
        <f>IF(Y!CL26=0," ",Y!CL26)</f>
        <v xml:space="preserve">       </v>
      </c>
      <c r="G50" s="2941"/>
      <c r="H50" s="1493"/>
    </row>
    <row r="51" spans="1:8" ht="23.25" customHeight="1">
      <c r="A51" s="1215" t="s">
        <v>752</v>
      </c>
      <c r="G51" s="2941"/>
      <c r="H51" s="1493"/>
    </row>
    <row r="52" spans="1:8" ht="23.25" customHeight="1">
      <c r="A52" s="1215" t="str">
        <f>IF(Y!CJ41=0," ",Y!CJ41)</f>
        <v xml:space="preserve">  -  จัดกิจกรรมการเรียนการสอนให้บรรลุจุดมุ่งหมายของหลักสูตรการศึกษาขั้นพื้นฐาน  สร้างความเสมอภาค  </v>
      </c>
      <c r="G52" s="2941"/>
      <c r="H52" s="1493"/>
    </row>
    <row r="53" spans="1:8" ht="23.25" customHeight="1">
      <c r="A53" s="1215" t="str">
        <f>IF(Y!CJ42=0," ",Y!CJ42)</f>
        <v xml:space="preserve">   -  พัฒนาความร่วมมือกับชุมชน  องค์กรปกครองส่วนท้องถิ่น  องค์กรเอกชน  </v>
      </c>
      <c r="G53" s="2941"/>
      <c r="H53" s="1493"/>
    </row>
    <row r="54" spans="1:8" ht="23.25" customHeight="1">
      <c r="A54" s="1215" t="str">
        <f>IF(Y!CJ43=0," ",Y!CJ43)</f>
        <v xml:space="preserve">     ให้เข้ามามีส่วนร่วมในการจัดการศึกษา  ส่งเสริมให้มีการนำทรัพยากร  และภูมิปัญญาท้องถิ่น</v>
      </c>
      <c r="G54" s="2941"/>
      <c r="H54" s="1493"/>
    </row>
    <row r="55" spans="1:8" ht="23.25" customHeight="1">
      <c r="A55" s="1215" t="str">
        <f>IF(Y!CJ44=0," ",Y!CJ44)</f>
        <v xml:space="preserve">    - สร้างสภาพแวดล้อมแหล่งเรียนรู้  วิจัยและพัฒนานวัตกรรมที่เอื้อต่อการเรียนรู้แบบบูรณาการ</v>
      </c>
      <c r="G55" s="2941"/>
      <c r="H55" s="1493"/>
    </row>
    <row r="56" spans="1:8" ht="23.25" customHeight="1">
      <c r="A56" s="1215" t="str">
        <f>IF(Y!CJ45=0," ",Y!CJ45)</f>
        <v xml:space="preserve">    -ผู้เรียนมีทักษะในการจัดการและทำงานอย่างมีระบบ</v>
      </c>
      <c r="G56" s="2941"/>
      <c r="H56" s="1493"/>
    </row>
    <row r="57" spans="1:8" ht="23.25" customHeight="1">
      <c r="A57" s="1215" t="str">
        <f>IF(Y!CJ46=0," ",Y!CJ46)</f>
        <v xml:space="preserve">    - ส่งเสริมระบบการบริหารจัดการด้านงบประมาณให้เกิดประสิทธิภาพ</v>
      </c>
      <c r="G57" s="2941"/>
      <c r="H57" s="1493"/>
    </row>
    <row r="58" spans="1:8" ht="23.25" customHeight="1">
      <c r="A58" s="1215" t="str">
        <f>IF(Y!CJ47=0," ",Y!CJ47)</f>
        <v xml:space="preserve"> </v>
      </c>
      <c r="G58" s="2941"/>
      <c r="H58" s="1493"/>
    </row>
    <row r="59" spans="1:8" ht="23.25" customHeight="1">
      <c r="A59" s="1215" t="s">
        <v>753</v>
      </c>
      <c r="G59" s="2941"/>
      <c r="H59" s="1493"/>
    </row>
    <row r="60" spans="1:8" ht="23.25" customHeight="1">
      <c r="A60" s="1215" t="str">
        <f>IF(Y!CL41=0," ","      "&amp;Y!CK41&amp;". "&amp;Y!CL41)</f>
        <v xml:space="preserve">      กลยุทธ์ที่ 1. จัดกิจกรรมการเรียนการสอนให้บรรลุจุดมุ่งหมายของหลักสูตรการศึกษาขั้นพื้นฐาน</v>
      </c>
      <c r="G60" s="2941"/>
      <c r="H60" s="1493"/>
    </row>
    <row r="61" spans="1:8" ht="23.25" customHeight="1">
      <c r="A61" s="1215" t="str">
        <f>IF(Y!CL42=0," ","      "&amp;Y!CK42&amp;". "&amp;Y!CL42)</f>
        <v xml:space="preserve">      กลยุทธ์ที่ 2. คุณธรรมนำความรู้และตามหลักปรัชญาเศรษฐกิจพอเพียง</v>
      </c>
      <c r="G61" s="2941"/>
      <c r="H61" s="1493"/>
    </row>
    <row r="62" spans="1:8" ht="23.25" customHeight="1">
      <c r="A62" s="1215" t="str">
        <f>IF(Y!CL43=0," ","      "&amp;Y!CK43&amp;". "&amp;Y!CL43)</f>
        <v xml:space="preserve">      กลยุทธ์ที่ 3. ขยายโอกาสทางการศึกษาขั้นพื้นฐานของประชากรในวัยเรียนอย่างกว้างขวางและทั่วถึง</v>
      </c>
      <c r="G62" s="2941"/>
      <c r="H62" s="1493"/>
    </row>
    <row r="63" spans="1:8" ht="23.25" customHeight="1">
      <c r="A63" s="1215" t="str">
        <f>IF(Y!CL44=0," ","      "&amp;Y!CK44&amp;". "&amp;Y!CL44)</f>
        <v xml:space="preserve">      กลยุทธ์ที่ 4. พัฒนาคุณภาพครูและมาตราฐานการศึกษาทุกระบบ</v>
      </c>
      <c r="G63" s="2941"/>
      <c r="H63" s="1493"/>
    </row>
    <row r="64" spans="1:8" ht="23.25" customHeight="1">
      <c r="A64" s="1215" t="str">
        <f>IF(Y!CL45=0," ","      "&amp;Y!CK45&amp;". "&amp;Y!CL45)</f>
        <v xml:space="preserve">      กลยุทธ์ที่ 5. การมีส่วนร่วมของผู้ปกครอง ชุมชน ภาคเอกชน และท้องถิ่นในการจัดการศึกษา</v>
      </c>
      <c r="G64" s="2941"/>
      <c r="H64" s="1493"/>
    </row>
    <row r="65" spans="1:62" ht="23.25" customHeight="1">
      <c r="A65" s="1215" t="str">
        <f>IF(Y!CL46=0," ","      "&amp;Y!CK46&amp;". "&amp;Y!CL46)</f>
        <v xml:space="preserve"> </v>
      </c>
      <c r="G65" s="2941"/>
      <c r="H65" s="1493"/>
    </row>
    <row r="66" spans="1:62" ht="23.25" customHeight="1">
      <c r="A66" s="1215" t="str">
        <f>IF(Y!CL47=0," ","      "&amp;Y!CK47&amp;". "&amp;Y!CL47)</f>
        <v xml:space="preserve"> </v>
      </c>
      <c r="G66" s="2941"/>
      <c r="H66" s="1493"/>
    </row>
    <row r="67" spans="1:62" ht="23.25" customHeight="1">
      <c r="A67" s="1234" t="str">
        <f>"- "&amp;H67&amp;" -"</f>
        <v>- 30 -</v>
      </c>
      <c r="B67" s="1234"/>
      <c r="C67" s="1234"/>
      <c r="D67" s="1234"/>
      <c r="E67" s="1234"/>
      <c r="F67" s="1234"/>
      <c r="G67" s="2941">
        <v>1</v>
      </c>
      <c r="H67" s="1493">
        <f>IF(G67&gt;0,SUM(G$1:G67),0)</f>
        <v>30</v>
      </c>
    </row>
    <row r="68" spans="1:62" ht="23.25" customHeight="1">
      <c r="G68" s="2942"/>
      <c r="H68" s="2943"/>
      <c r="I68" s="716">
        <f>Y!CQ3</f>
        <v>100</v>
      </c>
      <c r="J68" s="716" t="str">
        <f>Y!CP3</f>
        <v>มาตรฐาน</v>
      </c>
    </row>
    <row r="69" spans="1:62" ht="23.25" customHeight="1">
      <c r="G69" s="2941"/>
      <c r="H69" s="1493"/>
      <c r="I69" s="716">
        <f>Y!CQ4</f>
        <v>200</v>
      </c>
      <c r="J69" s="716" t="str">
        <f>Y!CP4</f>
        <v>จุดเน้น สพฐ.</v>
      </c>
    </row>
    <row r="70" spans="1:62" ht="23.25" customHeight="1">
      <c r="A70" s="1215" t="s">
        <v>754</v>
      </c>
      <c r="G70" s="2941"/>
      <c r="H70" s="1493"/>
      <c r="I70" s="716">
        <f>Y!CQ5</f>
        <v>300</v>
      </c>
      <c r="J70" s="716" t="str">
        <f>Y!CP5</f>
        <v>กลยุทธ์ สพฐ.</v>
      </c>
      <c r="T70" s="427"/>
      <c r="U70" s="427"/>
      <c r="V70" s="746"/>
      <c r="W70" s="746"/>
      <c r="X70" s="743"/>
      <c r="Y70" s="743"/>
      <c r="Z70" s="743"/>
      <c r="AA70" s="743"/>
      <c r="AB70" s="743"/>
      <c r="AC70" s="740"/>
    </row>
    <row r="71" spans="1:62" ht="23.25" customHeight="1">
      <c r="A71" s="1215" t="str">
        <f>IF(Y!CN35=0," ",Y!CN35)</f>
        <v>กลยุทธ์ ที่ 1   จัดกิจกรรมการเรียนการสอนให้บรรลุจุดมุ่งหมายของหลักสูตรการศึกษาขั้นพื้นฐาน</v>
      </c>
      <c r="G71" s="2941"/>
      <c r="H71" s="1493"/>
      <c r="I71" s="716">
        <f>Y!CQ6</f>
        <v>400</v>
      </c>
      <c r="J71" s="716" t="str">
        <f>Y!CP6</f>
        <v>ปฎิรูปการศึกษา</v>
      </c>
      <c r="T71" s="427"/>
      <c r="U71" s="427"/>
      <c r="V71" s="746"/>
      <c r="W71" s="746"/>
      <c r="X71" s="743"/>
      <c r="Y71" s="743"/>
      <c r="Z71" s="743"/>
      <c r="AA71" s="743"/>
      <c r="AB71" s="743"/>
      <c r="AC71" s="740"/>
    </row>
    <row r="72" spans="1:62" ht="23.25" customHeight="1">
      <c r="B72" s="1233"/>
      <c r="G72" s="2941"/>
      <c r="H72" s="1493"/>
      <c r="I72" s="716">
        <f>Y!CQ7</f>
        <v>500</v>
      </c>
      <c r="J72" s="716" t="str">
        <f>Y!CP7</f>
        <v>กลยุทธ์ สพป.</v>
      </c>
      <c r="T72" s="427"/>
      <c r="U72" s="427"/>
      <c r="V72" s="746"/>
      <c r="W72" s="746"/>
      <c r="X72" s="743"/>
      <c r="Y72" s="743"/>
      <c r="Z72" s="743"/>
      <c r="AA72" s="743"/>
      <c r="AB72" s="743"/>
      <c r="AC72" s="740"/>
      <c r="AV72" s="41" t="s">
        <v>905</v>
      </c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</row>
    <row r="73" spans="1:62" ht="23.25" customHeight="1">
      <c r="A73" s="1268"/>
      <c r="B73" s="1242"/>
      <c r="C73" s="1268"/>
      <c r="D73" s="1929"/>
      <c r="E73" s="1929" t="s">
        <v>1244</v>
      </c>
      <c r="F73" s="1242" t="s">
        <v>1250</v>
      </c>
      <c r="G73" s="2941"/>
      <c r="H73" s="1493"/>
      <c r="T73" s="1949" t="s">
        <v>1257</v>
      </c>
      <c r="U73" s="1949"/>
      <c r="V73" s="748"/>
      <c r="W73" s="748"/>
      <c r="X73" s="1945"/>
      <c r="Y73" s="748">
        <f>SUM(X76:X296)</f>
        <v>18</v>
      </c>
      <c r="Z73" s="751"/>
      <c r="AA73" s="751"/>
      <c r="AB73" s="1946"/>
      <c r="AC73" s="751">
        <f>SUM(AB76:AB296)</f>
        <v>0</v>
      </c>
      <c r="AV73" s="147">
        <f t="shared" ref="AV73:BF73" si="0">SUM(AF76:AF296)</f>
        <v>0</v>
      </c>
      <c r="AW73" s="147">
        <f t="shared" si="0"/>
        <v>0</v>
      </c>
      <c r="AX73" s="147">
        <f t="shared" si="0"/>
        <v>7</v>
      </c>
      <c r="AY73" s="147">
        <f t="shared" si="0"/>
        <v>6</v>
      </c>
      <c r="AZ73" s="147">
        <f t="shared" si="0"/>
        <v>1</v>
      </c>
      <c r="BA73" s="147">
        <f t="shared" si="0"/>
        <v>0</v>
      </c>
      <c r="BB73" s="147">
        <f t="shared" si="0"/>
        <v>0</v>
      </c>
      <c r="BC73" s="147">
        <f t="shared" si="0"/>
        <v>0</v>
      </c>
      <c r="BD73" s="147">
        <f t="shared" si="0"/>
        <v>0</v>
      </c>
      <c r="BE73" s="147">
        <f t="shared" si="0"/>
        <v>0</v>
      </c>
      <c r="BF73" s="147">
        <f t="shared" si="0"/>
        <v>0</v>
      </c>
      <c r="BG73" s="147"/>
      <c r="BH73" s="147"/>
      <c r="BI73" s="147"/>
      <c r="BJ73" s="147"/>
    </row>
    <row r="74" spans="1:62" ht="23.25" customHeight="1">
      <c r="A74" s="1270" t="s">
        <v>1251</v>
      </c>
      <c r="B74" s="1360" t="s">
        <v>299</v>
      </c>
      <c r="C74" s="1270"/>
      <c r="D74" s="1964" t="s">
        <v>1243</v>
      </c>
      <c r="E74" s="1964" t="s">
        <v>300</v>
      </c>
      <c r="F74" s="1360" t="s">
        <v>1887</v>
      </c>
      <c r="G74" s="2941"/>
      <c r="H74" s="1493"/>
      <c r="I74" s="1935" t="s">
        <v>1245</v>
      </c>
      <c r="J74" s="1936" t="s">
        <v>1246</v>
      </c>
      <c r="K74" s="1937"/>
      <c r="L74" s="1937"/>
      <c r="M74" s="1937"/>
      <c r="N74" s="1937"/>
      <c r="T74" s="1949"/>
      <c r="U74" s="1949"/>
      <c r="V74" s="748"/>
      <c r="W74" s="748"/>
      <c r="X74" s="748"/>
      <c r="Y74" s="749"/>
      <c r="Z74" s="752"/>
      <c r="AA74" s="752"/>
      <c r="AB74" s="751"/>
      <c r="AC74" s="752"/>
      <c r="AF74" s="140" t="s">
        <v>228</v>
      </c>
      <c r="AG74" s="1948"/>
      <c r="AH74" s="1948"/>
      <c r="AI74" s="1948"/>
      <c r="AJ74" s="1948"/>
      <c r="AK74" s="1948"/>
      <c r="AL74" s="1948"/>
      <c r="AM74" s="1948"/>
      <c r="AN74" s="1948"/>
      <c r="AO74" s="1948"/>
      <c r="AP74" s="1948"/>
      <c r="AQ74" s="1948"/>
      <c r="AR74" s="1948"/>
      <c r="AS74" s="1948"/>
      <c r="AT74" s="1948"/>
      <c r="AV74" s="147">
        <v>1</v>
      </c>
      <c r="AW74" s="147">
        <v>2</v>
      </c>
      <c r="AX74" s="147">
        <v>3</v>
      </c>
      <c r="AY74" s="147">
        <v>4</v>
      </c>
      <c r="AZ74" s="147">
        <v>5</v>
      </c>
      <c r="BA74" s="147">
        <v>6</v>
      </c>
      <c r="BB74" s="147">
        <v>7</v>
      </c>
      <c r="BC74" s="147">
        <v>8</v>
      </c>
      <c r="BD74" s="147">
        <v>9</v>
      </c>
      <c r="BE74" s="147">
        <v>10</v>
      </c>
      <c r="BF74" s="147">
        <v>11</v>
      </c>
      <c r="BG74" s="147">
        <v>12</v>
      </c>
      <c r="BH74" s="147">
        <v>13</v>
      </c>
      <c r="BI74" s="147">
        <v>14</v>
      </c>
      <c r="BJ74" s="147">
        <v>15</v>
      </c>
    </row>
    <row r="75" spans="1:62" ht="23.25" customHeight="1">
      <c r="A75" s="1278"/>
      <c r="B75" s="1360"/>
      <c r="C75" s="1270"/>
      <c r="D75" s="1930"/>
      <c r="E75" s="1930" t="s">
        <v>891</v>
      </c>
      <c r="F75" s="1360" t="s">
        <v>301</v>
      </c>
      <c r="G75" s="2941"/>
      <c r="H75" s="1493"/>
      <c r="I75" s="1938" t="s">
        <v>1253</v>
      </c>
      <c r="J75" s="1938" t="s">
        <v>2256</v>
      </c>
      <c r="K75" s="1938" t="s">
        <v>2256</v>
      </c>
      <c r="L75" s="1938" t="s">
        <v>2256</v>
      </c>
      <c r="M75" s="1938" t="s">
        <v>2256</v>
      </c>
      <c r="N75" s="1938" t="s">
        <v>2256</v>
      </c>
      <c r="T75" s="1949"/>
      <c r="U75" s="1949"/>
      <c r="V75" s="748"/>
      <c r="W75" s="748"/>
      <c r="X75" s="748"/>
      <c r="Y75" s="749"/>
      <c r="Z75" s="752"/>
      <c r="AA75" s="752"/>
      <c r="AB75" s="751"/>
      <c r="AC75" s="752"/>
      <c r="AF75" s="1948">
        <v>1</v>
      </c>
      <c r="AG75" s="1948">
        <v>2</v>
      </c>
      <c r="AH75" s="1948">
        <v>3</v>
      </c>
      <c r="AI75" s="1948">
        <v>4</v>
      </c>
      <c r="AJ75" s="1948">
        <v>5</v>
      </c>
      <c r="AK75" s="1948">
        <v>6</v>
      </c>
      <c r="AL75" s="1948">
        <v>7</v>
      </c>
      <c r="AM75" s="1948">
        <v>8</v>
      </c>
      <c r="AN75" s="1948">
        <v>9</v>
      </c>
      <c r="AO75" s="1948">
        <v>10</v>
      </c>
      <c r="AP75" s="1948">
        <v>11</v>
      </c>
      <c r="AQ75" s="1948"/>
      <c r="AR75" s="1948"/>
      <c r="AS75" s="1948"/>
      <c r="AT75" s="1948"/>
      <c r="AV75" s="147"/>
      <c r="AW75" s="147"/>
      <c r="AX75" s="147"/>
      <c r="AY75" s="147"/>
      <c r="AZ75" s="147"/>
      <c r="BA75" s="147"/>
      <c r="BB75" s="147"/>
      <c r="BC75" s="147"/>
      <c r="BD75" s="147"/>
      <c r="BE75" s="147"/>
      <c r="BF75" s="147"/>
      <c r="BG75" s="147"/>
      <c r="BH75" s="147"/>
      <c r="BI75" s="147"/>
      <c r="BJ75" s="147"/>
    </row>
    <row r="76" spans="1:62" ht="23.25" customHeight="1">
      <c r="A76" s="1965">
        <f>IF(Y!CM11=0," ",Y!CM11)</f>
        <v>1</v>
      </c>
      <c r="B76" s="1966" t="str">
        <f>IF(Y!CN11=0," ",Y!CN11)</f>
        <v>เข้าค่ายวิชาการวิทยาศาสตร์  Day Camp</v>
      </c>
      <c r="C76" s="1226"/>
      <c r="D76" s="1967" t="str">
        <f>IF(Y!CO11=0," ",Y!CO11)</f>
        <v>เพื่อให้เด็กได้เรียนรู้ด้วยวิธีการหาคำตอบที่หลากหลาย</v>
      </c>
      <c r="E76" s="1967" t="str">
        <f>IF(Y!CP11=0," ",Y!CP11)</f>
        <v>ร้อยละ 80</v>
      </c>
      <c r="F76" s="1966" t="str">
        <f>IF(I76=0," ",P76)</f>
        <v>มาตรฐาน</v>
      </c>
      <c r="G76" s="2941"/>
      <c r="H76" s="1493"/>
      <c r="I76" s="716">
        <f>Y!CQ11</f>
        <v>100</v>
      </c>
      <c r="J76" s="716">
        <f>Y!CR11</f>
        <v>3</v>
      </c>
      <c r="K76" s="716">
        <f>Y!CS11</f>
        <v>4</v>
      </c>
      <c r="L76" s="716">
        <f>Y!CT11</f>
        <v>0</v>
      </c>
      <c r="M76" s="716">
        <f>Y!CU11</f>
        <v>0</v>
      </c>
      <c r="N76" s="716">
        <f>Y!CV11</f>
        <v>0</v>
      </c>
      <c r="O76" s="187">
        <f>INT(I76/10)*10</f>
        <v>100</v>
      </c>
      <c r="P76" s="187" t="str">
        <f>IF(O76=0," ",LOOKUP(O76,I$68:I$72,J$68:J$72))</f>
        <v>มาตรฐาน</v>
      </c>
      <c r="Q76" s="187" t="str">
        <f>IF(N76&gt;0,J76&amp;","&amp;K76&amp;","&amp;L76&amp;","&amp;M76&amp;","&amp;N76,IF(M76&gt;0,J76&amp;","&amp;K76&amp;","&amp;L76&amp;","&amp;M76,IF(L76&gt;0,J76&amp;","&amp;K76&amp;","&amp;L76,IF(K76&gt;0,J76&amp;","&amp;K76,IF(J76&gt;0,J76," ")))))</f>
        <v>3,4</v>
      </c>
      <c r="R76" s="187">
        <f>I76-O76</f>
        <v>0</v>
      </c>
      <c r="S76" s="187" t="str">
        <f>IF(O76=0," ",IF(O76=100,"ข้อที่ "&amp;Q76,"ข้อที่ "&amp;R76))</f>
        <v>ข้อที่ 3,4</v>
      </c>
      <c r="T76" s="742" t="str">
        <f>IF(Y!CX11=0,0,Y!CX11)</f>
        <v>ได้รับการจัดสรรงบประมาณจากหน่วยงาน</v>
      </c>
      <c r="U76" s="742">
        <f>IF(Y!CY11=0,0,Y!CY11)</f>
        <v>0</v>
      </c>
      <c r="V76" s="748">
        <f>IF(X76&gt;0,1,0)</f>
        <v>1</v>
      </c>
      <c r="W76" s="748">
        <f>IF(V76&gt;0,SUM(V$76:V76),0)</f>
        <v>1</v>
      </c>
      <c r="X76" s="748">
        <f>IF(T76&lt;&gt;0,1,0)</f>
        <v>1</v>
      </c>
      <c r="Y76" s="750">
        <f>IF(X76&gt;0,SUM(X$76:X76),Y75+0.001)</f>
        <v>1</v>
      </c>
      <c r="Z76" s="751">
        <f>IF(AB76&gt;0,1,0)</f>
        <v>0</v>
      </c>
      <c r="AA76" s="751">
        <f>IF(Z76&gt;0,SUM(Z$76:Z76),0)</f>
        <v>0</v>
      </c>
      <c r="AB76" s="751">
        <f>IF(U76&lt;&gt;0,1,0)</f>
        <v>0</v>
      </c>
      <c r="AC76" s="753">
        <f>IF(AB76&gt;0,SUM(AB$76:AB76),AC75+0.001)</f>
        <v>1E-3</v>
      </c>
      <c r="AE76" s="28" t="str">
        <f>IF(I76=0,0,B76&amp;B77&amp;B78)</f>
        <v xml:space="preserve">เข้าค่ายวิชาการวิทยาศาสตร์  Day Camp  </v>
      </c>
      <c r="AF76" s="28">
        <f t="shared" ref="AF76:AP76" si="1">IF($I76=0,0,IF(OR($J76=AF$75,OR($K76=AF$75,OR($L76=AF$75,OR($M76=AF$75,$N76=AF$75)))),1,0))</f>
        <v>0</v>
      </c>
      <c r="AG76" s="28">
        <f t="shared" si="1"/>
        <v>0</v>
      </c>
      <c r="AH76" s="28">
        <f t="shared" si="1"/>
        <v>1</v>
      </c>
      <c r="AI76" s="28">
        <f t="shared" si="1"/>
        <v>1</v>
      </c>
      <c r="AJ76" s="28">
        <f t="shared" si="1"/>
        <v>0</v>
      </c>
      <c r="AK76" s="28">
        <f t="shared" si="1"/>
        <v>0</v>
      </c>
      <c r="AL76" s="28">
        <f t="shared" si="1"/>
        <v>0</v>
      </c>
      <c r="AM76" s="28">
        <f t="shared" si="1"/>
        <v>0</v>
      </c>
      <c r="AN76" s="28">
        <f t="shared" si="1"/>
        <v>0</v>
      </c>
      <c r="AO76" s="28">
        <f t="shared" si="1"/>
        <v>0</v>
      </c>
      <c r="AP76" s="28">
        <f t="shared" si="1"/>
        <v>0</v>
      </c>
      <c r="AV76" s="1947">
        <f>IF(AF76&gt;0,SUM(AF$76:AF76),AV75+0.001)</f>
        <v>1E-3</v>
      </c>
      <c r="AW76" s="1947">
        <f>IF(AG76&gt;0,SUM(AG$76:AG76),AW75+0.001)</f>
        <v>1E-3</v>
      </c>
      <c r="AX76" s="1947">
        <f>IF(AH76&gt;0,SUM(AH$76:AH76),AX75+0.001)</f>
        <v>1</v>
      </c>
      <c r="AY76" s="1947">
        <f>IF(AI76&gt;0,SUM(AI$76:AI76),AY75+0.001)</f>
        <v>1</v>
      </c>
      <c r="AZ76" s="1947">
        <f>IF(AJ76&gt;0,SUM(AJ$76:AJ76),AZ75+0.001)</f>
        <v>1E-3</v>
      </c>
      <c r="BA76" s="1947">
        <f>IF(AK76&gt;0,SUM(AK$76:AK76),BA75+0.001)</f>
        <v>1E-3</v>
      </c>
      <c r="BB76" s="1947">
        <f>IF(AL76&gt;0,SUM(AL$76:AL76),BB75+0.001)</f>
        <v>1E-3</v>
      </c>
      <c r="BC76" s="1947">
        <f>IF(AM76&gt;0,SUM(AM$76:AM76),BC75+0.001)</f>
        <v>1E-3</v>
      </c>
      <c r="BD76" s="1947">
        <f>IF(AN76&gt;0,SUM(AN$76:AN76),BD75+0.001)</f>
        <v>1E-3</v>
      </c>
      <c r="BE76" s="1947">
        <f>IF(AO76&gt;0,SUM(AO$76:AO76),BE75+0.001)</f>
        <v>1E-3</v>
      </c>
      <c r="BF76" s="1947">
        <f>IF(AP76&gt;0,SUM(AP$76:AP76),BF75+0.001)</f>
        <v>1E-3</v>
      </c>
      <c r="BG76" s="1947"/>
      <c r="BH76" s="1947"/>
      <c r="BI76" s="1947"/>
      <c r="BJ76" s="1947"/>
    </row>
    <row r="77" spans="1:62" ht="23.25" customHeight="1">
      <c r="A77" s="1968" t="str">
        <f>IF(Y!CM12=0," ",Y!CM12)</f>
        <v xml:space="preserve"> </v>
      </c>
      <c r="B77" s="1969" t="str">
        <f>IF(Y!CN12=0," ",Y!CN12)</f>
        <v xml:space="preserve"> </v>
      </c>
      <c r="C77" s="1229"/>
      <c r="D77" s="1975" t="str">
        <f>IF(Y!CO12=0," ",Y!CO12)</f>
        <v xml:space="preserve"> </v>
      </c>
      <c r="E77" s="1975" t="str">
        <f>IF(Y!CP12=0," ",Y!CP12)</f>
        <v xml:space="preserve"> </v>
      </c>
      <c r="F77" s="1227" t="str">
        <f>IF(I76=0," ",S76)</f>
        <v>ข้อที่ 3,4</v>
      </c>
      <c r="G77" s="2941"/>
      <c r="H77" s="1493"/>
      <c r="I77" s="716"/>
      <c r="J77" s="716"/>
      <c r="K77" s="716"/>
      <c r="L77" s="716"/>
      <c r="M77" s="716"/>
      <c r="N77" s="716"/>
      <c r="O77" s="187"/>
      <c r="P77" s="187"/>
      <c r="Q77" s="187"/>
      <c r="R77" s="187"/>
      <c r="S77" s="187"/>
      <c r="T77" s="742">
        <f>IF(Y!CX12=0,0,Y!CX12)</f>
        <v>0</v>
      </c>
      <c r="U77" s="742">
        <f>IF(Y!CY12=0,0,Y!CY12)</f>
        <v>0</v>
      </c>
      <c r="V77" s="748">
        <v>0</v>
      </c>
      <c r="W77" s="748">
        <f>IF(V77&gt;0,SUM(V$76:V77),0)</f>
        <v>0</v>
      </c>
      <c r="X77" s="748">
        <f>IF(T76&lt;&gt;0,1,0)</f>
        <v>1</v>
      </c>
      <c r="Y77" s="750">
        <f>IF(X77&gt;0,SUM(X$76:X77),Y76+0.001)</f>
        <v>2</v>
      </c>
      <c r="Z77" s="751">
        <v>0</v>
      </c>
      <c r="AA77" s="751">
        <f>IF(Z77&gt;0,SUM(Z$76:Z77),0)</f>
        <v>0</v>
      </c>
      <c r="AB77" s="751">
        <f>IF(U76&lt;&gt;0,1,0)</f>
        <v>0</v>
      </c>
      <c r="AC77" s="753">
        <f>IF(AB77&gt;0,SUM(AB$76:AB77),AC76+0.001)</f>
        <v>2E-3</v>
      </c>
      <c r="AV77" s="1947">
        <f>IF(AF77&gt;0,SUM(AF$76:AF77),AV76+0.001)</f>
        <v>2E-3</v>
      </c>
      <c r="AW77" s="1947">
        <f>IF(AG77&gt;0,SUM(AG$76:AG77),AW76+0.001)</f>
        <v>2E-3</v>
      </c>
      <c r="AX77" s="1947">
        <f>IF(AH77&gt;0,SUM(AH$76:AH77),AX76+0.001)</f>
        <v>1.0009999999999999</v>
      </c>
      <c r="AY77" s="1947">
        <f>IF(AI77&gt;0,SUM(AI$76:AI77),AY76+0.001)</f>
        <v>1.0009999999999999</v>
      </c>
      <c r="AZ77" s="1947">
        <f>IF(AJ77&gt;0,SUM(AJ$76:AJ77),AZ76+0.001)</f>
        <v>2E-3</v>
      </c>
      <c r="BA77" s="1947">
        <f>IF(AK77&gt;0,SUM(AK$76:AK77),BA76+0.001)</f>
        <v>2E-3</v>
      </c>
      <c r="BB77" s="1947">
        <f>IF(AL77&gt;0,SUM(AL$76:AL77),BB76+0.001)</f>
        <v>2E-3</v>
      </c>
      <c r="BC77" s="1947">
        <f>IF(AM77&gt;0,SUM(AM$76:AM77),BC76+0.001)</f>
        <v>2E-3</v>
      </c>
      <c r="BD77" s="1947">
        <f>IF(AN77&gt;0,SUM(AN$76:AN77),BD76+0.001)</f>
        <v>2E-3</v>
      </c>
      <c r="BE77" s="1947">
        <f>IF(AO77&gt;0,SUM(AO$76:AO77),BE76+0.001)</f>
        <v>2E-3</v>
      </c>
      <c r="BF77" s="1947">
        <f>IF(AP77&gt;0,SUM(AP$76:AP77),BF76+0.001)</f>
        <v>2E-3</v>
      </c>
      <c r="BG77" s="1947"/>
      <c r="BH77" s="1947"/>
      <c r="BI77" s="1947"/>
      <c r="BJ77" s="1947"/>
    </row>
    <row r="78" spans="1:62" ht="23.25" customHeight="1">
      <c r="A78" s="1968" t="str">
        <f>IF(Y!CM13=0," ",Y!CM13)</f>
        <v xml:space="preserve"> </v>
      </c>
      <c r="B78" s="1969" t="str">
        <f>IF(Y!CN13=0," ",Y!CN13)</f>
        <v xml:space="preserve"> </v>
      </c>
      <c r="C78" s="1229"/>
      <c r="D78" s="1975" t="str">
        <f>IF(Y!CO13=0," ",Y!CO13)</f>
        <v xml:space="preserve"> </v>
      </c>
      <c r="E78" s="1975" t="str">
        <f>IF(Y!CP13=0," ",Y!CP13)</f>
        <v xml:space="preserve"> </v>
      </c>
      <c r="F78" s="1227" t="s">
        <v>2123</v>
      </c>
      <c r="G78" s="2941"/>
      <c r="H78" s="1493"/>
      <c r="I78" s="716"/>
      <c r="J78" s="716"/>
      <c r="K78" s="716"/>
      <c r="L78" s="716"/>
      <c r="M78" s="716"/>
      <c r="N78" s="716"/>
      <c r="O78" s="187"/>
      <c r="P78" s="187"/>
      <c r="Q78" s="187"/>
      <c r="R78" s="187"/>
      <c r="S78" s="187"/>
      <c r="T78" s="742">
        <f>IF(Y!CX13=0,0,Y!CX13)</f>
        <v>0</v>
      </c>
      <c r="U78" s="742">
        <f>IF(Y!CY13=0,0,Y!CY13)</f>
        <v>0</v>
      </c>
      <c r="V78" s="748">
        <v>0</v>
      </c>
      <c r="W78" s="748">
        <f>IF(V78&gt;0,SUM(V$76:V78),0)</f>
        <v>0</v>
      </c>
      <c r="X78" s="748">
        <f>IF(T76&lt;&gt;0,1,0)</f>
        <v>1</v>
      </c>
      <c r="Y78" s="750">
        <f>IF(X78&gt;0,SUM(X$76:X78),Y77+0.001)</f>
        <v>3</v>
      </c>
      <c r="Z78" s="751">
        <v>0</v>
      </c>
      <c r="AA78" s="751">
        <f>IF(Z78&gt;0,SUM(Z$76:Z78),0)</f>
        <v>0</v>
      </c>
      <c r="AB78" s="751">
        <f>IF(U76&lt;&gt;0,1,0)</f>
        <v>0</v>
      </c>
      <c r="AC78" s="753">
        <f>IF(AB78&gt;0,SUM(AB$76:AB78),AC77+0.001)</f>
        <v>3.0000000000000001E-3</v>
      </c>
      <c r="AV78" s="1947">
        <f>IF(AF78&gt;0,SUM(AF$76:AF78),AV77+0.001)</f>
        <v>3.0000000000000001E-3</v>
      </c>
      <c r="AW78" s="1947">
        <f>IF(AG78&gt;0,SUM(AG$76:AG78),AW77+0.001)</f>
        <v>3.0000000000000001E-3</v>
      </c>
      <c r="AX78" s="1947">
        <f>IF(AH78&gt;0,SUM(AH$76:AH78),AX77+0.001)</f>
        <v>1.0019999999999998</v>
      </c>
      <c r="AY78" s="1947">
        <f>IF(AI78&gt;0,SUM(AI$76:AI78),AY77+0.001)</f>
        <v>1.0019999999999998</v>
      </c>
      <c r="AZ78" s="1947">
        <f>IF(AJ78&gt;0,SUM(AJ$76:AJ78),AZ77+0.001)</f>
        <v>3.0000000000000001E-3</v>
      </c>
      <c r="BA78" s="1947">
        <f>IF(AK78&gt;0,SUM(AK$76:AK78),BA77+0.001)</f>
        <v>3.0000000000000001E-3</v>
      </c>
      <c r="BB78" s="1947">
        <f>IF(AL78&gt;0,SUM(AL$76:AL78),BB77+0.001)</f>
        <v>3.0000000000000001E-3</v>
      </c>
      <c r="BC78" s="1947">
        <f>IF(AM78&gt;0,SUM(AM$76:AM78),BC77+0.001)</f>
        <v>3.0000000000000001E-3</v>
      </c>
      <c r="BD78" s="1947">
        <f>IF(AN78&gt;0,SUM(AN$76:AN78),BD77+0.001)</f>
        <v>3.0000000000000001E-3</v>
      </c>
      <c r="BE78" s="1947">
        <f>IF(AO78&gt;0,SUM(AO$76:AO78),BE77+0.001)</f>
        <v>3.0000000000000001E-3</v>
      </c>
      <c r="BF78" s="1947">
        <f>IF(AP78&gt;0,SUM(AP$76:AP78),BF77+0.001)</f>
        <v>3.0000000000000001E-3</v>
      </c>
      <c r="BG78" s="1947"/>
      <c r="BH78" s="1947"/>
      <c r="BI78" s="1947"/>
      <c r="BJ78" s="1947"/>
    </row>
    <row r="79" spans="1:62" ht="23.25" customHeight="1">
      <c r="A79" s="1968">
        <f>IF(Y!CM14=0," ",Y!CM14)</f>
        <v>2</v>
      </c>
      <c r="B79" s="1969" t="str">
        <f>IF(Y!CN14=0," ",Y!CN14)</f>
        <v>เรียนรู้สู่โลกกว้าง</v>
      </c>
      <c r="C79" s="1229"/>
      <c r="D79" s="1975" t="str">
        <f>IF(Y!CO14=0," ",Y!CO14)</f>
        <v>1.เพื่อให้เด็กเกิดการเรียนรู้ด้วยตนเอง จากการได้สังเกต สัมผัสจับต้อง และการค้นหา</v>
      </c>
      <c r="E79" s="1975" t="str">
        <f>IF(Y!CP14=0," ",Y!CP14)</f>
        <v>ร้อยละ 80</v>
      </c>
      <c r="F79" s="1969" t="str">
        <f>IF(I79=0," ",P79)</f>
        <v>จุดเน้น สพฐ.</v>
      </c>
      <c r="G79" s="2941"/>
      <c r="H79" s="1493"/>
      <c r="I79" s="716">
        <f>Y!CQ14</f>
        <v>201</v>
      </c>
      <c r="J79" s="716">
        <f>Y!CR14</f>
        <v>3</v>
      </c>
      <c r="K79" s="716">
        <f>Y!CS14</f>
        <v>4</v>
      </c>
      <c r="L79" s="716">
        <f>Y!CT14</f>
        <v>3</v>
      </c>
      <c r="M79" s="716">
        <f>Y!CU14</f>
        <v>0</v>
      </c>
      <c r="N79" s="716">
        <f>Y!CV14</f>
        <v>0</v>
      </c>
      <c r="O79" s="187">
        <f>INT(I79/10)*10</f>
        <v>200</v>
      </c>
      <c r="P79" s="187" t="str">
        <f>IF(O79=0," ",LOOKUP(O79,I$68:I$72,J$68:J$72))</f>
        <v>จุดเน้น สพฐ.</v>
      </c>
      <c r="Q79" s="187" t="str">
        <f>IF(N79&gt;0,J79&amp;","&amp;K79&amp;","&amp;L79&amp;","&amp;M79&amp;","&amp;N79,IF(M79&gt;0,J79&amp;","&amp;K79&amp;","&amp;L79&amp;","&amp;M79,IF(L79&gt;0,J79&amp;","&amp;K79&amp;","&amp;L79,IF(K79&gt;0,J79&amp;","&amp;K79,IF(J79&gt;0,J79," ")))))</f>
        <v>3,4,3</v>
      </c>
      <c r="R79" s="187">
        <f>I79-O79</f>
        <v>1</v>
      </c>
      <c r="S79" s="187" t="str">
        <f>IF(O79=0," ",IF(O79=100,"ข้อที่ "&amp;Q79,"ข้อที่ "&amp;R79))</f>
        <v>ข้อที่ 1</v>
      </c>
      <c r="T79" s="742" t="str">
        <f>IF(Y!CX14=0,0,Y!CX14)</f>
        <v>. เด็กปฐมวัยทุกคนมีพัฒนาการครบทั้ง 4 ด้าน  คือ ด้านร่างกาย  อารมณ์จิตใจ สังคมและสติปัญญาอย่างเต็มประสิทธิภาพ</v>
      </c>
      <c r="U79" s="742">
        <f>IF(Y!CY14=0,0,Y!CY14)</f>
        <v>0</v>
      </c>
      <c r="V79" s="748">
        <f>IF(X79&gt;0,1,0)</f>
        <v>1</v>
      </c>
      <c r="W79" s="748">
        <f>IF(V79&gt;0,SUM(V$76:V79),0)</f>
        <v>2</v>
      </c>
      <c r="X79" s="748">
        <f>IF(T79&lt;&gt;0,1,0)</f>
        <v>1</v>
      </c>
      <c r="Y79" s="750">
        <f>IF(X79&gt;0,SUM(X$76:X79),Y78+0.001)</f>
        <v>4</v>
      </c>
      <c r="Z79" s="751">
        <f>IF(AB79&gt;0,1,0)</f>
        <v>0</v>
      </c>
      <c r="AA79" s="751">
        <f>IF(Z79&gt;0,SUM(Z$76:Z79),0)</f>
        <v>0</v>
      </c>
      <c r="AB79" s="751">
        <f>IF(U79&lt;&gt;0,1,0)</f>
        <v>0</v>
      </c>
      <c r="AC79" s="753">
        <f>IF(AB79&gt;0,SUM(AB$76:AB79),AC78+0.001)</f>
        <v>4.0000000000000001E-3</v>
      </c>
      <c r="AE79" s="28" t="str">
        <f>IF(I79=0,0,B79&amp;B80&amp;B81)</f>
        <v xml:space="preserve">เรียนรู้สู่โลกกว้าง  </v>
      </c>
      <c r="AF79" s="28">
        <f t="shared" ref="AF79:AP79" si="2">IF($I79=0,0,IF(OR($J79=AF$75,OR($K79=AF$75,OR($L79=AF$75,OR($M79=AF$75,$N79=AF$75)))),1,0))</f>
        <v>0</v>
      </c>
      <c r="AG79" s="28">
        <f t="shared" si="2"/>
        <v>0</v>
      </c>
      <c r="AH79" s="28">
        <f t="shared" si="2"/>
        <v>1</v>
      </c>
      <c r="AI79" s="28">
        <f t="shared" si="2"/>
        <v>1</v>
      </c>
      <c r="AJ79" s="28">
        <f t="shared" si="2"/>
        <v>0</v>
      </c>
      <c r="AK79" s="28">
        <f t="shared" si="2"/>
        <v>0</v>
      </c>
      <c r="AL79" s="28">
        <f t="shared" si="2"/>
        <v>0</v>
      </c>
      <c r="AM79" s="28">
        <f t="shared" si="2"/>
        <v>0</v>
      </c>
      <c r="AN79" s="28">
        <f t="shared" si="2"/>
        <v>0</v>
      </c>
      <c r="AO79" s="28">
        <f t="shared" si="2"/>
        <v>0</v>
      </c>
      <c r="AP79" s="28">
        <f t="shared" si="2"/>
        <v>0</v>
      </c>
      <c r="AV79" s="1947">
        <f>IF(AF79&gt;0,SUM(AF$76:AF79),AV78+0.001)</f>
        <v>4.0000000000000001E-3</v>
      </c>
      <c r="AW79" s="1947">
        <f>IF(AG79&gt;0,SUM(AG$76:AG79),AW78+0.001)</f>
        <v>4.0000000000000001E-3</v>
      </c>
      <c r="AX79" s="1947">
        <f>IF(AH79&gt;0,SUM(AH$76:AH79),AX78+0.001)</f>
        <v>2</v>
      </c>
      <c r="AY79" s="1947">
        <f>IF(AI79&gt;0,SUM(AI$76:AI79),AY78+0.001)</f>
        <v>2</v>
      </c>
      <c r="AZ79" s="1947">
        <f>IF(AJ79&gt;0,SUM(AJ$76:AJ79),AZ78+0.001)</f>
        <v>4.0000000000000001E-3</v>
      </c>
      <c r="BA79" s="1947">
        <f>IF(AK79&gt;0,SUM(AK$76:AK79),BA78+0.001)</f>
        <v>4.0000000000000001E-3</v>
      </c>
      <c r="BB79" s="1947">
        <f>IF(AL79&gt;0,SUM(AL$76:AL79),BB78+0.001)</f>
        <v>4.0000000000000001E-3</v>
      </c>
      <c r="BC79" s="1947">
        <f>IF(AM79&gt;0,SUM(AM$76:AM79),BC78+0.001)</f>
        <v>4.0000000000000001E-3</v>
      </c>
      <c r="BD79" s="1947">
        <f>IF(AN79&gt;0,SUM(AN$76:AN79),BD78+0.001)</f>
        <v>4.0000000000000001E-3</v>
      </c>
      <c r="BE79" s="1947">
        <f>IF(AO79&gt;0,SUM(AO$76:AO79),BE78+0.001)</f>
        <v>4.0000000000000001E-3</v>
      </c>
      <c r="BF79" s="1947">
        <f>IF(AP79&gt;0,SUM(AP$76:AP79),BF78+0.001)</f>
        <v>4.0000000000000001E-3</v>
      </c>
      <c r="BG79" s="1947"/>
      <c r="BH79" s="1947"/>
      <c r="BI79" s="1947"/>
      <c r="BJ79" s="1947"/>
    </row>
    <row r="80" spans="1:62" ht="23.25" customHeight="1">
      <c r="A80" s="1968" t="str">
        <f>IF(Y!CM15=0," ",Y!CM15)</f>
        <v xml:space="preserve"> </v>
      </c>
      <c r="B80" s="1969" t="str">
        <f>IF(Y!CN15=0," ",Y!CN15)</f>
        <v xml:space="preserve"> </v>
      </c>
      <c r="C80" s="1229"/>
      <c r="D80" s="1975" t="str">
        <f>IF(Y!CO15=0," ",Y!CO15)</f>
        <v xml:space="preserve"> </v>
      </c>
      <c r="E80" s="1975" t="str">
        <f>IF(Y!CP15=0," ",Y!CP15)</f>
        <v xml:space="preserve"> </v>
      </c>
      <c r="F80" s="1227" t="str">
        <f>IF(I79=0," ",S79)</f>
        <v>ข้อที่ 1</v>
      </c>
      <c r="G80" s="2941"/>
      <c r="H80" s="1493"/>
      <c r="I80" s="716"/>
      <c r="J80" s="716"/>
      <c r="K80" s="716"/>
      <c r="L80" s="716"/>
      <c r="M80" s="716"/>
      <c r="N80" s="716"/>
      <c r="O80" s="187"/>
      <c r="P80" s="187"/>
      <c r="Q80" s="187"/>
      <c r="R80" s="187"/>
      <c r="S80" s="187"/>
      <c r="T80" s="742">
        <f>IF(Y!CX15=0,0,Y!CX15)</f>
        <v>0</v>
      </c>
      <c r="U80" s="742">
        <f>IF(Y!CY15=0,0,Y!CY15)</f>
        <v>0</v>
      </c>
      <c r="V80" s="748">
        <v>0</v>
      </c>
      <c r="W80" s="748">
        <f>IF(V80&gt;0,SUM(V$76:V80),0)</f>
        <v>0</v>
      </c>
      <c r="X80" s="748">
        <f>IF(T79&lt;&gt;0,1,0)</f>
        <v>1</v>
      </c>
      <c r="Y80" s="750">
        <f>IF(X80&gt;0,SUM(X$76:X80),Y79+0.001)</f>
        <v>5</v>
      </c>
      <c r="Z80" s="751">
        <v>0</v>
      </c>
      <c r="AA80" s="751">
        <f>IF(Z80&gt;0,SUM(Z$76:Z80),0)</f>
        <v>0</v>
      </c>
      <c r="AB80" s="751">
        <f>IF(U79&lt;&gt;0,1,0)</f>
        <v>0</v>
      </c>
      <c r="AC80" s="753">
        <f>IF(AB80&gt;0,SUM(AB$76:AB80),AC79+0.001)</f>
        <v>5.0000000000000001E-3</v>
      </c>
      <c r="AV80" s="1947">
        <f>IF(AF80&gt;0,SUM(AF$76:AF80),AV79+0.001)</f>
        <v>5.0000000000000001E-3</v>
      </c>
      <c r="AW80" s="1947">
        <f>IF(AG80&gt;0,SUM(AG$76:AG80),AW79+0.001)</f>
        <v>5.0000000000000001E-3</v>
      </c>
      <c r="AX80" s="1947">
        <f>IF(AH80&gt;0,SUM(AH$76:AH80),AX79+0.001)</f>
        <v>2.0009999999999999</v>
      </c>
      <c r="AY80" s="1947">
        <f>IF(AI80&gt;0,SUM(AI$76:AI80),AY79+0.001)</f>
        <v>2.0009999999999999</v>
      </c>
      <c r="AZ80" s="1947">
        <f>IF(AJ80&gt;0,SUM(AJ$76:AJ80),AZ79+0.001)</f>
        <v>5.0000000000000001E-3</v>
      </c>
      <c r="BA80" s="1947">
        <f>IF(AK80&gt;0,SUM(AK$76:AK80),BA79+0.001)</f>
        <v>5.0000000000000001E-3</v>
      </c>
      <c r="BB80" s="1947">
        <f>IF(AL80&gt;0,SUM(AL$76:AL80),BB79+0.001)</f>
        <v>5.0000000000000001E-3</v>
      </c>
      <c r="BC80" s="1947">
        <f>IF(AM80&gt;0,SUM(AM$76:AM80),BC79+0.001)</f>
        <v>5.0000000000000001E-3</v>
      </c>
      <c r="BD80" s="1947">
        <f>IF(AN80&gt;0,SUM(AN$76:AN80),BD79+0.001)</f>
        <v>5.0000000000000001E-3</v>
      </c>
      <c r="BE80" s="1947">
        <f>IF(AO80&gt;0,SUM(AO$76:AO80),BE79+0.001)</f>
        <v>5.0000000000000001E-3</v>
      </c>
      <c r="BF80" s="1947">
        <f>IF(AP80&gt;0,SUM(AP$76:AP80),BF79+0.001)</f>
        <v>5.0000000000000001E-3</v>
      </c>
      <c r="BG80" s="1947"/>
      <c r="BH80" s="1947"/>
      <c r="BI80" s="1947"/>
      <c r="BJ80" s="1947"/>
    </row>
    <row r="81" spans="1:62" ht="23.25" customHeight="1">
      <c r="A81" s="1968" t="str">
        <f>IF(Y!CM16=0," ",Y!CM16)</f>
        <v xml:space="preserve"> </v>
      </c>
      <c r="B81" s="1969" t="str">
        <f>IF(Y!CN16=0," ",Y!CN16)</f>
        <v xml:space="preserve"> </v>
      </c>
      <c r="C81" s="1229"/>
      <c r="D81" s="1975" t="str">
        <f>IF(Y!CO16=0," ",Y!CO16)</f>
        <v xml:space="preserve"> </v>
      </c>
      <c r="E81" s="1975" t="str">
        <f>IF(Y!CP16=0," ",Y!CP16)</f>
        <v xml:space="preserve"> </v>
      </c>
      <c r="F81" s="1227" t="s">
        <v>2123</v>
      </c>
      <c r="G81" s="2941"/>
      <c r="H81" s="1493"/>
      <c r="I81" s="716"/>
      <c r="J81" s="716"/>
      <c r="K81" s="716"/>
      <c r="L81" s="716"/>
      <c r="M81" s="716"/>
      <c r="N81" s="716"/>
      <c r="O81" s="187"/>
      <c r="P81" s="187"/>
      <c r="Q81" s="187"/>
      <c r="R81" s="187"/>
      <c r="S81" s="187"/>
      <c r="T81" s="742">
        <f>IF(Y!CX16=0,0,Y!CX16)</f>
        <v>0</v>
      </c>
      <c r="U81" s="742">
        <f>IF(Y!CY16=0,0,Y!CY16)</f>
        <v>0</v>
      </c>
      <c r="V81" s="748">
        <v>0</v>
      </c>
      <c r="W81" s="748">
        <f>IF(V81&gt;0,SUM(V$76:V81),0)</f>
        <v>0</v>
      </c>
      <c r="X81" s="748">
        <f>IF(T79&lt;&gt;0,1,0)</f>
        <v>1</v>
      </c>
      <c r="Y81" s="750">
        <f>IF(X81&gt;0,SUM(X$76:X81),Y80+0.001)</f>
        <v>6</v>
      </c>
      <c r="Z81" s="751">
        <v>0</v>
      </c>
      <c r="AA81" s="751">
        <f>IF(Z81&gt;0,SUM(Z$76:Z81),0)</f>
        <v>0</v>
      </c>
      <c r="AB81" s="751">
        <f>IF(U79&lt;&gt;0,1,0)</f>
        <v>0</v>
      </c>
      <c r="AC81" s="753">
        <f>IF(AB81&gt;0,SUM(AB$76:AB81),AC80+0.001)</f>
        <v>6.0000000000000001E-3</v>
      </c>
      <c r="AV81" s="1947">
        <f>IF(AF81&gt;0,SUM(AF$76:AF81),AV80+0.001)</f>
        <v>6.0000000000000001E-3</v>
      </c>
      <c r="AW81" s="1947">
        <f>IF(AG81&gt;0,SUM(AG$76:AG81),AW80+0.001)</f>
        <v>6.0000000000000001E-3</v>
      </c>
      <c r="AX81" s="1947">
        <f>IF(AH81&gt;0,SUM(AH$76:AH81),AX80+0.001)</f>
        <v>2.0019999999999998</v>
      </c>
      <c r="AY81" s="1947">
        <f>IF(AI81&gt;0,SUM(AI$76:AI81),AY80+0.001)</f>
        <v>2.0019999999999998</v>
      </c>
      <c r="AZ81" s="1947">
        <f>IF(AJ81&gt;0,SUM(AJ$76:AJ81),AZ80+0.001)</f>
        <v>6.0000000000000001E-3</v>
      </c>
      <c r="BA81" s="1947">
        <f>IF(AK81&gt;0,SUM(AK$76:AK81),BA80+0.001)</f>
        <v>6.0000000000000001E-3</v>
      </c>
      <c r="BB81" s="1947">
        <f>IF(AL81&gt;0,SUM(AL$76:AL81),BB80+0.001)</f>
        <v>6.0000000000000001E-3</v>
      </c>
      <c r="BC81" s="1947">
        <f>IF(AM81&gt;0,SUM(AM$76:AM81),BC80+0.001)</f>
        <v>6.0000000000000001E-3</v>
      </c>
      <c r="BD81" s="1947">
        <f>IF(AN81&gt;0,SUM(AN$76:AN81),BD80+0.001)</f>
        <v>6.0000000000000001E-3</v>
      </c>
      <c r="BE81" s="1947">
        <f>IF(AO81&gt;0,SUM(AO$76:AO81),BE80+0.001)</f>
        <v>6.0000000000000001E-3</v>
      </c>
      <c r="BF81" s="1947">
        <f>IF(AP81&gt;0,SUM(AP$76:AP81),BF80+0.001)</f>
        <v>6.0000000000000001E-3</v>
      </c>
      <c r="BG81" s="1947"/>
      <c r="BH81" s="1947"/>
      <c r="BI81" s="1947"/>
      <c r="BJ81" s="1947"/>
    </row>
    <row r="82" spans="1:62" ht="23.25" customHeight="1">
      <c r="A82" s="1968">
        <f>IF(Y!CM17=0," ",Y!CM17)</f>
        <v>3</v>
      </c>
      <c r="B82" s="1969" t="str">
        <f>IF(Y!CN17=0," ",Y!CN17)</f>
        <v>จัดทำกันสาดบังแสงแดดหน้าอาคารเรียน</v>
      </c>
      <c r="C82" s="1229"/>
      <c r="D82" s="1975" t="str">
        <f>IF(Y!CO17=0," ",Y!CO17)</f>
        <v xml:space="preserve"> </v>
      </c>
      <c r="E82" s="1975" t="str">
        <f>IF(Y!CP17=0," ",Y!CP17)</f>
        <v>ร้อยละ 80</v>
      </c>
      <c r="F82" s="1969" t="str">
        <f>IF(I82=0," ",P82)</f>
        <v>จุดเน้น สพฐ.</v>
      </c>
      <c r="G82" s="2941"/>
      <c r="H82" s="1493"/>
      <c r="I82" s="716">
        <f>Y!CQ17</f>
        <v>201</v>
      </c>
      <c r="J82" s="716">
        <f>Y!CR17</f>
        <v>3</v>
      </c>
      <c r="K82" s="716">
        <f>Y!CS17</f>
        <v>4</v>
      </c>
      <c r="L82" s="716">
        <f>Y!CT17</f>
        <v>0</v>
      </c>
      <c r="M82" s="716">
        <f>Y!CU17</f>
        <v>0</v>
      </c>
      <c r="N82" s="716">
        <f>Y!CV17</f>
        <v>0</v>
      </c>
      <c r="O82" s="187">
        <f>INT(I82/10)*10</f>
        <v>200</v>
      </c>
      <c r="P82" s="187" t="str">
        <f>IF(O82=0," ",LOOKUP(O82,I$68:I$72,J$68:J$72))</f>
        <v>จุดเน้น สพฐ.</v>
      </c>
      <c r="Q82" s="187" t="str">
        <f>IF(N82&gt;0,J82&amp;","&amp;K82&amp;","&amp;L82&amp;","&amp;M82&amp;","&amp;N82,IF(M82&gt;0,J82&amp;","&amp;K82&amp;","&amp;L82&amp;","&amp;M82,IF(L82&gt;0,J82&amp;","&amp;K82&amp;","&amp;L82,IF(K82&gt;0,J82&amp;","&amp;K82,IF(J82&gt;0,J82," ")))))</f>
        <v>3,4</v>
      </c>
      <c r="R82" s="187">
        <f>I82-O82</f>
        <v>1</v>
      </c>
      <c r="S82" s="187" t="str">
        <f>IF(O82=0," ",IF(O82=100,"ข้อที่ "&amp;Q82,"ข้อที่ "&amp;R82))</f>
        <v>ข้อที่ 1</v>
      </c>
      <c r="T82" s="742" t="str">
        <f>IF(Y!CX17=0,0,Y!CX17)</f>
        <v>ได้รับการจัดสรรงบประมาณจากหน่วยงาน</v>
      </c>
      <c r="U82" s="742">
        <f>IF(Y!CY17=0,0,Y!CY17)</f>
        <v>0</v>
      </c>
      <c r="V82" s="748">
        <f>IF(X82&gt;0,1,0)</f>
        <v>1</v>
      </c>
      <c r="W82" s="748">
        <f>IF(V82&gt;0,SUM(V$76:V82),0)</f>
        <v>3</v>
      </c>
      <c r="X82" s="748">
        <f>IF(T82&lt;&gt;0,1,0)</f>
        <v>1</v>
      </c>
      <c r="Y82" s="750">
        <f>IF(X82&gt;0,SUM(X$76:X82),Y81+0.001)</f>
        <v>7</v>
      </c>
      <c r="Z82" s="751">
        <f>IF(AB82&gt;0,1,0)</f>
        <v>0</v>
      </c>
      <c r="AA82" s="751">
        <f>IF(Z82&gt;0,SUM(Z$76:Z82),0)</f>
        <v>0</v>
      </c>
      <c r="AB82" s="751">
        <f>IF(U82&lt;&gt;0,1,0)</f>
        <v>0</v>
      </c>
      <c r="AC82" s="753">
        <f>IF(AB82&gt;0,SUM(AB$76:AB82),AC81+0.001)</f>
        <v>7.0000000000000001E-3</v>
      </c>
      <c r="AE82" s="28" t="str">
        <f>IF(I82=0,0,B82&amp;B83&amp;B84)</f>
        <v xml:space="preserve">จัดทำกันสาดบังแสงแดดหน้าอาคารเรียน  </v>
      </c>
      <c r="AF82" s="28">
        <f t="shared" ref="AF82:AP82" si="3">IF($I82=0,0,IF(OR($J82=AF$75,OR($K82=AF$75,OR($L82=AF$75,OR($M82=AF$75,$N82=AF$75)))),1,0))</f>
        <v>0</v>
      </c>
      <c r="AG82" s="28">
        <f t="shared" si="3"/>
        <v>0</v>
      </c>
      <c r="AH82" s="28">
        <f t="shared" si="3"/>
        <v>1</v>
      </c>
      <c r="AI82" s="28">
        <f t="shared" si="3"/>
        <v>1</v>
      </c>
      <c r="AJ82" s="28">
        <f t="shared" si="3"/>
        <v>0</v>
      </c>
      <c r="AK82" s="28">
        <f t="shared" si="3"/>
        <v>0</v>
      </c>
      <c r="AL82" s="28">
        <f t="shared" si="3"/>
        <v>0</v>
      </c>
      <c r="AM82" s="28">
        <f t="shared" si="3"/>
        <v>0</v>
      </c>
      <c r="AN82" s="28">
        <f t="shared" si="3"/>
        <v>0</v>
      </c>
      <c r="AO82" s="28">
        <f t="shared" si="3"/>
        <v>0</v>
      </c>
      <c r="AP82" s="28">
        <f t="shared" si="3"/>
        <v>0</v>
      </c>
      <c r="AV82" s="1947">
        <f>IF(AF82&gt;0,SUM(AF$76:AF82),AV81+0.001)</f>
        <v>7.0000000000000001E-3</v>
      </c>
      <c r="AW82" s="1947">
        <f>IF(AG82&gt;0,SUM(AG$76:AG82),AW81+0.001)</f>
        <v>7.0000000000000001E-3</v>
      </c>
      <c r="AX82" s="1947">
        <f>IF(AH82&gt;0,SUM(AH$76:AH82),AX81+0.001)</f>
        <v>3</v>
      </c>
      <c r="AY82" s="1947">
        <f>IF(AI82&gt;0,SUM(AI$76:AI82),AY81+0.001)</f>
        <v>3</v>
      </c>
      <c r="AZ82" s="1947">
        <f>IF(AJ82&gt;0,SUM(AJ$76:AJ82),AZ81+0.001)</f>
        <v>7.0000000000000001E-3</v>
      </c>
      <c r="BA82" s="1947">
        <f>IF(AK82&gt;0,SUM(AK$76:AK82),BA81+0.001)</f>
        <v>7.0000000000000001E-3</v>
      </c>
      <c r="BB82" s="1947">
        <f>IF(AL82&gt;0,SUM(AL$76:AL82),BB81+0.001)</f>
        <v>7.0000000000000001E-3</v>
      </c>
      <c r="BC82" s="1947">
        <f>IF(AM82&gt;0,SUM(AM$76:AM82),BC81+0.001)</f>
        <v>7.0000000000000001E-3</v>
      </c>
      <c r="BD82" s="1947">
        <f>IF(AN82&gt;0,SUM(AN$76:AN82),BD81+0.001)</f>
        <v>7.0000000000000001E-3</v>
      </c>
      <c r="BE82" s="1947">
        <f>IF(AO82&gt;0,SUM(AO$76:AO82),BE81+0.001)</f>
        <v>7.0000000000000001E-3</v>
      </c>
      <c r="BF82" s="1947">
        <f>IF(AP82&gt;0,SUM(AP$76:AP82),BF81+0.001)</f>
        <v>7.0000000000000001E-3</v>
      </c>
      <c r="BG82" s="1947"/>
      <c r="BH82" s="1947"/>
      <c r="BI82" s="1947"/>
      <c r="BJ82" s="1947"/>
    </row>
    <row r="83" spans="1:62" ht="23.25" customHeight="1">
      <c r="A83" s="1968" t="str">
        <f>IF(Y!CM18=0," ",Y!CM18)</f>
        <v xml:space="preserve"> </v>
      </c>
      <c r="B83" s="1969" t="str">
        <f>IF(Y!CN18=0," ",Y!CN18)</f>
        <v xml:space="preserve"> </v>
      </c>
      <c r="C83" s="1229"/>
      <c r="D83" s="1975" t="str">
        <f>IF(Y!CO18=0," ",Y!CO18)</f>
        <v xml:space="preserve"> </v>
      </c>
      <c r="E83" s="1975" t="str">
        <f>IF(Y!CP18=0," ",Y!CP18)</f>
        <v xml:space="preserve"> </v>
      </c>
      <c r="F83" s="1227" t="str">
        <f>IF(I82=0," ",S82)</f>
        <v>ข้อที่ 1</v>
      </c>
      <c r="G83" s="2941"/>
      <c r="H83" s="1493"/>
      <c r="I83" s="716"/>
      <c r="J83" s="716"/>
      <c r="K83" s="716"/>
      <c r="L83" s="716"/>
      <c r="M83" s="716"/>
      <c r="N83" s="716"/>
      <c r="O83" s="187"/>
      <c r="P83" s="187"/>
      <c r="Q83" s="187"/>
      <c r="R83" s="187"/>
      <c r="S83" s="187"/>
      <c r="T83" s="742">
        <f>IF(Y!CX18=0,0,Y!CX18)</f>
        <v>0</v>
      </c>
      <c r="U83" s="742">
        <f>IF(Y!CY18=0,0,Y!CY18)</f>
        <v>0</v>
      </c>
      <c r="V83" s="748">
        <v>0</v>
      </c>
      <c r="W83" s="748">
        <f>IF(V83&gt;0,SUM(V$76:V83),0)</f>
        <v>0</v>
      </c>
      <c r="X83" s="748">
        <f>IF(T82&lt;&gt;0,1,0)</f>
        <v>1</v>
      </c>
      <c r="Y83" s="750">
        <f>IF(X83&gt;0,SUM(X$76:X83),Y82+0.001)</f>
        <v>8</v>
      </c>
      <c r="Z83" s="751">
        <v>0</v>
      </c>
      <c r="AA83" s="751">
        <f>IF(Z83&gt;0,SUM(Z$76:Z83),0)</f>
        <v>0</v>
      </c>
      <c r="AB83" s="751">
        <f>IF(U82&lt;&gt;0,1,0)</f>
        <v>0</v>
      </c>
      <c r="AC83" s="753">
        <f>IF(AB83&gt;0,SUM(AB$76:AB83),AC82+0.001)</f>
        <v>8.0000000000000002E-3</v>
      </c>
      <c r="AV83" s="1947">
        <f>IF(AF83&gt;0,SUM(AF$76:AF83),AV82+0.001)</f>
        <v>8.0000000000000002E-3</v>
      </c>
      <c r="AW83" s="1947">
        <f>IF(AG83&gt;0,SUM(AG$76:AG83),AW82+0.001)</f>
        <v>8.0000000000000002E-3</v>
      </c>
      <c r="AX83" s="1947">
        <f>IF(AH83&gt;0,SUM(AH$76:AH83),AX82+0.001)</f>
        <v>3.0009999999999999</v>
      </c>
      <c r="AY83" s="1947">
        <f>IF(AI83&gt;0,SUM(AI$76:AI83),AY82+0.001)</f>
        <v>3.0009999999999999</v>
      </c>
      <c r="AZ83" s="1947">
        <f>IF(AJ83&gt;0,SUM(AJ$76:AJ83),AZ82+0.001)</f>
        <v>8.0000000000000002E-3</v>
      </c>
      <c r="BA83" s="1947">
        <f>IF(AK83&gt;0,SUM(AK$76:AK83),BA82+0.001)</f>
        <v>8.0000000000000002E-3</v>
      </c>
      <c r="BB83" s="1947">
        <f>IF(AL83&gt;0,SUM(AL$76:AL83),BB82+0.001)</f>
        <v>8.0000000000000002E-3</v>
      </c>
      <c r="BC83" s="1947">
        <f>IF(AM83&gt;0,SUM(AM$76:AM83),BC82+0.001)</f>
        <v>8.0000000000000002E-3</v>
      </c>
      <c r="BD83" s="1947">
        <f>IF(AN83&gt;0,SUM(AN$76:AN83),BD82+0.001)</f>
        <v>8.0000000000000002E-3</v>
      </c>
      <c r="BE83" s="1947">
        <f>IF(AO83&gt;0,SUM(AO$76:AO83),BE82+0.001)</f>
        <v>8.0000000000000002E-3</v>
      </c>
      <c r="BF83" s="1947">
        <f>IF(AP83&gt;0,SUM(AP$76:AP83),BF82+0.001)</f>
        <v>8.0000000000000002E-3</v>
      </c>
      <c r="BG83" s="1947"/>
      <c r="BH83" s="1947"/>
      <c r="BI83" s="1947"/>
      <c r="BJ83" s="1947"/>
    </row>
    <row r="84" spans="1:62" ht="23.25" customHeight="1">
      <c r="A84" s="1968" t="str">
        <f>IF(Y!CM19=0," ",Y!CM19)</f>
        <v xml:space="preserve"> </v>
      </c>
      <c r="B84" s="1969" t="str">
        <f>IF(Y!CN19=0," ",Y!CN19)</f>
        <v xml:space="preserve"> </v>
      </c>
      <c r="C84" s="1229"/>
      <c r="D84" s="1975" t="str">
        <f>IF(Y!CO19=0," ",Y!CO19)</f>
        <v xml:space="preserve"> </v>
      </c>
      <c r="E84" s="1975" t="str">
        <f>IF(Y!CP19=0," ",Y!CP19)</f>
        <v xml:space="preserve"> </v>
      </c>
      <c r="F84" s="1227" t="s">
        <v>2123</v>
      </c>
      <c r="G84" s="2941"/>
      <c r="H84" s="1493"/>
      <c r="I84" s="716"/>
      <c r="J84" s="716"/>
      <c r="K84" s="716"/>
      <c r="L84" s="716"/>
      <c r="M84" s="716"/>
      <c r="N84" s="716"/>
      <c r="O84" s="187"/>
      <c r="P84" s="187"/>
      <c r="Q84" s="187"/>
      <c r="R84" s="187"/>
      <c r="S84" s="187"/>
      <c r="T84" s="742">
        <f>IF(Y!CX19=0,0,Y!CX19)</f>
        <v>0</v>
      </c>
      <c r="U84" s="742">
        <f>IF(Y!CY19=0,0,Y!CY19)</f>
        <v>0</v>
      </c>
      <c r="V84" s="748">
        <v>0</v>
      </c>
      <c r="W84" s="748">
        <f>IF(V84&gt;0,SUM(V$76:V84),0)</f>
        <v>0</v>
      </c>
      <c r="X84" s="748">
        <f>IF(T82&lt;&gt;0,1,0)</f>
        <v>1</v>
      </c>
      <c r="Y84" s="750">
        <f>IF(X84&gt;0,SUM(X$76:X84),Y83+0.001)</f>
        <v>9</v>
      </c>
      <c r="Z84" s="751">
        <v>0</v>
      </c>
      <c r="AA84" s="751">
        <f>IF(Z84&gt;0,SUM(Z$76:Z84),0)</f>
        <v>0</v>
      </c>
      <c r="AB84" s="751">
        <f>IF(U82&lt;&gt;0,1,0)</f>
        <v>0</v>
      </c>
      <c r="AC84" s="753">
        <f>IF(AB84&gt;0,SUM(AB$76:AB84),AC83+0.001)</f>
        <v>9.0000000000000011E-3</v>
      </c>
      <c r="AV84" s="1947">
        <f>IF(AF84&gt;0,SUM(AF$76:AF84),AV83+0.001)</f>
        <v>9.0000000000000011E-3</v>
      </c>
      <c r="AW84" s="1947">
        <f>IF(AG84&gt;0,SUM(AG$76:AG84),AW83+0.001)</f>
        <v>9.0000000000000011E-3</v>
      </c>
      <c r="AX84" s="1947">
        <f>IF(AH84&gt;0,SUM(AH$76:AH84),AX83+0.001)</f>
        <v>3.0019999999999998</v>
      </c>
      <c r="AY84" s="1947">
        <f>IF(AI84&gt;0,SUM(AI$76:AI84),AY83+0.001)</f>
        <v>3.0019999999999998</v>
      </c>
      <c r="AZ84" s="1947">
        <f>IF(AJ84&gt;0,SUM(AJ$76:AJ84),AZ83+0.001)</f>
        <v>9.0000000000000011E-3</v>
      </c>
      <c r="BA84" s="1947">
        <f>IF(AK84&gt;0,SUM(AK$76:AK84),BA83+0.001)</f>
        <v>9.0000000000000011E-3</v>
      </c>
      <c r="BB84" s="1947">
        <f>IF(AL84&gt;0,SUM(AL$76:AL84),BB83+0.001)</f>
        <v>9.0000000000000011E-3</v>
      </c>
      <c r="BC84" s="1947">
        <f>IF(AM84&gt;0,SUM(AM$76:AM84),BC83+0.001)</f>
        <v>9.0000000000000011E-3</v>
      </c>
      <c r="BD84" s="1947">
        <f>IF(AN84&gt;0,SUM(AN$76:AN84),BD83+0.001)</f>
        <v>9.0000000000000011E-3</v>
      </c>
      <c r="BE84" s="1947">
        <f>IF(AO84&gt;0,SUM(AO$76:AO84),BE83+0.001)</f>
        <v>9.0000000000000011E-3</v>
      </c>
      <c r="BF84" s="1947">
        <f>IF(AP84&gt;0,SUM(AP$76:AP84),BF83+0.001)</f>
        <v>9.0000000000000011E-3</v>
      </c>
      <c r="BG84" s="1947"/>
      <c r="BH84" s="1947"/>
      <c r="BI84" s="1947"/>
      <c r="BJ84" s="1947"/>
    </row>
    <row r="85" spans="1:62" ht="23.25" customHeight="1">
      <c r="A85" s="1968">
        <f>IF(Y!CM20=0," ",Y!CM20)</f>
        <v>4</v>
      </c>
      <c r="B85" s="1969" t="str">
        <f>IF(Y!CN20=0," ",Y!CN20)</f>
        <v>กิจกรรมเสริมหลักสูตร</v>
      </c>
      <c r="C85" s="1229"/>
      <c r="D85" s="1975" t="str">
        <f>IF(Y!CO20=0," ",Y!CO20)</f>
        <v xml:space="preserve"> </v>
      </c>
      <c r="E85" s="1975" t="str">
        <f>IF(Y!CP20=0," ",Y!CP20)</f>
        <v>ร้อยละ 80</v>
      </c>
      <c r="F85" s="1969" t="str">
        <f>IF(I85=0," ",P85)</f>
        <v>มาตรฐาน</v>
      </c>
      <c r="G85" s="2941"/>
      <c r="H85" s="1493"/>
      <c r="I85" s="716">
        <f>Y!CQ20</f>
        <v>100</v>
      </c>
      <c r="J85" s="716">
        <f>Y!CR20</f>
        <v>3</v>
      </c>
      <c r="K85" s="716">
        <f>Y!CS20</f>
        <v>4</v>
      </c>
      <c r="L85" s="716">
        <f>Y!CT20</f>
        <v>0</v>
      </c>
      <c r="M85" s="716">
        <f>Y!CU20</f>
        <v>0</v>
      </c>
      <c r="N85" s="716">
        <f>Y!CV20</f>
        <v>0</v>
      </c>
      <c r="O85" s="187">
        <f>INT(I85/10)*10</f>
        <v>100</v>
      </c>
      <c r="P85" s="187" t="str">
        <f>IF(O85=0," ",LOOKUP(O85,I$68:I$72,J$68:J$72))</f>
        <v>มาตรฐาน</v>
      </c>
      <c r="Q85" s="187" t="str">
        <f>IF(N85&gt;0,J85&amp;","&amp;K85&amp;","&amp;L85&amp;","&amp;M85&amp;","&amp;N85,IF(M85&gt;0,J85&amp;","&amp;K85&amp;","&amp;L85&amp;","&amp;M85,IF(L85&gt;0,J85&amp;","&amp;K85&amp;","&amp;L85,IF(K85&gt;0,J85&amp;","&amp;K85,IF(J85&gt;0,J85," ")))))</f>
        <v>3,4</v>
      </c>
      <c r="R85" s="187">
        <f>I85-O85</f>
        <v>0</v>
      </c>
      <c r="S85" s="187" t="str">
        <f>IF(O85=0," ",IF(O85=100,"ข้อที่ "&amp;Q85,"ข้อที่ "&amp;R85))</f>
        <v>ข้อที่ 3,4</v>
      </c>
      <c r="T85" s="742" t="str">
        <f>IF(Y!CX20=0,0,Y!CX20)</f>
        <v>ได้รับการจัดสรรงบประมาณจากหน่วยงาน</v>
      </c>
      <c r="U85" s="742">
        <f>IF(Y!CY20=0,0,Y!CY20)</f>
        <v>0</v>
      </c>
      <c r="V85" s="748">
        <f>IF(X85&gt;0,1,0)</f>
        <v>1</v>
      </c>
      <c r="W85" s="748">
        <f>IF(V85&gt;0,SUM(V$76:V85),0)</f>
        <v>4</v>
      </c>
      <c r="X85" s="748">
        <f>IF(T85&lt;&gt;0,1,0)</f>
        <v>1</v>
      </c>
      <c r="Y85" s="750">
        <f>IF(X85&gt;0,SUM(X$76:X85),Y84+0.001)</f>
        <v>10</v>
      </c>
      <c r="Z85" s="751">
        <f>IF(AB85&gt;0,1,0)</f>
        <v>0</v>
      </c>
      <c r="AA85" s="751">
        <f>IF(Z85&gt;0,SUM(Z$76:Z85),0)</f>
        <v>0</v>
      </c>
      <c r="AB85" s="751">
        <f>IF(U85&lt;&gt;0,1,0)</f>
        <v>0</v>
      </c>
      <c r="AC85" s="753">
        <f>IF(AB85&gt;0,SUM(AB$76:AB85),AC84+0.001)</f>
        <v>1.0000000000000002E-2</v>
      </c>
      <c r="AE85" s="28" t="str">
        <f>IF(I85=0,0,B85&amp;B86&amp;B87)</f>
        <v xml:space="preserve">กิจกรรมเสริมหลักสูตร  </v>
      </c>
      <c r="AF85" s="28">
        <f t="shared" ref="AF85:AP85" si="4">IF($I85=0,0,IF(OR($J85=AF$75,OR($K85=AF$75,OR($L85=AF$75,OR($M85=AF$75,$N85=AF$75)))),1,0))</f>
        <v>0</v>
      </c>
      <c r="AG85" s="28">
        <f t="shared" si="4"/>
        <v>0</v>
      </c>
      <c r="AH85" s="28">
        <f t="shared" si="4"/>
        <v>1</v>
      </c>
      <c r="AI85" s="28">
        <f t="shared" si="4"/>
        <v>1</v>
      </c>
      <c r="AJ85" s="28">
        <f t="shared" si="4"/>
        <v>0</v>
      </c>
      <c r="AK85" s="28">
        <f t="shared" si="4"/>
        <v>0</v>
      </c>
      <c r="AL85" s="28">
        <f t="shared" si="4"/>
        <v>0</v>
      </c>
      <c r="AM85" s="28">
        <f t="shared" si="4"/>
        <v>0</v>
      </c>
      <c r="AN85" s="28">
        <f t="shared" si="4"/>
        <v>0</v>
      </c>
      <c r="AO85" s="28">
        <f t="shared" si="4"/>
        <v>0</v>
      </c>
      <c r="AP85" s="28">
        <f t="shared" si="4"/>
        <v>0</v>
      </c>
      <c r="AV85" s="1947">
        <f>IF(AF85&gt;0,SUM(AF$76:AF85),AV84+0.001)</f>
        <v>1.0000000000000002E-2</v>
      </c>
      <c r="AW85" s="1947">
        <f>IF(AG85&gt;0,SUM(AG$76:AG85),AW84+0.001)</f>
        <v>1.0000000000000002E-2</v>
      </c>
      <c r="AX85" s="1947">
        <f>IF(AH85&gt;0,SUM(AH$76:AH85),AX84+0.001)</f>
        <v>4</v>
      </c>
      <c r="AY85" s="1947">
        <f>IF(AI85&gt;0,SUM(AI$76:AI85),AY84+0.001)</f>
        <v>4</v>
      </c>
      <c r="AZ85" s="1947">
        <f>IF(AJ85&gt;0,SUM(AJ$76:AJ85),AZ84+0.001)</f>
        <v>1.0000000000000002E-2</v>
      </c>
      <c r="BA85" s="1947">
        <f>IF(AK85&gt;0,SUM(AK$76:AK85),BA84+0.001)</f>
        <v>1.0000000000000002E-2</v>
      </c>
      <c r="BB85" s="1947">
        <f>IF(AL85&gt;0,SUM(AL$76:AL85),BB84+0.001)</f>
        <v>1.0000000000000002E-2</v>
      </c>
      <c r="BC85" s="1947">
        <f>IF(AM85&gt;0,SUM(AM$76:AM85),BC84+0.001)</f>
        <v>1.0000000000000002E-2</v>
      </c>
      <c r="BD85" s="1947">
        <f>IF(AN85&gt;0,SUM(AN$76:AN85),BD84+0.001)</f>
        <v>1.0000000000000002E-2</v>
      </c>
      <c r="BE85" s="1947">
        <f>IF(AO85&gt;0,SUM(AO$76:AO85),BE84+0.001)</f>
        <v>1.0000000000000002E-2</v>
      </c>
      <c r="BF85" s="1947">
        <f>IF(AP85&gt;0,SUM(AP$76:AP85),BF84+0.001)</f>
        <v>1.0000000000000002E-2</v>
      </c>
      <c r="BG85" s="1947"/>
      <c r="BH85" s="1947"/>
      <c r="BI85" s="1947"/>
      <c r="BJ85" s="1947"/>
    </row>
    <row r="86" spans="1:62" ht="23.25" customHeight="1">
      <c r="A86" s="1968" t="str">
        <f>IF(Y!CM21=0," ",Y!CM21)</f>
        <v xml:space="preserve"> </v>
      </c>
      <c r="B86" s="1969" t="str">
        <f>IF(Y!CN21=0," ",Y!CN21)</f>
        <v xml:space="preserve"> </v>
      </c>
      <c r="C86" s="1229"/>
      <c r="D86" s="1975" t="str">
        <f>IF(Y!CO21=0," ",Y!CO21)</f>
        <v xml:space="preserve"> </v>
      </c>
      <c r="E86" s="1975" t="str">
        <f>IF(Y!CP21=0," ",Y!CP21)</f>
        <v xml:space="preserve"> </v>
      </c>
      <c r="F86" s="1227" t="str">
        <f>IF(I85=0," ",S85)</f>
        <v>ข้อที่ 3,4</v>
      </c>
      <c r="G86" s="2941"/>
      <c r="H86" s="1493"/>
      <c r="I86" s="716"/>
      <c r="J86" s="716"/>
      <c r="K86" s="716"/>
      <c r="L86" s="716"/>
      <c r="M86" s="716"/>
      <c r="N86" s="716"/>
      <c r="O86" s="187"/>
      <c r="P86" s="187"/>
      <c r="Q86" s="187"/>
      <c r="R86" s="187"/>
      <c r="S86" s="187"/>
      <c r="T86" s="742">
        <f>IF(Y!CX21=0,0,Y!CX21)</f>
        <v>0</v>
      </c>
      <c r="U86" s="742">
        <f>IF(Y!CY21=0,0,Y!CY21)</f>
        <v>0</v>
      </c>
      <c r="V86" s="748">
        <v>0</v>
      </c>
      <c r="W86" s="748">
        <f>IF(V86&gt;0,SUM(V$76:V86),0)</f>
        <v>0</v>
      </c>
      <c r="X86" s="748">
        <f>IF(T85&lt;&gt;0,1,0)</f>
        <v>1</v>
      </c>
      <c r="Y86" s="750">
        <f>IF(X86&gt;0,SUM(X$76:X86),Y85+0.001)</f>
        <v>11</v>
      </c>
      <c r="Z86" s="751">
        <v>0</v>
      </c>
      <c r="AA86" s="751">
        <f>IF(Z86&gt;0,SUM(Z$76:Z86),0)</f>
        <v>0</v>
      </c>
      <c r="AB86" s="751">
        <f>IF(U85&lt;&gt;0,1,0)</f>
        <v>0</v>
      </c>
      <c r="AC86" s="753">
        <f>IF(AB86&gt;0,SUM(AB$76:AB86),AC85+0.001)</f>
        <v>1.1000000000000003E-2</v>
      </c>
      <c r="AV86" s="1947">
        <f>IF(AF86&gt;0,SUM(AF$76:AF86),AV85+0.001)</f>
        <v>1.1000000000000003E-2</v>
      </c>
      <c r="AW86" s="1947">
        <f>IF(AG86&gt;0,SUM(AG$76:AG86),AW85+0.001)</f>
        <v>1.1000000000000003E-2</v>
      </c>
      <c r="AX86" s="1947">
        <f>IF(AH86&gt;0,SUM(AH$76:AH86),AX85+0.001)</f>
        <v>4.0010000000000003</v>
      </c>
      <c r="AY86" s="1947">
        <f>IF(AI86&gt;0,SUM(AI$76:AI86),AY85+0.001)</f>
        <v>4.0010000000000003</v>
      </c>
      <c r="AZ86" s="1947">
        <f>IF(AJ86&gt;0,SUM(AJ$76:AJ86),AZ85+0.001)</f>
        <v>1.1000000000000003E-2</v>
      </c>
      <c r="BA86" s="1947">
        <f>IF(AK86&gt;0,SUM(AK$76:AK86),BA85+0.001)</f>
        <v>1.1000000000000003E-2</v>
      </c>
      <c r="BB86" s="1947">
        <f>IF(AL86&gt;0,SUM(AL$76:AL86),BB85+0.001)</f>
        <v>1.1000000000000003E-2</v>
      </c>
      <c r="BC86" s="1947">
        <f>IF(AM86&gt;0,SUM(AM$76:AM86),BC85+0.001)</f>
        <v>1.1000000000000003E-2</v>
      </c>
      <c r="BD86" s="1947">
        <f>IF(AN86&gt;0,SUM(AN$76:AN86),BD85+0.001)</f>
        <v>1.1000000000000003E-2</v>
      </c>
      <c r="BE86" s="1947">
        <f>IF(AO86&gt;0,SUM(AO$76:AO86),BE85+0.001)</f>
        <v>1.1000000000000003E-2</v>
      </c>
      <c r="BF86" s="1947">
        <f>IF(AP86&gt;0,SUM(AP$76:AP86),BF85+0.001)</f>
        <v>1.1000000000000003E-2</v>
      </c>
      <c r="BG86" s="1947"/>
      <c r="BH86" s="1947"/>
      <c r="BI86" s="1947"/>
      <c r="BJ86" s="1947"/>
    </row>
    <row r="87" spans="1:62" ht="23.25" customHeight="1">
      <c r="A87" s="1968" t="str">
        <f>IF(Y!CM22=0," ",Y!CM22)</f>
        <v xml:space="preserve"> </v>
      </c>
      <c r="B87" s="1969" t="str">
        <f>IF(Y!CN22=0," ",Y!CN22)</f>
        <v xml:space="preserve"> </v>
      </c>
      <c r="C87" s="1229"/>
      <c r="D87" s="1975" t="str">
        <f>IF(Y!CO22=0," ",Y!CO22)</f>
        <v xml:space="preserve"> </v>
      </c>
      <c r="E87" s="1975" t="str">
        <f>IF(Y!CP22=0," ",Y!CP22)</f>
        <v xml:space="preserve"> </v>
      </c>
      <c r="F87" s="1227" t="s">
        <v>2123</v>
      </c>
      <c r="G87" s="2941"/>
      <c r="H87" s="1493"/>
      <c r="I87" s="716"/>
      <c r="J87" s="716"/>
      <c r="K87" s="716"/>
      <c r="L87" s="716"/>
      <c r="M87" s="716"/>
      <c r="N87" s="716"/>
      <c r="O87" s="187"/>
      <c r="P87" s="187"/>
      <c r="Q87" s="187"/>
      <c r="R87" s="187"/>
      <c r="S87" s="187"/>
      <c r="T87" s="742">
        <f>IF(Y!CX22=0,0,Y!CX22)</f>
        <v>0</v>
      </c>
      <c r="U87" s="742">
        <f>IF(Y!CY22=0,0,Y!CY22)</f>
        <v>0</v>
      </c>
      <c r="V87" s="748">
        <v>0</v>
      </c>
      <c r="W87" s="748">
        <f>IF(V87&gt;0,SUM(V$76:V87),0)</f>
        <v>0</v>
      </c>
      <c r="X87" s="748">
        <f>IF(T85&lt;&gt;0,1,0)</f>
        <v>1</v>
      </c>
      <c r="Y87" s="750">
        <f>IF(X87&gt;0,SUM(X$76:X87),Y86+0.001)</f>
        <v>12</v>
      </c>
      <c r="Z87" s="751">
        <v>0</v>
      </c>
      <c r="AA87" s="751">
        <f>IF(Z87&gt;0,SUM(Z$76:Z87),0)</f>
        <v>0</v>
      </c>
      <c r="AB87" s="751">
        <f>IF(U85&lt;&gt;0,1,0)</f>
        <v>0</v>
      </c>
      <c r="AC87" s="753">
        <f>IF(AB87&gt;0,SUM(AB$76:AB87),AC86+0.001)</f>
        <v>1.2000000000000004E-2</v>
      </c>
      <c r="AV87" s="1947">
        <f>IF(AF87&gt;0,SUM(AF$76:AF87),AV86+0.001)</f>
        <v>1.2000000000000004E-2</v>
      </c>
      <c r="AW87" s="1947">
        <f>IF(AG87&gt;0,SUM(AG$76:AG87),AW86+0.001)</f>
        <v>1.2000000000000004E-2</v>
      </c>
      <c r="AX87" s="1947">
        <f>IF(AH87&gt;0,SUM(AH$76:AH87),AX86+0.001)</f>
        <v>4.0020000000000007</v>
      </c>
      <c r="AY87" s="1947">
        <f>IF(AI87&gt;0,SUM(AI$76:AI87),AY86+0.001)</f>
        <v>4.0020000000000007</v>
      </c>
      <c r="AZ87" s="1947">
        <f>IF(AJ87&gt;0,SUM(AJ$76:AJ87),AZ86+0.001)</f>
        <v>1.2000000000000004E-2</v>
      </c>
      <c r="BA87" s="1947">
        <f>IF(AK87&gt;0,SUM(AK$76:AK87),BA86+0.001)</f>
        <v>1.2000000000000004E-2</v>
      </c>
      <c r="BB87" s="1947">
        <f>IF(AL87&gt;0,SUM(AL$76:AL87),BB86+0.001)</f>
        <v>1.2000000000000004E-2</v>
      </c>
      <c r="BC87" s="1947">
        <f>IF(AM87&gt;0,SUM(AM$76:AM87),BC86+0.001)</f>
        <v>1.2000000000000004E-2</v>
      </c>
      <c r="BD87" s="1947">
        <f>IF(AN87&gt;0,SUM(AN$76:AN87),BD86+0.001)</f>
        <v>1.2000000000000004E-2</v>
      </c>
      <c r="BE87" s="1947">
        <f>IF(AO87&gt;0,SUM(AO$76:AO87),BE86+0.001)</f>
        <v>1.2000000000000004E-2</v>
      </c>
      <c r="BF87" s="1947">
        <f>IF(AP87&gt;0,SUM(AP$76:AP87),BF86+0.001)</f>
        <v>1.2000000000000004E-2</v>
      </c>
      <c r="BG87" s="1947"/>
      <c r="BH87" s="1947"/>
      <c r="BI87" s="1947"/>
      <c r="BJ87" s="1947"/>
    </row>
    <row r="88" spans="1:62" ht="23.25" customHeight="1">
      <c r="A88" s="1968">
        <f>IF(Y!CM23=0," ",Y!CM23)</f>
        <v>5</v>
      </c>
      <c r="B88" s="1969" t="str">
        <f>IF(Y!CN23=0," ",Y!CN23)</f>
        <v>จัดสิ่งแวดล้อมในการเรียนรู้ในโรงเรียนและนอกห้องเรียน</v>
      </c>
      <c r="C88" s="1229"/>
      <c r="D88" s="1975" t="str">
        <f>IF(Y!CO23=0," ",Y!CO23)</f>
        <v xml:space="preserve"> </v>
      </c>
      <c r="E88" s="1975" t="str">
        <f>IF(Y!CP23=0," ",Y!CP23)</f>
        <v>ร้อยละ 80</v>
      </c>
      <c r="F88" s="1969" t="str">
        <f>IF(I88=0," ",P88)</f>
        <v>จุดเน้น สพฐ.</v>
      </c>
      <c r="G88" s="2941"/>
      <c r="H88" s="1493"/>
      <c r="I88" s="716">
        <f>Y!CQ23</f>
        <v>200</v>
      </c>
      <c r="J88" s="716">
        <f>Y!CR23</f>
        <v>3</v>
      </c>
      <c r="K88" s="716">
        <f>Y!CS23</f>
        <v>4</v>
      </c>
      <c r="L88" s="716">
        <f>Y!CT23</f>
        <v>0</v>
      </c>
      <c r="M88" s="716">
        <f>Y!CU23</f>
        <v>0</v>
      </c>
      <c r="N88" s="716">
        <f>Y!CV23</f>
        <v>0</v>
      </c>
      <c r="O88" s="187">
        <f>INT(I88/10)*10</f>
        <v>200</v>
      </c>
      <c r="P88" s="187" t="str">
        <f>IF(O88=0," ",LOOKUP(O88,I$68:I$72,J$68:J$72))</f>
        <v>จุดเน้น สพฐ.</v>
      </c>
      <c r="Q88" s="187" t="str">
        <f>IF(N88&gt;0,J88&amp;","&amp;K88&amp;","&amp;L88&amp;","&amp;M88&amp;","&amp;N88,IF(M88&gt;0,J88&amp;","&amp;K88&amp;","&amp;L88&amp;","&amp;M88,IF(L88&gt;0,J88&amp;","&amp;K88&amp;","&amp;L88,IF(K88&gt;0,J88&amp;","&amp;K88,IF(J88&gt;0,J88," ")))))</f>
        <v>3,4</v>
      </c>
      <c r="R88" s="187">
        <f>I88-O88</f>
        <v>0</v>
      </c>
      <c r="S88" s="187" t="str">
        <f>IF(O88=0," ",IF(O88=100,"ข้อที่ "&amp;Q88,"ข้อที่ "&amp;R88))</f>
        <v>ข้อที่ 0</v>
      </c>
      <c r="T88" s="742">
        <f>IF(Y!CX23=0,0,Y!CX23)</f>
        <v>0</v>
      </c>
      <c r="U88" s="742">
        <f>IF(Y!CY23=0,0,Y!CY23)</f>
        <v>0</v>
      </c>
      <c r="V88" s="748">
        <f>IF(X88&gt;0,1,0)</f>
        <v>0</v>
      </c>
      <c r="W88" s="748">
        <f>IF(V88&gt;0,SUM(V$76:V88),0)</f>
        <v>0</v>
      </c>
      <c r="X88" s="748">
        <f>IF(T88&lt;&gt;0,1,0)</f>
        <v>0</v>
      </c>
      <c r="Y88" s="750">
        <f>IF(X88&gt;0,SUM(X$76:X88),Y87+0.001)</f>
        <v>12.000999999999999</v>
      </c>
      <c r="Z88" s="751">
        <f>IF(AB88&gt;0,1,0)</f>
        <v>0</v>
      </c>
      <c r="AA88" s="751">
        <f>IF(Z88&gt;0,SUM(Z$76:Z88),0)</f>
        <v>0</v>
      </c>
      <c r="AB88" s="751">
        <f>IF(U88&lt;&gt;0,1,0)</f>
        <v>0</v>
      </c>
      <c r="AC88" s="753">
        <f>IF(AB88&gt;0,SUM(AB$76:AB88),AC87+0.001)</f>
        <v>1.3000000000000005E-2</v>
      </c>
      <c r="AE88" s="28" t="str">
        <f>IF(I88=0,0,B88&amp;B89&amp;B90)</f>
        <v xml:space="preserve">จัดสิ่งแวดล้อมในการเรียนรู้ในโรงเรียนและนอกห้องเรียน  </v>
      </c>
      <c r="AF88" s="28">
        <f t="shared" ref="AF88:AP88" si="5">IF($I88=0,0,IF(OR($J88=AF$75,OR($K88=AF$75,OR($L88=AF$75,OR($M88=AF$75,$N88=AF$75)))),1,0))</f>
        <v>0</v>
      </c>
      <c r="AG88" s="28">
        <f t="shared" si="5"/>
        <v>0</v>
      </c>
      <c r="AH88" s="28">
        <f t="shared" si="5"/>
        <v>1</v>
      </c>
      <c r="AI88" s="28">
        <f t="shared" si="5"/>
        <v>1</v>
      </c>
      <c r="AJ88" s="28">
        <f t="shared" si="5"/>
        <v>0</v>
      </c>
      <c r="AK88" s="28">
        <f t="shared" si="5"/>
        <v>0</v>
      </c>
      <c r="AL88" s="28">
        <f t="shared" si="5"/>
        <v>0</v>
      </c>
      <c r="AM88" s="28">
        <f t="shared" si="5"/>
        <v>0</v>
      </c>
      <c r="AN88" s="28">
        <f t="shared" si="5"/>
        <v>0</v>
      </c>
      <c r="AO88" s="28">
        <f t="shared" si="5"/>
        <v>0</v>
      </c>
      <c r="AP88" s="28">
        <f t="shared" si="5"/>
        <v>0</v>
      </c>
      <c r="AV88" s="1947">
        <f>IF(AF88&gt;0,SUM(AF$76:AF88),AV87+0.001)</f>
        <v>1.3000000000000005E-2</v>
      </c>
      <c r="AW88" s="1947">
        <f>IF(AG88&gt;0,SUM(AG$76:AG88),AW87+0.001)</f>
        <v>1.3000000000000005E-2</v>
      </c>
      <c r="AX88" s="1947">
        <f>IF(AH88&gt;0,SUM(AH$76:AH88),AX87+0.001)</f>
        <v>5</v>
      </c>
      <c r="AY88" s="1947">
        <f>IF(AI88&gt;0,SUM(AI$76:AI88),AY87+0.001)</f>
        <v>5</v>
      </c>
      <c r="AZ88" s="1947">
        <f>IF(AJ88&gt;0,SUM(AJ$76:AJ88),AZ87+0.001)</f>
        <v>1.3000000000000005E-2</v>
      </c>
      <c r="BA88" s="1947">
        <f>IF(AK88&gt;0,SUM(AK$76:AK88),BA87+0.001)</f>
        <v>1.3000000000000005E-2</v>
      </c>
      <c r="BB88" s="1947">
        <f>IF(AL88&gt;0,SUM(AL$76:AL88),BB87+0.001)</f>
        <v>1.3000000000000005E-2</v>
      </c>
      <c r="BC88" s="1947">
        <f>IF(AM88&gt;0,SUM(AM$76:AM88),BC87+0.001)</f>
        <v>1.3000000000000005E-2</v>
      </c>
      <c r="BD88" s="1947">
        <f>IF(AN88&gt;0,SUM(AN$76:AN88),BD87+0.001)</f>
        <v>1.3000000000000005E-2</v>
      </c>
      <c r="BE88" s="1947">
        <f>IF(AO88&gt;0,SUM(AO$76:AO88),BE87+0.001)</f>
        <v>1.3000000000000005E-2</v>
      </c>
      <c r="BF88" s="1947">
        <f>IF(AP88&gt;0,SUM(AP$76:AP88),BF87+0.001)</f>
        <v>1.3000000000000005E-2</v>
      </c>
      <c r="BG88" s="1947"/>
      <c r="BH88" s="1947"/>
      <c r="BI88" s="1947"/>
      <c r="BJ88" s="1947"/>
    </row>
    <row r="89" spans="1:62" ht="23.25" customHeight="1">
      <c r="A89" s="1968" t="str">
        <f>IF(Y!CM24=0," ",Y!CM24)</f>
        <v xml:space="preserve"> </v>
      </c>
      <c r="B89" s="1969" t="str">
        <f>IF(Y!CN24=0," ",Y!CN24)</f>
        <v xml:space="preserve"> </v>
      </c>
      <c r="C89" s="1229"/>
      <c r="D89" s="1975" t="str">
        <f>IF(Y!CO24=0," ",Y!CO24)</f>
        <v xml:space="preserve"> </v>
      </c>
      <c r="E89" s="1975" t="str">
        <f>IF(Y!CP24=0," ",Y!CP24)</f>
        <v xml:space="preserve"> </v>
      </c>
      <c r="F89" s="1227" t="str">
        <f>IF(I88=0," ",S88)</f>
        <v>ข้อที่ 0</v>
      </c>
      <c r="G89" s="2941"/>
      <c r="H89" s="1493"/>
      <c r="I89" s="716"/>
      <c r="J89" s="716"/>
      <c r="K89" s="716"/>
      <c r="L89" s="716"/>
      <c r="M89" s="716"/>
      <c r="N89" s="716"/>
      <c r="O89" s="187"/>
      <c r="P89" s="187"/>
      <c r="Q89" s="187"/>
      <c r="R89" s="187"/>
      <c r="S89" s="187"/>
      <c r="T89" s="742" t="str">
        <f>IF(Y!CX24=0,0,Y!CX24)</f>
        <v>ได้รับการจัดสรรงบประมาณจากหน่วยงาน</v>
      </c>
      <c r="U89" s="742">
        <f>IF(Y!CY24=0,0,Y!CY24)</f>
        <v>0</v>
      </c>
      <c r="V89" s="748">
        <v>0</v>
      </c>
      <c r="W89" s="748">
        <f>IF(V89&gt;0,SUM(V$76:V89),0)</f>
        <v>0</v>
      </c>
      <c r="X89" s="748">
        <f>IF(T88&lt;&gt;0,1,0)</f>
        <v>0</v>
      </c>
      <c r="Y89" s="750">
        <f>IF(X89&gt;0,SUM(X$76:X89),Y88+0.001)</f>
        <v>12.001999999999999</v>
      </c>
      <c r="Z89" s="751">
        <v>0</v>
      </c>
      <c r="AA89" s="751">
        <f>IF(Z89&gt;0,SUM(Z$76:Z89),0)</f>
        <v>0</v>
      </c>
      <c r="AB89" s="751">
        <f>IF(U88&lt;&gt;0,1,0)</f>
        <v>0</v>
      </c>
      <c r="AC89" s="753">
        <f>IF(AB89&gt;0,SUM(AB$76:AB89),AC88+0.001)</f>
        <v>1.4000000000000005E-2</v>
      </c>
      <c r="AV89" s="1947">
        <f>IF(AF89&gt;0,SUM(AF$76:AF89),AV88+0.001)</f>
        <v>1.4000000000000005E-2</v>
      </c>
      <c r="AW89" s="1947">
        <f>IF(AG89&gt;0,SUM(AG$76:AG89),AW88+0.001)</f>
        <v>1.4000000000000005E-2</v>
      </c>
      <c r="AX89" s="1947">
        <f>IF(AH89&gt;0,SUM(AH$76:AH89),AX88+0.001)</f>
        <v>5.0010000000000003</v>
      </c>
      <c r="AY89" s="1947">
        <f>IF(AI89&gt;0,SUM(AI$76:AI89),AY88+0.001)</f>
        <v>5.0010000000000003</v>
      </c>
      <c r="AZ89" s="1947">
        <f>IF(AJ89&gt;0,SUM(AJ$76:AJ89),AZ88+0.001)</f>
        <v>1.4000000000000005E-2</v>
      </c>
      <c r="BA89" s="1947">
        <f>IF(AK89&gt;0,SUM(AK$76:AK89),BA88+0.001)</f>
        <v>1.4000000000000005E-2</v>
      </c>
      <c r="BB89" s="1947">
        <f>IF(AL89&gt;0,SUM(AL$76:AL89),BB88+0.001)</f>
        <v>1.4000000000000005E-2</v>
      </c>
      <c r="BC89" s="1947">
        <f>IF(AM89&gt;0,SUM(AM$76:AM89),BC88+0.001)</f>
        <v>1.4000000000000005E-2</v>
      </c>
      <c r="BD89" s="1947">
        <f>IF(AN89&gt;0,SUM(AN$76:AN89),BD88+0.001)</f>
        <v>1.4000000000000005E-2</v>
      </c>
      <c r="BE89" s="1947">
        <f>IF(AO89&gt;0,SUM(AO$76:AO89),BE88+0.001)</f>
        <v>1.4000000000000005E-2</v>
      </c>
      <c r="BF89" s="1947">
        <f>IF(AP89&gt;0,SUM(AP$76:AP89),BF88+0.001)</f>
        <v>1.4000000000000005E-2</v>
      </c>
      <c r="BG89" s="1947"/>
      <c r="BH89" s="1947"/>
      <c r="BI89" s="1947"/>
      <c r="BJ89" s="1947"/>
    </row>
    <row r="90" spans="1:62" ht="23.25" customHeight="1">
      <c r="A90" s="1968" t="str">
        <f>IF(Y!CM25=0," ",Y!CM25)</f>
        <v xml:space="preserve"> </v>
      </c>
      <c r="B90" s="1969" t="str">
        <f>IF(Y!CN25=0," ",Y!CN25)</f>
        <v xml:space="preserve"> </v>
      </c>
      <c r="C90" s="1229"/>
      <c r="D90" s="1975" t="str">
        <f>IF(Y!CO25=0," ",Y!CO25)</f>
        <v xml:space="preserve"> </v>
      </c>
      <c r="E90" s="1975" t="str">
        <f>IF(Y!CP25=0," ",Y!CP25)</f>
        <v xml:space="preserve"> </v>
      </c>
      <c r="F90" s="1227" t="s">
        <v>2123</v>
      </c>
      <c r="G90" s="2941"/>
      <c r="H90" s="1493"/>
      <c r="I90" s="716"/>
      <c r="J90" s="716"/>
      <c r="K90" s="716"/>
      <c r="L90" s="716"/>
      <c r="M90" s="716"/>
      <c r="N90" s="716"/>
      <c r="O90" s="187"/>
      <c r="P90" s="187"/>
      <c r="Q90" s="187"/>
      <c r="R90" s="187"/>
      <c r="S90" s="187"/>
      <c r="T90" s="742">
        <f>IF(Y!CX25=0,0,Y!CX25)</f>
        <v>0</v>
      </c>
      <c r="U90" s="742">
        <f>IF(Y!CY25=0,0,Y!CY25)</f>
        <v>0</v>
      </c>
      <c r="V90" s="748">
        <v>0</v>
      </c>
      <c r="W90" s="748">
        <f>IF(V90&gt;0,SUM(V$76:V90),0)</f>
        <v>0</v>
      </c>
      <c r="X90" s="748">
        <f>IF(T88&lt;&gt;0,1,0)</f>
        <v>0</v>
      </c>
      <c r="Y90" s="750">
        <f>IF(X90&gt;0,SUM(X$76:X90),Y89+0.001)</f>
        <v>12.002999999999998</v>
      </c>
      <c r="Z90" s="751">
        <v>0</v>
      </c>
      <c r="AA90" s="751">
        <f>IF(Z90&gt;0,SUM(Z$76:Z90),0)</f>
        <v>0</v>
      </c>
      <c r="AB90" s="751">
        <f>IF(U88&lt;&gt;0,1,0)</f>
        <v>0</v>
      </c>
      <c r="AC90" s="753">
        <f>IF(AB90&gt;0,SUM(AB$76:AB90),AC89+0.001)</f>
        <v>1.5000000000000006E-2</v>
      </c>
      <c r="AV90" s="1947">
        <f>IF(AF90&gt;0,SUM(AF$76:AF90),AV89+0.001)</f>
        <v>1.5000000000000006E-2</v>
      </c>
      <c r="AW90" s="1947">
        <f>IF(AG90&gt;0,SUM(AG$76:AG90),AW89+0.001)</f>
        <v>1.5000000000000006E-2</v>
      </c>
      <c r="AX90" s="1947">
        <f>IF(AH90&gt;0,SUM(AH$76:AH90),AX89+0.001)</f>
        <v>5.0020000000000007</v>
      </c>
      <c r="AY90" s="1947">
        <f>IF(AI90&gt;0,SUM(AI$76:AI90),AY89+0.001)</f>
        <v>5.0020000000000007</v>
      </c>
      <c r="AZ90" s="1947">
        <f>IF(AJ90&gt;0,SUM(AJ$76:AJ90),AZ89+0.001)</f>
        <v>1.5000000000000006E-2</v>
      </c>
      <c r="BA90" s="1947">
        <f>IF(AK90&gt;0,SUM(AK$76:AK90),BA89+0.001)</f>
        <v>1.5000000000000006E-2</v>
      </c>
      <c r="BB90" s="1947">
        <f>IF(AL90&gt;0,SUM(AL$76:AL90),BB89+0.001)</f>
        <v>1.5000000000000006E-2</v>
      </c>
      <c r="BC90" s="1947">
        <f>IF(AM90&gt;0,SUM(AM$76:AM90),BC89+0.001)</f>
        <v>1.5000000000000006E-2</v>
      </c>
      <c r="BD90" s="1947">
        <f>IF(AN90&gt;0,SUM(AN$76:AN90),BD89+0.001)</f>
        <v>1.5000000000000006E-2</v>
      </c>
      <c r="BE90" s="1947">
        <f>IF(AO90&gt;0,SUM(AO$76:AO90),BE89+0.001)</f>
        <v>1.5000000000000006E-2</v>
      </c>
      <c r="BF90" s="1947">
        <f>IF(AP90&gt;0,SUM(AP$76:AP90),BF89+0.001)</f>
        <v>1.5000000000000006E-2</v>
      </c>
      <c r="BG90" s="1947"/>
      <c r="BH90" s="1947"/>
      <c r="BI90" s="1947"/>
      <c r="BJ90" s="1947"/>
    </row>
    <row r="91" spans="1:62" ht="23.25" customHeight="1">
      <c r="A91" s="1968">
        <f>IF(Y!CM26=0," ",Y!CM26)</f>
        <v>6</v>
      </c>
      <c r="B91" s="1969" t="str">
        <f>IF(Y!CN26=0," ",Y!CN26)</f>
        <v xml:space="preserve"> พัฒนาหลักสูตรการศึกษาปฐมวัย</v>
      </c>
      <c r="C91" s="1229"/>
      <c r="D91" s="1975" t="str">
        <f>IF(Y!CO26=0," ",Y!CO26)</f>
        <v xml:space="preserve"> </v>
      </c>
      <c r="E91" s="1975" t="str">
        <f>IF(Y!CP26=0," ",Y!CP26)</f>
        <v>ร้อยละ 80</v>
      </c>
      <c r="F91" s="1969" t="str">
        <f>IF(I91=0," ",P91)</f>
        <v>จุดเน้น สพฐ.</v>
      </c>
      <c r="G91" s="2941"/>
      <c r="H91" s="1493"/>
      <c r="I91" s="716">
        <f>Y!CQ26</f>
        <v>200</v>
      </c>
      <c r="J91" s="716">
        <f>Y!CR26</f>
        <v>3</v>
      </c>
      <c r="K91" s="716">
        <f>Y!CS26</f>
        <v>4</v>
      </c>
      <c r="L91" s="716">
        <f>Y!CT26</f>
        <v>0</v>
      </c>
      <c r="M91" s="716">
        <f>Y!CU26</f>
        <v>0</v>
      </c>
      <c r="N91" s="716">
        <f>Y!CV26</f>
        <v>0</v>
      </c>
      <c r="O91" s="187">
        <f>INT(I91/10)*10</f>
        <v>200</v>
      </c>
      <c r="P91" s="187" t="str">
        <f>IF(O91=0," ",LOOKUP(O91,I$68:I$72,J$68:J$72))</f>
        <v>จุดเน้น สพฐ.</v>
      </c>
      <c r="Q91" s="187" t="str">
        <f>IF(N91&gt;0,J91&amp;","&amp;K91&amp;","&amp;L91&amp;","&amp;M91&amp;","&amp;N91,IF(M91&gt;0,J91&amp;","&amp;K91&amp;","&amp;L91&amp;","&amp;M91,IF(L91&gt;0,J91&amp;","&amp;K91&amp;","&amp;L91,IF(K91&gt;0,J91&amp;","&amp;K91,IF(J91&gt;0,J91," ")))))</f>
        <v>3,4</v>
      </c>
      <c r="R91" s="187">
        <f>I91-O91</f>
        <v>0</v>
      </c>
      <c r="S91" s="187" t="str">
        <f>IF(O91=0," ",IF(O91=100,"ข้อที่ "&amp;Q91,"ข้อที่ "&amp;R91))</f>
        <v>ข้อที่ 0</v>
      </c>
      <c r="T91" s="742">
        <f>IF(Y!CX26=0,0,Y!CX26)</f>
        <v>0</v>
      </c>
      <c r="U91" s="742">
        <f>IF(Y!CY26=0,0,Y!CY26)</f>
        <v>0</v>
      </c>
      <c r="V91" s="748">
        <f>IF(X91&gt;0,1,0)</f>
        <v>0</v>
      </c>
      <c r="W91" s="748">
        <f>IF(V91&gt;0,SUM(V$76:V91),0)</f>
        <v>0</v>
      </c>
      <c r="X91" s="748">
        <f>IF(T91&lt;&gt;0,1,0)</f>
        <v>0</v>
      </c>
      <c r="Y91" s="750">
        <f>IF(X91&gt;0,SUM(X$76:X91),Y90+0.001)</f>
        <v>12.003999999999998</v>
      </c>
      <c r="Z91" s="751">
        <f>IF(AB91&gt;0,1,0)</f>
        <v>0</v>
      </c>
      <c r="AA91" s="751">
        <f>IF(Z91&gt;0,SUM(Z$76:Z91),0)</f>
        <v>0</v>
      </c>
      <c r="AB91" s="751">
        <f>IF(U91&lt;&gt;0,1,0)</f>
        <v>0</v>
      </c>
      <c r="AC91" s="753">
        <f>IF(AB91&gt;0,SUM(AB$76:AB91),AC90+0.001)</f>
        <v>1.6000000000000007E-2</v>
      </c>
      <c r="AE91" s="28" t="str">
        <f>IF(I91=0,0,B91&amp;B92&amp;B93)</f>
        <v xml:space="preserve"> พัฒนาหลักสูตรการศึกษาปฐมวัย  </v>
      </c>
      <c r="AF91" s="28">
        <f t="shared" ref="AF91:AP91" si="6">IF($I91=0,0,IF(OR($J91=AF$75,OR($K91=AF$75,OR($L91=AF$75,OR($M91=AF$75,$N91=AF$75)))),1,0))</f>
        <v>0</v>
      </c>
      <c r="AG91" s="28">
        <f t="shared" si="6"/>
        <v>0</v>
      </c>
      <c r="AH91" s="28">
        <f t="shared" si="6"/>
        <v>1</v>
      </c>
      <c r="AI91" s="28">
        <f t="shared" si="6"/>
        <v>1</v>
      </c>
      <c r="AJ91" s="28">
        <f t="shared" si="6"/>
        <v>0</v>
      </c>
      <c r="AK91" s="28">
        <f t="shared" si="6"/>
        <v>0</v>
      </c>
      <c r="AL91" s="28">
        <f t="shared" si="6"/>
        <v>0</v>
      </c>
      <c r="AM91" s="28">
        <f t="shared" si="6"/>
        <v>0</v>
      </c>
      <c r="AN91" s="28">
        <f t="shared" si="6"/>
        <v>0</v>
      </c>
      <c r="AO91" s="28">
        <f t="shared" si="6"/>
        <v>0</v>
      </c>
      <c r="AP91" s="28">
        <f t="shared" si="6"/>
        <v>0</v>
      </c>
      <c r="AV91" s="1947">
        <f>IF(AF91&gt;0,SUM(AF$76:AF91),AV90+0.001)</f>
        <v>1.6000000000000007E-2</v>
      </c>
      <c r="AW91" s="1947">
        <f>IF(AG91&gt;0,SUM(AG$76:AG91),AW90+0.001)</f>
        <v>1.6000000000000007E-2</v>
      </c>
      <c r="AX91" s="1947">
        <f>IF(AH91&gt;0,SUM(AH$76:AH91),AX90+0.001)</f>
        <v>6</v>
      </c>
      <c r="AY91" s="1947">
        <f>IF(AI91&gt;0,SUM(AI$76:AI91),AY90+0.001)</f>
        <v>6</v>
      </c>
      <c r="AZ91" s="1947">
        <f>IF(AJ91&gt;0,SUM(AJ$76:AJ91),AZ90+0.001)</f>
        <v>1.6000000000000007E-2</v>
      </c>
      <c r="BA91" s="1947">
        <f>IF(AK91&gt;0,SUM(AK$76:AK91),BA90+0.001)</f>
        <v>1.6000000000000007E-2</v>
      </c>
      <c r="BB91" s="1947">
        <f>IF(AL91&gt;0,SUM(AL$76:AL91),BB90+0.001)</f>
        <v>1.6000000000000007E-2</v>
      </c>
      <c r="BC91" s="1947">
        <f>IF(AM91&gt;0,SUM(AM$76:AM91),BC90+0.001)</f>
        <v>1.6000000000000007E-2</v>
      </c>
      <c r="BD91" s="1947">
        <f>IF(AN91&gt;0,SUM(AN$76:AN91),BD90+0.001)</f>
        <v>1.6000000000000007E-2</v>
      </c>
      <c r="BE91" s="1947">
        <f>IF(AO91&gt;0,SUM(AO$76:AO91),BE90+0.001)</f>
        <v>1.6000000000000007E-2</v>
      </c>
      <c r="BF91" s="1947">
        <f>IF(AP91&gt;0,SUM(AP$76:AP91),BF90+0.001)</f>
        <v>1.6000000000000007E-2</v>
      </c>
      <c r="BG91" s="1947"/>
      <c r="BH91" s="1947"/>
      <c r="BI91" s="1947"/>
      <c r="BJ91" s="1947"/>
    </row>
    <row r="92" spans="1:62" ht="23.25" customHeight="1">
      <c r="A92" s="1968" t="str">
        <f>IF(Y!CM27=0," ",Y!CM27)</f>
        <v xml:space="preserve"> </v>
      </c>
      <c r="B92" s="1969" t="str">
        <f>IF(Y!CN27=0," ",Y!CN27)</f>
        <v xml:space="preserve"> </v>
      </c>
      <c r="C92" s="1229"/>
      <c r="D92" s="1975" t="str">
        <f>IF(Y!CO27=0," ",Y!CO27)</f>
        <v xml:space="preserve"> </v>
      </c>
      <c r="E92" s="1975" t="str">
        <f>IF(Y!CP27=0," ",Y!CP27)</f>
        <v xml:space="preserve"> </v>
      </c>
      <c r="F92" s="1227" t="str">
        <f>IF(I91=0," ",S91)</f>
        <v>ข้อที่ 0</v>
      </c>
      <c r="G92" s="2941"/>
      <c r="H92" s="1493"/>
      <c r="I92" s="716"/>
      <c r="J92" s="716"/>
      <c r="K92" s="716"/>
      <c r="L92" s="716"/>
      <c r="M92" s="716"/>
      <c r="N92" s="716"/>
      <c r="O92" s="187"/>
      <c r="P92" s="187"/>
      <c r="Q92" s="187"/>
      <c r="R92" s="187"/>
      <c r="S92" s="187"/>
      <c r="T92" s="742">
        <f>IF(Y!CX27=0,0,Y!CX27)</f>
        <v>0</v>
      </c>
      <c r="U92" s="742">
        <f>IF(Y!CY27=0,0,Y!CY27)</f>
        <v>0</v>
      </c>
      <c r="V92" s="748">
        <v>0</v>
      </c>
      <c r="W92" s="748">
        <f>IF(V92&gt;0,SUM(V$76:V92),0)</f>
        <v>0</v>
      </c>
      <c r="X92" s="748">
        <f>IF(T91&lt;&gt;0,1,0)</f>
        <v>0</v>
      </c>
      <c r="Y92" s="750">
        <f>IF(X92&gt;0,SUM(X$76:X92),Y91+0.001)</f>
        <v>12.004999999999997</v>
      </c>
      <c r="Z92" s="751">
        <v>0</v>
      </c>
      <c r="AA92" s="751">
        <f>IF(Z92&gt;0,SUM(Z$76:Z92),0)</f>
        <v>0</v>
      </c>
      <c r="AB92" s="751">
        <f>IF(U91&lt;&gt;0,1,0)</f>
        <v>0</v>
      </c>
      <c r="AC92" s="753">
        <f>IF(AB92&gt;0,SUM(AB$76:AB92),AC91+0.001)</f>
        <v>1.7000000000000008E-2</v>
      </c>
      <c r="AV92" s="1947">
        <f>IF(AF92&gt;0,SUM(AF$76:AF92),AV91+0.001)</f>
        <v>1.7000000000000008E-2</v>
      </c>
      <c r="AW92" s="1947">
        <f>IF(AG92&gt;0,SUM(AG$76:AG92),AW91+0.001)</f>
        <v>1.7000000000000008E-2</v>
      </c>
      <c r="AX92" s="1947">
        <f>IF(AH92&gt;0,SUM(AH$76:AH92),AX91+0.001)</f>
        <v>6.0010000000000003</v>
      </c>
      <c r="AY92" s="1947">
        <f>IF(AI92&gt;0,SUM(AI$76:AI92),AY91+0.001)</f>
        <v>6.0010000000000003</v>
      </c>
      <c r="AZ92" s="1947">
        <f>IF(AJ92&gt;0,SUM(AJ$76:AJ92),AZ91+0.001)</f>
        <v>1.7000000000000008E-2</v>
      </c>
      <c r="BA92" s="1947">
        <f>IF(AK92&gt;0,SUM(AK$76:AK92),BA91+0.001)</f>
        <v>1.7000000000000008E-2</v>
      </c>
      <c r="BB92" s="1947">
        <f>IF(AL92&gt;0,SUM(AL$76:AL92),BB91+0.001)</f>
        <v>1.7000000000000008E-2</v>
      </c>
      <c r="BC92" s="1947">
        <f>IF(AM92&gt;0,SUM(AM$76:AM92),BC91+0.001)</f>
        <v>1.7000000000000008E-2</v>
      </c>
      <c r="BD92" s="1947">
        <f>IF(AN92&gt;0,SUM(AN$76:AN92),BD91+0.001)</f>
        <v>1.7000000000000008E-2</v>
      </c>
      <c r="BE92" s="1947">
        <f>IF(AO92&gt;0,SUM(AO$76:AO92),BE91+0.001)</f>
        <v>1.7000000000000008E-2</v>
      </c>
      <c r="BF92" s="1947">
        <f>IF(AP92&gt;0,SUM(AP$76:AP92),BF91+0.001)</f>
        <v>1.7000000000000008E-2</v>
      </c>
      <c r="BG92" s="1947"/>
      <c r="BH92" s="1947"/>
      <c r="BI92" s="1947"/>
      <c r="BJ92" s="1947"/>
    </row>
    <row r="93" spans="1:62" ht="23.25" customHeight="1">
      <c r="A93" s="1968" t="str">
        <f>IF(Y!CM28=0," ",Y!CM28)</f>
        <v xml:space="preserve"> </v>
      </c>
      <c r="B93" s="1969" t="str">
        <f>IF(Y!CN28=0," ",Y!CN28)</f>
        <v xml:space="preserve"> </v>
      </c>
      <c r="C93" s="1229"/>
      <c r="D93" s="1975" t="str">
        <f>IF(Y!CO28=0," ",Y!CO28)</f>
        <v xml:space="preserve"> </v>
      </c>
      <c r="E93" s="1975" t="str">
        <f>IF(Y!CP28=0," ",Y!CP28)</f>
        <v xml:space="preserve"> </v>
      </c>
      <c r="F93" s="1227" t="s">
        <v>2123</v>
      </c>
      <c r="G93" s="2941"/>
      <c r="H93" s="1493"/>
      <c r="I93" s="716"/>
      <c r="J93" s="716"/>
      <c r="K93" s="716"/>
      <c r="L93" s="716"/>
      <c r="M93" s="716"/>
      <c r="N93" s="716"/>
      <c r="O93" s="187"/>
      <c r="P93" s="187"/>
      <c r="Q93" s="187"/>
      <c r="R93" s="187"/>
      <c r="S93" s="187"/>
      <c r="T93" s="742" t="str">
        <f>IF(Y!CX28=0,0,Y!CX28)</f>
        <v>ได้รับการสนับสนุนงบประมาณ และความร่วมมือจากบุคคลกรทุกคน</v>
      </c>
      <c r="U93" s="742">
        <f>IF(Y!CY28=0,0,Y!CY28)</f>
        <v>0</v>
      </c>
      <c r="V93" s="748">
        <v>0</v>
      </c>
      <c r="W93" s="748">
        <f>IF(V93&gt;0,SUM(V$76:V93),0)</f>
        <v>0</v>
      </c>
      <c r="X93" s="748">
        <f>IF(T91&lt;&gt;0,1,0)</f>
        <v>0</v>
      </c>
      <c r="Y93" s="750">
        <f>IF(X93&gt;0,SUM(X$76:X93),Y92+0.001)</f>
        <v>12.005999999999997</v>
      </c>
      <c r="Z93" s="751">
        <v>0</v>
      </c>
      <c r="AA93" s="751">
        <f>IF(Z93&gt;0,SUM(Z$76:Z93),0)</f>
        <v>0</v>
      </c>
      <c r="AB93" s="751">
        <f>IF(U91&lt;&gt;0,1,0)</f>
        <v>0</v>
      </c>
      <c r="AC93" s="753">
        <f>IF(AB93&gt;0,SUM(AB$76:AB93),AC92+0.001)</f>
        <v>1.8000000000000009E-2</v>
      </c>
      <c r="AV93" s="1947">
        <f>IF(AF93&gt;0,SUM(AF$76:AF93),AV92+0.001)</f>
        <v>1.8000000000000009E-2</v>
      </c>
      <c r="AW93" s="1947">
        <f>IF(AG93&gt;0,SUM(AG$76:AG93),AW92+0.001)</f>
        <v>1.8000000000000009E-2</v>
      </c>
      <c r="AX93" s="1947">
        <f>IF(AH93&gt;0,SUM(AH$76:AH93),AX92+0.001)</f>
        <v>6.0020000000000007</v>
      </c>
      <c r="AY93" s="1947">
        <f>IF(AI93&gt;0,SUM(AI$76:AI93),AY92+0.001)</f>
        <v>6.0020000000000007</v>
      </c>
      <c r="AZ93" s="1947">
        <f>IF(AJ93&gt;0,SUM(AJ$76:AJ93),AZ92+0.001)</f>
        <v>1.8000000000000009E-2</v>
      </c>
      <c r="BA93" s="1947">
        <f>IF(AK93&gt;0,SUM(AK$76:AK93),BA92+0.001)</f>
        <v>1.8000000000000009E-2</v>
      </c>
      <c r="BB93" s="1947">
        <f>IF(AL93&gt;0,SUM(AL$76:AL93),BB92+0.001)</f>
        <v>1.8000000000000009E-2</v>
      </c>
      <c r="BC93" s="1947">
        <f>IF(AM93&gt;0,SUM(AM$76:AM93),BC92+0.001)</f>
        <v>1.8000000000000009E-2</v>
      </c>
      <c r="BD93" s="1947">
        <f>IF(AN93&gt;0,SUM(AN$76:AN93),BD92+0.001)</f>
        <v>1.8000000000000009E-2</v>
      </c>
      <c r="BE93" s="1947">
        <f>IF(AO93&gt;0,SUM(AO$76:AO93),BE92+0.001)</f>
        <v>1.8000000000000009E-2</v>
      </c>
      <c r="BF93" s="1947">
        <f>IF(AP93&gt;0,SUM(AP$76:AP93),BF92+0.001)</f>
        <v>1.8000000000000009E-2</v>
      </c>
      <c r="BG93" s="1947"/>
      <c r="BH93" s="1947"/>
      <c r="BI93" s="1947"/>
      <c r="BJ93" s="1947"/>
    </row>
    <row r="94" spans="1:62" ht="23.25" customHeight="1">
      <c r="A94" s="1968">
        <f>IF(Y!CM29=0," ",Y!CM29)</f>
        <v>7</v>
      </c>
      <c r="B94" s="1969" t="str">
        <f>IF(Y!CN29=0," ",Y!CN29)</f>
        <v xml:space="preserve">พัฒนาส่งเสริมบุคลากรและศึกษาดูงานเพื่อการจัด    </v>
      </c>
      <c r="C94" s="1229"/>
      <c r="D94" s="1975" t="str">
        <f>IF(Y!CO29=0," ",Y!CO29)</f>
        <v xml:space="preserve"> </v>
      </c>
      <c r="E94" s="1975" t="str">
        <f>IF(Y!CP29=0," ",Y!CP29)</f>
        <v>ร้อยละ 80</v>
      </c>
      <c r="F94" s="1969" t="str">
        <f>IF(I94=0," ",P94)</f>
        <v>ปฎิรูปการศึกษา</v>
      </c>
      <c r="G94" s="2941"/>
      <c r="H94" s="1493"/>
      <c r="I94" s="716">
        <f>Y!CQ29</f>
        <v>400</v>
      </c>
      <c r="J94" s="716">
        <f>Y!CR29</f>
        <v>5</v>
      </c>
      <c r="K94" s="716">
        <f>Y!CS29</f>
        <v>0</v>
      </c>
      <c r="L94" s="716">
        <f>Y!CT29</f>
        <v>0</v>
      </c>
      <c r="M94" s="716">
        <f>Y!CU29</f>
        <v>0</v>
      </c>
      <c r="N94" s="716">
        <f>Y!CV29</f>
        <v>0</v>
      </c>
      <c r="O94" s="187">
        <f>INT(I94/10)*10</f>
        <v>400</v>
      </c>
      <c r="P94" s="187" t="str">
        <f>IF(O94=0," ",LOOKUP(O94,I$68:I$72,J$68:J$72))</f>
        <v>ปฎิรูปการศึกษา</v>
      </c>
      <c r="Q94" s="187">
        <f>IF(N94&gt;0,J94&amp;","&amp;K94&amp;","&amp;L94&amp;","&amp;M94&amp;","&amp;N94,IF(M94&gt;0,J94&amp;","&amp;K94&amp;","&amp;L94&amp;","&amp;M94,IF(L94&gt;0,J94&amp;","&amp;K94&amp;","&amp;L94,IF(K94&gt;0,J94&amp;","&amp;K94,IF(J94&gt;0,J94," ")))))</f>
        <v>5</v>
      </c>
      <c r="R94" s="187">
        <f>I94-O94</f>
        <v>0</v>
      </c>
      <c r="S94" s="187" t="str">
        <f>IF(O94=0," ",IF(O94=100,"ข้อที่ "&amp;Q94,"ข้อที่ "&amp;R94))</f>
        <v>ข้อที่ 0</v>
      </c>
      <c r="T94" s="742" t="str">
        <f>IF(Y!CX29=0,0,Y!CX29)</f>
        <v xml:space="preserve">ครูและบุคลากรปฐมวัยแลกเปลี่ยนเรียนรู้ </v>
      </c>
      <c r="U94" s="742">
        <f>IF(Y!CY29=0,0,Y!CY29)</f>
        <v>0</v>
      </c>
      <c r="V94" s="748">
        <f>IF(X94&gt;0,1,0)</f>
        <v>1</v>
      </c>
      <c r="W94" s="748">
        <f>IF(V94&gt;0,SUM(V$76:V94),0)</f>
        <v>5</v>
      </c>
      <c r="X94" s="748">
        <f>IF(T94&lt;&gt;0,1,0)</f>
        <v>1</v>
      </c>
      <c r="Y94" s="750">
        <f>IF(X94&gt;0,SUM(X$76:X94),Y93+0.001)</f>
        <v>13</v>
      </c>
      <c r="Z94" s="751">
        <f>IF(AB94&gt;0,1,0)</f>
        <v>0</v>
      </c>
      <c r="AA94" s="751">
        <f>IF(Z94&gt;0,SUM(Z$76:Z94),0)</f>
        <v>0</v>
      </c>
      <c r="AB94" s="751">
        <f>IF(U94&lt;&gt;0,1,0)</f>
        <v>0</v>
      </c>
      <c r="AC94" s="753">
        <f>IF(AB94&gt;0,SUM(AB$76:AB94),AC93+0.001)</f>
        <v>1.900000000000001E-2</v>
      </c>
      <c r="AE94" s="28" t="str">
        <f>IF(I94=0,0,B94&amp;B95&amp;B96)</f>
        <v xml:space="preserve">พัฒนาส่งเสริมบุคลากรและศึกษาดูงานเพื่อการจัด      </v>
      </c>
      <c r="AF94" s="28">
        <f t="shared" ref="AF94:AP94" si="7">IF($I94=0,0,IF(OR($J94=AF$75,OR($K94=AF$75,OR($L94=AF$75,OR($M94=AF$75,$N94=AF$75)))),1,0))</f>
        <v>0</v>
      </c>
      <c r="AG94" s="28">
        <f t="shared" si="7"/>
        <v>0</v>
      </c>
      <c r="AH94" s="28">
        <f t="shared" si="7"/>
        <v>0</v>
      </c>
      <c r="AI94" s="28">
        <f t="shared" si="7"/>
        <v>0</v>
      </c>
      <c r="AJ94" s="28">
        <f t="shared" si="7"/>
        <v>1</v>
      </c>
      <c r="AK94" s="28">
        <f t="shared" si="7"/>
        <v>0</v>
      </c>
      <c r="AL94" s="28">
        <f t="shared" si="7"/>
        <v>0</v>
      </c>
      <c r="AM94" s="28">
        <f t="shared" si="7"/>
        <v>0</v>
      </c>
      <c r="AN94" s="28">
        <f t="shared" si="7"/>
        <v>0</v>
      </c>
      <c r="AO94" s="28">
        <f t="shared" si="7"/>
        <v>0</v>
      </c>
      <c r="AP94" s="28">
        <f t="shared" si="7"/>
        <v>0</v>
      </c>
      <c r="AV94" s="1947">
        <f>IF(AF94&gt;0,SUM(AF$76:AF94),AV93+0.001)</f>
        <v>1.900000000000001E-2</v>
      </c>
      <c r="AW94" s="1947">
        <f>IF(AG94&gt;0,SUM(AG$76:AG94),AW93+0.001)</f>
        <v>1.900000000000001E-2</v>
      </c>
      <c r="AX94" s="1947">
        <f>IF(AH94&gt;0,SUM(AH$76:AH94),AX93+0.001)</f>
        <v>6.003000000000001</v>
      </c>
      <c r="AY94" s="1947">
        <f>IF(AI94&gt;0,SUM(AI$76:AI94),AY93+0.001)</f>
        <v>6.003000000000001</v>
      </c>
      <c r="AZ94" s="1947">
        <f>IF(AJ94&gt;0,SUM(AJ$76:AJ94),AZ93+0.001)</f>
        <v>1</v>
      </c>
      <c r="BA94" s="1947">
        <f>IF(AK94&gt;0,SUM(AK$76:AK94),BA93+0.001)</f>
        <v>1.900000000000001E-2</v>
      </c>
      <c r="BB94" s="1947">
        <f>IF(AL94&gt;0,SUM(AL$76:AL94),BB93+0.001)</f>
        <v>1.900000000000001E-2</v>
      </c>
      <c r="BC94" s="1947">
        <f>IF(AM94&gt;0,SUM(AM$76:AM94),BC93+0.001)</f>
        <v>1.900000000000001E-2</v>
      </c>
      <c r="BD94" s="1947">
        <f>IF(AN94&gt;0,SUM(AN$76:AN94),BD93+0.001)</f>
        <v>1.900000000000001E-2</v>
      </c>
      <c r="BE94" s="1947">
        <f>IF(AO94&gt;0,SUM(AO$76:AO94),BE93+0.001)</f>
        <v>1.900000000000001E-2</v>
      </c>
      <c r="BF94" s="1947">
        <f>IF(AP94&gt;0,SUM(AP$76:AP94),BF93+0.001)</f>
        <v>1.900000000000001E-2</v>
      </c>
      <c r="BG94" s="1947"/>
      <c r="BH94" s="1947"/>
      <c r="BI94" s="1947"/>
      <c r="BJ94" s="1947"/>
    </row>
    <row r="95" spans="1:62" ht="23.25" customHeight="1">
      <c r="A95" s="1968" t="str">
        <f>IF(Y!CM30=0," ",Y!CM30)</f>
        <v xml:space="preserve"> </v>
      </c>
      <c r="B95" s="1969" t="str">
        <f>IF(Y!CN30=0," ",Y!CN30)</f>
        <v xml:space="preserve"> </v>
      </c>
      <c r="C95" s="1229"/>
      <c r="D95" s="1975" t="str">
        <f>IF(Y!CO30=0," ",Y!CO30)</f>
        <v xml:space="preserve"> </v>
      </c>
      <c r="E95" s="1975" t="str">
        <f>IF(Y!CP30=0," ",Y!CP30)</f>
        <v xml:space="preserve"> </v>
      </c>
      <c r="F95" s="1227" t="str">
        <f>IF(I94=0," ",S94)</f>
        <v>ข้อที่ 0</v>
      </c>
      <c r="G95" s="2941"/>
      <c r="H95" s="1493"/>
      <c r="I95" s="716"/>
      <c r="J95" s="716"/>
      <c r="K95" s="716"/>
      <c r="L95" s="716"/>
      <c r="M95" s="716"/>
      <c r="N95" s="716"/>
      <c r="O95" s="187"/>
      <c r="P95" s="187"/>
      <c r="Q95" s="187"/>
      <c r="R95" s="187"/>
      <c r="S95" s="187"/>
      <c r="T95" s="742">
        <f>IF(Y!CX30=0,0,Y!CX30)</f>
        <v>0</v>
      </c>
      <c r="U95" s="742">
        <f>IF(Y!CY30=0,0,Y!CY30)</f>
        <v>0</v>
      </c>
      <c r="V95" s="748">
        <v>0</v>
      </c>
      <c r="W95" s="748">
        <f>IF(V95&gt;0,SUM(V$76:V95),0)</f>
        <v>0</v>
      </c>
      <c r="X95" s="748">
        <f>IF(T94&lt;&gt;0,1,0)</f>
        <v>1</v>
      </c>
      <c r="Y95" s="750">
        <f>IF(X95&gt;0,SUM(X$76:X95),Y94+0.001)</f>
        <v>14</v>
      </c>
      <c r="Z95" s="751">
        <v>0</v>
      </c>
      <c r="AA95" s="751">
        <f>IF(Z95&gt;0,SUM(Z$76:Z95),0)</f>
        <v>0</v>
      </c>
      <c r="AB95" s="751">
        <f>IF(U94&lt;&gt;0,1,0)</f>
        <v>0</v>
      </c>
      <c r="AC95" s="753">
        <f>IF(AB95&gt;0,SUM(AB$76:AB95),AC94+0.001)</f>
        <v>2.0000000000000011E-2</v>
      </c>
      <c r="AV95" s="1947">
        <f>IF(AF95&gt;0,SUM(AF$76:AF95),AV94+0.001)</f>
        <v>2.0000000000000011E-2</v>
      </c>
      <c r="AW95" s="1947">
        <f>IF(AG95&gt;0,SUM(AG$76:AG95),AW94+0.001)</f>
        <v>2.0000000000000011E-2</v>
      </c>
      <c r="AX95" s="1947">
        <f>IF(AH95&gt;0,SUM(AH$76:AH95),AX94+0.001)</f>
        <v>6.0040000000000013</v>
      </c>
      <c r="AY95" s="1947">
        <f>IF(AI95&gt;0,SUM(AI$76:AI95),AY94+0.001)</f>
        <v>6.0040000000000013</v>
      </c>
      <c r="AZ95" s="1947">
        <f>IF(AJ95&gt;0,SUM(AJ$76:AJ95),AZ94+0.001)</f>
        <v>1.0009999999999999</v>
      </c>
      <c r="BA95" s="1947">
        <f>IF(AK95&gt;0,SUM(AK$76:AK95),BA94+0.001)</f>
        <v>2.0000000000000011E-2</v>
      </c>
      <c r="BB95" s="1947">
        <f>IF(AL95&gt;0,SUM(AL$76:AL95),BB94+0.001)</f>
        <v>2.0000000000000011E-2</v>
      </c>
      <c r="BC95" s="1947">
        <f>IF(AM95&gt;0,SUM(AM$76:AM95),BC94+0.001)</f>
        <v>2.0000000000000011E-2</v>
      </c>
      <c r="BD95" s="1947">
        <f>IF(AN95&gt;0,SUM(AN$76:AN95),BD94+0.001)</f>
        <v>2.0000000000000011E-2</v>
      </c>
      <c r="BE95" s="1947">
        <f>IF(AO95&gt;0,SUM(AO$76:AO95),BE94+0.001)</f>
        <v>2.0000000000000011E-2</v>
      </c>
      <c r="BF95" s="1947">
        <f>IF(AP95&gt;0,SUM(AP$76:AP95),BF94+0.001)</f>
        <v>2.0000000000000011E-2</v>
      </c>
      <c r="BG95" s="1947"/>
      <c r="BH95" s="1947"/>
      <c r="BI95" s="1947"/>
      <c r="BJ95" s="1947"/>
    </row>
    <row r="96" spans="1:62" ht="23.25" customHeight="1">
      <c r="A96" s="1968" t="str">
        <f>IF(Y!CM31=0," ",Y!CM31)</f>
        <v xml:space="preserve"> </v>
      </c>
      <c r="B96" s="1969" t="str">
        <f>IF(Y!CN31=0," ",Y!CN31)</f>
        <v xml:space="preserve"> </v>
      </c>
      <c r="C96" s="1229"/>
      <c r="D96" s="1975" t="str">
        <f>IF(Y!CO31=0," ",Y!CO31)</f>
        <v xml:space="preserve"> </v>
      </c>
      <c r="E96" s="1975" t="str">
        <f>IF(Y!CP31=0," ",Y!CP31)</f>
        <v xml:space="preserve"> </v>
      </c>
      <c r="F96" s="1227" t="s">
        <v>2123</v>
      </c>
      <c r="G96" s="2941"/>
      <c r="H96" s="1493"/>
      <c r="I96" s="716"/>
      <c r="J96" s="716"/>
      <c r="K96" s="716"/>
      <c r="L96" s="716"/>
      <c r="M96" s="716"/>
      <c r="N96" s="716"/>
      <c r="O96" s="187"/>
      <c r="P96" s="187"/>
      <c r="Q96" s="187"/>
      <c r="R96" s="187"/>
      <c r="S96" s="187"/>
      <c r="T96" s="742">
        <f>IF(Y!CX31=0,0,Y!CX31)</f>
        <v>0</v>
      </c>
      <c r="U96" s="742">
        <f>IF(Y!CY31=0,0,Y!CY31)</f>
        <v>0</v>
      </c>
      <c r="V96" s="748">
        <v>0</v>
      </c>
      <c r="W96" s="748">
        <f>IF(V96&gt;0,SUM(V$76:V96),0)</f>
        <v>0</v>
      </c>
      <c r="X96" s="748">
        <f>IF(T94&lt;&gt;0,1,0)</f>
        <v>1</v>
      </c>
      <c r="Y96" s="750">
        <f>IF(X96&gt;0,SUM(X$76:X96),Y95+0.001)</f>
        <v>15</v>
      </c>
      <c r="Z96" s="751">
        <v>0</v>
      </c>
      <c r="AA96" s="751">
        <f>IF(Z96&gt;0,SUM(Z$76:Z96),0)</f>
        <v>0</v>
      </c>
      <c r="AB96" s="751">
        <f>IF(U94&lt;&gt;0,1,0)</f>
        <v>0</v>
      </c>
      <c r="AC96" s="753">
        <f>IF(AB96&gt;0,SUM(AB$76:AB96),AC95+0.001)</f>
        <v>2.1000000000000012E-2</v>
      </c>
      <c r="AV96" s="1947">
        <f>IF(AF96&gt;0,SUM(AF$76:AF96),AV95+0.001)</f>
        <v>2.1000000000000012E-2</v>
      </c>
      <c r="AW96" s="1947">
        <f>IF(AG96&gt;0,SUM(AG$76:AG96),AW95+0.001)</f>
        <v>2.1000000000000012E-2</v>
      </c>
      <c r="AX96" s="1947">
        <f>IF(AH96&gt;0,SUM(AH$76:AH96),AX95+0.001)</f>
        <v>6.0050000000000017</v>
      </c>
      <c r="AY96" s="1947">
        <f>IF(AI96&gt;0,SUM(AI$76:AI96),AY95+0.001)</f>
        <v>6.0050000000000017</v>
      </c>
      <c r="AZ96" s="1947">
        <f>IF(AJ96&gt;0,SUM(AJ$76:AJ96),AZ95+0.001)</f>
        <v>1.0019999999999998</v>
      </c>
      <c r="BA96" s="1947">
        <f>IF(AK96&gt;0,SUM(AK$76:AK96),BA95+0.001)</f>
        <v>2.1000000000000012E-2</v>
      </c>
      <c r="BB96" s="1947">
        <f>IF(AL96&gt;0,SUM(AL$76:AL96),BB95+0.001)</f>
        <v>2.1000000000000012E-2</v>
      </c>
      <c r="BC96" s="1947">
        <f>IF(AM96&gt;0,SUM(AM$76:AM96),BC95+0.001)</f>
        <v>2.1000000000000012E-2</v>
      </c>
      <c r="BD96" s="1947">
        <f>IF(AN96&gt;0,SUM(AN$76:AN96),BD95+0.001)</f>
        <v>2.1000000000000012E-2</v>
      </c>
      <c r="BE96" s="1947">
        <f>IF(AO96&gt;0,SUM(AO$76:AO96),BE95+0.001)</f>
        <v>2.1000000000000012E-2</v>
      </c>
      <c r="BF96" s="1947">
        <f>IF(AP96&gt;0,SUM(AP$76:AP96),BF95+0.001)</f>
        <v>2.1000000000000012E-2</v>
      </c>
      <c r="BG96" s="1947"/>
      <c r="BH96" s="1947"/>
      <c r="BI96" s="1947"/>
      <c r="BJ96" s="1947"/>
    </row>
    <row r="97" spans="1:62" ht="23.25" customHeight="1">
      <c r="A97" s="1968">
        <f>IF(Y!CM32=0," ",Y!CM32)</f>
        <v>8</v>
      </c>
      <c r="B97" s="1969" t="str">
        <f>IF(Y!CN32=0," ",Y!CN32)</f>
        <v>การเสริมประสิทธิภาพการจัดประสบการณ์การศึกษาปฐมวัยโดย  ใช้นวัตกรรมโรงเรียนพระราชทาน</v>
      </c>
      <c r="C97" s="1229"/>
      <c r="D97" s="1975" t="str">
        <f>IF(Y!CO32=0," ",Y!CO32)</f>
        <v xml:space="preserve"> </v>
      </c>
      <c r="E97" s="1975" t="str">
        <f>IF(Y!CP32=0," ",Y!CP32)</f>
        <v>ร้อยละ 80</v>
      </c>
      <c r="F97" s="1969" t="str">
        <f>IF(I97=0," ",P97)</f>
        <v>ปฎิรูปการศึกษา</v>
      </c>
      <c r="G97" s="2941"/>
      <c r="H97" s="1493"/>
      <c r="I97" s="716">
        <f>Y!CQ32</f>
        <v>400</v>
      </c>
      <c r="J97" s="716">
        <f>Y!CR32</f>
        <v>3</v>
      </c>
      <c r="K97" s="716">
        <f>Y!CS32</f>
        <v>0</v>
      </c>
      <c r="L97" s="716">
        <f>Y!CT32</f>
        <v>0</v>
      </c>
      <c r="M97" s="716">
        <f>Y!CU32</f>
        <v>0</v>
      </c>
      <c r="N97" s="716">
        <f>Y!CV32</f>
        <v>0</v>
      </c>
      <c r="O97" s="187">
        <f>INT(I97/10)*10</f>
        <v>400</v>
      </c>
      <c r="P97" s="187" t="str">
        <f>IF(O97=0," ",LOOKUP(O97,I$68:I$72,J$68:J$72))</f>
        <v>ปฎิรูปการศึกษา</v>
      </c>
      <c r="Q97" s="187">
        <f>IF(N97&gt;0,J97&amp;","&amp;K97&amp;","&amp;L97&amp;","&amp;M97&amp;","&amp;N97,IF(M97&gt;0,J97&amp;","&amp;K97&amp;","&amp;L97&amp;","&amp;M97,IF(L97&gt;0,J97&amp;","&amp;K97&amp;","&amp;L97,IF(K97&gt;0,J97&amp;","&amp;K97,IF(J97&gt;0,J97," ")))))</f>
        <v>3</v>
      </c>
      <c r="R97" s="187">
        <f>I97-O97</f>
        <v>0</v>
      </c>
      <c r="S97" s="187" t="str">
        <f>IF(O97=0," ",IF(O97=100,"ข้อที่ "&amp;Q97,"ข้อที่ "&amp;R97))</f>
        <v>ข้อที่ 0</v>
      </c>
      <c r="T97" s="742" t="str">
        <f>IF(Y!CX32=0,0,Y!CX32)</f>
        <v>ครู</v>
      </c>
      <c r="U97" s="742">
        <f>IF(Y!CY32=0,0,Y!CY32)</f>
        <v>0</v>
      </c>
      <c r="V97" s="748">
        <f>IF(X97&gt;0,1,0)</f>
        <v>1</v>
      </c>
      <c r="W97" s="748">
        <f>IF(V97&gt;0,SUM(V$76:V97),0)</f>
        <v>6</v>
      </c>
      <c r="X97" s="748">
        <f>IF(T97&lt;&gt;0,1,0)</f>
        <v>1</v>
      </c>
      <c r="Y97" s="750">
        <f>IF(X97&gt;0,SUM(X$76:X97),Y96+0.001)</f>
        <v>16</v>
      </c>
      <c r="Z97" s="751">
        <f>IF(AB97&gt;0,1,0)</f>
        <v>0</v>
      </c>
      <c r="AA97" s="751">
        <f>IF(Z97&gt;0,SUM(Z$76:Z97),0)</f>
        <v>0</v>
      </c>
      <c r="AB97" s="751">
        <f>IF(U97&lt;&gt;0,1,0)</f>
        <v>0</v>
      </c>
      <c r="AC97" s="753">
        <f>IF(AB97&gt;0,SUM(AB$76:AB97),AC96+0.001)</f>
        <v>2.2000000000000013E-2</v>
      </c>
      <c r="AE97" s="28" t="str">
        <f>IF(I97=0,0,B97&amp;B98&amp;B99)</f>
        <v xml:space="preserve">การเสริมประสิทธิภาพการจัดประสบการณ์การศึกษาปฐมวัยโดย  ใช้นวัตกรรมโรงเรียนพระราชทาน  </v>
      </c>
      <c r="AF97" s="28">
        <f t="shared" ref="AF97:AP97" si="8">IF($I97=0,0,IF(OR($J97=AF$75,OR($K97=AF$75,OR($L97=AF$75,OR($M97=AF$75,$N97=AF$75)))),1,0))</f>
        <v>0</v>
      </c>
      <c r="AG97" s="28">
        <f t="shared" si="8"/>
        <v>0</v>
      </c>
      <c r="AH97" s="28">
        <f t="shared" si="8"/>
        <v>1</v>
      </c>
      <c r="AI97" s="28">
        <f t="shared" si="8"/>
        <v>0</v>
      </c>
      <c r="AJ97" s="28">
        <f t="shared" si="8"/>
        <v>0</v>
      </c>
      <c r="AK97" s="28">
        <f t="shared" si="8"/>
        <v>0</v>
      </c>
      <c r="AL97" s="28">
        <f t="shared" si="8"/>
        <v>0</v>
      </c>
      <c r="AM97" s="28">
        <f t="shared" si="8"/>
        <v>0</v>
      </c>
      <c r="AN97" s="28">
        <f t="shared" si="8"/>
        <v>0</v>
      </c>
      <c r="AO97" s="28">
        <f t="shared" si="8"/>
        <v>0</v>
      </c>
      <c r="AP97" s="28">
        <f t="shared" si="8"/>
        <v>0</v>
      </c>
      <c r="AV97" s="1947">
        <f>IF(AF97&gt;0,SUM(AF$76:AF97),AV96+0.001)</f>
        <v>2.2000000000000013E-2</v>
      </c>
      <c r="AW97" s="1947">
        <f>IF(AG97&gt;0,SUM(AG$76:AG97),AW96+0.001)</f>
        <v>2.2000000000000013E-2</v>
      </c>
      <c r="AX97" s="1947">
        <f>IF(AH97&gt;0,SUM(AH$76:AH97),AX96+0.001)</f>
        <v>7</v>
      </c>
      <c r="AY97" s="1947">
        <f>IF(AI97&gt;0,SUM(AI$76:AI97),AY96+0.001)</f>
        <v>6.006000000000002</v>
      </c>
      <c r="AZ97" s="1947">
        <f>IF(AJ97&gt;0,SUM(AJ$76:AJ97),AZ96+0.001)</f>
        <v>1.0029999999999997</v>
      </c>
      <c r="BA97" s="1947">
        <f>IF(AK97&gt;0,SUM(AK$76:AK97),BA96+0.001)</f>
        <v>2.2000000000000013E-2</v>
      </c>
      <c r="BB97" s="1947">
        <f>IF(AL97&gt;0,SUM(AL$76:AL97),BB96+0.001)</f>
        <v>2.2000000000000013E-2</v>
      </c>
      <c r="BC97" s="1947">
        <f>IF(AM97&gt;0,SUM(AM$76:AM97),BC96+0.001)</f>
        <v>2.2000000000000013E-2</v>
      </c>
      <c r="BD97" s="1947">
        <f>IF(AN97&gt;0,SUM(AN$76:AN97),BD96+0.001)</f>
        <v>2.2000000000000013E-2</v>
      </c>
      <c r="BE97" s="1947">
        <f>IF(AO97&gt;0,SUM(AO$76:AO97),BE96+0.001)</f>
        <v>2.2000000000000013E-2</v>
      </c>
      <c r="BF97" s="1947">
        <f>IF(AP97&gt;0,SUM(AP$76:AP97),BF96+0.001)</f>
        <v>2.2000000000000013E-2</v>
      </c>
      <c r="BG97" s="1947"/>
      <c r="BH97" s="1947"/>
      <c r="BI97" s="1947"/>
      <c r="BJ97" s="1947"/>
    </row>
    <row r="98" spans="1:62" ht="23.25" customHeight="1">
      <c r="A98" s="1968" t="str">
        <f>IF(Y!CM33=0," ",Y!CM33)</f>
        <v xml:space="preserve"> </v>
      </c>
      <c r="B98" s="1969" t="str">
        <f>IF(Y!CN33=0," ",Y!CN33)</f>
        <v xml:space="preserve"> </v>
      </c>
      <c r="C98" s="1229"/>
      <c r="D98" s="1975" t="str">
        <f>IF(Y!CO33=0," ",Y!CO33)</f>
        <v xml:space="preserve"> </v>
      </c>
      <c r="E98" s="1975" t="str">
        <f>IF(Y!CP33=0," ",Y!CP33)</f>
        <v xml:space="preserve"> </v>
      </c>
      <c r="F98" s="1227" t="str">
        <f>IF(I97=0," ",S97)</f>
        <v>ข้อที่ 0</v>
      </c>
      <c r="G98" s="2941"/>
      <c r="H98" s="1493"/>
      <c r="I98" s="716"/>
      <c r="J98" s="716"/>
      <c r="K98" s="716"/>
      <c r="L98" s="716"/>
      <c r="M98" s="716"/>
      <c r="N98" s="716"/>
      <c r="O98" s="187"/>
      <c r="P98" s="187"/>
      <c r="Q98" s="187"/>
      <c r="R98" s="187"/>
      <c r="S98" s="187"/>
      <c r="T98" s="742" t="str">
        <f>IF(Y!CX33=0,0,Y!CX33)</f>
        <v>สนใจด้านดนตรี</v>
      </c>
      <c r="U98" s="742">
        <f>IF(Y!CY33=0,0,Y!CY33)</f>
        <v>0</v>
      </c>
      <c r="V98" s="748">
        <v>0</v>
      </c>
      <c r="W98" s="748">
        <f>IF(V98&gt;0,SUM(V$76:V98),0)</f>
        <v>0</v>
      </c>
      <c r="X98" s="748">
        <f>IF(T97&lt;&gt;0,1,0)</f>
        <v>1</v>
      </c>
      <c r="Y98" s="750">
        <f>IF(X98&gt;0,SUM(X$76:X98),Y97+0.001)</f>
        <v>17</v>
      </c>
      <c r="Z98" s="751">
        <v>0</v>
      </c>
      <c r="AA98" s="751">
        <f>IF(Z98&gt;0,SUM(Z$76:Z98),0)</f>
        <v>0</v>
      </c>
      <c r="AB98" s="751">
        <f>IF(U97&lt;&gt;0,1,0)</f>
        <v>0</v>
      </c>
      <c r="AC98" s="753">
        <f>IF(AB98&gt;0,SUM(AB$76:AB98),AC97+0.001)</f>
        <v>2.3000000000000013E-2</v>
      </c>
      <c r="AV98" s="1947">
        <f>IF(AF98&gt;0,SUM(AF$76:AF98),AV97+0.001)</f>
        <v>2.3000000000000013E-2</v>
      </c>
      <c r="AW98" s="1947">
        <f>IF(AG98&gt;0,SUM(AG$76:AG98),AW97+0.001)</f>
        <v>2.3000000000000013E-2</v>
      </c>
      <c r="AX98" s="1947">
        <f>IF(AH98&gt;0,SUM(AH$76:AH98),AX97+0.001)</f>
        <v>7.0010000000000003</v>
      </c>
      <c r="AY98" s="1947">
        <f>IF(AI98&gt;0,SUM(AI$76:AI98),AY97+0.001)</f>
        <v>6.0070000000000023</v>
      </c>
      <c r="AZ98" s="1947">
        <f>IF(AJ98&gt;0,SUM(AJ$76:AJ98),AZ97+0.001)</f>
        <v>1.0039999999999996</v>
      </c>
      <c r="BA98" s="1947">
        <f>IF(AK98&gt;0,SUM(AK$76:AK98),BA97+0.001)</f>
        <v>2.3000000000000013E-2</v>
      </c>
      <c r="BB98" s="1947">
        <f>IF(AL98&gt;0,SUM(AL$76:AL98),BB97+0.001)</f>
        <v>2.3000000000000013E-2</v>
      </c>
      <c r="BC98" s="1947">
        <f>IF(AM98&gt;0,SUM(AM$76:AM98),BC97+0.001)</f>
        <v>2.3000000000000013E-2</v>
      </c>
      <c r="BD98" s="1947">
        <f>IF(AN98&gt;0,SUM(AN$76:AN98),BD97+0.001)</f>
        <v>2.3000000000000013E-2</v>
      </c>
      <c r="BE98" s="1947">
        <f>IF(AO98&gt;0,SUM(AO$76:AO98),BE97+0.001)</f>
        <v>2.3000000000000013E-2</v>
      </c>
      <c r="BF98" s="1947">
        <f>IF(AP98&gt;0,SUM(AP$76:AP98),BF97+0.001)</f>
        <v>2.3000000000000013E-2</v>
      </c>
      <c r="BG98" s="1947"/>
      <c r="BH98" s="1947"/>
      <c r="BI98" s="1947"/>
      <c r="BJ98" s="1947"/>
    </row>
    <row r="99" spans="1:62" ht="23.25" customHeight="1">
      <c r="A99" s="1970" t="str">
        <f>IF(Y!CM34=0," ",Y!CM34)</f>
        <v xml:space="preserve"> </v>
      </c>
      <c r="B99" s="1973" t="str">
        <f>IF(Y!CN34=0," ",Y!CN34)</f>
        <v xml:space="preserve"> </v>
      </c>
      <c r="C99" s="1231"/>
      <c r="D99" s="1976" t="str">
        <f>IF(Y!CO34=0," ",Y!CO34)</f>
        <v xml:space="preserve"> </v>
      </c>
      <c r="E99" s="1976" t="str">
        <f>IF(Y!CP34=0," ",Y!CP34)</f>
        <v xml:space="preserve"> </v>
      </c>
      <c r="F99" s="1230" t="s">
        <v>2123</v>
      </c>
      <c r="G99" s="2941"/>
      <c r="H99" s="1493"/>
      <c r="I99" s="716"/>
      <c r="J99" s="716"/>
      <c r="K99" s="716"/>
      <c r="L99" s="716"/>
      <c r="M99" s="716"/>
      <c r="N99" s="716"/>
      <c r="O99" s="187"/>
      <c r="P99" s="187"/>
      <c r="Q99" s="187"/>
      <c r="R99" s="187"/>
      <c r="S99" s="187"/>
      <c r="T99" s="742">
        <f>IF(Y!CX34=0,0,Y!CX34)</f>
        <v>0</v>
      </c>
      <c r="U99" s="742">
        <f>IF(Y!CY34=0,0,Y!CY34)</f>
        <v>0</v>
      </c>
      <c r="V99" s="748">
        <v>0</v>
      </c>
      <c r="W99" s="748">
        <f>IF(V99&gt;0,SUM(V$76:V99),0)</f>
        <v>0</v>
      </c>
      <c r="X99" s="748">
        <f>IF(T97&lt;&gt;0,1,0)</f>
        <v>1</v>
      </c>
      <c r="Y99" s="750">
        <f>IF(X99&gt;0,SUM(X$76:X99),Y98+0.001)</f>
        <v>18</v>
      </c>
      <c r="Z99" s="751">
        <v>0</v>
      </c>
      <c r="AA99" s="751">
        <f>IF(Z99&gt;0,SUM(Z$76:Z99),0)</f>
        <v>0</v>
      </c>
      <c r="AB99" s="751">
        <f>IF(U97&lt;&gt;0,1,0)</f>
        <v>0</v>
      </c>
      <c r="AC99" s="753">
        <f>IF(AB99&gt;0,SUM(AB$76:AB99),AC98+0.001)</f>
        <v>2.4000000000000014E-2</v>
      </c>
      <c r="AV99" s="1947">
        <f>IF(AF99&gt;0,SUM(AF$76:AF99),AV98+0.001)</f>
        <v>2.4000000000000014E-2</v>
      </c>
      <c r="AW99" s="1947">
        <f>IF(AG99&gt;0,SUM(AG$76:AG99),AW98+0.001)</f>
        <v>2.4000000000000014E-2</v>
      </c>
      <c r="AX99" s="1947">
        <f>IF(AH99&gt;0,SUM(AH$76:AH99),AX98+0.001)</f>
        <v>7.0020000000000007</v>
      </c>
      <c r="AY99" s="1947">
        <f>IF(AI99&gt;0,SUM(AI$76:AI99),AY98+0.001)</f>
        <v>6.0080000000000027</v>
      </c>
      <c r="AZ99" s="1947">
        <f>IF(AJ99&gt;0,SUM(AJ$76:AJ99),AZ98+0.001)</f>
        <v>1.0049999999999994</v>
      </c>
      <c r="BA99" s="1947">
        <f>IF(AK99&gt;0,SUM(AK$76:AK99),BA98+0.001)</f>
        <v>2.4000000000000014E-2</v>
      </c>
      <c r="BB99" s="1947">
        <f>IF(AL99&gt;0,SUM(AL$76:AL99),BB98+0.001)</f>
        <v>2.4000000000000014E-2</v>
      </c>
      <c r="BC99" s="1947">
        <f>IF(AM99&gt;0,SUM(AM$76:AM99),BC98+0.001)</f>
        <v>2.4000000000000014E-2</v>
      </c>
      <c r="BD99" s="1947">
        <f>IF(AN99&gt;0,SUM(AN$76:AN99),BD98+0.001)</f>
        <v>2.4000000000000014E-2</v>
      </c>
      <c r="BE99" s="1947">
        <f>IF(AO99&gt;0,SUM(AO$76:AO99),BE98+0.001)</f>
        <v>2.4000000000000014E-2</v>
      </c>
      <c r="BF99" s="1947">
        <f>IF(AP99&gt;0,SUM(AP$76:AP99),BF98+0.001)</f>
        <v>2.4000000000000014E-2</v>
      </c>
      <c r="BG99" s="1947"/>
      <c r="BH99" s="1947"/>
      <c r="BI99" s="1947"/>
      <c r="BJ99" s="1947"/>
    </row>
    <row r="100" spans="1:62" ht="23.25" customHeight="1">
      <c r="A100" s="1234" t="str">
        <f>"- "&amp;H100&amp;" -"</f>
        <v>- 31 -</v>
      </c>
      <c r="B100" s="1234"/>
      <c r="C100" s="1234"/>
      <c r="D100" s="1234"/>
      <c r="E100" s="1234"/>
      <c r="F100" s="1234"/>
      <c r="G100" s="2941">
        <f>IF(A108&gt;0,1,0)</f>
        <v>1</v>
      </c>
      <c r="H100" s="1493">
        <f>IF(G100&gt;0,SUM(G$1:G100),0)</f>
        <v>31</v>
      </c>
      <c r="I100" s="716"/>
      <c r="J100" s="716"/>
      <c r="K100" s="716"/>
      <c r="L100" s="716"/>
      <c r="M100" s="716"/>
      <c r="N100" s="716"/>
      <c r="O100" s="187"/>
      <c r="P100" s="187"/>
      <c r="T100" s="427"/>
      <c r="U100" s="427"/>
      <c r="V100" s="748"/>
      <c r="W100" s="748"/>
      <c r="X100" s="748"/>
      <c r="Y100" s="750">
        <f>IF(X100&gt;0,SUM(X$76:X100),Y99+0.001)</f>
        <v>18.001000000000001</v>
      </c>
      <c r="Z100" s="751"/>
      <c r="AA100" s="751"/>
      <c r="AB100" s="751"/>
      <c r="AC100" s="753">
        <f>IF(AB100&gt;0,SUM(AB$76:AB100),AC99+0.001)</f>
        <v>2.5000000000000015E-2</v>
      </c>
      <c r="AV100" s="1947">
        <f>IF(AF100&gt;0,SUM(AF$76:AF100),AV99+0.001)</f>
        <v>2.5000000000000015E-2</v>
      </c>
      <c r="AW100" s="1947">
        <f>IF(AG100&gt;0,SUM(AG$76:AG100),AW99+0.001)</f>
        <v>2.5000000000000015E-2</v>
      </c>
      <c r="AX100" s="1947">
        <f>IF(AH100&gt;0,SUM(AH$76:AH100),AX99+0.001)</f>
        <v>7.003000000000001</v>
      </c>
      <c r="AY100" s="1947">
        <f>IF(AI100&gt;0,SUM(AI$76:AI100),AY99+0.001)</f>
        <v>6.009000000000003</v>
      </c>
      <c r="AZ100" s="1947">
        <f>IF(AJ100&gt;0,SUM(AJ$76:AJ100),AZ99+0.001)</f>
        <v>1.0059999999999993</v>
      </c>
      <c r="BA100" s="1947">
        <f>IF(AK100&gt;0,SUM(AK$76:AK100),BA99+0.001)</f>
        <v>2.5000000000000015E-2</v>
      </c>
      <c r="BB100" s="1947">
        <f>IF(AL100&gt;0,SUM(AL$76:AL100),BB99+0.001)</f>
        <v>2.5000000000000015E-2</v>
      </c>
      <c r="BC100" s="1947">
        <f>IF(AM100&gt;0,SUM(AM$76:AM100),BC99+0.001)</f>
        <v>2.5000000000000015E-2</v>
      </c>
      <c r="BD100" s="1947">
        <f>IF(AN100&gt;0,SUM(AN$76:AN100),BD99+0.001)</f>
        <v>2.5000000000000015E-2</v>
      </c>
      <c r="BE100" s="1947">
        <f>IF(AO100&gt;0,SUM(AO$76:AO100),BE99+0.001)</f>
        <v>2.5000000000000015E-2</v>
      </c>
      <c r="BF100" s="1947">
        <f>IF(AP100&gt;0,SUM(AP$76:AP100),BF99+0.001)</f>
        <v>2.5000000000000015E-2</v>
      </c>
      <c r="BG100" s="1947"/>
      <c r="BH100" s="1947"/>
      <c r="BI100" s="1947"/>
      <c r="BJ100" s="1947"/>
    </row>
    <row r="101" spans="1:62" ht="23.25" customHeight="1">
      <c r="F101" s="1215" t="s">
        <v>2123</v>
      </c>
      <c r="G101" s="2941"/>
      <c r="H101" s="1493"/>
      <c r="I101" s="716"/>
      <c r="J101" s="716"/>
      <c r="K101" s="716"/>
      <c r="L101" s="716"/>
      <c r="M101" s="716"/>
      <c r="N101" s="716"/>
      <c r="O101" s="187"/>
      <c r="P101" s="187"/>
      <c r="T101" s="427"/>
      <c r="U101" s="427"/>
      <c r="V101" s="748"/>
      <c r="W101" s="748"/>
      <c r="X101" s="748"/>
      <c r="Y101" s="750">
        <f>IF(X101&gt;0,SUM(X$76:X101),Y100+0.001)</f>
        <v>18.002000000000002</v>
      </c>
      <c r="Z101" s="751"/>
      <c r="AA101" s="751"/>
      <c r="AB101" s="751"/>
      <c r="AC101" s="753">
        <f>IF(AB101&gt;0,SUM(AB$76:AB101),AC100+0.001)</f>
        <v>2.6000000000000016E-2</v>
      </c>
      <c r="AV101" s="1947">
        <f>IF(AF101&gt;0,SUM(AF$76:AF101),AV100+0.001)</f>
        <v>2.6000000000000016E-2</v>
      </c>
      <c r="AW101" s="1947">
        <f>IF(AG101&gt;0,SUM(AG$76:AG101),AW100+0.001)</f>
        <v>2.6000000000000016E-2</v>
      </c>
      <c r="AX101" s="1947">
        <f>IF(AH101&gt;0,SUM(AH$76:AH101),AX100+0.001)</f>
        <v>7.0040000000000013</v>
      </c>
      <c r="AY101" s="1947">
        <f>IF(AI101&gt;0,SUM(AI$76:AI101),AY100+0.001)</f>
        <v>6.0100000000000033</v>
      </c>
      <c r="AZ101" s="1947">
        <f>IF(AJ101&gt;0,SUM(AJ$76:AJ101),AZ100+0.001)</f>
        <v>1.0069999999999992</v>
      </c>
      <c r="BA101" s="1947">
        <f>IF(AK101&gt;0,SUM(AK$76:AK101),BA100+0.001)</f>
        <v>2.6000000000000016E-2</v>
      </c>
      <c r="BB101" s="1947">
        <f>IF(AL101&gt;0,SUM(AL$76:AL101),BB100+0.001)</f>
        <v>2.6000000000000016E-2</v>
      </c>
      <c r="BC101" s="1947">
        <f>IF(AM101&gt;0,SUM(AM$76:AM101),BC100+0.001)</f>
        <v>2.6000000000000016E-2</v>
      </c>
      <c r="BD101" s="1947">
        <f>IF(AN101&gt;0,SUM(AN$76:AN101),BD100+0.001)</f>
        <v>2.6000000000000016E-2</v>
      </c>
      <c r="BE101" s="1947">
        <f>IF(AO101&gt;0,SUM(AO$76:AO101),BE100+0.001)</f>
        <v>2.6000000000000016E-2</v>
      </c>
      <c r="BF101" s="1947">
        <f>IF(AP101&gt;0,SUM(AP$76:AP101),BF100+0.001)</f>
        <v>2.6000000000000016E-2</v>
      </c>
      <c r="BG101" s="1947"/>
      <c r="BH101" s="1947"/>
      <c r="BI101" s="1947"/>
      <c r="BJ101" s="1947"/>
    </row>
    <row r="102" spans="1:62" ht="23.25" customHeight="1">
      <c r="G102" s="2941"/>
      <c r="H102" s="1493"/>
      <c r="I102" s="716"/>
      <c r="J102" s="716"/>
      <c r="K102" s="716"/>
      <c r="L102" s="716"/>
      <c r="M102" s="716"/>
      <c r="N102" s="716"/>
      <c r="O102" s="187"/>
      <c r="P102" s="187"/>
      <c r="T102" s="427"/>
      <c r="U102" s="427"/>
      <c r="V102" s="748"/>
      <c r="W102" s="748"/>
      <c r="X102" s="748"/>
      <c r="Y102" s="750">
        <f>IF(X102&gt;0,SUM(X$76:X102),Y101+0.001)</f>
        <v>18.003000000000004</v>
      </c>
      <c r="Z102" s="751"/>
      <c r="AA102" s="751"/>
      <c r="AB102" s="751"/>
      <c r="AC102" s="753">
        <f>IF(AB102&gt;0,SUM(AB$76:AB102),AC101+0.001)</f>
        <v>2.7000000000000017E-2</v>
      </c>
      <c r="AV102" s="1947">
        <f>IF(AF102&gt;0,SUM(AF$76:AF102),AV101+0.001)</f>
        <v>2.7000000000000017E-2</v>
      </c>
      <c r="AW102" s="1947">
        <f>IF(AG102&gt;0,SUM(AG$76:AG102),AW101+0.001)</f>
        <v>2.7000000000000017E-2</v>
      </c>
      <c r="AX102" s="1947">
        <f>IF(AH102&gt;0,SUM(AH$76:AH102),AX101+0.001)</f>
        <v>7.0050000000000017</v>
      </c>
      <c r="AY102" s="1947">
        <f>IF(AI102&gt;0,SUM(AI$76:AI102),AY101+0.001)</f>
        <v>6.0110000000000037</v>
      </c>
      <c r="AZ102" s="1947">
        <f>IF(AJ102&gt;0,SUM(AJ$76:AJ102),AZ101+0.001)</f>
        <v>1.0079999999999991</v>
      </c>
      <c r="BA102" s="1947">
        <f>IF(AK102&gt;0,SUM(AK$76:AK102),BA101+0.001)</f>
        <v>2.7000000000000017E-2</v>
      </c>
      <c r="BB102" s="1947">
        <f>IF(AL102&gt;0,SUM(AL$76:AL102),BB101+0.001)</f>
        <v>2.7000000000000017E-2</v>
      </c>
      <c r="BC102" s="1947">
        <f>IF(AM102&gt;0,SUM(AM$76:AM102),BC101+0.001)</f>
        <v>2.7000000000000017E-2</v>
      </c>
      <c r="BD102" s="1947">
        <f>IF(AN102&gt;0,SUM(AN$76:AN102),BD101+0.001)</f>
        <v>2.7000000000000017E-2</v>
      </c>
      <c r="BE102" s="1947">
        <f>IF(AO102&gt;0,SUM(AO$76:AO102),BE101+0.001)</f>
        <v>2.7000000000000017E-2</v>
      </c>
      <c r="BF102" s="1947">
        <f>IF(AP102&gt;0,SUM(AP$76:AP102),BF101+0.001)</f>
        <v>2.7000000000000017E-2</v>
      </c>
      <c r="BG102" s="1947"/>
      <c r="BH102" s="1947"/>
      <c r="BI102" s="1947"/>
      <c r="BJ102" s="1947"/>
    </row>
    <row r="103" spans="1:62" ht="23.25" customHeight="1">
      <c r="A103" s="1215" t="str">
        <f>IF(Y!DA35=0," ",Y!DA35)</f>
        <v>กลยุทธ์ ที่ 2   คุณธรรมนำความรู้และตามหลักปรัชญาเศรษฐกิจพอเพียง</v>
      </c>
      <c r="G103" s="2941"/>
      <c r="H103" s="1493"/>
      <c r="I103" s="716"/>
      <c r="J103" s="716"/>
      <c r="K103" s="716"/>
      <c r="L103" s="716"/>
      <c r="M103" s="716"/>
      <c r="N103" s="716"/>
      <c r="O103" s="187"/>
      <c r="P103" s="187"/>
      <c r="T103" s="427"/>
      <c r="U103" s="427"/>
      <c r="V103" s="748"/>
      <c r="W103" s="748"/>
      <c r="X103" s="748"/>
      <c r="Y103" s="750">
        <f>IF(X103&gt;0,SUM(X$76:X103),Y102+0.001)</f>
        <v>18.004000000000005</v>
      </c>
      <c r="Z103" s="751"/>
      <c r="AA103" s="751"/>
      <c r="AB103" s="751"/>
      <c r="AC103" s="753">
        <f>IF(AB103&gt;0,SUM(AB$76:AB103),AC102+0.001)</f>
        <v>2.8000000000000018E-2</v>
      </c>
      <c r="AV103" s="1947">
        <f>IF(AF103&gt;0,SUM(AF$76:AF103),AV102+0.001)</f>
        <v>2.8000000000000018E-2</v>
      </c>
      <c r="AW103" s="1947">
        <f>IF(AG103&gt;0,SUM(AG$76:AG103),AW102+0.001)</f>
        <v>2.8000000000000018E-2</v>
      </c>
      <c r="AX103" s="1947">
        <f>IF(AH103&gt;0,SUM(AH$76:AH103),AX102+0.001)</f>
        <v>7.006000000000002</v>
      </c>
      <c r="AY103" s="1947">
        <f>IF(AI103&gt;0,SUM(AI$76:AI103),AY102+0.001)</f>
        <v>6.012000000000004</v>
      </c>
      <c r="AZ103" s="1947">
        <f>IF(AJ103&gt;0,SUM(AJ$76:AJ103),AZ102+0.001)</f>
        <v>1.008999999999999</v>
      </c>
      <c r="BA103" s="1947">
        <f>IF(AK103&gt;0,SUM(AK$76:AK103),BA102+0.001)</f>
        <v>2.8000000000000018E-2</v>
      </c>
      <c r="BB103" s="1947">
        <f>IF(AL103&gt;0,SUM(AL$76:AL103),BB102+0.001)</f>
        <v>2.8000000000000018E-2</v>
      </c>
      <c r="BC103" s="1947">
        <f>IF(AM103&gt;0,SUM(AM$76:AM103),BC102+0.001)</f>
        <v>2.8000000000000018E-2</v>
      </c>
      <c r="BD103" s="1947">
        <f>IF(AN103&gt;0,SUM(AN$76:AN103),BD102+0.001)</f>
        <v>2.8000000000000018E-2</v>
      </c>
      <c r="BE103" s="1947">
        <f>IF(AO103&gt;0,SUM(AO$76:AO103),BE102+0.001)</f>
        <v>2.8000000000000018E-2</v>
      </c>
      <c r="BF103" s="1947">
        <f>IF(AP103&gt;0,SUM(AP$76:AP103),BF102+0.001)</f>
        <v>2.8000000000000018E-2</v>
      </c>
      <c r="BG103" s="1947"/>
      <c r="BH103" s="1947"/>
      <c r="BI103" s="1947"/>
      <c r="BJ103" s="1947"/>
    </row>
    <row r="104" spans="1:62" ht="23.25" customHeight="1">
      <c r="B104" s="1233"/>
      <c r="G104" s="2941"/>
      <c r="H104" s="1493"/>
      <c r="I104" s="716"/>
      <c r="J104" s="716"/>
      <c r="K104" s="716"/>
      <c r="L104" s="716"/>
      <c r="M104" s="716"/>
      <c r="N104" s="716"/>
      <c r="O104" s="187"/>
      <c r="P104" s="187"/>
      <c r="T104" s="427"/>
      <c r="U104" s="427"/>
      <c r="V104" s="748"/>
      <c r="W104" s="748"/>
      <c r="X104" s="748"/>
      <c r="Y104" s="750">
        <f>IF(X104&gt;0,SUM(X$76:X104),Y103+0.001)</f>
        <v>18.005000000000006</v>
      </c>
      <c r="Z104" s="751"/>
      <c r="AA104" s="751"/>
      <c r="AB104" s="751"/>
      <c r="AC104" s="753">
        <f>IF(AB104&gt;0,SUM(AB$76:AB104),AC103+0.001)</f>
        <v>2.9000000000000019E-2</v>
      </c>
      <c r="AV104" s="1947">
        <f>IF(AF104&gt;0,SUM(AF$76:AF104),AV103+0.001)</f>
        <v>2.9000000000000019E-2</v>
      </c>
      <c r="AW104" s="1947">
        <f>IF(AG104&gt;0,SUM(AG$76:AG104),AW103+0.001)</f>
        <v>2.9000000000000019E-2</v>
      </c>
      <c r="AX104" s="1947">
        <f>IF(AH104&gt;0,SUM(AH$76:AH104),AX103+0.001)</f>
        <v>7.0070000000000023</v>
      </c>
      <c r="AY104" s="1947">
        <f>IF(AI104&gt;0,SUM(AI$76:AI104),AY103+0.001)</f>
        <v>6.0130000000000043</v>
      </c>
      <c r="AZ104" s="1947">
        <f>IF(AJ104&gt;0,SUM(AJ$76:AJ104),AZ103+0.001)</f>
        <v>1.0099999999999989</v>
      </c>
      <c r="BA104" s="1947">
        <f>IF(AK104&gt;0,SUM(AK$76:AK104),BA103+0.001)</f>
        <v>2.9000000000000019E-2</v>
      </c>
      <c r="BB104" s="1947">
        <f>IF(AL104&gt;0,SUM(AL$76:AL104),BB103+0.001)</f>
        <v>2.9000000000000019E-2</v>
      </c>
      <c r="BC104" s="1947">
        <f>IF(AM104&gt;0,SUM(AM$76:AM104),BC103+0.001)</f>
        <v>2.9000000000000019E-2</v>
      </c>
      <c r="BD104" s="1947">
        <f>IF(AN104&gt;0,SUM(AN$76:AN104),BD103+0.001)</f>
        <v>2.9000000000000019E-2</v>
      </c>
      <c r="BE104" s="1947">
        <f>IF(AO104&gt;0,SUM(AO$76:AO104),BE103+0.001)</f>
        <v>2.9000000000000019E-2</v>
      </c>
      <c r="BF104" s="1947">
        <f>IF(AP104&gt;0,SUM(AP$76:AP104),BF103+0.001)</f>
        <v>2.9000000000000019E-2</v>
      </c>
      <c r="BG104" s="1947"/>
      <c r="BH104" s="1947"/>
      <c r="BI104" s="1947"/>
      <c r="BJ104" s="1947"/>
    </row>
    <row r="105" spans="1:62" ht="23.25" customHeight="1">
      <c r="A105" s="1268"/>
      <c r="B105" s="1242"/>
      <c r="C105" s="1268"/>
      <c r="D105" s="1929"/>
      <c r="E105" s="1929" t="s">
        <v>1244</v>
      </c>
      <c r="F105" s="1242" t="s">
        <v>1250</v>
      </c>
      <c r="G105" s="2941"/>
      <c r="H105" s="1493"/>
      <c r="I105" s="716"/>
      <c r="J105" s="716"/>
      <c r="K105" s="716"/>
      <c r="L105" s="716"/>
      <c r="M105" s="716"/>
      <c r="N105" s="716"/>
      <c r="O105" s="187"/>
      <c r="P105" s="187"/>
      <c r="T105" s="427"/>
      <c r="U105" s="427"/>
      <c r="V105" s="748"/>
      <c r="W105" s="748"/>
      <c r="X105" s="748"/>
      <c r="Y105" s="750">
        <f>IF(X105&gt;0,SUM(X$76:X105),Y104+0.001)</f>
        <v>18.006000000000007</v>
      </c>
      <c r="Z105" s="751"/>
      <c r="AA105" s="751"/>
      <c r="AB105" s="751"/>
      <c r="AC105" s="753">
        <f>IF(AB105&gt;0,SUM(AB$76:AB105),AC104+0.001)</f>
        <v>3.000000000000002E-2</v>
      </c>
      <c r="AV105" s="1947">
        <f>IF(AF105&gt;0,SUM(AF$76:AF105),AV104+0.001)</f>
        <v>3.000000000000002E-2</v>
      </c>
      <c r="AW105" s="1947">
        <f>IF(AG105&gt;0,SUM(AG$76:AG105),AW104+0.001)</f>
        <v>3.000000000000002E-2</v>
      </c>
      <c r="AX105" s="1947">
        <f>IF(AH105&gt;0,SUM(AH$76:AH105),AX104+0.001)</f>
        <v>7.0080000000000027</v>
      </c>
      <c r="AY105" s="1947">
        <f>IF(AI105&gt;0,SUM(AI$76:AI105),AY104+0.001)</f>
        <v>6.0140000000000047</v>
      </c>
      <c r="AZ105" s="1947">
        <f>IF(AJ105&gt;0,SUM(AJ$76:AJ105),AZ104+0.001)</f>
        <v>1.0109999999999988</v>
      </c>
      <c r="BA105" s="1947">
        <f>IF(AK105&gt;0,SUM(AK$76:AK105),BA104+0.001)</f>
        <v>3.000000000000002E-2</v>
      </c>
      <c r="BB105" s="1947">
        <f>IF(AL105&gt;0,SUM(AL$76:AL105),BB104+0.001)</f>
        <v>3.000000000000002E-2</v>
      </c>
      <c r="BC105" s="1947">
        <f>IF(AM105&gt;0,SUM(AM$76:AM105),BC104+0.001)</f>
        <v>3.000000000000002E-2</v>
      </c>
      <c r="BD105" s="1947">
        <f>IF(AN105&gt;0,SUM(AN$76:AN105),BD104+0.001)</f>
        <v>3.000000000000002E-2</v>
      </c>
      <c r="BE105" s="1947">
        <f>IF(AO105&gt;0,SUM(AO$76:AO105),BE104+0.001)</f>
        <v>3.000000000000002E-2</v>
      </c>
      <c r="BF105" s="1947">
        <f>IF(AP105&gt;0,SUM(AP$76:AP105),BF104+0.001)</f>
        <v>3.000000000000002E-2</v>
      </c>
      <c r="BG105" s="1947"/>
      <c r="BH105" s="1947"/>
      <c r="BI105" s="1947"/>
      <c r="BJ105" s="1947"/>
    </row>
    <row r="106" spans="1:62" ht="23.25" customHeight="1">
      <c r="A106" s="1270" t="s">
        <v>1251</v>
      </c>
      <c r="B106" s="1360" t="s">
        <v>299</v>
      </c>
      <c r="C106" s="1270"/>
      <c r="D106" s="1964" t="s">
        <v>1243</v>
      </c>
      <c r="E106" s="1964" t="s">
        <v>300</v>
      </c>
      <c r="F106" s="1360" t="s">
        <v>1887</v>
      </c>
      <c r="G106" s="2941"/>
      <c r="H106" s="1493"/>
      <c r="I106" s="716"/>
      <c r="J106" s="716"/>
      <c r="K106" s="716"/>
      <c r="L106" s="716"/>
      <c r="M106" s="716"/>
      <c r="N106" s="716"/>
      <c r="O106" s="187"/>
      <c r="P106" s="187"/>
      <c r="T106" s="427"/>
      <c r="U106" s="427"/>
      <c r="V106" s="748"/>
      <c r="W106" s="748"/>
      <c r="X106" s="748"/>
      <c r="Y106" s="750">
        <f>IF(X106&gt;0,SUM(X$76:X106),Y105+0.001)</f>
        <v>18.007000000000009</v>
      </c>
      <c r="Z106" s="751"/>
      <c r="AA106" s="751"/>
      <c r="AB106" s="751"/>
      <c r="AC106" s="753">
        <f>IF(AB106&gt;0,SUM(AB$76:AB106),AC105+0.001)</f>
        <v>3.1000000000000021E-2</v>
      </c>
      <c r="AV106" s="1947">
        <f>IF(AF106&gt;0,SUM(AF$76:AF106),AV105+0.001)</f>
        <v>3.1000000000000021E-2</v>
      </c>
      <c r="AW106" s="1947">
        <f>IF(AG106&gt;0,SUM(AG$76:AG106),AW105+0.001)</f>
        <v>3.1000000000000021E-2</v>
      </c>
      <c r="AX106" s="1947">
        <f>IF(AH106&gt;0,SUM(AH$76:AH106),AX105+0.001)</f>
        <v>7.009000000000003</v>
      </c>
      <c r="AY106" s="1947">
        <f>IF(AI106&gt;0,SUM(AI$76:AI106),AY105+0.001)</f>
        <v>6.015000000000005</v>
      </c>
      <c r="AZ106" s="1947">
        <f>IF(AJ106&gt;0,SUM(AJ$76:AJ106),AZ105+0.001)</f>
        <v>1.0119999999999987</v>
      </c>
      <c r="BA106" s="1947">
        <f>IF(AK106&gt;0,SUM(AK$76:AK106),BA105+0.001)</f>
        <v>3.1000000000000021E-2</v>
      </c>
      <c r="BB106" s="1947">
        <f>IF(AL106&gt;0,SUM(AL$76:AL106),BB105+0.001)</f>
        <v>3.1000000000000021E-2</v>
      </c>
      <c r="BC106" s="1947">
        <f>IF(AM106&gt;0,SUM(AM$76:AM106),BC105+0.001)</f>
        <v>3.1000000000000021E-2</v>
      </c>
      <c r="BD106" s="1947">
        <f>IF(AN106&gt;0,SUM(AN$76:AN106),BD105+0.001)</f>
        <v>3.1000000000000021E-2</v>
      </c>
      <c r="BE106" s="1947">
        <f>IF(AO106&gt;0,SUM(AO$76:AO106),BE105+0.001)</f>
        <v>3.1000000000000021E-2</v>
      </c>
      <c r="BF106" s="1947">
        <f>IF(AP106&gt;0,SUM(AP$76:AP106),BF105+0.001)</f>
        <v>3.1000000000000021E-2</v>
      </c>
      <c r="BG106" s="1947"/>
      <c r="BH106" s="1947"/>
      <c r="BI106" s="1947"/>
      <c r="BJ106" s="1947"/>
    </row>
    <row r="107" spans="1:62" ht="23.25" customHeight="1">
      <c r="A107" s="1278"/>
      <c r="B107" s="1247"/>
      <c r="C107" s="1278"/>
      <c r="D107" s="1930"/>
      <c r="E107" s="1930" t="s">
        <v>891</v>
      </c>
      <c r="F107" s="1247" t="s">
        <v>301</v>
      </c>
      <c r="G107" s="2941"/>
      <c r="H107" s="1493"/>
      <c r="I107" s="716"/>
      <c r="J107" s="716"/>
      <c r="K107" s="716"/>
      <c r="L107" s="716"/>
      <c r="M107" s="716"/>
      <c r="N107" s="716"/>
      <c r="O107" s="187"/>
      <c r="P107" s="187"/>
      <c r="T107" s="427"/>
      <c r="U107" s="427"/>
      <c r="V107" s="748"/>
      <c r="W107" s="748"/>
      <c r="X107" s="748"/>
      <c r="Y107" s="750">
        <f>IF(X107&gt;0,SUM(X$76:X107),Y106+0.001)</f>
        <v>18.00800000000001</v>
      </c>
      <c r="Z107" s="751"/>
      <c r="AA107" s="751"/>
      <c r="AB107" s="751"/>
      <c r="AC107" s="753">
        <f>IF(AB107&gt;0,SUM(AB$76:AB107),AC106+0.001)</f>
        <v>3.2000000000000021E-2</v>
      </c>
      <c r="AV107" s="1947">
        <f>IF(AF107&gt;0,SUM(AF$76:AF107),AV106+0.001)</f>
        <v>3.2000000000000021E-2</v>
      </c>
      <c r="AW107" s="1947">
        <f>IF(AG107&gt;0,SUM(AG$76:AG107),AW106+0.001)</f>
        <v>3.2000000000000021E-2</v>
      </c>
      <c r="AX107" s="1947">
        <f>IF(AH107&gt;0,SUM(AH$76:AH107),AX106+0.001)</f>
        <v>7.0100000000000033</v>
      </c>
      <c r="AY107" s="1947">
        <f>IF(AI107&gt;0,SUM(AI$76:AI107),AY106+0.001)</f>
        <v>6.0160000000000053</v>
      </c>
      <c r="AZ107" s="1947">
        <f>IF(AJ107&gt;0,SUM(AJ$76:AJ107),AZ106+0.001)</f>
        <v>1.0129999999999986</v>
      </c>
      <c r="BA107" s="1947">
        <f>IF(AK107&gt;0,SUM(AK$76:AK107),BA106+0.001)</f>
        <v>3.2000000000000021E-2</v>
      </c>
      <c r="BB107" s="1947">
        <f>IF(AL107&gt;0,SUM(AL$76:AL107),BB106+0.001)</f>
        <v>3.2000000000000021E-2</v>
      </c>
      <c r="BC107" s="1947">
        <f>IF(AM107&gt;0,SUM(AM$76:AM107),BC106+0.001)</f>
        <v>3.2000000000000021E-2</v>
      </c>
      <c r="BD107" s="1947">
        <f>IF(AN107&gt;0,SUM(AN$76:AN107),BD106+0.001)</f>
        <v>3.2000000000000021E-2</v>
      </c>
      <c r="BE107" s="1947">
        <f>IF(AO107&gt;0,SUM(AO$76:AO107),BE106+0.001)</f>
        <v>3.2000000000000021E-2</v>
      </c>
      <c r="BF107" s="1947">
        <f>IF(AP107&gt;0,SUM(AP$76:AP107),BF106+0.001)</f>
        <v>3.2000000000000021E-2</v>
      </c>
      <c r="BG107" s="1947"/>
      <c r="BH107" s="1947"/>
      <c r="BI107" s="1947"/>
      <c r="BJ107" s="1947"/>
    </row>
    <row r="108" spans="1:62" ht="23.25" customHeight="1">
      <c r="A108" s="1965">
        <f>IF(Y!CZ11=0," ",Y!CZ11)</f>
        <v>1</v>
      </c>
      <c r="B108" s="1966" t="str">
        <f>IF(Y!DA11=0," ",Y!DA11)</f>
        <v xml:space="preserve"> </v>
      </c>
      <c r="C108" s="1226"/>
      <c r="D108" s="1965" t="str">
        <f>IF(Y!DB11=0," ",Y!DB11)</f>
        <v xml:space="preserve"> </v>
      </c>
      <c r="E108" s="1971" t="str">
        <f>IF(Y!DC11=0," ",Y!DC11)</f>
        <v xml:space="preserve"> </v>
      </c>
      <c r="F108" s="1966" t="str">
        <f>IF(I108=0," ",P108)</f>
        <v xml:space="preserve"> </v>
      </c>
      <c r="G108" s="2941"/>
      <c r="H108" s="1493"/>
      <c r="I108" s="716">
        <f>Y!DD11</f>
        <v>0</v>
      </c>
      <c r="J108" s="716">
        <f>Y!DE11</f>
        <v>0</v>
      </c>
      <c r="K108" s="716">
        <f>Y!DF11</f>
        <v>0</v>
      </c>
      <c r="L108" s="716">
        <f>Y!DG11</f>
        <v>0</v>
      </c>
      <c r="M108" s="716">
        <f>Y!DH11</f>
        <v>0</v>
      </c>
      <c r="N108" s="716">
        <f>Y!DI11</f>
        <v>0</v>
      </c>
      <c r="O108" s="187">
        <f>INT(I108/10)*10</f>
        <v>0</v>
      </c>
      <c r="P108" s="187" t="str">
        <f>IF(O108=0," ",LOOKUP(O108,I$68:I$72,J$68:J$72))</f>
        <v xml:space="preserve"> </v>
      </c>
      <c r="Q108" s="187" t="str">
        <f>IF(N108&gt;0,J108&amp;","&amp;K108&amp;","&amp;L108&amp;","&amp;M108&amp;","&amp;N108,IF(M108&gt;0,J108&amp;","&amp;K108&amp;","&amp;L108&amp;","&amp;M108,IF(L108&gt;0,J108&amp;","&amp;K108&amp;","&amp;L108,IF(K108&gt;0,J108&amp;","&amp;K108,IF(J108&gt;0,J108," ")))))</f>
        <v xml:space="preserve"> </v>
      </c>
      <c r="R108" s="187">
        <f>I108-O108</f>
        <v>0</v>
      </c>
      <c r="S108" s="187" t="str">
        <f>IF(O108=0," ",IF(O108=100,"ข้อที่ "&amp;Q108,"ข้อที่ "&amp;R108))</f>
        <v xml:space="preserve"> </v>
      </c>
      <c r="T108" s="742">
        <f>IF(Y!DK11=0,0,Y!DK11)</f>
        <v>0</v>
      </c>
      <c r="U108" s="742">
        <f>IF(Y!DL11=0,0,Y!DL11)</f>
        <v>0</v>
      </c>
      <c r="V108" s="748">
        <f>IF(X108&gt;0,1,0)</f>
        <v>0</v>
      </c>
      <c r="W108" s="748">
        <f>IF(V108&gt;0,SUM(V$76:V108),0)</f>
        <v>0</v>
      </c>
      <c r="X108" s="748">
        <f>IF(T108&lt;&gt;0,1,0)</f>
        <v>0</v>
      </c>
      <c r="Y108" s="750">
        <f>IF(X108&gt;0,SUM(X$76:X108),Y107+0.001)</f>
        <v>18.009000000000011</v>
      </c>
      <c r="Z108" s="751">
        <f>IF(AB108&gt;0,1,0)</f>
        <v>0</v>
      </c>
      <c r="AA108" s="751">
        <f>IF(Z108&gt;0,SUM(Z$76:Z108),0)</f>
        <v>0</v>
      </c>
      <c r="AB108" s="751">
        <f>IF(U108&lt;&gt;0,1,0)</f>
        <v>0</v>
      </c>
      <c r="AC108" s="753">
        <f>IF(AB108&gt;0,SUM(AB$76:AB108),AC107+0.001)</f>
        <v>3.3000000000000022E-2</v>
      </c>
      <c r="AE108" s="28">
        <f>IF(I108=0,0,B108&amp;B109&amp;B110)</f>
        <v>0</v>
      </c>
      <c r="AF108" s="28">
        <f t="shared" ref="AF108:AP108" si="9">IF($I108=0,0,IF(OR($J108=AF$75,OR($K108=AF$75,OR($L108=AF$75,OR($M108=AF$75,$N108=AF$75)))),1,0))</f>
        <v>0</v>
      </c>
      <c r="AG108" s="28">
        <f t="shared" si="9"/>
        <v>0</v>
      </c>
      <c r="AH108" s="28">
        <f t="shared" si="9"/>
        <v>0</v>
      </c>
      <c r="AI108" s="28">
        <f t="shared" si="9"/>
        <v>0</v>
      </c>
      <c r="AJ108" s="28">
        <f t="shared" si="9"/>
        <v>0</v>
      </c>
      <c r="AK108" s="28">
        <f t="shared" si="9"/>
        <v>0</v>
      </c>
      <c r="AL108" s="28">
        <f t="shared" si="9"/>
        <v>0</v>
      </c>
      <c r="AM108" s="28">
        <f t="shared" si="9"/>
        <v>0</v>
      </c>
      <c r="AN108" s="28">
        <f t="shared" si="9"/>
        <v>0</v>
      </c>
      <c r="AO108" s="28">
        <f t="shared" si="9"/>
        <v>0</v>
      </c>
      <c r="AP108" s="28">
        <f t="shared" si="9"/>
        <v>0</v>
      </c>
      <c r="AV108" s="1947">
        <f>IF(AF108&gt;0,SUM(AF$76:AF108),AV107+0.001)</f>
        <v>3.3000000000000022E-2</v>
      </c>
      <c r="AW108" s="1947">
        <f>IF(AG108&gt;0,SUM(AG$76:AG108),AW107+0.001)</f>
        <v>3.3000000000000022E-2</v>
      </c>
      <c r="AX108" s="1947">
        <f>IF(AH108&gt;0,SUM(AH$76:AH108),AX107+0.001)</f>
        <v>7.0110000000000037</v>
      </c>
      <c r="AY108" s="1947">
        <f>IF(AI108&gt;0,SUM(AI$76:AI108),AY107+0.001)</f>
        <v>6.0170000000000057</v>
      </c>
      <c r="AZ108" s="1947">
        <f>IF(AJ108&gt;0,SUM(AJ$76:AJ108),AZ107+0.001)</f>
        <v>1.0139999999999985</v>
      </c>
      <c r="BA108" s="1947">
        <f>IF(AK108&gt;0,SUM(AK$76:AK108),BA107+0.001)</f>
        <v>3.3000000000000022E-2</v>
      </c>
      <c r="BB108" s="1947">
        <f>IF(AL108&gt;0,SUM(AL$76:AL108),BB107+0.001)</f>
        <v>3.3000000000000022E-2</v>
      </c>
      <c r="BC108" s="1947">
        <f>IF(AM108&gt;0,SUM(AM$76:AM108),BC107+0.001)</f>
        <v>3.3000000000000022E-2</v>
      </c>
      <c r="BD108" s="1947">
        <f>IF(AN108&gt;0,SUM(AN$76:AN108),BD107+0.001)</f>
        <v>3.3000000000000022E-2</v>
      </c>
      <c r="BE108" s="1947">
        <f>IF(AO108&gt;0,SUM(AO$76:AO108),BE107+0.001)</f>
        <v>3.3000000000000022E-2</v>
      </c>
      <c r="BF108" s="1947">
        <f>IF(AP108&gt;0,SUM(AP$76:AP108),BF107+0.001)</f>
        <v>3.3000000000000022E-2</v>
      </c>
      <c r="BG108" s="1947"/>
      <c r="BH108" s="1947"/>
      <c r="BI108" s="1947"/>
      <c r="BJ108" s="1947"/>
    </row>
    <row r="109" spans="1:62" ht="23.25" customHeight="1">
      <c r="A109" s="1968" t="str">
        <f>IF(Y!CZ12=0," ",Y!CZ12)</f>
        <v xml:space="preserve"> </v>
      </c>
      <c r="B109" s="1969" t="str">
        <f>IF(Y!DA12=0," ",Y!DA12)</f>
        <v xml:space="preserve"> </v>
      </c>
      <c r="C109" s="1229"/>
      <c r="D109" s="1968" t="str">
        <f>IF(Y!DB12=0," ",Y!DB12)</f>
        <v xml:space="preserve"> </v>
      </c>
      <c r="E109" s="1972" t="str">
        <f>IF(Y!DC12=0," ",Y!DC12)</f>
        <v xml:space="preserve"> </v>
      </c>
      <c r="F109" s="1227" t="str">
        <f>IF(I108=0," ",S108)</f>
        <v xml:space="preserve"> </v>
      </c>
      <c r="G109" s="2941"/>
      <c r="H109" s="1493"/>
      <c r="I109" s="716"/>
      <c r="J109" s="716"/>
      <c r="K109" s="716"/>
      <c r="L109" s="716"/>
      <c r="M109" s="716"/>
      <c r="N109" s="716"/>
      <c r="O109" s="187"/>
      <c r="P109" s="187"/>
      <c r="Q109" s="187"/>
      <c r="R109" s="187"/>
      <c r="S109" s="187"/>
      <c r="T109" s="742">
        <f>IF(Y!DK12=0,0,Y!DK12)</f>
        <v>0</v>
      </c>
      <c r="U109" s="742">
        <f>IF(Y!DL12=0,0,Y!DL12)</f>
        <v>0</v>
      </c>
      <c r="V109" s="748">
        <v>0</v>
      </c>
      <c r="W109" s="748">
        <f>IF(V109&gt;0,SUM(V$76:V109),0)</f>
        <v>0</v>
      </c>
      <c r="X109" s="748">
        <f>IF(T108&lt;&gt;0,1,0)</f>
        <v>0</v>
      </c>
      <c r="Y109" s="750">
        <f>IF(X109&gt;0,SUM(X$76:X109),Y108+0.001)</f>
        <v>18.010000000000012</v>
      </c>
      <c r="Z109" s="751">
        <v>0</v>
      </c>
      <c r="AA109" s="751">
        <f>IF(Z109&gt;0,SUM(Z$76:Z109),0)</f>
        <v>0</v>
      </c>
      <c r="AB109" s="751">
        <f>IF(U108&lt;&gt;0,1,0)</f>
        <v>0</v>
      </c>
      <c r="AC109" s="753">
        <f>IF(AB109&gt;0,SUM(AB$76:AB109),AC108+0.001)</f>
        <v>3.4000000000000023E-2</v>
      </c>
      <c r="AV109" s="1947">
        <f>IF(AF109&gt;0,SUM(AF$76:AF109),AV108+0.001)</f>
        <v>3.4000000000000023E-2</v>
      </c>
      <c r="AW109" s="1947">
        <f>IF(AG109&gt;0,SUM(AG$76:AG109),AW108+0.001)</f>
        <v>3.4000000000000023E-2</v>
      </c>
      <c r="AX109" s="1947">
        <f>IF(AH109&gt;0,SUM(AH$76:AH109),AX108+0.001)</f>
        <v>7.012000000000004</v>
      </c>
      <c r="AY109" s="1947">
        <f>IF(AI109&gt;0,SUM(AI$76:AI109),AY108+0.001)</f>
        <v>6.018000000000006</v>
      </c>
      <c r="AZ109" s="1947">
        <f>IF(AJ109&gt;0,SUM(AJ$76:AJ109),AZ108+0.001)</f>
        <v>1.0149999999999983</v>
      </c>
      <c r="BA109" s="1947">
        <f>IF(AK109&gt;0,SUM(AK$76:AK109),BA108+0.001)</f>
        <v>3.4000000000000023E-2</v>
      </c>
      <c r="BB109" s="1947">
        <f>IF(AL109&gt;0,SUM(AL$76:AL109),BB108+0.001)</f>
        <v>3.4000000000000023E-2</v>
      </c>
      <c r="BC109" s="1947">
        <f>IF(AM109&gt;0,SUM(AM$76:AM109),BC108+0.001)</f>
        <v>3.4000000000000023E-2</v>
      </c>
      <c r="BD109" s="1947">
        <f>IF(AN109&gt;0,SUM(AN$76:AN109),BD108+0.001)</f>
        <v>3.4000000000000023E-2</v>
      </c>
      <c r="BE109" s="1947">
        <f>IF(AO109&gt;0,SUM(AO$76:AO109),BE108+0.001)</f>
        <v>3.4000000000000023E-2</v>
      </c>
      <c r="BF109" s="1947">
        <f>IF(AP109&gt;0,SUM(AP$76:AP109),BF108+0.001)</f>
        <v>3.4000000000000023E-2</v>
      </c>
      <c r="BG109" s="1947"/>
      <c r="BH109" s="1947"/>
      <c r="BI109" s="1947"/>
      <c r="BJ109" s="1947"/>
    </row>
    <row r="110" spans="1:62" ht="23.25" customHeight="1">
      <c r="A110" s="1968" t="str">
        <f>IF(Y!CZ13=0," ",Y!CZ13)</f>
        <v xml:space="preserve"> </v>
      </c>
      <c r="B110" s="1969" t="str">
        <f>IF(Y!DA13=0," ",Y!DA13)</f>
        <v xml:space="preserve"> </v>
      </c>
      <c r="C110" s="1229"/>
      <c r="D110" s="1968" t="str">
        <f>IF(Y!DB13=0," ",Y!DB13)</f>
        <v xml:space="preserve"> </v>
      </c>
      <c r="E110" s="1972" t="str">
        <f>IF(Y!DC13=0," ",Y!DC13)</f>
        <v xml:space="preserve"> </v>
      </c>
      <c r="F110" s="1227" t="s">
        <v>2123</v>
      </c>
      <c r="G110" s="2941"/>
      <c r="H110" s="1493"/>
      <c r="I110" s="716"/>
      <c r="J110" s="716"/>
      <c r="K110" s="716"/>
      <c r="L110" s="716"/>
      <c r="M110" s="716"/>
      <c r="N110" s="716"/>
      <c r="O110" s="187"/>
      <c r="P110" s="187"/>
      <c r="Q110" s="187"/>
      <c r="R110" s="187"/>
      <c r="S110" s="187"/>
      <c r="T110" s="742">
        <f>IF(Y!DK13=0,0,Y!DK13)</f>
        <v>0</v>
      </c>
      <c r="U110" s="742">
        <f>IF(Y!DL13=0,0,Y!DL13)</f>
        <v>0</v>
      </c>
      <c r="V110" s="748">
        <v>0</v>
      </c>
      <c r="W110" s="748">
        <f>IF(V110&gt;0,SUM(V$76:V110),0)</f>
        <v>0</v>
      </c>
      <c r="X110" s="748">
        <f>IF(T108&lt;&gt;0,1,0)</f>
        <v>0</v>
      </c>
      <c r="Y110" s="750">
        <f>IF(X110&gt;0,SUM(X$76:X110),Y109+0.001)</f>
        <v>18.011000000000013</v>
      </c>
      <c r="Z110" s="751">
        <v>0</v>
      </c>
      <c r="AA110" s="751">
        <f>IF(Z110&gt;0,SUM(Z$76:Z110),0)</f>
        <v>0</v>
      </c>
      <c r="AB110" s="751">
        <f>IF(U108&lt;&gt;0,1,0)</f>
        <v>0</v>
      </c>
      <c r="AC110" s="753">
        <f>IF(AB110&gt;0,SUM(AB$76:AB110),AC109+0.001)</f>
        <v>3.5000000000000024E-2</v>
      </c>
      <c r="AV110" s="1947">
        <f>IF(AF110&gt;0,SUM(AF$76:AF110),AV109+0.001)</f>
        <v>3.5000000000000024E-2</v>
      </c>
      <c r="AW110" s="1947">
        <f>IF(AG110&gt;0,SUM(AG$76:AG110),AW109+0.001)</f>
        <v>3.5000000000000024E-2</v>
      </c>
      <c r="AX110" s="1947">
        <f>IF(AH110&gt;0,SUM(AH$76:AH110),AX109+0.001)</f>
        <v>7.0130000000000043</v>
      </c>
      <c r="AY110" s="1947">
        <f>IF(AI110&gt;0,SUM(AI$76:AI110),AY109+0.001)</f>
        <v>6.0190000000000063</v>
      </c>
      <c r="AZ110" s="1947">
        <f>IF(AJ110&gt;0,SUM(AJ$76:AJ110),AZ109+0.001)</f>
        <v>1.0159999999999982</v>
      </c>
      <c r="BA110" s="1947">
        <f>IF(AK110&gt;0,SUM(AK$76:AK110),BA109+0.001)</f>
        <v>3.5000000000000024E-2</v>
      </c>
      <c r="BB110" s="1947">
        <f>IF(AL110&gt;0,SUM(AL$76:AL110),BB109+0.001)</f>
        <v>3.5000000000000024E-2</v>
      </c>
      <c r="BC110" s="1947">
        <f>IF(AM110&gt;0,SUM(AM$76:AM110),BC109+0.001)</f>
        <v>3.5000000000000024E-2</v>
      </c>
      <c r="BD110" s="1947">
        <f>IF(AN110&gt;0,SUM(AN$76:AN110),BD109+0.001)</f>
        <v>3.5000000000000024E-2</v>
      </c>
      <c r="BE110" s="1947">
        <f>IF(AO110&gt;0,SUM(AO$76:AO110),BE109+0.001)</f>
        <v>3.5000000000000024E-2</v>
      </c>
      <c r="BF110" s="1947">
        <f>IF(AP110&gt;0,SUM(AP$76:AP110),BF109+0.001)</f>
        <v>3.5000000000000024E-2</v>
      </c>
      <c r="BG110" s="1947"/>
      <c r="BH110" s="1947"/>
      <c r="BI110" s="1947"/>
      <c r="BJ110" s="1947"/>
    </row>
    <row r="111" spans="1:62" ht="23.25" customHeight="1">
      <c r="A111" s="1968">
        <f>IF(Y!CZ14=0," ",Y!CZ14)</f>
        <v>2</v>
      </c>
      <c r="B111" s="1969" t="str">
        <f>IF(Y!DA14=0," ",Y!DA14)</f>
        <v xml:space="preserve"> </v>
      </c>
      <c r="C111" s="1229"/>
      <c r="D111" s="1968" t="str">
        <f>IF(Y!DB14=0," ",Y!DB14)</f>
        <v xml:space="preserve"> </v>
      </c>
      <c r="E111" s="1972" t="str">
        <f>IF(Y!DC14=0," ",Y!DC14)</f>
        <v xml:space="preserve"> </v>
      </c>
      <c r="F111" s="1969" t="str">
        <f>IF(I111=0," ",P111)</f>
        <v xml:space="preserve"> </v>
      </c>
      <c r="G111" s="2941"/>
      <c r="H111" s="1493"/>
      <c r="I111" s="716">
        <f>Y!DD14</f>
        <v>0</v>
      </c>
      <c r="J111" s="716">
        <f>Y!DE14</f>
        <v>0</v>
      </c>
      <c r="K111" s="716">
        <f>Y!DF14</f>
        <v>0</v>
      </c>
      <c r="L111" s="716">
        <f>Y!DG14</f>
        <v>0</v>
      </c>
      <c r="M111" s="716">
        <f>Y!DH14</f>
        <v>0</v>
      </c>
      <c r="N111" s="716">
        <f>Y!DI14</f>
        <v>0</v>
      </c>
      <c r="O111" s="187">
        <f>INT(I111/10)*10</f>
        <v>0</v>
      </c>
      <c r="P111" s="187" t="str">
        <f>IF(O111=0," ",LOOKUP(O111,I$68:I$72,J$68:J$72))</f>
        <v xml:space="preserve"> </v>
      </c>
      <c r="Q111" s="187" t="str">
        <f>IF(N111&gt;0,J111&amp;","&amp;K111&amp;","&amp;L111&amp;","&amp;M111&amp;","&amp;N111,IF(M111&gt;0,J111&amp;","&amp;K111&amp;","&amp;L111&amp;","&amp;M111,IF(L111&gt;0,J111&amp;","&amp;K111&amp;","&amp;L111,IF(K111&gt;0,J111&amp;","&amp;K111,IF(J111&gt;0,J111," ")))))</f>
        <v xml:space="preserve"> </v>
      </c>
      <c r="R111" s="187">
        <f>I111-O111</f>
        <v>0</v>
      </c>
      <c r="S111" s="187" t="str">
        <f>IF(O111=0," ",IF(O111=100,"ข้อที่ "&amp;Q111,"ข้อที่ "&amp;R111))</f>
        <v xml:space="preserve"> </v>
      </c>
      <c r="T111" s="742">
        <f>IF(Y!DK14=0,0,Y!DK14)</f>
        <v>0</v>
      </c>
      <c r="U111" s="742">
        <f>IF(Y!DL14=0,0,Y!DL14)</f>
        <v>0</v>
      </c>
      <c r="V111" s="748">
        <f>IF(X111&gt;0,1,0)</f>
        <v>0</v>
      </c>
      <c r="W111" s="748">
        <f>IF(V111&gt;0,SUM(V$76:V111),0)</f>
        <v>0</v>
      </c>
      <c r="X111" s="748">
        <f>IF(T111&lt;&gt;0,1,0)</f>
        <v>0</v>
      </c>
      <c r="Y111" s="750">
        <f>IF(X111&gt;0,SUM(X$76:X111),Y110+0.001)</f>
        <v>18.012000000000015</v>
      </c>
      <c r="Z111" s="751">
        <f>IF(AB111&gt;0,1,0)</f>
        <v>0</v>
      </c>
      <c r="AA111" s="751">
        <f>IF(Z111&gt;0,SUM(Z$76:Z111),0)</f>
        <v>0</v>
      </c>
      <c r="AB111" s="751">
        <f>IF(U111&lt;&gt;0,1,0)</f>
        <v>0</v>
      </c>
      <c r="AC111" s="753">
        <f>IF(AB111&gt;0,SUM(AB$76:AB111),AC110+0.001)</f>
        <v>3.6000000000000025E-2</v>
      </c>
      <c r="AE111" s="28">
        <f>IF(I111=0,0,B111&amp;B112&amp;B113)</f>
        <v>0</v>
      </c>
      <c r="AF111" s="28">
        <f t="shared" ref="AF111:AP111" si="10">IF($I111=0,0,IF(OR($J111=AF$75,OR($K111=AF$75,OR($L111=AF$75,OR($M111=AF$75,$N111=AF$75)))),1,0))</f>
        <v>0</v>
      </c>
      <c r="AG111" s="28">
        <f t="shared" si="10"/>
        <v>0</v>
      </c>
      <c r="AH111" s="28">
        <f t="shared" si="10"/>
        <v>0</v>
      </c>
      <c r="AI111" s="28">
        <f t="shared" si="10"/>
        <v>0</v>
      </c>
      <c r="AJ111" s="28">
        <f t="shared" si="10"/>
        <v>0</v>
      </c>
      <c r="AK111" s="28">
        <f t="shared" si="10"/>
        <v>0</v>
      </c>
      <c r="AL111" s="28">
        <f t="shared" si="10"/>
        <v>0</v>
      </c>
      <c r="AM111" s="28">
        <f t="shared" si="10"/>
        <v>0</v>
      </c>
      <c r="AN111" s="28">
        <f t="shared" si="10"/>
        <v>0</v>
      </c>
      <c r="AO111" s="28">
        <f t="shared" si="10"/>
        <v>0</v>
      </c>
      <c r="AP111" s="28">
        <f t="shared" si="10"/>
        <v>0</v>
      </c>
      <c r="AV111" s="1947">
        <f>IF(AF111&gt;0,SUM(AF$76:AF111),AV110+0.001)</f>
        <v>3.6000000000000025E-2</v>
      </c>
      <c r="AW111" s="1947">
        <f>IF(AG111&gt;0,SUM(AG$76:AG111),AW110+0.001)</f>
        <v>3.6000000000000025E-2</v>
      </c>
      <c r="AX111" s="1947">
        <f>IF(AH111&gt;0,SUM(AH$76:AH111),AX110+0.001)</f>
        <v>7.0140000000000047</v>
      </c>
      <c r="AY111" s="1947">
        <f>IF(AI111&gt;0,SUM(AI$76:AI111),AY110+0.001)</f>
        <v>6.0200000000000067</v>
      </c>
      <c r="AZ111" s="1947">
        <f>IF(AJ111&gt;0,SUM(AJ$76:AJ111),AZ110+0.001)</f>
        <v>1.0169999999999981</v>
      </c>
      <c r="BA111" s="1947">
        <f>IF(AK111&gt;0,SUM(AK$76:AK111),BA110+0.001)</f>
        <v>3.6000000000000025E-2</v>
      </c>
      <c r="BB111" s="1947">
        <f>IF(AL111&gt;0,SUM(AL$76:AL111),BB110+0.001)</f>
        <v>3.6000000000000025E-2</v>
      </c>
      <c r="BC111" s="1947">
        <f>IF(AM111&gt;0,SUM(AM$76:AM111),BC110+0.001)</f>
        <v>3.6000000000000025E-2</v>
      </c>
      <c r="BD111" s="1947">
        <f>IF(AN111&gt;0,SUM(AN$76:AN111),BD110+0.001)</f>
        <v>3.6000000000000025E-2</v>
      </c>
      <c r="BE111" s="1947">
        <f>IF(AO111&gt;0,SUM(AO$76:AO111),BE110+0.001)</f>
        <v>3.6000000000000025E-2</v>
      </c>
      <c r="BF111" s="1947">
        <f>IF(AP111&gt;0,SUM(AP$76:AP111),BF110+0.001)</f>
        <v>3.6000000000000025E-2</v>
      </c>
      <c r="BG111" s="1947"/>
      <c r="BH111" s="1947"/>
      <c r="BI111" s="1947"/>
      <c r="BJ111" s="1947"/>
    </row>
    <row r="112" spans="1:62" ht="23.25" customHeight="1">
      <c r="A112" s="1968" t="str">
        <f>IF(Y!CZ15=0," ",Y!CZ15)</f>
        <v xml:space="preserve"> </v>
      </c>
      <c r="B112" s="1969" t="str">
        <f>IF(Y!DA15=0," ",Y!DA15)</f>
        <v xml:space="preserve"> </v>
      </c>
      <c r="C112" s="1229"/>
      <c r="D112" s="1968" t="str">
        <f>IF(Y!DB15=0," ",Y!DB15)</f>
        <v xml:space="preserve"> </v>
      </c>
      <c r="E112" s="1972" t="str">
        <f>IF(Y!DC15=0," ",Y!DC15)</f>
        <v xml:space="preserve"> </v>
      </c>
      <c r="F112" s="1227" t="str">
        <f>IF(I111=0," ",S111)</f>
        <v xml:space="preserve"> </v>
      </c>
      <c r="G112" s="2941"/>
      <c r="H112" s="1493"/>
      <c r="I112" s="716"/>
      <c r="J112" s="716"/>
      <c r="K112" s="716"/>
      <c r="L112" s="716"/>
      <c r="M112" s="716"/>
      <c r="N112" s="716"/>
      <c r="O112" s="187"/>
      <c r="P112" s="187"/>
      <c r="Q112" s="187"/>
      <c r="R112" s="187"/>
      <c r="S112" s="187"/>
      <c r="T112" s="742">
        <f>IF(Y!DK15=0,0,Y!DK15)</f>
        <v>0</v>
      </c>
      <c r="U112" s="742">
        <f>IF(Y!DL15=0,0,Y!DL15)</f>
        <v>0</v>
      </c>
      <c r="V112" s="748">
        <v>0</v>
      </c>
      <c r="W112" s="748">
        <f>IF(V112&gt;0,SUM(V$76:V112),0)</f>
        <v>0</v>
      </c>
      <c r="X112" s="748">
        <f>IF(T111&lt;&gt;0,1,0)</f>
        <v>0</v>
      </c>
      <c r="Y112" s="750">
        <f>IF(X112&gt;0,SUM(X$76:X112),Y111+0.001)</f>
        <v>18.013000000000016</v>
      </c>
      <c r="Z112" s="751">
        <v>0</v>
      </c>
      <c r="AA112" s="751">
        <f>IF(Z112&gt;0,SUM(Z$76:Z112),0)</f>
        <v>0</v>
      </c>
      <c r="AB112" s="751">
        <f>IF(U111&lt;&gt;0,1,0)</f>
        <v>0</v>
      </c>
      <c r="AC112" s="753">
        <f>IF(AB112&gt;0,SUM(AB$76:AB112),AC111+0.001)</f>
        <v>3.7000000000000026E-2</v>
      </c>
      <c r="AV112" s="1947">
        <f>IF(AF112&gt;0,SUM(AF$76:AF112),AV111+0.001)</f>
        <v>3.7000000000000026E-2</v>
      </c>
      <c r="AW112" s="1947">
        <f>IF(AG112&gt;0,SUM(AG$76:AG112),AW111+0.001)</f>
        <v>3.7000000000000026E-2</v>
      </c>
      <c r="AX112" s="1947">
        <f>IF(AH112&gt;0,SUM(AH$76:AH112),AX111+0.001)</f>
        <v>7.015000000000005</v>
      </c>
      <c r="AY112" s="1947">
        <f>IF(AI112&gt;0,SUM(AI$76:AI112),AY111+0.001)</f>
        <v>6.021000000000007</v>
      </c>
      <c r="AZ112" s="1947">
        <f>IF(AJ112&gt;0,SUM(AJ$76:AJ112),AZ111+0.001)</f>
        <v>1.017999999999998</v>
      </c>
      <c r="BA112" s="1947">
        <f>IF(AK112&gt;0,SUM(AK$76:AK112),BA111+0.001)</f>
        <v>3.7000000000000026E-2</v>
      </c>
      <c r="BB112" s="1947">
        <f>IF(AL112&gt;0,SUM(AL$76:AL112),BB111+0.001)</f>
        <v>3.7000000000000026E-2</v>
      </c>
      <c r="BC112" s="1947">
        <f>IF(AM112&gt;0,SUM(AM$76:AM112),BC111+0.001)</f>
        <v>3.7000000000000026E-2</v>
      </c>
      <c r="BD112" s="1947">
        <f>IF(AN112&gt;0,SUM(AN$76:AN112),BD111+0.001)</f>
        <v>3.7000000000000026E-2</v>
      </c>
      <c r="BE112" s="1947">
        <f>IF(AO112&gt;0,SUM(AO$76:AO112),BE111+0.001)</f>
        <v>3.7000000000000026E-2</v>
      </c>
      <c r="BF112" s="1947">
        <f>IF(AP112&gt;0,SUM(AP$76:AP112),BF111+0.001)</f>
        <v>3.7000000000000026E-2</v>
      </c>
      <c r="BG112" s="1947"/>
      <c r="BH112" s="1947"/>
      <c r="BI112" s="1947"/>
      <c r="BJ112" s="1947"/>
    </row>
    <row r="113" spans="1:62" ht="23.25" customHeight="1">
      <c r="A113" s="1968" t="str">
        <f>IF(Y!CZ16=0," ",Y!CZ16)</f>
        <v xml:space="preserve"> </v>
      </c>
      <c r="B113" s="1969" t="str">
        <f>IF(Y!DA16=0," ",Y!DA16)</f>
        <v xml:space="preserve"> </v>
      </c>
      <c r="C113" s="1229"/>
      <c r="D113" s="1968" t="str">
        <f>IF(Y!DB16=0," ",Y!DB16)</f>
        <v xml:space="preserve"> </v>
      </c>
      <c r="E113" s="1972" t="str">
        <f>IF(Y!DC16=0," ",Y!DC16)</f>
        <v xml:space="preserve"> </v>
      </c>
      <c r="F113" s="1227" t="s">
        <v>2123</v>
      </c>
      <c r="G113" s="2941"/>
      <c r="H113" s="1493"/>
      <c r="I113" s="716"/>
      <c r="J113" s="716"/>
      <c r="K113" s="716"/>
      <c r="L113" s="716"/>
      <c r="M113" s="716"/>
      <c r="N113" s="716"/>
      <c r="O113" s="187"/>
      <c r="P113" s="187"/>
      <c r="Q113" s="187"/>
      <c r="R113" s="187"/>
      <c r="S113" s="187"/>
      <c r="T113" s="742">
        <f>IF(Y!DK16=0,0,Y!DK16)</f>
        <v>0</v>
      </c>
      <c r="U113" s="742">
        <f>IF(Y!DL16=0,0,Y!DL16)</f>
        <v>0</v>
      </c>
      <c r="V113" s="748">
        <v>0</v>
      </c>
      <c r="W113" s="748">
        <f>IF(V113&gt;0,SUM(V$76:V113),0)</f>
        <v>0</v>
      </c>
      <c r="X113" s="748">
        <f>IF(T111&lt;&gt;0,1,0)</f>
        <v>0</v>
      </c>
      <c r="Y113" s="750">
        <f>IF(X113&gt;0,SUM(X$76:X113),Y112+0.001)</f>
        <v>18.014000000000017</v>
      </c>
      <c r="Z113" s="751">
        <v>0</v>
      </c>
      <c r="AA113" s="751">
        <f>IF(Z113&gt;0,SUM(Z$76:Z113),0)</f>
        <v>0</v>
      </c>
      <c r="AB113" s="751">
        <f>IF(U111&lt;&gt;0,1,0)</f>
        <v>0</v>
      </c>
      <c r="AC113" s="753">
        <f>IF(AB113&gt;0,SUM(AB$76:AB113),AC112+0.001)</f>
        <v>3.8000000000000027E-2</v>
      </c>
      <c r="AV113" s="1947">
        <f>IF(AF113&gt;0,SUM(AF$76:AF113),AV112+0.001)</f>
        <v>3.8000000000000027E-2</v>
      </c>
      <c r="AW113" s="1947">
        <f>IF(AG113&gt;0,SUM(AG$76:AG113),AW112+0.001)</f>
        <v>3.8000000000000027E-2</v>
      </c>
      <c r="AX113" s="1947">
        <f>IF(AH113&gt;0,SUM(AH$76:AH113),AX112+0.001)</f>
        <v>7.0160000000000053</v>
      </c>
      <c r="AY113" s="1947">
        <f>IF(AI113&gt;0,SUM(AI$76:AI113),AY112+0.001)</f>
        <v>6.0220000000000073</v>
      </c>
      <c r="AZ113" s="1947">
        <f>IF(AJ113&gt;0,SUM(AJ$76:AJ113),AZ112+0.001)</f>
        <v>1.0189999999999979</v>
      </c>
      <c r="BA113" s="1947">
        <f>IF(AK113&gt;0,SUM(AK$76:AK113),BA112+0.001)</f>
        <v>3.8000000000000027E-2</v>
      </c>
      <c r="BB113" s="1947">
        <f>IF(AL113&gt;0,SUM(AL$76:AL113),BB112+0.001)</f>
        <v>3.8000000000000027E-2</v>
      </c>
      <c r="BC113" s="1947">
        <f>IF(AM113&gt;0,SUM(AM$76:AM113),BC112+0.001)</f>
        <v>3.8000000000000027E-2</v>
      </c>
      <c r="BD113" s="1947">
        <f>IF(AN113&gt;0,SUM(AN$76:AN113),BD112+0.001)</f>
        <v>3.8000000000000027E-2</v>
      </c>
      <c r="BE113" s="1947">
        <f>IF(AO113&gt;0,SUM(AO$76:AO113),BE112+0.001)</f>
        <v>3.8000000000000027E-2</v>
      </c>
      <c r="BF113" s="1947">
        <f>IF(AP113&gt;0,SUM(AP$76:AP113),BF112+0.001)</f>
        <v>3.8000000000000027E-2</v>
      </c>
      <c r="BG113" s="1947"/>
      <c r="BH113" s="1947"/>
      <c r="BI113" s="1947"/>
      <c r="BJ113" s="1947"/>
    </row>
    <row r="114" spans="1:62" ht="23.25" customHeight="1">
      <c r="A114" s="1968">
        <f>IF(Y!CZ17=0," ",Y!CZ17)</f>
        <v>3</v>
      </c>
      <c r="B114" s="1969" t="str">
        <f>IF(Y!DA17=0," ",Y!DA17)</f>
        <v xml:space="preserve"> </v>
      </c>
      <c r="C114" s="1229"/>
      <c r="D114" s="1968" t="str">
        <f>IF(Y!DB17=0," ",Y!DB17)</f>
        <v xml:space="preserve"> </v>
      </c>
      <c r="E114" s="1972" t="str">
        <f>IF(Y!DC17=0," ",Y!DC17)</f>
        <v xml:space="preserve"> </v>
      </c>
      <c r="F114" s="1969" t="str">
        <f>IF(I114=0," ",P114)</f>
        <v xml:space="preserve"> </v>
      </c>
      <c r="G114" s="2941"/>
      <c r="H114" s="1493"/>
      <c r="I114" s="716">
        <f>Y!DD17</f>
        <v>0</v>
      </c>
      <c r="J114" s="716">
        <f>Y!DE17</f>
        <v>0</v>
      </c>
      <c r="K114" s="716">
        <f>Y!DF17</f>
        <v>0</v>
      </c>
      <c r="L114" s="716">
        <f>Y!DG17</f>
        <v>0</v>
      </c>
      <c r="M114" s="716">
        <f>Y!DH17</f>
        <v>0</v>
      </c>
      <c r="N114" s="716">
        <f>Y!DI17</f>
        <v>0</v>
      </c>
      <c r="O114" s="187">
        <f>INT(I114/10)*10</f>
        <v>0</v>
      </c>
      <c r="P114" s="187" t="str">
        <f>IF(O114=0," ",LOOKUP(O114,I$68:I$72,J$68:J$72))</f>
        <v xml:space="preserve"> </v>
      </c>
      <c r="Q114" s="187" t="str">
        <f>IF(N114&gt;0,J114&amp;","&amp;K114&amp;","&amp;L114&amp;","&amp;M114&amp;","&amp;N114,IF(M114&gt;0,J114&amp;","&amp;K114&amp;","&amp;L114&amp;","&amp;M114,IF(L114&gt;0,J114&amp;","&amp;K114&amp;","&amp;L114,IF(K114&gt;0,J114&amp;","&amp;K114,IF(J114&gt;0,J114," ")))))</f>
        <v xml:space="preserve"> </v>
      </c>
      <c r="R114" s="187">
        <f>I114-O114</f>
        <v>0</v>
      </c>
      <c r="S114" s="187" t="str">
        <f>IF(O114=0," ",IF(O114=100,"ข้อที่ "&amp;Q114,"ข้อที่ "&amp;R114))</f>
        <v xml:space="preserve"> </v>
      </c>
      <c r="T114" s="742">
        <f>IF(Y!DK17=0,0,Y!DK17)</f>
        <v>0</v>
      </c>
      <c r="U114" s="742">
        <f>IF(Y!DL17=0,0,Y!DL17)</f>
        <v>0</v>
      </c>
      <c r="V114" s="748">
        <f>IF(X114&gt;0,1,0)</f>
        <v>0</v>
      </c>
      <c r="W114" s="748">
        <f>IF(V114&gt;0,SUM(V$76:V114),0)</f>
        <v>0</v>
      </c>
      <c r="X114" s="748">
        <f>IF(T114&lt;&gt;0,1,0)</f>
        <v>0</v>
      </c>
      <c r="Y114" s="750">
        <f>IF(X114&gt;0,SUM(X$76:X114),Y113+0.001)</f>
        <v>18.015000000000018</v>
      </c>
      <c r="Z114" s="751">
        <f>IF(AB114&gt;0,1,0)</f>
        <v>0</v>
      </c>
      <c r="AA114" s="751">
        <f>IF(Z114&gt;0,SUM(Z$76:Z114),0)</f>
        <v>0</v>
      </c>
      <c r="AB114" s="751">
        <f>IF(U114&lt;&gt;0,1,0)</f>
        <v>0</v>
      </c>
      <c r="AC114" s="753">
        <f>IF(AB114&gt;0,SUM(AB$76:AB114),AC113+0.001)</f>
        <v>3.9000000000000028E-2</v>
      </c>
      <c r="AE114" s="28">
        <f>IF(I114=0,0,B114&amp;B115&amp;B116)</f>
        <v>0</v>
      </c>
      <c r="AF114" s="28">
        <f t="shared" ref="AF114:AP114" si="11">IF($I114=0,0,IF(OR($J114=AF$75,OR($K114=AF$75,OR($L114=AF$75,OR($M114=AF$75,$N114=AF$75)))),1,0))</f>
        <v>0</v>
      </c>
      <c r="AG114" s="28">
        <f t="shared" si="11"/>
        <v>0</v>
      </c>
      <c r="AH114" s="28">
        <f t="shared" si="11"/>
        <v>0</v>
      </c>
      <c r="AI114" s="28">
        <f t="shared" si="11"/>
        <v>0</v>
      </c>
      <c r="AJ114" s="28">
        <f t="shared" si="11"/>
        <v>0</v>
      </c>
      <c r="AK114" s="28">
        <f t="shared" si="11"/>
        <v>0</v>
      </c>
      <c r="AL114" s="28">
        <f t="shared" si="11"/>
        <v>0</v>
      </c>
      <c r="AM114" s="28">
        <f t="shared" si="11"/>
        <v>0</v>
      </c>
      <c r="AN114" s="28">
        <f t="shared" si="11"/>
        <v>0</v>
      </c>
      <c r="AO114" s="28">
        <f t="shared" si="11"/>
        <v>0</v>
      </c>
      <c r="AP114" s="28">
        <f t="shared" si="11"/>
        <v>0</v>
      </c>
      <c r="AV114" s="1947">
        <f>IF(AF114&gt;0,SUM(AF$76:AF114),AV113+0.001)</f>
        <v>3.9000000000000028E-2</v>
      </c>
      <c r="AW114" s="1947">
        <f>IF(AG114&gt;0,SUM(AG$76:AG114),AW113+0.001)</f>
        <v>3.9000000000000028E-2</v>
      </c>
      <c r="AX114" s="1947">
        <f>IF(AH114&gt;0,SUM(AH$76:AH114),AX113+0.001)</f>
        <v>7.0170000000000057</v>
      </c>
      <c r="AY114" s="1947">
        <f>IF(AI114&gt;0,SUM(AI$76:AI114),AY113+0.001)</f>
        <v>6.0230000000000077</v>
      </c>
      <c r="AZ114" s="1947">
        <f>IF(AJ114&gt;0,SUM(AJ$76:AJ114),AZ113+0.001)</f>
        <v>1.0199999999999978</v>
      </c>
      <c r="BA114" s="1947">
        <f>IF(AK114&gt;0,SUM(AK$76:AK114),BA113+0.001)</f>
        <v>3.9000000000000028E-2</v>
      </c>
      <c r="BB114" s="1947">
        <f>IF(AL114&gt;0,SUM(AL$76:AL114),BB113+0.001)</f>
        <v>3.9000000000000028E-2</v>
      </c>
      <c r="BC114" s="1947">
        <f>IF(AM114&gt;0,SUM(AM$76:AM114),BC113+0.001)</f>
        <v>3.9000000000000028E-2</v>
      </c>
      <c r="BD114" s="1947">
        <f>IF(AN114&gt;0,SUM(AN$76:AN114),BD113+0.001)</f>
        <v>3.9000000000000028E-2</v>
      </c>
      <c r="BE114" s="1947">
        <f>IF(AO114&gt;0,SUM(AO$76:AO114),BE113+0.001)</f>
        <v>3.9000000000000028E-2</v>
      </c>
      <c r="BF114" s="1947">
        <f>IF(AP114&gt;0,SUM(AP$76:AP114),BF113+0.001)</f>
        <v>3.9000000000000028E-2</v>
      </c>
      <c r="BG114" s="1947"/>
      <c r="BH114" s="1947"/>
      <c r="BI114" s="1947"/>
      <c r="BJ114" s="1947"/>
    </row>
    <row r="115" spans="1:62" ht="23.25" customHeight="1">
      <c r="A115" s="1968" t="str">
        <f>IF(Y!CZ18=0," ",Y!CZ18)</f>
        <v xml:space="preserve"> </v>
      </c>
      <c r="B115" s="1969" t="str">
        <f>IF(Y!DA18=0," ",Y!DA18)</f>
        <v xml:space="preserve"> </v>
      </c>
      <c r="C115" s="1229"/>
      <c r="D115" s="1968" t="str">
        <f>IF(Y!DB18=0," ",Y!DB18)</f>
        <v xml:space="preserve"> </v>
      </c>
      <c r="E115" s="1972" t="str">
        <f>IF(Y!DC18=0," ",Y!DC18)</f>
        <v xml:space="preserve"> </v>
      </c>
      <c r="F115" s="1227" t="str">
        <f>IF(I114=0," ",S114)</f>
        <v xml:space="preserve"> </v>
      </c>
      <c r="G115" s="2941"/>
      <c r="H115" s="1493"/>
      <c r="I115" s="716"/>
      <c r="J115" s="716"/>
      <c r="K115" s="716"/>
      <c r="L115" s="716"/>
      <c r="M115" s="716"/>
      <c r="N115" s="716"/>
      <c r="O115" s="187"/>
      <c r="P115" s="187"/>
      <c r="Q115" s="187"/>
      <c r="R115" s="187"/>
      <c r="S115" s="187"/>
      <c r="T115" s="742">
        <f>IF(Y!DK18=0,0,Y!DK18)</f>
        <v>0</v>
      </c>
      <c r="U115" s="742">
        <f>IF(Y!DL18=0,0,Y!DL18)</f>
        <v>0</v>
      </c>
      <c r="V115" s="748">
        <v>0</v>
      </c>
      <c r="W115" s="748">
        <f>IF(V115&gt;0,SUM(V$76:V115),0)</f>
        <v>0</v>
      </c>
      <c r="X115" s="748">
        <f>IF(T114&lt;&gt;0,1,0)</f>
        <v>0</v>
      </c>
      <c r="Y115" s="750">
        <f>IF(X115&gt;0,SUM(X$76:X115),Y114+0.001)</f>
        <v>18.01600000000002</v>
      </c>
      <c r="Z115" s="751">
        <v>0</v>
      </c>
      <c r="AA115" s="751">
        <f>IF(Z115&gt;0,SUM(Z$76:Z115),0)</f>
        <v>0</v>
      </c>
      <c r="AB115" s="751">
        <f>IF(U114&lt;&gt;0,1,0)</f>
        <v>0</v>
      </c>
      <c r="AC115" s="753">
        <f>IF(AB115&gt;0,SUM(AB$76:AB115),AC114+0.001)</f>
        <v>4.0000000000000029E-2</v>
      </c>
      <c r="AV115" s="1947">
        <f>IF(AF115&gt;0,SUM(AF$76:AF115),AV114+0.001)</f>
        <v>4.0000000000000029E-2</v>
      </c>
      <c r="AW115" s="1947">
        <f>IF(AG115&gt;0,SUM(AG$76:AG115),AW114+0.001)</f>
        <v>4.0000000000000029E-2</v>
      </c>
      <c r="AX115" s="1947">
        <f>IF(AH115&gt;0,SUM(AH$76:AH115),AX114+0.001)</f>
        <v>7.018000000000006</v>
      </c>
      <c r="AY115" s="1947">
        <f>IF(AI115&gt;0,SUM(AI$76:AI115),AY114+0.001)</f>
        <v>6.024000000000008</v>
      </c>
      <c r="AZ115" s="1947">
        <f>IF(AJ115&gt;0,SUM(AJ$76:AJ115),AZ114+0.001)</f>
        <v>1.0209999999999977</v>
      </c>
      <c r="BA115" s="1947">
        <f>IF(AK115&gt;0,SUM(AK$76:AK115),BA114+0.001)</f>
        <v>4.0000000000000029E-2</v>
      </c>
      <c r="BB115" s="1947">
        <f>IF(AL115&gt;0,SUM(AL$76:AL115),BB114+0.001)</f>
        <v>4.0000000000000029E-2</v>
      </c>
      <c r="BC115" s="1947">
        <f>IF(AM115&gt;0,SUM(AM$76:AM115),BC114+0.001)</f>
        <v>4.0000000000000029E-2</v>
      </c>
      <c r="BD115" s="1947">
        <f>IF(AN115&gt;0,SUM(AN$76:AN115),BD114+0.001)</f>
        <v>4.0000000000000029E-2</v>
      </c>
      <c r="BE115" s="1947">
        <f>IF(AO115&gt;0,SUM(AO$76:AO115),BE114+0.001)</f>
        <v>4.0000000000000029E-2</v>
      </c>
      <c r="BF115" s="1947">
        <f>IF(AP115&gt;0,SUM(AP$76:AP115),BF114+0.001)</f>
        <v>4.0000000000000029E-2</v>
      </c>
      <c r="BG115" s="1947"/>
      <c r="BH115" s="1947"/>
      <c r="BI115" s="1947"/>
      <c r="BJ115" s="1947"/>
    </row>
    <row r="116" spans="1:62" ht="23.25" customHeight="1">
      <c r="A116" s="1968" t="str">
        <f>IF(Y!CZ19=0," ",Y!CZ19)</f>
        <v xml:space="preserve"> </v>
      </c>
      <c r="B116" s="1969" t="str">
        <f>IF(Y!DA19=0," ",Y!DA19)</f>
        <v xml:space="preserve"> </v>
      </c>
      <c r="C116" s="1229"/>
      <c r="D116" s="1968" t="str">
        <f>IF(Y!DB19=0," ",Y!DB19)</f>
        <v xml:space="preserve"> </v>
      </c>
      <c r="E116" s="1972" t="str">
        <f>IF(Y!DC19=0," ",Y!DC19)</f>
        <v xml:space="preserve"> </v>
      </c>
      <c r="F116" s="1227" t="s">
        <v>2123</v>
      </c>
      <c r="G116" s="2941"/>
      <c r="H116" s="1493"/>
      <c r="I116" s="716"/>
      <c r="J116" s="716"/>
      <c r="K116" s="716"/>
      <c r="L116" s="716"/>
      <c r="M116" s="716"/>
      <c r="N116" s="716"/>
      <c r="O116" s="187"/>
      <c r="P116" s="187"/>
      <c r="Q116" s="187"/>
      <c r="R116" s="187"/>
      <c r="S116" s="187"/>
      <c r="T116" s="742">
        <f>IF(Y!DK19=0,0,Y!DK19)</f>
        <v>0</v>
      </c>
      <c r="U116" s="742">
        <f>IF(Y!DL19=0,0,Y!DL19)</f>
        <v>0</v>
      </c>
      <c r="V116" s="748">
        <v>0</v>
      </c>
      <c r="W116" s="748">
        <f>IF(V116&gt;0,SUM(V$76:V116),0)</f>
        <v>0</v>
      </c>
      <c r="X116" s="748">
        <f>IF(T114&lt;&gt;0,1,0)</f>
        <v>0</v>
      </c>
      <c r="Y116" s="750">
        <f>IF(X116&gt;0,SUM(X$76:X116),Y115+0.001)</f>
        <v>18.017000000000021</v>
      </c>
      <c r="Z116" s="751">
        <v>0</v>
      </c>
      <c r="AA116" s="751">
        <f>IF(Z116&gt;0,SUM(Z$76:Z116),0)</f>
        <v>0</v>
      </c>
      <c r="AB116" s="751">
        <f>IF(U114&lt;&gt;0,1,0)</f>
        <v>0</v>
      </c>
      <c r="AC116" s="753">
        <f>IF(AB116&gt;0,SUM(AB$76:AB116),AC115+0.001)</f>
        <v>4.1000000000000029E-2</v>
      </c>
      <c r="AV116" s="1947">
        <f>IF(AF116&gt;0,SUM(AF$76:AF116),AV115+0.001)</f>
        <v>4.1000000000000029E-2</v>
      </c>
      <c r="AW116" s="1947">
        <f>IF(AG116&gt;0,SUM(AG$76:AG116),AW115+0.001)</f>
        <v>4.1000000000000029E-2</v>
      </c>
      <c r="AX116" s="1947">
        <f>IF(AH116&gt;0,SUM(AH$76:AH116),AX115+0.001)</f>
        <v>7.0190000000000063</v>
      </c>
      <c r="AY116" s="1947">
        <f>IF(AI116&gt;0,SUM(AI$76:AI116),AY115+0.001)</f>
        <v>6.0250000000000083</v>
      </c>
      <c r="AZ116" s="1947">
        <f>IF(AJ116&gt;0,SUM(AJ$76:AJ116),AZ115+0.001)</f>
        <v>1.0219999999999976</v>
      </c>
      <c r="BA116" s="1947">
        <f>IF(AK116&gt;0,SUM(AK$76:AK116),BA115+0.001)</f>
        <v>4.1000000000000029E-2</v>
      </c>
      <c r="BB116" s="1947">
        <f>IF(AL116&gt;0,SUM(AL$76:AL116),BB115+0.001)</f>
        <v>4.1000000000000029E-2</v>
      </c>
      <c r="BC116" s="1947">
        <f>IF(AM116&gt;0,SUM(AM$76:AM116),BC115+0.001)</f>
        <v>4.1000000000000029E-2</v>
      </c>
      <c r="BD116" s="1947">
        <f>IF(AN116&gt;0,SUM(AN$76:AN116),BD115+0.001)</f>
        <v>4.1000000000000029E-2</v>
      </c>
      <c r="BE116" s="1947">
        <f>IF(AO116&gt;0,SUM(AO$76:AO116),BE115+0.001)</f>
        <v>4.1000000000000029E-2</v>
      </c>
      <c r="BF116" s="1947">
        <f>IF(AP116&gt;0,SUM(AP$76:AP116),BF115+0.001)</f>
        <v>4.1000000000000029E-2</v>
      </c>
      <c r="BG116" s="1947"/>
      <c r="BH116" s="1947"/>
      <c r="BI116" s="1947"/>
      <c r="BJ116" s="1947"/>
    </row>
    <row r="117" spans="1:62" ht="23.25" customHeight="1">
      <c r="A117" s="1968">
        <f>IF(Y!CZ20=0," ",Y!CZ20)</f>
        <v>4</v>
      </c>
      <c r="B117" s="1969" t="str">
        <f>IF(Y!DA20=0," ",Y!DA20)</f>
        <v xml:space="preserve"> </v>
      </c>
      <c r="C117" s="1229"/>
      <c r="D117" s="1968" t="str">
        <f>IF(Y!DB20=0," ",Y!DB20)</f>
        <v xml:space="preserve"> </v>
      </c>
      <c r="E117" s="1972" t="str">
        <f>IF(Y!DC20=0," ",Y!DC20)</f>
        <v xml:space="preserve"> </v>
      </c>
      <c r="F117" s="1969" t="str">
        <f>IF(I117=0," ",P117)</f>
        <v xml:space="preserve"> </v>
      </c>
      <c r="G117" s="2941"/>
      <c r="H117" s="1493"/>
      <c r="I117" s="716">
        <f>Y!DD20</f>
        <v>0</v>
      </c>
      <c r="J117" s="716">
        <f>Y!DE20</f>
        <v>0</v>
      </c>
      <c r="K117" s="716">
        <f>Y!DF20</f>
        <v>0</v>
      </c>
      <c r="L117" s="716">
        <f>Y!DG20</f>
        <v>0</v>
      </c>
      <c r="M117" s="716">
        <f>Y!DH20</f>
        <v>0</v>
      </c>
      <c r="N117" s="716">
        <f>Y!DI20</f>
        <v>0</v>
      </c>
      <c r="O117" s="187">
        <f>INT(I117/10)*10</f>
        <v>0</v>
      </c>
      <c r="P117" s="187" t="str">
        <f>IF(O117=0," ",LOOKUP(O117,I$68:I$72,J$68:J$72))</f>
        <v xml:space="preserve"> </v>
      </c>
      <c r="Q117" s="187" t="str">
        <f>IF(N117&gt;0,J117&amp;","&amp;K117&amp;","&amp;L117&amp;","&amp;M117&amp;","&amp;N117,IF(M117&gt;0,J117&amp;","&amp;K117&amp;","&amp;L117&amp;","&amp;M117,IF(L117&gt;0,J117&amp;","&amp;K117&amp;","&amp;L117,IF(K117&gt;0,J117&amp;","&amp;K117,IF(J117&gt;0,J117," ")))))</f>
        <v xml:space="preserve"> </v>
      </c>
      <c r="R117" s="187">
        <f>I117-O117</f>
        <v>0</v>
      </c>
      <c r="S117" s="187" t="str">
        <f>IF(O117=0," ",IF(O117=100,"ข้อที่ "&amp;Q117,"ข้อที่ "&amp;R117))</f>
        <v xml:space="preserve"> </v>
      </c>
      <c r="T117" s="742">
        <f>IF(Y!DK20=0,0,Y!DK20)</f>
        <v>0</v>
      </c>
      <c r="U117" s="742">
        <f>IF(Y!DL20=0,0,Y!DL20)</f>
        <v>0</v>
      </c>
      <c r="V117" s="748">
        <f>IF(X117&gt;0,1,0)</f>
        <v>0</v>
      </c>
      <c r="W117" s="748">
        <f>IF(V117&gt;0,SUM(V$76:V117),0)</f>
        <v>0</v>
      </c>
      <c r="X117" s="748">
        <f>IF(T117&lt;&gt;0,1,0)</f>
        <v>0</v>
      </c>
      <c r="Y117" s="750">
        <f>IF(X117&gt;0,SUM(X$76:X117),Y116+0.001)</f>
        <v>18.018000000000022</v>
      </c>
      <c r="Z117" s="751">
        <f>IF(AB117&gt;0,1,0)</f>
        <v>0</v>
      </c>
      <c r="AA117" s="751">
        <f>IF(Z117&gt;0,SUM(Z$76:Z117),0)</f>
        <v>0</v>
      </c>
      <c r="AB117" s="751">
        <f>IF(U117&lt;&gt;0,1,0)</f>
        <v>0</v>
      </c>
      <c r="AC117" s="753">
        <f>IF(AB117&gt;0,SUM(AB$76:AB117),AC116+0.001)</f>
        <v>4.200000000000003E-2</v>
      </c>
      <c r="AE117" s="28">
        <f>IF(I117=0,0,B117&amp;B118&amp;B119)</f>
        <v>0</v>
      </c>
      <c r="AF117" s="28">
        <f t="shared" ref="AF117:AP117" si="12">IF($I117=0,0,IF(OR($J117=AF$75,OR($K117=AF$75,OR($L117=AF$75,OR($M117=AF$75,$N117=AF$75)))),1,0))</f>
        <v>0</v>
      </c>
      <c r="AG117" s="28">
        <f t="shared" si="12"/>
        <v>0</v>
      </c>
      <c r="AH117" s="28">
        <f t="shared" si="12"/>
        <v>0</v>
      </c>
      <c r="AI117" s="28">
        <f t="shared" si="12"/>
        <v>0</v>
      </c>
      <c r="AJ117" s="28">
        <f t="shared" si="12"/>
        <v>0</v>
      </c>
      <c r="AK117" s="28">
        <f t="shared" si="12"/>
        <v>0</v>
      </c>
      <c r="AL117" s="28">
        <f t="shared" si="12"/>
        <v>0</v>
      </c>
      <c r="AM117" s="28">
        <f t="shared" si="12"/>
        <v>0</v>
      </c>
      <c r="AN117" s="28">
        <f t="shared" si="12"/>
        <v>0</v>
      </c>
      <c r="AO117" s="28">
        <f t="shared" si="12"/>
        <v>0</v>
      </c>
      <c r="AP117" s="28">
        <f t="shared" si="12"/>
        <v>0</v>
      </c>
      <c r="AV117" s="1947">
        <f>IF(AF117&gt;0,SUM(AF$76:AF117),AV116+0.001)</f>
        <v>4.200000000000003E-2</v>
      </c>
      <c r="AW117" s="1947">
        <f>IF(AG117&gt;0,SUM(AG$76:AG117),AW116+0.001)</f>
        <v>4.200000000000003E-2</v>
      </c>
      <c r="AX117" s="1947">
        <f>IF(AH117&gt;0,SUM(AH$76:AH117),AX116+0.001)</f>
        <v>7.0200000000000067</v>
      </c>
      <c r="AY117" s="1947">
        <f>IF(AI117&gt;0,SUM(AI$76:AI117),AY116+0.001)</f>
        <v>6.0260000000000087</v>
      </c>
      <c r="AZ117" s="1947">
        <f>IF(AJ117&gt;0,SUM(AJ$76:AJ117),AZ116+0.001)</f>
        <v>1.0229999999999975</v>
      </c>
      <c r="BA117" s="1947">
        <f>IF(AK117&gt;0,SUM(AK$76:AK117),BA116+0.001)</f>
        <v>4.200000000000003E-2</v>
      </c>
      <c r="BB117" s="1947">
        <f>IF(AL117&gt;0,SUM(AL$76:AL117),BB116+0.001)</f>
        <v>4.200000000000003E-2</v>
      </c>
      <c r="BC117" s="1947">
        <f>IF(AM117&gt;0,SUM(AM$76:AM117),BC116+0.001)</f>
        <v>4.200000000000003E-2</v>
      </c>
      <c r="BD117" s="1947">
        <f>IF(AN117&gt;0,SUM(AN$76:AN117),BD116+0.001)</f>
        <v>4.200000000000003E-2</v>
      </c>
      <c r="BE117" s="1947">
        <f>IF(AO117&gt;0,SUM(AO$76:AO117),BE116+0.001)</f>
        <v>4.200000000000003E-2</v>
      </c>
      <c r="BF117" s="1947">
        <f>IF(AP117&gt;0,SUM(AP$76:AP117),BF116+0.001)</f>
        <v>4.200000000000003E-2</v>
      </c>
      <c r="BG117" s="1947"/>
      <c r="BH117" s="1947"/>
      <c r="BI117" s="1947"/>
      <c r="BJ117" s="1947"/>
    </row>
    <row r="118" spans="1:62" ht="23.25" customHeight="1">
      <c r="A118" s="1968" t="str">
        <f>IF(Y!CZ21=0," ",Y!CZ21)</f>
        <v xml:space="preserve"> </v>
      </c>
      <c r="B118" s="1969" t="str">
        <f>IF(Y!DA21=0," ",Y!DA21)</f>
        <v xml:space="preserve"> </v>
      </c>
      <c r="C118" s="1229"/>
      <c r="D118" s="1968" t="str">
        <f>IF(Y!DB21=0," ",Y!DB21)</f>
        <v xml:space="preserve"> </v>
      </c>
      <c r="E118" s="1972" t="str">
        <f>IF(Y!DC21=0," ",Y!DC21)</f>
        <v xml:space="preserve"> </v>
      </c>
      <c r="F118" s="1227" t="str">
        <f>IF(I117=0," ",S117)</f>
        <v xml:space="preserve"> </v>
      </c>
      <c r="G118" s="2941"/>
      <c r="H118" s="1493"/>
      <c r="I118" s="716"/>
      <c r="J118" s="716"/>
      <c r="K118" s="716"/>
      <c r="L118" s="716"/>
      <c r="M118" s="716"/>
      <c r="N118" s="716"/>
      <c r="O118" s="187"/>
      <c r="P118" s="187"/>
      <c r="Q118" s="187"/>
      <c r="R118" s="187"/>
      <c r="S118" s="187"/>
      <c r="T118" s="742">
        <f>IF(Y!DK21=0,0,Y!DK21)</f>
        <v>0</v>
      </c>
      <c r="U118" s="742">
        <f>IF(Y!DL21=0,0,Y!DL21)</f>
        <v>0</v>
      </c>
      <c r="V118" s="748">
        <v>0</v>
      </c>
      <c r="W118" s="748">
        <f>IF(V118&gt;0,SUM(V$76:V118),0)</f>
        <v>0</v>
      </c>
      <c r="X118" s="748">
        <f>IF(T117&lt;&gt;0,1,0)</f>
        <v>0</v>
      </c>
      <c r="Y118" s="750">
        <f>IF(X118&gt;0,SUM(X$76:X118),Y117+0.001)</f>
        <v>18.019000000000023</v>
      </c>
      <c r="Z118" s="751">
        <v>0</v>
      </c>
      <c r="AA118" s="751">
        <f>IF(Z118&gt;0,SUM(Z$76:Z118),0)</f>
        <v>0</v>
      </c>
      <c r="AB118" s="751">
        <f>IF(U117&lt;&gt;0,1,0)</f>
        <v>0</v>
      </c>
      <c r="AC118" s="753">
        <f>IF(AB118&gt;0,SUM(AB$76:AB118),AC117+0.001)</f>
        <v>4.3000000000000031E-2</v>
      </c>
      <c r="AV118" s="1947">
        <f>IF(AF118&gt;0,SUM(AF$76:AF118),AV117+0.001)</f>
        <v>4.3000000000000031E-2</v>
      </c>
      <c r="AW118" s="1947">
        <f>IF(AG118&gt;0,SUM(AG$76:AG118),AW117+0.001)</f>
        <v>4.3000000000000031E-2</v>
      </c>
      <c r="AX118" s="1947">
        <f>IF(AH118&gt;0,SUM(AH$76:AH118),AX117+0.001)</f>
        <v>7.021000000000007</v>
      </c>
      <c r="AY118" s="1947">
        <f>IF(AI118&gt;0,SUM(AI$76:AI118),AY117+0.001)</f>
        <v>6.027000000000009</v>
      </c>
      <c r="AZ118" s="1947">
        <f>IF(AJ118&gt;0,SUM(AJ$76:AJ118),AZ117+0.001)</f>
        <v>1.0239999999999974</v>
      </c>
      <c r="BA118" s="1947">
        <f>IF(AK118&gt;0,SUM(AK$76:AK118),BA117+0.001)</f>
        <v>4.3000000000000031E-2</v>
      </c>
      <c r="BB118" s="1947">
        <f>IF(AL118&gt;0,SUM(AL$76:AL118),BB117+0.001)</f>
        <v>4.3000000000000031E-2</v>
      </c>
      <c r="BC118" s="1947">
        <f>IF(AM118&gt;0,SUM(AM$76:AM118),BC117+0.001)</f>
        <v>4.3000000000000031E-2</v>
      </c>
      <c r="BD118" s="1947">
        <f>IF(AN118&gt;0,SUM(AN$76:AN118),BD117+0.001)</f>
        <v>4.3000000000000031E-2</v>
      </c>
      <c r="BE118" s="1947">
        <f>IF(AO118&gt;0,SUM(AO$76:AO118),BE117+0.001)</f>
        <v>4.3000000000000031E-2</v>
      </c>
      <c r="BF118" s="1947">
        <f>IF(AP118&gt;0,SUM(AP$76:AP118),BF117+0.001)</f>
        <v>4.3000000000000031E-2</v>
      </c>
      <c r="BG118" s="1947"/>
      <c r="BH118" s="1947"/>
      <c r="BI118" s="1947"/>
      <c r="BJ118" s="1947"/>
    </row>
    <row r="119" spans="1:62" ht="23.25" customHeight="1">
      <c r="A119" s="1968" t="str">
        <f>IF(Y!CZ22=0," ",Y!CZ22)</f>
        <v xml:space="preserve"> </v>
      </c>
      <c r="B119" s="1969" t="str">
        <f>IF(Y!DA22=0," ",Y!DA22)</f>
        <v xml:space="preserve"> </v>
      </c>
      <c r="C119" s="1229"/>
      <c r="D119" s="1968" t="str">
        <f>IF(Y!DB22=0," ",Y!DB22)</f>
        <v xml:space="preserve"> </v>
      </c>
      <c r="E119" s="1972" t="str">
        <f>IF(Y!DC22=0," ",Y!DC22)</f>
        <v xml:space="preserve"> </v>
      </c>
      <c r="F119" s="1227" t="s">
        <v>2123</v>
      </c>
      <c r="G119" s="2941"/>
      <c r="H119" s="1493"/>
      <c r="I119" s="716"/>
      <c r="J119" s="716"/>
      <c r="K119" s="716"/>
      <c r="L119" s="716"/>
      <c r="M119" s="716"/>
      <c r="N119" s="716"/>
      <c r="O119" s="187"/>
      <c r="P119" s="187"/>
      <c r="Q119" s="187"/>
      <c r="R119" s="187"/>
      <c r="S119" s="187"/>
      <c r="T119" s="742">
        <f>IF(Y!DK22=0,0,Y!DK22)</f>
        <v>0</v>
      </c>
      <c r="U119" s="742">
        <f>IF(Y!DL22=0,0,Y!DL22)</f>
        <v>0</v>
      </c>
      <c r="V119" s="748">
        <v>0</v>
      </c>
      <c r="W119" s="748">
        <f>IF(V119&gt;0,SUM(V$76:V119),0)</f>
        <v>0</v>
      </c>
      <c r="X119" s="748">
        <f>IF(T117&lt;&gt;0,1,0)</f>
        <v>0</v>
      </c>
      <c r="Y119" s="750">
        <f>IF(X119&gt;0,SUM(X$76:X119),Y118+0.001)</f>
        <v>18.020000000000024</v>
      </c>
      <c r="Z119" s="751">
        <v>0</v>
      </c>
      <c r="AA119" s="751">
        <f>IF(Z119&gt;0,SUM(Z$76:Z119),0)</f>
        <v>0</v>
      </c>
      <c r="AB119" s="751">
        <f>IF(U117&lt;&gt;0,1,0)</f>
        <v>0</v>
      </c>
      <c r="AC119" s="753">
        <f>IF(AB119&gt;0,SUM(AB$76:AB119),AC118+0.001)</f>
        <v>4.4000000000000032E-2</v>
      </c>
      <c r="AV119" s="1947">
        <f>IF(AF119&gt;0,SUM(AF$76:AF119),AV118+0.001)</f>
        <v>4.4000000000000032E-2</v>
      </c>
      <c r="AW119" s="1947">
        <f>IF(AG119&gt;0,SUM(AG$76:AG119),AW118+0.001)</f>
        <v>4.4000000000000032E-2</v>
      </c>
      <c r="AX119" s="1947">
        <f>IF(AH119&gt;0,SUM(AH$76:AH119),AX118+0.001)</f>
        <v>7.0220000000000073</v>
      </c>
      <c r="AY119" s="1947">
        <f>IF(AI119&gt;0,SUM(AI$76:AI119),AY118+0.001)</f>
        <v>6.0280000000000094</v>
      </c>
      <c r="AZ119" s="1947">
        <f>IF(AJ119&gt;0,SUM(AJ$76:AJ119),AZ118+0.001)</f>
        <v>1.0249999999999972</v>
      </c>
      <c r="BA119" s="1947">
        <f>IF(AK119&gt;0,SUM(AK$76:AK119),BA118+0.001)</f>
        <v>4.4000000000000032E-2</v>
      </c>
      <c r="BB119" s="1947">
        <f>IF(AL119&gt;0,SUM(AL$76:AL119),BB118+0.001)</f>
        <v>4.4000000000000032E-2</v>
      </c>
      <c r="BC119" s="1947">
        <f>IF(AM119&gt;0,SUM(AM$76:AM119),BC118+0.001)</f>
        <v>4.4000000000000032E-2</v>
      </c>
      <c r="BD119" s="1947">
        <f>IF(AN119&gt;0,SUM(AN$76:AN119),BD118+0.001)</f>
        <v>4.4000000000000032E-2</v>
      </c>
      <c r="BE119" s="1947">
        <f>IF(AO119&gt;0,SUM(AO$76:AO119),BE118+0.001)</f>
        <v>4.4000000000000032E-2</v>
      </c>
      <c r="BF119" s="1947">
        <f>IF(AP119&gt;0,SUM(AP$76:AP119),BF118+0.001)</f>
        <v>4.4000000000000032E-2</v>
      </c>
      <c r="BG119" s="1947"/>
      <c r="BH119" s="1947"/>
      <c r="BI119" s="1947"/>
      <c r="BJ119" s="1947"/>
    </row>
    <row r="120" spans="1:62" ht="23.25" customHeight="1">
      <c r="A120" s="1968">
        <f>IF(Y!CZ23=0," ",Y!CZ23)</f>
        <v>5</v>
      </c>
      <c r="B120" s="1969" t="str">
        <f>IF(Y!DA23=0," ",Y!DA23)</f>
        <v xml:space="preserve"> </v>
      </c>
      <c r="C120" s="1229"/>
      <c r="D120" s="1968" t="str">
        <f>IF(Y!DB23=0," ",Y!DB23)</f>
        <v xml:space="preserve"> </v>
      </c>
      <c r="E120" s="1972" t="str">
        <f>IF(Y!DC23=0," ",Y!DC23)</f>
        <v xml:space="preserve"> </v>
      </c>
      <c r="F120" s="1969" t="str">
        <f>IF(I120=0," ",P120)</f>
        <v xml:space="preserve"> </v>
      </c>
      <c r="G120" s="2941"/>
      <c r="H120" s="1493"/>
      <c r="I120" s="716">
        <f>Y!DD23</f>
        <v>0</v>
      </c>
      <c r="J120" s="716">
        <f>Y!DE23</f>
        <v>0</v>
      </c>
      <c r="K120" s="716">
        <f>Y!DF23</f>
        <v>0</v>
      </c>
      <c r="L120" s="716">
        <f>Y!DG23</f>
        <v>0</v>
      </c>
      <c r="M120" s="716">
        <f>Y!DH23</f>
        <v>0</v>
      </c>
      <c r="N120" s="716">
        <f>Y!DI23</f>
        <v>0</v>
      </c>
      <c r="O120" s="187">
        <f>INT(I120/10)*10</f>
        <v>0</v>
      </c>
      <c r="P120" s="187" t="str">
        <f>IF(O120=0," ",LOOKUP(O120,I$68:I$72,J$68:J$72))</f>
        <v xml:space="preserve"> </v>
      </c>
      <c r="Q120" s="187" t="str">
        <f>IF(N120&gt;0,J120&amp;","&amp;K120&amp;","&amp;L120&amp;","&amp;M120&amp;","&amp;N120,IF(M120&gt;0,J120&amp;","&amp;K120&amp;","&amp;L120&amp;","&amp;M120,IF(L120&gt;0,J120&amp;","&amp;K120&amp;","&amp;L120,IF(K120&gt;0,J120&amp;","&amp;K120,IF(J120&gt;0,J120," ")))))</f>
        <v xml:space="preserve"> </v>
      </c>
      <c r="R120" s="187">
        <f>I120-O120</f>
        <v>0</v>
      </c>
      <c r="S120" s="187" t="str">
        <f>IF(O120=0," ",IF(O120=100,"ข้อที่ "&amp;Q120,"ข้อที่ "&amp;R120))</f>
        <v xml:space="preserve"> </v>
      </c>
      <c r="T120" s="742">
        <f>IF(Y!DK23=0,0,Y!DK23)</f>
        <v>0</v>
      </c>
      <c r="U120" s="742">
        <f>IF(Y!DL23=0,0,Y!DL23)</f>
        <v>0</v>
      </c>
      <c r="V120" s="748">
        <f>IF(X120&gt;0,1,0)</f>
        <v>0</v>
      </c>
      <c r="W120" s="748">
        <f>IF(V120&gt;0,SUM(V$76:V120),0)</f>
        <v>0</v>
      </c>
      <c r="X120" s="748">
        <f>IF(T120&lt;&gt;0,1,0)</f>
        <v>0</v>
      </c>
      <c r="Y120" s="750">
        <f>IF(X120&gt;0,SUM(X$76:X120),Y119+0.001)</f>
        <v>18.021000000000026</v>
      </c>
      <c r="Z120" s="751">
        <f>IF(AB120&gt;0,1,0)</f>
        <v>0</v>
      </c>
      <c r="AA120" s="751">
        <f>IF(Z120&gt;0,SUM(Z$76:Z120),0)</f>
        <v>0</v>
      </c>
      <c r="AB120" s="751">
        <f>IF(U120&lt;&gt;0,1,0)</f>
        <v>0</v>
      </c>
      <c r="AC120" s="753">
        <f>IF(AB120&gt;0,SUM(AB$76:AB120),AC119+0.001)</f>
        <v>4.5000000000000033E-2</v>
      </c>
      <c r="AE120" s="28">
        <f>IF(I120=0,0,B120&amp;B121&amp;B122)</f>
        <v>0</v>
      </c>
      <c r="AF120" s="28">
        <f t="shared" ref="AF120:AP120" si="13">IF($I120=0,0,IF(OR($J120=AF$75,OR($K120=AF$75,OR($L120=AF$75,OR($M120=AF$75,$N120=AF$75)))),1,0))</f>
        <v>0</v>
      </c>
      <c r="AG120" s="28">
        <f t="shared" si="13"/>
        <v>0</v>
      </c>
      <c r="AH120" s="28">
        <f t="shared" si="13"/>
        <v>0</v>
      </c>
      <c r="AI120" s="28">
        <f t="shared" si="13"/>
        <v>0</v>
      </c>
      <c r="AJ120" s="28">
        <f t="shared" si="13"/>
        <v>0</v>
      </c>
      <c r="AK120" s="28">
        <f t="shared" si="13"/>
        <v>0</v>
      </c>
      <c r="AL120" s="28">
        <f t="shared" si="13"/>
        <v>0</v>
      </c>
      <c r="AM120" s="28">
        <f t="shared" si="13"/>
        <v>0</v>
      </c>
      <c r="AN120" s="28">
        <f t="shared" si="13"/>
        <v>0</v>
      </c>
      <c r="AO120" s="28">
        <f t="shared" si="13"/>
        <v>0</v>
      </c>
      <c r="AP120" s="28">
        <f t="shared" si="13"/>
        <v>0</v>
      </c>
      <c r="AV120" s="1947">
        <f>IF(AF120&gt;0,SUM(AF$76:AF120),AV119+0.001)</f>
        <v>4.5000000000000033E-2</v>
      </c>
      <c r="AW120" s="1947">
        <f>IF(AG120&gt;0,SUM(AG$76:AG120),AW119+0.001)</f>
        <v>4.5000000000000033E-2</v>
      </c>
      <c r="AX120" s="1947">
        <f>IF(AH120&gt;0,SUM(AH$76:AH120),AX119+0.001)</f>
        <v>7.0230000000000077</v>
      </c>
      <c r="AY120" s="1947">
        <f>IF(AI120&gt;0,SUM(AI$76:AI120),AY119+0.001)</f>
        <v>6.0290000000000097</v>
      </c>
      <c r="AZ120" s="1947">
        <f>IF(AJ120&gt;0,SUM(AJ$76:AJ120),AZ119+0.001)</f>
        <v>1.0259999999999971</v>
      </c>
      <c r="BA120" s="1947">
        <f>IF(AK120&gt;0,SUM(AK$76:AK120),BA119+0.001)</f>
        <v>4.5000000000000033E-2</v>
      </c>
      <c r="BB120" s="1947">
        <f>IF(AL120&gt;0,SUM(AL$76:AL120),BB119+0.001)</f>
        <v>4.5000000000000033E-2</v>
      </c>
      <c r="BC120" s="1947">
        <f>IF(AM120&gt;0,SUM(AM$76:AM120),BC119+0.001)</f>
        <v>4.5000000000000033E-2</v>
      </c>
      <c r="BD120" s="1947">
        <f>IF(AN120&gt;0,SUM(AN$76:AN120),BD119+0.001)</f>
        <v>4.5000000000000033E-2</v>
      </c>
      <c r="BE120" s="1947">
        <f>IF(AO120&gt;0,SUM(AO$76:AO120),BE119+0.001)</f>
        <v>4.5000000000000033E-2</v>
      </c>
      <c r="BF120" s="1947">
        <f>IF(AP120&gt;0,SUM(AP$76:AP120),BF119+0.001)</f>
        <v>4.5000000000000033E-2</v>
      </c>
      <c r="BG120" s="1947"/>
      <c r="BH120" s="1947"/>
      <c r="BI120" s="1947"/>
      <c r="BJ120" s="1947"/>
    </row>
    <row r="121" spans="1:62" ht="23.25" customHeight="1">
      <c r="A121" s="1968" t="str">
        <f>IF(Y!CZ24=0," ",Y!CZ24)</f>
        <v xml:space="preserve"> </v>
      </c>
      <c r="B121" s="1969" t="str">
        <f>IF(Y!DA24=0," ",Y!DA24)</f>
        <v xml:space="preserve"> </v>
      </c>
      <c r="C121" s="1229"/>
      <c r="D121" s="1968" t="str">
        <f>IF(Y!DB24=0," ",Y!DB24)</f>
        <v xml:space="preserve"> </v>
      </c>
      <c r="E121" s="1972" t="str">
        <f>IF(Y!DC24=0," ",Y!DC24)</f>
        <v xml:space="preserve"> </v>
      </c>
      <c r="F121" s="1227" t="str">
        <f>IF(I120=0," ",S120)</f>
        <v xml:space="preserve"> </v>
      </c>
      <c r="G121" s="2941"/>
      <c r="H121" s="1493"/>
      <c r="I121" s="716"/>
      <c r="J121" s="716"/>
      <c r="K121" s="716"/>
      <c r="L121" s="716"/>
      <c r="M121" s="716"/>
      <c r="N121" s="716"/>
      <c r="O121" s="187"/>
      <c r="P121" s="187"/>
      <c r="Q121" s="187"/>
      <c r="R121" s="187"/>
      <c r="S121" s="187"/>
      <c r="T121" s="742">
        <f>IF(Y!DK24=0,0,Y!DK24)</f>
        <v>0</v>
      </c>
      <c r="U121" s="742">
        <f>IF(Y!DL24=0,0,Y!DL24)</f>
        <v>0</v>
      </c>
      <c r="V121" s="748">
        <v>0</v>
      </c>
      <c r="W121" s="748">
        <f>IF(V121&gt;0,SUM(V$76:V121),0)</f>
        <v>0</v>
      </c>
      <c r="X121" s="748">
        <f>IF(T120&lt;&gt;0,1,0)</f>
        <v>0</v>
      </c>
      <c r="Y121" s="750">
        <f>IF(X121&gt;0,SUM(X$76:X121),Y120+0.001)</f>
        <v>18.022000000000027</v>
      </c>
      <c r="Z121" s="751">
        <v>0</v>
      </c>
      <c r="AA121" s="751">
        <f>IF(Z121&gt;0,SUM(Z$76:Z121),0)</f>
        <v>0</v>
      </c>
      <c r="AB121" s="751">
        <f>IF(U120&lt;&gt;0,1,0)</f>
        <v>0</v>
      </c>
      <c r="AC121" s="753">
        <f>IF(AB121&gt;0,SUM(AB$76:AB121),AC120+0.001)</f>
        <v>4.6000000000000034E-2</v>
      </c>
      <c r="AV121" s="1947">
        <f>IF(AF121&gt;0,SUM(AF$76:AF121),AV120+0.001)</f>
        <v>4.6000000000000034E-2</v>
      </c>
      <c r="AW121" s="1947">
        <f>IF(AG121&gt;0,SUM(AG$76:AG121),AW120+0.001)</f>
        <v>4.6000000000000034E-2</v>
      </c>
      <c r="AX121" s="1947">
        <f>IF(AH121&gt;0,SUM(AH$76:AH121),AX120+0.001)</f>
        <v>7.024000000000008</v>
      </c>
      <c r="AY121" s="1947">
        <f>IF(AI121&gt;0,SUM(AI$76:AI121),AY120+0.001)</f>
        <v>6.03000000000001</v>
      </c>
      <c r="AZ121" s="1947">
        <f>IF(AJ121&gt;0,SUM(AJ$76:AJ121),AZ120+0.001)</f>
        <v>1.026999999999997</v>
      </c>
      <c r="BA121" s="1947">
        <f>IF(AK121&gt;0,SUM(AK$76:AK121),BA120+0.001)</f>
        <v>4.6000000000000034E-2</v>
      </c>
      <c r="BB121" s="1947">
        <f>IF(AL121&gt;0,SUM(AL$76:AL121),BB120+0.001)</f>
        <v>4.6000000000000034E-2</v>
      </c>
      <c r="BC121" s="1947">
        <f>IF(AM121&gt;0,SUM(AM$76:AM121),BC120+0.001)</f>
        <v>4.6000000000000034E-2</v>
      </c>
      <c r="BD121" s="1947">
        <f>IF(AN121&gt;0,SUM(AN$76:AN121),BD120+0.001)</f>
        <v>4.6000000000000034E-2</v>
      </c>
      <c r="BE121" s="1947">
        <f>IF(AO121&gt;0,SUM(AO$76:AO121),BE120+0.001)</f>
        <v>4.6000000000000034E-2</v>
      </c>
      <c r="BF121" s="1947">
        <f>IF(AP121&gt;0,SUM(AP$76:AP121),BF120+0.001)</f>
        <v>4.6000000000000034E-2</v>
      </c>
      <c r="BG121" s="1947"/>
      <c r="BH121" s="1947"/>
      <c r="BI121" s="1947"/>
      <c r="BJ121" s="1947"/>
    </row>
    <row r="122" spans="1:62" ht="23.25" customHeight="1">
      <c r="A122" s="1968" t="str">
        <f>IF(Y!CZ25=0," ",Y!CZ25)</f>
        <v xml:space="preserve"> </v>
      </c>
      <c r="B122" s="1969" t="str">
        <f>IF(Y!DA25=0," ",Y!DA25)</f>
        <v xml:space="preserve"> </v>
      </c>
      <c r="C122" s="1229"/>
      <c r="D122" s="1968" t="str">
        <f>IF(Y!DB25=0," ",Y!DB25)</f>
        <v xml:space="preserve"> </v>
      </c>
      <c r="E122" s="1972" t="str">
        <f>IF(Y!DC25=0," ",Y!DC25)</f>
        <v xml:space="preserve"> </v>
      </c>
      <c r="F122" s="1227" t="s">
        <v>2123</v>
      </c>
      <c r="G122" s="2941"/>
      <c r="H122" s="1493"/>
      <c r="I122" s="716"/>
      <c r="J122" s="716"/>
      <c r="K122" s="716"/>
      <c r="L122" s="716"/>
      <c r="M122" s="716"/>
      <c r="N122" s="716"/>
      <c r="O122" s="187"/>
      <c r="P122" s="187"/>
      <c r="Q122" s="187"/>
      <c r="R122" s="187"/>
      <c r="S122" s="187"/>
      <c r="T122" s="742">
        <f>IF(Y!DK25=0,0,Y!DK25)</f>
        <v>0</v>
      </c>
      <c r="U122" s="742">
        <f>IF(Y!DL25=0,0,Y!DL25)</f>
        <v>0</v>
      </c>
      <c r="V122" s="748">
        <v>0</v>
      </c>
      <c r="W122" s="748">
        <f>IF(V122&gt;0,SUM(V$76:V122),0)</f>
        <v>0</v>
      </c>
      <c r="X122" s="748">
        <f>IF(T120&lt;&gt;0,1,0)</f>
        <v>0</v>
      </c>
      <c r="Y122" s="750">
        <f>IF(X122&gt;0,SUM(X$76:X122),Y121+0.001)</f>
        <v>18.023000000000028</v>
      </c>
      <c r="Z122" s="751">
        <v>0</v>
      </c>
      <c r="AA122" s="751">
        <f>IF(Z122&gt;0,SUM(Z$76:Z122),0)</f>
        <v>0</v>
      </c>
      <c r="AB122" s="751">
        <f>IF(U120&lt;&gt;0,1,0)</f>
        <v>0</v>
      </c>
      <c r="AC122" s="753">
        <f>IF(AB122&gt;0,SUM(AB$76:AB122),AC121+0.001)</f>
        <v>4.7000000000000035E-2</v>
      </c>
      <c r="AV122" s="1947">
        <f>IF(AF122&gt;0,SUM(AF$76:AF122),AV121+0.001)</f>
        <v>4.7000000000000035E-2</v>
      </c>
      <c r="AW122" s="1947">
        <f>IF(AG122&gt;0,SUM(AG$76:AG122),AW121+0.001)</f>
        <v>4.7000000000000035E-2</v>
      </c>
      <c r="AX122" s="1947">
        <f>IF(AH122&gt;0,SUM(AH$76:AH122),AX121+0.001)</f>
        <v>7.0250000000000083</v>
      </c>
      <c r="AY122" s="1947">
        <f>IF(AI122&gt;0,SUM(AI$76:AI122),AY121+0.001)</f>
        <v>6.0310000000000104</v>
      </c>
      <c r="AZ122" s="1947">
        <f>IF(AJ122&gt;0,SUM(AJ$76:AJ122),AZ121+0.001)</f>
        <v>1.0279999999999969</v>
      </c>
      <c r="BA122" s="1947">
        <f>IF(AK122&gt;0,SUM(AK$76:AK122),BA121+0.001)</f>
        <v>4.7000000000000035E-2</v>
      </c>
      <c r="BB122" s="1947">
        <f>IF(AL122&gt;0,SUM(AL$76:AL122),BB121+0.001)</f>
        <v>4.7000000000000035E-2</v>
      </c>
      <c r="BC122" s="1947">
        <f>IF(AM122&gt;0,SUM(AM$76:AM122),BC121+0.001)</f>
        <v>4.7000000000000035E-2</v>
      </c>
      <c r="BD122" s="1947">
        <f>IF(AN122&gt;0,SUM(AN$76:AN122),BD121+0.001)</f>
        <v>4.7000000000000035E-2</v>
      </c>
      <c r="BE122" s="1947">
        <f>IF(AO122&gt;0,SUM(AO$76:AO122),BE121+0.001)</f>
        <v>4.7000000000000035E-2</v>
      </c>
      <c r="BF122" s="1947">
        <f>IF(AP122&gt;0,SUM(AP$76:AP122),BF121+0.001)</f>
        <v>4.7000000000000035E-2</v>
      </c>
      <c r="BG122" s="1947"/>
      <c r="BH122" s="1947"/>
      <c r="BI122" s="1947"/>
      <c r="BJ122" s="1947"/>
    </row>
    <row r="123" spans="1:62" ht="23.25" customHeight="1">
      <c r="A123" s="1968">
        <f>IF(Y!CZ26=0," ",Y!CZ26)</f>
        <v>6</v>
      </c>
      <c r="B123" s="1969" t="str">
        <f>IF(Y!DA26=0," ",Y!DA26)</f>
        <v xml:space="preserve"> </v>
      </c>
      <c r="C123" s="1229"/>
      <c r="D123" s="1968" t="str">
        <f>IF(Y!DB26=0," ",Y!DB26)</f>
        <v xml:space="preserve"> </v>
      </c>
      <c r="E123" s="1972" t="str">
        <f>IF(Y!DC26=0," ",Y!DC26)</f>
        <v xml:space="preserve"> </v>
      </c>
      <c r="F123" s="1969" t="str">
        <f>IF(I123=0," ",P123)</f>
        <v xml:space="preserve"> </v>
      </c>
      <c r="G123" s="2941"/>
      <c r="H123" s="1493"/>
      <c r="I123" s="716">
        <f>Y!DD26</f>
        <v>0</v>
      </c>
      <c r="J123" s="716">
        <f>Y!DE26</f>
        <v>0</v>
      </c>
      <c r="K123" s="716">
        <f>Y!DF26</f>
        <v>0</v>
      </c>
      <c r="L123" s="716">
        <f>Y!DG26</f>
        <v>0</v>
      </c>
      <c r="M123" s="716">
        <f>Y!DH26</f>
        <v>0</v>
      </c>
      <c r="N123" s="716">
        <f>Y!DI26</f>
        <v>0</v>
      </c>
      <c r="O123" s="187">
        <f>INT(I123/10)*10</f>
        <v>0</v>
      </c>
      <c r="P123" s="187" t="str">
        <f>IF(O123=0," ",LOOKUP(O123,I$68:I$72,J$68:J$72))</f>
        <v xml:space="preserve"> </v>
      </c>
      <c r="Q123" s="187" t="str">
        <f>IF(N123&gt;0,J123&amp;","&amp;K123&amp;","&amp;L123&amp;","&amp;M123&amp;","&amp;N123,IF(M123&gt;0,J123&amp;","&amp;K123&amp;","&amp;L123&amp;","&amp;M123,IF(L123&gt;0,J123&amp;","&amp;K123&amp;","&amp;L123,IF(K123&gt;0,J123&amp;","&amp;K123,IF(J123&gt;0,J123," ")))))</f>
        <v xml:space="preserve"> </v>
      </c>
      <c r="R123" s="187">
        <f>I123-O123</f>
        <v>0</v>
      </c>
      <c r="S123" s="187" t="str">
        <f>IF(O123=0," ",IF(O123=100,"ข้อที่ "&amp;Q123,"ข้อที่ "&amp;R123))</f>
        <v xml:space="preserve"> </v>
      </c>
      <c r="T123" s="742">
        <f>IF(Y!DK26=0,0,Y!DK26)</f>
        <v>0</v>
      </c>
      <c r="U123" s="742">
        <f>IF(Y!DL26=0,0,Y!DL26)</f>
        <v>0</v>
      </c>
      <c r="V123" s="748">
        <f>IF(X123&gt;0,1,0)</f>
        <v>0</v>
      </c>
      <c r="W123" s="748">
        <f>IF(V123&gt;0,SUM(V$76:V123),0)</f>
        <v>0</v>
      </c>
      <c r="X123" s="748">
        <f>IF(T123&lt;&gt;0,1,0)</f>
        <v>0</v>
      </c>
      <c r="Y123" s="750">
        <f>IF(X123&gt;0,SUM(X$76:X123),Y122+0.001)</f>
        <v>18.024000000000029</v>
      </c>
      <c r="Z123" s="751">
        <f>IF(AB123&gt;0,1,0)</f>
        <v>0</v>
      </c>
      <c r="AA123" s="751">
        <f>IF(Z123&gt;0,SUM(Z$76:Z123),0)</f>
        <v>0</v>
      </c>
      <c r="AB123" s="751">
        <f>IF(U123&lt;&gt;0,1,0)</f>
        <v>0</v>
      </c>
      <c r="AC123" s="753">
        <f>IF(AB123&gt;0,SUM(AB$76:AB123),AC122+0.001)</f>
        <v>4.8000000000000036E-2</v>
      </c>
      <c r="AE123" s="28">
        <f>IF(I123=0,0,B123&amp;B124&amp;B125)</f>
        <v>0</v>
      </c>
      <c r="AF123" s="28">
        <f t="shared" ref="AF123:AP123" si="14">IF($I123=0,0,IF(OR($J123=AF$75,OR($K123=AF$75,OR($L123=AF$75,OR($M123=AF$75,$N123=AF$75)))),1,0))</f>
        <v>0</v>
      </c>
      <c r="AG123" s="28">
        <f t="shared" si="14"/>
        <v>0</v>
      </c>
      <c r="AH123" s="28">
        <f t="shared" si="14"/>
        <v>0</v>
      </c>
      <c r="AI123" s="28">
        <f t="shared" si="14"/>
        <v>0</v>
      </c>
      <c r="AJ123" s="28">
        <f t="shared" si="14"/>
        <v>0</v>
      </c>
      <c r="AK123" s="28">
        <f t="shared" si="14"/>
        <v>0</v>
      </c>
      <c r="AL123" s="28">
        <f t="shared" si="14"/>
        <v>0</v>
      </c>
      <c r="AM123" s="28">
        <f t="shared" si="14"/>
        <v>0</v>
      </c>
      <c r="AN123" s="28">
        <f t="shared" si="14"/>
        <v>0</v>
      </c>
      <c r="AO123" s="28">
        <f t="shared" si="14"/>
        <v>0</v>
      </c>
      <c r="AP123" s="28">
        <f t="shared" si="14"/>
        <v>0</v>
      </c>
      <c r="AV123" s="1947">
        <f>IF(AF123&gt;0,SUM(AF$76:AF123),AV122+0.001)</f>
        <v>4.8000000000000036E-2</v>
      </c>
      <c r="AW123" s="1947">
        <f>IF(AG123&gt;0,SUM(AG$76:AG123),AW122+0.001)</f>
        <v>4.8000000000000036E-2</v>
      </c>
      <c r="AX123" s="1947">
        <f>IF(AH123&gt;0,SUM(AH$76:AH123),AX122+0.001)</f>
        <v>7.0260000000000087</v>
      </c>
      <c r="AY123" s="1947">
        <f>IF(AI123&gt;0,SUM(AI$76:AI123),AY122+0.001)</f>
        <v>6.0320000000000107</v>
      </c>
      <c r="AZ123" s="1947">
        <f>IF(AJ123&gt;0,SUM(AJ$76:AJ123),AZ122+0.001)</f>
        <v>1.0289999999999968</v>
      </c>
      <c r="BA123" s="1947">
        <f>IF(AK123&gt;0,SUM(AK$76:AK123),BA122+0.001)</f>
        <v>4.8000000000000036E-2</v>
      </c>
      <c r="BB123" s="1947">
        <f>IF(AL123&gt;0,SUM(AL$76:AL123),BB122+0.001)</f>
        <v>4.8000000000000036E-2</v>
      </c>
      <c r="BC123" s="1947">
        <f>IF(AM123&gt;0,SUM(AM$76:AM123),BC122+0.001)</f>
        <v>4.8000000000000036E-2</v>
      </c>
      <c r="BD123" s="1947">
        <f>IF(AN123&gt;0,SUM(AN$76:AN123),BD122+0.001)</f>
        <v>4.8000000000000036E-2</v>
      </c>
      <c r="BE123" s="1947">
        <f>IF(AO123&gt;0,SUM(AO$76:AO123),BE122+0.001)</f>
        <v>4.8000000000000036E-2</v>
      </c>
      <c r="BF123" s="1947">
        <f>IF(AP123&gt;0,SUM(AP$76:AP123),BF122+0.001)</f>
        <v>4.8000000000000036E-2</v>
      </c>
      <c r="BG123" s="1947"/>
      <c r="BH123" s="1947"/>
      <c r="BI123" s="1947"/>
      <c r="BJ123" s="1947"/>
    </row>
    <row r="124" spans="1:62" ht="23.25" customHeight="1">
      <c r="A124" s="1968" t="str">
        <f>IF(Y!CZ27=0," ",Y!CZ27)</f>
        <v xml:space="preserve"> </v>
      </c>
      <c r="B124" s="1969" t="str">
        <f>IF(Y!DA27=0," ",Y!DA27)</f>
        <v xml:space="preserve"> </v>
      </c>
      <c r="C124" s="1229"/>
      <c r="D124" s="1968" t="str">
        <f>IF(Y!DB27=0," ",Y!DB27)</f>
        <v xml:space="preserve"> </v>
      </c>
      <c r="E124" s="1972" t="str">
        <f>IF(Y!DC27=0," ",Y!DC27)</f>
        <v xml:space="preserve"> </v>
      </c>
      <c r="F124" s="1227" t="str">
        <f>IF(I123=0," ",S123)</f>
        <v xml:space="preserve"> </v>
      </c>
      <c r="G124" s="2941"/>
      <c r="H124" s="1493"/>
      <c r="I124" s="716"/>
      <c r="J124" s="716"/>
      <c r="K124" s="716"/>
      <c r="L124" s="716"/>
      <c r="M124" s="716"/>
      <c r="N124" s="716"/>
      <c r="O124" s="187"/>
      <c r="P124" s="187"/>
      <c r="Q124" s="187"/>
      <c r="R124" s="187"/>
      <c r="S124" s="187"/>
      <c r="T124" s="742">
        <f>IF(Y!DK27=0,0,Y!DK27)</f>
        <v>0</v>
      </c>
      <c r="U124" s="742">
        <f>IF(Y!DL27=0,0,Y!DL27)</f>
        <v>0</v>
      </c>
      <c r="V124" s="748">
        <v>0</v>
      </c>
      <c r="W124" s="748">
        <f>IF(V124&gt;0,SUM(V$76:V124),0)</f>
        <v>0</v>
      </c>
      <c r="X124" s="748">
        <f>IF(T123&lt;&gt;0,1,0)</f>
        <v>0</v>
      </c>
      <c r="Y124" s="750">
        <f>IF(X124&gt;0,SUM(X$76:X124),Y123+0.001)</f>
        <v>18.025000000000031</v>
      </c>
      <c r="Z124" s="751">
        <v>0</v>
      </c>
      <c r="AA124" s="751">
        <f>IF(Z124&gt;0,SUM(Z$76:Z124),0)</f>
        <v>0</v>
      </c>
      <c r="AB124" s="751">
        <f>IF(U123&lt;&gt;0,1,0)</f>
        <v>0</v>
      </c>
      <c r="AC124" s="753">
        <f>IF(AB124&gt;0,SUM(AB$76:AB124),AC123+0.001)</f>
        <v>4.9000000000000037E-2</v>
      </c>
      <c r="AV124" s="1947">
        <f>IF(AF124&gt;0,SUM(AF$76:AF124),AV123+0.001)</f>
        <v>4.9000000000000037E-2</v>
      </c>
      <c r="AW124" s="1947">
        <f>IF(AG124&gt;0,SUM(AG$76:AG124),AW123+0.001)</f>
        <v>4.9000000000000037E-2</v>
      </c>
      <c r="AX124" s="1947">
        <f>IF(AH124&gt;0,SUM(AH$76:AH124),AX123+0.001)</f>
        <v>7.027000000000009</v>
      </c>
      <c r="AY124" s="1947">
        <f>IF(AI124&gt;0,SUM(AI$76:AI124),AY123+0.001)</f>
        <v>6.033000000000011</v>
      </c>
      <c r="AZ124" s="1947">
        <f>IF(AJ124&gt;0,SUM(AJ$76:AJ124),AZ123+0.001)</f>
        <v>1.0299999999999967</v>
      </c>
      <c r="BA124" s="1947">
        <f>IF(AK124&gt;0,SUM(AK$76:AK124),BA123+0.001)</f>
        <v>4.9000000000000037E-2</v>
      </c>
      <c r="BB124" s="1947">
        <f>IF(AL124&gt;0,SUM(AL$76:AL124),BB123+0.001)</f>
        <v>4.9000000000000037E-2</v>
      </c>
      <c r="BC124" s="1947">
        <f>IF(AM124&gt;0,SUM(AM$76:AM124),BC123+0.001)</f>
        <v>4.9000000000000037E-2</v>
      </c>
      <c r="BD124" s="1947">
        <f>IF(AN124&gt;0,SUM(AN$76:AN124),BD123+0.001)</f>
        <v>4.9000000000000037E-2</v>
      </c>
      <c r="BE124" s="1947">
        <f>IF(AO124&gt;0,SUM(AO$76:AO124),BE123+0.001)</f>
        <v>4.9000000000000037E-2</v>
      </c>
      <c r="BF124" s="1947">
        <f>IF(AP124&gt;0,SUM(AP$76:AP124),BF123+0.001)</f>
        <v>4.9000000000000037E-2</v>
      </c>
      <c r="BG124" s="1947"/>
      <c r="BH124" s="1947"/>
      <c r="BI124" s="1947"/>
      <c r="BJ124" s="1947"/>
    </row>
    <row r="125" spans="1:62" ht="23.25" customHeight="1">
      <c r="A125" s="1968" t="str">
        <f>IF(Y!CZ28=0," ",Y!CZ28)</f>
        <v xml:space="preserve"> </v>
      </c>
      <c r="B125" s="1969" t="str">
        <f>IF(Y!DA28=0," ",Y!DA28)</f>
        <v xml:space="preserve"> </v>
      </c>
      <c r="C125" s="1229"/>
      <c r="D125" s="1968" t="str">
        <f>IF(Y!DB28=0," ",Y!DB28)</f>
        <v xml:space="preserve"> </v>
      </c>
      <c r="E125" s="1972" t="str">
        <f>IF(Y!DC28=0," ",Y!DC28)</f>
        <v xml:space="preserve"> </v>
      </c>
      <c r="F125" s="1227" t="s">
        <v>2123</v>
      </c>
      <c r="G125" s="2941"/>
      <c r="H125" s="1493"/>
      <c r="I125" s="716"/>
      <c r="J125" s="716"/>
      <c r="K125" s="716"/>
      <c r="L125" s="716"/>
      <c r="M125" s="716"/>
      <c r="N125" s="716"/>
      <c r="O125" s="187"/>
      <c r="P125" s="187"/>
      <c r="Q125" s="187"/>
      <c r="R125" s="187"/>
      <c r="S125" s="187"/>
      <c r="T125" s="742">
        <f>IF(Y!DK28=0,0,Y!DK28)</f>
        <v>0</v>
      </c>
      <c r="U125" s="742">
        <f>IF(Y!DL28=0,0,Y!DL28)</f>
        <v>0</v>
      </c>
      <c r="V125" s="748">
        <v>0</v>
      </c>
      <c r="W125" s="748">
        <f>IF(V125&gt;0,SUM(V$76:V125),0)</f>
        <v>0</v>
      </c>
      <c r="X125" s="748">
        <f>IF(T123&lt;&gt;0,1,0)</f>
        <v>0</v>
      </c>
      <c r="Y125" s="750">
        <f>IF(X125&gt;0,SUM(X$76:X125),Y124+0.001)</f>
        <v>18.026000000000032</v>
      </c>
      <c r="Z125" s="751">
        <v>0</v>
      </c>
      <c r="AA125" s="751">
        <f>IF(Z125&gt;0,SUM(Z$76:Z125),0)</f>
        <v>0</v>
      </c>
      <c r="AB125" s="751">
        <f>IF(U123&lt;&gt;0,1,0)</f>
        <v>0</v>
      </c>
      <c r="AC125" s="753">
        <f>IF(AB125&gt;0,SUM(AB$76:AB125),AC124+0.001)</f>
        <v>5.0000000000000037E-2</v>
      </c>
      <c r="AV125" s="1947">
        <f>IF(AF125&gt;0,SUM(AF$76:AF125),AV124+0.001)</f>
        <v>5.0000000000000037E-2</v>
      </c>
      <c r="AW125" s="1947">
        <f>IF(AG125&gt;0,SUM(AG$76:AG125),AW124+0.001)</f>
        <v>5.0000000000000037E-2</v>
      </c>
      <c r="AX125" s="1947">
        <f>IF(AH125&gt;0,SUM(AH$76:AH125),AX124+0.001)</f>
        <v>7.0280000000000094</v>
      </c>
      <c r="AY125" s="1947">
        <f>IF(AI125&gt;0,SUM(AI$76:AI125),AY124+0.001)</f>
        <v>6.0340000000000114</v>
      </c>
      <c r="AZ125" s="1947">
        <f>IF(AJ125&gt;0,SUM(AJ$76:AJ125),AZ124+0.001)</f>
        <v>1.0309999999999966</v>
      </c>
      <c r="BA125" s="1947">
        <f>IF(AK125&gt;0,SUM(AK$76:AK125),BA124+0.001)</f>
        <v>5.0000000000000037E-2</v>
      </c>
      <c r="BB125" s="1947">
        <f>IF(AL125&gt;0,SUM(AL$76:AL125),BB124+0.001)</f>
        <v>5.0000000000000037E-2</v>
      </c>
      <c r="BC125" s="1947">
        <f>IF(AM125&gt;0,SUM(AM$76:AM125),BC124+0.001)</f>
        <v>5.0000000000000037E-2</v>
      </c>
      <c r="BD125" s="1947">
        <f>IF(AN125&gt;0,SUM(AN$76:AN125),BD124+0.001)</f>
        <v>5.0000000000000037E-2</v>
      </c>
      <c r="BE125" s="1947">
        <f>IF(AO125&gt;0,SUM(AO$76:AO125),BE124+0.001)</f>
        <v>5.0000000000000037E-2</v>
      </c>
      <c r="BF125" s="1947">
        <f>IF(AP125&gt;0,SUM(AP$76:AP125),BF124+0.001)</f>
        <v>5.0000000000000037E-2</v>
      </c>
      <c r="BG125" s="1947"/>
      <c r="BH125" s="1947"/>
      <c r="BI125" s="1947"/>
      <c r="BJ125" s="1947"/>
    </row>
    <row r="126" spans="1:62" ht="23.25" customHeight="1">
      <c r="A126" s="1968">
        <f>IF(Y!CZ29=0," ",Y!CZ29)</f>
        <v>7</v>
      </c>
      <c r="B126" s="1969" t="str">
        <f>IF(Y!DA29=0," ",Y!DA29)</f>
        <v xml:space="preserve"> </v>
      </c>
      <c r="C126" s="1229"/>
      <c r="D126" s="1968" t="str">
        <f>IF(Y!DB29=0," ",Y!DB29)</f>
        <v xml:space="preserve"> </v>
      </c>
      <c r="E126" s="1972" t="str">
        <f>IF(Y!DC29=0," ",Y!DC29)</f>
        <v xml:space="preserve"> </v>
      </c>
      <c r="F126" s="1969" t="str">
        <f>IF(I126=0," ",P126)</f>
        <v xml:space="preserve"> </v>
      </c>
      <c r="G126" s="2941"/>
      <c r="H126" s="1493"/>
      <c r="I126" s="716">
        <f>Y!DD29</f>
        <v>0</v>
      </c>
      <c r="J126" s="716">
        <f>Y!DE29</f>
        <v>0</v>
      </c>
      <c r="K126" s="716">
        <f>Y!DF29</f>
        <v>0</v>
      </c>
      <c r="L126" s="716">
        <f>Y!DG29</f>
        <v>0</v>
      </c>
      <c r="M126" s="716">
        <f>Y!DH29</f>
        <v>0</v>
      </c>
      <c r="N126" s="716">
        <f>Y!DI29</f>
        <v>0</v>
      </c>
      <c r="O126" s="187">
        <f>INT(I126/10)*10</f>
        <v>0</v>
      </c>
      <c r="P126" s="187" t="str">
        <f>IF(O126=0," ",LOOKUP(O126,I$68:I$72,J$68:J$72))</f>
        <v xml:space="preserve"> </v>
      </c>
      <c r="Q126" s="187" t="str">
        <f>IF(N126&gt;0,J126&amp;","&amp;K126&amp;","&amp;L126&amp;","&amp;M126&amp;","&amp;N126,IF(M126&gt;0,J126&amp;","&amp;K126&amp;","&amp;L126&amp;","&amp;M126,IF(L126&gt;0,J126&amp;","&amp;K126&amp;","&amp;L126,IF(K126&gt;0,J126&amp;","&amp;K126,IF(J126&gt;0,J126," ")))))</f>
        <v xml:space="preserve"> </v>
      </c>
      <c r="R126" s="187">
        <f>I126-O126</f>
        <v>0</v>
      </c>
      <c r="S126" s="187" t="str">
        <f>IF(O126=0," ",IF(O126=100,"ข้อที่ "&amp;Q126,"ข้อที่ "&amp;R126))</f>
        <v xml:space="preserve"> </v>
      </c>
      <c r="T126" s="742">
        <f>IF(Y!DK29=0,0,Y!DK29)</f>
        <v>0</v>
      </c>
      <c r="U126" s="742">
        <f>IF(Y!DL29=0,0,Y!DL29)</f>
        <v>0</v>
      </c>
      <c r="V126" s="748">
        <f>IF(X126&gt;0,1,0)</f>
        <v>0</v>
      </c>
      <c r="W126" s="748">
        <f>IF(V126&gt;0,SUM(V$76:V126),0)</f>
        <v>0</v>
      </c>
      <c r="X126" s="748">
        <f>IF(T126&lt;&gt;0,1,0)</f>
        <v>0</v>
      </c>
      <c r="Y126" s="750">
        <f>IF(X126&gt;0,SUM(X$76:X126),Y125+0.001)</f>
        <v>18.027000000000033</v>
      </c>
      <c r="Z126" s="751">
        <f>IF(AB126&gt;0,1,0)</f>
        <v>0</v>
      </c>
      <c r="AA126" s="751">
        <f>IF(Z126&gt;0,SUM(Z$76:Z126),0)</f>
        <v>0</v>
      </c>
      <c r="AB126" s="751">
        <f>IF(U126&lt;&gt;0,1,0)</f>
        <v>0</v>
      </c>
      <c r="AC126" s="753">
        <f>IF(AB126&gt;0,SUM(AB$76:AB126),AC125+0.001)</f>
        <v>5.1000000000000038E-2</v>
      </c>
      <c r="AE126" s="28">
        <f>IF(I126=0,0,B126&amp;B127&amp;B128)</f>
        <v>0</v>
      </c>
      <c r="AF126" s="28">
        <f t="shared" ref="AF126:AP126" si="15">IF($I126=0,0,IF(OR($J126=AF$75,OR($K126=AF$75,OR($L126=AF$75,OR($M126=AF$75,$N126=AF$75)))),1,0))</f>
        <v>0</v>
      </c>
      <c r="AG126" s="28">
        <f t="shared" si="15"/>
        <v>0</v>
      </c>
      <c r="AH126" s="28">
        <f t="shared" si="15"/>
        <v>0</v>
      </c>
      <c r="AI126" s="28">
        <f t="shared" si="15"/>
        <v>0</v>
      </c>
      <c r="AJ126" s="28">
        <f t="shared" si="15"/>
        <v>0</v>
      </c>
      <c r="AK126" s="28">
        <f t="shared" si="15"/>
        <v>0</v>
      </c>
      <c r="AL126" s="28">
        <f t="shared" si="15"/>
        <v>0</v>
      </c>
      <c r="AM126" s="28">
        <f t="shared" si="15"/>
        <v>0</v>
      </c>
      <c r="AN126" s="28">
        <f t="shared" si="15"/>
        <v>0</v>
      </c>
      <c r="AO126" s="28">
        <f t="shared" si="15"/>
        <v>0</v>
      </c>
      <c r="AP126" s="28">
        <f t="shared" si="15"/>
        <v>0</v>
      </c>
      <c r="AV126" s="1947">
        <f>IF(AF126&gt;0,SUM(AF$76:AF126),AV125+0.001)</f>
        <v>5.1000000000000038E-2</v>
      </c>
      <c r="AW126" s="1947">
        <f>IF(AG126&gt;0,SUM(AG$76:AG126),AW125+0.001)</f>
        <v>5.1000000000000038E-2</v>
      </c>
      <c r="AX126" s="1947">
        <f>IF(AH126&gt;0,SUM(AH$76:AH126),AX125+0.001)</f>
        <v>7.0290000000000097</v>
      </c>
      <c r="AY126" s="1947">
        <f>IF(AI126&gt;0,SUM(AI$76:AI126),AY125+0.001)</f>
        <v>6.0350000000000117</v>
      </c>
      <c r="AZ126" s="1947">
        <f>IF(AJ126&gt;0,SUM(AJ$76:AJ126),AZ125+0.001)</f>
        <v>1.0319999999999965</v>
      </c>
      <c r="BA126" s="1947">
        <f>IF(AK126&gt;0,SUM(AK$76:AK126),BA125+0.001)</f>
        <v>5.1000000000000038E-2</v>
      </c>
      <c r="BB126" s="1947">
        <f>IF(AL126&gt;0,SUM(AL$76:AL126),BB125+0.001)</f>
        <v>5.1000000000000038E-2</v>
      </c>
      <c r="BC126" s="1947">
        <f>IF(AM126&gt;0,SUM(AM$76:AM126),BC125+0.001)</f>
        <v>5.1000000000000038E-2</v>
      </c>
      <c r="BD126" s="1947">
        <f>IF(AN126&gt;0,SUM(AN$76:AN126),BD125+0.001)</f>
        <v>5.1000000000000038E-2</v>
      </c>
      <c r="BE126" s="1947">
        <f>IF(AO126&gt;0,SUM(AO$76:AO126),BE125+0.001)</f>
        <v>5.1000000000000038E-2</v>
      </c>
      <c r="BF126" s="1947">
        <f>IF(AP126&gt;0,SUM(AP$76:AP126),BF125+0.001)</f>
        <v>5.1000000000000038E-2</v>
      </c>
      <c r="BG126" s="1947"/>
      <c r="BH126" s="1947"/>
      <c r="BI126" s="1947"/>
      <c r="BJ126" s="1947"/>
    </row>
    <row r="127" spans="1:62" ht="23.25" customHeight="1">
      <c r="A127" s="1968" t="str">
        <f>IF(Y!CZ30=0," ",Y!CZ30)</f>
        <v xml:space="preserve"> </v>
      </c>
      <c r="B127" s="1969" t="str">
        <f>IF(Y!DA30=0," ",Y!DA30)</f>
        <v xml:space="preserve"> </v>
      </c>
      <c r="C127" s="1229"/>
      <c r="D127" s="1968" t="str">
        <f>IF(Y!DB30=0," ",Y!DB30)</f>
        <v xml:space="preserve"> </v>
      </c>
      <c r="E127" s="1972" t="str">
        <f>IF(Y!DC30=0," ",Y!DC30)</f>
        <v xml:space="preserve"> </v>
      </c>
      <c r="F127" s="1227" t="str">
        <f>IF(I126=0," ",S126)</f>
        <v xml:space="preserve"> </v>
      </c>
      <c r="G127" s="2941"/>
      <c r="H127" s="1493"/>
      <c r="I127" s="716"/>
      <c r="J127" s="716"/>
      <c r="K127" s="716"/>
      <c r="L127" s="716"/>
      <c r="M127" s="716"/>
      <c r="N127" s="716"/>
      <c r="O127" s="187"/>
      <c r="P127" s="187"/>
      <c r="Q127" s="187"/>
      <c r="R127" s="187"/>
      <c r="S127" s="187"/>
      <c r="T127" s="742">
        <f>IF(Y!DK30=0,0,Y!DK30)</f>
        <v>0</v>
      </c>
      <c r="U127" s="742">
        <f>IF(Y!DL30=0,0,Y!DL30)</f>
        <v>0</v>
      </c>
      <c r="V127" s="748">
        <v>0</v>
      </c>
      <c r="W127" s="748">
        <f>IF(V127&gt;0,SUM(V$76:V127),0)</f>
        <v>0</v>
      </c>
      <c r="X127" s="748">
        <f>IF(T126&lt;&gt;0,1,0)</f>
        <v>0</v>
      </c>
      <c r="Y127" s="750">
        <f>IF(X127&gt;0,SUM(X$76:X127),Y126+0.001)</f>
        <v>18.028000000000034</v>
      </c>
      <c r="Z127" s="751">
        <v>0</v>
      </c>
      <c r="AA127" s="751">
        <f>IF(Z127&gt;0,SUM(Z$76:Z127),0)</f>
        <v>0</v>
      </c>
      <c r="AB127" s="751">
        <f>IF(U126&lt;&gt;0,1,0)</f>
        <v>0</v>
      </c>
      <c r="AC127" s="753">
        <f>IF(AB127&gt;0,SUM(AB$76:AB127),AC126+0.001)</f>
        <v>5.2000000000000039E-2</v>
      </c>
      <c r="AV127" s="1947">
        <f>IF(AF127&gt;0,SUM(AF$76:AF127),AV126+0.001)</f>
        <v>5.2000000000000039E-2</v>
      </c>
      <c r="AW127" s="1947">
        <f>IF(AG127&gt;0,SUM(AG$76:AG127),AW126+0.001)</f>
        <v>5.2000000000000039E-2</v>
      </c>
      <c r="AX127" s="1947">
        <f>IF(AH127&gt;0,SUM(AH$76:AH127),AX126+0.001)</f>
        <v>7.03000000000001</v>
      </c>
      <c r="AY127" s="1947">
        <f>IF(AI127&gt;0,SUM(AI$76:AI127),AY126+0.001)</f>
        <v>6.036000000000012</v>
      </c>
      <c r="AZ127" s="1947">
        <f>IF(AJ127&gt;0,SUM(AJ$76:AJ127),AZ126+0.001)</f>
        <v>1.0329999999999964</v>
      </c>
      <c r="BA127" s="1947">
        <f>IF(AK127&gt;0,SUM(AK$76:AK127),BA126+0.001)</f>
        <v>5.2000000000000039E-2</v>
      </c>
      <c r="BB127" s="1947">
        <f>IF(AL127&gt;0,SUM(AL$76:AL127),BB126+0.001)</f>
        <v>5.2000000000000039E-2</v>
      </c>
      <c r="BC127" s="1947">
        <f>IF(AM127&gt;0,SUM(AM$76:AM127),BC126+0.001)</f>
        <v>5.2000000000000039E-2</v>
      </c>
      <c r="BD127" s="1947">
        <f>IF(AN127&gt;0,SUM(AN$76:AN127),BD126+0.001)</f>
        <v>5.2000000000000039E-2</v>
      </c>
      <c r="BE127" s="1947">
        <f>IF(AO127&gt;0,SUM(AO$76:AO127),BE126+0.001)</f>
        <v>5.2000000000000039E-2</v>
      </c>
      <c r="BF127" s="1947">
        <f>IF(AP127&gt;0,SUM(AP$76:AP127),BF126+0.001)</f>
        <v>5.2000000000000039E-2</v>
      </c>
      <c r="BG127" s="1947"/>
      <c r="BH127" s="1947"/>
      <c r="BI127" s="1947"/>
      <c r="BJ127" s="1947"/>
    </row>
    <row r="128" spans="1:62" ht="23.25" customHeight="1">
      <c r="A128" s="1968" t="str">
        <f>IF(Y!CZ31=0," ",Y!CZ31)</f>
        <v xml:space="preserve"> </v>
      </c>
      <c r="B128" s="1969" t="str">
        <f>IF(Y!DA31=0," ",Y!DA31)</f>
        <v xml:space="preserve"> </v>
      </c>
      <c r="C128" s="1229"/>
      <c r="D128" s="1968" t="str">
        <f>IF(Y!DB31=0," ",Y!DB31)</f>
        <v xml:space="preserve"> </v>
      </c>
      <c r="E128" s="1972" t="str">
        <f>IF(Y!DC31=0," ",Y!DC31)</f>
        <v xml:space="preserve"> </v>
      </c>
      <c r="F128" s="1227" t="s">
        <v>2123</v>
      </c>
      <c r="G128" s="2941"/>
      <c r="H128" s="1493"/>
      <c r="I128" s="716"/>
      <c r="J128" s="716"/>
      <c r="K128" s="716"/>
      <c r="L128" s="716"/>
      <c r="M128" s="716"/>
      <c r="N128" s="716"/>
      <c r="O128" s="187"/>
      <c r="P128" s="187"/>
      <c r="Q128" s="187"/>
      <c r="R128" s="187"/>
      <c r="S128" s="187"/>
      <c r="T128" s="742">
        <f>IF(Y!DK31=0,0,Y!DK31)</f>
        <v>0</v>
      </c>
      <c r="U128" s="742">
        <f>IF(Y!DL31=0,0,Y!DL31)</f>
        <v>0</v>
      </c>
      <c r="V128" s="748">
        <v>0</v>
      </c>
      <c r="W128" s="748">
        <f>IF(V128&gt;0,SUM(V$76:V128),0)</f>
        <v>0</v>
      </c>
      <c r="X128" s="748">
        <f>IF(T126&lt;&gt;0,1,0)</f>
        <v>0</v>
      </c>
      <c r="Y128" s="750">
        <f>IF(X128&gt;0,SUM(X$76:X128),Y127+0.001)</f>
        <v>18.029000000000035</v>
      </c>
      <c r="Z128" s="751">
        <v>0</v>
      </c>
      <c r="AA128" s="751">
        <f>IF(Z128&gt;0,SUM(Z$76:Z128),0)</f>
        <v>0</v>
      </c>
      <c r="AB128" s="751">
        <f>IF(U126&lt;&gt;0,1,0)</f>
        <v>0</v>
      </c>
      <c r="AC128" s="753">
        <f>IF(AB128&gt;0,SUM(AB$76:AB128),AC127+0.001)</f>
        <v>5.300000000000004E-2</v>
      </c>
      <c r="AV128" s="1947">
        <f>IF(AF128&gt;0,SUM(AF$76:AF128),AV127+0.001)</f>
        <v>5.300000000000004E-2</v>
      </c>
      <c r="AW128" s="1947">
        <f>IF(AG128&gt;0,SUM(AG$76:AG128),AW127+0.001)</f>
        <v>5.300000000000004E-2</v>
      </c>
      <c r="AX128" s="1947">
        <f>IF(AH128&gt;0,SUM(AH$76:AH128),AX127+0.001)</f>
        <v>7.0310000000000104</v>
      </c>
      <c r="AY128" s="1947">
        <f>IF(AI128&gt;0,SUM(AI$76:AI128),AY127+0.001)</f>
        <v>6.0370000000000124</v>
      </c>
      <c r="AZ128" s="1947">
        <f>IF(AJ128&gt;0,SUM(AJ$76:AJ128),AZ127+0.001)</f>
        <v>1.0339999999999963</v>
      </c>
      <c r="BA128" s="1947">
        <f>IF(AK128&gt;0,SUM(AK$76:AK128),BA127+0.001)</f>
        <v>5.300000000000004E-2</v>
      </c>
      <c r="BB128" s="1947">
        <f>IF(AL128&gt;0,SUM(AL$76:AL128),BB127+0.001)</f>
        <v>5.300000000000004E-2</v>
      </c>
      <c r="BC128" s="1947">
        <f>IF(AM128&gt;0,SUM(AM$76:AM128),BC127+0.001)</f>
        <v>5.300000000000004E-2</v>
      </c>
      <c r="BD128" s="1947">
        <f>IF(AN128&gt;0,SUM(AN$76:AN128),BD127+0.001)</f>
        <v>5.300000000000004E-2</v>
      </c>
      <c r="BE128" s="1947">
        <f>IF(AO128&gt;0,SUM(AO$76:AO128),BE127+0.001)</f>
        <v>5.300000000000004E-2</v>
      </c>
      <c r="BF128" s="1947">
        <f>IF(AP128&gt;0,SUM(AP$76:AP128),BF127+0.001)</f>
        <v>5.300000000000004E-2</v>
      </c>
      <c r="BG128" s="1947"/>
      <c r="BH128" s="1947"/>
      <c r="BI128" s="1947"/>
      <c r="BJ128" s="1947"/>
    </row>
    <row r="129" spans="1:62" ht="23.25" customHeight="1">
      <c r="A129" s="1968">
        <f>IF(Y!CZ32=0," ",Y!CZ32)</f>
        <v>8</v>
      </c>
      <c r="B129" s="1969" t="str">
        <f>IF(Y!DA32=0," ",Y!DA32)</f>
        <v xml:space="preserve"> </v>
      </c>
      <c r="C129" s="1229"/>
      <c r="D129" s="1968" t="str">
        <f>IF(Y!DB32=0," ",Y!DB32)</f>
        <v xml:space="preserve"> </v>
      </c>
      <c r="E129" s="1972" t="str">
        <f>IF(Y!DC32=0," ",Y!DC32)</f>
        <v xml:space="preserve"> </v>
      </c>
      <c r="F129" s="1969" t="str">
        <f>IF(I129=0," ",P129)</f>
        <v xml:space="preserve"> </v>
      </c>
      <c r="G129" s="2941"/>
      <c r="H129" s="1493"/>
      <c r="I129" s="716">
        <f>Y!DD32</f>
        <v>0</v>
      </c>
      <c r="J129" s="716">
        <f>Y!DE32</f>
        <v>0</v>
      </c>
      <c r="K129" s="716">
        <f>Y!DF32</f>
        <v>0</v>
      </c>
      <c r="L129" s="716">
        <f>Y!DG32</f>
        <v>0</v>
      </c>
      <c r="M129" s="716">
        <f>Y!DH32</f>
        <v>0</v>
      </c>
      <c r="N129" s="716">
        <f>Y!DI32</f>
        <v>0</v>
      </c>
      <c r="O129" s="187">
        <f>INT(I129/10)*10</f>
        <v>0</v>
      </c>
      <c r="P129" s="187" t="str">
        <f>IF(O129=0," ",LOOKUP(O129,I$68:I$72,J$68:J$72))</f>
        <v xml:space="preserve"> </v>
      </c>
      <c r="Q129" s="187" t="str">
        <f>IF(N129&gt;0,J129&amp;","&amp;K129&amp;","&amp;L129&amp;","&amp;M129&amp;","&amp;N129,IF(M129&gt;0,J129&amp;","&amp;K129&amp;","&amp;L129&amp;","&amp;M129,IF(L129&gt;0,J129&amp;","&amp;K129&amp;","&amp;L129,IF(K129&gt;0,J129&amp;","&amp;K129,IF(J129&gt;0,J129," ")))))</f>
        <v xml:space="preserve"> </v>
      </c>
      <c r="R129" s="187">
        <f>I129-O129</f>
        <v>0</v>
      </c>
      <c r="S129" s="187" t="str">
        <f>IF(O129=0," ",IF(O129=100,"ข้อที่ "&amp;Q129,"ข้อที่ "&amp;R129))</f>
        <v xml:space="preserve"> </v>
      </c>
      <c r="T129" s="742">
        <f>IF(Y!DK32=0,0,Y!DK32)</f>
        <v>0</v>
      </c>
      <c r="U129" s="742">
        <f>IF(Y!DL32=0,0,Y!DL32)</f>
        <v>0</v>
      </c>
      <c r="V129" s="748">
        <f>IF(X129&gt;0,1,0)</f>
        <v>0</v>
      </c>
      <c r="W129" s="748">
        <f>IF(V129&gt;0,SUM(V$76:V129),0)</f>
        <v>0</v>
      </c>
      <c r="X129" s="748">
        <f>IF(T129&lt;&gt;0,1,0)</f>
        <v>0</v>
      </c>
      <c r="Y129" s="750">
        <f>IF(X129&gt;0,SUM(X$76:X129),Y128+0.001)</f>
        <v>18.030000000000037</v>
      </c>
      <c r="Z129" s="751">
        <f>IF(AB129&gt;0,1,0)</f>
        <v>0</v>
      </c>
      <c r="AA129" s="751">
        <f>IF(Z129&gt;0,SUM(Z$76:Z129),0)</f>
        <v>0</v>
      </c>
      <c r="AB129" s="751">
        <f>IF(U129&lt;&gt;0,1,0)</f>
        <v>0</v>
      </c>
      <c r="AC129" s="753">
        <f>IF(AB129&gt;0,SUM(AB$76:AB129),AC128+0.001)</f>
        <v>5.4000000000000041E-2</v>
      </c>
      <c r="AE129" s="28">
        <f>IF(I129=0,0,B129&amp;B130&amp;B131)</f>
        <v>0</v>
      </c>
      <c r="AF129" s="28">
        <f t="shared" ref="AF129:AP129" si="16">IF($I129=0,0,IF(OR($J129=AF$75,OR($K129=AF$75,OR($L129=AF$75,OR($M129=AF$75,$N129=AF$75)))),1,0))</f>
        <v>0</v>
      </c>
      <c r="AG129" s="28">
        <f t="shared" si="16"/>
        <v>0</v>
      </c>
      <c r="AH129" s="28">
        <f t="shared" si="16"/>
        <v>0</v>
      </c>
      <c r="AI129" s="28">
        <f t="shared" si="16"/>
        <v>0</v>
      </c>
      <c r="AJ129" s="28">
        <f t="shared" si="16"/>
        <v>0</v>
      </c>
      <c r="AK129" s="28">
        <f t="shared" si="16"/>
        <v>0</v>
      </c>
      <c r="AL129" s="28">
        <f t="shared" si="16"/>
        <v>0</v>
      </c>
      <c r="AM129" s="28">
        <f t="shared" si="16"/>
        <v>0</v>
      </c>
      <c r="AN129" s="28">
        <f t="shared" si="16"/>
        <v>0</v>
      </c>
      <c r="AO129" s="28">
        <f t="shared" si="16"/>
        <v>0</v>
      </c>
      <c r="AP129" s="28">
        <f t="shared" si="16"/>
        <v>0</v>
      </c>
      <c r="AV129" s="1947">
        <f>IF(AF129&gt;0,SUM(AF$76:AF129),AV128+0.001)</f>
        <v>5.4000000000000041E-2</v>
      </c>
      <c r="AW129" s="1947">
        <f>IF(AG129&gt;0,SUM(AG$76:AG129),AW128+0.001)</f>
        <v>5.4000000000000041E-2</v>
      </c>
      <c r="AX129" s="1947">
        <f>IF(AH129&gt;0,SUM(AH$76:AH129),AX128+0.001)</f>
        <v>7.0320000000000107</v>
      </c>
      <c r="AY129" s="1947">
        <f>IF(AI129&gt;0,SUM(AI$76:AI129),AY128+0.001)</f>
        <v>6.0380000000000127</v>
      </c>
      <c r="AZ129" s="1947">
        <f>IF(AJ129&gt;0,SUM(AJ$76:AJ129),AZ128+0.001)</f>
        <v>1.0349999999999961</v>
      </c>
      <c r="BA129" s="1947">
        <f>IF(AK129&gt;0,SUM(AK$76:AK129),BA128+0.001)</f>
        <v>5.4000000000000041E-2</v>
      </c>
      <c r="BB129" s="1947">
        <f>IF(AL129&gt;0,SUM(AL$76:AL129),BB128+0.001)</f>
        <v>5.4000000000000041E-2</v>
      </c>
      <c r="BC129" s="1947">
        <f>IF(AM129&gt;0,SUM(AM$76:AM129),BC128+0.001)</f>
        <v>5.4000000000000041E-2</v>
      </c>
      <c r="BD129" s="1947">
        <f>IF(AN129&gt;0,SUM(AN$76:AN129),BD128+0.001)</f>
        <v>5.4000000000000041E-2</v>
      </c>
      <c r="BE129" s="1947">
        <f>IF(AO129&gt;0,SUM(AO$76:AO129),BE128+0.001)</f>
        <v>5.4000000000000041E-2</v>
      </c>
      <c r="BF129" s="1947">
        <f>IF(AP129&gt;0,SUM(AP$76:AP129),BF128+0.001)</f>
        <v>5.4000000000000041E-2</v>
      </c>
      <c r="BG129" s="1947"/>
      <c r="BH129" s="1947"/>
      <c r="BI129" s="1947"/>
      <c r="BJ129" s="1947"/>
    </row>
    <row r="130" spans="1:62" ht="23.25" customHeight="1">
      <c r="A130" s="1968" t="str">
        <f>IF(Y!CZ33=0," ",Y!CZ33)</f>
        <v xml:space="preserve"> </v>
      </c>
      <c r="B130" s="1969" t="str">
        <f>IF(Y!DA33=0," ",Y!DA33)</f>
        <v xml:space="preserve"> </v>
      </c>
      <c r="C130" s="1229"/>
      <c r="D130" s="1968" t="str">
        <f>IF(Y!DB33=0," ",Y!DB33)</f>
        <v xml:space="preserve"> </v>
      </c>
      <c r="E130" s="1972" t="str">
        <f>IF(Y!DC33=0," ",Y!DC33)</f>
        <v xml:space="preserve"> </v>
      </c>
      <c r="F130" s="1227" t="str">
        <f>IF(I129=0," ",S129)</f>
        <v xml:space="preserve"> </v>
      </c>
      <c r="G130" s="2941"/>
      <c r="H130" s="1493"/>
      <c r="I130" s="716"/>
      <c r="J130" s="716"/>
      <c r="K130" s="716"/>
      <c r="L130" s="716"/>
      <c r="M130" s="716"/>
      <c r="N130" s="716"/>
      <c r="O130" s="187"/>
      <c r="P130" s="187"/>
      <c r="Q130" s="187"/>
      <c r="R130" s="187"/>
      <c r="S130" s="187"/>
      <c r="T130" s="742">
        <f>IF(Y!DK33=0,0,Y!DK33)</f>
        <v>0</v>
      </c>
      <c r="U130" s="742">
        <f>IF(Y!DL33=0,0,Y!DL33)</f>
        <v>0</v>
      </c>
      <c r="V130" s="748">
        <v>0</v>
      </c>
      <c r="W130" s="748">
        <f>IF(V130&gt;0,SUM(V$76:V130),0)</f>
        <v>0</v>
      </c>
      <c r="X130" s="748">
        <f>IF(T129&lt;&gt;0,1,0)</f>
        <v>0</v>
      </c>
      <c r="Y130" s="750">
        <f>IF(X130&gt;0,SUM(X$76:X130),Y129+0.001)</f>
        <v>18.031000000000038</v>
      </c>
      <c r="Z130" s="751">
        <v>0</v>
      </c>
      <c r="AA130" s="751">
        <f>IF(Z130&gt;0,SUM(Z$76:Z130),0)</f>
        <v>0</v>
      </c>
      <c r="AB130" s="751">
        <f>IF(U129&lt;&gt;0,1,0)</f>
        <v>0</v>
      </c>
      <c r="AC130" s="753">
        <f>IF(AB130&gt;0,SUM(AB$76:AB130),AC129+0.001)</f>
        <v>5.5000000000000042E-2</v>
      </c>
      <c r="AV130" s="1947">
        <f>IF(AF130&gt;0,SUM(AF$76:AF130),AV129+0.001)</f>
        <v>5.5000000000000042E-2</v>
      </c>
      <c r="AW130" s="1947">
        <f>IF(AG130&gt;0,SUM(AG$76:AG130),AW129+0.001)</f>
        <v>5.5000000000000042E-2</v>
      </c>
      <c r="AX130" s="1947">
        <f>IF(AH130&gt;0,SUM(AH$76:AH130),AX129+0.001)</f>
        <v>7.033000000000011</v>
      </c>
      <c r="AY130" s="1947">
        <f>IF(AI130&gt;0,SUM(AI$76:AI130),AY129+0.001)</f>
        <v>6.039000000000013</v>
      </c>
      <c r="AZ130" s="1947">
        <f>IF(AJ130&gt;0,SUM(AJ$76:AJ130),AZ129+0.001)</f>
        <v>1.035999999999996</v>
      </c>
      <c r="BA130" s="1947">
        <f>IF(AK130&gt;0,SUM(AK$76:AK130),BA129+0.001)</f>
        <v>5.5000000000000042E-2</v>
      </c>
      <c r="BB130" s="1947">
        <f>IF(AL130&gt;0,SUM(AL$76:AL130),BB129+0.001)</f>
        <v>5.5000000000000042E-2</v>
      </c>
      <c r="BC130" s="1947">
        <f>IF(AM130&gt;0,SUM(AM$76:AM130),BC129+0.001)</f>
        <v>5.5000000000000042E-2</v>
      </c>
      <c r="BD130" s="1947">
        <f>IF(AN130&gt;0,SUM(AN$76:AN130),BD129+0.001)</f>
        <v>5.5000000000000042E-2</v>
      </c>
      <c r="BE130" s="1947">
        <f>IF(AO130&gt;0,SUM(AO$76:AO130),BE129+0.001)</f>
        <v>5.5000000000000042E-2</v>
      </c>
      <c r="BF130" s="1947">
        <f>IF(AP130&gt;0,SUM(AP$76:AP130),BF129+0.001)</f>
        <v>5.5000000000000042E-2</v>
      </c>
      <c r="BG130" s="1947"/>
      <c r="BH130" s="1947"/>
      <c r="BI130" s="1947"/>
      <c r="BJ130" s="1947"/>
    </row>
    <row r="131" spans="1:62" ht="23.25" customHeight="1">
      <c r="A131" s="1970" t="str">
        <f>IF(Y!CZ34=0," ",Y!CZ34)</f>
        <v xml:space="preserve"> </v>
      </c>
      <c r="B131" s="1973" t="str">
        <f>IF(Y!DA34=0," ",Y!DA34)</f>
        <v xml:space="preserve"> </v>
      </c>
      <c r="C131" s="1231"/>
      <c r="D131" s="1970" t="str">
        <f>IF(Y!DB34=0," ",Y!DB34)</f>
        <v xml:space="preserve"> </v>
      </c>
      <c r="E131" s="1974" t="str">
        <f>IF(Y!DC34=0," ",Y!DC34)</f>
        <v xml:space="preserve"> </v>
      </c>
      <c r="F131" s="1230" t="s">
        <v>2123</v>
      </c>
      <c r="G131" s="2941"/>
      <c r="H131" s="1493"/>
      <c r="I131" s="716"/>
      <c r="J131" s="716"/>
      <c r="K131" s="716"/>
      <c r="L131" s="716"/>
      <c r="M131" s="716"/>
      <c r="N131" s="716"/>
      <c r="O131" s="187"/>
      <c r="P131" s="187"/>
      <c r="Q131" s="187"/>
      <c r="R131" s="187"/>
      <c r="S131" s="187"/>
      <c r="T131" s="742">
        <f>IF(Y!DK34=0,0,Y!DK34)</f>
        <v>0</v>
      </c>
      <c r="U131" s="742">
        <f>IF(Y!DL34=0,0,Y!DL34)</f>
        <v>0</v>
      </c>
      <c r="V131" s="748">
        <v>0</v>
      </c>
      <c r="W131" s="748">
        <f>IF(V131&gt;0,SUM(V$76:V131),0)</f>
        <v>0</v>
      </c>
      <c r="X131" s="748">
        <f>IF(T129&lt;&gt;0,1,0)</f>
        <v>0</v>
      </c>
      <c r="Y131" s="750">
        <f>IF(X131&gt;0,SUM(X$76:X131),Y130+0.001)</f>
        <v>18.032000000000039</v>
      </c>
      <c r="Z131" s="751">
        <v>0</v>
      </c>
      <c r="AA131" s="751">
        <f>IF(Z131&gt;0,SUM(Z$76:Z131),0)</f>
        <v>0</v>
      </c>
      <c r="AB131" s="751">
        <f>IF(U129&lt;&gt;0,1,0)</f>
        <v>0</v>
      </c>
      <c r="AC131" s="753">
        <f>IF(AB131&gt;0,SUM(AB$76:AB131),AC130+0.001)</f>
        <v>5.6000000000000043E-2</v>
      </c>
      <c r="AV131" s="1947">
        <f>IF(AF131&gt;0,SUM(AF$76:AF131),AV130+0.001)</f>
        <v>5.6000000000000043E-2</v>
      </c>
      <c r="AW131" s="1947">
        <f>IF(AG131&gt;0,SUM(AG$76:AG131),AW130+0.001)</f>
        <v>5.6000000000000043E-2</v>
      </c>
      <c r="AX131" s="1947">
        <f>IF(AH131&gt;0,SUM(AH$76:AH131),AX130+0.001)</f>
        <v>7.0340000000000114</v>
      </c>
      <c r="AY131" s="1947">
        <f>IF(AI131&gt;0,SUM(AI$76:AI131),AY130+0.001)</f>
        <v>6.0400000000000134</v>
      </c>
      <c r="AZ131" s="1947">
        <f>IF(AJ131&gt;0,SUM(AJ$76:AJ131),AZ130+0.001)</f>
        <v>1.0369999999999959</v>
      </c>
      <c r="BA131" s="1947">
        <f>IF(AK131&gt;0,SUM(AK$76:AK131),BA130+0.001)</f>
        <v>5.6000000000000043E-2</v>
      </c>
      <c r="BB131" s="1947">
        <f>IF(AL131&gt;0,SUM(AL$76:AL131),BB130+0.001)</f>
        <v>5.6000000000000043E-2</v>
      </c>
      <c r="BC131" s="1947">
        <f>IF(AM131&gt;0,SUM(AM$76:AM131),BC130+0.001)</f>
        <v>5.6000000000000043E-2</v>
      </c>
      <c r="BD131" s="1947">
        <f>IF(AN131&gt;0,SUM(AN$76:AN131),BD130+0.001)</f>
        <v>5.6000000000000043E-2</v>
      </c>
      <c r="BE131" s="1947">
        <f>IF(AO131&gt;0,SUM(AO$76:AO131),BE130+0.001)</f>
        <v>5.6000000000000043E-2</v>
      </c>
      <c r="BF131" s="1947">
        <f>IF(AP131&gt;0,SUM(AP$76:AP131),BF130+0.001)</f>
        <v>5.6000000000000043E-2</v>
      </c>
      <c r="BG131" s="1947"/>
      <c r="BH131" s="1947"/>
      <c r="BI131" s="1947"/>
      <c r="BJ131" s="1947"/>
    </row>
    <row r="132" spans="1:62" ht="23.25" customHeight="1">
      <c r="A132" s="1968"/>
      <c r="B132" s="1968"/>
      <c r="C132" s="1228"/>
      <c r="D132" s="1968"/>
      <c r="E132" s="1968"/>
      <c r="F132" s="1228"/>
      <c r="G132" s="2941"/>
      <c r="H132" s="1493"/>
      <c r="I132" s="716"/>
      <c r="J132" s="716"/>
      <c r="K132" s="716"/>
      <c r="L132" s="716"/>
      <c r="M132" s="716"/>
      <c r="N132" s="716"/>
      <c r="O132" s="187"/>
      <c r="P132" s="187"/>
      <c r="Q132" s="187"/>
      <c r="R132" s="187"/>
      <c r="S132" s="187"/>
      <c r="T132" s="427"/>
      <c r="U132" s="427"/>
      <c r="V132" s="748"/>
      <c r="W132" s="748"/>
      <c r="X132" s="748"/>
      <c r="Y132" s="750">
        <f>IF(X132&gt;0,SUM(X$76:X132),Y131+0.001)</f>
        <v>18.03300000000004</v>
      </c>
      <c r="Z132" s="751"/>
      <c r="AA132" s="751"/>
      <c r="AB132" s="751"/>
      <c r="AC132" s="753">
        <f>IF(AB132&gt;0,SUM(AB$76:AB132),AC131+0.001)</f>
        <v>5.7000000000000044E-2</v>
      </c>
      <c r="AV132" s="1947">
        <f>IF(AF132&gt;0,SUM(AF$76:AF132),AV131+0.001)</f>
        <v>5.7000000000000044E-2</v>
      </c>
      <c r="AW132" s="1947">
        <f>IF(AG132&gt;0,SUM(AG$76:AG132),AW131+0.001)</f>
        <v>5.7000000000000044E-2</v>
      </c>
      <c r="AX132" s="1947">
        <f>IF(AH132&gt;0,SUM(AH$76:AH132),AX131+0.001)</f>
        <v>7.0350000000000117</v>
      </c>
      <c r="AY132" s="1947">
        <f>IF(AI132&gt;0,SUM(AI$76:AI132),AY131+0.001)</f>
        <v>6.0410000000000137</v>
      </c>
      <c r="AZ132" s="1947">
        <f>IF(AJ132&gt;0,SUM(AJ$76:AJ132),AZ131+0.001)</f>
        <v>1.0379999999999958</v>
      </c>
      <c r="BA132" s="1947">
        <f>IF(AK132&gt;0,SUM(AK$76:AK132),BA131+0.001)</f>
        <v>5.7000000000000044E-2</v>
      </c>
      <c r="BB132" s="1947">
        <f>IF(AL132&gt;0,SUM(AL$76:AL132),BB131+0.001)</f>
        <v>5.7000000000000044E-2</v>
      </c>
      <c r="BC132" s="1947">
        <f>IF(AM132&gt;0,SUM(AM$76:AM132),BC131+0.001)</f>
        <v>5.7000000000000044E-2</v>
      </c>
      <c r="BD132" s="1947">
        <f>IF(AN132&gt;0,SUM(AN$76:AN132),BD131+0.001)</f>
        <v>5.7000000000000044E-2</v>
      </c>
      <c r="BE132" s="1947">
        <f>IF(AO132&gt;0,SUM(AO$76:AO132),BE131+0.001)</f>
        <v>5.7000000000000044E-2</v>
      </c>
      <c r="BF132" s="1947">
        <f>IF(AP132&gt;0,SUM(AP$76:AP132),BF131+0.001)</f>
        <v>5.7000000000000044E-2</v>
      </c>
      <c r="BG132" s="1947"/>
      <c r="BH132" s="1947"/>
      <c r="BI132" s="1947"/>
      <c r="BJ132" s="1947"/>
    </row>
    <row r="133" spans="1:62" ht="23.25" customHeight="1">
      <c r="A133" s="1234" t="str">
        <f>"- "&amp;H133&amp;" -"</f>
        <v>- 32 -</v>
      </c>
      <c r="B133" s="1234"/>
      <c r="C133" s="1234"/>
      <c r="D133" s="1234"/>
      <c r="E133" s="1234"/>
      <c r="F133" s="1234"/>
      <c r="G133" s="2941">
        <f>IF(A141&gt;0,1,0)</f>
        <v>1</v>
      </c>
      <c r="H133" s="1493">
        <f>IF(G133&gt;0,SUM(G$1:G133),0)</f>
        <v>32</v>
      </c>
      <c r="I133" s="1943"/>
      <c r="J133" s="1943"/>
      <c r="K133" s="1943"/>
      <c r="L133" s="1943"/>
      <c r="M133" s="1943"/>
      <c r="N133" s="1943"/>
      <c r="T133" s="427"/>
      <c r="U133" s="427"/>
      <c r="V133" s="748"/>
      <c r="W133" s="748"/>
      <c r="X133" s="748"/>
      <c r="Y133" s="750">
        <f>IF(X133&gt;0,SUM(X$76:X133),Y132+0.001)</f>
        <v>18.034000000000042</v>
      </c>
      <c r="Z133" s="751"/>
      <c r="AA133" s="751"/>
      <c r="AB133" s="751"/>
      <c r="AC133" s="753">
        <f>IF(AB133&gt;0,SUM(AB$76:AB133),AC132+0.001)</f>
        <v>5.8000000000000045E-2</v>
      </c>
      <c r="AV133" s="1947">
        <f>IF(AF133&gt;0,SUM(AF$76:AF133),AV132+0.001)</f>
        <v>5.8000000000000045E-2</v>
      </c>
      <c r="AW133" s="1947">
        <f>IF(AG133&gt;0,SUM(AG$76:AG133),AW132+0.001)</f>
        <v>5.8000000000000045E-2</v>
      </c>
      <c r="AX133" s="1947">
        <f>IF(AH133&gt;0,SUM(AH$76:AH133),AX132+0.001)</f>
        <v>7.036000000000012</v>
      </c>
      <c r="AY133" s="1947">
        <f>IF(AI133&gt;0,SUM(AI$76:AI133),AY132+0.001)</f>
        <v>6.042000000000014</v>
      </c>
      <c r="AZ133" s="1947">
        <f>IF(AJ133&gt;0,SUM(AJ$76:AJ133),AZ132+0.001)</f>
        <v>1.0389999999999957</v>
      </c>
      <c r="BA133" s="1947">
        <f>IF(AK133&gt;0,SUM(AK$76:AK133),BA132+0.001)</f>
        <v>5.8000000000000045E-2</v>
      </c>
      <c r="BB133" s="1947">
        <f>IF(AL133&gt;0,SUM(AL$76:AL133),BB132+0.001)</f>
        <v>5.8000000000000045E-2</v>
      </c>
      <c r="BC133" s="1947">
        <f>IF(AM133&gt;0,SUM(AM$76:AM133),BC132+0.001)</f>
        <v>5.8000000000000045E-2</v>
      </c>
      <c r="BD133" s="1947">
        <f>IF(AN133&gt;0,SUM(AN$76:AN133),BD132+0.001)</f>
        <v>5.8000000000000045E-2</v>
      </c>
      <c r="BE133" s="1947">
        <f>IF(AO133&gt;0,SUM(AO$76:AO133),BE132+0.001)</f>
        <v>5.8000000000000045E-2</v>
      </c>
      <c r="BF133" s="1947">
        <f>IF(AP133&gt;0,SUM(AP$76:AP133),BF132+0.001)</f>
        <v>5.8000000000000045E-2</v>
      </c>
      <c r="BG133" s="1947"/>
      <c r="BH133" s="1947"/>
      <c r="BI133" s="1947"/>
      <c r="BJ133" s="1947"/>
    </row>
    <row r="134" spans="1:62" ht="23.25" customHeight="1">
      <c r="G134" s="2941"/>
      <c r="H134" s="1493"/>
      <c r="I134" s="1943"/>
      <c r="J134" s="1943"/>
      <c r="K134" s="1943"/>
      <c r="L134" s="1943"/>
      <c r="M134" s="1943"/>
      <c r="N134" s="1943"/>
      <c r="T134" s="427"/>
      <c r="U134" s="427"/>
      <c r="V134" s="748"/>
      <c r="W134" s="748"/>
      <c r="X134" s="748"/>
      <c r="Y134" s="750">
        <f>IF(X134&gt;0,SUM(X$76:X134),Y133+0.001)</f>
        <v>18.035000000000043</v>
      </c>
      <c r="Z134" s="751"/>
      <c r="AA134" s="751"/>
      <c r="AB134" s="751"/>
      <c r="AC134" s="753">
        <f>IF(AB134&gt;0,SUM(AB$76:AB134),AC133+0.001)</f>
        <v>5.9000000000000045E-2</v>
      </c>
      <c r="AV134" s="1947">
        <f>IF(AF134&gt;0,SUM(AF$76:AF134),AV133+0.001)</f>
        <v>5.9000000000000045E-2</v>
      </c>
      <c r="AW134" s="1947">
        <f>IF(AG134&gt;0,SUM(AG$76:AG134),AW133+0.001)</f>
        <v>5.9000000000000045E-2</v>
      </c>
      <c r="AX134" s="1947">
        <f>IF(AH134&gt;0,SUM(AH$76:AH134),AX133+0.001)</f>
        <v>7.0370000000000124</v>
      </c>
      <c r="AY134" s="1947">
        <f>IF(AI134&gt;0,SUM(AI$76:AI134),AY133+0.001)</f>
        <v>6.0430000000000144</v>
      </c>
      <c r="AZ134" s="1947">
        <f>IF(AJ134&gt;0,SUM(AJ$76:AJ134),AZ133+0.001)</f>
        <v>1.0399999999999956</v>
      </c>
      <c r="BA134" s="1947">
        <f>IF(AK134&gt;0,SUM(AK$76:AK134),BA133+0.001)</f>
        <v>5.9000000000000045E-2</v>
      </c>
      <c r="BB134" s="1947">
        <f>IF(AL134&gt;0,SUM(AL$76:AL134),BB133+0.001)</f>
        <v>5.9000000000000045E-2</v>
      </c>
      <c r="BC134" s="1947">
        <f>IF(AM134&gt;0,SUM(AM$76:AM134),BC133+0.001)</f>
        <v>5.9000000000000045E-2</v>
      </c>
      <c r="BD134" s="1947">
        <f>IF(AN134&gt;0,SUM(AN$76:AN134),BD133+0.001)</f>
        <v>5.9000000000000045E-2</v>
      </c>
      <c r="BE134" s="1947">
        <f>IF(AO134&gt;0,SUM(AO$76:AO134),BE133+0.001)</f>
        <v>5.9000000000000045E-2</v>
      </c>
      <c r="BF134" s="1947">
        <f>IF(AP134&gt;0,SUM(AP$76:AP134),BF133+0.001)</f>
        <v>5.9000000000000045E-2</v>
      </c>
      <c r="BG134" s="1947"/>
      <c r="BH134" s="1947"/>
      <c r="BI134" s="1947"/>
      <c r="BJ134" s="1947"/>
    </row>
    <row r="135" spans="1:62" ht="23.25" customHeight="1">
      <c r="G135" s="2941"/>
      <c r="H135" s="1493"/>
      <c r="I135" s="1943"/>
      <c r="J135" s="1943"/>
      <c r="K135" s="1943"/>
      <c r="L135" s="1943"/>
      <c r="M135" s="1943"/>
      <c r="N135" s="1943"/>
      <c r="T135" s="427"/>
      <c r="U135" s="427"/>
      <c r="V135" s="748"/>
      <c r="W135" s="748"/>
      <c r="X135" s="748"/>
      <c r="Y135" s="750">
        <f>IF(X135&gt;0,SUM(X$76:X135),Y134+0.001)</f>
        <v>18.036000000000044</v>
      </c>
      <c r="Z135" s="751"/>
      <c r="AA135" s="751"/>
      <c r="AB135" s="751"/>
      <c r="AC135" s="753">
        <f>IF(AB135&gt;0,SUM(AB$76:AB135),AC134+0.001)</f>
        <v>6.0000000000000046E-2</v>
      </c>
      <c r="AV135" s="1947">
        <f>IF(AF135&gt;0,SUM(AF$76:AF135),AV134+0.001)</f>
        <v>6.0000000000000046E-2</v>
      </c>
      <c r="AW135" s="1947">
        <f>IF(AG135&gt;0,SUM(AG$76:AG135),AW134+0.001)</f>
        <v>6.0000000000000046E-2</v>
      </c>
      <c r="AX135" s="1947">
        <f>IF(AH135&gt;0,SUM(AH$76:AH135),AX134+0.001)</f>
        <v>7.0380000000000127</v>
      </c>
      <c r="AY135" s="1947">
        <f>IF(AI135&gt;0,SUM(AI$76:AI135),AY134+0.001)</f>
        <v>6.0440000000000147</v>
      </c>
      <c r="AZ135" s="1947">
        <f>IF(AJ135&gt;0,SUM(AJ$76:AJ135),AZ134+0.001)</f>
        <v>1.0409999999999955</v>
      </c>
      <c r="BA135" s="1947">
        <f>IF(AK135&gt;0,SUM(AK$76:AK135),BA134+0.001)</f>
        <v>6.0000000000000046E-2</v>
      </c>
      <c r="BB135" s="1947">
        <f>IF(AL135&gt;0,SUM(AL$76:AL135),BB134+0.001)</f>
        <v>6.0000000000000046E-2</v>
      </c>
      <c r="BC135" s="1947">
        <f>IF(AM135&gt;0,SUM(AM$76:AM135),BC134+0.001)</f>
        <v>6.0000000000000046E-2</v>
      </c>
      <c r="BD135" s="1947">
        <f>IF(AN135&gt;0,SUM(AN$76:AN135),BD134+0.001)</f>
        <v>6.0000000000000046E-2</v>
      </c>
      <c r="BE135" s="1947">
        <f>IF(AO135&gt;0,SUM(AO$76:AO135),BE134+0.001)</f>
        <v>6.0000000000000046E-2</v>
      </c>
      <c r="BF135" s="1947">
        <f>IF(AP135&gt;0,SUM(AP$76:AP135),BF134+0.001)</f>
        <v>6.0000000000000046E-2</v>
      </c>
      <c r="BG135" s="1947"/>
      <c r="BH135" s="1947"/>
      <c r="BI135" s="1947"/>
      <c r="BJ135" s="1947"/>
    </row>
    <row r="136" spans="1:62" ht="23.25" customHeight="1">
      <c r="A136" s="1215" t="str">
        <f>IF(Y!DN35=0," ",Y!DN35)</f>
        <v>กลยุทธ์ ที่ 3   ขยายโอกาสทางการศึกษาขั้นพื้นฐานของประชากรในวัยเรียนอย่างกว้างขวางและทั่วถึง</v>
      </c>
      <c r="G136" s="2941"/>
      <c r="H136" s="1493"/>
      <c r="I136" s="1943"/>
      <c r="J136" s="1943"/>
      <c r="K136" s="1943"/>
      <c r="L136" s="1943"/>
      <c r="M136" s="1943"/>
      <c r="N136" s="1943"/>
      <c r="T136" s="427"/>
      <c r="U136" s="427"/>
      <c r="V136" s="748"/>
      <c r="W136" s="748"/>
      <c r="X136" s="748"/>
      <c r="Y136" s="750">
        <f>IF(X136&gt;0,SUM(X$76:X136),Y135+0.001)</f>
        <v>18.037000000000045</v>
      </c>
      <c r="Z136" s="751"/>
      <c r="AA136" s="751"/>
      <c r="AB136" s="751"/>
      <c r="AC136" s="753">
        <f>IF(AB136&gt;0,SUM(AB$76:AB136),AC135+0.001)</f>
        <v>6.1000000000000047E-2</v>
      </c>
      <c r="AV136" s="1947">
        <f>IF(AF136&gt;0,SUM(AF$76:AF136),AV135+0.001)</f>
        <v>6.1000000000000047E-2</v>
      </c>
      <c r="AW136" s="1947">
        <f>IF(AG136&gt;0,SUM(AG$76:AG136),AW135+0.001)</f>
        <v>6.1000000000000047E-2</v>
      </c>
      <c r="AX136" s="1947">
        <f>IF(AH136&gt;0,SUM(AH$76:AH136),AX135+0.001)</f>
        <v>7.039000000000013</v>
      </c>
      <c r="AY136" s="1947">
        <f>IF(AI136&gt;0,SUM(AI$76:AI136),AY135+0.001)</f>
        <v>6.045000000000015</v>
      </c>
      <c r="AZ136" s="1947">
        <f>IF(AJ136&gt;0,SUM(AJ$76:AJ136),AZ135+0.001)</f>
        <v>1.0419999999999954</v>
      </c>
      <c r="BA136" s="1947">
        <f>IF(AK136&gt;0,SUM(AK$76:AK136),BA135+0.001)</f>
        <v>6.1000000000000047E-2</v>
      </c>
      <c r="BB136" s="1947">
        <f>IF(AL136&gt;0,SUM(AL$76:AL136),BB135+0.001)</f>
        <v>6.1000000000000047E-2</v>
      </c>
      <c r="BC136" s="1947">
        <f>IF(AM136&gt;0,SUM(AM$76:AM136),BC135+0.001)</f>
        <v>6.1000000000000047E-2</v>
      </c>
      <c r="BD136" s="1947">
        <f>IF(AN136&gt;0,SUM(AN$76:AN136),BD135+0.001)</f>
        <v>6.1000000000000047E-2</v>
      </c>
      <c r="BE136" s="1947">
        <f>IF(AO136&gt;0,SUM(AO$76:AO136),BE135+0.001)</f>
        <v>6.1000000000000047E-2</v>
      </c>
      <c r="BF136" s="1947">
        <f>IF(AP136&gt;0,SUM(AP$76:AP136),BF135+0.001)</f>
        <v>6.1000000000000047E-2</v>
      </c>
      <c r="BG136" s="1947"/>
      <c r="BH136" s="1947"/>
      <c r="BI136" s="1947"/>
      <c r="BJ136" s="1947"/>
    </row>
    <row r="137" spans="1:62" ht="23.25" customHeight="1">
      <c r="B137" s="1233"/>
      <c r="G137" s="2941"/>
      <c r="H137" s="1493"/>
      <c r="I137" s="1943"/>
      <c r="J137" s="1943"/>
      <c r="K137" s="1943"/>
      <c r="L137" s="1943"/>
      <c r="M137" s="1943"/>
      <c r="N137" s="1943"/>
      <c r="T137" s="427"/>
      <c r="U137" s="427"/>
      <c r="V137" s="748"/>
      <c r="W137" s="748"/>
      <c r="X137" s="748"/>
      <c r="Y137" s="750">
        <f>IF(X137&gt;0,SUM(X$76:X137),Y136+0.001)</f>
        <v>18.038000000000046</v>
      </c>
      <c r="Z137" s="751"/>
      <c r="AA137" s="751"/>
      <c r="AB137" s="751"/>
      <c r="AC137" s="753">
        <f>IF(AB137&gt;0,SUM(AB$76:AB137),AC136+0.001)</f>
        <v>6.2000000000000048E-2</v>
      </c>
      <c r="AV137" s="1947">
        <f>IF(AF137&gt;0,SUM(AF$76:AF137),AV136+0.001)</f>
        <v>6.2000000000000048E-2</v>
      </c>
      <c r="AW137" s="1947">
        <f>IF(AG137&gt;0,SUM(AG$76:AG137),AW136+0.001)</f>
        <v>6.2000000000000048E-2</v>
      </c>
      <c r="AX137" s="1947">
        <f>IF(AH137&gt;0,SUM(AH$76:AH137),AX136+0.001)</f>
        <v>7.0400000000000134</v>
      </c>
      <c r="AY137" s="1947">
        <f>IF(AI137&gt;0,SUM(AI$76:AI137),AY136+0.001)</f>
        <v>6.0460000000000154</v>
      </c>
      <c r="AZ137" s="1947">
        <f>IF(AJ137&gt;0,SUM(AJ$76:AJ137),AZ136+0.001)</f>
        <v>1.0429999999999953</v>
      </c>
      <c r="BA137" s="1947">
        <f>IF(AK137&gt;0,SUM(AK$76:AK137),BA136+0.001)</f>
        <v>6.2000000000000048E-2</v>
      </c>
      <c r="BB137" s="1947">
        <f>IF(AL137&gt;0,SUM(AL$76:AL137),BB136+0.001)</f>
        <v>6.2000000000000048E-2</v>
      </c>
      <c r="BC137" s="1947">
        <f>IF(AM137&gt;0,SUM(AM$76:AM137),BC136+0.001)</f>
        <v>6.2000000000000048E-2</v>
      </c>
      <c r="BD137" s="1947">
        <f>IF(AN137&gt;0,SUM(AN$76:AN137),BD136+0.001)</f>
        <v>6.2000000000000048E-2</v>
      </c>
      <c r="BE137" s="1947">
        <f>IF(AO137&gt;0,SUM(AO$76:AO137),BE136+0.001)</f>
        <v>6.2000000000000048E-2</v>
      </c>
      <c r="BF137" s="1947">
        <f>IF(AP137&gt;0,SUM(AP$76:AP137),BF136+0.001)</f>
        <v>6.2000000000000048E-2</v>
      </c>
      <c r="BG137" s="1947"/>
      <c r="BH137" s="1947"/>
      <c r="BI137" s="1947"/>
      <c r="BJ137" s="1947"/>
    </row>
    <row r="138" spans="1:62" ht="23.25" customHeight="1">
      <c r="A138" s="1268"/>
      <c r="B138" s="1242"/>
      <c r="C138" s="1268"/>
      <c r="D138" s="1929"/>
      <c r="E138" s="1929" t="s">
        <v>1244</v>
      </c>
      <c r="F138" s="1242" t="s">
        <v>1250</v>
      </c>
      <c r="G138" s="2941"/>
      <c r="H138" s="1493"/>
      <c r="I138" s="1943"/>
      <c r="J138" s="1943"/>
      <c r="K138" s="1943"/>
      <c r="L138" s="1943"/>
      <c r="M138" s="1943"/>
      <c r="N138" s="1943"/>
      <c r="T138" s="427"/>
      <c r="U138" s="427"/>
      <c r="V138" s="748"/>
      <c r="W138" s="748"/>
      <c r="X138" s="748"/>
      <c r="Y138" s="750">
        <f>IF(X138&gt;0,SUM(X$76:X138),Y137+0.001)</f>
        <v>18.039000000000048</v>
      </c>
      <c r="Z138" s="751"/>
      <c r="AA138" s="751"/>
      <c r="AB138" s="751"/>
      <c r="AC138" s="753">
        <f>IF(AB138&gt;0,SUM(AB$76:AB138),AC137+0.001)</f>
        <v>6.3000000000000042E-2</v>
      </c>
      <c r="AV138" s="1947">
        <f>IF(AF138&gt;0,SUM(AF$76:AF138),AV137+0.001)</f>
        <v>6.3000000000000042E-2</v>
      </c>
      <c r="AW138" s="1947">
        <f>IF(AG138&gt;0,SUM(AG$76:AG138),AW137+0.001)</f>
        <v>6.3000000000000042E-2</v>
      </c>
      <c r="AX138" s="1947">
        <f>IF(AH138&gt;0,SUM(AH$76:AH138),AX137+0.001)</f>
        <v>7.0410000000000137</v>
      </c>
      <c r="AY138" s="1947">
        <f>IF(AI138&gt;0,SUM(AI$76:AI138),AY137+0.001)</f>
        <v>6.0470000000000157</v>
      </c>
      <c r="AZ138" s="1947">
        <f>IF(AJ138&gt;0,SUM(AJ$76:AJ138),AZ137+0.001)</f>
        <v>1.0439999999999952</v>
      </c>
      <c r="BA138" s="1947">
        <f>IF(AK138&gt;0,SUM(AK$76:AK138),BA137+0.001)</f>
        <v>6.3000000000000042E-2</v>
      </c>
      <c r="BB138" s="1947">
        <f>IF(AL138&gt;0,SUM(AL$76:AL138),BB137+0.001)</f>
        <v>6.3000000000000042E-2</v>
      </c>
      <c r="BC138" s="1947">
        <f>IF(AM138&gt;0,SUM(AM$76:AM138),BC137+0.001)</f>
        <v>6.3000000000000042E-2</v>
      </c>
      <c r="BD138" s="1947">
        <f>IF(AN138&gt;0,SUM(AN$76:AN138),BD137+0.001)</f>
        <v>6.3000000000000042E-2</v>
      </c>
      <c r="BE138" s="1947">
        <f>IF(AO138&gt;0,SUM(AO$76:AO138),BE137+0.001)</f>
        <v>6.3000000000000042E-2</v>
      </c>
      <c r="BF138" s="1947">
        <f>IF(AP138&gt;0,SUM(AP$76:AP138),BF137+0.001)</f>
        <v>6.3000000000000042E-2</v>
      </c>
      <c r="BG138" s="1947"/>
      <c r="BH138" s="1947"/>
      <c r="BI138" s="1947"/>
      <c r="BJ138" s="1947"/>
    </row>
    <row r="139" spans="1:62" ht="23.25" customHeight="1">
      <c r="A139" s="1270" t="s">
        <v>1251</v>
      </c>
      <c r="B139" s="1360" t="s">
        <v>299</v>
      </c>
      <c r="C139" s="1270"/>
      <c r="D139" s="1964" t="s">
        <v>1243</v>
      </c>
      <c r="E139" s="1964" t="s">
        <v>300</v>
      </c>
      <c r="F139" s="1360" t="s">
        <v>1887</v>
      </c>
      <c r="G139" s="2941"/>
      <c r="H139" s="1493"/>
      <c r="I139" s="1943"/>
      <c r="J139" s="1943"/>
      <c r="K139" s="1943"/>
      <c r="L139" s="1943"/>
      <c r="M139" s="1943"/>
      <c r="N139" s="1943"/>
      <c r="T139" s="427"/>
      <c r="U139" s="427"/>
      <c r="V139" s="748"/>
      <c r="W139" s="748"/>
      <c r="X139" s="748"/>
      <c r="Y139" s="750">
        <f>IF(X139&gt;0,SUM(X$76:X139),Y138+0.001)</f>
        <v>18.040000000000049</v>
      </c>
      <c r="Z139" s="751"/>
      <c r="AA139" s="751"/>
      <c r="AB139" s="751"/>
      <c r="AC139" s="753">
        <f>IF(AB139&gt;0,SUM(AB$76:AB139),AC138+0.001)</f>
        <v>6.4000000000000043E-2</v>
      </c>
      <c r="AV139" s="1947">
        <f>IF(AF139&gt;0,SUM(AF$76:AF139),AV138+0.001)</f>
        <v>6.4000000000000043E-2</v>
      </c>
      <c r="AW139" s="1947">
        <f>IF(AG139&gt;0,SUM(AG$76:AG139),AW138+0.001)</f>
        <v>6.4000000000000043E-2</v>
      </c>
      <c r="AX139" s="1947">
        <f>IF(AH139&gt;0,SUM(AH$76:AH139),AX138+0.001)</f>
        <v>7.042000000000014</v>
      </c>
      <c r="AY139" s="1947">
        <f>IF(AI139&gt;0,SUM(AI$76:AI139),AY138+0.001)</f>
        <v>6.048000000000016</v>
      </c>
      <c r="AZ139" s="1947">
        <f>IF(AJ139&gt;0,SUM(AJ$76:AJ139),AZ138+0.001)</f>
        <v>1.044999999999995</v>
      </c>
      <c r="BA139" s="1947">
        <f>IF(AK139&gt;0,SUM(AK$76:AK139),BA138+0.001)</f>
        <v>6.4000000000000043E-2</v>
      </c>
      <c r="BB139" s="1947">
        <f>IF(AL139&gt;0,SUM(AL$76:AL139),BB138+0.001)</f>
        <v>6.4000000000000043E-2</v>
      </c>
      <c r="BC139" s="1947">
        <f>IF(AM139&gt;0,SUM(AM$76:AM139),BC138+0.001)</f>
        <v>6.4000000000000043E-2</v>
      </c>
      <c r="BD139" s="1947">
        <f>IF(AN139&gt;0,SUM(AN$76:AN139),BD138+0.001)</f>
        <v>6.4000000000000043E-2</v>
      </c>
      <c r="BE139" s="1947">
        <f>IF(AO139&gt;0,SUM(AO$76:AO139),BE138+0.001)</f>
        <v>6.4000000000000043E-2</v>
      </c>
      <c r="BF139" s="1947">
        <f>IF(AP139&gt;0,SUM(AP$76:AP139),BF138+0.001)</f>
        <v>6.4000000000000043E-2</v>
      </c>
      <c r="BG139" s="1947"/>
      <c r="BH139" s="1947"/>
      <c r="BI139" s="1947"/>
      <c r="BJ139" s="1947"/>
    </row>
    <row r="140" spans="1:62" ht="23.25" customHeight="1">
      <c r="A140" s="1278"/>
      <c r="B140" s="1247"/>
      <c r="C140" s="1278"/>
      <c r="D140" s="1930"/>
      <c r="E140" s="1930" t="s">
        <v>891</v>
      </c>
      <c r="F140" s="1247" t="s">
        <v>301</v>
      </c>
      <c r="G140" s="2941"/>
      <c r="H140" s="1493"/>
      <c r="I140" s="1943"/>
      <c r="J140" s="1943"/>
      <c r="K140" s="1943"/>
      <c r="L140" s="1943"/>
      <c r="M140" s="1943"/>
      <c r="N140" s="1943"/>
      <c r="T140" s="427"/>
      <c r="U140" s="427"/>
      <c r="V140" s="748"/>
      <c r="W140" s="748"/>
      <c r="X140" s="748"/>
      <c r="Y140" s="750">
        <f>IF(X140&gt;0,SUM(X$76:X140),Y139+0.001)</f>
        <v>18.04100000000005</v>
      </c>
      <c r="Z140" s="751"/>
      <c r="AA140" s="751"/>
      <c r="AB140" s="751"/>
      <c r="AC140" s="753">
        <f>IF(AB140&gt;0,SUM(AB$76:AB140),AC139+0.001)</f>
        <v>6.5000000000000044E-2</v>
      </c>
      <c r="AV140" s="1947">
        <f>IF(AF140&gt;0,SUM(AF$76:AF140),AV139+0.001)</f>
        <v>6.5000000000000044E-2</v>
      </c>
      <c r="AW140" s="1947">
        <f>IF(AG140&gt;0,SUM(AG$76:AG140),AW139+0.001)</f>
        <v>6.5000000000000044E-2</v>
      </c>
      <c r="AX140" s="1947">
        <f>IF(AH140&gt;0,SUM(AH$76:AH140),AX139+0.001)</f>
        <v>7.0430000000000144</v>
      </c>
      <c r="AY140" s="1947">
        <f>IF(AI140&gt;0,SUM(AI$76:AI140),AY139+0.001)</f>
        <v>6.0490000000000164</v>
      </c>
      <c r="AZ140" s="1947">
        <f>IF(AJ140&gt;0,SUM(AJ$76:AJ140),AZ139+0.001)</f>
        <v>1.0459999999999949</v>
      </c>
      <c r="BA140" s="1947">
        <f>IF(AK140&gt;0,SUM(AK$76:AK140),BA139+0.001)</f>
        <v>6.5000000000000044E-2</v>
      </c>
      <c r="BB140" s="1947">
        <f>IF(AL140&gt;0,SUM(AL$76:AL140),BB139+0.001)</f>
        <v>6.5000000000000044E-2</v>
      </c>
      <c r="BC140" s="1947">
        <f>IF(AM140&gt;0,SUM(AM$76:AM140),BC139+0.001)</f>
        <v>6.5000000000000044E-2</v>
      </c>
      <c r="BD140" s="1947">
        <f>IF(AN140&gt;0,SUM(AN$76:AN140),BD139+0.001)</f>
        <v>6.5000000000000044E-2</v>
      </c>
      <c r="BE140" s="1947">
        <f>IF(AO140&gt;0,SUM(AO$76:AO140),BE139+0.001)</f>
        <v>6.5000000000000044E-2</v>
      </c>
      <c r="BF140" s="1947">
        <f>IF(AP140&gt;0,SUM(AP$76:AP140),BF139+0.001)</f>
        <v>6.5000000000000044E-2</v>
      </c>
      <c r="BG140" s="1947"/>
      <c r="BH140" s="1947"/>
      <c r="BI140" s="1947"/>
      <c r="BJ140" s="1947"/>
    </row>
    <row r="141" spans="1:62" ht="23.25" customHeight="1">
      <c r="A141" s="1965" t="str">
        <f>IF(Y!DM11=0," ",Y!DM11)</f>
        <v xml:space="preserve"> </v>
      </c>
      <c r="B141" s="1966" t="str">
        <f>IF(Y!DN11=0," ",Y!DN11)</f>
        <v xml:space="preserve"> </v>
      </c>
      <c r="C141" s="1226"/>
      <c r="D141" s="1965" t="str">
        <f>IF(Y!DO11=0," ",Y!DO11)</f>
        <v xml:space="preserve"> </v>
      </c>
      <c r="E141" s="1971" t="str">
        <f>IF(Y!DP11=0," ",Y!DP11)</f>
        <v xml:space="preserve"> </v>
      </c>
      <c r="F141" s="1966" t="str">
        <f>IF(I141=0," ",P141)</f>
        <v xml:space="preserve"> </v>
      </c>
      <c r="G141" s="2941"/>
      <c r="H141" s="1493"/>
      <c r="I141" s="716">
        <f>Y!DQ11</f>
        <v>0</v>
      </c>
      <c r="J141" s="716">
        <f>Y!DR11</f>
        <v>0</v>
      </c>
      <c r="K141" s="716">
        <f>Y!DS11</f>
        <v>0</v>
      </c>
      <c r="L141" s="716">
        <f>Y!DT11</f>
        <v>0</v>
      </c>
      <c r="M141" s="716">
        <f>Y!DU11</f>
        <v>0</v>
      </c>
      <c r="N141" s="716">
        <f>Y!DV11</f>
        <v>0</v>
      </c>
      <c r="O141" s="187">
        <f>INT(I141/10)*10</f>
        <v>0</v>
      </c>
      <c r="P141" s="187" t="str">
        <f>IF(O141=0," ",LOOKUP(O141,I$68:I$72,J$68:J$72))</f>
        <v xml:space="preserve"> </v>
      </c>
      <c r="Q141" s="187" t="str">
        <f>IF(N141&gt;0,J141&amp;","&amp;K141&amp;","&amp;L141&amp;","&amp;M141&amp;","&amp;N141,IF(M141&gt;0,J141&amp;","&amp;K141&amp;","&amp;L141&amp;","&amp;M141,IF(L141&gt;0,J141&amp;","&amp;K141&amp;","&amp;L141,IF(K141&gt;0,J141&amp;","&amp;K141,IF(J141&gt;0,J141," ")))))</f>
        <v xml:space="preserve"> </v>
      </c>
      <c r="R141" s="187">
        <f>I141-O141</f>
        <v>0</v>
      </c>
      <c r="S141" s="187" t="str">
        <f>IF(O141=0," ",IF(O141=100,"ข้อที่ "&amp;Q141,"ข้อที่ "&amp;R141))</f>
        <v xml:space="preserve"> </v>
      </c>
      <c r="T141" s="742">
        <f>IF(Y!DX11=0,0,Y!DX11)</f>
        <v>0</v>
      </c>
      <c r="U141" s="742">
        <f>IF(Y!DY11=0,0,Y!DY11)</f>
        <v>0</v>
      </c>
      <c r="V141" s="748">
        <f>IF(X141&gt;0,1,0)</f>
        <v>0</v>
      </c>
      <c r="W141" s="748">
        <f>IF(V141&gt;0,SUM(V$76:V141),0)</f>
        <v>0</v>
      </c>
      <c r="X141" s="748">
        <f>IF(T141&lt;&gt;0,1,0)</f>
        <v>0</v>
      </c>
      <c r="Y141" s="750">
        <f>IF(X141&gt;0,SUM(X$76:X141),Y140+0.001)</f>
        <v>18.042000000000051</v>
      </c>
      <c r="Z141" s="751">
        <f>IF(AB141&gt;0,1,0)</f>
        <v>0</v>
      </c>
      <c r="AA141" s="751">
        <f>IF(Z141&gt;0,SUM(Z$76:Z141),0)</f>
        <v>0</v>
      </c>
      <c r="AB141" s="751">
        <f>IF(U141&lt;&gt;0,1,0)</f>
        <v>0</v>
      </c>
      <c r="AC141" s="753">
        <f>IF(AB141&gt;0,SUM(AB$76:AB141),AC140+0.001)</f>
        <v>6.6000000000000045E-2</v>
      </c>
      <c r="AE141" s="28">
        <f>IF(I141=0,0,B141&amp;B142&amp;B143)</f>
        <v>0</v>
      </c>
      <c r="AF141" s="28">
        <f t="shared" ref="AF141:AP141" si="17">IF($I141=0,0,IF(OR($J141=AF$75,OR($K141=AF$75,OR($L141=AF$75,OR($M141=AF$75,$N141=AF$75)))),1,0))</f>
        <v>0</v>
      </c>
      <c r="AG141" s="28">
        <f t="shared" si="17"/>
        <v>0</v>
      </c>
      <c r="AH141" s="28">
        <f t="shared" si="17"/>
        <v>0</v>
      </c>
      <c r="AI141" s="28">
        <f t="shared" si="17"/>
        <v>0</v>
      </c>
      <c r="AJ141" s="28">
        <f t="shared" si="17"/>
        <v>0</v>
      </c>
      <c r="AK141" s="28">
        <f t="shared" si="17"/>
        <v>0</v>
      </c>
      <c r="AL141" s="28">
        <f t="shared" si="17"/>
        <v>0</v>
      </c>
      <c r="AM141" s="28">
        <f t="shared" si="17"/>
        <v>0</v>
      </c>
      <c r="AN141" s="28">
        <f t="shared" si="17"/>
        <v>0</v>
      </c>
      <c r="AO141" s="28">
        <f t="shared" si="17"/>
        <v>0</v>
      </c>
      <c r="AP141" s="28">
        <f t="shared" si="17"/>
        <v>0</v>
      </c>
      <c r="AV141" s="1947">
        <f>IF(AF141&gt;0,SUM(AF$76:AF141),AV140+0.001)</f>
        <v>6.6000000000000045E-2</v>
      </c>
      <c r="AW141" s="1947">
        <f>IF(AG141&gt;0,SUM(AG$76:AG141),AW140+0.001)</f>
        <v>6.6000000000000045E-2</v>
      </c>
      <c r="AX141" s="1947">
        <f>IF(AH141&gt;0,SUM(AH$76:AH141),AX140+0.001)</f>
        <v>7.0440000000000147</v>
      </c>
      <c r="AY141" s="1947">
        <f>IF(AI141&gt;0,SUM(AI$76:AI141),AY140+0.001)</f>
        <v>6.0500000000000167</v>
      </c>
      <c r="AZ141" s="1947">
        <f>IF(AJ141&gt;0,SUM(AJ$76:AJ141),AZ140+0.001)</f>
        <v>1.0469999999999948</v>
      </c>
      <c r="BA141" s="1947">
        <f>IF(AK141&gt;0,SUM(AK$76:AK141),BA140+0.001)</f>
        <v>6.6000000000000045E-2</v>
      </c>
      <c r="BB141" s="1947">
        <f>IF(AL141&gt;0,SUM(AL$76:AL141),BB140+0.001)</f>
        <v>6.6000000000000045E-2</v>
      </c>
      <c r="BC141" s="1947">
        <f>IF(AM141&gt;0,SUM(AM$76:AM141),BC140+0.001)</f>
        <v>6.6000000000000045E-2</v>
      </c>
      <c r="BD141" s="1947">
        <f>IF(AN141&gt;0,SUM(AN$76:AN141),BD140+0.001)</f>
        <v>6.6000000000000045E-2</v>
      </c>
      <c r="BE141" s="1947">
        <f>IF(AO141&gt;0,SUM(AO$76:AO141),BE140+0.001)</f>
        <v>6.6000000000000045E-2</v>
      </c>
      <c r="BF141" s="1947">
        <f>IF(AP141&gt;0,SUM(AP$76:AP141),BF140+0.001)</f>
        <v>6.6000000000000045E-2</v>
      </c>
      <c r="BG141" s="1947"/>
      <c r="BH141" s="1947"/>
      <c r="BI141" s="1947"/>
      <c r="BJ141" s="1947"/>
    </row>
    <row r="142" spans="1:62" ht="23.25" customHeight="1">
      <c r="A142" s="1968" t="str">
        <f>IF(Y!DM12=0," ",Y!DM12)</f>
        <v xml:space="preserve"> </v>
      </c>
      <c r="B142" s="1969" t="str">
        <f>IF(Y!DN12=0," ",Y!DN12)</f>
        <v xml:space="preserve"> </v>
      </c>
      <c r="C142" s="1229"/>
      <c r="D142" s="1968" t="str">
        <f>IF(Y!DO12=0," ",Y!DO12)</f>
        <v xml:space="preserve"> </v>
      </c>
      <c r="E142" s="1972" t="str">
        <f>IF(Y!DP12=0," ",Y!DP12)</f>
        <v xml:space="preserve"> </v>
      </c>
      <c r="F142" s="1227" t="str">
        <f>IF(I141=0," ",S141)</f>
        <v xml:space="preserve"> </v>
      </c>
      <c r="G142" s="2941"/>
      <c r="H142" s="1493"/>
      <c r="I142" s="716"/>
      <c r="J142" s="716"/>
      <c r="K142" s="716"/>
      <c r="L142" s="716"/>
      <c r="M142" s="716"/>
      <c r="N142" s="716"/>
      <c r="O142" s="187"/>
      <c r="P142" s="187"/>
      <c r="Q142" s="187"/>
      <c r="R142" s="187"/>
      <c r="S142" s="187"/>
      <c r="T142" s="742">
        <f>IF(Y!DX12=0,0,Y!DX12)</f>
        <v>0</v>
      </c>
      <c r="U142" s="742">
        <f>IF(Y!DY12=0,0,Y!DY12)</f>
        <v>0</v>
      </c>
      <c r="V142" s="748">
        <v>0</v>
      </c>
      <c r="W142" s="748">
        <f>IF(V142&gt;0,SUM(V$76:V142),0)</f>
        <v>0</v>
      </c>
      <c r="X142" s="748">
        <f>IF(T141&lt;&gt;0,1,0)</f>
        <v>0</v>
      </c>
      <c r="Y142" s="750">
        <f>IF(X142&gt;0,SUM(X$76:X142),Y141+0.001)</f>
        <v>18.043000000000053</v>
      </c>
      <c r="Z142" s="751">
        <v>0</v>
      </c>
      <c r="AA142" s="751">
        <f>IF(Z142&gt;0,SUM(Z$76:Z142),0)</f>
        <v>0</v>
      </c>
      <c r="AB142" s="751">
        <f>IF(U141&lt;&gt;0,1,0)</f>
        <v>0</v>
      </c>
      <c r="AC142" s="753">
        <f>IF(AB142&gt;0,SUM(AB$76:AB142),AC141+0.001)</f>
        <v>6.7000000000000046E-2</v>
      </c>
      <c r="AV142" s="1947">
        <f>IF(AF142&gt;0,SUM(AF$76:AF142),AV141+0.001)</f>
        <v>6.7000000000000046E-2</v>
      </c>
      <c r="AW142" s="1947">
        <f>IF(AG142&gt;0,SUM(AG$76:AG142),AW141+0.001)</f>
        <v>6.7000000000000046E-2</v>
      </c>
      <c r="AX142" s="1947">
        <f>IF(AH142&gt;0,SUM(AH$76:AH142),AX141+0.001)</f>
        <v>7.045000000000015</v>
      </c>
      <c r="AY142" s="1947">
        <f>IF(AI142&gt;0,SUM(AI$76:AI142),AY141+0.001)</f>
        <v>6.051000000000017</v>
      </c>
      <c r="AZ142" s="1947">
        <f>IF(AJ142&gt;0,SUM(AJ$76:AJ142),AZ141+0.001)</f>
        <v>1.0479999999999947</v>
      </c>
      <c r="BA142" s="1947">
        <f>IF(AK142&gt;0,SUM(AK$76:AK142),BA141+0.001)</f>
        <v>6.7000000000000046E-2</v>
      </c>
      <c r="BB142" s="1947">
        <f>IF(AL142&gt;0,SUM(AL$76:AL142),BB141+0.001)</f>
        <v>6.7000000000000046E-2</v>
      </c>
      <c r="BC142" s="1947">
        <f>IF(AM142&gt;0,SUM(AM$76:AM142),BC141+0.001)</f>
        <v>6.7000000000000046E-2</v>
      </c>
      <c r="BD142" s="1947">
        <f>IF(AN142&gt;0,SUM(AN$76:AN142),BD141+0.001)</f>
        <v>6.7000000000000046E-2</v>
      </c>
      <c r="BE142" s="1947">
        <f>IF(AO142&gt;0,SUM(AO$76:AO142),BE141+0.001)</f>
        <v>6.7000000000000046E-2</v>
      </c>
      <c r="BF142" s="1947">
        <f>IF(AP142&gt;0,SUM(AP$76:AP142),BF141+0.001)</f>
        <v>6.7000000000000046E-2</v>
      </c>
      <c r="BG142" s="1947"/>
      <c r="BH142" s="1947"/>
      <c r="BI142" s="1947"/>
      <c r="BJ142" s="1947"/>
    </row>
    <row r="143" spans="1:62" ht="23.25" customHeight="1">
      <c r="A143" s="1968" t="str">
        <f>IF(Y!DM13=0," ",Y!DM13)</f>
        <v xml:space="preserve"> </v>
      </c>
      <c r="B143" s="1969" t="str">
        <f>IF(Y!DN13=0," ",Y!DN13)</f>
        <v xml:space="preserve"> </v>
      </c>
      <c r="C143" s="1229"/>
      <c r="D143" s="1968" t="str">
        <f>IF(Y!DO13=0," ",Y!DO13)</f>
        <v xml:space="preserve"> </v>
      </c>
      <c r="E143" s="1972" t="str">
        <f>IF(Y!DP13=0," ",Y!DP13)</f>
        <v xml:space="preserve"> </v>
      </c>
      <c r="F143" s="1227" t="s">
        <v>2123</v>
      </c>
      <c r="G143" s="2941"/>
      <c r="H143" s="1493"/>
      <c r="I143" s="716"/>
      <c r="J143" s="716"/>
      <c r="K143" s="716"/>
      <c r="L143" s="716"/>
      <c r="M143" s="716"/>
      <c r="N143" s="716"/>
      <c r="O143" s="187"/>
      <c r="P143" s="187"/>
      <c r="Q143" s="187"/>
      <c r="R143" s="187"/>
      <c r="S143" s="187"/>
      <c r="T143" s="742">
        <f>IF(Y!DX13=0,0,Y!DX13)</f>
        <v>0</v>
      </c>
      <c r="U143" s="742">
        <f>IF(Y!DY13=0,0,Y!DY13)</f>
        <v>0</v>
      </c>
      <c r="V143" s="748">
        <v>0</v>
      </c>
      <c r="W143" s="748">
        <f>IF(V143&gt;0,SUM(V$76:V143),0)</f>
        <v>0</v>
      </c>
      <c r="X143" s="748">
        <f>IF(T141&lt;&gt;0,1,0)</f>
        <v>0</v>
      </c>
      <c r="Y143" s="750">
        <f>IF(X143&gt;0,SUM(X$76:X143),Y142+0.001)</f>
        <v>18.044000000000054</v>
      </c>
      <c r="Z143" s="751">
        <v>0</v>
      </c>
      <c r="AA143" s="751">
        <f>IF(Z143&gt;0,SUM(Z$76:Z143),0)</f>
        <v>0</v>
      </c>
      <c r="AB143" s="751">
        <f>IF(U141&lt;&gt;0,1,0)</f>
        <v>0</v>
      </c>
      <c r="AC143" s="753">
        <f>IF(AB143&gt;0,SUM(AB$76:AB143),AC142+0.001)</f>
        <v>6.8000000000000047E-2</v>
      </c>
      <c r="AV143" s="1947">
        <f>IF(AF143&gt;0,SUM(AF$76:AF143),AV142+0.001)</f>
        <v>6.8000000000000047E-2</v>
      </c>
      <c r="AW143" s="1947">
        <f>IF(AG143&gt;0,SUM(AG$76:AG143),AW142+0.001)</f>
        <v>6.8000000000000047E-2</v>
      </c>
      <c r="AX143" s="1947">
        <f>IF(AH143&gt;0,SUM(AH$76:AH143),AX142+0.001)</f>
        <v>7.0460000000000154</v>
      </c>
      <c r="AY143" s="1947">
        <f>IF(AI143&gt;0,SUM(AI$76:AI143),AY142+0.001)</f>
        <v>6.0520000000000174</v>
      </c>
      <c r="AZ143" s="1947">
        <f>IF(AJ143&gt;0,SUM(AJ$76:AJ143),AZ142+0.001)</f>
        <v>1.0489999999999946</v>
      </c>
      <c r="BA143" s="1947">
        <f>IF(AK143&gt;0,SUM(AK$76:AK143),BA142+0.001)</f>
        <v>6.8000000000000047E-2</v>
      </c>
      <c r="BB143" s="1947">
        <f>IF(AL143&gt;0,SUM(AL$76:AL143),BB142+0.001)</f>
        <v>6.8000000000000047E-2</v>
      </c>
      <c r="BC143" s="1947">
        <f>IF(AM143&gt;0,SUM(AM$76:AM143),BC142+0.001)</f>
        <v>6.8000000000000047E-2</v>
      </c>
      <c r="BD143" s="1947">
        <f>IF(AN143&gt;0,SUM(AN$76:AN143),BD142+0.001)</f>
        <v>6.8000000000000047E-2</v>
      </c>
      <c r="BE143" s="1947">
        <f>IF(AO143&gt;0,SUM(AO$76:AO143),BE142+0.001)</f>
        <v>6.8000000000000047E-2</v>
      </c>
      <c r="BF143" s="1947">
        <f>IF(AP143&gt;0,SUM(AP$76:AP143),BF142+0.001)</f>
        <v>6.8000000000000047E-2</v>
      </c>
      <c r="BG143" s="1947"/>
      <c r="BH143" s="1947"/>
      <c r="BI143" s="1947"/>
      <c r="BJ143" s="1947"/>
    </row>
    <row r="144" spans="1:62" ht="23.25" customHeight="1">
      <c r="A144" s="1968" t="str">
        <f>IF(Y!DM14=0," ",Y!DM14)</f>
        <v xml:space="preserve"> </v>
      </c>
      <c r="B144" s="1969" t="str">
        <f>IF(Y!DN14=0," ",Y!DN14)</f>
        <v xml:space="preserve"> </v>
      </c>
      <c r="C144" s="1229"/>
      <c r="D144" s="1968" t="str">
        <f>IF(Y!DO14=0," ",Y!DO14)</f>
        <v xml:space="preserve"> </v>
      </c>
      <c r="E144" s="1972" t="str">
        <f>IF(Y!DP14=0," ",Y!DP14)</f>
        <v xml:space="preserve"> </v>
      </c>
      <c r="F144" s="1969" t="str">
        <f>IF(I144=0," ",P144)</f>
        <v xml:space="preserve"> </v>
      </c>
      <c r="G144" s="2941"/>
      <c r="H144" s="1493"/>
      <c r="I144" s="716">
        <f>Y!DQ14</f>
        <v>0</v>
      </c>
      <c r="J144" s="716">
        <f>Y!DR14</f>
        <v>0</v>
      </c>
      <c r="K144" s="716">
        <f>Y!DS14</f>
        <v>0</v>
      </c>
      <c r="L144" s="716">
        <f>Y!DT14</f>
        <v>0</v>
      </c>
      <c r="M144" s="716">
        <f>Y!DU14</f>
        <v>0</v>
      </c>
      <c r="N144" s="716">
        <f>Y!DV14</f>
        <v>0</v>
      </c>
      <c r="O144" s="187">
        <f>INT(I144/10)*10</f>
        <v>0</v>
      </c>
      <c r="P144" s="187" t="str">
        <f>IF(O144=0," ",LOOKUP(O144,I$68:I$72,J$68:J$72))</f>
        <v xml:space="preserve"> </v>
      </c>
      <c r="Q144" s="187" t="str">
        <f>IF(N144&gt;0,J144&amp;","&amp;K144&amp;","&amp;L144&amp;","&amp;M144&amp;","&amp;N144,IF(M144&gt;0,J144&amp;","&amp;K144&amp;","&amp;L144&amp;","&amp;M144,IF(L144&gt;0,J144&amp;","&amp;K144&amp;","&amp;L144,IF(K144&gt;0,J144&amp;","&amp;K144,IF(J144&gt;0,J144," ")))))</f>
        <v xml:space="preserve"> </v>
      </c>
      <c r="R144" s="187">
        <f>I144-O144</f>
        <v>0</v>
      </c>
      <c r="S144" s="187" t="str">
        <f>IF(O144=0," ",IF(O144=100,"ข้อที่ "&amp;Q144,"ข้อที่ "&amp;R144))</f>
        <v xml:space="preserve"> </v>
      </c>
      <c r="T144" s="742">
        <f>IF(Y!DX14=0,0,Y!DX14)</f>
        <v>0</v>
      </c>
      <c r="U144" s="742">
        <f>IF(Y!DY14=0,0,Y!DY14)</f>
        <v>0</v>
      </c>
      <c r="V144" s="748">
        <f>IF(X144&gt;0,1,0)</f>
        <v>0</v>
      </c>
      <c r="W144" s="748">
        <f>IF(V144&gt;0,SUM(V$76:V144),0)</f>
        <v>0</v>
      </c>
      <c r="X144" s="748">
        <f>IF(T144&lt;&gt;0,1,0)</f>
        <v>0</v>
      </c>
      <c r="Y144" s="750">
        <f>IF(X144&gt;0,SUM(X$76:X144),Y143+0.001)</f>
        <v>18.045000000000055</v>
      </c>
      <c r="Z144" s="751">
        <f>IF(AB144&gt;0,1,0)</f>
        <v>0</v>
      </c>
      <c r="AA144" s="751">
        <f>IF(Z144&gt;0,SUM(Z$76:Z144),0)</f>
        <v>0</v>
      </c>
      <c r="AB144" s="751">
        <f>IF(U144&lt;&gt;0,1,0)</f>
        <v>0</v>
      </c>
      <c r="AC144" s="753">
        <f>IF(AB144&gt;0,SUM(AB$76:AB144),AC143+0.001)</f>
        <v>6.9000000000000047E-2</v>
      </c>
      <c r="AE144" s="28">
        <f>IF(I144=0,0,B144&amp;B145&amp;B146)</f>
        <v>0</v>
      </c>
      <c r="AF144" s="28">
        <f t="shared" ref="AF144:AP144" si="18">IF($I144=0,0,IF(OR($J144=AF$75,OR($K144=AF$75,OR($L144=AF$75,OR($M144=AF$75,$N144=AF$75)))),1,0))</f>
        <v>0</v>
      </c>
      <c r="AG144" s="28">
        <f t="shared" si="18"/>
        <v>0</v>
      </c>
      <c r="AH144" s="28">
        <f t="shared" si="18"/>
        <v>0</v>
      </c>
      <c r="AI144" s="28">
        <f t="shared" si="18"/>
        <v>0</v>
      </c>
      <c r="AJ144" s="28">
        <f t="shared" si="18"/>
        <v>0</v>
      </c>
      <c r="AK144" s="28">
        <f t="shared" si="18"/>
        <v>0</v>
      </c>
      <c r="AL144" s="28">
        <f t="shared" si="18"/>
        <v>0</v>
      </c>
      <c r="AM144" s="28">
        <f t="shared" si="18"/>
        <v>0</v>
      </c>
      <c r="AN144" s="28">
        <f t="shared" si="18"/>
        <v>0</v>
      </c>
      <c r="AO144" s="28">
        <f t="shared" si="18"/>
        <v>0</v>
      </c>
      <c r="AP144" s="28">
        <f t="shared" si="18"/>
        <v>0</v>
      </c>
      <c r="AV144" s="1947">
        <f>IF(AF144&gt;0,SUM(AF$76:AF144),AV143+0.001)</f>
        <v>6.9000000000000047E-2</v>
      </c>
      <c r="AW144" s="1947">
        <f>IF(AG144&gt;0,SUM(AG$76:AG144),AW143+0.001)</f>
        <v>6.9000000000000047E-2</v>
      </c>
      <c r="AX144" s="1947">
        <f>IF(AH144&gt;0,SUM(AH$76:AH144),AX143+0.001)</f>
        <v>7.0470000000000157</v>
      </c>
      <c r="AY144" s="1947">
        <f>IF(AI144&gt;0,SUM(AI$76:AI144),AY143+0.001)</f>
        <v>6.0530000000000177</v>
      </c>
      <c r="AZ144" s="1947">
        <f>IF(AJ144&gt;0,SUM(AJ$76:AJ144),AZ143+0.001)</f>
        <v>1.0499999999999945</v>
      </c>
      <c r="BA144" s="1947">
        <f>IF(AK144&gt;0,SUM(AK$76:AK144),BA143+0.001)</f>
        <v>6.9000000000000047E-2</v>
      </c>
      <c r="BB144" s="1947">
        <f>IF(AL144&gt;0,SUM(AL$76:AL144),BB143+0.001)</f>
        <v>6.9000000000000047E-2</v>
      </c>
      <c r="BC144" s="1947">
        <f>IF(AM144&gt;0,SUM(AM$76:AM144),BC143+0.001)</f>
        <v>6.9000000000000047E-2</v>
      </c>
      <c r="BD144" s="1947">
        <f>IF(AN144&gt;0,SUM(AN$76:AN144),BD143+0.001)</f>
        <v>6.9000000000000047E-2</v>
      </c>
      <c r="BE144" s="1947">
        <f>IF(AO144&gt;0,SUM(AO$76:AO144),BE143+0.001)</f>
        <v>6.9000000000000047E-2</v>
      </c>
      <c r="BF144" s="1947">
        <f>IF(AP144&gt;0,SUM(AP$76:AP144),BF143+0.001)</f>
        <v>6.9000000000000047E-2</v>
      </c>
      <c r="BG144" s="1947"/>
      <c r="BH144" s="1947"/>
      <c r="BI144" s="1947"/>
      <c r="BJ144" s="1947"/>
    </row>
    <row r="145" spans="1:62" ht="23.25" customHeight="1">
      <c r="A145" s="1968" t="str">
        <f>IF(Y!DM15=0," ",Y!DM15)</f>
        <v xml:space="preserve"> </v>
      </c>
      <c r="B145" s="1969" t="str">
        <f>IF(Y!DN15=0," ",Y!DN15)</f>
        <v xml:space="preserve"> </v>
      </c>
      <c r="C145" s="1229"/>
      <c r="D145" s="1968" t="str">
        <f>IF(Y!DO15=0," ",Y!DO15)</f>
        <v xml:space="preserve"> </v>
      </c>
      <c r="E145" s="1972" t="str">
        <f>IF(Y!DP15=0," ",Y!DP15)</f>
        <v xml:space="preserve"> </v>
      </c>
      <c r="F145" s="1227" t="str">
        <f>IF(I144=0," ",S144)</f>
        <v xml:space="preserve"> </v>
      </c>
      <c r="G145" s="2941"/>
      <c r="H145" s="1493"/>
      <c r="I145" s="716"/>
      <c r="J145" s="716"/>
      <c r="K145" s="716"/>
      <c r="L145" s="716"/>
      <c r="M145" s="716"/>
      <c r="N145" s="716"/>
      <c r="O145" s="187"/>
      <c r="P145" s="187"/>
      <c r="Q145" s="187"/>
      <c r="R145" s="187"/>
      <c r="S145" s="187"/>
      <c r="T145" s="742">
        <f>IF(Y!DX15=0,0,Y!DX15)</f>
        <v>0</v>
      </c>
      <c r="U145" s="742">
        <f>IF(Y!DY15=0,0,Y!DY15)</f>
        <v>0</v>
      </c>
      <c r="V145" s="748">
        <v>0</v>
      </c>
      <c r="W145" s="748">
        <f>IF(V145&gt;0,SUM(V$76:V145),0)</f>
        <v>0</v>
      </c>
      <c r="X145" s="748">
        <f>IF(T144&lt;&gt;0,1,0)</f>
        <v>0</v>
      </c>
      <c r="Y145" s="750">
        <f>IF(X145&gt;0,SUM(X$76:X145),Y144+0.001)</f>
        <v>18.046000000000056</v>
      </c>
      <c r="Z145" s="751">
        <v>0</v>
      </c>
      <c r="AA145" s="751">
        <f>IF(Z145&gt;0,SUM(Z$76:Z145),0)</f>
        <v>0</v>
      </c>
      <c r="AB145" s="751">
        <f>IF(U144&lt;&gt;0,1,0)</f>
        <v>0</v>
      </c>
      <c r="AC145" s="753">
        <f>IF(AB145&gt;0,SUM(AB$76:AB145),AC144+0.001)</f>
        <v>7.0000000000000048E-2</v>
      </c>
      <c r="AV145" s="1947">
        <f>IF(AF145&gt;0,SUM(AF$76:AF145),AV144+0.001)</f>
        <v>7.0000000000000048E-2</v>
      </c>
      <c r="AW145" s="1947">
        <f>IF(AG145&gt;0,SUM(AG$76:AG145),AW144+0.001)</f>
        <v>7.0000000000000048E-2</v>
      </c>
      <c r="AX145" s="1947">
        <f>IF(AH145&gt;0,SUM(AH$76:AH145),AX144+0.001)</f>
        <v>7.048000000000016</v>
      </c>
      <c r="AY145" s="1947">
        <f>IF(AI145&gt;0,SUM(AI$76:AI145),AY144+0.001)</f>
        <v>6.054000000000018</v>
      </c>
      <c r="AZ145" s="1947">
        <f>IF(AJ145&gt;0,SUM(AJ$76:AJ145),AZ144+0.001)</f>
        <v>1.0509999999999944</v>
      </c>
      <c r="BA145" s="1947">
        <f>IF(AK145&gt;0,SUM(AK$76:AK145),BA144+0.001)</f>
        <v>7.0000000000000048E-2</v>
      </c>
      <c r="BB145" s="1947">
        <f>IF(AL145&gt;0,SUM(AL$76:AL145),BB144+0.001)</f>
        <v>7.0000000000000048E-2</v>
      </c>
      <c r="BC145" s="1947">
        <f>IF(AM145&gt;0,SUM(AM$76:AM145),BC144+0.001)</f>
        <v>7.0000000000000048E-2</v>
      </c>
      <c r="BD145" s="1947">
        <f>IF(AN145&gt;0,SUM(AN$76:AN145),BD144+0.001)</f>
        <v>7.0000000000000048E-2</v>
      </c>
      <c r="BE145" s="1947">
        <f>IF(AO145&gt;0,SUM(AO$76:AO145),BE144+0.001)</f>
        <v>7.0000000000000048E-2</v>
      </c>
      <c r="BF145" s="1947">
        <f>IF(AP145&gt;0,SUM(AP$76:AP145),BF144+0.001)</f>
        <v>7.0000000000000048E-2</v>
      </c>
      <c r="BG145" s="1947"/>
      <c r="BH145" s="1947"/>
      <c r="BI145" s="1947"/>
      <c r="BJ145" s="1947"/>
    </row>
    <row r="146" spans="1:62" ht="23.25" customHeight="1">
      <c r="A146" s="1968" t="str">
        <f>IF(Y!DM16=0," ",Y!DM16)</f>
        <v xml:space="preserve"> </v>
      </c>
      <c r="B146" s="1969" t="str">
        <f>IF(Y!DN16=0," ",Y!DN16)</f>
        <v xml:space="preserve"> </v>
      </c>
      <c r="C146" s="1229"/>
      <c r="D146" s="1968" t="str">
        <f>IF(Y!DO16=0," ",Y!DO16)</f>
        <v xml:space="preserve"> </v>
      </c>
      <c r="E146" s="1972" t="str">
        <f>IF(Y!DP16=0," ",Y!DP16)</f>
        <v xml:space="preserve"> </v>
      </c>
      <c r="F146" s="1227" t="s">
        <v>2123</v>
      </c>
      <c r="G146" s="2941"/>
      <c r="H146" s="1493"/>
      <c r="I146" s="716"/>
      <c r="J146" s="716"/>
      <c r="K146" s="716"/>
      <c r="L146" s="716"/>
      <c r="M146" s="716"/>
      <c r="N146" s="716"/>
      <c r="O146" s="187"/>
      <c r="P146" s="187"/>
      <c r="Q146" s="187"/>
      <c r="R146" s="187"/>
      <c r="S146" s="187"/>
      <c r="T146" s="742">
        <f>IF(Y!DX16=0,0,Y!DX16)</f>
        <v>0</v>
      </c>
      <c r="U146" s="742">
        <f>IF(Y!DY16=0,0,Y!DY16)</f>
        <v>0</v>
      </c>
      <c r="V146" s="748">
        <v>0</v>
      </c>
      <c r="W146" s="748">
        <f>IF(V146&gt;0,SUM(V$76:V146),0)</f>
        <v>0</v>
      </c>
      <c r="X146" s="748">
        <f>IF(T144&lt;&gt;0,1,0)</f>
        <v>0</v>
      </c>
      <c r="Y146" s="750">
        <f>IF(X146&gt;0,SUM(X$76:X146),Y145+0.001)</f>
        <v>18.047000000000057</v>
      </c>
      <c r="Z146" s="751">
        <v>0</v>
      </c>
      <c r="AA146" s="751">
        <f>IF(Z146&gt;0,SUM(Z$76:Z146),0)</f>
        <v>0</v>
      </c>
      <c r="AB146" s="751">
        <f>IF(U144&lt;&gt;0,1,0)</f>
        <v>0</v>
      </c>
      <c r="AC146" s="753">
        <f>IF(AB146&gt;0,SUM(AB$76:AB146),AC145+0.001)</f>
        <v>7.1000000000000049E-2</v>
      </c>
      <c r="AV146" s="1947">
        <f>IF(AF146&gt;0,SUM(AF$76:AF146),AV145+0.001)</f>
        <v>7.1000000000000049E-2</v>
      </c>
      <c r="AW146" s="1947">
        <f>IF(AG146&gt;0,SUM(AG$76:AG146),AW145+0.001)</f>
        <v>7.1000000000000049E-2</v>
      </c>
      <c r="AX146" s="1947">
        <f>IF(AH146&gt;0,SUM(AH$76:AH146),AX145+0.001)</f>
        <v>7.0490000000000164</v>
      </c>
      <c r="AY146" s="1947">
        <f>IF(AI146&gt;0,SUM(AI$76:AI146),AY145+0.001)</f>
        <v>6.0550000000000184</v>
      </c>
      <c r="AZ146" s="1947">
        <f>IF(AJ146&gt;0,SUM(AJ$76:AJ146),AZ145+0.001)</f>
        <v>1.0519999999999943</v>
      </c>
      <c r="BA146" s="1947">
        <f>IF(AK146&gt;0,SUM(AK$76:AK146),BA145+0.001)</f>
        <v>7.1000000000000049E-2</v>
      </c>
      <c r="BB146" s="1947">
        <f>IF(AL146&gt;0,SUM(AL$76:AL146),BB145+0.001)</f>
        <v>7.1000000000000049E-2</v>
      </c>
      <c r="BC146" s="1947">
        <f>IF(AM146&gt;0,SUM(AM$76:AM146),BC145+0.001)</f>
        <v>7.1000000000000049E-2</v>
      </c>
      <c r="BD146" s="1947">
        <f>IF(AN146&gt;0,SUM(AN$76:AN146),BD145+0.001)</f>
        <v>7.1000000000000049E-2</v>
      </c>
      <c r="BE146" s="1947">
        <f>IF(AO146&gt;0,SUM(AO$76:AO146),BE145+0.001)</f>
        <v>7.1000000000000049E-2</v>
      </c>
      <c r="BF146" s="1947">
        <f>IF(AP146&gt;0,SUM(AP$76:AP146),BF145+0.001)</f>
        <v>7.1000000000000049E-2</v>
      </c>
      <c r="BG146" s="1947"/>
      <c r="BH146" s="1947"/>
      <c r="BI146" s="1947"/>
      <c r="BJ146" s="1947"/>
    </row>
    <row r="147" spans="1:62" ht="23.25" customHeight="1">
      <c r="A147" s="1968" t="str">
        <f>IF(Y!DM17=0," ",Y!DM17)</f>
        <v xml:space="preserve"> </v>
      </c>
      <c r="B147" s="1969" t="str">
        <f>IF(Y!DN17=0," ",Y!DN17)</f>
        <v xml:space="preserve"> </v>
      </c>
      <c r="C147" s="1229"/>
      <c r="D147" s="1968" t="str">
        <f>IF(Y!DO17=0," ",Y!DO17)</f>
        <v xml:space="preserve"> </v>
      </c>
      <c r="E147" s="1972" t="str">
        <f>IF(Y!DP17=0," ",Y!DP17)</f>
        <v xml:space="preserve"> </v>
      </c>
      <c r="F147" s="1969" t="str">
        <f>IF(I147=0," ",P147)</f>
        <v xml:space="preserve"> </v>
      </c>
      <c r="G147" s="2941"/>
      <c r="H147" s="1493"/>
      <c r="I147" s="716">
        <f>Y!DQ17</f>
        <v>0</v>
      </c>
      <c r="J147" s="716">
        <f>Y!DR17</f>
        <v>0</v>
      </c>
      <c r="K147" s="716">
        <f>Y!DS17</f>
        <v>0</v>
      </c>
      <c r="L147" s="716">
        <f>Y!DT17</f>
        <v>0</v>
      </c>
      <c r="M147" s="716">
        <f>Y!DU17</f>
        <v>0</v>
      </c>
      <c r="N147" s="716">
        <f>Y!DV17</f>
        <v>0</v>
      </c>
      <c r="O147" s="187">
        <f>INT(I147/10)*10</f>
        <v>0</v>
      </c>
      <c r="P147" s="187" t="str">
        <f>IF(O147=0," ",LOOKUP(O147,I$68:I$72,J$68:J$72))</f>
        <v xml:space="preserve"> </v>
      </c>
      <c r="Q147" s="187" t="str">
        <f>IF(N147&gt;0,J147&amp;","&amp;K147&amp;","&amp;L147&amp;","&amp;M147&amp;","&amp;N147,IF(M147&gt;0,J147&amp;","&amp;K147&amp;","&amp;L147&amp;","&amp;M147,IF(L147&gt;0,J147&amp;","&amp;K147&amp;","&amp;L147,IF(K147&gt;0,J147&amp;","&amp;K147,IF(J147&gt;0,J147," ")))))</f>
        <v xml:space="preserve"> </v>
      </c>
      <c r="R147" s="187">
        <f>I147-O147</f>
        <v>0</v>
      </c>
      <c r="S147" s="187" t="str">
        <f>IF(O147=0," ",IF(O147=100,"ข้อที่ "&amp;Q147,"ข้อที่ "&amp;R147))</f>
        <v xml:space="preserve"> </v>
      </c>
      <c r="T147" s="742">
        <f>IF(Y!DX17=0,0,Y!DX17)</f>
        <v>0</v>
      </c>
      <c r="U147" s="742">
        <f>IF(Y!DY17=0,0,Y!DY17)</f>
        <v>0</v>
      </c>
      <c r="V147" s="748">
        <f>IF(X147&gt;0,1,0)</f>
        <v>0</v>
      </c>
      <c r="W147" s="748">
        <f>IF(V147&gt;0,SUM(V$76:V147),0)</f>
        <v>0</v>
      </c>
      <c r="X147" s="748">
        <f>IF(T147&lt;&gt;0,1,0)</f>
        <v>0</v>
      </c>
      <c r="Y147" s="750">
        <f>IF(X147&gt;0,SUM(X$76:X147),Y146+0.001)</f>
        <v>18.048000000000059</v>
      </c>
      <c r="Z147" s="751">
        <f>IF(AB147&gt;0,1,0)</f>
        <v>0</v>
      </c>
      <c r="AA147" s="751">
        <f>IF(Z147&gt;0,SUM(Z$76:Z147),0)</f>
        <v>0</v>
      </c>
      <c r="AB147" s="751">
        <f>IF(U147&lt;&gt;0,1,0)</f>
        <v>0</v>
      </c>
      <c r="AC147" s="753">
        <f>IF(AB147&gt;0,SUM(AB$76:AB147),AC146+0.001)</f>
        <v>7.200000000000005E-2</v>
      </c>
      <c r="AE147" s="28">
        <f>IF(I147=0,0,B147&amp;B148&amp;B149)</f>
        <v>0</v>
      </c>
      <c r="AF147" s="28">
        <f t="shared" ref="AF147:AP147" si="19">IF($I147=0,0,IF(OR($J147=AF$75,OR($K147=AF$75,OR($L147=AF$75,OR($M147=AF$75,$N147=AF$75)))),1,0))</f>
        <v>0</v>
      </c>
      <c r="AG147" s="28">
        <f t="shared" si="19"/>
        <v>0</v>
      </c>
      <c r="AH147" s="28">
        <f t="shared" si="19"/>
        <v>0</v>
      </c>
      <c r="AI147" s="28">
        <f t="shared" si="19"/>
        <v>0</v>
      </c>
      <c r="AJ147" s="28">
        <f t="shared" si="19"/>
        <v>0</v>
      </c>
      <c r="AK147" s="28">
        <f t="shared" si="19"/>
        <v>0</v>
      </c>
      <c r="AL147" s="28">
        <f t="shared" si="19"/>
        <v>0</v>
      </c>
      <c r="AM147" s="28">
        <f t="shared" si="19"/>
        <v>0</v>
      </c>
      <c r="AN147" s="28">
        <f t="shared" si="19"/>
        <v>0</v>
      </c>
      <c r="AO147" s="28">
        <f t="shared" si="19"/>
        <v>0</v>
      </c>
      <c r="AP147" s="28">
        <f t="shared" si="19"/>
        <v>0</v>
      </c>
      <c r="AV147" s="1947">
        <f>IF(AF147&gt;0,SUM(AF$76:AF147),AV146+0.001)</f>
        <v>7.200000000000005E-2</v>
      </c>
      <c r="AW147" s="1947">
        <f>IF(AG147&gt;0,SUM(AG$76:AG147),AW146+0.001)</f>
        <v>7.200000000000005E-2</v>
      </c>
      <c r="AX147" s="1947">
        <f>IF(AH147&gt;0,SUM(AH$76:AH147),AX146+0.001)</f>
        <v>7.0500000000000167</v>
      </c>
      <c r="AY147" s="1947">
        <f>IF(AI147&gt;0,SUM(AI$76:AI147),AY146+0.001)</f>
        <v>6.0560000000000187</v>
      </c>
      <c r="AZ147" s="1947">
        <f>IF(AJ147&gt;0,SUM(AJ$76:AJ147),AZ146+0.001)</f>
        <v>1.0529999999999942</v>
      </c>
      <c r="BA147" s="1947">
        <f>IF(AK147&gt;0,SUM(AK$76:AK147),BA146+0.001)</f>
        <v>7.200000000000005E-2</v>
      </c>
      <c r="BB147" s="1947">
        <f>IF(AL147&gt;0,SUM(AL$76:AL147),BB146+0.001)</f>
        <v>7.200000000000005E-2</v>
      </c>
      <c r="BC147" s="1947">
        <f>IF(AM147&gt;0,SUM(AM$76:AM147),BC146+0.001)</f>
        <v>7.200000000000005E-2</v>
      </c>
      <c r="BD147" s="1947">
        <f>IF(AN147&gt;0,SUM(AN$76:AN147),BD146+0.001)</f>
        <v>7.200000000000005E-2</v>
      </c>
      <c r="BE147" s="1947">
        <f>IF(AO147&gt;0,SUM(AO$76:AO147),BE146+0.001)</f>
        <v>7.200000000000005E-2</v>
      </c>
      <c r="BF147" s="1947">
        <f>IF(AP147&gt;0,SUM(AP$76:AP147),BF146+0.001)</f>
        <v>7.200000000000005E-2</v>
      </c>
      <c r="BG147" s="1947"/>
      <c r="BH147" s="1947"/>
      <c r="BI147" s="1947"/>
      <c r="BJ147" s="1947"/>
    </row>
    <row r="148" spans="1:62" ht="23.25" customHeight="1">
      <c r="A148" s="1968" t="str">
        <f>IF(Y!DM18=0," ",Y!DM18)</f>
        <v xml:space="preserve"> </v>
      </c>
      <c r="B148" s="1969" t="str">
        <f>IF(Y!DN18=0," ",Y!DN18)</f>
        <v xml:space="preserve"> </v>
      </c>
      <c r="C148" s="1229"/>
      <c r="D148" s="1968" t="str">
        <f>IF(Y!DO18=0," ",Y!DO18)</f>
        <v xml:space="preserve"> </v>
      </c>
      <c r="E148" s="1972" t="str">
        <f>IF(Y!DP18=0," ",Y!DP18)</f>
        <v xml:space="preserve"> </v>
      </c>
      <c r="F148" s="1227" t="str">
        <f>IF(I147=0," ",S147)</f>
        <v xml:space="preserve"> </v>
      </c>
      <c r="G148" s="2941"/>
      <c r="H148" s="1493"/>
      <c r="I148" s="716"/>
      <c r="J148" s="716"/>
      <c r="K148" s="716"/>
      <c r="L148" s="716"/>
      <c r="M148" s="716"/>
      <c r="N148" s="716"/>
      <c r="O148" s="187"/>
      <c r="P148" s="187"/>
      <c r="Q148" s="187"/>
      <c r="R148" s="187"/>
      <c r="S148" s="187"/>
      <c r="T148" s="742">
        <f>IF(Y!DX18=0,0,Y!DX18)</f>
        <v>0</v>
      </c>
      <c r="U148" s="742">
        <f>IF(Y!DY18=0,0,Y!DY18)</f>
        <v>0</v>
      </c>
      <c r="V148" s="748">
        <v>0</v>
      </c>
      <c r="W148" s="748">
        <f>IF(V148&gt;0,SUM(V$76:V148),0)</f>
        <v>0</v>
      </c>
      <c r="X148" s="748">
        <f>IF(T147&lt;&gt;0,1,0)</f>
        <v>0</v>
      </c>
      <c r="Y148" s="750">
        <f>IF(X148&gt;0,SUM(X$76:X148),Y147+0.001)</f>
        <v>18.04900000000006</v>
      </c>
      <c r="Z148" s="751">
        <v>0</v>
      </c>
      <c r="AA148" s="751">
        <f>IF(Z148&gt;0,SUM(Z$76:Z148),0)</f>
        <v>0</v>
      </c>
      <c r="AB148" s="751">
        <f>IF(U147&lt;&gt;0,1,0)</f>
        <v>0</v>
      </c>
      <c r="AC148" s="753">
        <f>IF(AB148&gt;0,SUM(AB$76:AB148),AC147+0.001)</f>
        <v>7.3000000000000051E-2</v>
      </c>
      <c r="AV148" s="1947">
        <f>IF(AF148&gt;0,SUM(AF$76:AF148),AV147+0.001)</f>
        <v>7.3000000000000051E-2</v>
      </c>
      <c r="AW148" s="1947">
        <f>IF(AG148&gt;0,SUM(AG$76:AG148),AW147+0.001)</f>
        <v>7.3000000000000051E-2</v>
      </c>
      <c r="AX148" s="1947">
        <f>IF(AH148&gt;0,SUM(AH$76:AH148),AX147+0.001)</f>
        <v>7.051000000000017</v>
      </c>
      <c r="AY148" s="1947">
        <f>IF(AI148&gt;0,SUM(AI$76:AI148),AY147+0.001)</f>
        <v>6.057000000000019</v>
      </c>
      <c r="AZ148" s="1947">
        <f>IF(AJ148&gt;0,SUM(AJ$76:AJ148),AZ147+0.001)</f>
        <v>1.0539999999999941</v>
      </c>
      <c r="BA148" s="1947">
        <f>IF(AK148&gt;0,SUM(AK$76:AK148),BA147+0.001)</f>
        <v>7.3000000000000051E-2</v>
      </c>
      <c r="BB148" s="1947">
        <f>IF(AL148&gt;0,SUM(AL$76:AL148),BB147+0.001)</f>
        <v>7.3000000000000051E-2</v>
      </c>
      <c r="BC148" s="1947">
        <f>IF(AM148&gt;0,SUM(AM$76:AM148),BC147+0.001)</f>
        <v>7.3000000000000051E-2</v>
      </c>
      <c r="BD148" s="1947">
        <f>IF(AN148&gt;0,SUM(AN$76:AN148),BD147+0.001)</f>
        <v>7.3000000000000051E-2</v>
      </c>
      <c r="BE148" s="1947">
        <f>IF(AO148&gt;0,SUM(AO$76:AO148),BE147+0.001)</f>
        <v>7.3000000000000051E-2</v>
      </c>
      <c r="BF148" s="1947">
        <f>IF(AP148&gt;0,SUM(AP$76:AP148),BF147+0.001)</f>
        <v>7.3000000000000051E-2</v>
      </c>
      <c r="BG148" s="1947"/>
      <c r="BH148" s="1947"/>
      <c r="BI148" s="1947"/>
      <c r="BJ148" s="1947"/>
    </row>
    <row r="149" spans="1:62" ht="23.25" customHeight="1">
      <c r="A149" s="1968" t="str">
        <f>IF(Y!DM19=0," ",Y!DM19)</f>
        <v xml:space="preserve"> </v>
      </c>
      <c r="B149" s="1969" t="str">
        <f>IF(Y!DN19=0," ",Y!DN19)</f>
        <v xml:space="preserve"> </v>
      </c>
      <c r="C149" s="1229"/>
      <c r="D149" s="1968" t="str">
        <f>IF(Y!DO19=0," ",Y!DO19)</f>
        <v xml:space="preserve"> </v>
      </c>
      <c r="E149" s="1972" t="str">
        <f>IF(Y!DP19=0," ",Y!DP19)</f>
        <v xml:space="preserve"> </v>
      </c>
      <c r="F149" s="1227" t="s">
        <v>2123</v>
      </c>
      <c r="G149" s="2941"/>
      <c r="H149" s="1493"/>
      <c r="I149" s="716"/>
      <c r="J149" s="716"/>
      <c r="K149" s="716"/>
      <c r="L149" s="716"/>
      <c r="M149" s="716"/>
      <c r="N149" s="716"/>
      <c r="O149" s="187"/>
      <c r="P149" s="187"/>
      <c r="Q149" s="187"/>
      <c r="R149" s="187"/>
      <c r="S149" s="187"/>
      <c r="T149" s="742">
        <f>IF(Y!DX19=0,0,Y!DX19)</f>
        <v>0</v>
      </c>
      <c r="U149" s="742">
        <f>IF(Y!DY19=0,0,Y!DY19)</f>
        <v>0</v>
      </c>
      <c r="V149" s="748">
        <v>0</v>
      </c>
      <c r="W149" s="748">
        <f>IF(V149&gt;0,SUM(V$76:V149),0)</f>
        <v>0</v>
      </c>
      <c r="X149" s="748">
        <f>IF(T147&lt;&gt;0,1,0)</f>
        <v>0</v>
      </c>
      <c r="Y149" s="750">
        <f>IF(X149&gt;0,SUM(X$76:X149),Y148+0.001)</f>
        <v>18.050000000000061</v>
      </c>
      <c r="Z149" s="751">
        <v>0</v>
      </c>
      <c r="AA149" s="751">
        <f>IF(Z149&gt;0,SUM(Z$76:Z149),0)</f>
        <v>0</v>
      </c>
      <c r="AB149" s="751">
        <f>IF(U147&lt;&gt;0,1,0)</f>
        <v>0</v>
      </c>
      <c r="AC149" s="753">
        <f>IF(AB149&gt;0,SUM(AB$76:AB149),AC148+0.001)</f>
        <v>7.4000000000000052E-2</v>
      </c>
      <c r="AV149" s="1947">
        <f>IF(AF149&gt;0,SUM(AF$76:AF149),AV148+0.001)</f>
        <v>7.4000000000000052E-2</v>
      </c>
      <c r="AW149" s="1947">
        <f>IF(AG149&gt;0,SUM(AG$76:AG149),AW148+0.001)</f>
        <v>7.4000000000000052E-2</v>
      </c>
      <c r="AX149" s="1947">
        <f>IF(AH149&gt;0,SUM(AH$76:AH149),AX148+0.001)</f>
        <v>7.0520000000000174</v>
      </c>
      <c r="AY149" s="1947">
        <f>IF(AI149&gt;0,SUM(AI$76:AI149),AY148+0.001)</f>
        <v>6.0580000000000194</v>
      </c>
      <c r="AZ149" s="1947">
        <f>IF(AJ149&gt;0,SUM(AJ$76:AJ149),AZ148+0.001)</f>
        <v>1.0549999999999939</v>
      </c>
      <c r="BA149" s="1947">
        <f>IF(AK149&gt;0,SUM(AK$76:AK149),BA148+0.001)</f>
        <v>7.4000000000000052E-2</v>
      </c>
      <c r="BB149" s="1947">
        <f>IF(AL149&gt;0,SUM(AL$76:AL149),BB148+0.001)</f>
        <v>7.4000000000000052E-2</v>
      </c>
      <c r="BC149" s="1947">
        <f>IF(AM149&gt;0,SUM(AM$76:AM149),BC148+0.001)</f>
        <v>7.4000000000000052E-2</v>
      </c>
      <c r="BD149" s="1947">
        <f>IF(AN149&gt;0,SUM(AN$76:AN149),BD148+0.001)</f>
        <v>7.4000000000000052E-2</v>
      </c>
      <c r="BE149" s="1947">
        <f>IF(AO149&gt;0,SUM(AO$76:AO149),BE148+0.001)</f>
        <v>7.4000000000000052E-2</v>
      </c>
      <c r="BF149" s="1947">
        <f>IF(AP149&gt;0,SUM(AP$76:AP149),BF148+0.001)</f>
        <v>7.4000000000000052E-2</v>
      </c>
      <c r="BG149" s="1947"/>
      <c r="BH149" s="1947"/>
      <c r="BI149" s="1947"/>
      <c r="BJ149" s="1947"/>
    </row>
    <row r="150" spans="1:62" ht="23.25" customHeight="1">
      <c r="A150" s="1968" t="str">
        <f>IF(Y!DM20=0," ",Y!DM20)</f>
        <v xml:space="preserve"> </v>
      </c>
      <c r="B150" s="1969" t="str">
        <f>IF(Y!DN20=0," ",Y!DN20)</f>
        <v xml:space="preserve"> </v>
      </c>
      <c r="C150" s="1229"/>
      <c r="D150" s="1968" t="str">
        <f>IF(Y!DO20=0," ",Y!DO20)</f>
        <v xml:space="preserve"> </v>
      </c>
      <c r="E150" s="1972" t="str">
        <f>IF(Y!DP20=0," ",Y!DP20)</f>
        <v xml:space="preserve"> </v>
      </c>
      <c r="F150" s="1969" t="str">
        <f>IF(I150=0," ",P150)</f>
        <v xml:space="preserve"> </v>
      </c>
      <c r="G150" s="2941"/>
      <c r="H150" s="1493"/>
      <c r="I150" s="716">
        <f>Y!DQ20</f>
        <v>0</v>
      </c>
      <c r="J150" s="716">
        <f>Y!DR20</f>
        <v>0</v>
      </c>
      <c r="K150" s="716">
        <f>Y!DS20</f>
        <v>0</v>
      </c>
      <c r="L150" s="716">
        <f>Y!DT20</f>
        <v>0</v>
      </c>
      <c r="M150" s="716">
        <f>Y!DU20</f>
        <v>0</v>
      </c>
      <c r="N150" s="716">
        <f>Y!DV20</f>
        <v>0</v>
      </c>
      <c r="O150" s="187">
        <f>INT(I150/10)*10</f>
        <v>0</v>
      </c>
      <c r="P150" s="187" t="str">
        <f>IF(O150=0," ",LOOKUP(O150,I$68:I$72,J$68:J$72))</f>
        <v xml:space="preserve"> </v>
      </c>
      <c r="Q150" s="187" t="str">
        <f>IF(N150&gt;0,J150&amp;","&amp;K150&amp;","&amp;L150&amp;","&amp;M150&amp;","&amp;N150,IF(M150&gt;0,J150&amp;","&amp;K150&amp;","&amp;L150&amp;","&amp;M150,IF(L150&gt;0,J150&amp;","&amp;K150&amp;","&amp;L150,IF(K150&gt;0,J150&amp;","&amp;K150,IF(J150&gt;0,J150," ")))))</f>
        <v xml:space="preserve"> </v>
      </c>
      <c r="R150" s="187">
        <f>I150-O150</f>
        <v>0</v>
      </c>
      <c r="S150" s="187" t="str">
        <f>IF(O150=0," ",IF(O150=100,"ข้อที่ "&amp;Q150,"ข้อที่ "&amp;R150))</f>
        <v xml:space="preserve"> </v>
      </c>
      <c r="T150" s="742">
        <f>IF(Y!DX20=0,0,Y!DX20)</f>
        <v>0</v>
      </c>
      <c r="U150" s="742">
        <f>IF(Y!DY20=0,0,Y!DY20)</f>
        <v>0</v>
      </c>
      <c r="V150" s="748">
        <f>IF(X150&gt;0,1,0)</f>
        <v>0</v>
      </c>
      <c r="W150" s="748">
        <f>IF(V150&gt;0,SUM(V$76:V150),0)</f>
        <v>0</v>
      </c>
      <c r="X150" s="748">
        <f>IF(T150&lt;&gt;0,1,0)</f>
        <v>0</v>
      </c>
      <c r="Y150" s="750">
        <f>IF(X150&gt;0,SUM(X$76:X150),Y149+0.001)</f>
        <v>18.051000000000062</v>
      </c>
      <c r="Z150" s="751">
        <f>IF(AB150&gt;0,1,0)</f>
        <v>0</v>
      </c>
      <c r="AA150" s="751">
        <f>IF(Z150&gt;0,SUM(Z$76:Z150),0)</f>
        <v>0</v>
      </c>
      <c r="AB150" s="751">
        <f>IF(U150&lt;&gt;0,1,0)</f>
        <v>0</v>
      </c>
      <c r="AC150" s="753">
        <f>IF(AB150&gt;0,SUM(AB$76:AB150),AC149+0.001)</f>
        <v>7.5000000000000053E-2</v>
      </c>
      <c r="AE150" s="28">
        <f>IF(I150=0,0,B150&amp;B151&amp;B152)</f>
        <v>0</v>
      </c>
      <c r="AF150" s="28">
        <f t="shared" ref="AF150:AP150" si="20">IF($I150=0,0,IF(OR($J150=AF$75,OR($K150=AF$75,OR($L150=AF$75,OR($M150=AF$75,$N150=AF$75)))),1,0))</f>
        <v>0</v>
      </c>
      <c r="AG150" s="28">
        <f t="shared" si="20"/>
        <v>0</v>
      </c>
      <c r="AH150" s="28">
        <f t="shared" si="20"/>
        <v>0</v>
      </c>
      <c r="AI150" s="28">
        <f t="shared" si="20"/>
        <v>0</v>
      </c>
      <c r="AJ150" s="28">
        <f t="shared" si="20"/>
        <v>0</v>
      </c>
      <c r="AK150" s="28">
        <f t="shared" si="20"/>
        <v>0</v>
      </c>
      <c r="AL150" s="28">
        <f t="shared" si="20"/>
        <v>0</v>
      </c>
      <c r="AM150" s="28">
        <f t="shared" si="20"/>
        <v>0</v>
      </c>
      <c r="AN150" s="28">
        <f t="shared" si="20"/>
        <v>0</v>
      </c>
      <c r="AO150" s="28">
        <f t="shared" si="20"/>
        <v>0</v>
      </c>
      <c r="AP150" s="28">
        <f t="shared" si="20"/>
        <v>0</v>
      </c>
      <c r="AV150" s="1947">
        <f>IF(AF150&gt;0,SUM(AF$76:AF150),AV149+0.001)</f>
        <v>7.5000000000000053E-2</v>
      </c>
      <c r="AW150" s="1947">
        <f>IF(AG150&gt;0,SUM(AG$76:AG150),AW149+0.001)</f>
        <v>7.5000000000000053E-2</v>
      </c>
      <c r="AX150" s="1947">
        <f>IF(AH150&gt;0,SUM(AH$76:AH150),AX149+0.001)</f>
        <v>7.0530000000000177</v>
      </c>
      <c r="AY150" s="1947">
        <f>IF(AI150&gt;0,SUM(AI$76:AI150),AY149+0.001)</f>
        <v>6.0590000000000197</v>
      </c>
      <c r="AZ150" s="1947">
        <f>IF(AJ150&gt;0,SUM(AJ$76:AJ150),AZ149+0.001)</f>
        <v>1.0559999999999938</v>
      </c>
      <c r="BA150" s="1947">
        <f>IF(AK150&gt;0,SUM(AK$76:AK150),BA149+0.001)</f>
        <v>7.5000000000000053E-2</v>
      </c>
      <c r="BB150" s="1947">
        <f>IF(AL150&gt;0,SUM(AL$76:AL150),BB149+0.001)</f>
        <v>7.5000000000000053E-2</v>
      </c>
      <c r="BC150" s="1947">
        <f>IF(AM150&gt;0,SUM(AM$76:AM150),BC149+0.001)</f>
        <v>7.5000000000000053E-2</v>
      </c>
      <c r="BD150" s="1947">
        <f>IF(AN150&gt;0,SUM(AN$76:AN150),BD149+0.001)</f>
        <v>7.5000000000000053E-2</v>
      </c>
      <c r="BE150" s="1947">
        <f>IF(AO150&gt;0,SUM(AO$76:AO150),BE149+0.001)</f>
        <v>7.5000000000000053E-2</v>
      </c>
      <c r="BF150" s="1947">
        <f>IF(AP150&gt;0,SUM(AP$76:AP150),BF149+0.001)</f>
        <v>7.5000000000000053E-2</v>
      </c>
      <c r="BG150" s="1947"/>
      <c r="BH150" s="1947"/>
      <c r="BI150" s="1947"/>
      <c r="BJ150" s="1947"/>
    </row>
    <row r="151" spans="1:62" ht="23.25" customHeight="1">
      <c r="A151" s="1968" t="str">
        <f>IF(Y!DM21=0," ",Y!DM21)</f>
        <v xml:space="preserve"> </v>
      </c>
      <c r="B151" s="1969" t="str">
        <f>IF(Y!DN21=0," ",Y!DN21)</f>
        <v xml:space="preserve"> </v>
      </c>
      <c r="C151" s="1229"/>
      <c r="D151" s="1968" t="str">
        <f>IF(Y!DO21=0," ",Y!DO21)</f>
        <v xml:space="preserve"> </v>
      </c>
      <c r="E151" s="1972" t="str">
        <f>IF(Y!DP21=0," ",Y!DP21)</f>
        <v xml:space="preserve"> </v>
      </c>
      <c r="F151" s="1227" t="str">
        <f>IF(I150=0," ",S150)</f>
        <v xml:space="preserve"> </v>
      </c>
      <c r="G151" s="2941"/>
      <c r="H151" s="1493"/>
      <c r="I151" s="716"/>
      <c r="J151" s="716"/>
      <c r="K151" s="716"/>
      <c r="L151" s="716"/>
      <c r="M151" s="716"/>
      <c r="N151" s="716"/>
      <c r="O151" s="187"/>
      <c r="P151" s="187"/>
      <c r="Q151" s="187"/>
      <c r="R151" s="187"/>
      <c r="S151" s="187"/>
      <c r="T151" s="742">
        <f>IF(Y!DX21=0,0,Y!DX21)</f>
        <v>0</v>
      </c>
      <c r="U151" s="742">
        <f>IF(Y!DY21=0,0,Y!DY21)</f>
        <v>0</v>
      </c>
      <c r="V151" s="748">
        <v>0</v>
      </c>
      <c r="W151" s="748">
        <f>IF(V151&gt;0,SUM(V$76:V151),0)</f>
        <v>0</v>
      </c>
      <c r="X151" s="748">
        <f>IF(T150&lt;&gt;0,1,0)</f>
        <v>0</v>
      </c>
      <c r="Y151" s="750">
        <f>IF(X151&gt;0,SUM(X$76:X151),Y150+0.001)</f>
        <v>18.052000000000064</v>
      </c>
      <c r="Z151" s="751">
        <v>0</v>
      </c>
      <c r="AA151" s="751">
        <f>IF(Z151&gt;0,SUM(Z$76:Z151),0)</f>
        <v>0</v>
      </c>
      <c r="AB151" s="751">
        <f>IF(U150&lt;&gt;0,1,0)</f>
        <v>0</v>
      </c>
      <c r="AC151" s="753">
        <f>IF(AB151&gt;0,SUM(AB$76:AB151),AC150+0.001)</f>
        <v>7.6000000000000054E-2</v>
      </c>
      <c r="AV151" s="1947">
        <f>IF(AF151&gt;0,SUM(AF$76:AF151),AV150+0.001)</f>
        <v>7.6000000000000054E-2</v>
      </c>
      <c r="AW151" s="1947">
        <f>IF(AG151&gt;0,SUM(AG$76:AG151),AW150+0.001)</f>
        <v>7.6000000000000054E-2</v>
      </c>
      <c r="AX151" s="1947">
        <f>IF(AH151&gt;0,SUM(AH$76:AH151),AX150+0.001)</f>
        <v>7.054000000000018</v>
      </c>
      <c r="AY151" s="1947">
        <f>IF(AI151&gt;0,SUM(AI$76:AI151),AY150+0.001)</f>
        <v>6.06000000000002</v>
      </c>
      <c r="AZ151" s="1947">
        <f>IF(AJ151&gt;0,SUM(AJ$76:AJ151),AZ150+0.001)</f>
        <v>1.0569999999999937</v>
      </c>
      <c r="BA151" s="1947">
        <f>IF(AK151&gt;0,SUM(AK$76:AK151),BA150+0.001)</f>
        <v>7.6000000000000054E-2</v>
      </c>
      <c r="BB151" s="1947">
        <f>IF(AL151&gt;0,SUM(AL$76:AL151),BB150+0.001)</f>
        <v>7.6000000000000054E-2</v>
      </c>
      <c r="BC151" s="1947">
        <f>IF(AM151&gt;0,SUM(AM$76:AM151),BC150+0.001)</f>
        <v>7.6000000000000054E-2</v>
      </c>
      <c r="BD151" s="1947">
        <f>IF(AN151&gt;0,SUM(AN$76:AN151),BD150+0.001)</f>
        <v>7.6000000000000054E-2</v>
      </c>
      <c r="BE151" s="1947">
        <f>IF(AO151&gt;0,SUM(AO$76:AO151),BE150+0.001)</f>
        <v>7.6000000000000054E-2</v>
      </c>
      <c r="BF151" s="1947">
        <f>IF(AP151&gt;0,SUM(AP$76:AP151),BF150+0.001)</f>
        <v>7.6000000000000054E-2</v>
      </c>
      <c r="BG151" s="1947"/>
      <c r="BH151" s="1947"/>
      <c r="BI151" s="1947"/>
      <c r="BJ151" s="1947"/>
    </row>
    <row r="152" spans="1:62" ht="23.25" customHeight="1">
      <c r="A152" s="1968" t="str">
        <f>IF(Y!DM22=0," ",Y!DM22)</f>
        <v xml:space="preserve"> </v>
      </c>
      <c r="B152" s="1969" t="str">
        <f>IF(Y!DN22=0," ",Y!DN22)</f>
        <v xml:space="preserve"> </v>
      </c>
      <c r="C152" s="1229"/>
      <c r="D152" s="1968" t="str">
        <f>IF(Y!DO22=0," ",Y!DO22)</f>
        <v xml:space="preserve"> </v>
      </c>
      <c r="E152" s="1972" t="str">
        <f>IF(Y!DP22=0," ",Y!DP22)</f>
        <v xml:space="preserve"> </v>
      </c>
      <c r="F152" s="1227" t="s">
        <v>2123</v>
      </c>
      <c r="G152" s="2941"/>
      <c r="H152" s="1493"/>
      <c r="I152" s="716"/>
      <c r="J152" s="716"/>
      <c r="K152" s="716"/>
      <c r="L152" s="716"/>
      <c r="M152" s="716"/>
      <c r="N152" s="716"/>
      <c r="O152" s="187"/>
      <c r="P152" s="187"/>
      <c r="Q152" s="187"/>
      <c r="R152" s="187"/>
      <c r="S152" s="187"/>
      <c r="T152" s="742">
        <f>IF(Y!DX22=0,0,Y!DX22)</f>
        <v>0</v>
      </c>
      <c r="U152" s="742">
        <f>IF(Y!DY22=0,0,Y!DY22)</f>
        <v>0</v>
      </c>
      <c r="V152" s="748">
        <v>0</v>
      </c>
      <c r="W152" s="748">
        <f>IF(V152&gt;0,SUM(V$76:V152),0)</f>
        <v>0</v>
      </c>
      <c r="X152" s="748">
        <f>IF(T150&lt;&gt;0,1,0)</f>
        <v>0</v>
      </c>
      <c r="Y152" s="750">
        <f>IF(X152&gt;0,SUM(X$76:X152),Y151+0.001)</f>
        <v>18.053000000000065</v>
      </c>
      <c r="Z152" s="751">
        <v>0</v>
      </c>
      <c r="AA152" s="751">
        <f>IF(Z152&gt;0,SUM(Z$76:Z152),0)</f>
        <v>0</v>
      </c>
      <c r="AB152" s="751">
        <f>IF(U150&lt;&gt;0,1,0)</f>
        <v>0</v>
      </c>
      <c r="AC152" s="753">
        <f>IF(AB152&gt;0,SUM(AB$76:AB152),AC151+0.001)</f>
        <v>7.7000000000000055E-2</v>
      </c>
      <c r="AV152" s="1947">
        <f>IF(AF152&gt;0,SUM(AF$76:AF152),AV151+0.001)</f>
        <v>7.7000000000000055E-2</v>
      </c>
      <c r="AW152" s="1947">
        <f>IF(AG152&gt;0,SUM(AG$76:AG152),AW151+0.001)</f>
        <v>7.7000000000000055E-2</v>
      </c>
      <c r="AX152" s="1947">
        <f>IF(AH152&gt;0,SUM(AH$76:AH152),AX151+0.001)</f>
        <v>7.0550000000000184</v>
      </c>
      <c r="AY152" s="1947">
        <f>IF(AI152&gt;0,SUM(AI$76:AI152),AY151+0.001)</f>
        <v>6.0610000000000204</v>
      </c>
      <c r="AZ152" s="1947">
        <f>IF(AJ152&gt;0,SUM(AJ$76:AJ152),AZ151+0.001)</f>
        <v>1.0579999999999936</v>
      </c>
      <c r="BA152" s="1947">
        <f>IF(AK152&gt;0,SUM(AK$76:AK152),BA151+0.001)</f>
        <v>7.7000000000000055E-2</v>
      </c>
      <c r="BB152" s="1947">
        <f>IF(AL152&gt;0,SUM(AL$76:AL152),BB151+0.001)</f>
        <v>7.7000000000000055E-2</v>
      </c>
      <c r="BC152" s="1947">
        <f>IF(AM152&gt;0,SUM(AM$76:AM152),BC151+0.001)</f>
        <v>7.7000000000000055E-2</v>
      </c>
      <c r="BD152" s="1947">
        <f>IF(AN152&gt;0,SUM(AN$76:AN152),BD151+0.001)</f>
        <v>7.7000000000000055E-2</v>
      </c>
      <c r="BE152" s="1947">
        <f>IF(AO152&gt;0,SUM(AO$76:AO152),BE151+0.001)</f>
        <v>7.7000000000000055E-2</v>
      </c>
      <c r="BF152" s="1947">
        <f>IF(AP152&gt;0,SUM(AP$76:AP152),BF151+0.001)</f>
        <v>7.7000000000000055E-2</v>
      </c>
      <c r="BG152" s="1947"/>
      <c r="BH152" s="1947"/>
      <c r="BI152" s="1947"/>
      <c r="BJ152" s="1947"/>
    </row>
    <row r="153" spans="1:62" ht="23.25" customHeight="1">
      <c r="A153" s="1968" t="str">
        <f>IF(Y!DM23=0," ",Y!DM23)</f>
        <v xml:space="preserve"> </v>
      </c>
      <c r="B153" s="1969" t="str">
        <f>IF(Y!DN23=0," ",Y!DN23)</f>
        <v xml:space="preserve"> </v>
      </c>
      <c r="C153" s="1229"/>
      <c r="D153" s="1968" t="str">
        <f>IF(Y!DO23=0," ",Y!DO23)</f>
        <v xml:space="preserve"> </v>
      </c>
      <c r="E153" s="1972" t="str">
        <f>IF(Y!DP23=0," ",Y!DP23)</f>
        <v xml:space="preserve"> </v>
      </c>
      <c r="F153" s="1969" t="str">
        <f>IF(I153=0," ",P153)</f>
        <v xml:space="preserve"> </v>
      </c>
      <c r="G153" s="2941"/>
      <c r="H153" s="1493"/>
      <c r="I153" s="716">
        <f>Y!DQ23</f>
        <v>0</v>
      </c>
      <c r="J153" s="716">
        <f>Y!DR23</f>
        <v>0</v>
      </c>
      <c r="K153" s="716">
        <f>Y!DS23</f>
        <v>0</v>
      </c>
      <c r="L153" s="716">
        <f>Y!DT23</f>
        <v>0</v>
      </c>
      <c r="M153" s="716">
        <f>Y!DU23</f>
        <v>0</v>
      </c>
      <c r="N153" s="716">
        <f>Y!DV23</f>
        <v>0</v>
      </c>
      <c r="O153" s="187">
        <f>INT(I153/10)*10</f>
        <v>0</v>
      </c>
      <c r="P153" s="187" t="str">
        <f>IF(O153=0," ",LOOKUP(O153,I$68:I$72,J$68:J$72))</f>
        <v xml:space="preserve"> </v>
      </c>
      <c r="Q153" s="187" t="str">
        <f>IF(N153&gt;0,J153&amp;","&amp;K153&amp;","&amp;L153&amp;","&amp;M153&amp;","&amp;N153,IF(M153&gt;0,J153&amp;","&amp;K153&amp;","&amp;L153&amp;","&amp;M153,IF(L153&gt;0,J153&amp;","&amp;K153&amp;","&amp;L153,IF(K153&gt;0,J153&amp;","&amp;K153,IF(J153&gt;0,J153," ")))))</f>
        <v xml:space="preserve"> </v>
      </c>
      <c r="R153" s="187">
        <f>I153-O153</f>
        <v>0</v>
      </c>
      <c r="S153" s="187" t="str">
        <f>IF(O153=0," ",IF(O153=100,"ข้อที่ "&amp;Q153,"ข้อที่ "&amp;R153))</f>
        <v xml:space="preserve"> </v>
      </c>
      <c r="T153" s="742">
        <f>IF(Y!DX23=0,0,Y!DX23)</f>
        <v>0</v>
      </c>
      <c r="U153" s="742">
        <f>IF(Y!DY23=0,0,Y!DY23)</f>
        <v>0</v>
      </c>
      <c r="V153" s="748">
        <f>IF(X153&gt;0,1,0)</f>
        <v>0</v>
      </c>
      <c r="W153" s="748">
        <f>IF(V153&gt;0,SUM(V$76:V153),0)</f>
        <v>0</v>
      </c>
      <c r="X153" s="748">
        <f>IF(T153&lt;&gt;0,1,0)</f>
        <v>0</v>
      </c>
      <c r="Y153" s="750">
        <f>IF(X153&gt;0,SUM(X$76:X153),Y152+0.001)</f>
        <v>18.054000000000066</v>
      </c>
      <c r="Z153" s="751">
        <f>IF(AB153&gt;0,1,0)</f>
        <v>0</v>
      </c>
      <c r="AA153" s="751">
        <f>IF(Z153&gt;0,SUM(Z$76:Z153),0)</f>
        <v>0</v>
      </c>
      <c r="AB153" s="751">
        <f>IF(U153&lt;&gt;0,1,0)</f>
        <v>0</v>
      </c>
      <c r="AC153" s="753">
        <f>IF(AB153&gt;0,SUM(AB$76:AB153),AC152+0.001)</f>
        <v>7.8000000000000055E-2</v>
      </c>
      <c r="AE153" s="28">
        <f>IF(I153=0,0,B153&amp;B154&amp;B155)</f>
        <v>0</v>
      </c>
      <c r="AF153" s="28">
        <f t="shared" ref="AF153:AP153" si="21">IF($I153=0,0,IF(OR($J153=AF$75,OR($K153=AF$75,OR($L153=AF$75,OR($M153=AF$75,$N153=AF$75)))),1,0))</f>
        <v>0</v>
      </c>
      <c r="AG153" s="28">
        <f t="shared" si="21"/>
        <v>0</v>
      </c>
      <c r="AH153" s="28">
        <f t="shared" si="21"/>
        <v>0</v>
      </c>
      <c r="AI153" s="28">
        <f t="shared" si="21"/>
        <v>0</v>
      </c>
      <c r="AJ153" s="28">
        <f t="shared" si="21"/>
        <v>0</v>
      </c>
      <c r="AK153" s="28">
        <f t="shared" si="21"/>
        <v>0</v>
      </c>
      <c r="AL153" s="28">
        <f t="shared" si="21"/>
        <v>0</v>
      </c>
      <c r="AM153" s="28">
        <f t="shared" si="21"/>
        <v>0</v>
      </c>
      <c r="AN153" s="28">
        <f t="shared" si="21"/>
        <v>0</v>
      </c>
      <c r="AO153" s="28">
        <f t="shared" si="21"/>
        <v>0</v>
      </c>
      <c r="AP153" s="28">
        <f t="shared" si="21"/>
        <v>0</v>
      </c>
      <c r="AV153" s="1947">
        <f>IF(AF153&gt;0,SUM(AF$76:AF153),AV152+0.001)</f>
        <v>7.8000000000000055E-2</v>
      </c>
      <c r="AW153" s="1947">
        <f>IF(AG153&gt;0,SUM(AG$76:AG153),AW152+0.001)</f>
        <v>7.8000000000000055E-2</v>
      </c>
      <c r="AX153" s="1947">
        <f>IF(AH153&gt;0,SUM(AH$76:AH153),AX152+0.001)</f>
        <v>7.0560000000000187</v>
      </c>
      <c r="AY153" s="1947">
        <f>IF(AI153&gt;0,SUM(AI$76:AI153),AY152+0.001)</f>
        <v>6.0620000000000207</v>
      </c>
      <c r="AZ153" s="1947">
        <f>IF(AJ153&gt;0,SUM(AJ$76:AJ153),AZ152+0.001)</f>
        <v>1.0589999999999935</v>
      </c>
      <c r="BA153" s="1947">
        <f>IF(AK153&gt;0,SUM(AK$76:AK153),BA152+0.001)</f>
        <v>7.8000000000000055E-2</v>
      </c>
      <c r="BB153" s="1947">
        <f>IF(AL153&gt;0,SUM(AL$76:AL153),BB152+0.001)</f>
        <v>7.8000000000000055E-2</v>
      </c>
      <c r="BC153" s="1947">
        <f>IF(AM153&gt;0,SUM(AM$76:AM153),BC152+0.001)</f>
        <v>7.8000000000000055E-2</v>
      </c>
      <c r="BD153" s="1947">
        <f>IF(AN153&gt;0,SUM(AN$76:AN153),BD152+0.001)</f>
        <v>7.8000000000000055E-2</v>
      </c>
      <c r="BE153" s="1947">
        <f>IF(AO153&gt;0,SUM(AO$76:AO153),BE152+0.001)</f>
        <v>7.8000000000000055E-2</v>
      </c>
      <c r="BF153" s="1947">
        <f>IF(AP153&gt;0,SUM(AP$76:AP153),BF152+0.001)</f>
        <v>7.8000000000000055E-2</v>
      </c>
      <c r="BG153" s="1947"/>
      <c r="BH153" s="1947"/>
      <c r="BI153" s="1947"/>
      <c r="BJ153" s="1947"/>
    </row>
    <row r="154" spans="1:62" ht="23.25" customHeight="1">
      <c r="A154" s="1968" t="str">
        <f>IF(Y!DM24=0," ",Y!DM24)</f>
        <v xml:space="preserve"> </v>
      </c>
      <c r="B154" s="1969" t="str">
        <f>IF(Y!DN24=0," ",Y!DN24)</f>
        <v xml:space="preserve"> </v>
      </c>
      <c r="C154" s="1229"/>
      <c r="D154" s="1968" t="str">
        <f>IF(Y!DO24=0," ",Y!DO24)</f>
        <v xml:space="preserve"> </v>
      </c>
      <c r="E154" s="1972" t="str">
        <f>IF(Y!DP24=0," ",Y!DP24)</f>
        <v xml:space="preserve"> </v>
      </c>
      <c r="F154" s="1227" t="str">
        <f>IF(I153=0," ",S153)</f>
        <v xml:space="preserve"> </v>
      </c>
      <c r="G154" s="2941"/>
      <c r="H154" s="1493"/>
      <c r="I154" s="716"/>
      <c r="J154" s="716"/>
      <c r="K154" s="716"/>
      <c r="L154" s="716"/>
      <c r="M154" s="716"/>
      <c r="N154" s="716"/>
      <c r="O154" s="187"/>
      <c r="P154" s="187"/>
      <c r="Q154" s="187"/>
      <c r="R154" s="187"/>
      <c r="S154" s="187"/>
      <c r="T154" s="742">
        <f>IF(Y!DX24=0,0,Y!DX24)</f>
        <v>0</v>
      </c>
      <c r="U154" s="742">
        <f>IF(Y!DY24=0,0,Y!DY24)</f>
        <v>0</v>
      </c>
      <c r="V154" s="748">
        <v>0</v>
      </c>
      <c r="W154" s="748">
        <f>IF(V154&gt;0,SUM(V$76:V154),0)</f>
        <v>0</v>
      </c>
      <c r="X154" s="748">
        <f>IF(T153&lt;&gt;0,1,0)</f>
        <v>0</v>
      </c>
      <c r="Y154" s="750">
        <f>IF(X154&gt;0,SUM(X$76:X154),Y153+0.001)</f>
        <v>18.055000000000067</v>
      </c>
      <c r="Z154" s="751">
        <v>0</v>
      </c>
      <c r="AA154" s="751">
        <f>IF(Z154&gt;0,SUM(Z$76:Z154),0)</f>
        <v>0</v>
      </c>
      <c r="AB154" s="751">
        <f>IF(U153&lt;&gt;0,1,0)</f>
        <v>0</v>
      </c>
      <c r="AC154" s="753">
        <f>IF(AB154&gt;0,SUM(AB$76:AB154),AC153+0.001)</f>
        <v>7.9000000000000056E-2</v>
      </c>
      <c r="AV154" s="1947">
        <f>IF(AF154&gt;0,SUM(AF$76:AF154),AV153+0.001)</f>
        <v>7.9000000000000056E-2</v>
      </c>
      <c r="AW154" s="1947">
        <f>IF(AG154&gt;0,SUM(AG$76:AG154),AW153+0.001)</f>
        <v>7.9000000000000056E-2</v>
      </c>
      <c r="AX154" s="1947">
        <f>IF(AH154&gt;0,SUM(AH$76:AH154),AX153+0.001)</f>
        <v>7.057000000000019</v>
      </c>
      <c r="AY154" s="1947">
        <f>IF(AI154&gt;0,SUM(AI$76:AI154),AY153+0.001)</f>
        <v>6.063000000000021</v>
      </c>
      <c r="AZ154" s="1947">
        <f>IF(AJ154&gt;0,SUM(AJ$76:AJ154),AZ153+0.001)</f>
        <v>1.0599999999999934</v>
      </c>
      <c r="BA154" s="1947">
        <f>IF(AK154&gt;0,SUM(AK$76:AK154),BA153+0.001)</f>
        <v>7.9000000000000056E-2</v>
      </c>
      <c r="BB154" s="1947">
        <f>IF(AL154&gt;0,SUM(AL$76:AL154),BB153+0.001)</f>
        <v>7.9000000000000056E-2</v>
      </c>
      <c r="BC154" s="1947">
        <f>IF(AM154&gt;0,SUM(AM$76:AM154),BC153+0.001)</f>
        <v>7.9000000000000056E-2</v>
      </c>
      <c r="BD154" s="1947">
        <f>IF(AN154&gt;0,SUM(AN$76:AN154),BD153+0.001)</f>
        <v>7.9000000000000056E-2</v>
      </c>
      <c r="BE154" s="1947">
        <f>IF(AO154&gt;0,SUM(AO$76:AO154),BE153+0.001)</f>
        <v>7.9000000000000056E-2</v>
      </c>
      <c r="BF154" s="1947">
        <f>IF(AP154&gt;0,SUM(AP$76:AP154),BF153+0.001)</f>
        <v>7.9000000000000056E-2</v>
      </c>
      <c r="BG154" s="1947"/>
      <c r="BH154" s="1947"/>
      <c r="BI154" s="1947"/>
      <c r="BJ154" s="1947"/>
    </row>
    <row r="155" spans="1:62" ht="23.25" customHeight="1">
      <c r="A155" s="1968" t="str">
        <f>IF(Y!DM25=0," ",Y!DM25)</f>
        <v xml:space="preserve"> </v>
      </c>
      <c r="B155" s="1969" t="str">
        <f>IF(Y!DN25=0," ",Y!DN25)</f>
        <v xml:space="preserve"> </v>
      </c>
      <c r="C155" s="1229"/>
      <c r="D155" s="1968" t="str">
        <f>IF(Y!DO25=0," ",Y!DO25)</f>
        <v xml:space="preserve"> </v>
      </c>
      <c r="E155" s="1972" t="str">
        <f>IF(Y!DP25=0," ",Y!DP25)</f>
        <v xml:space="preserve"> </v>
      </c>
      <c r="F155" s="1227" t="s">
        <v>2123</v>
      </c>
      <c r="G155" s="2941"/>
      <c r="H155" s="1493"/>
      <c r="I155" s="716"/>
      <c r="J155" s="716"/>
      <c r="K155" s="716"/>
      <c r="L155" s="716"/>
      <c r="M155" s="716"/>
      <c r="N155" s="716"/>
      <c r="O155" s="187"/>
      <c r="P155" s="187"/>
      <c r="Q155" s="187"/>
      <c r="R155" s="187"/>
      <c r="S155" s="187"/>
      <c r="T155" s="742">
        <f>IF(Y!DX25=0,0,Y!DX25)</f>
        <v>0</v>
      </c>
      <c r="U155" s="742">
        <f>IF(Y!DY25=0,0,Y!DY25)</f>
        <v>0</v>
      </c>
      <c r="V155" s="748">
        <v>0</v>
      </c>
      <c r="W155" s="748">
        <f>IF(V155&gt;0,SUM(V$76:V155),0)</f>
        <v>0</v>
      </c>
      <c r="X155" s="748">
        <f>IF(T153&lt;&gt;0,1,0)</f>
        <v>0</v>
      </c>
      <c r="Y155" s="750">
        <f>IF(X155&gt;0,SUM(X$76:X155),Y154+0.001)</f>
        <v>18.056000000000068</v>
      </c>
      <c r="Z155" s="751">
        <v>0</v>
      </c>
      <c r="AA155" s="751">
        <f>IF(Z155&gt;0,SUM(Z$76:Z155),0)</f>
        <v>0</v>
      </c>
      <c r="AB155" s="751">
        <f>IF(U153&lt;&gt;0,1,0)</f>
        <v>0</v>
      </c>
      <c r="AC155" s="753">
        <f>IF(AB155&gt;0,SUM(AB$76:AB155),AC154+0.001)</f>
        <v>8.0000000000000057E-2</v>
      </c>
      <c r="AV155" s="1947">
        <f>IF(AF155&gt;0,SUM(AF$76:AF155),AV154+0.001)</f>
        <v>8.0000000000000057E-2</v>
      </c>
      <c r="AW155" s="1947">
        <f>IF(AG155&gt;0,SUM(AG$76:AG155),AW154+0.001)</f>
        <v>8.0000000000000057E-2</v>
      </c>
      <c r="AX155" s="1947">
        <f>IF(AH155&gt;0,SUM(AH$76:AH155),AX154+0.001)</f>
        <v>7.0580000000000194</v>
      </c>
      <c r="AY155" s="1947">
        <f>IF(AI155&gt;0,SUM(AI$76:AI155),AY154+0.001)</f>
        <v>6.0640000000000214</v>
      </c>
      <c r="AZ155" s="1947">
        <f>IF(AJ155&gt;0,SUM(AJ$76:AJ155),AZ154+0.001)</f>
        <v>1.0609999999999933</v>
      </c>
      <c r="BA155" s="1947">
        <f>IF(AK155&gt;0,SUM(AK$76:AK155),BA154+0.001)</f>
        <v>8.0000000000000057E-2</v>
      </c>
      <c r="BB155" s="1947">
        <f>IF(AL155&gt;0,SUM(AL$76:AL155),BB154+0.001)</f>
        <v>8.0000000000000057E-2</v>
      </c>
      <c r="BC155" s="1947">
        <f>IF(AM155&gt;0,SUM(AM$76:AM155),BC154+0.001)</f>
        <v>8.0000000000000057E-2</v>
      </c>
      <c r="BD155" s="1947">
        <f>IF(AN155&gt;0,SUM(AN$76:AN155),BD154+0.001)</f>
        <v>8.0000000000000057E-2</v>
      </c>
      <c r="BE155" s="1947">
        <f>IF(AO155&gt;0,SUM(AO$76:AO155),BE154+0.001)</f>
        <v>8.0000000000000057E-2</v>
      </c>
      <c r="BF155" s="1947">
        <f>IF(AP155&gt;0,SUM(AP$76:AP155),BF154+0.001)</f>
        <v>8.0000000000000057E-2</v>
      </c>
      <c r="BG155" s="1947"/>
      <c r="BH155" s="1947"/>
      <c r="BI155" s="1947"/>
      <c r="BJ155" s="1947"/>
    </row>
    <row r="156" spans="1:62" ht="23.25" customHeight="1">
      <c r="A156" s="1968" t="str">
        <f>IF(Y!DM26=0," ",Y!DM26)</f>
        <v xml:space="preserve"> </v>
      </c>
      <c r="B156" s="1969" t="str">
        <f>IF(Y!DN26=0," ",Y!DN26)</f>
        <v xml:space="preserve"> </v>
      </c>
      <c r="C156" s="1229"/>
      <c r="D156" s="1968" t="str">
        <f>IF(Y!DO26=0," ",Y!DO26)</f>
        <v xml:space="preserve"> </v>
      </c>
      <c r="E156" s="1972" t="str">
        <f>IF(Y!DP26=0," ",Y!DP26)</f>
        <v xml:space="preserve"> </v>
      </c>
      <c r="F156" s="1969" t="str">
        <f>IF(I156=0," ",P156)</f>
        <v xml:space="preserve"> </v>
      </c>
      <c r="G156" s="2941"/>
      <c r="H156" s="1493"/>
      <c r="I156" s="716">
        <f>Y!DQ26</f>
        <v>0</v>
      </c>
      <c r="J156" s="716">
        <f>Y!DR26</f>
        <v>0</v>
      </c>
      <c r="K156" s="716">
        <f>Y!DS26</f>
        <v>0</v>
      </c>
      <c r="L156" s="716">
        <f>Y!DT26</f>
        <v>0</v>
      </c>
      <c r="M156" s="716">
        <f>Y!DU26</f>
        <v>0</v>
      </c>
      <c r="N156" s="716">
        <f>Y!DV26</f>
        <v>0</v>
      </c>
      <c r="O156" s="187">
        <f>INT(I156/10)*10</f>
        <v>0</v>
      </c>
      <c r="P156" s="187" t="str">
        <f>IF(O156=0," ",LOOKUP(O156,I$68:I$72,J$68:J$72))</f>
        <v xml:space="preserve"> </v>
      </c>
      <c r="Q156" s="187" t="str">
        <f>IF(N156&gt;0,J156&amp;","&amp;K156&amp;","&amp;L156&amp;","&amp;M156&amp;","&amp;N156,IF(M156&gt;0,J156&amp;","&amp;K156&amp;","&amp;L156&amp;","&amp;M156,IF(L156&gt;0,J156&amp;","&amp;K156&amp;","&amp;L156,IF(K156&gt;0,J156&amp;","&amp;K156,IF(J156&gt;0,J156," ")))))</f>
        <v xml:space="preserve"> </v>
      </c>
      <c r="R156" s="187">
        <f>I156-O156</f>
        <v>0</v>
      </c>
      <c r="S156" s="187" t="str">
        <f>IF(O156=0," ",IF(O156=100,"ข้อที่ "&amp;Q156,"ข้อที่ "&amp;R156))</f>
        <v xml:space="preserve"> </v>
      </c>
      <c r="T156" s="742">
        <f>IF(Y!DX26=0,0,Y!DX26)</f>
        <v>0</v>
      </c>
      <c r="U156" s="742">
        <f>IF(Y!DY26=0,0,Y!DY26)</f>
        <v>0</v>
      </c>
      <c r="V156" s="748">
        <f>IF(X156&gt;0,1,0)</f>
        <v>0</v>
      </c>
      <c r="W156" s="748">
        <f>IF(V156&gt;0,SUM(V$76:V156),0)</f>
        <v>0</v>
      </c>
      <c r="X156" s="748">
        <f>IF(T156&lt;&gt;0,1,0)</f>
        <v>0</v>
      </c>
      <c r="Y156" s="750">
        <f>IF(X156&gt;0,SUM(X$76:X156),Y155+0.001)</f>
        <v>18.05700000000007</v>
      </c>
      <c r="Z156" s="751">
        <f>IF(AB156&gt;0,1,0)</f>
        <v>0</v>
      </c>
      <c r="AA156" s="751">
        <f>IF(Z156&gt;0,SUM(Z$76:Z156),0)</f>
        <v>0</v>
      </c>
      <c r="AB156" s="751">
        <f>IF(U156&lt;&gt;0,1,0)</f>
        <v>0</v>
      </c>
      <c r="AC156" s="753">
        <f>IF(AB156&gt;0,SUM(AB$76:AB156),AC155+0.001)</f>
        <v>8.1000000000000058E-2</v>
      </c>
      <c r="AE156" s="28">
        <f>IF(I156=0,0,B156&amp;B157&amp;B158)</f>
        <v>0</v>
      </c>
      <c r="AF156" s="28">
        <f t="shared" ref="AF156:AP156" si="22">IF($I156=0,0,IF(OR($J156=AF$75,OR($K156=AF$75,OR($L156=AF$75,OR($M156=AF$75,$N156=AF$75)))),1,0))</f>
        <v>0</v>
      </c>
      <c r="AG156" s="28">
        <f t="shared" si="22"/>
        <v>0</v>
      </c>
      <c r="AH156" s="28">
        <f t="shared" si="22"/>
        <v>0</v>
      </c>
      <c r="AI156" s="28">
        <f t="shared" si="22"/>
        <v>0</v>
      </c>
      <c r="AJ156" s="28">
        <f t="shared" si="22"/>
        <v>0</v>
      </c>
      <c r="AK156" s="28">
        <f t="shared" si="22"/>
        <v>0</v>
      </c>
      <c r="AL156" s="28">
        <f t="shared" si="22"/>
        <v>0</v>
      </c>
      <c r="AM156" s="28">
        <f t="shared" si="22"/>
        <v>0</v>
      </c>
      <c r="AN156" s="28">
        <f t="shared" si="22"/>
        <v>0</v>
      </c>
      <c r="AO156" s="28">
        <f t="shared" si="22"/>
        <v>0</v>
      </c>
      <c r="AP156" s="28">
        <f t="shared" si="22"/>
        <v>0</v>
      </c>
      <c r="AV156" s="1947">
        <f>IF(AF156&gt;0,SUM(AF$76:AF156),AV155+0.001)</f>
        <v>8.1000000000000058E-2</v>
      </c>
      <c r="AW156" s="1947">
        <f>IF(AG156&gt;0,SUM(AG$76:AG156),AW155+0.001)</f>
        <v>8.1000000000000058E-2</v>
      </c>
      <c r="AX156" s="1947">
        <f>IF(AH156&gt;0,SUM(AH$76:AH156),AX155+0.001)</f>
        <v>7.0590000000000197</v>
      </c>
      <c r="AY156" s="1947">
        <f>IF(AI156&gt;0,SUM(AI$76:AI156),AY155+0.001)</f>
        <v>6.0650000000000217</v>
      </c>
      <c r="AZ156" s="1947">
        <f>IF(AJ156&gt;0,SUM(AJ$76:AJ156),AZ155+0.001)</f>
        <v>1.0619999999999932</v>
      </c>
      <c r="BA156" s="1947">
        <f>IF(AK156&gt;0,SUM(AK$76:AK156),BA155+0.001)</f>
        <v>8.1000000000000058E-2</v>
      </c>
      <c r="BB156" s="1947">
        <f>IF(AL156&gt;0,SUM(AL$76:AL156),BB155+0.001)</f>
        <v>8.1000000000000058E-2</v>
      </c>
      <c r="BC156" s="1947">
        <f>IF(AM156&gt;0,SUM(AM$76:AM156),BC155+0.001)</f>
        <v>8.1000000000000058E-2</v>
      </c>
      <c r="BD156" s="1947">
        <f>IF(AN156&gt;0,SUM(AN$76:AN156),BD155+0.001)</f>
        <v>8.1000000000000058E-2</v>
      </c>
      <c r="BE156" s="1947">
        <f>IF(AO156&gt;0,SUM(AO$76:AO156),BE155+0.001)</f>
        <v>8.1000000000000058E-2</v>
      </c>
      <c r="BF156" s="1947">
        <f>IF(AP156&gt;0,SUM(AP$76:AP156),BF155+0.001)</f>
        <v>8.1000000000000058E-2</v>
      </c>
      <c r="BG156" s="1947"/>
      <c r="BH156" s="1947"/>
      <c r="BI156" s="1947"/>
      <c r="BJ156" s="1947"/>
    </row>
    <row r="157" spans="1:62" ht="23.25" customHeight="1">
      <c r="A157" s="1968" t="str">
        <f>IF(Y!DM27=0," ",Y!DM27)</f>
        <v xml:space="preserve"> </v>
      </c>
      <c r="B157" s="1969" t="str">
        <f>IF(Y!DN27=0," ",Y!DN27)</f>
        <v xml:space="preserve"> </v>
      </c>
      <c r="C157" s="1229"/>
      <c r="D157" s="1968" t="str">
        <f>IF(Y!DO27=0," ",Y!DO27)</f>
        <v xml:space="preserve"> </v>
      </c>
      <c r="E157" s="1972" t="str">
        <f>IF(Y!DP27=0," ",Y!DP27)</f>
        <v xml:space="preserve"> </v>
      </c>
      <c r="F157" s="1227" t="str">
        <f>IF(I156=0," ",S156)</f>
        <v xml:space="preserve"> </v>
      </c>
      <c r="G157" s="2941"/>
      <c r="H157" s="1493"/>
      <c r="I157" s="716"/>
      <c r="J157" s="716"/>
      <c r="K157" s="716"/>
      <c r="L157" s="716"/>
      <c r="M157" s="716"/>
      <c r="N157" s="716"/>
      <c r="O157" s="187"/>
      <c r="P157" s="187"/>
      <c r="Q157" s="187"/>
      <c r="R157" s="187"/>
      <c r="S157" s="187"/>
      <c r="T157" s="742">
        <f>IF(Y!DX27=0,0,Y!DX27)</f>
        <v>0</v>
      </c>
      <c r="U157" s="742">
        <f>IF(Y!DY27=0,0,Y!DY27)</f>
        <v>0</v>
      </c>
      <c r="V157" s="748">
        <v>0</v>
      </c>
      <c r="W157" s="748">
        <f>IF(V157&gt;0,SUM(V$76:V157),0)</f>
        <v>0</v>
      </c>
      <c r="X157" s="748">
        <f>IF(T156&lt;&gt;0,1,0)</f>
        <v>0</v>
      </c>
      <c r="Y157" s="750">
        <f>IF(X157&gt;0,SUM(X$76:X157),Y156+0.001)</f>
        <v>18.058000000000071</v>
      </c>
      <c r="Z157" s="751">
        <v>0</v>
      </c>
      <c r="AA157" s="751">
        <f>IF(Z157&gt;0,SUM(Z$76:Z157),0)</f>
        <v>0</v>
      </c>
      <c r="AB157" s="751">
        <f>IF(U156&lt;&gt;0,1,0)</f>
        <v>0</v>
      </c>
      <c r="AC157" s="753">
        <f>IF(AB157&gt;0,SUM(AB$76:AB157),AC156+0.001)</f>
        <v>8.2000000000000059E-2</v>
      </c>
      <c r="AV157" s="1947">
        <f>IF(AF157&gt;0,SUM(AF$76:AF157),AV156+0.001)</f>
        <v>8.2000000000000059E-2</v>
      </c>
      <c r="AW157" s="1947">
        <f>IF(AG157&gt;0,SUM(AG$76:AG157),AW156+0.001)</f>
        <v>8.2000000000000059E-2</v>
      </c>
      <c r="AX157" s="1947">
        <f>IF(AH157&gt;0,SUM(AH$76:AH157),AX156+0.001)</f>
        <v>7.06000000000002</v>
      </c>
      <c r="AY157" s="1947">
        <f>IF(AI157&gt;0,SUM(AI$76:AI157),AY156+0.001)</f>
        <v>6.066000000000022</v>
      </c>
      <c r="AZ157" s="1947">
        <f>IF(AJ157&gt;0,SUM(AJ$76:AJ157),AZ156+0.001)</f>
        <v>1.0629999999999931</v>
      </c>
      <c r="BA157" s="1947">
        <f>IF(AK157&gt;0,SUM(AK$76:AK157),BA156+0.001)</f>
        <v>8.2000000000000059E-2</v>
      </c>
      <c r="BB157" s="1947">
        <f>IF(AL157&gt;0,SUM(AL$76:AL157),BB156+0.001)</f>
        <v>8.2000000000000059E-2</v>
      </c>
      <c r="BC157" s="1947">
        <f>IF(AM157&gt;0,SUM(AM$76:AM157),BC156+0.001)</f>
        <v>8.2000000000000059E-2</v>
      </c>
      <c r="BD157" s="1947">
        <f>IF(AN157&gt;0,SUM(AN$76:AN157),BD156+0.001)</f>
        <v>8.2000000000000059E-2</v>
      </c>
      <c r="BE157" s="1947">
        <f>IF(AO157&gt;0,SUM(AO$76:AO157),BE156+0.001)</f>
        <v>8.2000000000000059E-2</v>
      </c>
      <c r="BF157" s="1947">
        <f>IF(AP157&gt;0,SUM(AP$76:AP157),BF156+0.001)</f>
        <v>8.2000000000000059E-2</v>
      </c>
      <c r="BG157" s="1947"/>
      <c r="BH157" s="1947"/>
      <c r="BI157" s="1947"/>
      <c r="BJ157" s="1947"/>
    </row>
    <row r="158" spans="1:62" ht="23.25" customHeight="1">
      <c r="A158" s="1968" t="str">
        <f>IF(Y!DM28=0," ",Y!DM28)</f>
        <v xml:space="preserve"> </v>
      </c>
      <c r="B158" s="1969" t="str">
        <f>IF(Y!DN28=0," ",Y!DN28)</f>
        <v xml:space="preserve"> </v>
      </c>
      <c r="C158" s="1229"/>
      <c r="D158" s="1968" t="str">
        <f>IF(Y!DO28=0," ",Y!DO28)</f>
        <v xml:space="preserve"> </v>
      </c>
      <c r="E158" s="1972" t="str">
        <f>IF(Y!DP28=0," ",Y!DP28)</f>
        <v xml:space="preserve"> </v>
      </c>
      <c r="F158" s="1227" t="s">
        <v>2123</v>
      </c>
      <c r="G158" s="2941"/>
      <c r="H158" s="1493"/>
      <c r="I158" s="716"/>
      <c r="J158" s="716"/>
      <c r="K158" s="716"/>
      <c r="L158" s="716"/>
      <c r="M158" s="716"/>
      <c r="N158" s="716"/>
      <c r="O158" s="187"/>
      <c r="P158" s="187"/>
      <c r="Q158" s="187"/>
      <c r="R158" s="187"/>
      <c r="S158" s="187"/>
      <c r="T158" s="742">
        <f>IF(Y!DX28=0,0,Y!DX28)</f>
        <v>0</v>
      </c>
      <c r="U158" s="742">
        <f>IF(Y!DY28=0,0,Y!DY28)</f>
        <v>0</v>
      </c>
      <c r="V158" s="748">
        <v>0</v>
      </c>
      <c r="W158" s="748">
        <f>IF(V158&gt;0,SUM(V$76:V158),0)</f>
        <v>0</v>
      </c>
      <c r="X158" s="748">
        <f>IF(T156&lt;&gt;0,1,0)</f>
        <v>0</v>
      </c>
      <c r="Y158" s="750">
        <f>IF(X158&gt;0,SUM(X$76:X158),Y157+0.001)</f>
        <v>18.059000000000072</v>
      </c>
      <c r="Z158" s="751">
        <v>0</v>
      </c>
      <c r="AA158" s="751">
        <f>IF(Z158&gt;0,SUM(Z$76:Z158),0)</f>
        <v>0</v>
      </c>
      <c r="AB158" s="751">
        <f>IF(U156&lt;&gt;0,1,0)</f>
        <v>0</v>
      </c>
      <c r="AC158" s="753">
        <f>IF(AB158&gt;0,SUM(AB$76:AB158),AC157+0.001)</f>
        <v>8.300000000000006E-2</v>
      </c>
      <c r="AV158" s="1947">
        <f>IF(AF158&gt;0,SUM(AF$76:AF158),AV157+0.001)</f>
        <v>8.300000000000006E-2</v>
      </c>
      <c r="AW158" s="1947">
        <f>IF(AG158&gt;0,SUM(AG$76:AG158),AW157+0.001)</f>
        <v>8.300000000000006E-2</v>
      </c>
      <c r="AX158" s="1947">
        <f>IF(AH158&gt;0,SUM(AH$76:AH158),AX157+0.001)</f>
        <v>7.0610000000000204</v>
      </c>
      <c r="AY158" s="1947">
        <f>IF(AI158&gt;0,SUM(AI$76:AI158),AY157+0.001)</f>
        <v>6.0670000000000224</v>
      </c>
      <c r="AZ158" s="1947">
        <f>IF(AJ158&gt;0,SUM(AJ$76:AJ158),AZ157+0.001)</f>
        <v>1.063999999999993</v>
      </c>
      <c r="BA158" s="1947">
        <f>IF(AK158&gt;0,SUM(AK$76:AK158),BA157+0.001)</f>
        <v>8.300000000000006E-2</v>
      </c>
      <c r="BB158" s="1947">
        <f>IF(AL158&gt;0,SUM(AL$76:AL158),BB157+0.001)</f>
        <v>8.300000000000006E-2</v>
      </c>
      <c r="BC158" s="1947">
        <f>IF(AM158&gt;0,SUM(AM$76:AM158),BC157+0.001)</f>
        <v>8.300000000000006E-2</v>
      </c>
      <c r="BD158" s="1947">
        <f>IF(AN158&gt;0,SUM(AN$76:AN158),BD157+0.001)</f>
        <v>8.300000000000006E-2</v>
      </c>
      <c r="BE158" s="1947">
        <f>IF(AO158&gt;0,SUM(AO$76:AO158),BE157+0.001)</f>
        <v>8.300000000000006E-2</v>
      </c>
      <c r="BF158" s="1947">
        <f>IF(AP158&gt;0,SUM(AP$76:AP158),BF157+0.001)</f>
        <v>8.300000000000006E-2</v>
      </c>
      <c r="BG158" s="1947"/>
      <c r="BH158" s="1947"/>
      <c r="BI158" s="1947"/>
      <c r="BJ158" s="1947"/>
    </row>
    <row r="159" spans="1:62" ht="23.25" customHeight="1">
      <c r="A159" s="1968" t="str">
        <f>IF(Y!DM29=0," ",Y!DM29)</f>
        <v xml:space="preserve"> </v>
      </c>
      <c r="B159" s="1969" t="str">
        <f>IF(Y!DN29=0," ",Y!DN29)</f>
        <v xml:space="preserve"> </v>
      </c>
      <c r="C159" s="1229"/>
      <c r="D159" s="1968" t="str">
        <f>IF(Y!DO29=0," ",Y!DO29)</f>
        <v xml:space="preserve"> </v>
      </c>
      <c r="E159" s="1972" t="str">
        <f>IF(Y!DP29=0," ",Y!DP29)</f>
        <v xml:space="preserve"> </v>
      </c>
      <c r="F159" s="1969" t="str">
        <f>IF(I159=0," ",P159)</f>
        <v xml:space="preserve"> </v>
      </c>
      <c r="G159" s="2941"/>
      <c r="H159" s="1493"/>
      <c r="I159" s="716">
        <f>Y!DQ29</f>
        <v>0</v>
      </c>
      <c r="J159" s="716">
        <f>Y!DR29</f>
        <v>0</v>
      </c>
      <c r="K159" s="716">
        <f>Y!DS29</f>
        <v>0</v>
      </c>
      <c r="L159" s="716">
        <f>Y!DT29</f>
        <v>0</v>
      </c>
      <c r="M159" s="716">
        <f>Y!DU29</f>
        <v>0</v>
      </c>
      <c r="N159" s="716">
        <f>Y!DV29</f>
        <v>0</v>
      </c>
      <c r="O159" s="187">
        <f>INT(I159/10)*10</f>
        <v>0</v>
      </c>
      <c r="P159" s="187" t="str">
        <f>IF(O159=0," ",LOOKUP(O159,I$68:I$72,J$68:J$72))</f>
        <v xml:space="preserve"> </v>
      </c>
      <c r="Q159" s="187" t="str">
        <f>IF(N159&gt;0,J159&amp;","&amp;K159&amp;","&amp;L159&amp;","&amp;M159&amp;","&amp;N159,IF(M159&gt;0,J159&amp;","&amp;K159&amp;","&amp;L159&amp;","&amp;M159,IF(L159&gt;0,J159&amp;","&amp;K159&amp;","&amp;L159,IF(K159&gt;0,J159&amp;","&amp;K159,IF(J159&gt;0,J159," ")))))</f>
        <v xml:space="preserve"> </v>
      </c>
      <c r="R159" s="187">
        <f>I159-O159</f>
        <v>0</v>
      </c>
      <c r="S159" s="187" t="str">
        <f>IF(O159=0," ",IF(O159=100,"ข้อที่ "&amp;Q159,"ข้อที่ "&amp;R159))</f>
        <v xml:space="preserve"> </v>
      </c>
      <c r="T159" s="742">
        <f>IF(Y!DX29=0,0,Y!DX29)</f>
        <v>0</v>
      </c>
      <c r="U159" s="742">
        <f>IF(Y!DY29=0,0,Y!DY29)</f>
        <v>0</v>
      </c>
      <c r="V159" s="748">
        <f>IF(X159&gt;0,1,0)</f>
        <v>0</v>
      </c>
      <c r="W159" s="748">
        <f>IF(V159&gt;0,SUM(V$76:V159),0)</f>
        <v>0</v>
      </c>
      <c r="X159" s="748">
        <f>IF(T159&lt;&gt;0,1,0)</f>
        <v>0</v>
      </c>
      <c r="Y159" s="750">
        <f>IF(X159&gt;0,SUM(X$76:X159),Y158+0.001)</f>
        <v>18.060000000000073</v>
      </c>
      <c r="Z159" s="751">
        <f>IF(AB159&gt;0,1,0)</f>
        <v>0</v>
      </c>
      <c r="AA159" s="751">
        <f>IF(Z159&gt;0,SUM(Z$76:Z159),0)</f>
        <v>0</v>
      </c>
      <c r="AB159" s="751">
        <f>IF(U159&lt;&gt;0,1,0)</f>
        <v>0</v>
      </c>
      <c r="AC159" s="753">
        <f>IF(AB159&gt;0,SUM(AB$76:AB159),AC158+0.001)</f>
        <v>8.4000000000000061E-2</v>
      </c>
      <c r="AE159" s="28">
        <f>IF(I159=0,0,B159&amp;B160&amp;B161)</f>
        <v>0</v>
      </c>
      <c r="AF159" s="28">
        <f t="shared" ref="AF159:AP159" si="23">IF($I159=0,0,IF(OR($J159=AF$75,OR($K159=AF$75,OR($L159=AF$75,OR($M159=AF$75,$N159=AF$75)))),1,0))</f>
        <v>0</v>
      </c>
      <c r="AG159" s="28">
        <f t="shared" si="23"/>
        <v>0</v>
      </c>
      <c r="AH159" s="28">
        <f t="shared" si="23"/>
        <v>0</v>
      </c>
      <c r="AI159" s="28">
        <f t="shared" si="23"/>
        <v>0</v>
      </c>
      <c r="AJ159" s="28">
        <f t="shared" si="23"/>
        <v>0</v>
      </c>
      <c r="AK159" s="28">
        <f t="shared" si="23"/>
        <v>0</v>
      </c>
      <c r="AL159" s="28">
        <f t="shared" si="23"/>
        <v>0</v>
      </c>
      <c r="AM159" s="28">
        <f t="shared" si="23"/>
        <v>0</v>
      </c>
      <c r="AN159" s="28">
        <f t="shared" si="23"/>
        <v>0</v>
      </c>
      <c r="AO159" s="28">
        <f t="shared" si="23"/>
        <v>0</v>
      </c>
      <c r="AP159" s="28">
        <f t="shared" si="23"/>
        <v>0</v>
      </c>
      <c r="AV159" s="1947">
        <f>IF(AF159&gt;0,SUM(AF$76:AF159),AV158+0.001)</f>
        <v>8.4000000000000061E-2</v>
      </c>
      <c r="AW159" s="1947">
        <f>IF(AG159&gt;0,SUM(AG$76:AG159),AW158+0.001)</f>
        <v>8.4000000000000061E-2</v>
      </c>
      <c r="AX159" s="1947">
        <f>IF(AH159&gt;0,SUM(AH$76:AH159),AX158+0.001)</f>
        <v>7.0620000000000207</v>
      </c>
      <c r="AY159" s="1947">
        <f>IF(AI159&gt;0,SUM(AI$76:AI159),AY158+0.001)</f>
        <v>6.0680000000000227</v>
      </c>
      <c r="AZ159" s="1947">
        <f>IF(AJ159&gt;0,SUM(AJ$76:AJ159),AZ158+0.001)</f>
        <v>1.0649999999999928</v>
      </c>
      <c r="BA159" s="1947">
        <f>IF(AK159&gt;0,SUM(AK$76:AK159),BA158+0.001)</f>
        <v>8.4000000000000061E-2</v>
      </c>
      <c r="BB159" s="1947">
        <f>IF(AL159&gt;0,SUM(AL$76:AL159),BB158+0.001)</f>
        <v>8.4000000000000061E-2</v>
      </c>
      <c r="BC159" s="1947">
        <f>IF(AM159&gt;0,SUM(AM$76:AM159),BC158+0.001)</f>
        <v>8.4000000000000061E-2</v>
      </c>
      <c r="BD159" s="1947">
        <f>IF(AN159&gt;0,SUM(AN$76:AN159),BD158+0.001)</f>
        <v>8.4000000000000061E-2</v>
      </c>
      <c r="BE159" s="1947">
        <f>IF(AO159&gt;0,SUM(AO$76:AO159),BE158+0.001)</f>
        <v>8.4000000000000061E-2</v>
      </c>
      <c r="BF159" s="1947">
        <f>IF(AP159&gt;0,SUM(AP$76:AP159),BF158+0.001)</f>
        <v>8.4000000000000061E-2</v>
      </c>
      <c r="BG159" s="1947"/>
      <c r="BH159" s="1947"/>
      <c r="BI159" s="1947"/>
      <c r="BJ159" s="1947"/>
    </row>
    <row r="160" spans="1:62" ht="23.25" customHeight="1">
      <c r="A160" s="1968" t="str">
        <f>IF(Y!DM30=0," ",Y!DM30)</f>
        <v xml:space="preserve"> </v>
      </c>
      <c r="B160" s="1969" t="str">
        <f>IF(Y!DN30=0," ",Y!DN30)</f>
        <v xml:space="preserve"> </v>
      </c>
      <c r="C160" s="1229"/>
      <c r="D160" s="1968" t="str">
        <f>IF(Y!DO30=0," ",Y!DO30)</f>
        <v xml:space="preserve"> </v>
      </c>
      <c r="E160" s="1972" t="str">
        <f>IF(Y!DP30=0," ",Y!DP30)</f>
        <v xml:space="preserve"> </v>
      </c>
      <c r="F160" s="1227" t="str">
        <f>IF(I159=0," ",S159)</f>
        <v xml:space="preserve"> </v>
      </c>
      <c r="G160" s="2941"/>
      <c r="H160" s="1493"/>
      <c r="I160" s="716"/>
      <c r="J160" s="716"/>
      <c r="K160" s="716"/>
      <c r="L160" s="716"/>
      <c r="M160" s="716"/>
      <c r="N160" s="716"/>
      <c r="O160" s="187"/>
      <c r="P160" s="187"/>
      <c r="Q160" s="187"/>
      <c r="R160" s="187"/>
      <c r="S160" s="187"/>
      <c r="T160" s="742">
        <f>IF(Y!DX30=0,0,Y!DX30)</f>
        <v>0</v>
      </c>
      <c r="U160" s="742">
        <f>IF(Y!DY30=0,0,Y!DY30)</f>
        <v>0</v>
      </c>
      <c r="V160" s="748">
        <v>0</v>
      </c>
      <c r="W160" s="748">
        <f>IF(V160&gt;0,SUM(V$76:V160),0)</f>
        <v>0</v>
      </c>
      <c r="X160" s="748">
        <f>IF(T159&lt;&gt;0,1,0)</f>
        <v>0</v>
      </c>
      <c r="Y160" s="750">
        <f>IF(X160&gt;0,SUM(X$76:X160),Y159+0.001)</f>
        <v>18.061000000000075</v>
      </c>
      <c r="Z160" s="751">
        <v>0</v>
      </c>
      <c r="AA160" s="751">
        <f>IF(Z160&gt;0,SUM(Z$76:Z160),0)</f>
        <v>0</v>
      </c>
      <c r="AB160" s="751">
        <f>IF(U159&lt;&gt;0,1,0)</f>
        <v>0</v>
      </c>
      <c r="AC160" s="753">
        <f>IF(AB160&gt;0,SUM(AB$76:AB160),AC159+0.001)</f>
        <v>8.5000000000000062E-2</v>
      </c>
      <c r="AV160" s="1947">
        <f>IF(AF160&gt;0,SUM(AF$76:AF160),AV159+0.001)</f>
        <v>8.5000000000000062E-2</v>
      </c>
      <c r="AW160" s="1947">
        <f>IF(AG160&gt;0,SUM(AG$76:AG160),AW159+0.001)</f>
        <v>8.5000000000000062E-2</v>
      </c>
      <c r="AX160" s="1947">
        <f>IF(AH160&gt;0,SUM(AH$76:AH160),AX159+0.001)</f>
        <v>7.063000000000021</v>
      </c>
      <c r="AY160" s="1947">
        <f>IF(AI160&gt;0,SUM(AI$76:AI160),AY159+0.001)</f>
        <v>6.069000000000023</v>
      </c>
      <c r="AZ160" s="1947">
        <f>IF(AJ160&gt;0,SUM(AJ$76:AJ160),AZ159+0.001)</f>
        <v>1.0659999999999927</v>
      </c>
      <c r="BA160" s="1947">
        <f>IF(AK160&gt;0,SUM(AK$76:AK160),BA159+0.001)</f>
        <v>8.5000000000000062E-2</v>
      </c>
      <c r="BB160" s="1947">
        <f>IF(AL160&gt;0,SUM(AL$76:AL160),BB159+0.001)</f>
        <v>8.5000000000000062E-2</v>
      </c>
      <c r="BC160" s="1947">
        <f>IF(AM160&gt;0,SUM(AM$76:AM160),BC159+0.001)</f>
        <v>8.5000000000000062E-2</v>
      </c>
      <c r="BD160" s="1947">
        <f>IF(AN160&gt;0,SUM(AN$76:AN160),BD159+0.001)</f>
        <v>8.5000000000000062E-2</v>
      </c>
      <c r="BE160" s="1947">
        <f>IF(AO160&gt;0,SUM(AO$76:AO160),BE159+0.001)</f>
        <v>8.5000000000000062E-2</v>
      </c>
      <c r="BF160" s="1947">
        <f>IF(AP160&gt;0,SUM(AP$76:AP160),BF159+0.001)</f>
        <v>8.5000000000000062E-2</v>
      </c>
      <c r="BG160" s="1947"/>
      <c r="BH160" s="1947"/>
      <c r="BI160" s="1947"/>
      <c r="BJ160" s="1947"/>
    </row>
    <row r="161" spans="1:62" ht="23.25" customHeight="1">
      <c r="A161" s="1968" t="str">
        <f>IF(Y!DM31=0," ",Y!DM31)</f>
        <v xml:space="preserve"> </v>
      </c>
      <c r="B161" s="1969" t="str">
        <f>IF(Y!DN31=0," ",Y!DN31)</f>
        <v xml:space="preserve"> </v>
      </c>
      <c r="C161" s="1229"/>
      <c r="D161" s="1968" t="str">
        <f>IF(Y!DO31=0," ",Y!DO31)</f>
        <v xml:space="preserve"> </v>
      </c>
      <c r="E161" s="1972" t="str">
        <f>IF(Y!DP31=0," ",Y!DP31)</f>
        <v xml:space="preserve"> </v>
      </c>
      <c r="F161" s="1227" t="s">
        <v>2123</v>
      </c>
      <c r="G161" s="2941"/>
      <c r="H161" s="1493"/>
      <c r="I161" s="716"/>
      <c r="J161" s="716"/>
      <c r="K161" s="716"/>
      <c r="L161" s="716"/>
      <c r="M161" s="716"/>
      <c r="N161" s="716"/>
      <c r="O161" s="187"/>
      <c r="P161" s="187"/>
      <c r="Q161" s="187"/>
      <c r="R161" s="187"/>
      <c r="S161" s="187"/>
      <c r="T161" s="742">
        <f>IF(Y!DX31=0,0,Y!DX31)</f>
        <v>0</v>
      </c>
      <c r="U161" s="742">
        <f>IF(Y!DY31=0,0,Y!DY31)</f>
        <v>0</v>
      </c>
      <c r="V161" s="748">
        <v>0</v>
      </c>
      <c r="W161" s="748">
        <f>IF(V161&gt;0,SUM(V$76:V161),0)</f>
        <v>0</v>
      </c>
      <c r="X161" s="748">
        <f>IF(T159&lt;&gt;0,1,0)</f>
        <v>0</v>
      </c>
      <c r="Y161" s="750">
        <f>IF(X161&gt;0,SUM(X$76:X161),Y160+0.001)</f>
        <v>18.062000000000076</v>
      </c>
      <c r="Z161" s="751">
        <v>0</v>
      </c>
      <c r="AA161" s="751">
        <f>IF(Z161&gt;0,SUM(Z$76:Z161),0)</f>
        <v>0</v>
      </c>
      <c r="AB161" s="751">
        <f>IF(U159&lt;&gt;0,1,0)</f>
        <v>0</v>
      </c>
      <c r="AC161" s="753">
        <f>IF(AB161&gt;0,SUM(AB$76:AB161),AC160+0.001)</f>
        <v>8.6000000000000063E-2</v>
      </c>
      <c r="AV161" s="1947">
        <f>IF(AF161&gt;0,SUM(AF$76:AF161),AV160+0.001)</f>
        <v>8.6000000000000063E-2</v>
      </c>
      <c r="AW161" s="1947">
        <f>IF(AG161&gt;0,SUM(AG$76:AG161),AW160+0.001)</f>
        <v>8.6000000000000063E-2</v>
      </c>
      <c r="AX161" s="1947">
        <f>IF(AH161&gt;0,SUM(AH$76:AH161),AX160+0.001)</f>
        <v>7.0640000000000214</v>
      </c>
      <c r="AY161" s="1947">
        <f>IF(AI161&gt;0,SUM(AI$76:AI161),AY160+0.001)</f>
        <v>6.0700000000000234</v>
      </c>
      <c r="AZ161" s="1947">
        <f>IF(AJ161&gt;0,SUM(AJ$76:AJ161),AZ160+0.001)</f>
        <v>1.0669999999999926</v>
      </c>
      <c r="BA161" s="1947">
        <f>IF(AK161&gt;0,SUM(AK$76:AK161),BA160+0.001)</f>
        <v>8.6000000000000063E-2</v>
      </c>
      <c r="BB161" s="1947">
        <f>IF(AL161&gt;0,SUM(AL$76:AL161),BB160+0.001)</f>
        <v>8.6000000000000063E-2</v>
      </c>
      <c r="BC161" s="1947">
        <f>IF(AM161&gt;0,SUM(AM$76:AM161),BC160+0.001)</f>
        <v>8.6000000000000063E-2</v>
      </c>
      <c r="BD161" s="1947">
        <f>IF(AN161&gt;0,SUM(AN$76:AN161),BD160+0.001)</f>
        <v>8.6000000000000063E-2</v>
      </c>
      <c r="BE161" s="1947">
        <f>IF(AO161&gt;0,SUM(AO$76:AO161),BE160+0.001)</f>
        <v>8.6000000000000063E-2</v>
      </c>
      <c r="BF161" s="1947">
        <f>IF(AP161&gt;0,SUM(AP$76:AP161),BF160+0.001)</f>
        <v>8.6000000000000063E-2</v>
      </c>
      <c r="BG161" s="1947"/>
      <c r="BH161" s="1947"/>
      <c r="BI161" s="1947"/>
      <c r="BJ161" s="1947"/>
    </row>
    <row r="162" spans="1:62" ht="23.25" customHeight="1">
      <c r="A162" s="1968" t="str">
        <f>IF(Y!DM32=0," ",Y!DM32)</f>
        <v xml:space="preserve"> </v>
      </c>
      <c r="B162" s="1969" t="str">
        <f>IF(Y!DN32=0," ",Y!DN32)</f>
        <v xml:space="preserve"> </v>
      </c>
      <c r="C162" s="1229"/>
      <c r="D162" s="1968" t="str">
        <f>IF(Y!DO32=0," ",Y!DO32)</f>
        <v xml:space="preserve"> </v>
      </c>
      <c r="E162" s="1972" t="str">
        <f>IF(Y!DP32=0," ",Y!DP32)</f>
        <v xml:space="preserve"> </v>
      </c>
      <c r="F162" s="1969" t="str">
        <f>IF(I162=0," ",P162)</f>
        <v xml:space="preserve"> </v>
      </c>
      <c r="G162" s="2941"/>
      <c r="H162" s="1493"/>
      <c r="I162" s="716">
        <f>Y!DQ32</f>
        <v>0</v>
      </c>
      <c r="J162" s="716">
        <f>Y!DR32</f>
        <v>0</v>
      </c>
      <c r="K162" s="716">
        <f>Y!DS32</f>
        <v>0</v>
      </c>
      <c r="L162" s="716">
        <f>Y!DT32</f>
        <v>0</v>
      </c>
      <c r="M162" s="716">
        <f>Y!DU32</f>
        <v>0</v>
      </c>
      <c r="N162" s="716">
        <f>Y!DV32</f>
        <v>0</v>
      </c>
      <c r="O162" s="187">
        <f>INT(I162/10)*10</f>
        <v>0</v>
      </c>
      <c r="P162" s="187" t="str">
        <f>IF(O162=0," ",LOOKUP(O162,I$68:I$72,J$68:J$72))</f>
        <v xml:space="preserve"> </v>
      </c>
      <c r="Q162" s="187" t="str">
        <f>IF(N162&gt;0,J162&amp;","&amp;K162&amp;","&amp;L162&amp;","&amp;M162&amp;","&amp;N162,IF(M162&gt;0,J162&amp;","&amp;K162&amp;","&amp;L162&amp;","&amp;M162,IF(L162&gt;0,J162&amp;","&amp;K162&amp;","&amp;L162,IF(K162&gt;0,J162&amp;","&amp;K162,IF(J162&gt;0,J162," ")))))</f>
        <v xml:space="preserve"> </v>
      </c>
      <c r="R162" s="187">
        <f>I162-O162</f>
        <v>0</v>
      </c>
      <c r="S162" s="187" t="str">
        <f>IF(O162=0," ",IF(O162=100,"ข้อที่ "&amp;Q162,"ข้อที่ "&amp;R162))</f>
        <v xml:space="preserve"> </v>
      </c>
      <c r="T162" s="742">
        <f>IF(Y!DX32=0,0,Y!DX32)</f>
        <v>0</v>
      </c>
      <c r="U162" s="742">
        <f>IF(Y!DY32=0,0,Y!DY32)</f>
        <v>0</v>
      </c>
      <c r="V162" s="748">
        <f>IF(X162&gt;0,1,0)</f>
        <v>0</v>
      </c>
      <c r="W162" s="748">
        <f>IF(V162&gt;0,SUM(V$76:V162),0)</f>
        <v>0</v>
      </c>
      <c r="X162" s="748">
        <f>IF(T162&lt;&gt;0,1,0)</f>
        <v>0</v>
      </c>
      <c r="Y162" s="750">
        <f>IF(X162&gt;0,SUM(X$76:X162),Y161+0.001)</f>
        <v>18.063000000000077</v>
      </c>
      <c r="Z162" s="751">
        <f>IF(AB162&gt;0,1,0)</f>
        <v>0</v>
      </c>
      <c r="AA162" s="751">
        <f>IF(Z162&gt;0,SUM(Z$76:Z162),0)</f>
        <v>0</v>
      </c>
      <c r="AB162" s="751">
        <f>IF(U162&lt;&gt;0,1,0)</f>
        <v>0</v>
      </c>
      <c r="AC162" s="753">
        <f>IF(AB162&gt;0,SUM(AB$76:AB162),AC161+0.001)</f>
        <v>8.7000000000000063E-2</v>
      </c>
      <c r="AE162" s="28">
        <f>IF(I162=0,0,B162&amp;B163&amp;B164)</f>
        <v>0</v>
      </c>
      <c r="AF162" s="28">
        <f t="shared" ref="AF162:AP162" si="24">IF($I162=0,0,IF(OR($J162=AF$75,OR($K162=AF$75,OR($L162=AF$75,OR($M162=AF$75,$N162=AF$75)))),1,0))</f>
        <v>0</v>
      </c>
      <c r="AG162" s="28">
        <f t="shared" si="24"/>
        <v>0</v>
      </c>
      <c r="AH162" s="28">
        <f t="shared" si="24"/>
        <v>0</v>
      </c>
      <c r="AI162" s="28">
        <f t="shared" si="24"/>
        <v>0</v>
      </c>
      <c r="AJ162" s="28">
        <f t="shared" si="24"/>
        <v>0</v>
      </c>
      <c r="AK162" s="28">
        <f t="shared" si="24"/>
        <v>0</v>
      </c>
      <c r="AL162" s="28">
        <f t="shared" si="24"/>
        <v>0</v>
      </c>
      <c r="AM162" s="28">
        <f t="shared" si="24"/>
        <v>0</v>
      </c>
      <c r="AN162" s="28">
        <f t="shared" si="24"/>
        <v>0</v>
      </c>
      <c r="AO162" s="28">
        <f t="shared" si="24"/>
        <v>0</v>
      </c>
      <c r="AP162" s="28">
        <f t="shared" si="24"/>
        <v>0</v>
      </c>
      <c r="AV162" s="1947">
        <f>IF(AF162&gt;0,SUM(AF$76:AF162),AV161+0.001)</f>
        <v>8.7000000000000063E-2</v>
      </c>
      <c r="AW162" s="1947">
        <f>IF(AG162&gt;0,SUM(AG$76:AG162),AW161+0.001)</f>
        <v>8.7000000000000063E-2</v>
      </c>
      <c r="AX162" s="1947">
        <f>IF(AH162&gt;0,SUM(AH$76:AH162),AX161+0.001)</f>
        <v>7.0650000000000217</v>
      </c>
      <c r="AY162" s="1947">
        <f>IF(AI162&gt;0,SUM(AI$76:AI162),AY161+0.001)</f>
        <v>6.0710000000000237</v>
      </c>
      <c r="AZ162" s="1947">
        <f>IF(AJ162&gt;0,SUM(AJ$76:AJ162),AZ161+0.001)</f>
        <v>1.0679999999999925</v>
      </c>
      <c r="BA162" s="1947">
        <f>IF(AK162&gt;0,SUM(AK$76:AK162),BA161+0.001)</f>
        <v>8.7000000000000063E-2</v>
      </c>
      <c r="BB162" s="1947">
        <f>IF(AL162&gt;0,SUM(AL$76:AL162),BB161+0.001)</f>
        <v>8.7000000000000063E-2</v>
      </c>
      <c r="BC162" s="1947">
        <f>IF(AM162&gt;0,SUM(AM$76:AM162),BC161+0.001)</f>
        <v>8.7000000000000063E-2</v>
      </c>
      <c r="BD162" s="1947">
        <f>IF(AN162&gt;0,SUM(AN$76:AN162),BD161+0.001)</f>
        <v>8.7000000000000063E-2</v>
      </c>
      <c r="BE162" s="1947">
        <f>IF(AO162&gt;0,SUM(AO$76:AO162),BE161+0.001)</f>
        <v>8.7000000000000063E-2</v>
      </c>
      <c r="BF162" s="1947">
        <f>IF(AP162&gt;0,SUM(AP$76:AP162),BF161+0.001)</f>
        <v>8.7000000000000063E-2</v>
      </c>
      <c r="BG162" s="1947"/>
      <c r="BH162" s="1947"/>
      <c r="BI162" s="1947"/>
      <c r="BJ162" s="1947"/>
    </row>
    <row r="163" spans="1:62" ht="23.25" customHeight="1">
      <c r="A163" s="1968" t="str">
        <f>IF(Y!DM33=0," ",Y!DM33)</f>
        <v xml:space="preserve"> </v>
      </c>
      <c r="B163" s="1969" t="str">
        <f>IF(Y!DN33=0," ",Y!DN33)</f>
        <v xml:space="preserve"> </v>
      </c>
      <c r="C163" s="1229"/>
      <c r="D163" s="1968" t="str">
        <f>IF(Y!DO33=0," ",Y!DO33)</f>
        <v xml:space="preserve"> </v>
      </c>
      <c r="E163" s="1972" t="str">
        <f>IF(Y!DP33=0," ",Y!DP33)</f>
        <v xml:space="preserve"> </v>
      </c>
      <c r="F163" s="1227" t="str">
        <f>IF(I162=0," ",S162)</f>
        <v xml:space="preserve"> </v>
      </c>
      <c r="G163" s="2941"/>
      <c r="H163" s="1493"/>
      <c r="I163" s="716"/>
      <c r="J163" s="716"/>
      <c r="K163" s="716"/>
      <c r="L163" s="716"/>
      <c r="M163" s="716"/>
      <c r="N163" s="716"/>
      <c r="O163" s="187"/>
      <c r="P163" s="187"/>
      <c r="Q163" s="187"/>
      <c r="R163" s="187"/>
      <c r="S163" s="187"/>
      <c r="T163" s="742">
        <f>IF(Y!DX33=0,0,Y!DX33)</f>
        <v>0</v>
      </c>
      <c r="U163" s="742">
        <f>IF(Y!DY33=0,0,Y!DY33)</f>
        <v>0</v>
      </c>
      <c r="V163" s="748">
        <v>0</v>
      </c>
      <c r="W163" s="748">
        <f>IF(V163&gt;0,SUM(V$76:V163),0)</f>
        <v>0</v>
      </c>
      <c r="X163" s="748">
        <f>IF(T162&lt;&gt;0,1,0)</f>
        <v>0</v>
      </c>
      <c r="Y163" s="750">
        <f>IF(X163&gt;0,SUM(X$76:X163),Y162+0.001)</f>
        <v>18.064000000000078</v>
      </c>
      <c r="Z163" s="751">
        <v>0</v>
      </c>
      <c r="AA163" s="751">
        <f>IF(Z163&gt;0,SUM(Z$76:Z163),0)</f>
        <v>0</v>
      </c>
      <c r="AB163" s="751">
        <f>IF(U162&lt;&gt;0,1,0)</f>
        <v>0</v>
      </c>
      <c r="AC163" s="753">
        <f>IF(AB163&gt;0,SUM(AB$76:AB163),AC162+0.001)</f>
        <v>8.8000000000000064E-2</v>
      </c>
      <c r="AV163" s="1947">
        <f>IF(AF163&gt;0,SUM(AF$76:AF163),AV162+0.001)</f>
        <v>8.8000000000000064E-2</v>
      </c>
      <c r="AW163" s="1947">
        <f>IF(AG163&gt;0,SUM(AG$76:AG163),AW162+0.001)</f>
        <v>8.8000000000000064E-2</v>
      </c>
      <c r="AX163" s="1947">
        <f>IF(AH163&gt;0,SUM(AH$76:AH163),AX162+0.001)</f>
        <v>7.066000000000022</v>
      </c>
      <c r="AY163" s="1947">
        <f>IF(AI163&gt;0,SUM(AI$76:AI163),AY162+0.001)</f>
        <v>6.072000000000024</v>
      </c>
      <c r="AZ163" s="1947">
        <f>IF(AJ163&gt;0,SUM(AJ$76:AJ163),AZ162+0.001)</f>
        <v>1.0689999999999924</v>
      </c>
      <c r="BA163" s="1947">
        <f>IF(AK163&gt;0,SUM(AK$76:AK163),BA162+0.001)</f>
        <v>8.8000000000000064E-2</v>
      </c>
      <c r="BB163" s="1947">
        <f>IF(AL163&gt;0,SUM(AL$76:AL163),BB162+0.001)</f>
        <v>8.8000000000000064E-2</v>
      </c>
      <c r="BC163" s="1947">
        <f>IF(AM163&gt;0,SUM(AM$76:AM163),BC162+0.001)</f>
        <v>8.8000000000000064E-2</v>
      </c>
      <c r="BD163" s="1947">
        <f>IF(AN163&gt;0,SUM(AN$76:AN163),BD162+0.001)</f>
        <v>8.8000000000000064E-2</v>
      </c>
      <c r="BE163" s="1947">
        <f>IF(AO163&gt;0,SUM(AO$76:AO163),BE162+0.001)</f>
        <v>8.8000000000000064E-2</v>
      </c>
      <c r="BF163" s="1947">
        <f>IF(AP163&gt;0,SUM(AP$76:AP163),BF162+0.001)</f>
        <v>8.8000000000000064E-2</v>
      </c>
      <c r="BG163" s="1947"/>
      <c r="BH163" s="1947"/>
      <c r="BI163" s="1947"/>
      <c r="BJ163" s="1947"/>
    </row>
    <row r="164" spans="1:62" ht="23.25" customHeight="1">
      <c r="A164" s="1970" t="str">
        <f>IF(Y!DM34=0," ",Y!DM34)</f>
        <v xml:space="preserve"> </v>
      </c>
      <c r="B164" s="1973" t="str">
        <f>IF(Y!DN34=0," ",Y!DN34)</f>
        <v xml:space="preserve"> </v>
      </c>
      <c r="C164" s="1231"/>
      <c r="D164" s="1970" t="str">
        <f>IF(Y!DO34=0," ",Y!DO34)</f>
        <v xml:space="preserve"> </v>
      </c>
      <c r="E164" s="1974" t="str">
        <f>IF(Y!DP34=0," ",Y!DP34)</f>
        <v xml:space="preserve"> </v>
      </c>
      <c r="F164" s="1230" t="s">
        <v>2123</v>
      </c>
      <c r="G164" s="2941"/>
      <c r="H164" s="1493"/>
      <c r="I164" s="716"/>
      <c r="J164" s="716"/>
      <c r="K164" s="716"/>
      <c r="L164" s="716"/>
      <c r="M164" s="716"/>
      <c r="N164" s="716"/>
      <c r="O164" s="187"/>
      <c r="P164" s="187"/>
      <c r="Q164" s="187"/>
      <c r="R164" s="187"/>
      <c r="S164" s="187"/>
      <c r="T164" s="742">
        <f>IF(Y!DX34=0,0,Y!DX34)</f>
        <v>0</v>
      </c>
      <c r="U164" s="742">
        <f>IF(Y!DY34=0,0,Y!DY34)</f>
        <v>0</v>
      </c>
      <c r="V164" s="748">
        <v>0</v>
      </c>
      <c r="W164" s="748">
        <f>IF(V164&gt;0,SUM(V$76:V164),0)</f>
        <v>0</v>
      </c>
      <c r="X164" s="748">
        <f>IF(T162&lt;&gt;0,1,0)</f>
        <v>0</v>
      </c>
      <c r="Y164" s="750">
        <f>IF(X164&gt;0,SUM(X$76:X164),Y163+0.001)</f>
        <v>18.065000000000079</v>
      </c>
      <c r="Z164" s="751">
        <v>0</v>
      </c>
      <c r="AA164" s="751">
        <f>IF(Z164&gt;0,SUM(Z$76:Z164),0)</f>
        <v>0</v>
      </c>
      <c r="AB164" s="751">
        <f>IF(U162&lt;&gt;0,1,0)</f>
        <v>0</v>
      </c>
      <c r="AC164" s="753">
        <f>IF(AB164&gt;0,SUM(AB$76:AB164),AC163+0.001)</f>
        <v>8.9000000000000065E-2</v>
      </c>
      <c r="AV164" s="1947">
        <f>IF(AF164&gt;0,SUM(AF$76:AF164),AV163+0.001)</f>
        <v>8.9000000000000065E-2</v>
      </c>
      <c r="AW164" s="1947">
        <f>IF(AG164&gt;0,SUM(AG$76:AG164),AW163+0.001)</f>
        <v>8.9000000000000065E-2</v>
      </c>
      <c r="AX164" s="1947">
        <f>IF(AH164&gt;0,SUM(AH$76:AH164),AX163+0.001)</f>
        <v>7.0670000000000224</v>
      </c>
      <c r="AY164" s="1947">
        <f>IF(AI164&gt;0,SUM(AI$76:AI164),AY163+0.001)</f>
        <v>6.0730000000000244</v>
      </c>
      <c r="AZ164" s="1947">
        <f>IF(AJ164&gt;0,SUM(AJ$76:AJ164),AZ163+0.001)</f>
        <v>1.0699999999999923</v>
      </c>
      <c r="BA164" s="1947">
        <f>IF(AK164&gt;0,SUM(AK$76:AK164),BA163+0.001)</f>
        <v>8.9000000000000065E-2</v>
      </c>
      <c r="BB164" s="1947">
        <f>IF(AL164&gt;0,SUM(AL$76:AL164),BB163+0.001)</f>
        <v>8.9000000000000065E-2</v>
      </c>
      <c r="BC164" s="1947">
        <f>IF(AM164&gt;0,SUM(AM$76:AM164),BC163+0.001)</f>
        <v>8.9000000000000065E-2</v>
      </c>
      <c r="BD164" s="1947">
        <f>IF(AN164&gt;0,SUM(AN$76:AN164),BD163+0.001)</f>
        <v>8.9000000000000065E-2</v>
      </c>
      <c r="BE164" s="1947">
        <f>IF(AO164&gt;0,SUM(AO$76:AO164),BE163+0.001)</f>
        <v>8.9000000000000065E-2</v>
      </c>
      <c r="BF164" s="1947">
        <f>IF(AP164&gt;0,SUM(AP$76:AP164),BF163+0.001)</f>
        <v>8.9000000000000065E-2</v>
      </c>
      <c r="BG164" s="1947"/>
      <c r="BH164" s="1947"/>
      <c r="BI164" s="1947"/>
      <c r="BJ164" s="1947"/>
    </row>
    <row r="165" spans="1:62" ht="23.25" customHeight="1">
      <c r="A165" s="1968"/>
      <c r="B165" s="1968"/>
      <c r="C165" s="1228"/>
      <c r="D165" s="1968"/>
      <c r="E165" s="1968"/>
      <c r="F165" s="1228"/>
      <c r="G165" s="2941"/>
      <c r="H165" s="1493"/>
      <c r="I165" s="716"/>
      <c r="J165" s="716"/>
      <c r="K165" s="716"/>
      <c r="L165" s="716"/>
      <c r="M165" s="716"/>
      <c r="N165" s="716"/>
      <c r="O165" s="187"/>
      <c r="P165" s="187"/>
      <c r="Q165" s="187"/>
      <c r="R165" s="187"/>
      <c r="S165" s="187"/>
      <c r="T165" s="427"/>
      <c r="U165" s="427"/>
      <c r="V165" s="748"/>
      <c r="W165" s="748"/>
      <c r="X165" s="748"/>
      <c r="Y165" s="750">
        <f>IF(X165&gt;0,SUM(X$76:X165),Y164+0.001)</f>
        <v>18.066000000000081</v>
      </c>
      <c r="Z165" s="751"/>
      <c r="AA165" s="751"/>
      <c r="AB165" s="751"/>
      <c r="AC165" s="753">
        <f>IF(AB165&gt;0,SUM(AB$76:AB165),AC164+0.001)</f>
        <v>9.0000000000000066E-2</v>
      </c>
      <c r="AV165" s="1947">
        <f>IF(AF165&gt;0,SUM(AF$76:AF165),AV164+0.001)</f>
        <v>9.0000000000000066E-2</v>
      </c>
      <c r="AW165" s="1947">
        <f>IF(AG165&gt;0,SUM(AG$76:AG165),AW164+0.001)</f>
        <v>9.0000000000000066E-2</v>
      </c>
      <c r="AX165" s="1947">
        <f>IF(AH165&gt;0,SUM(AH$76:AH165),AX164+0.001)</f>
        <v>7.0680000000000227</v>
      </c>
      <c r="AY165" s="1947">
        <f>IF(AI165&gt;0,SUM(AI$76:AI165),AY164+0.001)</f>
        <v>6.0740000000000247</v>
      </c>
      <c r="AZ165" s="1947">
        <f>IF(AJ165&gt;0,SUM(AJ$76:AJ165),AZ164+0.001)</f>
        <v>1.0709999999999922</v>
      </c>
      <c r="BA165" s="1947">
        <f>IF(AK165&gt;0,SUM(AK$76:AK165),BA164+0.001)</f>
        <v>9.0000000000000066E-2</v>
      </c>
      <c r="BB165" s="1947">
        <f>IF(AL165&gt;0,SUM(AL$76:AL165),BB164+0.001)</f>
        <v>9.0000000000000066E-2</v>
      </c>
      <c r="BC165" s="1947">
        <f>IF(AM165&gt;0,SUM(AM$76:AM165),BC164+0.001)</f>
        <v>9.0000000000000066E-2</v>
      </c>
      <c r="BD165" s="1947">
        <f>IF(AN165&gt;0,SUM(AN$76:AN165),BD164+0.001)</f>
        <v>9.0000000000000066E-2</v>
      </c>
      <c r="BE165" s="1947">
        <f>IF(AO165&gt;0,SUM(AO$76:AO165),BE164+0.001)</f>
        <v>9.0000000000000066E-2</v>
      </c>
      <c r="BF165" s="1947">
        <f>IF(AP165&gt;0,SUM(AP$76:AP165),BF164+0.001)</f>
        <v>9.0000000000000066E-2</v>
      </c>
      <c r="BG165" s="1947"/>
      <c r="BH165" s="1947"/>
      <c r="BI165" s="1947"/>
      <c r="BJ165" s="1947"/>
    </row>
    <row r="166" spans="1:62" ht="23.25" customHeight="1">
      <c r="A166" s="1234" t="str">
        <f>"- "&amp;H166&amp;" -"</f>
        <v>- 33 -</v>
      </c>
      <c r="B166" s="1234"/>
      <c r="C166" s="1234"/>
      <c r="D166" s="1234"/>
      <c r="E166" s="1234"/>
      <c r="F166" s="1234"/>
      <c r="G166" s="2941">
        <f>IF(A174&gt;0,1,0)</f>
        <v>1</v>
      </c>
      <c r="H166" s="1493">
        <f>IF(G166&gt;0,SUM(G$1:G166),0)</f>
        <v>33</v>
      </c>
      <c r="I166" s="1943"/>
      <c r="J166" s="1943"/>
      <c r="K166" s="1943"/>
      <c r="L166" s="1943"/>
      <c r="M166" s="1943"/>
      <c r="N166" s="1943"/>
      <c r="T166" s="427"/>
      <c r="U166" s="427"/>
      <c r="V166" s="748"/>
      <c r="W166" s="748"/>
      <c r="X166" s="748"/>
      <c r="Y166" s="750">
        <f>IF(X166&gt;0,SUM(X$76:X166),Y165+0.001)</f>
        <v>18.067000000000082</v>
      </c>
      <c r="Z166" s="751"/>
      <c r="AA166" s="751"/>
      <c r="AB166" s="751"/>
      <c r="AC166" s="753">
        <f>IF(AB166&gt;0,SUM(AB$76:AB166),AC165+0.001)</f>
        <v>9.1000000000000067E-2</v>
      </c>
      <c r="AV166" s="1947">
        <f>IF(AF166&gt;0,SUM(AF$76:AF166),AV165+0.001)</f>
        <v>9.1000000000000067E-2</v>
      </c>
      <c r="AW166" s="1947">
        <f>IF(AG166&gt;0,SUM(AG$76:AG166),AW165+0.001)</f>
        <v>9.1000000000000067E-2</v>
      </c>
      <c r="AX166" s="1947">
        <f>IF(AH166&gt;0,SUM(AH$76:AH166),AX165+0.001)</f>
        <v>7.069000000000023</v>
      </c>
      <c r="AY166" s="1947">
        <f>IF(AI166&gt;0,SUM(AI$76:AI166),AY165+0.001)</f>
        <v>6.075000000000025</v>
      </c>
      <c r="AZ166" s="1947">
        <f>IF(AJ166&gt;0,SUM(AJ$76:AJ166),AZ165+0.001)</f>
        <v>1.0719999999999921</v>
      </c>
      <c r="BA166" s="1947">
        <f>IF(AK166&gt;0,SUM(AK$76:AK166),BA165+0.001)</f>
        <v>9.1000000000000067E-2</v>
      </c>
      <c r="BB166" s="1947">
        <f>IF(AL166&gt;0,SUM(AL$76:AL166),BB165+0.001)</f>
        <v>9.1000000000000067E-2</v>
      </c>
      <c r="BC166" s="1947">
        <f>IF(AM166&gt;0,SUM(AM$76:AM166),BC165+0.001)</f>
        <v>9.1000000000000067E-2</v>
      </c>
      <c r="BD166" s="1947">
        <f>IF(AN166&gt;0,SUM(AN$76:AN166),BD165+0.001)</f>
        <v>9.1000000000000067E-2</v>
      </c>
      <c r="BE166" s="1947">
        <f>IF(AO166&gt;0,SUM(AO$76:AO166),BE165+0.001)</f>
        <v>9.1000000000000067E-2</v>
      </c>
      <c r="BF166" s="1947">
        <f>IF(AP166&gt;0,SUM(AP$76:AP166),BF165+0.001)</f>
        <v>9.1000000000000067E-2</v>
      </c>
      <c r="BG166" s="1947"/>
      <c r="BH166" s="1947"/>
      <c r="BI166" s="1947"/>
      <c r="BJ166" s="1947"/>
    </row>
    <row r="167" spans="1:62" ht="23.25" customHeight="1">
      <c r="G167" s="2941"/>
      <c r="H167" s="1493"/>
      <c r="I167" s="1943"/>
      <c r="J167" s="1943"/>
      <c r="K167" s="1943"/>
      <c r="L167" s="1943"/>
      <c r="M167" s="1943"/>
      <c r="N167" s="1943"/>
      <c r="T167" s="427"/>
      <c r="U167" s="427"/>
      <c r="V167" s="748"/>
      <c r="W167" s="748"/>
      <c r="X167" s="748"/>
      <c r="Y167" s="750">
        <f>IF(X167&gt;0,SUM(X$76:X167),Y166+0.001)</f>
        <v>18.068000000000083</v>
      </c>
      <c r="Z167" s="751"/>
      <c r="AA167" s="751"/>
      <c r="AB167" s="751"/>
      <c r="AC167" s="753">
        <f>IF(AB167&gt;0,SUM(AB$76:AB167),AC166+0.001)</f>
        <v>9.2000000000000068E-2</v>
      </c>
      <c r="AV167" s="1947">
        <f>IF(AF167&gt;0,SUM(AF$76:AF167),AV166+0.001)</f>
        <v>9.2000000000000068E-2</v>
      </c>
      <c r="AW167" s="1947">
        <f>IF(AG167&gt;0,SUM(AG$76:AG167),AW166+0.001)</f>
        <v>9.2000000000000068E-2</v>
      </c>
      <c r="AX167" s="1947">
        <f>IF(AH167&gt;0,SUM(AH$76:AH167),AX166+0.001)</f>
        <v>7.0700000000000234</v>
      </c>
      <c r="AY167" s="1947">
        <f>IF(AI167&gt;0,SUM(AI$76:AI167),AY166+0.001)</f>
        <v>6.0760000000000254</v>
      </c>
      <c r="AZ167" s="1947">
        <f>IF(AJ167&gt;0,SUM(AJ$76:AJ167),AZ166+0.001)</f>
        <v>1.072999999999992</v>
      </c>
      <c r="BA167" s="1947">
        <f>IF(AK167&gt;0,SUM(AK$76:AK167),BA166+0.001)</f>
        <v>9.2000000000000068E-2</v>
      </c>
      <c r="BB167" s="1947">
        <f>IF(AL167&gt;0,SUM(AL$76:AL167),BB166+0.001)</f>
        <v>9.2000000000000068E-2</v>
      </c>
      <c r="BC167" s="1947">
        <f>IF(AM167&gt;0,SUM(AM$76:AM167),BC166+0.001)</f>
        <v>9.2000000000000068E-2</v>
      </c>
      <c r="BD167" s="1947">
        <f>IF(AN167&gt;0,SUM(AN$76:AN167),BD166+0.001)</f>
        <v>9.2000000000000068E-2</v>
      </c>
      <c r="BE167" s="1947">
        <f>IF(AO167&gt;0,SUM(AO$76:AO167),BE166+0.001)</f>
        <v>9.2000000000000068E-2</v>
      </c>
      <c r="BF167" s="1947">
        <f>IF(AP167&gt;0,SUM(AP$76:AP167),BF166+0.001)</f>
        <v>9.2000000000000068E-2</v>
      </c>
      <c r="BG167" s="1947"/>
      <c r="BH167" s="1947"/>
      <c r="BI167" s="1947"/>
      <c r="BJ167" s="1947"/>
    </row>
    <row r="168" spans="1:62" ht="23.25" customHeight="1">
      <c r="G168" s="2941"/>
      <c r="H168" s="1493"/>
      <c r="I168" s="1943"/>
      <c r="J168" s="1943"/>
      <c r="K168" s="1943"/>
      <c r="L168" s="1943"/>
      <c r="M168" s="1943"/>
      <c r="N168" s="1943"/>
      <c r="T168" s="427"/>
      <c r="U168" s="427"/>
      <c r="V168" s="748"/>
      <c r="W168" s="748"/>
      <c r="X168" s="748"/>
      <c r="Y168" s="750">
        <f>IF(X168&gt;0,SUM(X$76:X168),Y167+0.001)</f>
        <v>18.069000000000084</v>
      </c>
      <c r="Z168" s="751"/>
      <c r="AA168" s="751"/>
      <c r="AB168" s="751"/>
      <c r="AC168" s="753">
        <f>IF(AB168&gt;0,SUM(AB$76:AB168),AC167+0.001)</f>
        <v>9.3000000000000069E-2</v>
      </c>
      <c r="AV168" s="1947">
        <f>IF(AF168&gt;0,SUM(AF$76:AF168),AV167+0.001)</f>
        <v>9.3000000000000069E-2</v>
      </c>
      <c r="AW168" s="1947">
        <f>IF(AG168&gt;0,SUM(AG$76:AG168),AW167+0.001)</f>
        <v>9.3000000000000069E-2</v>
      </c>
      <c r="AX168" s="1947">
        <f>IF(AH168&gt;0,SUM(AH$76:AH168),AX167+0.001)</f>
        <v>7.0710000000000237</v>
      </c>
      <c r="AY168" s="1947">
        <f>IF(AI168&gt;0,SUM(AI$76:AI168),AY167+0.001)</f>
        <v>6.0770000000000257</v>
      </c>
      <c r="AZ168" s="1947">
        <f>IF(AJ168&gt;0,SUM(AJ$76:AJ168),AZ167+0.001)</f>
        <v>1.0739999999999919</v>
      </c>
      <c r="BA168" s="1947">
        <f>IF(AK168&gt;0,SUM(AK$76:AK168),BA167+0.001)</f>
        <v>9.3000000000000069E-2</v>
      </c>
      <c r="BB168" s="1947">
        <f>IF(AL168&gt;0,SUM(AL$76:AL168),BB167+0.001)</f>
        <v>9.3000000000000069E-2</v>
      </c>
      <c r="BC168" s="1947">
        <f>IF(AM168&gt;0,SUM(AM$76:AM168),BC167+0.001)</f>
        <v>9.3000000000000069E-2</v>
      </c>
      <c r="BD168" s="1947">
        <f>IF(AN168&gt;0,SUM(AN$76:AN168),BD167+0.001)</f>
        <v>9.3000000000000069E-2</v>
      </c>
      <c r="BE168" s="1947">
        <f>IF(AO168&gt;0,SUM(AO$76:AO168),BE167+0.001)</f>
        <v>9.3000000000000069E-2</v>
      </c>
      <c r="BF168" s="1947">
        <f>IF(AP168&gt;0,SUM(AP$76:AP168),BF167+0.001)</f>
        <v>9.3000000000000069E-2</v>
      </c>
      <c r="BG168" s="1947"/>
      <c r="BH168" s="1947"/>
      <c r="BI168" s="1947"/>
      <c r="BJ168" s="1947"/>
    </row>
    <row r="169" spans="1:62" ht="23.25" customHeight="1">
      <c r="A169" s="1215" t="str">
        <f>IF(Y!EA35=0," ",Y!EA35)</f>
        <v>กลยุทธ์ ที่ 4   พัฒนาคุณภาพครูและมาตราฐานการศึกษาทุกระบบ</v>
      </c>
      <c r="G169" s="2941"/>
      <c r="H169" s="1493"/>
      <c r="I169" s="1943"/>
      <c r="J169" s="1943"/>
      <c r="K169" s="1943"/>
      <c r="L169" s="1943"/>
      <c r="M169" s="1943"/>
      <c r="N169" s="1943"/>
      <c r="T169" s="427"/>
      <c r="U169" s="427"/>
      <c r="V169" s="748"/>
      <c r="W169" s="748"/>
      <c r="X169" s="748"/>
      <c r="Y169" s="750">
        <f>IF(X169&gt;0,SUM(X$76:X169),Y168+0.001)</f>
        <v>18.070000000000086</v>
      </c>
      <c r="Z169" s="751"/>
      <c r="AA169" s="751"/>
      <c r="AB169" s="751"/>
      <c r="AC169" s="753">
        <f>IF(AB169&gt;0,SUM(AB$76:AB169),AC168+0.001)</f>
        <v>9.400000000000007E-2</v>
      </c>
      <c r="AV169" s="1947">
        <f>IF(AF169&gt;0,SUM(AF$76:AF169),AV168+0.001)</f>
        <v>9.400000000000007E-2</v>
      </c>
      <c r="AW169" s="1947">
        <f>IF(AG169&gt;0,SUM(AG$76:AG169),AW168+0.001)</f>
        <v>9.400000000000007E-2</v>
      </c>
      <c r="AX169" s="1947">
        <f>IF(AH169&gt;0,SUM(AH$76:AH169),AX168+0.001)</f>
        <v>7.072000000000024</v>
      </c>
      <c r="AY169" s="1947">
        <f>IF(AI169&gt;0,SUM(AI$76:AI169),AY168+0.001)</f>
        <v>6.078000000000026</v>
      </c>
      <c r="AZ169" s="1947">
        <f>IF(AJ169&gt;0,SUM(AJ$76:AJ169),AZ168+0.001)</f>
        <v>1.0749999999999917</v>
      </c>
      <c r="BA169" s="1947">
        <f>IF(AK169&gt;0,SUM(AK$76:AK169),BA168+0.001)</f>
        <v>9.400000000000007E-2</v>
      </c>
      <c r="BB169" s="1947">
        <f>IF(AL169&gt;0,SUM(AL$76:AL169),BB168+0.001)</f>
        <v>9.400000000000007E-2</v>
      </c>
      <c r="BC169" s="1947">
        <f>IF(AM169&gt;0,SUM(AM$76:AM169),BC168+0.001)</f>
        <v>9.400000000000007E-2</v>
      </c>
      <c r="BD169" s="1947">
        <f>IF(AN169&gt;0,SUM(AN$76:AN169),BD168+0.001)</f>
        <v>9.400000000000007E-2</v>
      </c>
      <c r="BE169" s="1947">
        <f>IF(AO169&gt;0,SUM(AO$76:AO169),BE168+0.001)</f>
        <v>9.400000000000007E-2</v>
      </c>
      <c r="BF169" s="1947">
        <f>IF(AP169&gt;0,SUM(AP$76:AP169),BF168+0.001)</f>
        <v>9.400000000000007E-2</v>
      </c>
      <c r="BG169" s="1947"/>
      <c r="BH169" s="1947"/>
      <c r="BI169" s="1947"/>
      <c r="BJ169" s="1947"/>
    </row>
    <row r="170" spans="1:62" ht="23.25" customHeight="1">
      <c r="B170" s="1233"/>
      <c r="G170" s="2941"/>
      <c r="H170" s="1493"/>
      <c r="I170" s="1943"/>
      <c r="J170" s="1943"/>
      <c r="K170" s="1943"/>
      <c r="L170" s="1943"/>
      <c r="M170" s="1943"/>
      <c r="N170" s="1943"/>
      <c r="T170" s="427"/>
      <c r="U170" s="427"/>
      <c r="V170" s="748"/>
      <c r="W170" s="748"/>
      <c r="X170" s="748"/>
      <c r="Y170" s="750">
        <f>IF(X170&gt;0,SUM(X$76:X170),Y169+0.001)</f>
        <v>18.071000000000087</v>
      </c>
      <c r="Z170" s="751"/>
      <c r="AA170" s="751"/>
      <c r="AB170" s="751"/>
      <c r="AC170" s="753">
        <f>IF(AB170&gt;0,SUM(AB$76:AB170),AC169+0.001)</f>
        <v>9.500000000000007E-2</v>
      </c>
      <c r="AV170" s="1947">
        <f>IF(AF170&gt;0,SUM(AF$76:AF170),AV169+0.001)</f>
        <v>9.500000000000007E-2</v>
      </c>
      <c r="AW170" s="1947">
        <f>IF(AG170&gt;0,SUM(AG$76:AG170),AW169+0.001)</f>
        <v>9.500000000000007E-2</v>
      </c>
      <c r="AX170" s="1947">
        <f>IF(AH170&gt;0,SUM(AH$76:AH170),AX169+0.001)</f>
        <v>7.0730000000000244</v>
      </c>
      <c r="AY170" s="1947">
        <f>IF(AI170&gt;0,SUM(AI$76:AI170),AY169+0.001)</f>
        <v>6.0790000000000264</v>
      </c>
      <c r="AZ170" s="1947">
        <f>IF(AJ170&gt;0,SUM(AJ$76:AJ170),AZ169+0.001)</f>
        <v>1.0759999999999916</v>
      </c>
      <c r="BA170" s="1947">
        <f>IF(AK170&gt;0,SUM(AK$76:AK170),BA169+0.001)</f>
        <v>9.500000000000007E-2</v>
      </c>
      <c r="BB170" s="1947">
        <f>IF(AL170&gt;0,SUM(AL$76:AL170),BB169+0.001)</f>
        <v>9.500000000000007E-2</v>
      </c>
      <c r="BC170" s="1947">
        <f>IF(AM170&gt;0,SUM(AM$76:AM170),BC169+0.001)</f>
        <v>9.500000000000007E-2</v>
      </c>
      <c r="BD170" s="1947">
        <f>IF(AN170&gt;0,SUM(AN$76:AN170),BD169+0.001)</f>
        <v>9.500000000000007E-2</v>
      </c>
      <c r="BE170" s="1947">
        <f>IF(AO170&gt;0,SUM(AO$76:AO170),BE169+0.001)</f>
        <v>9.500000000000007E-2</v>
      </c>
      <c r="BF170" s="1947">
        <f>IF(AP170&gt;0,SUM(AP$76:AP170),BF169+0.001)</f>
        <v>9.500000000000007E-2</v>
      </c>
      <c r="BG170" s="1947"/>
      <c r="BH170" s="1947"/>
      <c r="BI170" s="1947"/>
      <c r="BJ170" s="1947"/>
    </row>
    <row r="171" spans="1:62" ht="23.25" customHeight="1">
      <c r="A171" s="1268"/>
      <c r="B171" s="1242"/>
      <c r="C171" s="1268"/>
      <c r="D171" s="1929"/>
      <c r="E171" s="1929" t="s">
        <v>1244</v>
      </c>
      <c r="F171" s="1242" t="s">
        <v>1250</v>
      </c>
      <c r="G171" s="2941"/>
      <c r="H171" s="1493"/>
      <c r="I171" s="1943"/>
      <c r="J171" s="1943"/>
      <c r="K171" s="1943"/>
      <c r="L171" s="1943"/>
      <c r="M171" s="1943"/>
      <c r="N171" s="1943"/>
      <c r="T171" s="427"/>
      <c r="U171" s="427"/>
      <c r="V171" s="748"/>
      <c r="W171" s="748"/>
      <c r="X171" s="748"/>
      <c r="Y171" s="750">
        <f>IF(X171&gt;0,SUM(X$76:X171),Y170+0.001)</f>
        <v>18.072000000000088</v>
      </c>
      <c r="Z171" s="751"/>
      <c r="AA171" s="751"/>
      <c r="AB171" s="751"/>
      <c r="AC171" s="753">
        <f>IF(AB171&gt;0,SUM(AB$76:AB171),AC170+0.001)</f>
        <v>9.6000000000000071E-2</v>
      </c>
      <c r="AV171" s="1947">
        <f>IF(AF171&gt;0,SUM(AF$76:AF171),AV170+0.001)</f>
        <v>9.6000000000000071E-2</v>
      </c>
      <c r="AW171" s="1947">
        <f>IF(AG171&gt;0,SUM(AG$76:AG171),AW170+0.001)</f>
        <v>9.6000000000000071E-2</v>
      </c>
      <c r="AX171" s="1947">
        <f>IF(AH171&gt;0,SUM(AH$76:AH171),AX170+0.001)</f>
        <v>7.0740000000000247</v>
      </c>
      <c r="AY171" s="1947">
        <f>IF(AI171&gt;0,SUM(AI$76:AI171),AY170+0.001)</f>
        <v>6.0800000000000267</v>
      </c>
      <c r="AZ171" s="1947">
        <f>IF(AJ171&gt;0,SUM(AJ$76:AJ171),AZ170+0.001)</f>
        <v>1.0769999999999915</v>
      </c>
      <c r="BA171" s="1947">
        <f>IF(AK171&gt;0,SUM(AK$76:AK171),BA170+0.001)</f>
        <v>9.6000000000000071E-2</v>
      </c>
      <c r="BB171" s="1947">
        <f>IF(AL171&gt;0,SUM(AL$76:AL171),BB170+0.001)</f>
        <v>9.6000000000000071E-2</v>
      </c>
      <c r="BC171" s="1947">
        <f>IF(AM171&gt;0,SUM(AM$76:AM171),BC170+0.001)</f>
        <v>9.6000000000000071E-2</v>
      </c>
      <c r="BD171" s="1947">
        <f>IF(AN171&gt;0,SUM(AN$76:AN171),BD170+0.001)</f>
        <v>9.6000000000000071E-2</v>
      </c>
      <c r="BE171" s="1947">
        <f>IF(AO171&gt;0,SUM(AO$76:AO171),BE170+0.001)</f>
        <v>9.6000000000000071E-2</v>
      </c>
      <c r="BF171" s="1947">
        <f>IF(AP171&gt;0,SUM(AP$76:AP171),BF170+0.001)</f>
        <v>9.6000000000000071E-2</v>
      </c>
      <c r="BG171" s="1947"/>
      <c r="BH171" s="1947"/>
      <c r="BI171" s="1947"/>
      <c r="BJ171" s="1947"/>
    </row>
    <row r="172" spans="1:62" ht="23.25" customHeight="1">
      <c r="A172" s="1270" t="s">
        <v>1251</v>
      </c>
      <c r="B172" s="1360" t="s">
        <v>299</v>
      </c>
      <c r="C172" s="1270"/>
      <c r="D172" s="1964" t="s">
        <v>1243</v>
      </c>
      <c r="E172" s="1964" t="s">
        <v>300</v>
      </c>
      <c r="F172" s="1360" t="s">
        <v>1887</v>
      </c>
      <c r="G172" s="2941"/>
      <c r="H172" s="1493"/>
      <c r="I172" s="1943"/>
      <c r="J172" s="1943"/>
      <c r="K172" s="1943"/>
      <c r="L172" s="1943"/>
      <c r="M172" s="1943"/>
      <c r="N172" s="1943"/>
      <c r="T172" s="427"/>
      <c r="U172" s="427"/>
      <c r="V172" s="748"/>
      <c r="W172" s="748"/>
      <c r="X172" s="748"/>
      <c r="Y172" s="750">
        <f>IF(X172&gt;0,SUM(X$76:X172),Y171+0.001)</f>
        <v>18.073000000000089</v>
      </c>
      <c r="Z172" s="751"/>
      <c r="AA172" s="751"/>
      <c r="AB172" s="751"/>
      <c r="AC172" s="753">
        <f>IF(AB172&gt;0,SUM(AB$76:AB172),AC171+0.001)</f>
        <v>9.7000000000000072E-2</v>
      </c>
      <c r="AV172" s="1947">
        <f>IF(AF172&gt;0,SUM(AF$76:AF172),AV171+0.001)</f>
        <v>9.7000000000000072E-2</v>
      </c>
      <c r="AW172" s="1947">
        <f>IF(AG172&gt;0,SUM(AG$76:AG172),AW171+0.001)</f>
        <v>9.7000000000000072E-2</v>
      </c>
      <c r="AX172" s="1947">
        <f>IF(AH172&gt;0,SUM(AH$76:AH172),AX171+0.001)</f>
        <v>7.075000000000025</v>
      </c>
      <c r="AY172" s="1947">
        <f>IF(AI172&gt;0,SUM(AI$76:AI172),AY171+0.001)</f>
        <v>6.0810000000000271</v>
      </c>
      <c r="AZ172" s="1947">
        <f>IF(AJ172&gt;0,SUM(AJ$76:AJ172),AZ171+0.001)</f>
        <v>1.0779999999999914</v>
      </c>
      <c r="BA172" s="1947">
        <f>IF(AK172&gt;0,SUM(AK$76:AK172),BA171+0.001)</f>
        <v>9.7000000000000072E-2</v>
      </c>
      <c r="BB172" s="1947">
        <f>IF(AL172&gt;0,SUM(AL$76:AL172),BB171+0.001)</f>
        <v>9.7000000000000072E-2</v>
      </c>
      <c r="BC172" s="1947">
        <f>IF(AM172&gt;0,SUM(AM$76:AM172),BC171+0.001)</f>
        <v>9.7000000000000072E-2</v>
      </c>
      <c r="BD172" s="1947">
        <f>IF(AN172&gt;0,SUM(AN$76:AN172),BD171+0.001)</f>
        <v>9.7000000000000072E-2</v>
      </c>
      <c r="BE172" s="1947">
        <f>IF(AO172&gt;0,SUM(AO$76:AO172),BE171+0.001)</f>
        <v>9.7000000000000072E-2</v>
      </c>
      <c r="BF172" s="1947">
        <f>IF(AP172&gt;0,SUM(AP$76:AP172),BF171+0.001)</f>
        <v>9.7000000000000072E-2</v>
      </c>
      <c r="BG172" s="1947"/>
      <c r="BH172" s="1947"/>
      <c r="BI172" s="1947"/>
      <c r="BJ172" s="1947"/>
    </row>
    <row r="173" spans="1:62" ht="23.25" customHeight="1">
      <c r="A173" s="1278"/>
      <c r="B173" s="1247"/>
      <c r="C173" s="1278"/>
      <c r="D173" s="1930"/>
      <c r="E173" s="1930" t="s">
        <v>891</v>
      </c>
      <c r="F173" s="1247" t="s">
        <v>301</v>
      </c>
      <c r="G173" s="2941"/>
      <c r="H173" s="1493"/>
      <c r="I173" s="1943"/>
      <c r="J173" s="1943"/>
      <c r="K173" s="1943"/>
      <c r="L173" s="1943"/>
      <c r="M173" s="1943"/>
      <c r="N173" s="1943"/>
      <c r="T173" s="427"/>
      <c r="U173" s="427"/>
      <c r="V173" s="748"/>
      <c r="W173" s="748"/>
      <c r="X173" s="748"/>
      <c r="Y173" s="750">
        <f>IF(X173&gt;0,SUM(X$76:X173),Y172+0.001)</f>
        <v>18.07400000000009</v>
      </c>
      <c r="Z173" s="751"/>
      <c r="AA173" s="751"/>
      <c r="AB173" s="751"/>
      <c r="AC173" s="753">
        <f>IF(AB173&gt;0,SUM(AB$76:AB173),AC172+0.001)</f>
        <v>9.8000000000000073E-2</v>
      </c>
      <c r="AV173" s="1947">
        <f>IF(AF173&gt;0,SUM(AF$76:AF173),AV172+0.001)</f>
        <v>9.8000000000000073E-2</v>
      </c>
      <c r="AW173" s="1947">
        <f>IF(AG173&gt;0,SUM(AG$76:AG173),AW172+0.001)</f>
        <v>9.8000000000000073E-2</v>
      </c>
      <c r="AX173" s="1947">
        <f>IF(AH173&gt;0,SUM(AH$76:AH173),AX172+0.001)</f>
        <v>7.0760000000000254</v>
      </c>
      <c r="AY173" s="1947">
        <f>IF(AI173&gt;0,SUM(AI$76:AI173),AY172+0.001)</f>
        <v>6.0820000000000274</v>
      </c>
      <c r="AZ173" s="1947">
        <f>IF(AJ173&gt;0,SUM(AJ$76:AJ173),AZ172+0.001)</f>
        <v>1.0789999999999913</v>
      </c>
      <c r="BA173" s="1947">
        <f>IF(AK173&gt;0,SUM(AK$76:AK173),BA172+0.001)</f>
        <v>9.8000000000000073E-2</v>
      </c>
      <c r="BB173" s="1947">
        <f>IF(AL173&gt;0,SUM(AL$76:AL173),BB172+0.001)</f>
        <v>9.8000000000000073E-2</v>
      </c>
      <c r="BC173" s="1947">
        <f>IF(AM173&gt;0,SUM(AM$76:AM173),BC172+0.001)</f>
        <v>9.8000000000000073E-2</v>
      </c>
      <c r="BD173" s="1947">
        <f>IF(AN173&gt;0,SUM(AN$76:AN173),BD172+0.001)</f>
        <v>9.8000000000000073E-2</v>
      </c>
      <c r="BE173" s="1947">
        <f>IF(AO173&gt;0,SUM(AO$76:AO173),BE172+0.001)</f>
        <v>9.8000000000000073E-2</v>
      </c>
      <c r="BF173" s="1947">
        <f>IF(AP173&gt;0,SUM(AP$76:AP173),BF172+0.001)</f>
        <v>9.8000000000000073E-2</v>
      </c>
      <c r="BG173" s="1947"/>
      <c r="BH173" s="1947"/>
      <c r="BI173" s="1947"/>
      <c r="BJ173" s="1947"/>
    </row>
    <row r="174" spans="1:62" ht="23.25" customHeight="1">
      <c r="A174" s="1967" t="str">
        <f>IF(Y!DZ11=0," ",Y!DZ11)</f>
        <v xml:space="preserve"> </v>
      </c>
      <c r="B174" s="1965" t="str">
        <f>IF(Y!EA11=0," ",Y!EA11)</f>
        <v xml:space="preserve"> </v>
      </c>
      <c r="C174" s="1226"/>
      <c r="D174" s="1971" t="str">
        <f>IF(Y!EB11=0," ",Y!EB11)</f>
        <v xml:space="preserve"> </v>
      </c>
      <c r="E174" s="1965" t="str">
        <f>IF(Y!EC11=0," ",Y!EC11)</f>
        <v xml:space="preserve"> </v>
      </c>
      <c r="F174" s="1966" t="str">
        <f>IF(I174=0," ",P174)</f>
        <v xml:space="preserve"> </v>
      </c>
      <c r="G174" s="2941"/>
      <c r="H174" s="1493"/>
      <c r="I174" s="716">
        <f>Y!ED11</f>
        <v>0</v>
      </c>
      <c r="J174" s="716">
        <f>Y!EE11</f>
        <v>0</v>
      </c>
      <c r="K174" s="716">
        <f>Y!EF11</f>
        <v>0</v>
      </c>
      <c r="L174" s="716">
        <f>Y!EG11</f>
        <v>0</v>
      </c>
      <c r="M174" s="716">
        <f>Y!EH11</f>
        <v>0</v>
      </c>
      <c r="N174" s="716">
        <f>Y!EI11</f>
        <v>0</v>
      </c>
      <c r="O174" s="187">
        <f>INT(I174/10)*10</f>
        <v>0</v>
      </c>
      <c r="P174" s="187" t="str">
        <f>IF(O174=0," ",LOOKUP(O174,I$68:I$72,J$68:J$72))</f>
        <v xml:space="preserve"> </v>
      </c>
      <c r="Q174" s="187" t="str">
        <f>IF(N174&gt;0,J174&amp;","&amp;K174&amp;","&amp;L174&amp;","&amp;M174&amp;","&amp;N174,IF(M174&gt;0,J174&amp;","&amp;K174&amp;","&amp;L174&amp;","&amp;M174,IF(L174&gt;0,J174&amp;","&amp;K174&amp;","&amp;L174,IF(K174&gt;0,J174&amp;","&amp;K174,IF(J174&gt;0,J174," ")))))</f>
        <v xml:space="preserve"> </v>
      </c>
      <c r="R174" s="187">
        <f>I174-O174</f>
        <v>0</v>
      </c>
      <c r="S174" s="187" t="str">
        <f>IF(O174=0," ",IF(O174=100,"ข้อที่ "&amp;Q174,"ข้อที่ "&amp;R174))</f>
        <v xml:space="preserve"> </v>
      </c>
      <c r="T174" s="742">
        <f>IF(Y!EK11=0,0,Y!EK11)</f>
        <v>0</v>
      </c>
      <c r="U174" s="742">
        <f>IF(Y!EL11=0,0,Y!EL11)</f>
        <v>0</v>
      </c>
      <c r="V174" s="748">
        <f>IF(X174&gt;0,1,0)</f>
        <v>0</v>
      </c>
      <c r="W174" s="748">
        <f>IF(V174&gt;0,SUM(V$76:V174),0)</f>
        <v>0</v>
      </c>
      <c r="X174" s="748">
        <f>IF(T174&lt;&gt;0,1,0)</f>
        <v>0</v>
      </c>
      <c r="Y174" s="750">
        <f>IF(X174&gt;0,SUM(X$76:X174),Y173+0.001)</f>
        <v>18.075000000000092</v>
      </c>
      <c r="Z174" s="751">
        <f>IF(AB174&gt;0,1,0)</f>
        <v>0</v>
      </c>
      <c r="AA174" s="751">
        <f>IF(Z174&gt;0,SUM(Z$76:Z174),0)</f>
        <v>0</v>
      </c>
      <c r="AB174" s="751">
        <f>IF(U174&lt;&gt;0,1,0)</f>
        <v>0</v>
      </c>
      <c r="AC174" s="753">
        <f>IF(AB174&gt;0,SUM(AB$76:AB174),AC173+0.001)</f>
        <v>9.9000000000000074E-2</v>
      </c>
      <c r="AE174" s="28">
        <f>IF(I174=0,0,B174&amp;B175&amp;B176)</f>
        <v>0</v>
      </c>
      <c r="AF174" s="28">
        <f t="shared" ref="AF174:AP174" si="25">IF($I174=0,0,IF(OR($J174=AF$75,OR($K174=AF$75,OR($L174=AF$75,OR($M174=AF$75,$N174=AF$75)))),1,0))</f>
        <v>0</v>
      </c>
      <c r="AG174" s="28">
        <f t="shared" si="25"/>
        <v>0</v>
      </c>
      <c r="AH174" s="28">
        <f t="shared" si="25"/>
        <v>0</v>
      </c>
      <c r="AI174" s="28">
        <f t="shared" si="25"/>
        <v>0</v>
      </c>
      <c r="AJ174" s="28">
        <f t="shared" si="25"/>
        <v>0</v>
      </c>
      <c r="AK174" s="28">
        <f t="shared" si="25"/>
        <v>0</v>
      </c>
      <c r="AL174" s="28">
        <f t="shared" si="25"/>
        <v>0</v>
      </c>
      <c r="AM174" s="28">
        <f t="shared" si="25"/>
        <v>0</v>
      </c>
      <c r="AN174" s="28">
        <f t="shared" si="25"/>
        <v>0</v>
      </c>
      <c r="AO174" s="28">
        <f t="shared" si="25"/>
        <v>0</v>
      </c>
      <c r="AP174" s="28">
        <f t="shared" si="25"/>
        <v>0</v>
      </c>
      <c r="AV174" s="1947">
        <f>IF(AF174&gt;0,SUM(AF$76:AF174),AV173+0.001)</f>
        <v>9.9000000000000074E-2</v>
      </c>
      <c r="AW174" s="1947">
        <f>IF(AG174&gt;0,SUM(AG$76:AG174),AW173+0.001)</f>
        <v>9.9000000000000074E-2</v>
      </c>
      <c r="AX174" s="1947">
        <f>IF(AH174&gt;0,SUM(AH$76:AH174),AX173+0.001)</f>
        <v>7.0770000000000257</v>
      </c>
      <c r="AY174" s="1947">
        <f>IF(AI174&gt;0,SUM(AI$76:AI174),AY173+0.001)</f>
        <v>6.0830000000000277</v>
      </c>
      <c r="AZ174" s="1947">
        <f>IF(AJ174&gt;0,SUM(AJ$76:AJ174),AZ173+0.001)</f>
        <v>1.0799999999999912</v>
      </c>
      <c r="BA174" s="1947">
        <f>IF(AK174&gt;0,SUM(AK$76:AK174),BA173+0.001)</f>
        <v>9.9000000000000074E-2</v>
      </c>
      <c r="BB174" s="1947">
        <f>IF(AL174&gt;0,SUM(AL$76:AL174),BB173+0.001)</f>
        <v>9.9000000000000074E-2</v>
      </c>
      <c r="BC174" s="1947">
        <f>IF(AM174&gt;0,SUM(AM$76:AM174),BC173+0.001)</f>
        <v>9.9000000000000074E-2</v>
      </c>
      <c r="BD174" s="1947">
        <f>IF(AN174&gt;0,SUM(AN$76:AN174),BD173+0.001)</f>
        <v>9.9000000000000074E-2</v>
      </c>
      <c r="BE174" s="1947">
        <f>IF(AO174&gt;0,SUM(AO$76:AO174),BE173+0.001)</f>
        <v>9.9000000000000074E-2</v>
      </c>
      <c r="BF174" s="1947">
        <f>IF(AP174&gt;0,SUM(AP$76:AP174),BF173+0.001)</f>
        <v>9.9000000000000074E-2</v>
      </c>
      <c r="BG174" s="1947"/>
      <c r="BH174" s="1947"/>
      <c r="BI174" s="1947"/>
      <c r="BJ174" s="1947"/>
    </row>
    <row r="175" spans="1:62" ht="23.25" customHeight="1">
      <c r="A175" s="1975" t="str">
        <f>IF(Y!DZ12=0," ",Y!DZ12)</f>
        <v xml:space="preserve"> </v>
      </c>
      <c r="B175" s="1968" t="str">
        <f>IF(Y!EA12=0," ",Y!EA12)</f>
        <v xml:space="preserve"> </v>
      </c>
      <c r="C175" s="1229"/>
      <c r="D175" s="1972" t="str">
        <f>IF(Y!EB12=0," ",Y!EB12)</f>
        <v xml:space="preserve"> </v>
      </c>
      <c r="E175" s="1975" t="str">
        <f>IF(Y!EC12=0," ",Y!EC12)</f>
        <v xml:space="preserve"> </v>
      </c>
      <c r="F175" s="1227" t="str">
        <f>IF(I174=0," ",S174)</f>
        <v xml:space="preserve"> </v>
      </c>
      <c r="G175" s="2941"/>
      <c r="H175" s="1493"/>
      <c r="I175" s="716"/>
      <c r="J175" s="716"/>
      <c r="K175" s="716"/>
      <c r="L175" s="716"/>
      <c r="M175" s="716"/>
      <c r="N175" s="716"/>
      <c r="O175" s="187"/>
      <c r="P175" s="187"/>
      <c r="Q175" s="187"/>
      <c r="R175" s="187"/>
      <c r="S175" s="187"/>
      <c r="T175" s="742">
        <f>IF(Y!EK12=0,0,Y!EK12)</f>
        <v>0</v>
      </c>
      <c r="U175" s="742">
        <f>IF(Y!EL12=0,0,Y!EL12)</f>
        <v>0</v>
      </c>
      <c r="V175" s="748">
        <v>0</v>
      </c>
      <c r="W175" s="748">
        <f>IF(V175&gt;0,SUM(V$76:V175),0)</f>
        <v>0</v>
      </c>
      <c r="X175" s="748">
        <f>IF(T174&lt;&gt;0,1,0)</f>
        <v>0</v>
      </c>
      <c r="Y175" s="750">
        <f>IF(X175&gt;0,SUM(X$76:X175),Y174+0.001)</f>
        <v>18.076000000000093</v>
      </c>
      <c r="Z175" s="751">
        <v>0</v>
      </c>
      <c r="AA175" s="751">
        <f>IF(Z175&gt;0,SUM(Z$76:Z175),0)</f>
        <v>0</v>
      </c>
      <c r="AB175" s="751">
        <f>IF(U174&lt;&gt;0,1,0)</f>
        <v>0</v>
      </c>
      <c r="AC175" s="753">
        <f>IF(AB175&gt;0,SUM(AB$76:AB175),AC174+0.001)</f>
        <v>0.10000000000000007</v>
      </c>
      <c r="AV175" s="1947">
        <f>IF(AF175&gt;0,SUM(AF$76:AF175),AV174+0.001)</f>
        <v>0.10000000000000007</v>
      </c>
      <c r="AW175" s="1947">
        <f>IF(AG175&gt;0,SUM(AG$76:AG175),AW174+0.001)</f>
        <v>0.10000000000000007</v>
      </c>
      <c r="AX175" s="1947">
        <f>IF(AH175&gt;0,SUM(AH$76:AH175),AX174+0.001)</f>
        <v>7.078000000000026</v>
      </c>
      <c r="AY175" s="1947">
        <f>IF(AI175&gt;0,SUM(AI$76:AI175),AY174+0.001)</f>
        <v>6.0840000000000281</v>
      </c>
      <c r="AZ175" s="1947">
        <f>IF(AJ175&gt;0,SUM(AJ$76:AJ175),AZ174+0.001)</f>
        <v>1.0809999999999911</v>
      </c>
      <c r="BA175" s="1947">
        <f>IF(AK175&gt;0,SUM(AK$76:AK175),BA174+0.001)</f>
        <v>0.10000000000000007</v>
      </c>
      <c r="BB175" s="1947">
        <f>IF(AL175&gt;0,SUM(AL$76:AL175),BB174+0.001)</f>
        <v>0.10000000000000007</v>
      </c>
      <c r="BC175" s="1947">
        <f>IF(AM175&gt;0,SUM(AM$76:AM175),BC174+0.001)</f>
        <v>0.10000000000000007</v>
      </c>
      <c r="BD175" s="1947">
        <f>IF(AN175&gt;0,SUM(AN$76:AN175),BD174+0.001)</f>
        <v>0.10000000000000007</v>
      </c>
      <c r="BE175" s="1947">
        <f>IF(AO175&gt;0,SUM(AO$76:AO175),BE174+0.001)</f>
        <v>0.10000000000000007</v>
      </c>
      <c r="BF175" s="1947">
        <f>IF(AP175&gt;0,SUM(AP$76:AP175),BF174+0.001)</f>
        <v>0.10000000000000007</v>
      </c>
      <c r="BG175" s="1947"/>
      <c r="BH175" s="1947"/>
      <c r="BI175" s="1947"/>
      <c r="BJ175" s="1947"/>
    </row>
    <row r="176" spans="1:62" ht="23.25" customHeight="1">
      <c r="A176" s="1975" t="str">
        <f>IF(Y!DZ13=0," ",Y!DZ13)</f>
        <v xml:space="preserve"> </v>
      </c>
      <c r="B176" s="1968" t="str">
        <f>IF(Y!EA13=0," ",Y!EA13)</f>
        <v xml:space="preserve"> </v>
      </c>
      <c r="C176" s="1229"/>
      <c r="D176" s="1972" t="str">
        <f>IF(Y!EB13=0," ",Y!EB13)</f>
        <v xml:space="preserve"> </v>
      </c>
      <c r="E176" s="1975" t="str">
        <f>IF(Y!EC13=0," ",Y!EC13)</f>
        <v xml:space="preserve"> </v>
      </c>
      <c r="F176" s="1227" t="s">
        <v>2123</v>
      </c>
      <c r="G176" s="2941"/>
      <c r="H176" s="1493"/>
      <c r="I176" s="716"/>
      <c r="J176" s="716"/>
      <c r="K176" s="716"/>
      <c r="L176" s="716"/>
      <c r="M176" s="716"/>
      <c r="N176" s="716"/>
      <c r="O176" s="187"/>
      <c r="P176" s="187"/>
      <c r="Q176" s="187"/>
      <c r="R176" s="187"/>
      <c r="S176" s="187"/>
      <c r="T176" s="742">
        <f>IF(Y!EK13=0,0,Y!EK13)</f>
        <v>0</v>
      </c>
      <c r="U176" s="742">
        <f>IF(Y!EL13=0,0,Y!EL13)</f>
        <v>0</v>
      </c>
      <c r="V176" s="748">
        <v>0</v>
      </c>
      <c r="W176" s="748">
        <f>IF(V176&gt;0,SUM(V$76:V176),0)</f>
        <v>0</v>
      </c>
      <c r="X176" s="748">
        <f>IF(T174&lt;&gt;0,1,0)</f>
        <v>0</v>
      </c>
      <c r="Y176" s="750">
        <f>IF(X176&gt;0,SUM(X$76:X176),Y175+0.001)</f>
        <v>18.077000000000094</v>
      </c>
      <c r="Z176" s="751">
        <v>0</v>
      </c>
      <c r="AA176" s="751">
        <f>IF(Z176&gt;0,SUM(Z$76:Z176),0)</f>
        <v>0</v>
      </c>
      <c r="AB176" s="751">
        <f>IF(U174&lt;&gt;0,1,0)</f>
        <v>0</v>
      </c>
      <c r="AC176" s="753">
        <f>IF(AB176&gt;0,SUM(AB$76:AB176),AC175+0.001)</f>
        <v>0.10100000000000008</v>
      </c>
      <c r="AV176" s="1947">
        <f>IF(AF176&gt;0,SUM(AF$76:AF176),AV175+0.001)</f>
        <v>0.10100000000000008</v>
      </c>
      <c r="AW176" s="1947">
        <f>IF(AG176&gt;0,SUM(AG$76:AG176),AW175+0.001)</f>
        <v>0.10100000000000008</v>
      </c>
      <c r="AX176" s="1947">
        <f>IF(AH176&gt;0,SUM(AH$76:AH176),AX175+0.001)</f>
        <v>7.0790000000000264</v>
      </c>
      <c r="AY176" s="1947">
        <f>IF(AI176&gt;0,SUM(AI$76:AI176),AY175+0.001)</f>
        <v>6.0850000000000284</v>
      </c>
      <c r="AZ176" s="1947">
        <f>IF(AJ176&gt;0,SUM(AJ$76:AJ176),AZ175+0.001)</f>
        <v>1.081999999999991</v>
      </c>
      <c r="BA176" s="1947">
        <f>IF(AK176&gt;0,SUM(AK$76:AK176),BA175+0.001)</f>
        <v>0.10100000000000008</v>
      </c>
      <c r="BB176" s="1947">
        <f>IF(AL176&gt;0,SUM(AL$76:AL176),BB175+0.001)</f>
        <v>0.10100000000000008</v>
      </c>
      <c r="BC176" s="1947">
        <f>IF(AM176&gt;0,SUM(AM$76:AM176),BC175+0.001)</f>
        <v>0.10100000000000008</v>
      </c>
      <c r="BD176" s="1947">
        <f>IF(AN176&gt;0,SUM(AN$76:AN176),BD175+0.001)</f>
        <v>0.10100000000000008</v>
      </c>
      <c r="BE176" s="1947">
        <f>IF(AO176&gt;0,SUM(AO$76:AO176),BE175+0.001)</f>
        <v>0.10100000000000008</v>
      </c>
      <c r="BF176" s="1947">
        <f>IF(AP176&gt;0,SUM(AP$76:AP176),BF175+0.001)</f>
        <v>0.10100000000000008</v>
      </c>
      <c r="BG176" s="1947"/>
      <c r="BH176" s="1947"/>
      <c r="BI176" s="1947"/>
      <c r="BJ176" s="1947"/>
    </row>
    <row r="177" spans="1:62" ht="23.25" customHeight="1">
      <c r="A177" s="1975" t="str">
        <f>IF(Y!DZ14=0," ",Y!DZ14)</f>
        <v xml:space="preserve"> </v>
      </c>
      <c r="B177" s="1968" t="str">
        <f>IF(Y!EA14=0," ",Y!EA14)</f>
        <v xml:space="preserve"> </v>
      </c>
      <c r="C177" s="1229"/>
      <c r="D177" s="1972" t="str">
        <f>IF(Y!EB14=0," ",Y!EB14)</f>
        <v xml:space="preserve"> </v>
      </c>
      <c r="E177" s="1975" t="str">
        <f>IF(Y!EC14=0," ",Y!EC14)</f>
        <v xml:space="preserve"> </v>
      </c>
      <c r="F177" s="1969" t="str">
        <f>IF(I177=0," ",P177)</f>
        <v xml:space="preserve"> </v>
      </c>
      <c r="G177" s="2941"/>
      <c r="H177" s="1493"/>
      <c r="I177" s="716">
        <f>Y!ED14</f>
        <v>0</v>
      </c>
      <c r="J177" s="716">
        <f>Y!EE14</f>
        <v>0</v>
      </c>
      <c r="K177" s="716">
        <f>Y!EF14</f>
        <v>0</v>
      </c>
      <c r="L177" s="716">
        <f>Y!EG14</f>
        <v>0</v>
      </c>
      <c r="M177" s="716">
        <f>Y!EH14</f>
        <v>0</v>
      </c>
      <c r="N177" s="716">
        <f>Y!EI14</f>
        <v>0</v>
      </c>
      <c r="O177" s="187">
        <f>INT(I177/10)*10</f>
        <v>0</v>
      </c>
      <c r="P177" s="187" t="str">
        <f>IF(O177=0," ",LOOKUP(O177,I$68:I$72,J$68:J$72))</f>
        <v xml:space="preserve"> </v>
      </c>
      <c r="Q177" s="187" t="str">
        <f>IF(N177&gt;0,J177&amp;","&amp;K177&amp;","&amp;L177&amp;","&amp;M177&amp;","&amp;N177,IF(M177&gt;0,J177&amp;","&amp;K177&amp;","&amp;L177&amp;","&amp;M177,IF(L177&gt;0,J177&amp;","&amp;K177&amp;","&amp;L177,IF(K177&gt;0,J177&amp;","&amp;K177,IF(J177&gt;0,J177," ")))))</f>
        <v xml:space="preserve"> </v>
      </c>
      <c r="R177" s="187">
        <f>I177-O177</f>
        <v>0</v>
      </c>
      <c r="S177" s="187" t="str">
        <f>IF(O177=0," ",IF(O177=100,"ข้อที่ "&amp;Q177,"ข้อที่ "&amp;R177))</f>
        <v xml:space="preserve"> </v>
      </c>
      <c r="T177" s="742">
        <f>IF(Y!EK14=0,0,Y!EK14)</f>
        <v>0</v>
      </c>
      <c r="U177" s="742">
        <f>IF(Y!EL14=0,0,Y!EL14)</f>
        <v>0</v>
      </c>
      <c r="V177" s="748">
        <f>IF(X177&gt;0,1,0)</f>
        <v>0</v>
      </c>
      <c r="W177" s="748">
        <f>IF(V177&gt;0,SUM(V$76:V177),0)</f>
        <v>0</v>
      </c>
      <c r="X177" s="748">
        <f>IF(T177&lt;&gt;0,1,0)</f>
        <v>0</v>
      </c>
      <c r="Y177" s="750">
        <f>IF(X177&gt;0,SUM(X$76:X177),Y176+0.001)</f>
        <v>18.078000000000095</v>
      </c>
      <c r="Z177" s="751">
        <f>IF(AB177&gt;0,1,0)</f>
        <v>0</v>
      </c>
      <c r="AA177" s="751">
        <f>IF(Z177&gt;0,SUM(Z$76:Z177),0)</f>
        <v>0</v>
      </c>
      <c r="AB177" s="751">
        <f>IF(U177&lt;&gt;0,1,0)</f>
        <v>0</v>
      </c>
      <c r="AC177" s="753">
        <f>IF(AB177&gt;0,SUM(AB$76:AB177),AC176+0.001)</f>
        <v>0.10200000000000008</v>
      </c>
      <c r="AE177" s="28">
        <f>IF(I177=0,0,B177&amp;B178&amp;B179)</f>
        <v>0</v>
      </c>
      <c r="AF177" s="28">
        <f t="shared" ref="AF177:AP177" si="26">IF($I177=0,0,IF(OR($J177=AF$75,OR($K177=AF$75,OR($L177=AF$75,OR($M177=AF$75,$N177=AF$75)))),1,0))</f>
        <v>0</v>
      </c>
      <c r="AG177" s="28">
        <f t="shared" si="26"/>
        <v>0</v>
      </c>
      <c r="AH177" s="28">
        <f t="shared" si="26"/>
        <v>0</v>
      </c>
      <c r="AI177" s="28">
        <f t="shared" si="26"/>
        <v>0</v>
      </c>
      <c r="AJ177" s="28">
        <f t="shared" si="26"/>
        <v>0</v>
      </c>
      <c r="AK177" s="28">
        <f t="shared" si="26"/>
        <v>0</v>
      </c>
      <c r="AL177" s="28">
        <f t="shared" si="26"/>
        <v>0</v>
      </c>
      <c r="AM177" s="28">
        <f t="shared" si="26"/>
        <v>0</v>
      </c>
      <c r="AN177" s="28">
        <f t="shared" si="26"/>
        <v>0</v>
      </c>
      <c r="AO177" s="28">
        <f t="shared" si="26"/>
        <v>0</v>
      </c>
      <c r="AP177" s="28">
        <f t="shared" si="26"/>
        <v>0</v>
      </c>
      <c r="AV177" s="1947">
        <f>IF(AF177&gt;0,SUM(AF$76:AF177),AV176+0.001)</f>
        <v>0.10200000000000008</v>
      </c>
      <c r="AW177" s="1947">
        <f>IF(AG177&gt;0,SUM(AG$76:AG177),AW176+0.001)</f>
        <v>0.10200000000000008</v>
      </c>
      <c r="AX177" s="1947">
        <f>IF(AH177&gt;0,SUM(AH$76:AH177),AX176+0.001)</f>
        <v>7.0800000000000267</v>
      </c>
      <c r="AY177" s="1947">
        <f>IF(AI177&gt;0,SUM(AI$76:AI177),AY176+0.001)</f>
        <v>6.0860000000000287</v>
      </c>
      <c r="AZ177" s="1947">
        <f>IF(AJ177&gt;0,SUM(AJ$76:AJ177),AZ176+0.001)</f>
        <v>1.0829999999999909</v>
      </c>
      <c r="BA177" s="1947">
        <f>IF(AK177&gt;0,SUM(AK$76:AK177),BA176+0.001)</f>
        <v>0.10200000000000008</v>
      </c>
      <c r="BB177" s="1947">
        <f>IF(AL177&gt;0,SUM(AL$76:AL177),BB176+0.001)</f>
        <v>0.10200000000000008</v>
      </c>
      <c r="BC177" s="1947">
        <f>IF(AM177&gt;0,SUM(AM$76:AM177),BC176+0.001)</f>
        <v>0.10200000000000008</v>
      </c>
      <c r="BD177" s="1947">
        <f>IF(AN177&gt;0,SUM(AN$76:AN177),BD176+0.001)</f>
        <v>0.10200000000000008</v>
      </c>
      <c r="BE177" s="1947">
        <f>IF(AO177&gt;0,SUM(AO$76:AO177),BE176+0.001)</f>
        <v>0.10200000000000008</v>
      </c>
      <c r="BF177" s="1947">
        <f>IF(AP177&gt;0,SUM(AP$76:AP177),BF176+0.001)</f>
        <v>0.10200000000000008</v>
      </c>
      <c r="BG177" s="1947"/>
      <c r="BH177" s="1947"/>
      <c r="BI177" s="1947"/>
      <c r="BJ177" s="1947"/>
    </row>
    <row r="178" spans="1:62" ht="23.25" customHeight="1">
      <c r="A178" s="1975" t="str">
        <f>IF(Y!DZ15=0," ",Y!DZ15)</f>
        <v xml:space="preserve"> </v>
      </c>
      <c r="B178" s="1968" t="str">
        <f>IF(Y!EA15=0," ",Y!EA15)</f>
        <v xml:space="preserve"> </v>
      </c>
      <c r="C178" s="1229"/>
      <c r="D178" s="1972" t="str">
        <f>IF(Y!EB15=0," ",Y!EB15)</f>
        <v xml:space="preserve"> </v>
      </c>
      <c r="E178" s="1975" t="str">
        <f>IF(Y!EC15=0," ",Y!EC15)</f>
        <v xml:space="preserve"> </v>
      </c>
      <c r="F178" s="1227" t="str">
        <f>IF(I177=0," ",S177)</f>
        <v xml:space="preserve"> </v>
      </c>
      <c r="G178" s="2941"/>
      <c r="H178" s="1493"/>
      <c r="I178" s="716"/>
      <c r="J178" s="716"/>
      <c r="K178" s="716"/>
      <c r="L178" s="716"/>
      <c r="M178" s="716"/>
      <c r="N178" s="716"/>
      <c r="O178" s="187"/>
      <c r="P178" s="187"/>
      <c r="Q178" s="187"/>
      <c r="R178" s="187"/>
      <c r="S178" s="187"/>
      <c r="T178" s="742">
        <f>IF(Y!EK15=0,0,Y!EK15)</f>
        <v>0</v>
      </c>
      <c r="U178" s="742">
        <f>IF(Y!EL15=0,0,Y!EL15)</f>
        <v>0</v>
      </c>
      <c r="V178" s="748">
        <v>0</v>
      </c>
      <c r="W178" s="748">
        <f>IF(V178&gt;0,SUM(V$76:V178),0)</f>
        <v>0</v>
      </c>
      <c r="X178" s="748">
        <f>IF(T177&lt;&gt;0,1,0)</f>
        <v>0</v>
      </c>
      <c r="Y178" s="750">
        <f>IF(X178&gt;0,SUM(X$76:X178),Y177+0.001)</f>
        <v>18.079000000000097</v>
      </c>
      <c r="Z178" s="751">
        <v>0</v>
      </c>
      <c r="AA178" s="751">
        <f>IF(Z178&gt;0,SUM(Z$76:Z178),0)</f>
        <v>0</v>
      </c>
      <c r="AB178" s="751">
        <f>IF(U177&lt;&gt;0,1,0)</f>
        <v>0</v>
      </c>
      <c r="AC178" s="753">
        <f>IF(AB178&gt;0,SUM(AB$76:AB178),AC177+0.001)</f>
        <v>0.10300000000000008</v>
      </c>
      <c r="AV178" s="1947">
        <f>IF(AF178&gt;0,SUM(AF$76:AF178),AV177+0.001)</f>
        <v>0.10300000000000008</v>
      </c>
      <c r="AW178" s="1947">
        <f>IF(AG178&gt;0,SUM(AG$76:AG178),AW177+0.001)</f>
        <v>0.10300000000000008</v>
      </c>
      <c r="AX178" s="1947">
        <f>IF(AH178&gt;0,SUM(AH$76:AH178),AX177+0.001)</f>
        <v>7.0810000000000271</v>
      </c>
      <c r="AY178" s="1947">
        <f>IF(AI178&gt;0,SUM(AI$76:AI178),AY177+0.001)</f>
        <v>6.0870000000000291</v>
      </c>
      <c r="AZ178" s="1947">
        <f>IF(AJ178&gt;0,SUM(AJ$76:AJ178),AZ177+0.001)</f>
        <v>1.0839999999999907</v>
      </c>
      <c r="BA178" s="1947">
        <f>IF(AK178&gt;0,SUM(AK$76:AK178),BA177+0.001)</f>
        <v>0.10300000000000008</v>
      </c>
      <c r="BB178" s="1947">
        <f>IF(AL178&gt;0,SUM(AL$76:AL178),BB177+0.001)</f>
        <v>0.10300000000000008</v>
      </c>
      <c r="BC178" s="1947">
        <f>IF(AM178&gt;0,SUM(AM$76:AM178),BC177+0.001)</f>
        <v>0.10300000000000008</v>
      </c>
      <c r="BD178" s="1947">
        <f>IF(AN178&gt;0,SUM(AN$76:AN178),BD177+0.001)</f>
        <v>0.10300000000000008</v>
      </c>
      <c r="BE178" s="1947">
        <f>IF(AO178&gt;0,SUM(AO$76:AO178),BE177+0.001)</f>
        <v>0.10300000000000008</v>
      </c>
      <c r="BF178" s="1947">
        <f>IF(AP178&gt;0,SUM(AP$76:AP178),BF177+0.001)</f>
        <v>0.10300000000000008</v>
      </c>
      <c r="BG178" s="1947"/>
      <c r="BH178" s="1947"/>
      <c r="BI178" s="1947"/>
      <c r="BJ178" s="1947"/>
    </row>
    <row r="179" spans="1:62" ht="23.25" customHeight="1">
      <c r="A179" s="1975" t="str">
        <f>IF(Y!DZ16=0," ",Y!DZ16)</f>
        <v xml:space="preserve"> </v>
      </c>
      <c r="B179" s="1968" t="str">
        <f>IF(Y!EA16=0," ",Y!EA16)</f>
        <v xml:space="preserve"> </v>
      </c>
      <c r="C179" s="1229"/>
      <c r="D179" s="1972" t="str">
        <f>IF(Y!EB16=0," ",Y!EB16)</f>
        <v xml:space="preserve"> </v>
      </c>
      <c r="E179" s="1975" t="str">
        <f>IF(Y!EC16=0," ",Y!EC16)</f>
        <v xml:space="preserve"> </v>
      </c>
      <c r="F179" s="1227" t="s">
        <v>2123</v>
      </c>
      <c r="G179" s="2941"/>
      <c r="H179" s="1493"/>
      <c r="I179" s="716"/>
      <c r="J179" s="716"/>
      <c r="K179" s="716"/>
      <c r="L179" s="716"/>
      <c r="M179" s="716"/>
      <c r="N179" s="716"/>
      <c r="O179" s="187"/>
      <c r="P179" s="187"/>
      <c r="Q179" s="187"/>
      <c r="R179" s="187"/>
      <c r="S179" s="187"/>
      <c r="T179" s="742">
        <f>IF(Y!EK16=0,0,Y!EK16)</f>
        <v>0</v>
      </c>
      <c r="U179" s="742">
        <f>IF(Y!EL16=0,0,Y!EL16)</f>
        <v>0</v>
      </c>
      <c r="V179" s="748">
        <v>0</v>
      </c>
      <c r="W179" s="748">
        <f>IF(V179&gt;0,SUM(V$76:V179),0)</f>
        <v>0</v>
      </c>
      <c r="X179" s="748">
        <f>IF(T177&lt;&gt;0,1,0)</f>
        <v>0</v>
      </c>
      <c r="Y179" s="750">
        <f>IF(X179&gt;0,SUM(X$76:X179),Y178+0.001)</f>
        <v>18.080000000000098</v>
      </c>
      <c r="Z179" s="751">
        <v>0</v>
      </c>
      <c r="AA179" s="751">
        <f>IF(Z179&gt;0,SUM(Z$76:Z179),0)</f>
        <v>0</v>
      </c>
      <c r="AB179" s="751">
        <f>IF(U177&lt;&gt;0,1,0)</f>
        <v>0</v>
      </c>
      <c r="AC179" s="753">
        <f>IF(AB179&gt;0,SUM(AB$76:AB179),AC178+0.001)</f>
        <v>0.10400000000000008</v>
      </c>
      <c r="AV179" s="1947">
        <f>IF(AF179&gt;0,SUM(AF$76:AF179),AV178+0.001)</f>
        <v>0.10400000000000008</v>
      </c>
      <c r="AW179" s="1947">
        <f>IF(AG179&gt;0,SUM(AG$76:AG179),AW178+0.001)</f>
        <v>0.10400000000000008</v>
      </c>
      <c r="AX179" s="1947">
        <f>IF(AH179&gt;0,SUM(AH$76:AH179),AX178+0.001)</f>
        <v>7.0820000000000274</v>
      </c>
      <c r="AY179" s="1947">
        <f>IF(AI179&gt;0,SUM(AI$76:AI179),AY178+0.001)</f>
        <v>6.0880000000000294</v>
      </c>
      <c r="AZ179" s="1947">
        <f>IF(AJ179&gt;0,SUM(AJ$76:AJ179),AZ178+0.001)</f>
        <v>1.0849999999999906</v>
      </c>
      <c r="BA179" s="1947">
        <f>IF(AK179&gt;0,SUM(AK$76:AK179),BA178+0.001)</f>
        <v>0.10400000000000008</v>
      </c>
      <c r="BB179" s="1947">
        <f>IF(AL179&gt;0,SUM(AL$76:AL179),BB178+0.001)</f>
        <v>0.10400000000000008</v>
      </c>
      <c r="BC179" s="1947">
        <f>IF(AM179&gt;0,SUM(AM$76:AM179),BC178+0.001)</f>
        <v>0.10400000000000008</v>
      </c>
      <c r="BD179" s="1947">
        <f>IF(AN179&gt;0,SUM(AN$76:AN179),BD178+0.001)</f>
        <v>0.10400000000000008</v>
      </c>
      <c r="BE179" s="1947">
        <f>IF(AO179&gt;0,SUM(AO$76:AO179),BE178+0.001)</f>
        <v>0.10400000000000008</v>
      </c>
      <c r="BF179" s="1947">
        <f>IF(AP179&gt;0,SUM(AP$76:AP179),BF178+0.001)</f>
        <v>0.10400000000000008</v>
      </c>
      <c r="BG179" s="1947"/>
      <c r="BH179" s="1947"/>
      <c r="BI179" s="1947"/>
      <c r="BJ179" s="1947"/>
    </row>
    <row r="180" spans="1:62" ht="23.25" customHeight="1">
      <c r="A180" s="1975" t="str">
        <f>IF(Y!DZ17=0," ",Y!DZ17)</f>
        <v xml:space="preserve"> </v>
      </c>
      <c r="B180" s="1968" t="str">
        <f>IF(Y!EA17=0," ",Y!EA17)</f>
        <v xml:space="preserve"> </v>
      </c>
      <c r="C180" s="1229"/>
      <c r="D180" s="1972" t="str">
        <f>IF(Y!EB17=0," ",Y!EB17)</f>
        <v xml:space="preserve"> </v>
      </c>
      <c r="E180" s="1975" t="str">
        <f>IF(Y!EC17=0," ",Y!EC17)</f>
        <v xml:space="preserve"> </v>
      </c>
      <c r="F180" s="1969" t="str">
        <f>IF(I180=0," ",P180)</f>
        <v xml:space="preserve"> </v>
      </c>
      <c r="G180" s="2941"/>
      <c r="H180" s="1493"/>
      <c r="I180" s="716">
        <f>Y!ED17</f>
        <v>0</v>
      </c>
      <c r="J180" s="716">
        <f>Y!EE17</f>
        <v>0</v>
      </c>
      <c r="K180" s="716">
        <f>Y!EF17</f>
        <v>0</v>
      </c>
      <c r="L180" s="716">
        <f>Y!EG17</f>
        <v>0</v>
      </c>
      <c r="M180" s="716">
        <f>Y!EH17</f>
        <v>0</v>
      </c>
      <c r="N180" s="716">
        <f>Y!EI17</f>
        <v>0</v>
      </c>
      <c r="O180" s="187">
        <f>INT(I180/10)*10</f>
        <v>0</v>
      </c>
      <c r="P180" s="187" t="str">
        <f>IF(O180=0," ",LOOKUP(O180,I$68:I$72,J$68:J$72))</f>
        <v xml:space="preserve"> </v>
      </c>
      <c r="Q180" s="187" t="str">
        <f>IF(N180&gt;0,J180&amp;","&amp;K180&amp;","&amp;L180&amp;","&amp;M180&amp;","&amp;N180,IF(M180&gt;0,J180&amp;","&amp;K180&amp;","&amp;L180&amp;","&amp;M180,IF(L180&gt;0,J180&amp;","&amp;K180&amp;","&amp;L180,IF(K180&gt;0,J180&amp;","&amp;K180,IF(J180&gt;0,J180," ")))))</f>
        <v xml:space="preserve"> </v>
      </c>
      <c r="R180" s="187">
        <f>I180-O180</f>
        <v>0</v>
      </c>
      <c r="S180" s="187" t="str">
        <f>IF(O180=0," ",IF(O180=100,"ข้อที่ "&amp;Q180,"ข้อที่ "&amp;R180))</f>
        <v xml:space="preserve"> </v>
      </c>
      <c r="T180" s="742">
        <f>IF(Y!EK17=0,0,Y!EK17)</f>
        <v>0</v>
      </c>
      <c r="U180" s="742">
        <f>IF(Y!EL17=0,0,Y!EL17)</f>
        <v>0</v>
      </c>
      <c r="V180" s="748">
        <f>IF(X180&gt;0,1,0)</f>
        <v>0</v>
      </c>
      <c r="W180" s="748">
        <f>IF(V180&gt;0,SUM(V$76:V180),0)</f>
        <v>0</v>
      </c>
      <c r="X180" s="748">
        <f>IF(T180&lt;&gt;0,1,0)</f>
        <v>0</v>
      </c>
      <c r="Y180" s="750">
        <f>IF(X180&gt;0,SUM(X$76:X180),Y179+0.001)</f>
        <v>18.081000000000099</v>
      </c>
      <c r="Z180" s="751">
        <f>IF(AB180&gt;0,1,0)</f>
        <v>0</v>
      </c>
      <c r="AA180" s="751">
        <f>IF(Z180&gt;0,SUM(Z$76:Z180),0)</f>
        <v>0</v>
      </c>
      <c r="AB180" s="751">
        <f>IF(U180&lt;&gt;0,1,0)</f>
        <v>0</v>
      </c>
      <c r="AC180" s="753">
        <f>IF(AB180&gt;0,SUM(AB$76:AB180),AC179+0.001)</f>
        <v>0.10500000000000008</v>
      </c>
      <c r="AE180" s="28">
        <f>IF(I180=0,0,B180&amp;B181&amp;B182)</f>
        <v>0</v>
      </c>
      <c r="AF180" s="28">
        <f t="shared" ref="AF180:AP180" si="27">IF($I180=0,0,IF(OR($J180=AF$75,OR($K180=AF$75,OR($L180=AF$75,OR($M180=AF$75,$N180=AF$75)))),1,0))</f>
        <v>0</v>
      </c>
      <c r="AG180" s="28">
        <f t="shared" si="27"/>
        <v>0</v>
      </c>
      <c r="AH180" s="28">
        <f t="shared" si="27"/>
        <v>0</v>
      </c>
      <c r="AI180" s="28">
        <f t="shared" si="27"/>
        <v>0</v>
      </c>
      <c r="AJ180" s="28">
        <f t="shared" si="27"/>
        <v>0</v>
      </c>
      <c r="AK180" s="28">
        <f t="shared" si="27"/>
        <v>0</v>
      </c>
      <c r="AL180" s="28">
        <f t="shared" si="27"/>
        <v>0</v>
      </c>
      <c r="AM180" s="28">
        <f t="shared" si="27"/>
        <v>0</v>
      </c>
      <c r="AN180" s="28">
        <f t="shared" si="27"/>
        <v>0</v>
      </c>
      <c r="AO180" s="28">
        <f t="shared" si="27"/>
        <v>0</v>
      </c>
      <c r="AP180" s="28">
        <f t="shared" si="27"/>
        <v>0</v>
      </c>
      <c r="AV180" s="1947">
        <f>IF(AF180&gt;0,SUM(AF$76:AF180),AV179+0.001)</f>
        <v>0.10500000000000008</v>
      </c>
      <c r="AW180" s="1947">
        <f>IF(AG180&gt;0,SUM(AG$76:AG180),AW179+0.001)</f>
        <v>0.10500000000000008</v>
      </c>
      <c r="AX180" s="1947">
        <f>IF(AH180&gt;0,SUM(AH$76:AH180),AX179+0.001)</f>
        <v>7.0830000000000277</v>
      </c>
      <c r="AY180" s="1947">
        <f>IF(AI180&gt;0,SUM(AI$76:AI180),AY179+0.001)</f>
        <v>6.0890000000000297</v>
      </c>
      <c r="AZ180" s="1947">
        <f>IF(AJ180&gt;0,SUM(AJ$76:AJ180),AZ179+0.001)</f>
        <v>1.0859999999999905</v>
      </c>
      <c r="BA180" s="1947">
        <f>IF(AK180&gt;0,SUM(AK$76:AK180),BA179+0.001)</f>
        <v>0.10500000000000008</v>
      </c>
      <c r="BB180" s="1947">
        <f>IF(AL180&gt;0,SUM(AL$76:AL180),BB179+0.001)</f>
        <v>0.10500000000000008</v>
      </c>
      <c r="BC180" s="1947">
        <f>IF(AM180&gt;0,SUM(AM$76:AM180),BC179+0.001)</f>
        <v>0.10500000000000008</v>
      </c>
      <c r="BD180" s="1947">
        <f>IF(AN180&gt;0,SUM(AN$76:AN180),BD179+0.001)</f>
        <v>0.10500000000000008</v>
      </c>
      <c r="BE180" s="1947">
        <f>IF(AO180&gt;0,SUM(AO$76:AO180),BE179+0.001)</f>
        <v>0.10500000000000008</v>
      </c>
      <c r="BF180" s="1947">
        <f>IF(AP180&gt;0,SUM(AP$76:AP180),BF179+0.001)</f>
        <v>0.10500000000000008</v>
      </c>
      <c r="BG180" s="1947"/>
      <c r="BH180" s="1947"/>
      <c r="BI180" s="1947"/>
      <c r="BJ180" s="1947"/>
    </row>
    <row r="181" spans="1:62" ht="23.25" customHeight="1">
      <c r="A181" s="1975" t="str">
        <f>IF(Y!DZ18=0," ",Y!DZ18)</f>
        <v xml:space="preserve"> </v>
      </c>
      <c r="B181" s="1968" t="str">
        <f>IF(Y!EA18=0," ",Y!EA18)</f>
        <v xml:space="preserve"> </v>
      </c>
      <c r="C181" s="1229"/>
      <c r="D181" s="1972" t="str">
        <f>IF(Y!EB18=0," ",Y!EB18)</f>
        <v xml:space="preserve"> </v>
      </c>
      <c r="E181" s="1975" t="str">
        <f>IF(Y!EC18=0," ",Y!EC18)</f>
        <v xml:space="preserve"> </v>
      </c>
      <c r="F181" s="1227" t="str">
        <f>IF(I180=0," ",S180)</f>
        <v xml:space="preserve"> </v>
      </c>
      <c r="G181" s="2941"/>
      <c r="H181" s="1493"/>
      <c r="I181" s="716"/>
      <c r="J181" s="716"/>
      <c r="K181" s="716"/>
      <c r="L181" s="716"/>
      <c r="M181" s="716"/>
      <c r="N181" s="716"/>
      <c r="O181" s="187"/>
      <c r="P181" s="187"/>
      <c r="Q181" s="187"/>
      <c r="R181" s="187"/>
      <c r="S181" s="187"/>
      <c r="T181" s="742">
        <f>IF(Y!EK18=0,0,Y!EK18)</f>
        <v>0</v>
      </c>
      <c r="U181" s="742">
        <f>IF(Y!EL18=0,0,Y!EL18)</f>
        <v>0</v>
      </c>
      <c r="V181" s="748">
        <v>0</v>
      </c>
      <c r="W181" s="748">
        <f>IF(V181&gt;0,SUM(V$76:V181),0)</f>
        <v>0</v>
      </c>
      <c r="X181" s="748">
        <f>IF(T180&lt;&gt;0,1,0)</f>
        <v>0</v>
      </c>
      <c r="Y181" s="750">
        <f>IF(X181&gt;0,SUM(X$76:X181),Y180+0.001)</f>
        <v>18.0820000000001</v>
      </c>
      <c r="Z181" s="751">
        <v>0</v>
      </c>
      <c r="AA181" s="751">
        <f>IF(Z181&gt;0,SUM(Z$76:Z181),0)</f>
        <v>0</v>
      </c>
      <c r="AB181" s="751">
        <f>IF(U180&lt;&gt;0,1,0)</f>
        <v>0</v>
      </c>
      <c r="AC181" s="753">
        <f>IF(AB181&gt;0,SUM(AB$76:AB181),AC180+0.001)</f>
        <v>0.10600000000000008</v>
      </c>
      <c r="AV181" s="1947">
        <f>IF(AF181&gt;0,SUM(AF$76:AF181),AV180+0.001)</f>
        <v>0.10600000000000008</v>
      </c>
      <c r="AW181" s="1947">
        <f>IF(AG181&gt;0,SUM(AG$76:AG181),AW180+0.001)</f>
        <v>0.10600000000000008</v>
      </c>
      <c r="AX181" s="1947">
        <f>IF(AH181&gt;0,SUM(AH$76:AH181),AX180+0.001)</f>
        <v>7.0840000000000281</v>
      </c>
      <c r="AY181" s="1947">
        <f>IF(AI181&gt;0,SUM(AI$76:AI181),AY180+0.001)</f>
        <v>6.0900000000000301</v>
      </c>
      <c r="AZ181" s="1947">
        <f>IF(AJ181&gt;0,SUM(AJ$76:AJ181),AZ180+0.001)</f>
        <v>1.0869999999999904</v>
      </c>
      <c r="BA181" s="1947">
        <f>IF(AK181&gt;0,SUM(AK$76:AK181),BA180+0.001)</f>
        <v>0.10600000000000008</v>
      </c>
      <c r="BB181" s="1947">
        <f>IF(AL181&gt;0,SUM(AL$76:AL181),BB180+0.001)</f>
        <v>0.10600000000000008</v>
      </c>
      <c r="BC181" s="1947">
        <f>IF(AM181&gt;0,SUM(AM$76:AM181),BC180+0.001)</f>
        <v>0.10600000000000008</v>
      </c>
      <c r="BD181" s="1947">
        <f>IF(AN181&gt;0,SUM(AN$76:AN181),BD180+0.001)</f>
        <v>0.10600000000000008</v>
      </c>
      <c r="BE181" s="1947">
        <f>IF(AO181&gt;0,SUM(AO$76:AO181),BE180+0.001)</f>
        <v>0.10600000000000008</v>
      </c>
      <c r="BF181" s="1947">
        <f>IF(AP181&gt;0,SUM(AP$76:AP181),BF180+0.001)</f>
        <v>0.10600000000000008</v>
      </c>
      <c r="BG181" s="1947"/>
      <c r="BH181" s="1947"/>
      <c r="BI181" s="1947"/>
      <c r="BJ181" s="1947"/>
    </row>
    <row r="182" spans="1:62" ht="23.25" customHeight="1">
      <c r="A182" s="1975" t="str">
        <f>IF(Y!DZ19=0," ",Y!DZ19)</f>
        <v xml:space="preserve"> </v>
      </c>
      <c r="B182" s="1968" t="str">
        <f>IF(Y!EA19=0," ",Y!EA19)</f>
        <v xml:space="preserve"> </v>
      </c>
      <c r="C182" s="1229"/>
      <c r="D182" s="1972" t="str">
        <f>IF(Y!EB19=0," ",Y!EB19)</f>
        <v xml:space="preserve"> </v>
      </c>
      <c r="E182" s="1975" t="str">
        <f>IF(Y!EC19=0," ",Y!EC19)</f>
        <v xml:space="preserve"> </v>
      </c>
      <c r="F182" s="1227" t="s">
        <v>2123</v>
      </c>
      <c r="G182" s="2941"/>
      <c r="H182" s="1493"/>
      <c r="I182" s="716"/>
      <c r="J182" s="716"/>
      <c r="K182" s="716"/>
      <c r="L182" s="716"/>
      <c r="M182" s="716"/>
      <c r="N182" s="716"/>
      <c r="O182" s="187"/>
      <c r="P182" s="187"/>
      <c r="Q182" s="187"/>
      <c r="R182" s="187"/>
      <c r="S182" s="187"/>
      <c r="T182" s="742">
        <f>IF(Y!EK19=0,0,Y!EK19)</f>
        <v>0</v>
      </c>
      <c r="U182" s="742">
        <f>IF(Y!EL19=0,0,Y!EL19)</f>
        <v>0</v>
      </c>
      <c r="V182" s="748">
        <v>0</v>
      </c>
      <c r="W182" s="748">
        <f>IF(V182&gt;0,SUM(V$76:V182),0)</f>
        <v>0</v>
      </c>
      <c r="X182" s="748">
        <f>IF(T180&lt;&gt;0,1,0)</f>
        <v>0</v>
      </c>
      <c r="Y182" s="750">
        <f>IF(X182&gt;0,SUM(X$76:X182),Y181+0.001)</f>
        <v>18.083000000000101</v>
      </c>
      <c r="Z182" s="751">
        <v>0</v>
      </c>
      <c r="AA182" s="751">
        <f>IF(Z182&gt;0,SUM(Z$76:Z182),0)</f>
        <v>0</v>
      </c>
      <c r="AB182" s="751">
        <f>IF(U180&lt;&gt;0,1,0)</f>
        <v>0</v>
      </c>
      <c r="AC182" s="753">
        <f>IF(AB182&gt;0,SUM(AB$76:AB182),AC181+0.001)</f>
        <v>0.10700000000000008</v>
      </c>
      <c r="AV182" s="1947">
        <f>IF(AF182&gt;0,SUM(AF$76:AF182),AV181+0.001)</f>
        <v>0.10700000000000008</v>
      </c>
      <c r="AW182" s="1947">
        <f>IF(AG182&gt;0,SUM(AG$76:AG182),AW181+0.001)</f>
        <v>0.10700000000000008</v>
      </c>
      <c r="AX182" s="1947">
        <f>IF(AH182&gt;0,SUM(AH$76:AH182),AX181+0.001)</f>
        <v>7.0850000000000284</v>
      </c>
      <c r="AY182" s="1947">
        <f>IF(AI182&gt;0,SUM(AI$76:AI182),AY181+0.001)</f>
        <v>6.0910000000000304</v>
      </c>
      <c r="AZ182" s="1947">
        <f>IF(AJ182&gt;0,SUM(AJ$76:AJ182),AZ181+0.001)</f>
        <v>1.0879999999999903</v>
      </c>
      <c r="BA182" s="1947">
        <f>IF(AK182&gt;0,SUM(AK$76:AK182),BA181+0.001)</f>
        <v>0.10700000000000008</v>
      </c>
      <c r="BB182" s="1947">
        <f>IF(AL182&gt;0,SUM(AL$76:AL182),BB181+0.001)</f>
        <v>0.10700000000000008</v>
      </c>
      <c r="BC182" s="1947">
        <f>IF(AM182&gt;0,SUM(AM$76:AM182),BC181+0.001)</f>
        <v>0.10700000000000008</v>
      </c>
      <c r="BD182" s="1947">
        <f>IF(AN182&gt;0,SUM(AN$76:AN182),BD181+0.001)</f>
        <v>0.10700000000000008</v>
      </c>
      <c r="BE182" s="1947">
        <f>IF(AO182&gt;0,SUM(AO$76:AO182),BE181+0.001)</f>
        <v>0.10700000000000008</v>
      </c>
      <c r="BF182" s="1947">
        <f>IF(AP182&gt;0,SUM(AP$76:AP182),BF181+0.001)</f>
        <v>0.10700000000000008</v>
      </c>
      <c r="BG182" s="1947"/>
      <c r="BH182" s="1947"/>
      <c r="BI182" s="1947"/>
      <c r="BJ182" s="1947"/>
    </row>
    <row r="183" spans="1:62" ht="23.25" customHeight="1">
      <c r="A183" s="1975" t="str">
        <f>IF(Y!DZ20=0," ",Y!DZ20)</f>
        <v xml:space="preserve"> </v>
      </c>
      <c r="B183" s="1968" t="str">
        <f>IF(Y!EA20=0," ",Y!EA20)</f>
        <v xml:space="preserve"> </v>
      </c>
      <c r="C183" s="1229"/>
      <c r="D183" s="1972" t="str">
        <f>IF(Y!EB20=0," ",Y!EB20)</f>
        <v xml:space="preserve"> </v>
      </c>
      <c r="E183" s="1975" t="str">
        <f>IF(Y!EC20=0," ",Y!EC20)</f>
        <v xml:space="preserve"> </v>
      </c>
      <c r="F183" s="1969" t="str">
        <f>IF(I183=0," ",P183)</f>
        <v xml:space="preserve"> </v>
      </c>
      <c r="G183" s="2941"/>
      <c r="H183" s="1493"/>
      <c r="I183" s="716">
        <f>Y!ED20</f>
        <v>0</v>
      </c>
      <c r="J183" s="716">
        <f>Y!EE20</f>
        <v>0</v>
      </c>
      <c r="K183" s="716">
        <f>Y!EF20</f>
        <v>0</v>
      </c>
      <c r="L183" s="716">
        <f>Y!EG20</f>
        <v>0</v>
      </c>
      <c r="M183" s="716">
        <f>Y!EH20</f>
        <v>0</v>
      </c>
      <c r="N183" s="716">
        <f>Y!EI20</f>
        <v>0</v>
      </c>
      <c r="O183" s="187">
        <f>INT(I183/10)*10</f>
        <v>0</v>
      </c>
      <c r="P183" s="187" t="str">
        <f>IF(O183=0," ",LOOKUP(O183,I$68:I$72,J$68:J$72))</f>
        <v xml:space="preserve"> </v>
      </c>
      <c r="Q183" s="187" t="str">
        <f>IF(N183&gt;0,J183&amp;","&amp;K183&amp;","&amp;L183&amp;","&amp;M183&amp;","&amp;N183,IF(M183&gt;0,J183&amp;","&amp;K183&amp;","&amp;L183&amp;","&amp;M183,IF(L183&gt;0,J183&amp;","&amp;K183&amp;","&amp;L183,IF(K183&gt;0,J183&amp;","&amp;K183,IF(J183&gt;0,J183," ")))))</f>
        <v xml:space="preserve"> </v>
      </c>
      <c r="R183" s="187">
        <f>I183-O183</f>
        <v>0</v>
      </c>
      <c r="S183" s="187" t="str">
        <f>IF(O183=0," ",IF(O183=100,"ข้อที่ "&amp;Q183,"ข้อที่ "&amp;R183))</f>
        <v xml:space="preserve"> </v>
      </c>
      <c r="T183" s="742">
        <f>IF(Y!EK20=0,0,Y!EK20)</f>
        <v>0</v>
      </c>
      <c r="U183" s="742">
        <f>IF(Y!EL20=0,0,Y!EL20)</f>
        <v>0</v>
      </c>
      <c r="V183" s="748">
        <f>IF(X183&gt;0,1,0)</f>
        <v>0</v>
      </c>
      <c r="W183" s="748">
        <f>IF(V183&gt;0,SUM(V$76:V183),0)</f>
        <v>0</v>
      </c>
      <c r="X183" s="748">
        <f>IF(T183&lt;&gt;0,1,0)</f>
        <v>0</v>
      </c>
      <c r="Y183" s="750">
        <f>IF(X183&gt;0,SUM(X$76:X183),Y182+0.001)</f>
        <v>18.084000000000103</v>
      </c>
      <c r="Z183" s="751">
        <f>IF(AB183&gt;0,1,0)</f>
        <v>0</v>
      </c>
      <c r="AA183" s="751">
        <f>IF(Z183&gt;0,SUM(Z$76:Z183),0)</f>
        <v>0</v>
      </c>
      <c r="AB183" s="751">
        <f>IF(U183&lt;&gt;0,1,0)</f>
        <v>0</v>
      </c>
      <c r="AC183" s="753">
        <f>IF(AB183&gt;0,SUM(AB$76:AB183),AC182+0.001)</f>
        <v>0.10800000000000008</v>
      </c>
      <c r="AE183" s="28">
        <f>IF(I183=0,0,B183&amp;B184&amp;B185)</f>
        <v>0</v>
      </c>
      <c r="AF183" s="28">
        <f t="shared" ref="AF183:AP183" si="28">IF($I183=0,0,IF(OR($J183=AF$75,OR($K183=AF$75,OR($L183=AF$75,OR($M183=AF$75,$N183=AF$75)))),1,0))</f>
        <v>0</v>
      </c>
      <c r="AG183" s="28">
        <f t="shared" si="28"/>
        <v>0</v>
      </c>
      <c r="AH183" s="28">
        <f t="shared" si="28"/>
        <v>0</v>
      </c>
      <c r="AI183" s="28">
        <f t="shared" si="28"/>
        <v>0</v>
      </c>
      <c r="AJ183" s="28">
        <f t="shared" si="28"/>
        <v>0</v>
      </c>
      <c r="AK183" s="28">
        <f t="shared" si="28"/>
        <v>0</v>
      </c>
      <c r="AL183" s="28">
        <f t="shared" si="28"/>
        <v>0</v>
      </c>
      <c r="AM183" s="28">
        <f t="shared" si="28"/>
        <v>0</v>
      </c>
      <c r="AN183" s="28">
        <f t="shared" si="28"/>
        <v>0</v>
      </c>
      <c r="AO183" s="28">
        <f t="shared" si="28"/>
        <v>0</v>
      </c>
      <c r="AP183" s="28">
        <f t="shared" si="28"/>
        <v>0</v>
      </c>
      <c r="AV183" s="1947">
        <f>IF(AF183&gt;0,SUM(AF$76:AF183),AV182+0.001)</f>
        <v>0.10800000000000008</v>
      </c>
      <c r="AW183" s="1947">
        <f>IF(AG183&gt;0,SUM(AG$76:AG183),AW182+0.001)</f>
        <v>0.10800000000000008</v>
      </c>
      <c r="AX183" s="1947">
        <f>IF(AH183&gt;0,SUM(AH$76:AH183),AX182+0.001)</f>
        <v>7.0860000000000287</v>
      </c>
      <c r="AY183" s="1947">
        <f>IF(AI183&gt;0,SUM(AI$76:AI183),AY182+0.001)</f>
        <v>6.0920000000000307</v>
      </c>
      <c r="AZ183" s="1947">
        <f>IF(AJ183&gt;0,SUM(AJ$76:AJ183),AZ182+0.001)</f>
        <v>1.0889999999999902</v>
      </c>
      <c r="BA183" s="1947">
        <f>IF(AK183&gt;0,SUM(AK$76:AK183),BA182+0.001)</f>
        <v>0.10800000000000008</v>
      </c>
      <c r="BB183" s="1947">
        <f>IF(AL183&gt;0,SUM(AL$76:AL183),BB182+0.001)</f>
        <v>0.10800000000000008</v>
      </c>
      <c r="BC183" s="1947">
        <f>IF(AM183&gt;0,SUM(AM$76:AM183),BC182+0.001)</f>
        <v>0.10800000000000008</v>
      </c>
      <c r="BD183" s="1947">
        <f>IF(AN183&gt;0,SUM(AN$76:AN183),BD182+0.001)</f>
        <v>0.10800000000000008</v>
      </c>
      <c r="BE183" s="1947">
        <f>IF(AO183&gt;0,SUM(AO$76:AO183),BE182+0.001)</f>
        <v>0.10800000000000008</v>
      </c>
      <c r="BF183" s="1947">
        <f>IF(AP183&gt;0,SUM(AP$76:AP183),BF182+0.001)</f>
        <v>0.10800000000000008</v>
      </c>
      <c r="BG183" s="1947"/>
      <c r="BH183" s="1947"/>
      <c r="BI183" s="1947"/>
      <c r="BJ183" s="1947"/>
    </row>
    <row r="184" spans="1:62" ht="23.25" customHeight="1">
      <c r="A184" s="1975" t="str">
        <f>IF(Y!DZ21=0," ",Y!DZ21)</f>
        <v xml:space="preserve"> </v>
      </c>
      <c r="B184" s="1968" t="str">
        <f>IF(Y!EA21=0," ",Y!EA21)</f>
        <v xml:space="preserve"> </v>
      </c>
      <c r="C184" s="1229"/>
      <c r="D184" s="1972" t="str">
        <f>IF(Y!EB21=0," ",Y!EB21)</f>
        <v xml:space="preserve"> </v>
      </c>
      <c r="E184" s="1975" t="str">
        <f>IF(Y!EC21=0," ",Y!EC21)</f>
        <v xml:space="preserve"> </v>
      </c>
      <c r="F184" s="1227" t="str">
        <f>IF(I183=0," ",S183)</f>
        <v xml:space="preserve"> </v>
      </c>
      <c r="G184" s="2941"/>
      <c r="H184" s="1493"/>
      <c r="I184" s="716"/>
      <c r="J184" s="716"/>
      <c r="K184" s="716"/>
      <c r="L184" s="716"/>
      <c r="M184" s="716"/>
      <c r="N184" s="716"/>
      <c r="O184" s="187"/>
      <c r="P184" s="187"/>
      <c r="Q184" s="187"/>
      <c r="R184" s="187"/>
      <c r="S184" s="187"/>
      <c r="T184" s="742">
        <f>IF(Y!EK21=0,0,Y!EK21)</f>
        <v>0</v>
      </c>
      <c r="U184" s="742">
        <f>IF(Y!EL21=0,0,Y!EL21)</f>
        <v>0</v>
      </c>
      <c r="V184" s="748">
        <v>0</v>
      </c>
      <c r="W184" s="748">
        <f>IF(V184&gt;0,SUM(V$76:V184),0)</f>
        <v>0</v>
      </c>
      <c r="X184" s="748">
        <f>IF(T183&lt;&gt;0,1,0)</f>
        <v>0</v>
      </c>
      <c r="Y184" s="750">
        <f>IF(X184&gt;0,SUM(X$76:X184),Y183+0.001)</f>
        <v>18.085000000000104</v>
      </c>
      <c r="Z184" s="751">
        <v>0</v>
      </c>
      <c r="AA184" s="751">
        <f>IF(Z184&gt;0,SUM(Z$76:Z184),0)</f>
        <v>0</v>
      </c>
      <c r="AB184" s="751">
        <f>IF(U183&lt;&gt;0,1,0)</f>
        <v>0</v>
      </c>
      <c r="AC184" s="753">
        <f>IF(AB184&gt;0,SUM(AB$76:AB184),AC183+0.001)</f>
        <v>0.10900000000000008</v>
      </c>
      <c r="AV184" s="1947">
        <f>IF(AF184&gt;0,SUM(AF$76:AF184),AV183+0.001)</f>
        <v>0.10900000000000008</v>
      </c>
      <c r="AW184" s="1947">
        <f>IF(AG184&gt;0,SUM(AG$76:AG184),AW183+0.001)</f>
        <v>0.10900000000000008</v>
      </c>
      <c r="AX184" s="1947">
        <f>IF(AH184&gt;0,SUM(AH$76:AH184),AX183+0.001)</f>
        <v>7.0870000000000291</v>
      </c>
      <c r="AY184" s="1947">
        <f>IF(AI184&gt;0,SUM(AI$76:AI184),AY183+0.001)</f>
        <v>6.0930000000000311</v>
      </c>
      <c r="AZ184" s="1947">
        <f>IF(AJ184&gt;0,SUM(AJ$76:AJ184),AZ183+0.001)</f>
        <v>1.0899999999999901</v>
      </c>
      <c r="BA184" s="1947">
        <f>IF(AK184&gt;0,SUM(AK$76:AK184),BA183+0.001)</f>
        <v>0.10900000000000008</v>
      </c>
      <c r="BB184" s="1947">
        <f>IF(AL184&gt;0,SUM(AL$76:AL184),BB183+0.001)</f>
        <v>0.10900000000000008</v>
      </c>
      <c r="BC184" s="1947">
        <f>IF(AM184&gt;0,SUM(AM$76:AM184),BC183+0.001)</f>
        <v>0.10900000000000008</v>
      </c>
      <c r="BD184" s="1947">
        <f>IF(AN184&gt;0,SUM(AN$76:AN184),BD183+0.001)</f>
        <v>0.10900000000000008</v>
      </c>
      <c r="BE184" s="1947">
        <f>IF(AO184&gt;0,SUM(AO$76:AO184),BE183+0.001)</f>
        <v>0.10900000000000008</v>
      </c>
      <c r="BF184" s="1947">
        <f>IF(AP184&gt;0,SUM(AP$76:AP184),BF183+0.001)</f>
        <v>0.10900000000000008</v>
      </c>
      <c r="BG184" s="1947"/>
      <c r="BH184" s="1947"/>
      <c r="BI184" s="1947"/>
      <c r="BJ184" s="1947"/>
    </row>
    <row r="185" spans="1:62" ht="23.25" customHeight="1">
      <c r="A185" s="1975" t="str">
        <f>IF(Y!DZ22=0," ",Y!DZ22)</f>
        <v xml:space="preserve"> </v>
      </c>
      <c r="B185" s="1968" t="str">
        <f>IF(Y!EA22=0," ",Y!EA22)</f>
        <v xml:space="preserve"> </v>
      </c>
      <c r="C185" s="1229"/>
      <c r="D185" s="1972" t="str">
        <f>IF(Y!EB22=0," ",Y!EB22)</f>
        <v xml:space="preserve"> </v>
      </c>
      <c r="E185" s="1975" t="str">
        <f>IF(Y!EC22=0," ",Y!EC22)</f>
        <v xml:space="preserve"> </v>
      </c>
      <c r="F185" s="1227" t="s">
        <v>2123</v>
      </c>
      <c r="G185" s="2941"/>
      <c r="H185" s="1493"/>
      <c r="I185" s="716"/>
      <c r="J185" s="716"/>
      <c r="K185" s="716"/>
      <c r="L185" s="716"/>
      <c r="M185" s="716"/>
      <c r="N185" s="716"/>
      <c r="O185" s="187"/>
      <c r="P185" s="187"/>
      <c r="Q185" s="187"/>
      <c r="R185" s="187"/>
      <c r="S185" s="187"/>
      <c r="T185" s="742">
        <f>IF(Y!EK22=0,0,Y!EK22)</f>
        <v>0</v>
      </c>
      <c r="U185" s="742">
        <f>IF(Y!EL22=0,0,Y!EL22)</f>
        <v>0</v>
      </c>
      <c r="V185" s="748">
        <v>0</v>
      </c>
      <c r="W185" s="748">
        <f>IF(V185&gt;0,SUM(V$76:V185),0)</f>
        <v>0</v>
      </c>
      <c r="X185" s="748">
        <f>IF(T183&lt;&gt;0,1,0)</f>
        <v>0</v>
      </c>
      <c r="Y185" s="750">
        <f>IF(X185&gt;0,SUM(X$76:X185),Y184+0.001)</f>
        <v>18.086000000000105</v>
      </c>
      <c r="Z185" s="751">
        <v>0</v>
      </c>
      <c r="AA185" s="751">
        <f>IF(Z185&gt;0,SUM(Z$76:Z185),0)</f>
        <v>0</v>
      </c>
      <c r="AB185" s="751">
        <f>IF(U183&lt;&gt;0,1,0)</f>
        <v>0</v>
      </c>
      <c r="AC185" s="753">
        <f>IF(AB185&gt;0,SUM(AB$76:AB185),AC184+0.001)</f>
        <v>0.11000000000000008</v>
      </c>
      <c r="AV185" s="1947">
        <f>IF(AF185&gt;0,SUM(AF$76:AF185),AV184+0.001)</f>
        <v>0.11000000000000008</v>
      </c>
      <c r="AW185" s="1947">
        <f>IF(AG185&gt;0,SUM(AG$76:AG185),AW184+0.001)</f>
        <v>0.11000000000000008</v>
      </c>
      <c r="AX185" s="1947">
        <f>IF(AH185&gt;0,SUM(AH$76:AH185),AX184+0.001)</f>
        <v>7.0880000000000294</v>
      </c>
      <c r="AY185" s="1947">
        <f>IF(AI185&gt;0,SUM(AI$76:AI185),AY184+0.001)</f>
        <v>6.0940000000000314</v>
      </c>
      <c r="AZ185" s="1947">
        <f>IF(AJ185&gt;0,SUM(AJ$76:AJ185),AZ184+0.001)</f>
        <v>1.09099999999999</v>
      </c>
      <c r="BA185" s="1947">
        <f>IF(AK185&gt;0,SUM(AK$76:AK185),BA184+0.001)</f>
        <v>0.11000000000000008</v>
      </c>
      <c r="BB185" s="1947">
        <f>IF(AL185&gt;0,SUM(AL$76:AL185),BB184+0.001)</f>
        <v>0.11000000000000008</v>
      </c>
      <c r="BC185" s="1947">
        <f>IF(AM185&gt;0,SUM(AM$76:AM185),BC184+0.001)</f>
        <v>0.11000000000000008</v>
      </c>
      <c r="BD185" s="1947">
        <f>IF(AN185&gt;0,SUM(AN$76:AN185),BD184+0.001)</f>
        <v>0.11000000000000008</v>
      </c>
      <c r="BE185" s="1947">
        <f>IF(AO185&gt;0,SUM(AO$76:AO185),BE184+0.001)</f>
        <v>0.11000000000000008</v>
      </c>
      <c r="BF185" s="1947">
        <f>IF(AP185&gt;0,SUM(AP$76:AP185),BF184+0.001)</f>
        <v>0.11000000000000008</v>
      </c>
      <c r="BG185" s="1947"/>
      <c r="BH185" s="1947"/>
      <c r="BI185" s="1947"/>
      <c r="BJ185" s="1947"/>
    </row>
    <row r="186" spans="1:62" ht="23.25" customHeight="1">
      <c r="A186" s="1975" t="str">
        <f>IF(Y!DZ23=0," ",Y!DZ23)</f>
        <v xml:space="preserve"> </v>
      </c>
      <c r="B186" s="1968" t="str">
        <f>IF(Y!EA23=0," ",Y!EA23)</f>
        <v xml:space="preserve"> </v>
      </c>
      <c r="C186" s="1229"/>
      <c r="D186" s="1972" t="str">
        <f>IF(Y!EB23=0," ",Y!EB23)</f>
        <v xml:space="preserve"> </v>
      </c>
      <c r="E186" s="1975" t="str">
        <f>IF(Y!EC23=0," ",Y!EC23)</f>
        <v xml:space="preserve"> </v>
      </c>
      <c r="F186" s="1969" t="str">
        <f>IF(I186=0," ",P186)</f>
        <v xml:space="preserve"> </v>
      </c>
      <c r="G186" s="2941"/>
      <c r="H186" s="1493"/>
      <c r="I186" s="716">
        <f>Y!ED23</f>
        <v>0</v>
      </c>
      <c r="J186" s="716">
        <f>Y!EE23</f>
        <v>0</v>
      </c>
      <c r="K186" s="716">
        <f>Y!EF23</f>
        <v>0</v>
      </c>
      <c r="L186" s="716">
        <f>Y!EG23</f>
        <v>0</v>
      </c>
      <c r="M186" s="716">
        <f>Y!EH23</f>
        <v>0</v>
      </c>
      <c r="N186" s="716">
        <f>Y!EI23</f>
        <v>0</v>
      </c>
      <c r="O186" s="187">
        <f>INT(I186/10)*10</f>
        <v>0</v>
      </c>
      <c r="P186" s="187" t="str">
        <f>IF(O186=0," ",LOOKUP(O186,I$68:I$72,J$68:J$72))</f>
        <v xml:space="preserve"> </v>
      </c>
      <c r="Q186" s="187" t="str">
        <f>IF(N186&gt;0,J186&amp;","&amp;K186&amp;","&amp;L186&amp;","&amp;M186&amp;","&amp;N186,IF(M186&gt;0,J186&amp;","&amp;K186&amp;","&amp;L186&amp;","&amp;M186,IF(L186&gt;0,J186&amp;","&amp;K186&amp;","&amp;L186,IF(K186&gt;0,J186&amp;","&amp;K186,IF(J186&gt;0,J186," ")))))</f>
        <v xml:space="preserve"> </v>
      </c>
      <c r="R186" s="187">
        <f>I186-O186</f>
        <v>0</v>
      </c>
      <c r="S186" s="187" t="str">
        <f>IF(O186=0," ",IF(O186=100,"ข้อที่ "&amp;Q186,"ข้อที่ "&amp;R186))</f>
        <v xml:space="preserve"> </v>
      </c>
      <c r="T186" s="742">
        <f>IF(Y!EK23=0,0,Y!EK23)</f>
        <v>0</v>
      </c>
      <c r="U186" s="742">
        <f>IF(Y!EL23=0,0,Y!EL23)</f>
        <v>0</v>
      </c>
      <c r="V186" s="748">
        <f>IF(X186&gt;0,1,0)</f>
        <v>0</v>
      </c>
      <c r="W186" s="748">
        <f>IF(V186&gt;0,SUM(V$76:V186),0)</f>
        <v>0</v>
      </c>
      <c r="X186" s="748">
        <f>IF(T186&lt;&gt;0,1,0)</f>
        <v>0</v>
      </c>
      <c r="Y186" s="750">
        <f>IF(X186&gt;0,SUM(X$76:X186),Y185+0.001)</f>
        <v>18.087000000000106</v>
      </c>
      <c r="Z186" s="751">
        <f>IF(AB186&gt;0,1,0)</f>
        <v>0</v>
      </c>
      <c r="AA186" s="751">
        <f>IF(Z186&gt;0,SUM(Z$76:Z186),0)</f>
        <v>0</v>
      </c>
      <c r="AB186" s="751">
        <f>IF(U186&lt;&gt;0,1,0)</f>
        <v>0</v>
      </c>
      <c r="AC186" s="753">
        <f>IF(AB186&gt;0,SUM(AB$76:AB186),AC185+0.001)</f>
        <v>0.11100000000000008</v>
      </c>
      <c r="AE186" s="28">
        <f>IF(I186=0,0,B186&amp;B187&amp;B188)</f>
        <v>0</v>
      </c>
      <c r="AF186" s="28">
        <f t="shared" ref="AF186:AP186" si="29">IF($I186=0,0,IF(OR($J186=AF$75,OR($K186=AF$75,OR($L186=AF$75,OR($M186=AF$75,$N186=AF$75)))),1,0))</f>
        <v>0</v>
      </c>
      <c r="AG186" s="28">
        <f t="shared" si="29"/>
        <v>0</v>
      </c>
      <c r="AH186" s="28">
        <f t="shared" si="29"/>
        <v>0</v>
      </c>
      <c r="AI186" s="28">
        <f t="shared" si="29"/>
        <v>0</v>
      </c>
      <c r="AJ186" s="28">
        <f t="shared" si="29"/>
        <v>0</v>
      </c>
      <c r="AK186" s="28">
        <f t="shared" si="29"/>
        <v>0</v>
      </c>
      <c r="AL186" s="28">
        <f t="shared" si="29"/>
        <v>0</v>
      </c>
      <c r="AM186" s="28">
        <f t="shared" si="29"/>
        <v>0</v>
      </c>
      <c r="AN186" s="28">
        <f t="shared" si="29"/>
        <v>0</v>
      </c>
      <c r="AO186" s="28">
        <f t="shared" si="29"/>
        <v>0</v>
      </c>
      <c r="AP186" s="28">
        <f t="shared" si="29"/>
        <v>0</v>
      </c>
      <c r="AV186" s="1947">
        <f>IF(AF186&gt;0,SUM(AF$76:AF186),AV185+0.001)</f>
        <v>0.11100000000000008</v>
      </c>
      <c r="AW186" s="1947">
        <f>IF(AG186&gt;0,SUM(AG$76:AG186),AW185+0.001)</f>
        <v>0.11100000000000008</v>
      </c>
      <c r="AX186" s="1947">
        <f>IF(AH186&gt;0,SUM(AH$76:AH186),AX185+0.001)</f>
        <v>7.0890000000000297</v>
      </c>
      <c r="AY186" s="1947">
        <f>IF(AI186&gt;0,SUM(AI$76:AI186),AY185+0.001)</f>
        <v>6.0950000000000317</v>
      </c>
      <c r="AZ186" s="1947">
        <f>IF(AJ186&gt;0,SUM(AJ$76:AJ186),AZ185+0.001)</f>
        <v>1.0919999999999899</v>
      </c>
      <c r="BA186" s="1947">
        <f>IF(AK186&gt;0,SUM(AK$76:AK186),BA185+0.001)</f>
        <v>0.11100000000000008</v>
      </c>
      <c r="BB186" s="1947">
        <f>IF(AL186&gt;0,SUM(AL$76:AL186),BB185+0.001)</f>
        <v>0.11100000000000008</v>
      </c>
      <c r="BC186" s="1947">
        <f>IF(AM186&gt;0,SUM(AM$76:AM186),BC185+0.001)</f>
        <v>0.11100000000000008</v>
      </c>
      <c r="BD186" s="1947">
        <f>IF(AN186&gt;0,SUM(AN$76:AN186),BD185+0.001)</f>
        <v>0.11100000000000008</v>
      </c>
      <c r="BE186" s="1947">
        <f>IF(AO186&gt;0,SUM(AO$76:AO186),BE185+0.001)</f>
        <v>0.11100000000000008</v>
      </c>
      <c r="BF186" s="1947">
        <f>IF(AP186&gt;0,SUM(AP$76:AP186),BF185+0.001)</f>
        <v>0.11100000000000008</v>
      </c>
      <c r="BG186" s="1947"/>
      <c r="BH186" s="1947"/>
      <c r="BI186" s="1947"/>
      <c r="BJ186" s="1947"/>
    </row>
    <row r="187" spans="1:62" ht="23.25" customHeight="1">
      <c r="A187" s="1975" t="str">
        <f>IF(Y!DZ24=0," ",Y!DZ24)</f>
        <v xml:space="preserve"> </v>
      </c>
      <c r="B187" s="1968" t="str">
        <f>IF(Y!EA24=0," ",Y!EA24)</f>
        <v xml:space="preserve"> </v>
      </c>
      <c r="C187" s="1229"/>
      <c r="D187" s="1972" t="str">
        <f>IF(Y!EB24=0," ",Y!EB24)</f>
        <v xml:space="preserve"> </v>
      </c>
      <c r="E187" s="1975" t="str">
        <f>IF(Y!EC24=0," ",Y!EC24)</f>
        <v xml:space="preserve"> </v>
      </c>
      <c r="F187" s="1227" t="str">
        <f>IF(I186=0," ",S186)</f>
        <v xml:space="preserve"> </v>
      </c>
      <c r="G187" s="2941"/>
      <c r="H187" s="1493"/>
      <c r="I187" s="716"/>
      <c r="J187" s="716"/>
      <c r="K187" s="716"/>
      <c r="L187" s="716"/>
      <c r="M187" s="716"/>
      <c r="N187" s="716"/>
      <c r="O187" s="187"/>
      <c r="P187" s="187"/>
      <c r="Q187" s="187"/>
      <c r="R187" s="187"/>
      <c r="S187" s="187"/>
      <c r="T187" s="742">
        <f>IF(Y!EK24=0,0,Y!EK24)</f>
        <v>0</v>
      </c>
      <c r="U187" s="742">
        <f>IF(Y!EL24=0,0,Y!EL24)</f>
        <v>0</v>
      </c>
      <c r="V187" s="748">
        <v>0</v>
      </c>
      <c r="W187" s="748">
        <f>IF(V187&gt;0,SUM(V$76:V187),0)</f>
        <v>0</v>
      </c>
      <c r="X187" s="748">
        <f>IF(T186&lt;&gt;0,1,0)</f>
        <v>0</v>
      </c>
      <c r="Y187" s="750">
        <f>IF(X187&gt;0,SUM(X$76:X187),Y186+0.001)</f>
        <v>18.088000000000108</v>
      </c>
      <c r="Z187" s="751">
        <v>0</v>
      </c>
      <c r="AA187" s="751">
        <f>IF(Z187&gt;0,SUM(Z$76:Z187),0)</f>
        <v>0</v>
      </c>
      <c r="AB187" s="751">
        <f>IF(U186&lt;&gt;0,1,0)</f>
        <v>0</v>
      </c>
      <c r="AC187" s="753">
        <f>IF(AB187&gt;0,SUM(AB$76:AB187),AC186+0.001)</f>
        <v>0.11200000000000009</v>
      </c>
      <c r="AV187" s="1947">
        <f>IF(AF187&gt;0,SUM(AF$76:AF187),AV186+0.001)</f>
        <v>0.11200000000000009</v>
      </c>
      <c r="AW187" s="1947">
        <f>IF(AG187&gt;0,SUM(AG$76:AG187),AW186+0.001)</f>
        <v>0.11200000000000009</v>
      </c>
      <c r="AX187" s="1947">
        <f>IF(AH187&gt;0,SUM(AH$76:AH187),AX186+0.001)</f>
        <v>7.0900000000000301</v>
      </c>
      <c r="AY187" s="1947">
        <f>IF(AI187&gt;0,SUM(AI$76:AI187),AY186+0.001)</f>
        <v>6.0960000000000321</v>
      </c>
      <c r="AZ187" s="1947">
        <f>IF(AJ187&gt;0,SUM(AJ$76:AJ187),AZ186+0.001)</f>
        <v>1.0929999999999898</v>
      </c>
      <c r="BA187" s="1947">
        <f>IF(AK187&gt;0,SUM(AK$76:AK187),BA186+0.001)</f>
        <v>0.11200000000000009</v>
      </c>
      <c r="BB187" s="1947">
        <f>IF(AL187&gt;0,SUM(AL$76:AL187),BB186+0.001)</f>
        <v>0.11200000000000009</v>
      </c>
      <c r="BC187" s="1947">
        <f>IF(AM187&gt;0,SUM(AM$76:AM187),BC186+0.001)</f>
        <v>0.11200000000000009</v>
      </c>
      <c r="BD187" s="1947">
        <f>IF(AN187&gt;0,SUM(AN$76:AN187),BD186+0.001)</f>
        <v>0.11200000000000009</v>
      </c>
      <c r="BE187" s="1947">
        <f>IF(AO187&gt;0,SUM(AO$76:AO187),BE186+0.001)</f>
        <v>0.11200000000000009</v>
      </c>
      <c r="BF187" s="1947">
        <f>IF(AP187&gt;0,SUM(AP$76:AP187),BF186+0.001)</f>
        <v>0.11200000000000009</v>
      </c>
      <c r="BG187" s="1947"/>
      <c r="BH187" s="1947"/>
      <c r="BI187" s="1947"/>
      <c r="BJ187" s="1947"/>
    </row>
    <row r="188" spans="1:62" ht="23.25" customHeight="1">
      <c r="A188" s="1975" t="str">
        <f>IF(Y!DZ25=0," ",Y!DZ25)</f>
        <v xml:space="preserve"> </v>
      </c>
      <c r="B188" s="1968" t="str">
        <f>IF(Y!EA25=0," ",Y!EA25)</f>
        <v xml:space="preserve"> </v>
      </c>
      <c r="C188" s="1229"/>
      <c r="D188" s="1972" t="str">
        <f>IF(Y!EB25=0," ",Y!EB25)</f>
        <v xml:space="preserve"> </v>
      </c>
      <c r="E188" s="1975" t="str">
        <f>IF(Y!EC25=0," ",Y!EC25)</f>
        <v xml:space="preserve"> </v>
      </c>
      <c r="F188" s="1227" t="s">
        <v>2123</v>
      </c>
      <c r="G188" s="2941"/>
      <c r="H188" s="1493"/>
      <c r="I188" s="716"/>
      <c r="J188" s="716"/>
      <c r="K188" s="716"/>
      <c r="L188" s="716"/>
      <c r="M188" s="716"/>
      <c r="N188" s="716"/>
      <c r="O188" s="187"/>
      <c r="P188" s="187"/>
      <c r="Q188" s="187"/>
      <c r="R188" s="187"/>
      <c r="S188" s="187"/>
      <c r="T188" s="742">
        <f>IF(Y!EK25=0,0,Y!EK25)</f>
        <v>0</v>
      </c>
      <c r="U188" s="742">
        <f>IF(Y!EL25=0,0,Y!EL25)</f>
        <v>0</v>
      </c>
      <c r="V188" s="748">
        <v>0</v>
      </c>
      <c r="W188" s="748">
        <f>IF(V188&gt;0,SUM(V$76:V188),0)</f>
        <v>0</v>
      </c>
      <c r="X188" s="748">
        <f>IF(T186&lt;&gt;0,1,0)</f>
        <v>0</v>
      </c>
      <c r="Y188" s="750">
        <f>IF(X188&gt;0,SUM(X$76:X188),Y187+0.001)</f>
        <v>18.089000000000109</v>
      </c>
      <c r="Z188" s="751">
        <v>0</v>
      </c>
      <c r="AA188" s="751">
        <f>IF(Z188&gt;0,SUM(Z$76:Z188),0)</f>
        <v>0</v>
      </c>
      <c r="AB188" s="751">
        <f>IF(U186&lt;&gt;0,1,0)</f>
        <v>0</v>
      </c>
      <c r="AC188" s="753">
        <f>IF(AB188&gt;0,SUM(AB$76:AB188),AC187+0.001)</f>
        <v>0.11300000000000009</v>
      </c>
      <c r="AV188" s="1947">
        <f>IF(AF188&gt;0,SUM(AF$76:AF188),AV187+0.001)</f>
        <v>0.11300000000000009</v>
      </c>
      <c r="AW188" s="1947">
        <f>IF(AG188&gt;0,SUM(AG$76:AG188),AW187+0.001)</f>
        <v>0.11300000000000009</v>
      </c>
      <c r="AX188" s="1947">
        <f>IF(AH188&gt;0,SUM(AH$76:AH188),AX187+0.001)</f>
        <v>7.0910000000000304</v>
      </c>
      <c r="AY188" s="1947">
        <f>IF(AI188&gt;0,SUM(AI$76:AI188),AY187+0.001)</f>
        <v>6.0970000000000324</v>
      </c>
      <c r="AZ188" s="1947">
        <f>IF(AJ188&gt;0,SUM(AJ$76:AJ188),AZ187+0.001)</f>
        <v>1.0939999999999896</v>
      </c>
      <c r="BA188" s="1947">
        <f>IF(AK188&gt;0,SUM(AK$76:AK188),BA187+0.001)</f>
        <v>0.11300000000000009</v>
      </c>
      <c r="BB188" s="1947">
        <f>IF(AL188&gt;0,SUM(AL$76:AL188),BB187+0.001)</f>
        <v>0.11300000000000009</v>
      </c>
      <c r="BC188" s="1947">
        <f>IF(AM188&gt;0,SUM(AM$76:AM188),BC187+0.001)</f>
        <v>0.11300000000000009</v>
      </c>
      <c r="BD188" s="1947">
        <f>IF(AN188&gt;0,SUM(AN$76:AN188),BD187+0.001)</f>
        <v>0.11300000000000009</v>
      </c>
      <c r="BE188" s="1947">
        <f>IF(AO188&gt;0,SUM(AO$76:AO188),BE187+0.001)</f>
        <v>0.11300000000000009</v>
      </c>
      <c r="BF188" s="1947">
        <f>IF(AP188&gt;0,SUM(AP$76:AP188),BF187+0.001)</f>
        <v>0.11300000000000009</v>
      </c>
      <c r="BG188" s="1947"/>
      <c r="BH188" s="1947"/>
      <c r="BI188" s="1947"/>
      <c r="BJ188" s="1947"/>
    </row>
    <row r="189" spans="1:62" ht="23.25" customHeight="1">
      <c r="A189" s="1975" t="str">
        <f>IF(Y!DZ26=0," ",Y!DZ26)</f>
        <v xml:space="preserve"> </v>
      </c>
      <c r="B189" s="1968" t="str">
        <f>IF(Y!EA26=0," ",Y!EA26)</f>
        <v xml:space="preserve"> </v>
      </c>
      <c r="C189" s="1229"/>
      <c r="D189" s="1972" t="str">
        <f>IF(Y!EB26=0," ",Y!EB26)</f>
        <v xml:space="preserve"> </v>
      </c>
      <c r="E189" s="1975" t="str">
        <f>IF(Y!EC26=0," ",Y!EC26)</f>
        <v xml:space="preserve"> </v>
      </c>
      <c r="F189" s="1969" t="str">
        <f>IF(I189=0," ",P189)</f>
        <v xml:space="preserve"> </v>
      </c>
      <c r="G189" s="2941"/>
      <c r="H189" s="1493"/>
      <c r="I189" s="716">
        <f>Y!ED26</f>
        <v>0</v>
      </c>
      <c r="J189" s="716">
        <f>Y!EE26</f>
        <v>0</v>
      </c>
      <c r="K189" s="716">
        <f>Y!EF26</f>
        <v>0</v>
      </c>
      <c r="L189" s="716">
        <f>Y!EG26</f>
        <v>0</v>
      </c>
      <c r="M189" s="716">
        <f>Y!EH26</f>
        <v>0</v>
      </c>
      <c r="N189" s="716">
        <f>Y!EI26</f>
        <v>0</v>
      </c>
      <c r="O189" s="187">
        <f>INT(I189/10)*10</f>
        <v>0</v>
      </c>
      <c r="P189" s="187" t="str">
        <f>IF(O189=0," ",LOOKUP(O189,I$68:I$72,J$68:J$72))</f>
        <v xml:space="preserve"> </v>
      </c>
      <c r="Q189" s="187" t="str">
        <f>IF(N189&gt;0,J189&amp;","&amp;K189&amp;","&amp;L189&amp;","&amp;M189&amp;","&amp;N189,IF(M189&gt;0,J189&amp;","&amp;K189&amp;","&amp;L189&amp;","&amp;M189,IF(L189&gt;0,J189&amp;","&amp;K189&amp;","&amp;L189,IF(K189&gt;0,J189&amp;","&amp;K189,IF(J189&gt;0,J189," ")))))</f>
        <v xml:space="preserve"> </v>
      </c>
      <c r="R189" s="187">
        <f>I189-O189</f>
        <v>0</v>
      </c>
      <c r="S189" s="187" t="str">
        <f>IF(O189=0," ",IF(O189=100,"ข้อที่ "&amp;Q189,"ข้อที่ "&amp;R189))</f>
        <v xml:space="preserve"> </v>
      </c>
      <c r="T189" s="742">
        <f>IF(Y!EK26=0,0,Y!EK26)</f>
        <v>0</v>
      </c>
      <c r="U189" s="742">
        <f>IF(Y!EL26=0,0,Y!EL26)</f>
        <v>0</v>
      </c>
      <c r="V189" s="748">
        <f>IF(X189&gt;0,1,0)</f>
        <v>0</v>
      </c>
      <c r="W189" s="748">
        <f>IF(V189&gt;0,SUM(V$76:V189),0)</f>
        <v>0</v>
      </c>
      <c r="X189" s="748">
        <f>IF(T189&lt;&gt;0,1,0)</f>
        <v>0</v>
      </c>
      <c r="Y189" s="750">
        <f>IF(X189&gt;0,SUM(X$76:X189),Y188+0.001)</f>
        <v>18.09000000000011</v>
      </c>
      <c r="Z189" s="751">
        <f>IF(AB189&gt;0,1,0)</f>
        <v>0</v>
      </c>
      <c r="AA189" s="751">
        <f>IF(Z189&gt;0,SUM(Z$76:Z189),0)</f>
        <v>0</v>
      </c>
      <c r="AB189" s="751">
        <f>IF(U189&lt;&gt;0,1,0)</f>
        <v>0</v>
      </c>
      <c r="AC189" s="753">
        <f>IF(AB189&gt;0,SUM(AB$76:AB189),AC188+0.001)</f>
        <v>0.11400000000000009</v>
      </c>
      <c r="AE189" s="28">
        <f>IF(I189=0,0,B189&amp;B190&amp;B191)</f>
        <v>0</v>
      </c>
      <c r="AF189" s="28">
        <f t="shared" ref="AF189:AP189" si="30">IF($I189=0,0,IF(OR($J189=AF$75,OR($K189=AF$75,OR($L189=AF$75,OR($M189=AF$75,$N189=AF$75)))),1,0))</f>
        <v>0</v>
      </c>
      <c r="AG189" s="28">
        <f t="shared" si="30"/>
        <v>0</v>
      </c>
      <c r="AH189" s="28">
        <f t="shared" si="30"/>
        <v>0</v>
      </c>
      <c r="AI189" s="28">
        <f t="shared" si="30"/>
        <v>0</v>
      </c>
      <c r="AJ189" s="28">
        <f t="shared" si="30"/>
        <v>0</v>
      </c>
      <c r="AK189" s="28">
        <f t="shared" si="30"/>
        <v>0</v>
      </c>
      <c r="AL189" s="28">
        <f t="shared" si="30"/>
        <v>0</v>
      </c>
      <c r="AM189" s="28">
        <f t="shared" si="30"/>
        <v>0</v>
      </c>
      <c r="AN189" s="28">
        <f t="shared" si="30"/>
        <v>0</v>
      </c>
      <c r="AO189" s="28">
        <f t="shared" si="30"/>
        <v>0</v>
      </c>
      <c r="AP189" s="28">
        <f t="shared" si="30"/>
        <v>0</v>
      </c>
      <c r="AV189" s="1947">
        <f>IF(AF189&gt;0,SUM(AF$76:AF189),AV188+0.001)</f>
        <v>0.11400000000000009</v>
      </c>
      <c r="AW189" s="1947">
        <f>IF(AG189&gt;0,SUM(AG$76:AG189),AW188+0.001)</f>
        <v>0.11400000000000009</v>
      </c>
      <c r="AX189" s="1947">
        <f>IF(AH189&gt;0,SUM(AH$76:AH189),AX188+0.001)</f>
        <v>7.0920000000000307</v>
      </c>
      <c r="AY189" s="1947">
        <f>IF(AI189&gt;0,SUM(AI$76:AI189),AY188+0.001)</f>
        <v>6.0980000000000327</v>
      </c>
      <c r="AZ189" s="1947">
        <f>IF(AJ189&gt;0,SUM(AJ$76:AJ189),AZ188+0.001)</f>
        <v>1.0949999999999895</v>
      </c>
      <c r="BA189" s="1947">
        <f>IF(AK189&gt;0,SUM(AK$76:AK189),BA188+0.001)</f>
        <v>0.11400000000000009</v>
      </c>
      <c r="BB189" s="1947">
        <f>IF(AL189&gt;0,SUM(AL$76:AL189),BB188+0.001)</f>
        <v>0.11400000000000009</v>
      </c>
      <c r="BC189" s="1947">
        <f>IF(AM189&gt;0,SUM(AM$76:AM189),BC188+0.001)</f>
        <v>0.11400000000000009</v>
      </c>
      <c r="BD189" s="1947">
        <f>IF(AN189&gt;0,SUM(AN$76:AN189),BD188+0.001)</f>
        <v>0.11400000000000009</v>
      </c>
      <c r="BE189" s="1947">
        <f>IF(AO189&gt;0,SUM(AO$76:AO189),BE188+0.001)</f>
        <v>0.11400000000000009</v>
      </c>
      <c r="BF189" s="1947">
        <f>IF(AP189&gt;0,SUM(AP$76:AP189),BF188+0.001)</f>
        <v>0.11400000000000009</v>
      </c>
      <c r="BG189" s="1947"/>
      <c r="BH189" s="1947"/>
      <c r="BI189" s="1947"/>
      <c r="BJ189" s="1947"/>
    </row>
    <row r="190" spans="1:62" ht="23.25" customHeight="1">
      <c r="A190" s="1975" t="str">
        <f>IF(Y!DZ27=0," ",Y!DZ27)</f>
        <v xml:space="preserve"> </v>
      </c>
      <c r="B190" s="1968" t="str">
        <f>IF(Y!EA27=0," ",Y!EA27)</f>
        <v xml:space="preserve"> </v>
      </c>
      <c r="C190" s="1229"/>
      <c r="D190" s="1972" t="str">
        <f>IF(Y!EB27=0," ",Y!EB27)</f>
        <v xml:space="preserve"> </v>
      </c>
      <c r="E190" s="1975" t="str">
        <f>IF(Y!EC27=0," ",Y!EC27)</f>
        <v xml:space="preserve"> </v>
      </c>
      <c r="F190" s="1227" t="str">
        <f>IF(I189=0," ",S189)</f>
        <v xml:space="preserve"> </v>
      </c>
      <c r="G190" s="2941"/>
      <c r="H190" s="1493"/>
      <c r="I190" s="716"/>
      <c r="J190" s="716"/>
      <c r="K190" s="716"/>
      <c r="L190" s="716"/>
      <c r="M190" s="716"/>
      <c r="N190" s="716"/>
      <c r="O190" s="187"/>
      <c r="P190" s="187"/>
      <c r="Q190" s="187"/>
      <c r="R190" s="187"/>
      <c r="S190" s="187"/>
      <c r="T190" s="742">
        <f>IF(Y!EK27=0,0,Y!EK27)</f>
        <v>0</v>
      </c>
      <c r="U190" s="742">
        <f>IF(Y!EL27=0,0,Y!EL27)</f>
        <v>0</v>
      </c>
      <c r="V190" s="748">
        <v>0</v>
      </c>
      <c r="W190" s="748">
        <f>IF(V190&gt;0,SUM(V$76:V190),0)</f>
        <v>0</v>
      </c>
      <c r="X190" s="748">
        <f>IF(T189&lt;&gt;0,1,0)</f>
        <v>0</v>
      </c>
      <c r="Y190" s="750">
        <f>IF(X190&gt;0,SUM(X$76:X190),Y189+0.001)</f>
        <v>18.091000000000111</v>
      </c>
      <c r="Z190" s="751">
        <v>0</v>
      </c>
      <c r="AA190" s="751">
        <f>IF(Z190&gt;0,SUM(Z$76:Z190),0)</f>
        <v>0</v>
      </c>
      <c r="AB190" s="751">
        <f>IF(U189&lt;&gt;0,1,0)</f>
        <v>0</v>
      </c>
      <c r="AC190" s="753">
        <f>IF(AB190&gt;0,SUM(AB$76:AB190),AC189+0.001)</f>
        <v>0.11500000000000009</v>
      </c>
      <c r="AV190" s="1947">
        <f>IF(AF190&gt;0,SUM(AF$76:AF190),AV189+0.001)</f>
        <v>0.11500000000000009</v>
      </c>
      <c r="AW190" s="1947">
        <f>IF(AG190&gt;0,SUM(AG$76:AG190),AW189+0.001)</f>
        <v>0.11500000000000009</v>
      </c>
      <c r="AX190" s="1947">
        <f>IF(AH190&gt;0,SUM(AH$76:AH190),AX189+0.001)</f>
        <v>7.0930000000000311</v>
      </c>
      <c r="AY190" s="1947">
        <f>IF(AI190&gt;0,SUM(AI$76:AI190),AY189+0.001)</f>
        <v>6.0990000000000331</v>
      </c>
      <c r="AZ190" s="1947">
        <f>IF(AJ190&gt;0,SUM(AJ$76:AJ190),AZ189+0.001)</f>
        <v>1.0959999999999894</v>
      </c>
      <c r="BA190" s="1947">
        <f>IF(AK190&gt;0,SUM(AK$76:AK190),BA189+0.001)</f>
        <v>0.11500000000000009</v>
      </c>
      <c r="BB190" s="1947">
        <f>IF(AL190&gt;0,SUM(AL$76:AL190),BB189+0.001)</f>
        <v>0.11500000000000009</v>
      </c>
      <c r="BC190" s="1947">
        <f>IF(AM190&gt;0,SUM(AM$76:AM190),BC189+0.001)</f>
        <v>0.11500000000000009</v>
      </c>
      <c r="BD190" s="1947">
        <f>IF(AN190&gt;0,SUM(AN$76:AN190),BD189+0.001)</f>
        <v>0.11500000000000009</v>
      </c>
      <c r="BE190" s="1947">
        <f>IF(AO190&gt;0,SUM(AO$76:AO190),BE189+0.001)</f>
        <v>0.11500000000000009</v>
      </c>
      <c r="BF190" s="1947">
        <f>IF(AP190&gt;0,SUM(AP$76:AP190),BF189+0.001)</f>
        <v>0.11500000000000009</v>
      </c>
      <c r="BG190" s="1947"/>
      <c r="BH190" s="1947"/>
      <c r="BI190" s="1947"/>
      <c r="BJ190" s="1947"/>
    </row>
    <row r="191" spans="1:62" ht="23.25" customHeight="1">
      <c r="A191" s="1975" t="str">
        <f>IF(Y!DZ28=0," ",Y!DZ28)</f>
        <v xml:space="preserve"> </v>
      </c>
      <c r="B191" s="1968" t="str">
        <f>IF(Y!EA28=0," ",Y!EA28)</f>
        <v xml:space="preserve"> </v>
      </c>
      <c r="C191" s="1229"/>
      <c r="D191" s="1972" t="str">
        <f>IF(Y!EB28=0," ",Y!EB28)</f>
        <v xml:space="preserve"> </v>
      </c>
      <c r="E191" s="1975" t="str">
        <f>IF(Y!EC28=0," ",Y!EC28)</f>
        <v xml:space="preserve"> </v>
      </c>
      <c r="F191" s="1227" t="s">
        <v>2123</v>
      </c>
      <c r="G191" s="2941"/>
      <c r="H191" s="1493"/>
      <c r="I191" s="716"/>
      <c r="J191" s="716"/>
      <c r="K191" s="716"/>
      <c r="L191" s="716"/>
      <c r="M191" s="716"/>
      <c r="N191" s="716"/>
      <c r="O191" s="187"/>
      <c r="P191" s="187"/>
      <c r="Q191" s="187"/>
      <c r="R191" s="187"/>
      <c r="S191" s="187"/>
      <c r="T191" s="742">
        <f>IF(Y!EK28=0,0,Y!EK28)</f>
        <v>0</v>
      </c>
      <c r="U191" s="742">
        <f>IF(Y!EL28=0,0,Y!EL28)</f>
        <v>0</v>
      </c>
      <c r="V191" s="748">
        <v>0</v>
      </c>
      <c r="W191" s="748">
        <f>IF(V191&gt;0,SUM(V$76:V191),0)</f>
        <v>0</v>
      </c>
      <c r="X191" s="748">
        <f>IF(T189&lt;&gt;0,1,0)</f>
        <v>0</v>
      </c>
      <c r="Y191" s="750">
        <f>IF(X191&gt;0,SUM(X$76:X191),Y190+0.001)</f>
        <v>18.092000000000112</v>
      </c>
      <c r="Z191" s="751">
        <v>0</v>
      </c>
      <c r="AA191" s="751">
        <f>IF(Z191&gt;0,SUM(Z$76:Z191),0)</f>
        <v>0</v>
      </c>
      <c r="AB191" s="751">
        <f>IF(U189&lt;&gt;0,1,0)</f>
        <v>0</v>
      </c>
      <c r="AC191" s="753">
        <f>IF(AB191&gt;0,SUM(AB$76:AB191),AC190+0.001)</f>
        <v>0.11600000000000009</v>
      </c>
      <c r="AV191" s="1947">
        <f>IF(AF191&gt;0,SUM(AF$76:AF191),AV190+0.001)</f>
        <v>0.11600000000000009</v>
      </c>
      <c r="AW191" s="1947">
        <f>IF(AG191&gt;0,SUM(AG$76:AG191),AW190+0.001)</f>
        <v>0.11600000000000009</v>
      </c>
      <c r="AX191" s="1947">
        <f>IF(AH191&gt;0,SUM(AH$76:AH191),AX190+0.001)</f>
        <v>7.0940000000000314</v>
      </c>
      <c r="AY191" s="1947">
        <f>IF(AI191&gt;0,SUM(AI$76:AI191),AY190+0.001)</f>
        <v>6.1000000000000334</v>
      </c>
      <c r="AZ191" s="1947">
        <f>IF(AJ191&gt;0,SUM(AJ$76:AJ191),AZ190+0.001)</f>
        <v>1.0969999999999893</v>
      </c>
      <c r="BA191" s="1947">
        <f>IF(AK191&gt;0,SUM(AK$76:AK191),BA190+0.001)</f>
        <v>0.11600000000000009</v>
      </c>
      <c r="BB191" s="1947">
        <f>IF(AL191&gt;0,SUM(AL$76:AL191),BB190+0.001)</f>
        <v>0.11600000000000009</v>
      </c>
      <c r="BC191" s="1947">
        <f>IF(AM191&gt;0,SUM(AM$76:AM191),BC190+0.001)</f>
        <v>0.11600000000000009</v>
      </c>
      <c r="BD191" s="1947">
        <f>IF(AN191&gt;0,SUM(AN$76:AN191),BD190+0.001)</f>
        <v>0.11600000000000009</v>
      </c>
      <c r="BE191" s="1947">
        <f>IF(AO191&gt;0,SUM(AO$76:AO191),BE190+0.001)</f>
        <v>0.11600000000000009</v>
      </c>
      <c r="BF191" s="1947">
        <f>IF(AP191&gt;0,SUM(AP$76:AP191),BF190+0.001)</f>
        <v>0.11600000000000009</v>
      </c>
      <c r="BG191" s="1947"/>
      <c r="BH191" s="1947"/>
      <c r="BI191" s="1947"/>
      <c r="BJ191" s="1947"/>
    </row>
    <row r="192" spans="1:62" ht="23.25" customHeight="1">
      <c r="A192" s="1975" t="str">
        <f>IF(Y!DZ29=0," ",Y!DZ29)</f>
        <v xml:space="preserve"> </v>
      </c>
      <c r="B192" s="1968" t="str">
        <f>IF(Y!EA29=0," ",Y!EA29)</f>
        <v xml:space="preserve"> </v>
      </c>
      <c r="C192" s="1229"/>
      <c r="D192" s="1972" t="str">
        <f>IF(Y!EB29=0," ",Y!EB29)</f>
        <v xml:space="preserve"> </v>
      </c>
      <c r="E192" s="1975" t="str">
        <f>IF(Y!EC29=0," ",Y!EC29)</f>
        <v xml:space="preserve"> </v>
      </c>
      <c r="F192" s="1969" t="str">
        <f>IF(I192=0," ",P192)</f>
        <v xml:space="preserve"> </v>
      </c>
      <c r="G192" s="2941"/>
      <c r="H192" s="1493"/>
      <c r="I192" s="716">
        <f>Y!ED29</f>
        <v>0</v>
      </c>
      <c r="J192" s="716">
        <f>Y!EE29</f>
        <v>0</v>
      </c>
      <c r="K192" s="716">
        <f>Y!EF29</f>
        <v>0</v>
      </c>
      <c r="L192" s="716">
        <f>Y!EG29</f>
        <v>0</v>
      </c>
      <c r="M192" s="716">
        <f>Y!EH29</f>
        <v>0</v>
      </c>
      <c r="N192" s="716">
        <f>Y!EI29</f>
        <v>0</v>
      </c>
      <c r="O192" s="187">
        <f>INT(I192/10)*10</f>
        <v>0</v>
      </c>
      <c r="P192" s="187" t="str">
        <f>IF(O192=0," ",LOOKUP(O192,I$68:I$72,J$68:J$72))</f>
        <v xml:space="preserve"> </v>
      </c>
      <c r="Q192" s="187" t="str">
        <f>IF(N192&gt;0,J192&amp;","&amp;K192&amp;","&amp;L192&amp;","&amp;M192&amp;","&amp;N192,IF(M192&gt;0,J192&amp;","&amp;K192&amp;","&amp;L192&amp;","&amp;M192,IF(L192&gt;0,J192&amp;","&amp;K192&amp;","&amp;L192,IF(K192&gt;0,J192&amp;","&amp;K192,IF(J192&gt;0,J192," ")))))</f>
        <v xml:space="preserve"> </v>
      </c>
      <c r="R192" s="187">
        <f>I192-O192</f>
        <v>0</v>
      </c>
      <c r="S192" s="187" t="str">
        <f>IF(O192=0," ",IF(O192=100,"ข้อที่ "&amp;Q192,"ข้อที่ "&amp;R192))</f>
        <v xml:space="preserve"> </v>
      </c>
      <c r="T192" s="742">
        <f>IF(Y!EK29=0,0,Y!EK29)</f>
        <v>0</v>
      </c>
      <c r="U192" s="742">
        <f>IF(Y!EL29=0,0,Y!EL29)</f>
        <v>0</v>
      </c>
      <c r="V192" s="748">
        <f>IF(X192&gt;0,1,0)</f>
        <v>0</v>
      </c>
      <c r="W192" s="748">
        <f>IF(V192&gt;0,SUM(V$76:V192),0)</f>
        <v>0</v>
      </c>
      <c r="X192" s="748">
        <f>IF(T192&lt;&gt;0,1,0)</f>
        <v>0</v>
      </c>
      <c r="Y192" s="750">
        <f>IF(X192&gt;0,SUM(X$76:X192),Y191+0.001)</f>
        <v>18.093000000000114</v>
      </c>
      <c r="Z192" s="751">
        <f>IF(AB192&gt;0,1,0)</f>
        <v>0</v>
      </c>
      <c r="AA192" s="751">
        <f>IF(Z192&gt;0,SUM(Z$76:Z192),0)</f>
        <v>0</v>
      </c>
      <c r="AB192" s="751">
        <f>IF(U192&lt;&gt;0,1,0)</f>
        <v>0</v>
      </c>
      <c r="AC192" s="753">
        <f>IF(AB192&gt;0,SUM(AB$76:AB192),AC191+0.001)</f>
        <v>0.11700000000000009</v>
      </c>
      <c r="AE192" s="28">
        <f>IF(I192=0,0,B192&amp;B193&amp;B194)</f>
        <v>0</v>
      </c>
      <c r="AF192" s="28">
        <f t="shared" ref="AF192:AP192" si="31">IF($I192=0,0,IF(OR($J192=AF$75,OR($K192=AF$75,OR($L192=AF$75,OR($M192=AF$75,$N192=AF$75)))),1,0))</f>
        <v>0</v>
      </c>
      <c r="AG192" s="28">
        <f t="shared" si="31"/>
        <v>0</v>
      </c>
      <c r="AH192" s="28">
        <f t="shared" si="31"/>
        <v>0</v>
      </c>
      <c r="AI192" s="28">
        <f t="shared" si="31"/>
        <v>0</v>
      </c>
      <c r="AJ192" s="28">
        <f t="shared" si="31"/>
        <v>0</v>
      </c>
      <c r="AK192" s="28">
        <f t="shared" si="31"/>
        <v>0</v>
      </c>
      <c r="AL192" s="28">
        <f t="shared" si="31"/>
        <v>0</v>
      </c>
      <c r="AM192" s="28">
        <f t="shared" si="31"/>
        <v>0</v>
      </c>
      <c r="AN192" s="28">
        <f t="shared" si="31"/>
        <v>0</v>
      </c>
      <c r="AO192" s="28">
        <f t="shared" si="31"/>
        <v>0</v>
      </c>
      <c r="AP192" s="28">
        <f t="shared" si="31"/>
        <v>0</v>
      </c>
      <c r="AV192" s="1947">
        <f>IF(AF192&gt;0,SUM(AF$76:AF192),AV191+0.001)</f>
        <v>0.11700000000000009</v>
      </c>
      <c r="AW192" s="1947">
        <f>IF(AG192&gt;0,SUM(AG$76:AG192),AW191+0.001)</f>
        <v>0.11700000000000009</v>
      </c>
      <c r="AX192" s="1947">
        <f>IF(AH192&gt;0,SUM(AH$76:AH192),AX191+0.001)</f>
        <v>7.0950000000000317</v>
      </c>
      <c r="AY192" s="1947">
        <f>IF(AI192&gt;0,SUM(AI$76:AI192),AY191+0.001)</f>
        <v>6.1010000000000337</v>
      </c>
      <c r="AZ192" s="1947">
        <f>IF(AJ192&gt;0,SUM(AJ$76:AJ192),AZ191+0.001)</f>
        <v>1.0979999999999892</v>
      </c>
      <c r="BA192" s="1947">
        <f>IF(AK192&gt;0,SUM(AK$76:AK192),BA191+0.001)</f>
        <v>0.11700000000000009</v>
      </c>
      <c r="BB192" s="1947">
        <f>IF(AL192&gt;0,SUM(AL$76:AL192),BB191+0.001)</f>
        <v>0.11700000000000009</v>
      </c>
      <c r="BC192" s="1947">
        <f>IF(AM192&gt;0,SUM(AM$76:AM192),BC191+0.001)</f>
        <v>0.11700000000000009</v>
      </c>
      <c r="BD192" s="1947">
        <f>IF(AN192&gt;0,SUM(AN$76:AN192),BD191+0.001)</f>
        <v>0.11700000000000009</v>
      </c>
      <c r="BE192" s="1947">
        <f>IF(AO192&gt;0,SUM(AO$76:AO192),BE191+0.001)</f>
        <v>0.11700000000000009</v>
      </c>
      <c r="BF192" s="1947">
        <f>IF(AP192&gt;0,SUM(AP$76:AP192),BF191+0.001)</f>
        <v>0.11700000000000009</v>
      </c>
      <c r="BG192" s="1947"/>
      <c r="BH192" s="1947"/>
      <c r="BI192" s="1947"/>
      <c r="BJ192" s="1947"/>
    </row>
    <row r="193" spans="1:62" ht="23.25" customHeight="1">
      <c r="A193" s="1975" t="str">
        <f>IF(Y!DZ30=0," ",Y!DZ30)</f>
        <v xml:space="preserve"> </v>
      </c>
      <c r="B193" s="1968" t="str">
        <f>IF(Y!EA30=0," ",Y!EA30)</f>
        <v xml:space="preserve"> </v>
      </c>
      <c r="C193" s="1229"/>
      <c r="D193" s="1972" t="str">
        <f>IF(Y!EB30=0," ",Y!EB30)</f>
        <v xml:space="preserve"> </v>
      </c>
      <c r="E193" s="1975" t="str">
        <f>IF(Y!EC30=0," ",Y!EC30)</f>
        <v xml:space="preserve"> </v>
      </c>
      <c r="F193" s="1227" t="str">
        <f>IF(I192=0," ",S192)</f>
        <v xml:space="preserve"> </v>
      </c>
      <c r="G193" s="2941"/>
      <c r="H193" s="1493"/>
      <c r="I193" s="716"/>
      <c r="J193" s="716"/>
      <c r="K193" s="716"/>
      <c r="L193" s="716"/>
      <c r="M193" s="716"/>
      <c r="N193" s="716"/>
      <c r="O193" s="187"/>
      <c r="P193" s="187"/>
      <c r="Q193" s="187"/>
      <c r="R193" s="187"/>
      <c r="S193" s="187"/>
      <c r="T193" s="742">
        <f>IF(Y!EK30=0,0,Y!EK30)</f>
        <v>0</v>
      </c>
      <c r="U193" s="742">
        <f>IF(Y!EL30=0,0,Y!EL30)</f>
        <v>0</v>
      </c>
      <c r="V193" s="748">
        <v>0</v>
      </c>
      <c r="W193" s="748">
        <f>IF(V193&gt;0,SUM(V$76:V193),0)</f>
        <v>0</v>
      </c>
      <c r="X193" s="748">
        <f>IF(T192&lt;&gt;0,1,0)</f>
        <v>0</v>
      </c>
      <c r="Y193" s="750">
        <f>IF(X193&gt;0,SUM(X$76:X193),Y192+0.001)</f>
        <v>18.094000000000115</v>
      </c>
      <c r="Z193" s="751">
        <v>0</v>
      </c>
      <c r="AA193" s="751">
        <f>IF(Z193&gt;0,SUM(Z$76:Z193),0)</f>
        <v>0</v>
      </c>
      <c r="AB193" s="751">
        <f>IF(U192&lt;&gt;0,1,0)</f>
        <v>0</v>
      </c>
      <c r="AC193" s="753">
        <f>IF(AB193&gt;0,SUM(AB$76:AB193),AC192+0.001)</f>
        <v>0.11800000000000009</v>
      </c>
      <c r="AV193" s="1947">
        <f>IF(AF193&gt;0,SUM(AF$76:AF193),AV192+0.001)</f>
        <v>0.11800000000000009</v>
      </c>
      <c r="AW193" s="1947">
        <f>IF(AG193&gt;0,SUM(AG$76:AG193),AW192+0.001)</f>
        <v>0.11800000000000009</v>
      </c>
      <c r="AX193" s="1947">
        <f>IF(AH193&gt;0,SUM(AH$76:AH193),AX192+0.001)</f>
        <v>7.0960000000000321</v>
      </c>
      <c r="AY193" s="1947">
        <f>IF(AI193&gt;0,SUM(AI$76:AI193),AY192+0.001)</f>
        <v>6.1020000000000341</v>
      </c>
      <c r="AZ193" s="1947">
        <f>IF(AJ193&gt;0,SUM(AJ$76:AJ193),AZ192+0.001)</f>
        <v>1.0989999999999891</v>
      </c>
      <c r="BA193" s="1947">
        <f>IF(AK193&gt;0,SUM(AK$76:AK193),BA192+0.001)</f>
        <v>0.11800000000000009</v>
      </c>
      <c r="BB193" s="1947">
        <f>IF(AL193&gt;0,SUM(AL$76:AL193),BB192+0.001)</f>
        <v>0.11800000000000009</v>
      </c>
      <c r="BC193" s="1947">
        <f>IF(AM193&gt;0,SUM(AM$76:AM193),BC192+0.001)</f>
        <v>0.11800000000000009</v>
      </c>
      <c r="BD193" s="1947">
        <f>IF(AN193&gt;0,SUM(AN$76:AN193),BD192+0.001)</f>
        <v>0.11800000000000009</v>
      </c>
      <c r="BE193" s="1947">
        <f>IF(AO193&gt;0,SUM(AO$76:AO193),BE192+0.001)</f>
        <v>0.11800000000000009</v>
      </c>
      <c r="BF193" s="1947">
        <f>IF(AP193&gt;0,SUM(AP$76:AP193),BF192+0.001)</f>
        <v>0.11800000000000009</v>
      </c>
      <c r="BG193" s="1947"/>
      <c r="BH193" s="1947"/>
      <c r="BI193" s="1947"/>
      <c r="BJ193" s="1947"/>
    </row>
    <row r="194" spans="1:62" ht="23.25" customHeight="1">
      <c r="A194" s="1975" t="str">
        <f>IF(Y!DZ31=0," ",Y!DZ31)</f>
        <v xml:space="preserve"> </v>
      </c>
      <c r="B194" s="1968" t="str">
        <f>IF(Y!EA31=0," ",Y!EA31)</f>
        <v xml:space="preserve"> </v>
      </c>
      <c r="C194" s="1229"/>
      <c r="D194" s="1972" t="str">
        <f>IF(Y!EB31=0," ",Y!EB31)</f>
        <v xml:space="preserve"> </v>
      </c>
      <c r="E194" s="1975" t="str">
        <f>IF(Y!EC31=0," ",Y!EC31)</f>
        <v xml:space="preserve"> </v>
      </c>
      <c r="F194" s="1227" t="s">
        <v>2123</v>
      </c>
      <c r="G194" s="2941"/>
      <c r="H194" s="1493"/>
      <c r="I194" s="716"/>
      <c r="J194" s="716"/>
      <c r="K194" s="716"/>
      <c r="L194" s="716"/>
      <c r="M194" s="716"/>
      <c r="N194" s="716"/>
      <c r="O194" s="187"/>
      <c r="P194" s="187"/>
      <c r="Q194" s="187"/>
      <c r="R194" s="187"/>
      <c r="S194" s="187"/>
      <c r="T194" s="742">
        <f>IF(Y!EK31=0,0,Y!EK31)</f>
        <v>0</v>
      </c>
      <c r="U194" s="742">
        <f>IF(Y!EL31=0,0,Y!EL31)</f>
        <v>0</v>
      </c>
      <c r="V194" s="748">
        <v>0</v>
      </c>
      <c r="W194" s="748">
        <f>IF(V194&gt;0,SUM(V$76:V194),0)</f>
        <v>0</v>
      </c>
      <c r="X194" s="748">
        <f>IF(T192&lt;&gt;0,1,0)</f>
        <v>0</v>
      </c>
      <c r="Y194" s="750">
        <f>IF(X194&gt;0,SUM(X$76:X194),Y193+0.001)</f>
        <v>18.095000000000116</v>
      </c>
      <c r="Z194" s="751">
        <v>0</v>
      </c>
      <c r="AA194" s="751">
        <f>IF(Z194&gt;0,SUM(Z$76:Z194),0)</f>
        <v>0</v>
      </c>
      <c r="AB194" s="751">
        <f>IF(U192&lt;&gt;0,1,0)</f>
        <v>0</v>
      </c>
      <c r="AC194" s="753">
        <f>IF(AB194&gt;0,SUM(AB$76:AB194),AC193+0.001)</f>
        <v>0.11900000000000009</v>
      </c>
      <c r="AV194" s="1947">
        <f>IF(AF194&gt;0,SUM(AF$76:AF194),AV193+0.001)</f>
        <v>0.11900000000000009</v>
      </c>
      <c r="AW194" s="1947">
        <f>IF(AG194&gt;0,SUM(AG$76:AG194),AW193+0.001)</f>
        <v>0.11900000000000009</v>
      </c>
      <c r="AX194" s="1947">
        <f>IF(AH194&gt;0,SUM(AH$76:AH194),AX193+0.001)</f>
        <v>7.0970000000000324</v>
      </c>
      <c r="AY194" s="1947">
        <f>IF(AI194&gt;0,SUM(AI$76:AI194),AY193+0.001)</f>
        <v>6.1030000000000344</v>
      </c>
      <c r="AZ194" s="1947">
        <f>IF(AJ194&gt;0,SUM(AJ$76:AJ194),AZ193+0.001)</f>
        <v>1.099999999999989</v>
      </c>
      <c r="BA194" s="1947">
        <f>IF(AK194&gt;0,SUM(AK$76:AK194),BA193+0.001)</f>
        <v>0.11900000000000009</v>
      </c>
      <c r="BB194" s="1947">
        <f>IF(AL194&gt;0,SUM(AL$76:AL194),BB193+0.001)</f>
        <v>0.11900000000000009</v>
      </c>
      <c r="BC194" s="1947">
        <f>IF(AM194&gt;0,SUM(AM$76:AM194),BC193+0.001)</f>
        <v>0.11900000000000009</v>
      </c>
      <c r="BD194" s="1947">
        <f>IF(AN194&gt;0,SUM(AN$76:AN194),BD193+0.001)</f>
        <v>0.11900000000000009</v>
      </c>
      <c r="BE194" s="1947">
        <f>IF(AO194&gt;0,SUM(AO$76:AO194),BE193+0.001)</f>
        <v>0.11900000000000009</v>
      </c>
      <c r="BF194" s="1947">
        <f>IF(AP194&gt;0,SUM(AP$76:AP194),BF193+0.001)</f>
        <v>0.11900000000000009</v>
      </c>
      <c r="BG194" s="1947"/>
      <c r="BH194" s="1947"/>
      <c r="BI194" s="1947"/>
      <c r="BJ194" s="1947"/>
    </row>
    <row r="195" spans="1:62" ht="23.25" customHeight="1">
      <c r="A195" s="1975" t="str">
        <f>IF(Y!DZ32=0," ",Y!DZ32)</f>
        <v xml:space="preserve"> </v>
      </c>
      <c r="B195" s="1968" t="str">
        <f>IF(Y!EA32=0," ",Y!EA32)</f>
        <v xml:space="preserve"> </v>
      </c>
      <c r="C195" s="1229"/>
      <c r="D195" s="1972" t="str">
        <f>IF(Y!EB32=0," ",Y!EB32)</f>
        <v xml:space="preserve"> </v>
      </c>
      <c r="E195" s="1975" t="str">
        <f>IF(Y!EC32=0," ",Y!EC32)</f>
        <v xml:space="preserve"> </v>
      </c>
      <c r="F195" s="1969" t="str">
        <f>IF(I195=0," ",P195)</f>
        <v xml:space="preserve"> </v>
      </c>
      <c r="G195" s="2941"/>
      <c r="H195" s="1493"/>
      <c r="I195" s="716">
        <f>Y!ED32</f>
        <v>0</v>
      </c>
      <c r="J195" s="716">
        <f>Y!EE32</f>
        <v>0</v>
      </c>
      <c r="K195" s="716">
        <f>Y!EF32</f>
        <v>0</v>
      </c>
      <c r="L195" s="716">
        <f>Y!EG32</f>
        <v>0</v>
      </c>
      <c r="M195" s="716">
        <f>Y!EH32</f>
        <v>0</v>
      </c>
      <c r="N195" s="716">
        <f>Y!EI32</f>
        <v>0</v>
      </c>
      <c r="O195" s="187">
        <f>INT(I195/10)*10</f>
        <v>0</v>
      </c>
      <c r="P195" s="187" t="str">
        <f>IF(O195=0," ",LOOKUP(O195,I$68:I$72,J$68:J$72))</f>
        <v xml:space="preserve"> </v>
      </c>
      <c r="Q195" s="187" t="str">
        <f>IF(N195&gt;0,J195&amp;","&amp;K195&amp;","&amp;L195&amp;","&amp;M195&amp;","&amp;N195,IF(M195&gt;0,J195&amp;","&amp;K195&amp;","&amp;L195&amp;","&amp;M195,IF(L195&gt;0,J195&amp;","&amp;K195&amp;","&amp;L195,IF(K195&gt;0,J195&amp;","&amp;K195,IF(J195&gt;0,J195," ")))))</f>
        <v xml:space="preserve"> </v>
      </c>
      <c r="R195" s="187">
        <f>I195-O195</f>
        <v>0</v>
      </c>
      <c r="S195" s="187" t="str">
        <f>IF(O195=0," ",IF(O195=100,"ข้อที่ "&amp;Q195,"ข้อที่ "&amp;R195))</f>
        <v xml:space="preserve"> </v>
      </c>
      <c r="T195" s="742">
        <f>IF(Y!EK32=0,0,Y!EK32)</f>
        <v>0</v>
      </c>
      <c r="U195" s="742">
        <f>IF(Y!EL32=0,0,Y!EL32)</f>
        <v>0</v>
      </c>
      <c r="V195" s="748">
        <f>IF(X195&gt;0,1,0)</f>
        <v>0</v>
      </c>
      <c r="W195" s="748">
        <f>IF(V195&gt;0,SUM(V$76:V195),0)</f>
        <v>0</v>
      </c>
      <c r="X195" s="748">
        <f>IF(T195&lt;&gt;0,1,0)</f>
        <v>0</v>
      </c>
      <c r="Y195" s="750">
        <f>IF(X195&gt;0,SUM(X$76:X195),Y194+0.001)</f>
        <v>18.096000000000117</v>
      </c>
      <c r="Z195" s="751">
        <f>IF(AB195&gt;0,1,0)</f>
        <v>0</v>
      </c>
      <c r="AA195" s="751">
        <f>IF(Z195&gt;0,SUM(Z$76:Z195),0)</f>
        <v>0</v>
      </c>
      <c r="AB195" s="751">
        <f>IF(U195&lt;&gt;0,1,0)</f>
        <v>0</v>
      </c>
      <c r="AC195" s="753">
        <f>IF(AB195&gt;0,SUM(AB$76:AB195),AC194+0.001)</f>
        <v>0.12000000000000009</v>
      </c>
      <c r="AE195" s="28">
        <f>IF(I195=0,0,B195&amp;B196&amp;B197)</f>
        <v>0</v>
      </c>
      <c r="AF195" s="28">
        <f t="shared" ref="AF195:AP195" si="32">IF($I195=0,0,IF(OR($J195=AF$75,OR($K195=AF$75,OR($L195=AF$75,OR($M195=AF$75,$N195=AF$75)))),1,0))</f>
        <v>0</v>
      </c>
      <c r="AG195" s="28">
        <f t="shared" si="32"/>
        <v>0</v>
      </c>
      <c r="AH195" s="28">
        <f t="shared" si="32"/>
        <v>0</v>
      </c>
      <c r="AI195" s="28">
        <f t="shared" si="32"/>
        <v>0</v>
      </c>
      <c r="AJ195" s="28">
        <f t="shared" si="32"/>
        <v>0</v>
      </c>
      <c r="AK195" s="28">
        <f t="shared" si="32"/>
        <v>0</v>
      </c>
      <c r="AL195" s="28">
        <f t="shared" si="32"/>
        <v>0</v>
      </c>
      <c r="AM195" s="28">
        <f t="shared" si="32"/>
        <v>0</v>
      </c>
      <c r="AN195" s="28">
        <f t="shared" si="32"/>
        <v>0</v>
      </c>
      <c r="AO195" s="28">
        <f t="shared" si="32"/>
        <v>0</v>
      </c>
      <c r="AP195" s="28">
        <f t="shared" si="32"/>
        <v>0</v>
      </c>
      <c r="AV195" s="1947">
        <f>IF(AF195&gt;0,SUM(AF$76:AF195),AV194+0.001)</f>
        <v>0.12000000000000009</v>
      </c>
      <c r="AW195" s="1947">
        <f>IF(AG195&gt;0,SUM(AG$76:AG195),AW194+0.001)</f>
        <v>0.12000000000000009</v>
      </c>
      <c r="AX195" s="1947">
        <f>IF(AH195&gt;0,SUM(AH$76:AH195),AX194+0.001)</f>
        <v>7.0980000000000327</v>
      </c>
      <c r="AY195" s="1947">
        <f>IF(AI195&gt;0,SUM(AI$76:AI195),AY194+0.001)</f>
        <v>6.1040000000000347</v>
      </c>
      <c r="AZ195" s="1947">
        <f>IF(AJ195&gt;0,SUM(AJ$76:AJ195),AZ194+0.001)</f>
        <v>1.1009999999999889</v>
      </c>
      <c r="BA195" s="1947">
        <f>IF(AK195&gt;0,SUM(AK$76:AK195),BA194+0.001)</f>
        <v>0.12000000000000009</v>
      </c>
      <c r="BB195" s="1947">
        <f>IF(AL195&gt;0,SUM(AL$76:AL195),BB194+0.001)</f>
        <v>0.12000000000000009</v>
      </c>
      <c r="BC195" s="1947">
        <f>IF(AM195&gt;0,SUM(AM$76:AM195),BC194+0.001)</f>
        <v>0.12000000000000009</v>
      </c>
      <c r="BD195" s="1947">
        <f>IF(AN195&gt;0,SUM(AN$76:AN195),BD194+0.001)</f>
        <v>0.12000000000000009</v>
      </c>
      <c r="BE195" s="1947">
        <f>IF(AO195&gt;0,SUM(AO$76:AO195),BE194+0.001)</f>
        <v>0.12000000000000009</v>
      </c>
      <c r="BF195" s="1947">
        <f>IF(AP195&gt;0,SUM(AP$76:AP195),BF194+0.001)</f>
        <v>0.12000000000000009</v>
      </c>
      <c r="BG195" s="1947"/>
      <c r="BH195" s="1947"/>
      <c r="BI195" s="1947"/>
      <c r="BJ195" s="1947"/>
    </row>
    <row r="196" spans="1:62" ht="23.25" customHeight="1">
      <c r="A196" s="1975" t="str">
        <f>IF(Y!DZ33=0," ",Y!DZ33)</f>
        <v xml:space="preserve"> </v>
      </c>
      <c r="B196" s="1968" t="str">
        <f>IF(Y!EA33=0," ",Y!EA33)</f>
        <v xml:space="preserve"> </v>
      </c>
      <c r="C196" s="1229"/>
      <c r="D196" s="1972" t="str">
        <f>IF(Y!EB33=0," ",Y!EB33)</f>
        <v xml:space="preserve"> </v>
      </c>
      <c r="E196" s="1975" t="str">
        <f>IF(Y!EC33=0," ",Y!EC33)</f>
        <v xml:space="preserve"> </v>
      </c>
      <c r="F196" s="1227" t="str">
        <f>IF(I195=0," ",S195)</f>
        <v xml:space="preserve"> </v>
      </c>
      <c r="G196" s="2941"/>
      <c r="H196" s="1493"/>
      <c r="I196" s="716"/>
      <c r="J196" s="716"/>
      <c r="K196" s="716"/>
      <c r="L196" s="716"/>
      <c r="M196" s="716"/>
      <c r="N196" s="716"/>
      <c r="O196" s="187"/>
      <c r="P196" s="187"/>
      <c r="Q196" s="187"/>
      <c r="R196" s="187"/>
      <c r="S196" s="187"/>
      <c r="T196" s="742">
        <f>IF(Y!EK33=0,0,Y!EK33)</f>
        <v>0</v>
      </c>
      <c r="U196" s="742">
        <f>IF(Y!EL33=0,0,Y!EL33)</f>
        <v>0</v>
      </c>
      <c r="V196" s="748">
        <v>0</v>
      </c>
      <c r="W196" s="748">
        <f>IF(V196&gt;0,SUM(V$76:V196),0)</f>
        <v>0</v>
      </c>
      <c r="X196" s="748">
        <f>IF(T195&lt;&gt;0,1,0)</f>
        <v>0</v>
      </c>
      <c r="Y196" s="750">
        <f>IF(X196&gt;0,SUM(X$76:X196),Y195+0.001)</f>
        <v>18.097000000000119</v>
      </c>
      <c r="Z196" s="751">
        <v>0</v>
      </c>
      <c r="AA196" s="751">
        <f>IF(Z196&gt;0,SUM(Z$76:Z196),0)</f>
        <v>0</v>
      </c>
      <c r="AB196" s="751">
        <f>IF(U195&lt;&gt;0,1,0)</f>
        <v>0</v>
      </c>
      <c r="AC196" s="753">
        <f>IF(AB196&gt;0,SUM(AB$76:AB196),AC195+0.001)</f>
        <v>0.12100000000000009</v>
      </c>
      <c r="AV196" s="1947">
        <f>IF(AF196&gt;0,SUM(AF$76:AF196),AV195+0.001)</f>
        <v>0.12100000000000009</v>
      </c>
      <c r="AW196" s="1947">
        <f>IF(AG196&gt;0,SUM(AG$76:AG196),AW195+0.001)</f>
        <v>0.12100000000000009</v>
      </c>
      <c r="AX196" s="1947">
        <f>IF(AH196&gt;0,SUM(AH$76:AH196),AX195+0.001)</f>
        <v>7.0990000000000331</v>
      </c>
      <c r="AY196" s="1947">
        <f>IF(AI196&gt;0,SUM(AI$76:AI196),AY195+0.001)</f>
        <v>6.1050000000000351</v>
      </c>
      <c r="AZ196" s="1947">
        <f>IF(AJ196&gt;0,SUM(AJ$76:AJ196),AZ195+0.001)</f>
        <v>1.1019999999999888</v>
      </c>
      <c r="BA196" s="1947">
        <f>IF(AK196&gt;0,SUM(AK$76:AK196),BA195+0.001)</f>
        <v>0.12100000000000009</v>
      </c>
      <c r="BB196" s="1947">
        <f>IF(AL196&gt;0,SUM(AL$76:AL196),BB195+0.001)</f>
        <v>0.12100000000000009</v>
      </c>
      <c r="BC196" s="1947">
        <f>IF(AM196&gt;0,SUM(AM$76:AM196),BC195+0.001)</f>
        <v>0.12100000000000009</v>
      </c>
      <c r="BD196" s="1947">
        <f>IF(AN196&gt;0,SUM(AN$76:AN196),BD195+0.001)</f>
        <v>0.12100000000000009</v>
      </c>
      <c r="BE196" s="1947">
        <f>IF(AO196&gt;0,SUM(AO$76:AO196),BE195+0.001)</f>
        <v>0.12100000000000009</v>
      </c>
      <c r="BF196" s="1947">
        <f>IF(AP196&gt;0,SUM(AP$76:AP196),BF195+0.001)</f>
        <v>0.12100000000000009</v>
      </c>
      <c r="BG196" s="1947"/>
      <c r="BH196" s="1947"/>
      <c r="BI196" s="1947"/>
      <c r="BJ196" s="1947"/>
    </row>
    <row r="197" spans="1:62" ht="23.25" customHeight="1">
      <c r="A197" s="1976" t="str">
        <f>IF(Y!DZ34=0," ",Y!DZ34)</f>
        <v xml:space="preserve"> </v>
      </c>
      <c r="B197" s="1970" t="str">
        <f>IF(Y!EA34=0," ",Y!EA34)</f>
        <v xml:space="preserve"> </v>
      </c>
      <c r="C197" s="1231"/>
      <c r="D197" s="1974" t="str">
        <f>IF(Y!EB34=0," ",Y!EB34)</f>
        <v xml:space="preserve"> </v>
      </c>
      <c r="E197" s="1976" t="str">
        <f>IF(Y!EC34=0," ",Y!EC34)</f>
        <v xml:space="preserve"> </v>
      </c>
      <c r="F197" s="1230" t="s">
        <v>2123</v>
      </c>
      <c r="G197" s="2941"/>
      <c r="H197" s="1493"/>
      <c r="I197" s="716"/>
      <c r="J197" s="716"/>
      <c r="K197" s="716"/>
      <c r="L197" s="716"/>
      <c r="M197" s="716"/>
      <c r="N197" s="716"/>
      <c r="O197" s="187"/>
      <c r="P197" s="187"/>
      <c r="Q197" s="187"/>
      <c r="R197" s="187"/>
      <c r="S197" s="187"/>
      <c r="T197" s="742">
        <f>IF(Y!EK34=0,0,Y!EK34)</f>
        <v>0</v>
      </c>
      <c r="U197" s="742">
        <f>IF(Y!EL34=0,0,Y!EL34)</f>
        <v>0</v>
      </c>
      <c r="V197" s="748">
        <v>0</v>
      </c>
      <c r="W197" s="748">
        <f>IF(V197&gt;0,SUM(V$76:V197),0)</f>
        <v>0</v>
      </c>
      <c r="X197" s="748">
        <f>IF(T195&lt;&gt;0,1,0)</f>
        <v>0</v>
      </c>
      <c r="Y197" s="750">
        <f>IF(X197&gt;0,SUM(X$76:X197),Y196+0.001)</f>
        <v>18.09800000000012</v>
      </c>
      <c r="Z197" s="751">
        <v>0</v>
      </c>
      <c r="AA197" s="751">
        <f>IF(Z197&gt;0,SUM(Z$76:Z197),0)</f>
        <v>0</v>
      </c>
      <c r="AB197" s="751">
        <f>IF(U195&lt;&gt;0,1,0)</f>
        <v>0</v>
      </c>
      <c r="AC197" s="753">
        <f>IF(AB197&gt;0,SUM(AB$76:AB197),AC196+0.001)</f>
        <v>0.12200000000000009</v>
      </c>
      <c r="AV197" s="1947">
        <f>IF(AF197&gt;0,SUM(AF$76:AF197),AV196+0.001)</f>
        <v>0.12200000000000009</v>
      </c>
      <c r="AW197" s="1947">
        <f>IF(AG197&gt;0,SUM(AG$76:AG197),AW196+0.001)</f>
        <v>0.12200000000000009</v>
      </c>
      <c r="AX197" s="1947">
        <f>IF(AH197&gt;0,SUM(AH$76:AH197),AX196+0.001)</f>
        <v>7.1000000000000334</v>
      </c>
      <c r="AY197" s="1947">
        <f>IF(AI197&gt;0,SUM(AI$76:AI197),AY196+0.001)</f>
        <v>6.1060000000000354</v>
      </c>
      <c r="AZ197" s="1947">
        <f>IF(AJ197&gt;0,SUM(AJ$76:AJ197),AZ196+0.001)</f>
        <v>1.1029999999999887</v>
      </c>
      <c r="BA197" s="1947">
        <f>IF(AK197&gt;0,SUM(AK$76:AK197),BA196+0.001)</f>
        <v>0.12200000000000009</v>
      </c>
      <c r="BB197" s="1947">
        <f>IF(AL197&gt;0,SUM(AL$76:AL197),BB196+0.001)</f>
        <v>0.12200000000000009</v>
      </c>
      <c r="BC197" s="1947">
        <f>IF(AM197&gt;0,SUM(AM$76:AM197),BC196+0.001)</f>
        <v>0.12200000000000009</v>
      </c>
      <c r="BD197" s="1947">
        <f>IF(AN197&gt;0,SUM(AN$76:AN197),BD196+0.001)</f>
        <v>0.12200000000000009</v>
      </c>
      <c r="BE197" s="1947">
        <f>IF(AO197&gt;0,SUM(AO$76:AO197),BE196+0.001)</f>
        <v>0.12200000000000009</v>
      </c>
      <c r="BF197" s="1947">
        <f>IF(AP197&gt;0,SUM(AP$76:AP197),BF196+0.001)</f>
        <v>0.12200000000000009</v>
      </c>
      <c r="BG197" s="1947"/>
      <c r="BH197" s="1947"/>
      <c r="BI197" s="1947"/>
      <c r="BJ197" s="1947"/>
    </row>
    <row r="198" spans="1:62" ht="23.25" customHeight="1">
      <c r="A198" s="1968"/>
      <c r="B198" s="1968"/>
      <c r="C198" s="1228"/>
      <c r="D198" s="1968"/>
      <c r="E198" s="1968"/>
      <c r="F198" s="1228"/>
      <c r="G198" s="2941"/>
      <c r="H198" s="1493"/>
      <c r="I198" s="716"/>
      <c r="J198" s="716"/>
      <c r="K198" s="716"/>
      <c r="L198" s="716"/>
      <c r="M198" s="716"/>
      <c r="N198" s="716"/>
      <c r="O198" s="187"/>
      <c r="P198" s="187"/>
      <c r="Q198" s="187"/>
      <c r="R198" s="187"/>
      <c r="S198" s="187"/>
      <c r="T198" s="427"/>
      <c r="U198" s="427"/>
      <c r="V198" s="748"/>
      <c r="W198" s="748"/>
      <c r="X198" s="748"/>
      <c r="Y198" s="750">
        <f>IF(X198&gt;0,SUM(X$76:X198),Y197+0.001)</f>
        <v>18.099000000000121</v>
      </c>
      <c r="Z198" s="751"/>
      <c r="AA198" s="751"/>
      <c r="AB198" s="751"/>
      <c r="AC198" s="753">
        <f>IF(AB198&gt;0,SUM(AB$76:AB198),AC197+0.001)</f>
        <v>0.1230000000000001</v>
      </c>
      <c r="AV198" s="1947">
        <f>IF(AF198&gt;0,SUM(AF$76:AF198),AV197+0.001)</f>
        <v>0.1230000000000001</v>
      </c>
      <c r="AW198" s="1947">
        <f>IF(AG198&gt;0,SUM(AG$76:AG198),AW197+0.001)</f>
        <v>0.1230000000000001</v>
      </c>
      <c r="AX198" s="1947">
        <f>IF(AH198&gt;0,SUM(AH$76:AH198),AX197+0.001)</f>
        <v>7.1010000000000337</v>
      </c>
      <c r="AY198" s="1947">
        <f>IF(AI198&gt;0,SUM(AI$76:AI198),AY197+0.001)</f>
        <v>6.1070000000000357</v>
      </c>
      <c r="AZ198" s="1947">
        <f>IF(AJ198&gt;0,SUM(AJ$76:AJ198),AZ197+0.001)</f>
        <v>1.1039999999999885</v>
      </c>
      <c r="BA198" s="1947">
        <f>IF(AK198&gt;0,SUM(AK$76:AK198),BA197+0.001)</f>
        <v>0.1230000000000001</v>
      </c>
      <c r="BB198" s="1947">
        <f>IF(AL198&gt;0,SUM(AL$76:AL198),BB197+0.001)</f>
        <v>0.1230000000000001</v>
      </c>
      <c r="BC198" s="1947">
        <f>IF(AM198&gt;0,SUM(AM$76:AM198),BC197+0.001)</f>
        <v>0.1230000000000001</v>
      </c>
      <c r="BD198" s="1947">
        <f>IF(AN198&gt;0,SUM(AN$76:AN198),BD197+0.001)</f>
        <v>0.1230000000000001</v>
      </c>
      <c r="BE198" s="1947">
        <f>IF(AO198&gt;0,SUM(AO$76:AO198),BE197+0.001)</f>
        <v>0.1230000000000001</v>
      </c>
      <c r="BF198" s="1947">
        <f>IF(AP198&gt;0,SUM(AP$76:AP198),BF197+0.001)</f>
        <v>0.1230000000000001</v>
      </c>
      <c r="BG198" s="1947"/>
      <c r="BH198" s="1947"/>
      <c r="BI198" s="1947"/>
      <c r="BJ198" s="1947"/>
    </row>
    <row r="199" spans="1:62" ht="23.25" customHeight="1">
      <c r="A199" s="1234" t="str">
        <f>"- "&amp;H199&amp;" -"</f>
        <v>- 34 -</v>
      </c>
      <c r="B199" s="1234"/>
      <c r="C199" s="1234"/>
      <c r="D199" s="1234"/>
      <c r="E199" s="1234"/>
      <c r="F199" s="1234"/>
      <c r="G199" s="2941">
        <f>IF(A207&gt;0,1,0)</f>
        <v>1</v>
      </c>
      <c r="H199" s="1493">
        <f>IF(G199&gt;0,SUM(G$1:G199),0)</f>
        <v>34</v>
      </c>
      <c r="I199" s="1943"/>
      <c r="J199" s="1943"/>
      <c r="K199" s="1943"/>
      <c r="L199" s="1943"/>
      <c r="M199" s="1943"/>
      <c r="N199" s="1943"/>
      <c r="T199" s="427"/>
      <c r="U199" s="427"/>
      <c r="V199" s="748"/>
      <c r="W199" s="748"/>
      <c r="X199" s="748"/>
      <c r="Y199" s="750">
        <f>IF(X199&gt;0,SUM(X$76:X199),Y198+0.001)</f>
        <v>18.100000000000122</v>
      </c>
      <c r="Z199" s="751"/>
      <c r="AA199" s="751"/>
      <c r="AB199" s="751"/>
      <c r="AC199" s="753">
        <f>IF(AB199&gt;0,SUM(AB$76:AB199),AC198+0.001)</f>
        <v>0.1240000000000001</v>
      </c>
      <c r="AV199" s="1947">
        <f>IF(AF199&gt;0,SUM(AF$76:AF199),AV198+0.001)</f>
        <v>0.1240000000000001</v>
      </c>
      <c r="AW199" s="1947">
        <f>IF(AG199&gt;0,SUM(AG$76:AG199),AW198+0.001)</f>
        <v>0.1240000000000001</v>
      </c>
      <c r="AX199" s="1947">
        <f>IF(AH199&gt;0,SUM(AH$76:AH199),AX198+0.001)</f>
        <v>7.1020000000000341</v>
      </c>
      <c r="AY199" s="1947">
        <f>IF(AI199&gt;0,SUM(AI$76:AI199),AY198+0.001)</f>
        <v>6.1080000000000361</v>
      </c>
      <c r="AZ199" s="1947">
        <f>IF(AJ199&gt;0,SUM(AJ$76:AJ199),AZ198+0.001)</f>
        <v>1.1049999999999884</v>
      </c>
      <c r="BA199" s="1947">
        <f>IF(AK199&gt;0,SUM(AK$76:AK199),BA198+0.001)</f>
        <v>0.1240000000000001</v>
      </c>
      <c r="BB199" s="1947">
        <f>IF(AL199&gt;0,SUM(AL$76:AL199),BB198+0.001)</f>
        <v>0.1240000000000001</v>
      </c>
      <c r="BC199" s="1947">
        <f>IF(AM199&gt;0,SUM(AM$76:AM199),BC198+0.001)</f>
        <v>0.1240000000000001</v>
      </c>
      <c r="BD199" s="1947">
        <f>IF(AN199&gt;0,SUM(AN$76:AN199),BD198+0.001)</f>
        <v>0.1240000000000001</v>
      </c>
      <c r="BE199" s="1947">
        <f>IF(AO199&gt;0,SUM(AO$76:AO199),BE198+0.001)</f>
        <v>0.1240000000000001</v>
      </c>
      <c r="BF199" s="1947">
        <f>IF(AP199&gt;0,SUM(AP$76:AP199),BF198+0.001)</f>
        <v>0.1240000000000001</v>
      </c>
      <c r="BG199" s="1947"/>
      <c r="BH199" s="1947"/>
      <c r="BI199" s="1947"/>
      <c r="BJ199" s="1947"/>
    </row>
    <row r="200" spans="1:62" ht="23.25" customHeight="1">
      <c r="G200" s="2941"/>
      <c r="H200" s="1493"/>
      <c r="I200" s="1943"/>
      <c r="J200" s="1943"/>
      <c r="K200" s="1943"/>
      <c r="L200" s="1943"/>
      <c r="M200" s="1943"/>
      <c r="N200" s="1943"/>
      <c r="T200" s="427"/>
      <c r="U200" s="427"/>
      <c r="V200" s="748"/>
      <c r="W200" s="748"/>
      <c r="X200" s="748"/>
      <c r="Y200" s="750">
        <f>IF(X200&gt;0,SUM(X$76:X200),Y199+0.001)</f>
        <v>18.101000000000123</v>
      </c>
      <c r="Z200" s="751"/>
      <c r="AA200" s="751"/>
      <c r="AB200" s="751"/>
      <c r="AC200" s="753">
        <f>IF(AB200&gt;0,SUM(AB$76:AB200),AC199+0.001)</f>
        <v>0.12500000000000008</v>
      </c>
      <c r="AV200" s="1947">
        <f>IF(AF200&gt;0,SUM(AF$76:AF200),AV199+0.001)</f>
        <v>0.12500000000000008</v>
      </c>
      <c r="AW200" s="1947">
        <f>IF(AG200&gt;0,SUM(AG$76:AG200),AW199+0.001)</f>
        <v>0.12500000000000008</v>
      </c>
      <c r="AX200" s="1947">
        <f>IF(AH200&gt;0,SUM(AH$76:AH200),AX199+0.001)</f>
        <v>7.1030000000000344</v>
      </c>
      <c r="AY200" s="1947">
        <f>IF(AI200&gt;0,SUM(AI$76:AI200),AY199+0.001)</f>
        <v>6.1090000000000364</v>
      </c>
      <c r="AZ200" s="1947">
        <f>IF(AJ200&gt;0,SUM(AJ$76:AJ200),AZ199+0.001)</f>
        <v>1.1059999999999883</v>
      </c>
      <c r="BA200" s="1947">
        <f>IF(AK200&gt;0,SUM(AK$76:AK200),BA199+0.001)</f>
        <v>0.12500000000000008</v>
      </c>
      <c r="BB200" s="1947">
        <f>IF(AL200&gt;0,SUM(AL$76:AL200),BB199+0.001)</f>
        <v>0.12500000000000008</v>
      </c>
      <c r="BC200" s="1947">
        <f>IF(AM200&gt;0,SUM(AM$76:AM200),BC199+0.001)</f>
        <v>0.12500000000000008</v>
      </c>
      <c r="BD200" s="1947">
        <f>IF(AN200&gt;0,SUM(AN$76:AN200),BD199+0.001)</f>
        <v>0.12500000000000008</v>
      </c>
      <c r="BE200" s="1947">
        <f>IF(AO200&gt;0,SUM(AO$76:AO200),BE199+0.001)</f>
        <v>0.12500000000000008</v>
      </c>
      <c r="BF200" s="1947">
        <f>IF(AP200&gt;0,SUM(AP$76:AP200),BF199+0.001)</f>
        <v>0.12500000000000008</v>
      </c>
      <c r="BG200" s="1947"/>
      <c r="BH200" s="1947"/>
      <c r="BI200" s="1947"/>
      <c r="BJ200" s="1947"/>
    </row>
    <row r="201" spans="1:62" ht="23.25" customHeight="1">
      <c r="G201" s="2941"/>
      <c r="H201" s="1493"/>
      <c r="I201" s="1943"/>
      <c r="J201" s="1943"/>
      <c r="K201" s="1943"/>
      <c r="L201" s="1943"/>
      <c r="M201" s="1943"/>
      <c r="N201" s="1943"/>
      <c r="T201" s="427"/>
      <c r="U201" s="427"/>
      <c r="V201" s="748"/>
      <c r="W201" s="748"/>
      <c r="X201" s="748"/>
      <c r="Y201" s="750">
        <f>IF(X201&gt;0,SUM(X$76:X201),Y200+0.001)</f>
        <v>18.102000000000125</v>
      </c>
      <c r="Z201" s="751"/>
      <c r="AA201" s="751"/>
      <c r="AB201" s="751"/>
      <c r="AC201" s="753">
        <f>IF(AB201&gt;0,SUM(AB$76:AB201),AC200+0.001)</f>
        <v>0.12600000000000008</v>
      </c>
      <c r="AV201" s="1947">
        <f>IF(AF201&gt;0,SUM(AF$76:AF201),AV200+0.001)</f>
        <v>0.12600000000000008</v>
      </c>
      <c r="AW201" s="1947">
        <f>IF(AG201&gt;0,SUM(AG$76:AG201),AW200+0.001)</f>
        <v>0.12600000000000008</v>
      </c>
      <c r="AX201" s="1947">
        <f>IF(AH201&gt;0,SUM(AH$76:AH201),AX200+0.001)</f>
        <v>7.1040000000000347</v>
      </c>
      <c r="AY201" s="1947">
        <f>IF(AI201&gt;0,SUM(AI$76:AI201),AY200+0.001)</f>
        <v>6.1100000000000367</v>
      </c>
      <c r="AZ201" s="1947">
        <f>IF(AJ201&gt;0,SUM(AJ$76:AJ201),AZ200+0.001)</f>
        <v>1.1069999999999882</v>
      </c>
      <c r="BA201" s="1947">
        <f>IF(AK201&gt;0,SUM(AK$76:AK201),BA200+0.001)</f>
        <v>0.12600000000000008</v>
      </c>
      <c r="BB201" s="1947">
        <f>IF(AL201&gt;0,SUM(AL$76:AL201),BB200+0.001)</f>
        <v>0.12600000000000008</v>
      </c>
      <c r="BC201" s="1947">
        <f>IF(AM201&gt;0,SUM(AM$76:AM201),BC200+0.001)</f>
        <v>0.12600000000000008</v>
      </c>
      <c r="BD201" s="1947">
        <f>IF(AN201&gt;0,SUM(AN$76:AN201),BD200+0.001)</f>
        <v>0.12600000000000008</v>
      </c>
      <c r="BE201" s="1947">
        <f>IF(AO201&gt;0,SUM(AO$76:AO201),BE200+0.001)</f>
        <v>0.12600000000000008</v>
      </c>
      <c r="BF201" s="1947">
        <f>IF(AP201&gt;0,SUM(AP$76:AP201),BF200+0.001)</f>
        <v>0.12600000000000008</v>
      </c>
      <c r="BG201" s="1947"/>
      <c r="BH201" s="1947"/>
      <c r="BI201" s="1947"/>
      <c r="BJ201" s="1947"/>
    </row>
    <row r="202" spans="1:62" ht="23.25" customHeight="1">
      <c r="A202" s="1215" t="str">
        <f>IF(Y!CO35=0," ",Y!CO35)</f>
        <v>กลยุทธ์ ที่ 5   การมีส่วนร่วมของผู้ปกครอง ชุมชน ภาคเอกชน และท้องถิ่นในการจัดการศึกษา</v>
      </c>
      <c r="G202" s="2941"/>
      <c r="H202" s="1493"/>
      <c r="I202" s="1943"/>
      <c r="J202" s="1943"/>
      <c r="K202" s="1943"/>
      <c r="L202" s="1943"/>
      <c r="M202" s="1943"/>
      <c r="N202" s="1943"/>
      <c r="T202" s="427"/>
      <c r="U202" s="427"/>
      <c r="V202" s="748"/>
      <c r="W202" s="748"/>
      <c r="X202" s="748"/>
      <c r="Y202" s="750">
        <f>IF(X202&gt;0,SUM(X$76:X202),Y201+0.001)</f>
        <v>18.103000000000126</v>
      </c>
      <c r="Z202" s="751"/>
      <c r="AA202" s="751"/>
      <c r="AB202" s="751"/>
      <c r="AC202" s="753">
        <f>IF(AB202&gt;0,SUM(AB$76:AB202),AC201+0.001)</f>
        <v>0.12700000000000009</v>
      </c>
      <c r="AV202" s="1947">
        <f>IF(AF202&gt;0,SUM(AF$76:AF202),AV201+0.001)</f>
        <v>0.12700000000000009</v>
      </c>
      <c r="AW202" s="1947">
        <f>IF(AG202&gt;0,SUM(AG$76:AG202),AW201+0.001)</f>
        <v>0.12700000000000009</v>
      </c>
      <c r="AX202" s="1947">
        <f>IF(AH202&gt;0,SUM(AH$76:AH202),AX201+0.001)</f>
        <v>7.1050000000000351</v>
      </c>
      <c r="AY202" s="1947">
        <f>IF(AI202&gt;0,SUM(AI$76:AI202),AY201+0.001)</f>
        <v>6.1110000000000371</v>
      </c>
      <c r="AZ202" s="1947">
        <f>IF(AJ202&gt;0,SUM(AJ$76:AJ202),AZ201+0.001)</f>
        <v>1.1079999999999881</v>
      </c>
      <c r="BA202" s="1947">
        <f>IF(AK202&gt;0,SUM(AK$76:AK202),BA201+0.001)</f>
        <v>0.12700000000000009</v>
      </c>
      <c r="BB202" s="1947">
        <f>IF(AL202&gt;0,SUM(AL$76:AL202),BB201+0.001)</f>
        <v>0.12700000000000009</v>
      </c>
      <c r="BC202" s="1947">
        <f>IF(AM202&gt;0,SUM(AM$76:AM202),BC201+0.001)</f>
        <v>0.12700000000000009</v>
      </c>
      <c r="BD202" s="1947">
        <f>IF(AN202&gt;0,SUM(AN$76:AN202),BD201+0.001)</f>
        <v>0.12700000000000009</v>
      </c>
      <c r="BE202" s="1947">
        <f>IF(AO202&gt;0,SUM(AO$76:AO202),BE201+0.001)</f>
        <v>0.12700000000000009</v>
      </c>
      <c r="BF202" s="1947">
        <f>IF(AP202&gt;0,SUM(AP$76:AP202),BF201+0.001)</f>
        <v>0.12700000000000009</v>
      </c>
      <c r="BG202" s="1947"/>
      <c r="BH202" s="1947"/>
      <c r="BI202" s="1947"/>
      <c r="BJ202" s="1947"/>
    </row>
    <row r="203" spans="1:62" ht="23.25" customHeight="1">
      <c r="B203" s="1233"/>
      <c r="G203" s="2941"/>
      <c r="H203" s="1493"/>
      <c r="I203" s="1943"/>
      <c r="J203" s="1943"/>
      <c r="K203" s="1943"/>
      <c r="L203" s="1943"/>
      <c r="M203" s="1943"/>
      <c r="N203" s="1943"/>
      <c r="T203" s="427"/>
      <c r="U203" s="427"/>
      <c r="V203" s="748"/>
      <c r="W203" s="748"/>
      <c r="X203" s="748"/>
      <c r="Y203" s="750">
        <f>IF(X203&gt;0,SUM(X$76:X203),Y202+0.001)</f>
        <v>18.104000000000127</v>
      </c>
      <c r="Z203" s="751"/>
      <c r="AA203" s="751"/>
      <c r="AB203" s="751"/>
      <c r="AC203" s="753">
        <f>IF(AB203&gt;0,SUM(AB$76:AB203),AC202+0.001)</f>
        <v>0.12800000000000009</v>
      </c>
      <c r="AV203" s="1947">
        <f>IF(AF203&gt;0,SUM(AF$76:AF203),AV202+0.001)</f>
        <v>0.12800000000000009</v>
      </c>
      <c r="AW203" s="1947">
        <f>IF(AG203&gt;0,SUM(AG$76:AG203),AW202+0.001)</f>
        <v>0.12800000000000009</v>
      </c>
      <c r="AX203" s="1947">
        <f>IF(AH203&gt;0,SUM(AH$76:AH203),AX202+0.001)</f>
        <v>7.1060000000000354</v>
      </c>
      <c r="AY203" s="1947">
        <f>IF(AI203&gt;0,SUM(AI$76:AI203),AY202+0.001)</f>
        <v>6.1120000000000374</v>
      </c>
      <c r="AZ203" s="1947">
        <f>IF(AJ203&gt;0,SUM(AJ$76:AJ203),AZ202+0.001)</f>
        <v>1.108999999999988</v>
      </c>
      <c r="BA203" s="1947">
        <f>IF(AK203&gt;0,SUM(AK$76:AK203),BA202+0.001)</f>
        <v>0.12800000000000009</v>
      </c>
      <c r="BB203" s="1947">
        <f>IF(AL203&gt;0,SUM(AL$76:AL203),BB202+0.001)</f>
        <v>0.12800000000000009</v>
      </c>
      <c r="BC203" s="1947">
        <f>IF(AM203&gt;0,SUM(AM$76:AM203),BC202+0.001)</f>
        <v>0.12800000000000009</v>
      </c>
      <c r="BD203" s="1947">
        <f>IF(AN203&gt;0,SUM(AN$76:AN203),BD202+0.001)</f>
        <v>0.12800000000000009</v>
      </c>
      <c r="BE203" s="1947">
        <f>IF(AO203&gt;0,SUM(AO$76:AO203),BE202+0.001)</f>
        <v>0.12800000000000009</v>
      </c>
      <c r="BF203" s="1947">
        <f>IF(AP203&gt;0,SUM(AP$76:AP203),BF202+0.001)</f>
        <v>0.12800000000000009</v>
      </c>
      <c r="BG203" s="1947"/>
      <c r="BH203" s="1947"/>
      <c r="BI203" s="1947"/>
      <c r="BJ203" s="1947"/>
    </row>
    <row r="204" spans="1:62" ht="23.25" customHeight="1">
      <c r="A204" s="1268"/>
      <c r="B204" s="1242"/>
      <c r="C204" s="1268"/>
      <c r="D204" s="1929"/>
      <c r="E204" s="1929" t="s">
        <v>1244</v>
      </c>
      <c r="F204" s="1242" t="s">
        <v>1250</v>
      </c>
      <c r="G204" s="2941"/>
      <c r="H204" s="1493"/>
      <c r="I204" s="1943"/>
      <c r="J204" s="1943"/>
      <c r="K204" s="1943"/>
      <c r="L204" s="1943"/>
      <c r="M204" s="1943"/>
      <c r="N204" s="1943"/>
      <c r="T204" s="427"/>
      <c r="U204" s="427"/>
      <c r="V204" s="748"/>
      <c r="W204" s="748"/>
      <c r="X204" s="748"/>
      <c r="Y204" s="750">
        <f>IF(X204&gt;0,SUM(X$76:X204),Y203+0.001)</f>
        <v>18.105000000000128</v>
      </c>
      <c r="Z204" s="751"/>
      <c r="AA204" s="751"/>
      <c r="AB204" s="751"/>
      <c r="AC204" s="753">
        <f>IF(AB204&gt;0,SUM(AB$76:AB204),AC203+0.001)</f>
        <v>0.12900000000000009</v>
      </c>
      <c r="AV204" s="1947">
        <f>IF(AF204&gt;0,SUM(AF$76:AF204),AV203+0.001)</f>
        <v>0.12900000000000009</v>
      </c>
      <c r="AW204" s="1947">
        <f>IF(AG204&gt;0,SUM(AG$76:AG204),AW203+0.001)</f>
        <v>0.12900000000000009</v>
      </c>
      <c r="AX204" s="1947">
        <f>IF(AH204&gt;0,SUM(AH$76:AH204),AX203+0.001)</f>
        <v>7.1070000000000357</v>
      </c>
      <c r="AY204" s="1947">
        <f>IF(AI204&gt;0,SUM(AI$76:AI204),AY203+0.001)</f>
        <v>6.1130000000000377</v>
      </c>
      <c r="AZ204" s="1947">
        <f>IF(AJ204&gt;0,SUM(AJ$76:AJ204),AZ203+0.001)</f>
        <v>1.1099999999999879</v>
      </c>
      <c r="BA204" s="1947">
        <f>IF(AK204&gt;0,SUM(AK$76:AK204),BA203+0.001)</f>
        <v>0.12900000000000009</v>
      </c>
      <c r="BB204" s="1947">
        <f>IF(AL204&gt;0,SUM(AL$76:AL204),BB203+0.001)</f>
        <v>0.12900000000000009</v>
      </c>
      <c r="BC204" s="1947">
        <f>IF(AM204&gt;0,SUM(AM$76:AM204),BC203+0.001)</f>
        <v>0.12900000000000009</v>
      </c>
      <c r="BD204" s="1947">
        <f>IF(AN204&gt;0,SUM(AN$76:AN204),BD203+0.001)</f>
        <v>0.12900000000000009</v>
      </c>
      <c r="BE204" s="1947">
        <f>IF(AO204&gt;0,SUM(AO$76:AO204),BE203+0.001)</f>
        <v>0.12900000000000009</v>
      </c>
      <c r="BF204" s="1947">
        <f>IF(AP204&gt;0,SUM(AP$76:AP204),BF203+0.001)</f>
        <v>0.12900000000000009</v>
      </c>
      <c r="BG204" s="1947"/>
      <c r="BH204" s="1947"/>
      <c r="BI204" s="1947"/>
      <c r="BJ204" s="1947"/>
    </row>
    <row r="205" spans="1:62" ht="23.25" customHeight="1">
      <c r="A205" s="1270" t="s">
        <v>1251</v>
      </c>
      <c r="B205" s="1360" t="s">
        <v>299</v>
      </c>
      <c r="C205" s="1270"/>
      <c r="D205" s="1964" t="s">
        <v>1243</v>
      </c>
      <c r="E205" s="1964" t="s">
        <v>300</v>
      </c>
      <c r="F205" s="1360" t="s">
        <v>1887</v>
      </c>
      <c r="G205" s="2941"/>
      <c r="H205" s="1493"/>
      <c r="I205" s="1943"/>
      <c r="J205" s="1943"/>
      <c r="K205" s="1943"/>
      <c r="L205" s="1943"/>
      <c r="M205" s="1943"/>
      <c r="N205" s="1943"/>
      <c r="T205" s="427"/>
      <c r="U205" s="427"/>
      <c r="V205" s="748"/>
      <c r="W205" s="748"/>
      <c r="X205" s="748"/>
      <c r="Y205" s="750">
        <f>IF(X205&gt;0,SUM(X$76:X205),Y204+0.001)</f>
        <v>18.10600000000013</v>
      </c>
      <c r="Z205" s="751"/>
      <c r="AA205" s="751"/>
      <c r="AB205" s="751"/>
      <c r="AC205" s="753">
        <f>IF(AB205&gt;0,SUM(AB$76:AB205),AC204+0.001)</f>
        <v>0.13000000000000009</v>
      </c>
      <c r="AF205" s="269"/>
      <c r="AG205" s="56"/>
      <c r="AH205" s="56"/>
      <c r="AI205" s="56"/>
      <c r="AJ205" s="56"/>
      <c r="AK205" s="56"/>
      <c r="AL205" s="56"/>
      <c r="AM205" s="56"/>
      <c r="AN205" s="56"/>
      <c r="AO205" s="56"/>
      <c r="AP205" s="56"/>
      <c r="AQ205" s="56"/>
      <c r="AR205" s="56"/>
      <c r="AS205" s="56"/>
      <c r="AT205" s="56"/>
      <c r="AV205" s="1947">
        <f>IF(AF205&gt;0,SUM(AF$76:AF205),AV204+0.001)</f>
        <v>0.13000000000000009</v>
      </c>
      <c r="AW205" s="1947">
        <f>IF(AG205&gt;0,SUM(AG$76:AG205),AW204+0.001)</f>
        <v>0.13000000000000009</v>
      </c>
      <c r="AX205" s="1947">
        <f>IF(AH205&gt;0,SUM(AH$76:AH205),AX204+0.001)</f>
        <v>7.1080000000000361</v>
      </c>
      <c r="AY205" s="1947">
        <f>IF(AI205&gt;0,SUM(AI$76:AI205),AY204+0.001)</f>
        <v>6.1140000000000381</v>
      </c>
      <c r="AZ205" s="1947">
        <f>IF(AJ205&gt;0,SUM(AJ$76:AJ205),AZ204+0.001)</f>
        <v>1.1109999999999878</v>
      </c>
      <c r="BA205" s="1947">
        <f>IF(AK205&gt;0,SUM(AK$76:AK205),BA204+0.001)</f>
        <v>0.13000000000000009</v>
      </c>
      <c r="BB205" s="1947">
        <f>IF(AL205&gt;0,SUM(AL$76:AL205),BB204+0.001)</f>
        <v>0.13000000000000009</v>
      </c>
      <c r="BC205" s="1947">
        <f>IF(AM205&gt;0,SUM(AM$76:AM205),BC204+0.001)</f>
        <v>0.13000000000000009</v>
      </c>
      <c r="BD205" s="1947">
        <f>IF(AN205&gt;0,SUM(AN$76:AN205),BD204+0.001)</f>
        <v>0.13000000000000009</v>
      </c>
      <c r="BE205" s="1947">
        <f>IF(AO205&gt;0,SUM(AO$76:AO205),BE204+0.001)</f>
        <v>0.13000000000000009</v>
      </c>
      <c r="BF205" s="1947">
        <f>IF(AP205&gt;0,SUM(AP$76:AP205),BF204+0.001)</f>
        <v>0.13000000000000009</v>
      </c>
      <c r="BG205" s="1947"/>
      <c r="BH205" s="1947"/>
      <c r="BI205" s="1947"/>
      <c r="BJ205" s="1947"/>
    </row>
    <row r="206" spans="1:62" ht="23.25" customHeight="1">
      <c r="A206" s="1278"/>
      <c r="B206" s="1247"/>
      <c r="C206" s="1278"/>
      <c r="D206" s="1930"/>
      <c r="E206" s="1930" t="s">
        <v>891</v>
      </c>
      <c r="F206" s="1247" t="s">
        <v>301</v>
      </c>
      <c r="G206" s="2941"/>
      <c r="H206" s="1493"/>
      <c r="I206" s="1943"/>
      <c r="J206" s="1943"/>
      <c r="K206" s="1943"/>
      <c r="L206" s="1943"/>
      <c r="M206" s="1943"/>
      <c r="N206" s="1943"/>
      <c r="T206" s="427"/>
      <c r="U206" s="427"/>
      <c r="V206" s="748"/>
      <c r="W206" s="748"/>
      <c r="X206" s="748"/>
      <c r="Y206" s="750">
        <f>IF(X206&gt;0,SUM(X$76:X206),Y205+0.001)</f>
        <v>18.107000000000131</v>
      </c>
      <c r="Z206" s="751"/>
      <c r="AA206" s="751"/>
      <c r="AB206" s="751"/>
      <c r="AC206" s="753">
        <f>IF(AB206&gt;0,SUM(AB$76:AB206),AC205+0.001)</f>
        <v>0.13100000000000009</v>
      </c>
      <c r="AF206" s="56"/>
      <c r="AG206" s="56"/>
      <c r="AH206" s="56"/>
      <c r="AI206" s="56"/>
      <c r="AJ206" s="56"/>
      <c r="AK206" s="56"/>
      <c r="AL206" s="56"/>
      <c r="AM206" s="56"/>
      <c r="AN206" s="56"/>
      <c r="AO206" s="56"/>
      <c r="AP206" s="56"/>
      <c r="AQ206" s="56"/>
      <c r="AR206" s="56"/>
      <c r="AS206" s="56"/>
      <c r="AT206" s="56"/>
      <c r="AV206" s="1947">
        <f>IF(AF206&gt;0,SUM(AF$76:AF206),AV205+0.001)</f>
        <v>0.13100000000000009</v>
      </c>
      <c r="AW206" s="1947">
        <f>IF(AG206&gt;0,SUM(AG$76:AG206),AW205+0.001)</f>
        <v>0.13100000000000009</v>
      </c>
      <c r="AX206" s="1947">
        <f>IF(AH206&gt;0,SUM(AH$76:AH206),AX205+0.001)</f>
        <v>7.1090000000000364</v>
      </c>
      <c r="AY206" s="1947">
        <f>IF(AI206&gt;0,SUM(AI$76:AI206),AY205+0.001)</f>
        <v>6.1150000000000384</v>
      </c>
      <c r="AZ206" s="1947">
        <f>IF(AJ206&gt;0,SUM(AJ$76:AJ206),AZ205+0.001)</f>
        <v>1.1119999999999877</v>
      </c>
      <c r="BA206" s="1947">
        <f>IF(AK206&gt;0,SUM(AK$76:AK206),BA205+0.001)</f>
        <v>0.13100000000000009</v>
      </c>
      <c r="BB206" s="1947">
        <f>IF(AL206&gt;0,SUM(AL$76:AL206),BB205+0.001)</f>
        <v>0.13100000000000009</v>
      </c>
      <c r="BC206" s="1947">
        <f>IF(AM206&gt;0,SUM(AM$76:AM206),BC205+0.001)</f>
        <v>0.13100000000000009</v>
      </c>
      <c r="BD206" s="1947">
        <f>IF(AN206&gt;0,SUM(AN$76:AN206),BD205+0.001)</f>
        <v>0.13100000000000009</v>
      </c>
      <c r="BE206" s="1947">
        <f>IF(AO206&gt;0,SUM(AO$76:AO206),BE205+0.001)</f>
        <v>0.13100000000000009</v>
      </c>
      <c r="BF206" s="1947">
        <f>IF(AP206&gt;0,SUM(AP$76:AP206),BF205+0.001)</f>
        <v>0.13100000000000009</v>
      </c>
      <c r="BG206" s="1947"/>
      <c r="BH206" s="1947"/>
      <c r="BI206" s="1947"/>
      <c r="BJ206" s="1947"/>
    </row>
    <row r="207" spans="1:62" ht="23.25" customHeight="1">
      <c r="A207" s="1967" t="str">
        <f>IF(Y!CM36=0," ",Y!CM36)</f>
        <v xml:space="preserve"> </v>
      </c>
      <c r="B207" s="1965" t="str">
        <f>IF(Y!CN36=0," ",Y!CN36)</f>
        <v xml:space="preserve"> </v>
      </c>
      <c r="C207" s="1226"/>
      <c r="D207" s="1971" t="str">
        <f>IF(Y!CO36=0," ",Y!CO36)</f>
        <v xml:space="preserve"> </v>
      </c>
      <c r="E207" s="1965" t="str">
        <f>IF(Y!CP36=0," ",Y!CP36)</f>
        <v xml:space="preserve"> </v>
      </c>
      <c r="F207" s="1966" t="str">
        <f>IF(I207=0," ",P207)</f>
        <v xml:space="preserve"> </v>
      </c>
      <c r="G207" s="2941"/>
      <c r="H207" s="1493"/>
      <c r="I207" s="716">
        <f>Y!CQ36</f>
        <v>0</v>
      </c>
      <c r="J207" s="716">
        <f>Y!CR36</f>
        <v>0</v>
      </c>
      <c r="K207" s="716">
        <f>Y!CS36</f>
        <v>0</v>
      </c>
      <c r="L207" s="716">
        <f>Y!CT36</f>
        <v>0</v>
      </c>
      <c r="M207" s="716">
        <f>Y!CU36</f>
        <v>0</v>
      </c>
      <c r="N207" s="716">
        <f>Y!CV36</f>
        <v>0</v>
      </c>
      <c r="O207" s="187">
        <f>INT(I207/10)*10</f>
        <v>0</v>
      </c>
      <c r="P207" s="187" t="str">
        <f>IF(O207=0," ",LOOKUP(O207,I$68:I$72,J$68:J$72))</f>
        <v xml:space="preserve"> </v>
      </c>
      <c r="Q207" s="187" t="str">
        <f>IF(N207&gt;0,J207&amp;","&amp;K207&amp;","&amp;L207&amp;","&amp;M207&amp;","&amp;N207,IF(M207&gt;0,J207&amp;","&amp;K207&amp;","&amp;L207&amp;","&amp;M207,IF(L207&gt;0,J207&amp;","&amp;K207&amp;","&amp;L207,IF(K207&gt;0,J207&amp;","&amp;K207,IF(J207&gt;0,J207," ")))))</f>
        <v xml:space="preserve"> </v>
      </c>
      <c r="R207" s="187">
        <f>I207-O207</f>
        <v>0</v>
      </c>
      <c r="S207" s="187" t="str">
        <f>IF(O207=0," ",IF(O207=100,"ข้อที่ "&amp;Q207,"ข้อที่ "&amp;R207))</f>
        <v xml:space="preserve"> </v>
      </c>
      <c r="T207" s="742">
        <f>IF(Y!CX36=0,0,Y!CX36)</f>
        <v>0</v>
      </c>
      <c r="U207" s="742">
        <f>IF(Y!CY36=0,0,Y!CY36)</f>
        <v>0</v>
      </c>
      <c r="V207" s="748">
        <f>IF(X207&gt;0,1,0)</f>
        <v>0</v>
      </c>
      <c r="W207" s="748">
        <f>IF(V207&gt;0,SUM(V$76:V207),0)</f>
        <v>0</v>
      </c>
      <c r="X207" s="748">
        <f>IF(T207&lt;&gt;0,1,0)</f>
        <v>0</v>
      </c>
      <c r="Y207" s="750">
        <f>IF(X207&gt;0,SUM(X$76:X207),Y206+0.001)</f>
        <v>18.108000000000132</v>
      </c>
      <c r="Z207" s="751">
        <f>IF(AB207&gt;0,1,0)</f>
        <v>0</v>
      </c>
      <c r="AA207" s="751">
        <f>IF(Z207&gt;0,SUM(Z$76:Z207),0)</f>
        <v>0</v>
      </c>
      <c r="AB207" s="751">
        <f>IF(U207&lt;&gt;0,1,0)</f>
        <v>0</v>
      </c>
      <c r="AC207" s="753">
        <f>IF(AB207&gt;0,SUM(AB$76:AB207),AC206+0.001)</f>
        <v>0.13200000000000009</v>
      </c>
      <c r="AE207" s="28">
        <f>IF(I207=0,0,B207&amp;B208&amp;B209)</f>
        <v>0</v>
      </c>
      <c r="AF207" s="28">
        <f t="shared" ref="AF207:AP207" si="33">IF($I207=0,0,IF(OR($J207=AF$75,OR($K207=AF$75,OR($L207=AF$75,OR($M207=AF$75,$N207=AF$75)))),1,0))</f>
        <v>0</v>
      </c>
      <c r="AG207" s="28">
        <f t="shared" si="33"/>
        <v>0</v>
      </c>
      <c r="AH207" s="28">
        <f t="shared" si="33"/>
        <v>0</v>
      </c>
      <c r="AI207" s="28">
        <f t="shared" si="33"/>
        <v>0</v>
      </c>
      <c r="AJ207" s="28">
        <f t="shared" si="33"/>
        <v>0</v>
      </c>
      <c r="AK207" s="28">
        <f t="shared" si="33"/>
        <v>0</v>
      </c>
      <c r="AL207" s="28">
        <f t="shared" si="33"/>
        <v>0</v>
      </c>
      <c r="AM207" s="28">
        <f t="shared" si="33"/>
        <v>0</v>
      </c>
      <c r="AN207" s="28">
        <f t="shared" si="33"/>
        <v>0</v>
      </c>
      <c r="AO207" s="28">
        <f t="shared" si="33"/>
        <v>0</v>
      </c>
      <c r="AP207" s="28">
        <f t="shared" si="33"/>
        <v>0</v>
      </c>
      <c r="AV207" s="1947">
        <f>IF(AF207&gt;0,SUM(AF$76:AF207),AV206+0.001)</f>
        <v>0.13200000000000009</v>
      </c>
      <c r="AW207" s="1947">
        <f>IF(AG207&gt;0,SUM(AG$76:AG207),AW206+0.001)</f>
        <v>0.13200000000000009</v>
      </c>
      <c r="AX207" s="1947">
        <f>IF(AH207&gt;0,SUM(AH$76:AH207),AX206+0.001)</f>
        <v>7.1100000000000367</v>
      </c>
      <c r="AY207" s="1947">
        <f>IF(AI207&gt;0,SUM(AI$76:AI207),AY206+0.001)</f>
        <v>6.1160000000000387</v>
      </c>
      <c r="AZ207" s="1947">
        <f>IF(AJ207&gt;0,SUM(AJ$76:AJ207),AZ206+0.001)</f>
        <v>1.1129999999999876</v>
      </c>
      <c r="BA207" s="1947">
        <f>IF(AK207&gt;0,SUM(AK$76:AK207),BA206+0.001)</f>
        <v>0.13200000000000009</v>
      </c>
      <c r="BB207" s="1947">
        <f>IF(AL207&gt;0,SUM(AL$76:AL207),BB206+0.001)</f>
        <v>0.13200000000000009</v>
      </c>
      <c r="BC207" s="1947">
        <f>IF(AM207&gt;0,SUM(AM$76:AM207),BC206+0.001)</f>
        <v>0.13200000000000009</v>
      </c>
      <c r="BD207" s="1947">
        <f>IF(AN207&gt;0,SUM(AN$76:AN207),BD206+0.001)</f>
        <v>0.13200000000000009</v>
      </c>
      <c r="BE207" s="1947">
        <f>IF(AO207&gt;0,SUM(AO$76:AO207),BE206+0.001)</f>
        <v>0.13200000000000009</v>
      </c>
      <c r="BF207" s="1947">
        <f>IF(AP207&gt;0,SUM(AP$76:AP207),BF206+0.001)</f>
        <v>0.13200000000000009</v>
      </c>
      <c r="BG207" s="1947"/>
      <c r="BH207" s="1947"/>
      <c r="BI207" s="1947"/>
      <c r="BJ207" s="1947"/>
    </row>
    <row r="208" spans="1:62" ht="23.25" customHeight="1">
      <c r="A208" s="1975" t="str">
        <f>IF(Y!CM37=0," ",Y!CM37)</f>
        <v xml:space="preserve"> </v>
      </c>
      <c r="B208" s="1968" t="str">
        <f>IF(Y!CN37=0," ",Y!CN37)</f>
        <v xml:space="preserve"> </v>
      </c>
      <c r="C208" s="1229"/>
      <c r="D208" s="1972" t="str">
        <f>IF(Y!CO37=0," ",Y!CO37)</f>
        <v xml:space="preserve"> </v>
      </c>
      <c r="E208" s="1975" t="str">
        <f>IF(Y!CP37=0," ",Y!CP37)</f>
        <v xml:space="preserve"> </v>
      </c>
      <c r="F208" s="1227" t="str">
        <f>IF(I207=0," ",S207)</f>
        <v xml:space="preserve"> </v>
      </c>
      <c r="G208" s="2941"/>
      <c r="H208" s="1493"/>
      <c r="I208" s="716"/>
      <c r="J208" s="716"/>
      <c r="K208" s="716"/>
      <c r="L208" s="716"/>
      <c r="M208" s="716"/>
      <c r="N208" s="716"/>
      <c r="O208" s="187"/>
      <c r="P208" s="187"/>
      <c r="Q208" s="187"/>
      <c r="R208" s="187"/>
      <c r="S208" s="187"/>
      <c r="T208" s="742">
        <f>IF(Y!CX37=0,0,Y!CX37)</f>
        <v>0</v>
      </c>
      <c r="U208" s="742">
        <f>IF(Y!CY37=0,0,Y!CY37)</f>
        <v>0</v>
      </c>
      <c r="V208" s="748">
        <v>0</v>
      </c>
      <c r="W208" s="748">
        <f>IF(V208&gt;0,SUM(V$76:V208),0)</f>
        <v>0</v>
      </c>
      <c r="X208" s="748">
        <f>IF(T207&lt;&gt;0,1,0)</f>
        <v>0</v>
      </c>
      <c r="Y208" s="750">
        <f>IF(X208&gt;0,SUM(X$76:X208),Y207+0.001)</f>
        <v>18.109000000000133</v>
      </c>
      <c r="Z208" s="751">
        <v>0</v>
      </c>
      <c r="AA208" s="751">
        <f>IF(Z208&gt;0,SUM(Z$76:Z208),0)</f>
        <v>0</v>
      </c>
      <c r="AB208" s="751">
        <f>IF(U207&lt;&gt;0,1,0)</f>
        <v>0</v>
      </c>
      <c r="AC208" s="753">
        <f>IF(AB208&gt;0,SUM(AB$76:AB208),AC207+0.001)</f>
        <v>0.13300000000000009</v>
      </c>
      <c r="AV208" s="1947">
        <f>IF(AF208&gt;0,SUM(AF$76:AF208),AV207+0.001)</f>
        <v>0.13300000000000009</v>
      </c>
      <c r="AW208" s="1947">
        <f>IF(AG208&gt;0,SUM(AG$76:AG208),AW207+0.001)</f>
        <v>0.13300000000000009</v>
      </c>
      <c r="AX208" s="1947">
        <f>IF(AH208&gt;0,SUM(AH$76:AH208),AX207+0.001)</f>
        <v>7.1110000000000371</v>
      </c>
      <c r="AY208" s="1947">
        <f>IF(AI208&gt;0,SUM(AI$76:AI208),AY207+0.001)</f>
        <v>6.1170000000000391</v>
      </c>
      <c r="AZ208" s="1947">
        <f>IF(AJ208&gt;0,SUM(AJ$76:AJ208),AZ207+0.001)</f>
        <v>1.1139999999999874</v>
      </c>
      <c r="BA208" s="1947">
        <f>IF(AK208&gt;0,SUM(AK$76:AK208),BA207+0.001)</f>
        <v>0.13300000000000009</v>
      </c>
      <c r="BB208" s="1947">
        <f>IF(AL208&gt;0,SUM(AL$76:AL208),BB207+0.001)</f>
        <v>0.13300000000000009</v>
      </c>
      <c r="BC208" s="1947">
        <f>IF(AM208&gt;0,SUM(AM$76:AM208),BC207+0.001)</f>
        <v>0.13300000000000009</v>
      </c>
      <c r="BD208" s="1947">
        <f>IF(AN208&gt;0,SUM(AN$76:AN208),BD207+0.001)</f>
        <v>0.13300000000000009</v>
      </c>
      <c r="BE208" s="1947">
        <f>IF(AO208&gt;0,SUM(AO$76:AO208),BE207+0.001)</f>
        <v>0.13300000000000009</v>
      </c>
      <c r="BF208" s="1947">
        <f>IF(AP208&gt;0,SUM(AP$76:AP208),BF207+0.001)</f>
        <v>0.13300000000000009</v>
      </c>
      <c r="BG208" s="1947"/>
      <c r="BH208" s="1947"/>
      <c r="BI208" s="1947"/>
      <c r="BJ208" s="1947"/>
    </row>
    <row r="209" spans="1:62" ht="23.25" customHeight="1">
      <c r="A209" s="1975" t="str">
        <f>IF(Y!CM38=0," ",Y!CM38)</f>
        <v xml:space="preserve"> </v>
      </c>
      <c r="B209" s="1968" t="str">
        <f>IF(Y!CN38=0," ",Y!CN38)</f>
        <v xml:space="preserve"> </v>
      </c>
      <c r="C209" s="1229"/>
      <c r="D209" s="1972" t="str">
        <f>IF(Y!CO38=0," ",Y!CO38)</f>
        <v xml:space="preserve"> </v>
      </c>
      <c r="E209" s="1975" t="str">
        <f>IF(Y!CP38=0," ",Y!CP38)</f>
        <v xml:space="preserve"> </v>
      </c>
      <c r="F209" s="1227" t="s">
        <v>2123</v>
      </c>
      <c r="G209" s="2941"/>
      <c r="H209" s="1493"/>
      <c r="I209" s="716"/>
      <c r="J209" s="716"/>
      <c r="K209" s="716"/>
      <c r="L209" s="716"/>
      <c r="M209" s="716"/>
      <c r="N209" s="716"/>
      <c r="O209" s="187"/>
      <c r="P209" s="187"/>
      <c r="Q209" s="187"/>
      <c r="R209" s="187"/>
      <c r="S209" s="187"/>
      <c r="T209" s="742">
        <f>IF(Y!CX38=0,0,Y!CX38)</f>
        <v>0</v>
      </c>
      <c r="U209" s="742">
        <f>IF(Y!CY38=0,0,Y!CY38)</f>
        <v>0</v>
      </c>
      <c r="V209" s="748">
        <v>0</v>
      </c>
      <c r="W209" s="748">
        <f>IF(V209&gt;0,SUM(V$76:V209),0)</f>
        <v>0</v>
      </c>
      <c r="X209" s="748">
        <f>IF(T207&lt;&gt;0,1,0)</f>
        <v>0</v>
      </c>
      <c r="Y209" s="750">
        <f>IF(X209&gt;0,SUM(X$76:X209),Y208+0.001)</f>
        <v>18.110000000000134</v>
      </c>
      <c r="Z209" s="751">
        <v>0</v>
      </c>
      <c r="AA209" s="751">
        <f>IF(Z209&gt;0,SUM(Z$76:Z209),0)</f>
        <v>0</v>
      </c>
      <c r="AB209" s="751">
        <f>IF(U207&lt;&gt;0,1,0)</f>
        <v>0</v>
      </c>
      <c r="AC209" s="753">
        <f>IF(AB209&gt;0,SUM(AB$76:AB209),AC208+0.001)</f>
        <v>0.13400000000000009</v>
      </c>
      <c r="AV209" s="1947">
        <f>IF(AF209&gt;0,SUM(AF$76:AF209),AV208+0.001)</f>
        <v>0.13400000000000009</v>
      </c>
      <c r="AW209" s="1947">
        <f>IF(AG209&gt;0,SUM(AG$76:AG209),AW208+0.001)</f>
        <v>0.13400000000000009</v>
      </c>
      <c r="AX209" s="1947">
        <f>IF(AH209&gt;0,SUM(AH$76:AH209),AX208+0.001)</f>
        <v>7.1120000000000374</v>
      </c>
      <c r="AY209" s="1947">
        <f>IF(AI209&gt;0,SUM(AI$76:AI209),AY208+0.001)</f>
        <v>6.1180000000000394</v>
      </c>
      <c r="AZ209" s="1947">
        <f>IF(AJ209&gt;0,SUM(AJ$76:AJ209),AZ208+0.001)</f>
        <v>1.1149999999999873</v>
      </c>
      <c r="BA209" s="1947">
        <f>IF(AK209&gt;0,SUM(AK$76:AK209),BA208+0.001)</f>
        <v>0.13400000000000009</v>
      </c>
      <c r="BB209" s="1947">
        <f>IF(AL209&gt;0,SUM(AL$76:AL209),BB208+0.001)</f>
        <v>0.13400000000000009</v>
      </c>
      <c r="BC209" s="1947">
        <f>IF(AM209&gt;0,SUM(AM$76:AM209),BC208+0.001)</f>
        <v>0.13400000000000009</v>
      </c>
      <c r="BD209" s="1947">
        <f>IF(AN209&gt;0,SUM(AN$76:AN209),BD208+0.001)</f>
        <v>0.13400000000000009</v>
      </c>
      <c r="BE209" s="1947">
        <f>IF(AO209&gt;0,SUM(AO$76:AO209),BE208+0.001)</f>
        <v>0.13400000000000009</v>
      </c>
      <c r="BF209" s="1947">
        <f>IF(AP209&gt;0,SUM(AP$76:AP209),BF208+0.001)</f>
        <v>0.13400000000000009</v>
      </c>
      <c r="BG209" s="1947"/>
      <c r="BH209" s="1947"/>
      <c r="BI209" s="1947"/>
      <c r="BJ209" s="1947"/>
    </row>
    <row r="210" spans="1:62" ht="23.25" customHeight="1">
      <c r="A210" s="1975" t="str">
        <f>IF(Y!CM39=0," ",Y!CM39)</f>
        <v xml:space="preserve"> </v>
      </c>
      <c r="B210" s="1968" t="str">
        <f>IF(Y!CN39=0," ",Y!CN39)</f>
        <v xml:space="preserve"> </v>
      </c>
      <c r="C210" s="1229"/>
      <c r="D210" s="1972" t="str">
        <f>IF(Y!CO39=0," ",Y!CO39)</f>
        <v xml:space="preserve"> </v>
      </c>
      <c r="E210" s="1975" t="str">
        <f>IF(Y!CP39=0," ",Y!CP39)</f>
        <v xml:space="preserve"> </v>
      </c>
      <c r="F210" s="1969" t="str">
        <f>IF(I210=0," ",P210)</f>
        <v xml:space="preserve"> </v>
      </c>
      <c r="G210" s="2941"/>
      <c r="H210" s="1493"/>
      <c r="I210" s="716">
        <f>Y!CQ39</f>
        <v>0</v>
      </c>
      <c r="J210" s="716">
        <f>Y!CR39</f>
        <v>0</v>
      </c>
      <c r="K210" s="716">
        <f>Y!CS39</f>
        <v>0</v>
      </c>
      <c r="L210" s="716">
        <f>Y!CT39</f>
        <v>0</v>
      </c>
      <c r="M210" s="716">
        <f>Y!CU39</f>
        <v>0</v>
      </c>
      <c r="N210" s="716">
        <f>Y!CV39</f>
        <v>0</v>
      </c>
      <c r="O210" s="187">
        <f>INT(I210/10)*10</f>
        <v>0</v>
      </c>
      <c r="P210" s="187" t="str">
        <f>IF(O210=0," ",LOOKUP(O210,I$68:I$72,J$68:J$72))</f>
        <v xml:space="preserve"> </v>
      </c>
      <c r="Q210" s="187" t="str">
        <f>IF(N210&gt;0,J210&amp;","&amp;K210&amp;","&amp;L210&amp;","&amp;M210&amp;","&amp;N210,IF(M210&gt;0,J210&amp;","&amp;K210&amp;","&amp;L210&amp;","&amp;M210,IF(L210&gt;0,J210&amp;","&amp;K210&amp;","&amp;L210,IF(K210&gt;0,J210&amp;","&amp;K210,IF(J210&gt;0,J210," ")))))</f>
        <v xml:space="preserve"> </v>
      </c>
      <c r="R210" s="187">
        <f>I210-O210</f>
        <v>0</v>
      </c>
      <c r="S210" s="187" t="str">
        <f>IF(O210=0," ",IF(O210=100,"ข้อที่ "&amp;Q210,"ข้อที่ "&amp;R210))</f>
        <v xml:space="preserve"> </v>
      </c>
      <c r="T210" s="742">
        <f>IF(Y!CX39=0,0,Y!CX39)</f>
        <v>0</v>
      </c>
      <c r="U210" s="742">
        <f>IF(Y!CY39=0,0,Y!CY39)</f>
        <v>0</v>
      </c>
      <c r="V210" s="748">
        <f>IF(X210&gt;0,1,0)</f>
        <v>0</v>
      </c>
      <c r="W210" s="748">
        <f>IF(V210&gt;0,SUM(V$76:V210),0)</f>
        <v>0</v>
      </c>
      <c r="X210" s="748">
        <f>IF(T210&lt;&gt;0,1,0)</f>
        <v>0</v>
      </c>
      <c r="Y210" s="750">
        <f>IF(X210&gt;0,SUM(X$76:X210),Y209+0.001)</f>
        <v>18.111000000000136</v>
      </c>
      <c r="Z210" s="751">
        <f>IF(AB210&gt;0,1,0)</f>
        <v>0</v>
      </c>
      <c r="AA210" s="751">
        <f>IF(Z210&gt;0,SUM(Z$76:Z210),0)</f>
        <v>0</v>
      </c>
      <c r="AB210" s="751">
        <f>IF(U210&lt;&gt;0,1,0)</f>
        <v>0</v>
      </c>
      <c r="AC210" s="753">
        <f>IF(AB210&gt;0,SUM(AB$76:AB210),AC209+0.001)</f>
        <v>0.13500000000000009</v>
      </c>
      <c r="AE210" s="28">
        <f>IF(I210=0,0,B210&amp;B211&amp;B212)</f>
        <v>0</v>
      </c>
      <c r="AF210" s="28">
        <f t="shared" ref="AF210:AP210" si="34">IF($I210=0,0,IF(OR($J210=AF$75,OR($K210=AF$75,OR($L210=AF$75,OR($M210=AF$75,$N210=AF$75)))),1,0))</f>
        <v>0</v>
      </c>
      <c r="AG210" s="28">
        <f t="shared" si="34"/>
        <v>0</v>
      </c>
      <c r="AH210" s="28">
        <f t="shared" si="34"/>
        <v>0</v>
      </c>
      <c r="AI210" s="28">
        <f t="shared" si="34"/>
        <v>0</v>
      </c>
      <c r="AJ210" s="28">
        <f t="shared" si="34"/>
        <v>0</v>
      </c>
      <c r="AK210" s="28">
        <f t="shared" si="34"/>
        <v>0</v>
      </c>
      <c r="AL210" s="28">
        <f t="shared" si="34"/>
        <v>0</v>
      </c>
      <c r="AM210" s="28">
        <f t="shared" si="34"/>
        <v>0</v>
      </c>
      <c r="AN210" s="28">
        <f t="shared" si="34"/>
        <v>0</v>
      </c>
      <c r="AO210" s="28">
        <f t="shared" si="34"/>
        <v>0</v>
      </c>
      <c r="AP210" s="28">
        <f t="shared" si="34"/>
        <v>0</v>
      </c>
      <c r="AV210" s="1947">
        <f>IF(AF210&gt;0,SUM(AF$76:AF210),AV209+0.001)</f>
        <v>0.13500000000000009</v>
      </c>
      <c r="AW210" s="1947">
        <f>IF(AG210&gt;0,SUM(AG$76:AG210),AW209+0.001)</f>
        <v>0.13500000000000009</v>
      </c>
      <c r="AX210" s="1947">
        <f>IF(AH210&gt;0,SUM(AH$76:AH210),AX209+0.001)</f>
        <v>7.1130000000000377</v>
      </c>
      <c r="AY210" s="1947">
        <f>IF(AI210&gt;0,SUM(AI$76:AI210),AY209+0.001)</f>
        <v>6.1190000000000397</v>
      </c>
      <c r="AZ210" s="1947">
        <f>IF(AJ210&gt;0,SUM(AJ$76:AJ210),AZ209+0.001)</f>
        <v>1.1159999999999872</v>
      </c>
      <c r="BA210" s="1947">
        <f>IF(AK210&gt;0,SUM(AK$76:AK210),BA209+0.001)</f>
        <v>0.13500000000000009</v>
      </c>
      <c r="BB210" s="1947">
        <f>IF(AL210&gt;0,SUM(AL$76:AL210),BB209+0.001)</f>
        <v>0.13500000000000009</v>
      </c>
      <c r="BC210" s="1947">
        <f>IF(AM210&gt;0,SUM(AM$76:AM210),BC209+0.001)</f>
        <v>0.13500000000000009</v>
      </c>
      <c r="BD210" s="1947">
        <f>IF(AN210&gt;0,SUM(AN$76:AN210),BD209+0.001)</f>
        <v>0.13500000000000009</v>
      </c>
      <c r="BE210" s="1947">
        <f>IF(AO210&gt;0,SUM(AO$76:AO210),BE209+0.001)</f>
        <v>0.13500000000000009</v>
      </c>
      <c r="BF210" s="1947">
        <f>IF(AP210&gt;0,SUM(AP$76:AP210),BF209+0.001)</f>
        <v>0.13500000000000009</v>
      </c>
      <c r="BG210" s="1947"/>
      <c r="BH210" s="1947"/>
      <c r="BI210" s="1947"/>
      <c r="BJ210" s="1947"/>
    </row>
    <row r="211" spans="1:62" ht="23.25" customHeight="1">
      <c r="A211" s="1975" t="str">
        <f>IF(Y!CM40=0," ",Y!CM40)</f>
        <v xml:space="preserve"> </v>
      </c>
      <c r="B211" s="1968" t="str">
        <f>IF(Y!CN40=0," ",Y!CN40)</f>
        <v xml:space="preserve"> </v>
      </c>
      <c r="C211" s="1229"/>
      <c r="D211" s="1972" t="str">
        <f>IF(Y!CO40=0," ",Y!CO40)</f>
        <v xml:space="preserve"> </v>
      </c>
      <c r="E211" s="1975" t="str">
        <f>IF(Y!CP40=0," ",Y!CP40)</f>
        <v xml:space="preserve"> </v>
      </c>
      <c r="F211" s="1227" t="str">
        <f>IF(I210=0," ",S210)</f>
        <v xml:space="preserve"> </v>
      </c>
      <c r="G211" s="2941"/>
      <c r="H211" s="1493"/>
      <c r="I211" s="716"/>
      <c r="J211" s="716"/>
      <c r="K211" s="716"/>
      <c r="L211" s="716"/>
      <c r="M211" s="716"/>
      <c r="N211" s="716"/>
      <c r="O211" s="187"/>
      <c r="P211" s="187"/>
      <c r="Q211" s="187"/>
      <c r="R211" s="187"/>
      <c r="S211" s="187"/>
      <c r="T211" s="742">
        <f>IF(Y!CX40=0,0,Y!CX40)</f>
        <v>0</v>
      </c>
      <c r="U211" s="742">
        <f>IF(Y!CY40=0,0,Y!CY40)</f>
        <v>0</v>
      </c>
      <c r="V211" s="748">
        <v>0</v>
      </c>
      <c r="W211" s="748">
        <f>IF(V211&gt;0,SUM(V$76:V211),0)</f>
        <v>0</v>
      </c>
      <c r="X211" s="748">
        <f>IF(T210&lt;&gt;0,1,0)</f>
        <v>0</v>
      </c>
      <c r="Y211" s="750">
        <f>IF(X211&gt;0,SUM(X$76:X211),Y210+0.001)</f>
        <v>18.112000000000137</v>
      </c>
      <c r="Z211" s="751">
        <v>0</v>
      </c>
      <c r="AA211" s="751">
        <f>IF(Z211&gt;0,SUM(Z$76:Z211),0)</f>
        <v>0</v>
      </c>
      <c r="AB211" s="751">
        <f>IF(U210&lt;&gt;0,1,0)</f>
        <v>0</v>
      </c>
      <c r="AC211" s="753">
        <f>IF(AB211&gt;0,SUM(AB$76:AB211),AC210+0.001)</f>
        <v>0.13600000000000009</v>
      </c>
      <c r="AV211" s="1947">
        <f>IF(AF211&gt;0,SUM(AF$76:AF211),AV210+0.001)</f>
        <v>0.13600000000000009</v>
      </c>
      <c r="AW211" s="1947">
        <f>IF(AG211&gt;0,SUM(AG$76:AG211),AW210+0.001)</f>
        <v>0.13600000000000009</v>
      </c>
      <c r="AX211" s="1947">
        <f>IF(AH211&gt;0,SUM(AH$76:AH211),AX210+0.001)</f>
        <v>7.1140000000000381</v>
      </c>
      <c r="AY211" s="1947">
        <f>IF(AI211&gt;0,SUM(AI$76:AI211),AY210+0.001)</f>
        <v>6.1200000000000401</v>
      </c>
      <c r="AZ211" s="1947">
        <f>IF(AJ211&gt;0,SUM(AJ$76:AJ211),AZ210+0.001)</f>
        <v>1.1169999999999871</v>
      </c>
      <c r="BA211" s="1947">
        <f>IF(AK211&gt;0,SUM(AK$76:AK211),BA210+0.001)</f>
        <v>0.13600000000000009</v>
      </c>
      <c r="BB211" s="1947">
        <f>IF(AL211&gt;0,SUM(AL$76:AL211),BB210+0.001)</f>
        <v>0.13600000000000009</v>
      </c>
      <c r="BC211" s="1947">
        <f>IF(AM211&gt;0,SUM(AM$76:AM211),BC210+0.001)</f>
        <v>0.13600000000000009</v>
      </c>
      <c r="BD211" s="1947">
        <f>IF(AN211&gt;0,SUM(AN$76:AN211),BD210+0.001)</f>
        <v>0.13600000000000009</v>
      </c>
      <c r="BE211" s="1947">
        <f>IF(AO211&gt;0,SUM(AO$76:AO211),BE210+0.001)</f>
        <v>0.13600000000000009</v>
      </c>
      <c r="BF211" s="1947">
        <f>IF(AP211&gt;0,SUM(AP$76:AP211),BF210+0.001)</f>
        <v>0.13600000000000009</v>
      </c>
      <c r="BG211" s="1947"/>
      <c r="BH211" s="1947"/>
      <c r="BI211" s="1947"/>
      <c r="BJ211" s="1947"/>
    </row>
    <row r="212" spans="1:62" ht="23.25" customHeight="1">
      <c r="A212" s="1975" t="str">
        <f>IF(Y!CM41=0," ",Y!CM41)</f>
        <v xml:space="preserve"> </v>
      </c>
      <c r="B212" s="1968" t="str">
        <f>IF(Y!CN41=0," ",Y!CN41)</f>
        <v xml:space="preserve"> </v>
      </c>
      <c r="C212" s="1229"/>
      <c r="D212" s="1972" t="str">
        <f>IF(Y!CO41=0," ",Y!CO41)</f>
        <v xml:space="preserve"> </v>
      </c>
      <c r="E212" s="1975" t="str">
        <f>IF(Y!CP41=0," ",Y!CP41)</f>
        <v xml:space="preserve"> </v>
      </c>
      <c r="F212" s="1227" t="s">
        <v>2123</v>
      </c>
      <c r="G212" s="2941"/>
      <c r="H212" s="1493"/>
      <c r="I212" s="716"/>
      <c r="J212" s="716"/>
      <c r="K212" s="716"/>
      <c r="L212" s="716"/>
      <c r="M212" s="716"/>
      <c r="N212" s="716"/>
      <c r="O212" s="187"/>
      <c r="P212" s="187"/>
      <c r="Q212" s="187"/>
      <c r="R212" s="187"/>
      <c r="S212" s="187"/>
      <c r="T212" s="742">
        <f>IF(Y!CX41=0,0,Y!CX41)</f>
        <v>0</v>
      </c>
      <c r="U212" s="742">
        <f>IF(Y!CY41=0,0,Y!CY41)</f>
        <v>0</v>
      </c>
      <c r="V212" s="748">
        <v>0</v>
      </c>
      <c r="W212" s="748">
        <f>IF(V212&gt;0,SUM(V$76:V212),0)</f>
        <v>0</v>
      </c>
      <c r="X212" s="748">
        <f>IF(T210&lt;&gt;0,1,0)</f>
        <v>0</v>
      </c>
      <c r="Y212" s="750">
        <f>IF(X212&gt;0,SUM(X$76:X212),Y211+0.001)</f>
        <v>18.113000000000138</v>
      </c>
      <c r="Z212" s="751">
        <v>0</v>
      </c>
      <c r="AA212" s="751">
        <f>IF(Z212&gt;0,SUM(Z$76:Z212),0)</f>
        <v>0</v>
      </c>
      <c r="AB212" s="751">
        <f>IF(U210&lt;&gt;0,1,0)</f>
        <v>0</v>
      </c>
      <c r="AC212" s="753">
        <f>IF(AB212&gt;0,SUM(AB$76:AB212),AC211+0.001)</f>
        <v>0.13700000000000009</v>
      </c>
      <c r="AV212" s="1947">
        <f>IF(AF212&gt;0,SUM(AF$76:AF212),AV211+0.001)</f>
        <v>0.13700000000000009</v>
      </c>
      <c r="AW212" s="1947">
        <f>IF(AG212&gt;0,SUM(AG$76:AG212),AW211+0.001)</f>
        <v>0.13700000000000009</v>
      </c>
      <c r="AX212" s="1947">
        <f>IF(AH212&gt;0,SUM(AH$76:AH212),AX211+0.001)</f>
        <v>7.1150000000000384</v>
      </c>
      <c r="AY212" s="1947">
        <f>IF(AI212&gt;0,SUM(AI$76:AI212),AY211+0.001)</f>
        <v>6.1210000000000404</v>
      </c>
      <c r="AZ212" s="1947">
        <f>IF(AJ212&gt;0,SUM(AJ$76:AJ212),AZ211+0.001)</f>
        <v>1.117999999999987</v>
      </c>
      <c r="BA212" s="1947">
        <f>IF(AK212&gt;0,SUM(AK$76:AK212),BA211+0.001)</f>
        <v>0.13700000000000009</v>
      </c>
      <c r="BB212" s="1947">
        <f>IF(AL212&gt;0,SUM(AL$76:AL212),BB211+0.001)</f>
        <v>0.13700000000000009</v>
      </c>
      <c r="BC212" s="1947">
        <f>IF(AM212&gt;0,SUM(AM$76:AM212),BC211+0.001)</f>
        <v>0.13700000000000009</v>
      </c>
      <c r="BD212" s="1947">
        <f>IF(AN212&gt;0,SUM(AN$76:AN212),BD211+0.001)</f>
        <v>0.13700000000000009</v>
      </c>
      <c r="BE212" s="1947">
        <f>IF(AO212&gt;0,SUM(AO$76:AO212),BE211+0.001)</f>
        <v>0.13700000000000009</v>
      </c>
      <c r="BF212" s="1947">
        <f>IF(AP212&gt;0,SUM(AP$76:AP212),BF211+0.001)</f>
        <v>0.13700000000000009</v>
      </c>
      <c r="BG212" s="1947"/>
      <c r="BH212" s="1947"/>
      <c r="BI212" s="1947"/>
      <c r="BJ212" s="1947"/>
    </row>
    <row r="213" spans="1:62" ht="23.25" customHeight="1">
      <c r="A213" s="1975" t="str">
        <f>IF(Y!CM42=0," ",Y!CM42)</f>
        <v xml:space="preserve"> </v>
      </c>
      <c r="B213" s="1968" t="str">
        <f>IF(Y!CN42=0," ",Y!CN42)</f>
        <v xml:space="preserve"> </v>
      </c>
      <c r="C213" s="1229"/>
      <c r="D213" s="1972" t="str">
        <f>IF(Y!CO42=0," ",Y!CO42)</f>
        <v xml:space="preserve"> </v>
      </c>
      <c r="E213" s="1975" t="str">
        <f>IF(Y!CP42=0," ",Y!CP42)</f>
        <v xml:space="preserve"> </v>
      </c>
      <c r="F213" s="1969" t="str">
        <f>IF(I213=0," ",P213)</f>
        <v xml:space="preserve"> </v>
      </c>
      <c r="G213" s="2941"/>
      <c r="H213" s="1493"/>
      <c r="I213" s="716">
        <f>Y!CQ42</f>
        <v>0</v>
      </c>
      <c r="J213" s="716">
        <f>Y!CR42</f>
        <v>0</v>
      </c>
      <c r="K213" s="716">
        <f>Y!CS42</f>
        <v>0</v>
      </c>
      <c r="L213" s="716">
        <f>Y!CT42</f>
        <v>0</v>
      </c>
      <c r="M213" s="716">
        <f>Y!CU42</f>
        <v>0</v>
      </c>
      <c r="N213" s="716">
        <f>Y!CV42</f>
        <v>0</v>
      </c>
      <c r="O213" s="187">
        <f>INT(I213/10)*10</f>
        <v>0</v>
      </c>
      <c r="P213" s="187" t="str">
        <f>IF(O213=0," ",LOOKUP(O213,I$68:I$72,J$68:J$72))</f>
        <v xml:space="preserve"> </v>
      </c>
      <c r="Q213" s="187" t="str">
        <f>IF(N213&gt;0,J213&amp;","&amp;K213&amp;","&amp;L213&amp;","&amp;M213&amp;","&amp;N213,IF(M213&gt;0,J213&amp;","&amp;K213&amp;","&amp;L213&amp;","&amp;M213,IF(L213&gt;0,J213&amp;","&amp;K213&amp;","&amp;L213,IF(K213&gt;0,J213&amp;","&amp;K213,IF(J213&gt;0,J213," ")))))</f>
        <v xml:space="preserve"> </v>
      </c>
      <c r="R213" s="187">
        <f>I213-O213</f>
        <v>0</v>
      </c>
      <c r="S213" s="187" t="str">
        <f>IF(O213=0," ",IF(O213=100,"ข้อที่ "&amp;Q213,"ข้อที่ "&amp;R213))</f>
        <v xml:space="preserve"> </v>
      </c>
      <c r="T213" s="742">
        <f>IF(Y!CX42=0,0,Y!CX42)</f>
        <v>0</v>
      </c>
      <c r="U213" s="742">
        <f>IF(Y!CY42=0,0,Y!CY42)</f>
        <v>0</v>
      </c>
      <c r="V213" s="748">
        <f>IF(X213&gt;0,1,0)</f>
        <v>0</v>
      </c>
      <c r="W213" s="748">
        <f>IF(V213&gt;0,SUM(V$76:V213),0)</f>
        <v>0</v>
      </c>
      <c r="X213" s="748">
        <f>IF(T213&lt;&gt;0,1,0)</f>
        <v>0</v>
      </c>
      <c r="Y213" s="750">
        <f>IF(X213&gt;0,SUM(X$76:X213),Y212+0.001)</f>
        <v>18.114000000000139</v>
      </c>
      <c r="Z213" s="751">
        <f>IF(AB213&gt;0,1,0)</f>
        <v>0</v>
      </c>
      <c r="AA213" s="751">
        <f>IF(Z213&gt;0,SUM(Z$76:Z213),0)</f>
        <v>0</v>
      </c>
      <c r="AB213" s="751">
        <f>IF(U213&lt;&gt;0,1,0)</f>
        <v>0</v>
      </c>
      <c r="AC213" s="753">
        <f>IF(AB213&gt;0,SUM(AB$76:AB213),AC212+0.001)</f>
        <v>0.13800000000000009</v>
      </c>
      <c r="AE213" s="28">
        <f>IF(I213=0,0,B213&amp;B214&amp;B215)</f>
        <v>0</v>
      </c>
      <c r="AF213" s="28">
        <f t="shared" ref="AF213:AP213" si="35">IF($I213=0,0,IF(OR($J213=AF$75,OR($K213=AF$75,OR($L213=AF$75,OR($M213=AF$75,$N213=AF$75)))),1,0))</f>
        <v>0</v>
      </c>
      <c r="AG213" s="28">
        <f t="shared" si="35"/>
        <v>0</v>
      </c>
      <c r="AH213" s="28">
        <f t="shared" si="35"/>
        <v>0</v>
      </c>
      <c r="AI213" s="28">
        <f t="shared" si="35"/>
        <v>0</v>
      </c>
      <c r="AJ213" s="28">
        <f t="shared" si="35"/>
        <v>0</v>
      </c>
      <c r="AK213" s="28">
        <f t="shared" si="35"/>
        <v>0</v>
      </c>
      <c r="AL213" s="28">
        <f t="shared" si="35"/>
        <v>0</v>
      </c>
      <c r="AM213" s="28">
        <f t="shared" si="35"/>
        <v>0</v>
      </c>
      <c r="AN213" s="28">
        <f t="shared" si="35"/>
        <v>0</v>
      </c>
      <c r="AO213" s="28">
        <f t="shared" si="35"/>
        <v>0</v>
      </c>
      <c r="AP213" s="28">
        <f t="shared" si="35"/>
        <v>0</v>
      </c>
      <c r="AV213" s="1947">
        <f>IF(AF213&gt;0,SUM(AF$76:AF213),AV212+0.001)</f>
        <v>0.13800000000000009</v>
      </c>
      <c r="AW213" s="1947">
        <f>IF(AG213&gt;0,SUM(AG$76:AG213),AW212+0.001)</f>
        <v>0.13800000000000009</v>
      </c>
      <c r="AX213" s="1947">
        <f>IF(AH213&gt;0,SUM(AH$76:AH213),AX212+0.001)</f>
        <v>7.1160000000000387</v>
      </c>
      <c r="AY213" s="1947">
        <f>IF(AI213&gt;0,SUM(AI$76:AI213),AY212+0.001)</f>
        <v>6.1220000000000407</v>
      </c>
      <c r="AZ213" s="1947">
        <f>IF(AJ213&gt;0,SUM(AJ$76:AJ213),AZ212+0.001)</f>
        <v>1.1189999999999869</v>
      </c>
      <c r="BA213" s="1947">
        <f>IF(AK213&gt;0,SUM(AK$76:AK213),BA212+0.001)</f>
        <v>0.13800000000000009</v>
      </c>
      <c r="BB213" s="1947">
        <f>IF(AL213&gt;0,SUM(AL$76:AL213),BB212+0.001)</f>
        <v>0.13800000000000009</v>
      </c>
      <c r="BC213" s="1947">
        <f>IF(AM213&gt;0,SUM(AM$76:AM213),BC212+0.001)</f>
        <v>0.13800000000000009</v>
      </c>
      <c r="BD213" s="1947">
        <f>IF(AN213&gt;0,SUM(AN$76:AN213),BD212+0.001)</f>
        <v>0.13800000000000009</v>
      </c>
      <c r="BE213" s="1947">
        <f>IF(AO213&gt;0,SUM(AO$76:AO213),BE212+0.001)</f>
        <v>0.13800000000000009</v>
      </c>
      <c r="BF213" s="1947">
        <f>IF(AP213&gt;0,SUM(AP$76:AP213),BF212+0.001)</f>
        <v>0.13800000000000009</v>
      </c>
      <c r="BG213" s="1947"/>
      <c r="BH213" s="1947"/>
      <c r="BI213" s="1947"/>
      <c r="BJ213" s="1947"/>
    </row>
    <row r="214" spans="1:62" ht="23.25" customHeight="1">
      <c r="A214" s="1975" t="str">
        <f>IF(Y!CM43=0," ",Y!CM43)</f>
        <v xml:space="preserve"> </v>
      </c>
      <c r="B214" s="1968" t="str">
        <f>IF(Y!CN43=0," ",Y!CN43)</f>
        <v xml:space="preserve"> </v>
      </c>
      <c r="C214" s="1229"/>
      <c r="D214" s="1972" t="str">
        <f>IF(Y!CO43=0," ",Y!CO43)</f>
        <v xml:space="preserve"> </v>
      </c>
      <c r="E214" s="1975" t="str">
        <f>IF(Y!CP43=0," ",Y!CP43)</f>
        <v xml:space="preserve"> </v>
      </c>
      <c r="F214" s="1227" t="str">
        <f>IF(I213=0," ",S213)</f>
        <v xml:space="preserve"> </v>
      </c>
      <c r="G214" s="2941"/>
      <c r="H214" s="1493"/>
      <c r="I214" s="716"/>
      <c r="J214" s="716"/>
      <c r="K214" s="716"/>
      <c r="L214" s="716"/>
      <c r="M214" s="716"/>
      <c r="N214" s="716"/>
      <c r="O214" s="187"/>
      <c r="P214" s="187"/>
      <c r="Q214" s="187"/>
      <c r="R214" s="187"/>
      <c r="S214" s="187"/>
      <c r="T214" s="742">
        <f>IF(Y!CX43=0,0,Y!CX43)</f>
        <v>0</v>
      </c>
      <c r="U214" s="742">
        <f>IF(Y!CY43=0,0,Y!CY43)</f>
        <v>0</v>
      </c>
      <c r="V214" s="748">
        <v>0</v>
      </c>
      <c r="W214" s="748">
        <f>IF(V214&gt;0,SUM(V$76:V214),0)</f>
        <v>0</v>
      </c>
      <c r="X214" s="748">
        <f>IF(T213&lt;&gt;0,1,0)</f>
        <v>0</v>
      </c>
      <c r="Y214" s="750">
        <f>IF(X214&gt;0,SUM(X$76:X214),Y213+0.001)</f>
        <v>18.115000000000141</v>
      </c>
      <c r="Z214" s="751">
        <v>0</v>
      </c>
      <c r="AA214" s="751">
        <f>IF(Z214&gt;0,SUM(Z$76:Z214),0)</f>
        <v>0</v>
      </c>
      <c r="AB214" s="751">
        <f>IF(U213&lt;&gt;0,1,0)</f>
        <v>0</v>
      </c>
      <c r="AC214" s="753">
        <f>IF(AB214&gt;0,SUM(AB$76:AB214),AC213+0.001)</f>
        <v>0.1390000000000001</v>
      </c>
      <c r="AV214" s="1947">
        <f>IF(AF214&gt;0,SUM(AF$76:AF214),AV213+0.001)</f>
        <v>0.1390000000000001</v>
      </c>
      <c r="AW214" s="1947">
        <f>IF(AG214&gt;0,SUM(AG$76:AG214),AW213+0.001)</f>
        <v>0.1390000000000001</v>
      </c>
      <c r="AX214" s="1947">
        <f>IF(AH214&gt;0,SUM(AH$76:AH214),AX213+0.001)</f>
        <v>7.1170000000000391</v>
      </c>
      <c r="AY214" s="1947">
        <f>IF(AI214&gt;0,SUM(AI$76:AI214),AY213+0.001)</f>
        <v>6.1230000000000411</v>
      </c>
      <c r="AZ214" s="1947">
        <f>IF(AJ214&gt;0,SUM(AJ$76:AJ214),AZ213+0.001)</f>
        <v>1.1199999999999868</v>
      </c>
      <c r="BA214" s="1947">
        <f>IF(AK214&gt;0,SUM(AK$76:AK214),BA213+0.001)</f>
        <v>0.1390000000000001</v>
      </c>
      <c r="BB214" s="1947">
        <f>IF(AL214&gt;0,SUM(AL$76:AL214),BB213+0.001)</f>
        <v>0.1390000000000001</v>
      </c>
      <c r="BC214" s="1947">
        <f>IF(AM214&gt;0,SUM(AM$76:AM214),BC213+0.001)</f>
        <v>0.1390000000000001</v>
      </c>
      <c r="BD214" s="1947">
        <f>IF(AN214&gt;0,SUM(AN$76:AN214),BD213+0.001)</f>
        <v>0.1390000000000001</v>
      </c>
      <c r="BE214" s="1947">
        <f>IF(AO214&gt;0,SUM(AO$76:AO214),BE213+0.001)</f>
        <v>0.1390000000000001</v>
      </c>
      <c r="BF214" s="1947">
        <f>IF(AP214&gt;0,SUM(AP$76:AP214),BF213+0.001)</f>
        <v>0.1390000000000001</v>
      </c>
      <c r="BG214" s="1947"/>
      <c r="BH214" s="1947"/>
      <c r="BI214" s="1947"/>
      <c r="BJ214" s="1947"/>
    </row>
    <row r="215" spans="1:62" ht="23.25" customHeight="1">
      <c r="A215" s="1975" t="str">
        <f>IF(Y!CM44=0," ",Y!CM44)</f>
        <v xml:space="preserve"> </v>
      </c>
      <c r="B215" s="1968" t="str">
        <f>IF(Y!CN44=0," ",Y!CN44)</f>
        <v xml:space="preserve"> </v>
      </c>
      <c r="C215" s="1229"/>
      <c r="D215" s="1972" t="str">
        <f>IF(Y!CO44=0," ",Y!CO44)</f>
        <v xml:space="preserve"> </v>
      </c>
      <c r="E215" s="1975" t="str">
        <f>IF(Y!CP44=0," ",Y!CP44)</f>
        <v xml:space="preserve"> </v>
      </c>
      <c r="F215" s="1227" t="s">
        <v>2123</v>
      </c>
      <c r="G215" s="2941"/>
      <c r="H215" s="1493"/>
      <c r="I215" s="716"/>
      <c r="J215" s="716"/>
      <c r="K215" s="716"/>
      <c r="L215" s="716"/>
      <c r="M215" s="716"/>
      <c r="N215" s="716"/>
      <c r="O215" s="187"/>
      <c r="P215" s="187"/>
      <c r="Q215" s="187"/>
      <c r="R215" s="187"/>
      <c r="S215" s="187"/>
      <c r="T215" s="742">
        <f>IF(Y!CX44=0,0,Y!CX44)</f>
        <v>0</v>
      </c>
      <c r="U215" s="742">
        <f>IF(Y!CY44=0,0,Y!CY44)</f>
        <v>0</v>
      </c>
      <c r="V215" s="748">
        <v>0</v>
      </c>
      <c r="W215" s="748">
        <f>IF(V215&gt;0,SUM(V$76:V215),0)</f>
        <v>0</v>
      </c>
      <c r="X215" s="748">
        <f>IF(T213&lt;&gt;0,1,0)</f>
        <v>0</v>
      </c>
      <c r="Y215" s="750">
        <f>IF(X215&gt;0,SUM(X$76:X215),Y214+0.001)</f>
        <v>18.116000000000142</v>
      </c>
      <c r="Z215" s="751">
        <v>0</v>
      </c>
      <c r="AA215" s="751">
        <f>IF(Z215&gt;0,SUM(Z$76:Z215),0)</f>
        <v>0</v>
      </c>
      <c r="AB215" s="751">
        <f>IF(U213&lt;&gt;0,1,0)</f>
        <v>0</v>
      </c>
      <c r="AC215" s="753">
        <f>IF(AB215&gt;0,SUM(AB$76:AB215),AC214+0.001)</f>
        <v>0.1400000000000001</v>
      </c>
      <c r="AV215" s="1947">
        <f>IF(AF215&gt;0,SUM(AF$76:AF215),AV214+0.001)</f>
        <v>0.1400000000000001</v>
      </c>
      <c r="AW215" s="1947">
        <f>IF(AG215&gt;0,SUM(AG$76:AG215),AW214+0.001)</f>
        <v>0.1400000000000001</v>
      </c>
      <c r="AX215" s="1947">
        <f>IF(AH215&gt;0,SUM(AH$76:AH215),AX214+0.001)</f>
        <v>7.1180000000000394</v>
      </c>
      <c r="AY215" s="1947">
        <f>IF(AI215&gt;0,SUM(AI$76:AI215),AY214+0.001)</f>
        <v>6.1240000000000414</v>
      </c>
      <c r="AZ215" s="1947">
        <f>IF(AJ215&gt;0,SUM(AJ$76:AJ215),AZ214+0.001)</f>
        <v>1.1209999999999867</v>
      </c>
      <c r="BA215" s="1947">
        <f>IF(AK215&gt;0,SUM(AK$76:AK215),BA214+0.001)</f>
        <v>0.1400000000000001</v>
      </c>
      <c r="BB215" s="1947">
        <f>IF(AL215&gt;0,SUM(AL$76:AL215),BB214+0.001)</f>
        <v>0.1400000000000001</v>
      </c>
      <c r="BC215" s="1947">
        <f>IF(AM215&gt;0,SUM(AM$76:AM215),BC214+0.001)</f>
        <v>0.1400000000000001</v>
      </c>
      <c r="BD215" s="1947">
        <f>IF(AN215&gt;0,SUM(AN$76:AN215),BD214+0.001)</f>
        <v>0.1400000000000001</v>
      </c>
      <c r="BE215" s="1947">
        <f>IF(AO215&gt;0,SUM(AO$76:AO215),BE214+0.001)</f>
        <v>0.1400000000000001</v>
      </c>
      <c r="BF215" s="1947">
        <f>IF(AP215&gt;0,SUM(AP$76:AP215),BF214+0.001)</f>
        <v>0.1400000000000001</v>
      </c>
      <c r="BG215" s="1947"/>
      <c r="BH215" s="1947"/>
      <c r="BI215" s="1947"/>
      <c r="BJ215" s="1947"/>
    </row>
    <row r="216" spans="1:62" ht="23.25" customHeight="1">
      <c r="A216" s="1975" t="str">
        <f>IF(Y!CM45=0," ",Y!CM45)</f>
        <v xml:space="preserve"> </v>
      </c>
      <c r="B216" s="1968" t="str">
        <f>IF(Y!CN45=0," ",Y!CN45)</f>
        <v xml:space="preserve"> </v>
      </c>
      <c r="C216" s="1229"/>
      <c r="D216" s="1972" t="str">
        <f>IF(Y!CO45=0," ",Y!CO45)</f>
        <v xml:space="preserve"> </v>
      </c>
      <c r="E216" s="1975" t="str">
        <f>IF(Y!CP45=0," ",Y!CP45)</f>
        <v xml:space="preserve"> </v>
      </c>
      <c r="F216" s="1969" t="str">
        <f>IF(I216=0," ",P216)</f>
        <v xml:space="preserve"> </v>
      </c>
      <c r="G216" s="2941"/>
      <c r="H216" s="1493"/>
      <c r="I216" s="716">
        <f>Y!CQ45</f>
        <v>0</v>
      </c>
      <c r="J216" s="716">
        <f>Y!CR45</f>
        <v>0</v>
      </c>
      <c r="K216" s="716">
        <f>Y!CS45</f>
        <v>0</v>
      </c>
      <c r="L216" s="716">
        <f>Y!CT45</f>
        <v>0</v>
      </c>
      <c r="M216" s="716">
        <f>Y!CU45</f>
        <v>0</v>
      </c>
      <c r="N216" s="716">
        <f>Y!CV45</f>
        <v>0</v>
      </c>
      <c r="O216" s="187">
        <f>INT(I216/10)*10</f>
        <v>0</v>
      </c>
      <c r="P216" s="187" t="str">
        <f>IF(O216=0," ",LOOKUP(O216,I$68:I$72,J$68:J$72))</f>
        <v xml:space="preserve"> </v>
      </c>
      <c r="Q216" s="187" t="str">
        <f>IF(N216&gt;0,J216&amp;","&amp;K216&amp;","&amp;L216&amp;","&amp;M216&amp;","&amp;N216,IF(M216&gt;0,J216&amp;","&amp;K216&amp;","&amp;L216&amp;","&amp;M216,IF(L216&gt;0,J216&amp;","&amp;K216&amp;","&amp;L216,IF(K216&gt;0,J216&amp;","&amp;K216,IF(J216&gt;0,J216," ")))))</f>
        <v xml:space="preserve"> </v>
      </c>
      <c r="R216" s="187">
        <f>I216-O216</f>
        <v>0</v>
      </c>
      <c r="S216" s="187" t="str">
        <f>IF(O216=0," ",IF(O216=100,"ข้อที่ "&amp;Q216,"ข้อที่ "&amp;R216))</f>
        <v xml:space="preserve"> </v>
      </c>
      <c r="T216" s="742">
        <f>IF(Y!CX45=0,0,Y!CX45)</f>
        <v>0</v>
      </c>
      <c r="U216" s="742">
        <f>IF(Y!CY45=0,0,Y!CY45)</f>
        <v>0</v>
      </c>
      <c r="V216" s="748">
        <f>IF(X216&gt;0,1,0)</f>
        <v>0</v>
      </c>
      <c r="W216" s="748">
        <f>IF(V216&gt;0,SUM(V$76:V216),0)</f>
        <v>0</v>
      </c>
      <c r="X216" s="748">
        <f>IF(T216&lt;&gt;0,1,0)</f>
        <v>0</v>
      </c>
      <c r="Y216" s="750">
        <f>IF(X216&gt;0,SUM(X$76:X216),Y215+0.001)</f>
        <v>18.117000000000143</v>
      </c>
      <c r="Z216" s="751">
        <f>IF(AB216&gt;0,1,0)</f>
        <v>0</v>
      </c>
      <c r="AA216" s="751">
        <f>IF(Z216&gt;0,SUM(Z$76:Z216),0)</f>
        <v>0</v>
      </c>
      <c r="AB216" s="751">
        <f>IF(U216&lt;&gt;0,1,0)</f>
        <v>0</v>
      </c>
      <c r="AC216" s="753">
        <f>IF(AB216&gt;0,SUM(AB$76:AB216),AC215+0.001)</f>
        <v>0.1410000000000001</v>
      </c>
      <c r="AE216" s="28">
        <f>IF(I216=0,0,B216&amp;B217&amp;B218)</f>
        <v>0</v>
      </c>
      <c r="AF216" s="28">
        <f t="shared" ref="AF216:AP216" si="36">IF($I216=0,0,IF(OR($J216=AF$75,OR($K216=AF$75,OR($L216=AF$75,OR($M216=AF$75,$N216=AF$75)))),1,0))</f>
        <v>0</v>
      </c>
      <c r="AG216" s="28">
        <f t="shared" si="36"/>
        <v>0</v>
      </c>
      <c r="AH216" s="28">
        <f t="shared" si="36"/>
        <v>0</v>
      </c>
      <c r="AI216" s="28">
        <f t="shared" si="36"/>
        <v>0</v>
      </c>
      <c r="AJ216" s="28">
        <f t="shared" si="36"/>
        <v>0</v>
      </c>
      <c r="AK216" s="28">
        <f t="shared" si="36"/>
        <v>0</v>
      </c>
      <c r="AL216" s="28">
        <f t="shared" si="36"/>
        <v>0</v>
      </c>
      <c r="AM216" s="28">
        <f t="shared" si="36"/>
        <v>0</v>
      </c>
      <c r="AN216" s="28">
        <f t="shared" si="36"/>
        <v>0</v>
      </c>
      <c r="AO216" s="28">
        <f t="shared" si="36"/>
        <v>0</v>
      </c>
      <c r="AP216" s="28">
        <f t="shared" si="36"/>
        <v>0</v>
      </c>
      <c r="AV216" s="1947">
        <f>IF(AF216&gt;0,SUM(AF$76:AF216),AV215+0.001)</f>
        <v>0.1410000000000001</v>
      </c>
      <c r="AW216" s="1947">
        <f>IF(AG216&gt;0,SUM(AG$76:AG216),AW215+0.001)</f>
        <v>0.1410000000000001</v>
      </c>
      <c r="AX216" s="1947">
        <f>IF(AH216&gt;0,SUM(AH$76:AH216),AX215+0.001)</f>
        <v>7.1190000000000397</v>
      </c>
      <c r="AY216" s="1947">
        <f>IF(AI216&gt;0,SUM(AI$76:AI216),AY215+0.001)</f>
        <v>6.1250000000000417</v>
      </c>
      <c r="AZ216" s="1947">
        <f>IF(AJ216&gt;0,SUM(AJ$76:AJ216),AZ215+0.001)</f>
        <v>1.1219999999999866</v>
      </c>
      <c r="BA216" s="1947">
        <f>IF(AK216&gt;0,SUM(AK$76:AK216),BA215+0.001)</f>
        <v>0.1410000000000001</v>
      </c>
      <c r="BB216" s="1947">
        <f>IF(AL216&gt;0,SUM(AL$76:AL216),BB215+0.001)</f>
        <v>0.1410000000000001</v>
      </c>
      <c r="BC216" s="1947">
        <f>IF(AM216&gt;0,SUM(AM$76:AM216),BC215+0.001)</f>
        <v>0.1410000000000001</v>
      </c>
      <c r="BD216" s="1947">
        <f>IF(AN216&gt;0,SUM(AN$76:AN216),BD215+0.001)</f>
        <v>0.1410000000000001</v>
      </c>
      <c r="BE216" s="1947">
        <f>IF(AO216&gt;0,SUM(AO$76:AO216),BE215+0.001)</f>
        <v>0.1410000000000001</v>
      </c>
      <c r="BF216" s="1947">
        <f>IF(AP216&gt;0,SUM(AP$76:AP216),BF215+0.001)</f>
        <v>0.1410000000000001</v>
      </c>
      <c r="BG216" s="1947"/>
      <c r="BH216" s="1947"/>
      <c r="BI216" s="1947"/>
      <c r="BJ216" s="1947"/>
    </row>
    <row r="217" spans="1:62" ht="23.25" customHeight="1">
      <c r="A217" s="1975" t="str">
        <f>IF(Y!CM46=0," ",Y!CM46)</f>
        <v xml:space="preserve"> </v>
      </c>
      <c r="B217" s="1968" t="str">
        <f>IF(Y!CN46=0," ",Y!CN46)</f>
        <v xml:space="preserve"> </v>
      </c>
      <c r="C217" s="1229"/>
      <c r="D217" s="1972" t="str">
        <f>IF(Y!CO46=0," ",Y!CO46)</f>
        <v xml:space="preserve"> </v>
      </c>
      <c r="E217" s="1975" t="str">
        <f>IF(Y!CP46=0," ",Y!CP46)</f>
        <v xml:space="preserve"> </v>
      </c>
      <c r="F217" s="1227" t="str">
        <f>IF(I216=0," ",S216)</f>
        <v xml:space="preserve"> </v>
      </c>
      <c r="G217" s="2941"/>
      <c r="H217" s="1493"/>
      <c r="I217" s="716"/>
      <c r="J217" s="716"/>
      <c r="K217" s="716"/>
      <c r="L217" s="716"/>
      <c r="M217" s="716"/>
      <c r="N217" s="716"/>
      <c r="O217" s="187"/>
      <c r="P217" s="187"/>
      <c r="Q217" s="187"/>
      <c r="R217" s="187"/>
      <c r="S217" s="187"/>
      <c r="T217" s="742">
        <f>IF(Y!CX46=0,0,Y!CX46)</f>
        <v>0</v>
      </c>
      <c r="U217" s="742">
        <f>IF(Y!CY46=0,0,Y!CY46)</f>
        <v>0</v>
      </c>
      <c r="V217" s="748">
        <v>0</v>
      </c>
      <c r="W217" s="748">
        <f>IF(V217&gt;0,SUM(V$76:V217),0)</f>
        <v>0</v>
      </c>
      <c r="X217" s="748">
        <f>IF(T216&lt;&gt;0,1,0)</f>
        <v>0</v>
      </c>
      <c r="Y217" s="750">
        <f>IF(X217&gt;0,SUM(X$76:X217),Y216+0.001)</f>
        <v>18.118000000000144</v>
      </c>
      <c r="Z217" s="751">
        <v>0</v>
      </c>
      <c r="AA217" s="751">
        <f>IF(Z217&gt;0,SUM(Z$76:Z217),0)</f>
        <v>0</v>
      </c>
      <c r="AB217" s="751">
        <f>IF(U216&lt;&gt;0,1,0)</f>
        <v>0</v>
      </c>
      <c r="AC217" s="753">
        <f>IF(AB217&gt;0,SUM(AB$76:AB217),AC216+0.001)</f>
        <v>0.1420000000000001</v>
      </c>
      <c r="AV217" s="1947">
        <f>IF(AF217&gt;0,SUM(AF$76:AF217),AV216+0.001)</f>
        <v>0.1420000000000001</v>
      </c>
      <c r="AW217" s="1947">
        <f>IF(AG217&gt;0,SUM(AG$76:AG217),AW216+0.001)</f>
        <v>0.1420000000000001</v>
      </c>
      <c r="AX217" s="1947">
        <f>IF(AH217&gt;0,SUM(AH$76:AH217),AX216+0.001)</f>
        <v>7.1200000000000401</v>
      </c>
      <c r="AY217" s="1947">
        <f>IF(AI217&gt;0,SUM(AI$76:AI217),AY216+0.001)</f>
        <v>6.1260000000000421</v>
      </c>
      <c r="AZ217" s="1947">
        <f>IF(AJ217&gt;0,SUM(AJ$76:AJ217),AZ216+0.001)</f>
        <v>1.1229999999999865</v>
      </c>
      <c r="BA217" s="1947">
        <f>IF(AK217&gt;0,SUM(AK$76:AK217),BA216+0.001)</f>
        <v>0.1420000000000001</v>
      </c>
      <c r="BB217" s="1947">
        <f>IF(AL217&gt;0,SUM(AL$76:AL217),BB216+0.001)</f>
        <v>0.1420000000000001</v>
      </c>
      <c r="BC217" s="1947">
        <f>IF(AM217&gt;0,SUM(AM$76:AM217),BC216+0.001)</f>
        <v>0.1420000000000001</v>
      </c>
      <c r="BD217" s="1947">
        <f>IF(AN217&gt;0,SUM(AN$76:AN217),BD216+0.001)</f>
        <v>0.1420000000000001</v>
      </c>
      <c r="BE217" s="1947">
        <f>IF(AO217&gt;0,SUM(AO$76:AO217),BE216+0.001)</f>
        <v>0.1420000000000001</v>
      </c>
      <c r="BF217" s="1947">
        <f>IF(AP217&gt;0,SUM(AP$76:AP217),BF216+0.001)</f>
        <v>0.1420000000000001</v>
      </c>
      <c r="BG217" s="1947"/>
      <c r="BH217" s="1947"/>
      <c r="BI217" s="1947"/>
      <c r="BJ217" s="1947"/>
    </row>
    <row r="218" spans="1:62" ht="23.25" customHeight="1">
      <c r="A218" s="1975" t="str">
        <f>IF(Y!CM47=0," ",Y!CM47)</f>
        <v xml:space="preserve"> </v>
      </c>
      <c r="B218" s="1968" t="str">
        <f>IF(Y!CN47=0," ",Y!CN47)</f>
        <v xml:space="preserve"> </v>
      </c>
      <c r="C218" s="1229"/>
      <c r="D218" s="1972" t="str">
        <f>IF(Y!CO47=0," ",Y!CO47)</f>
        <v xml:space="preserve"> </v>
      </c>
      <c r="E218" s="1975" t="str">
        <f>IF(Y!CP47=0," ",Y!CP47)</f>
        <v xml:space="preserve"> </v>
      </c>
      <c r="F218" s="1227" t="s">
        <v>2123</v>
      </c>
      <c r="G218" s="2941"/>
      <c r="H218" s="1493"/>
      <c r="I218" s="716"/>
      <c r="J218" s="716"/>
      <c r="K218" s="716"/>
      <c r="L218" s="716"/>
      <c r="M218" s="716"/>
      <c r="N218" s="716"/>
      <c r="O218" s="187"/>
      <c r="P218" s="187"/>
      <c r="Q218" s="187"/>
      <c r="R218" s="187"/>
      <c r="S218" s="187"/>
      <c r="T218" s="742">
        <f>IF(Y!CX47=0,0,Y!CX47)</f>
        <v>0</v>
      </c>
      <c r="U218" s="742">
        <f>IF(Y!CY47=0,0,Y!CY47)</f>
        <v>0</v>
      </c>
      <c r="V218" s="748">
        <v>0</v>
      </c>
      <c r="W218" s="748">
        <f>IF(V218&gt;0,SUM(V$76:V218),0)</f>
        <v>0</v>
      </c>
      <c r="X218" s="748">
        <f>IF(T216&lt;&gt;0,1,0)</f>
        <v>0</v>
      </c>
      <c r="Y218" s="750">
        <f>IF(X218&gt;0,SUM(X$76:X218),Y217+0.001)</f>
        <v>18.119000000000145</v>
      </c>
      <c r="Z218" s="751">
        <v>0</v>
      </c>
      <c r="AA218" s="751">
        <f>IF(Z218&gt;0,SUM(Z$76:Z218),0)</f>
        <v>0</v>
      </c>
      <c r="AB218" s="751">
        <f>IF(U216&lt;&gt;0,1,0)</f>
        <v>0</v>
      </c>
      <c r="AC218" s="753">
        <f>IF(AB218&gt;0,SUM(AB$76:AB218),AC217+0.001)</f>
        <v>0.1430000000000001</v>
      </c>
      <c r="AV218" s="1947">
        <f>IF(AF218&gt;0,SUM(AF$76:AF218),AV217+0.001)</f>
        <v>0.1430000000000001</v>
      </c>
      <c r="AW218" s="1947">
        <f>IF(AG218&gt;0,SUM(AG$76:AG218),AW217+0.001)</f>
        <v>0.1430000000000001</v>
      </c>
      <c r="AX218" s="1947">
        <f>IF(AH218&gt;0,SUM(AH$76:AH218),AX217+0.001)</f>
        <v>7.1210000000000404</v>
      </c>
      <c r="AY218" s="1947">
        <f>IF(AI218&gt;0,SUM(AI$76:AI218),AY217+0.001)</f>
        <v>6.1270000000000424</v>
      </c>
      <c r="AZ218" s="1947">
        <f>IF(AJ218&gt;0,SUM(AJ$76:AJ218),AZ217+0.001)</f>
        <v>1.1239999999999863</v>
      </c>
      <c r="BA218" s="1947">
        <f>IF(AK218&gt;0,SUM(AK$76:AK218),BA217+0.001)</f>
        <v>0.1430000000000001</v>
      </c>
      <c r="BB218" s="1947">
        <f>IF(AL218&gt;0,SUM(AL$76:AL218),BB217+0.001)</f>
        <v>0.1430000000000001</v>
      </c>
      <c r="BC218" s="1947">
        <f>IF(AM218&gt;0,SUM(AM$76:AM218),BC217+0.001)</f>
        <v>0.1430000000000001</v>
      </c>
      <c r="BD218" s="1947">
        <f>IF(AN218&gt;0,SUM(AN$76:AN218),BD217+0.001)</f>
        <v>0.1430000000000001</v>
      </c>
      <c r="BE218" s="1947">
        <f>IF(AO218&gt;0,SUM(AO$76:AO218),BE217+0.001)</f>
        <v>0.1430000000000001</v>
      </c>
      <c r="BF218" s="1947">
        <f>IF(AP218&gt;0,SUM(AP$76:AP218),BF217+0.001)</f>
        <v>0.1430000000000001</v>
      </c>
      <c r="BG218" s="1947"/>
      <c r="BH218" s="1947"/>
      <c r="BI218" s="1947"/>
      <c r="BJ218" s="1947"/>
    </row>
    <row r="219" spans="1:62" ht="23.25" customHeight="1">
      <c r="A219" s="1975" t="str">
        <f>IF(Y!CM48=0," ",Y!CM48)</f>
        <v xml:space="preserve"> </v>
      </c>
      <c r="B219" s="1968" t="str">
        <f>IF(Y!CN48=0," ",Y!CN48)</f>
        <v xml:space="preserve"> </v>
      </c>
      <c r="C219" s="1229"/>
      <c r="D219" s="1972" t="str">
        <f>IF(Y!CO48=0," ",Y!CO48)</f>
        <v xml:space="preserve"> </v>
      </c>
      <c r="E219" s="1975" t="str">
        <f>IF(Y!CP48=0," ",Y!CP48)</f>
        <v xml:space="preserve"> </v>
      </c>
      <c r="F219" s="1969" t="str">
        <f>IF(I219=0," ",P219)</f>
        <v xml:space="preserve"> </v>
      </c>
      <c r="G219" s="2941"/>
      <c r="H219" s="1493"/>
      <c r="I219" s="716">
        <f>Y!CQ48</f>
        <v>0</v>
      </c>
      <c r="J219" s="716">
        <f>Y!CR48</f>
        <v>0</v>
      </c>
      <c r="K219" s="716">
        <f>Y!CS48</f>
        <v>0</v>
      </c>
      <c r="L219" s="716">
        <f>Y!CT48</f>
        <v>0</v>
      </c>
      <c r="M219" s="716">
        <f>Y!CU48</f>
        <v>0</v>
      </c>
      <c r="N219" s="716">
        <f>Y!CV48</f>
        <v>0</v>
      </c>
      <c r="O219" s="187">
        <f>INT(I219/10)*10</f>
        <v>0</v>
      </c>
      <c r="P219" s="187" t="str">
        <f>IF(O219=0," ",LOOKUP(O219,I$68:I$72,J$68:J$72))</f>
        <v xml:space="preserve"> </v>
      </c>
      <c r="Q219" s="187" t="str">
        <f>IF(N219&gt;0,J219&amp;","&amp;K219&amp;","&amp;L219&amp;","&amp;M219&amp;","&amp;N219,IF(M219&gt;0,J219&amp;","&amp;K219&amp;","&amp;L219&amp;","&amp;M219,IF(L219&gt;0,J219&amp;","&amp;K219&amp;","&amp;L219,IF(K219&gt;0,J219&amp;","&amp;K219,IF(J219&gt;0,J219," ")))))</f>
        <v xml:space="preserve"> </v>
      </c>
      <c r="R219" s="187">
        <f>I219-O219</f>
        <v>0</v>
      </c>
      <c r="S219" s="187" t="str">
        <f>IF(O219=0," ",IF(O219=100,"ข้อที่ "&amp;Q219,"ข้อที่ "&amp;R219))</f>
        <v xml:space="preserve"> </v>
      </c>
      <c r="T219" s="742">
        <f>IF(Y!CX48=0,0,Y!CX48)</f>
        <v>0</v>
      </c>
      <c r="U219" s="742">
        <f>IF(Y!CY48=0,0,Y!CY48)</f>
        <v>0</v>
      </c>
      <c r="V219" s="748">
        <f>IF(X219&gt;0,1,0)</f>
        <v>0</v>
      </c>
      <c r="W219" s="748">
        <f>IF(V219&gt;0,SUM(V$76:V219),0)</f>
        <v>0</v>
      </c>
      <c r="X219" s="748">
        <f>IF(T219&lt;&gt;0,1,0)</f>
        <v>0</v>
      </c>
      <c r="Y219" s="750">
        <f>IF(X219&gt;0,SUM(X$76:X219),Y218+0.001)</f>
        <v>18.120000000000147</v>
      </c>
      <c r="Z219" s="751">
        <f>IF(AB219&gt;0,1,0)</f>
        <v>0</v>
      </c>
      <c r="AA219" s="751">
        <f>IF(Z219&gt;0,SUM(Z$76:Z219),0)</f>
        <v>0</v>
      </c>
      <c r="AB219" s="751">
        <f>IF(U219&lt;&gt;0,1,0)</f>
        <v>0</v>
      </c>
      <c r="AC219" s="753">
        <f>IF(AB219&gt;0,SUM(AB$76:AB219),AC218+0.001)</f>
        <v>0.1440000000000001</v>
      </c>
      <c r="AE219" s="28">
        <f>IF(I219=0,0,B219&amp;B220&amp;B221)</f>
        <v>0</v>
      </c>
      <c r="AF219" s="28">
        <f t="shared" ref="AF219:AP219" si="37">IF($I219=0,0,IF(OR($J219=AF$75,OR($K219=AF$75,OR($L219=AF$75,OR($M219=AF$75,$N219=AF$75)))),1,0))</f>
        <v>0</v>
      </c>
      <c r="AG219" s="28">
        <f t="shared" si="37"/>
        <v>0</v>
      </c>
      <c r="AH219" s="28">
        <f t="shared" si="37"/>
        <v>0</v>
      </c>
      <c r="AI219" s="28">
        <f t="shared" si="37"/>
        <v>0</v>
      </c>
      <c r="AJ219" s="28">
        <f t="shared" si="37"/>
        <v>0</v>
      </c>
      <c r="AK219" s="28">
        <f t="shared" si="37"/>
        <v>0</v>
      </c>
      <c r="AL219" s="28">
        <f t="shared" si="37"/>
        <v>0</v>
      </c>
      <c r="AM219" s="28">
        <f t="shared" si="37"/>
        <v>0</v>
      </c>
      <c r="AN219" s="28">
        <f t="shared" si="37"/>
        <v>0</v>
      </c>
      <c r="AO219" s="28">
        <f t="shared" si="37"/>
        <v>0</v>
      </c>
      <c r="AP219" s="28">
        <f t="shared" si="37"/>
        <v>0</v>
      </c>
      <c r="AV219" s="1947">
        <f>IF(AF219&gt;0,SUM(AF$76:AF219),AV218+0.001)</f>
        <v>0.1440000000000001</v>
      </c>
      <c r="AW219" s="1947">
        <f>IF(AG219&gt;0,SUM(AG$76:AG219),AW218+0.001)</f>
        <v>0.1440000000000001</v>
      </c>
      <c r="AX219" s="1947">
        <f>IF(AH219&gt;0,SUM(AH$76:AH219),AX218+0.001)</f>
        <v>7.1220000000000407</v>
      </c>
      <c r="AY219" s="1947">
        <f>IF(AI219&gt;0,SUM(AI$76:AI219),AY218+0.001)</f>
        <v>6.1280000000000427</v>
      </c>
      <c r="AZ219" s="1947">
        <f>IF(AJ219&gt;0,SUM(AJ$76:AJ219),AZ218+0.001)</f>
        <v>1.1249999999999862</v>
      </c>
      <c r="BA219" s="1947">
        <f>IF(AK219&gt;0,SUM(AK$76:AK219),BA218+0.001)</f>
        <v>0.1440000000000001</v>
      </c>
      <c r="BB219" s="1947">
        <f>IF(AL219&gt;0,SUM(AL$76:AL219),BB218+0.001)</f>
        <v>0.1440000000000001</v>
      </c>
      <c r="BC219" s="1947">
        <f>IF(AM219&gt;0,SUM(AM$76:AM219),BC218+0.001)</f>
        <v>0.1440000000000001</v>
      </c>
      <c r="BD219" s="1947">
        <f>IF(AN219&gt;0,SUM(AN$76:AN219),BD218+0.001)</f>
        <v>0.1440000000000001</v>
      </c>
      <c r="BE219" s="1947">
        <f>IF(AO219&gt;0,SUM(AO$76:AO219),BE218+0.001)</f>
        <v>0.1440000000000001</v>
      </c>
      <c r="BF219" s="1947">
        <f>IF(AP219&gt;0,SUM(AP$76:AP219),BF218+0.001)</f>
        <v>0.1440000000000001</v>
      </c>
      <c r="BG219" s="1947"/>
      <c r="BH219" s="1947"/>
      <c r="BI219" s="1947"/>
      <c r="BJ219" s="1947"/>
    </row>
    <row r="220" spans="1:62" ht="23.25" customHeight="1">
      <c r="A220" s="1975" t="str">
        <f>IF(Y!CM49=0," ",Y!CM49)</f>
        <v xml:space="preserve"> </v>
      </c>
      <c r="B220" s="1968" t="str">
        <f>IF(Y!CN49=0," ",Y!CN49)</f>
        <v xml:space="preserve"> </v>
      </c>
      <c r="C220" s="1229"/>
      <c r="D220" s="1972" t="str">
        <f>IF(Y!CO49=0," ",Y!CO49)</f>
        <v xml:space="preserve"> </v>
      </c>
      <c r="E220" s="1975" t="str">
        <f>IF(Y!CP49=0," ",Y!CP49)</f>
        <v xml:space="preserve"> </v>
      </c>
      <c r="F220" s="1227" t="str">
        <f>IF(I219=0," ",S219)</f>
        <v xml:space="preserve"> </v>
      </c>
      <c r="G220" s="2941"/>
      <c r="H220" s="1493"/>
      <c r="I220" s="716"/>
      <c r="J220" s="716"/>
      <c r="K220" s="716"/>
      <c r="L220" s="716"/>
      <c r="M220" s="716"/>
      <c r="N220" s="716"/>
      <c r="O220" s="187"/>
      <c r="P220" s="187"/>
      <c r="Q220" s="187"/>
      <c r="R220" s="187"/>
      <c r="S220" s="187"/>
      <c r="T220" s="742">
        <f>IF(Y!CX49=0,0,Y!CX49)</f>
        <v>0</v>
      </c>
      <c r="U220" s="742">
        <f>IF(Y!CY49=0,0,Y!CY49)</f>
        <v>0</v>
      </c>
      <c r="V220" s="748">
        <v>0</v>
      </c>
      <c r="W220" s="748">
        <f>IF(V220&gt;0,SUM(V$76:V220),0)</f>
        <v>0</v>
      </c>
      <c r="X220" s="748">
        <f>IF(T219&lt;&gt;0,1,0)</f>
        <v>0</v>
      </c>
      <c r="Y220" s="750">
        <f>IF(X220&gt;0,SUM(X$76:X220),Y219+0.001)</f>
        <v>18.121000000000148</v>
      </c>
      <c r="Z220" s="751">
        <v>0</v>
      </c>
      <c r="AA220" s="751">
        <f>IF(Z220&gt;0,SUM(Z$76:Z220),0)</f>
        <v>0</v>
      </c>
      <c r="AB220" s="751">
        <f>IF(U219&lt;&gt;0,1,0)</f>
        <v>0</v>
      </c>
      <c r="AC220" s="753">
        <f>IF(AB220&gt;0,SUM(AB$76:AB220),AC219+0.001)</f>
        <v>0.1450000000000001</v>
      </c>
      <c r="AV220" s="1947">
        <f>IF(AF220&gt;0,SUM(AF$76:AF220),AV219+0.001)</f>
        <v>0.1450000000000001</v>
      </c>
      <c r="AW220" s="1947">
        <f>IF(AG220&gt;0,SUM(AG$76:AG220),AW219+0.001)</f>
        <v>0.1450000000000001</v>
      </c>
      <c r="AX220" s="1947">
        <f>IF(AH220&gt;0,SUM(AH$76:AH220),AX219+0.001)</f>
        <v>7.1230000000000411</v>
      </c>
      <c r="AY220" s="1947">
        <f>IF(AI220&gt;0,SUM(AI$76:AI220),AY219+0.001)</f>
        <v>6.1290000000000431</v>
      </c>
      <c r="AZ220" s="1947">
        <f>IF(AJ220&gt;0,SUM(AJ$76:AJ220),AZ219+0.001)</f>
        <v>1.1259999999999861</v>
      </c>
      <c r="BA220" s="1947">
        <f>IF(AK220&gt;0,SUM(AK$76:AK220),BA219+0.001)</f>
        <v>0.1450000000000001</v>
      </c>
      <c r="BB220" s="1947">
        <f>IF(AL220&gt;0,SUM(AL$76:AL220),BB219+0.001)</f>
        <v>0.1450000000000001</v>
      </c>
      <c r="BC220" s="1947">
        <f>IF(AM220&gt;0,SUM(AM$76:AM220),BC219+0.001)</f>
        <v>0.1450000000000001</v>
      </c>
      <c r="BD220" s="1947">
        <f>IF(AN220&gt;0,SUM(AN$76:AN220),BD219+0.001)</f>
        <v>0.1450000000000001</v>
      </c>
      <c r="BE220" s="1947">
        <f>IF(AO220&gt;0,SUM(AO$76:AO220),BE219+0.001)</f>
        <v>0.1450000000000001</v>
      </c>
      <c r="BF220" s="1947">
        <f>IF(AP220&gt;0,SUM(AP$76:AP220),BF219+0.001)</f>
        <v>0.1450000000000001</v>
      </c>
      <c r="BG220" s="1947"/>
      <c r="BH220" s="1947"/>
      <c r="BI220" s="1947"/>
      <c r="BJ220" s="1947"/>
    </row>
    <row r="221" spans="1:62" ht="23.25" customHeight="1">
      <c r="A221" s="1975" t="str">
        <f>IF(Y!CM50=0," ",Y!CM50)</f>
        <v xml:space="preserve"> </v>
      </c>
      <c r="B221" s="1968" t="str">
        <f>IF(Y!CN50=0," ",Y!CN50)</f>
        <v xml:space="preserve"> </v>
      </c>
      <c r="C221" s="1229"/>
      <c r="D221" s="1972" t="str">
        <f>IF(Y!CO50=0," ",Y!CO50)</f>
        <v xml:space="preserve"> </v>
      </c>
      <c r="E221" s="1975" t="str">
        <f>IF(Y!CP50=0," ",Y!CP50)</f>
        <v xml:space="preserve"> </v>
      </c>
      <c r="F221" s="1227" t="s">
        <v>2123</v>
      </c>
      <c r="G221" s="2941"/>
      <c r="H221" s="1493"/>
      <c r="I221" s="716"/>
      <c r="J221" s="716"/>
      <c r="K221" s="716"/>
      <c r="L221" s="716"/>
      <c r="M221" s="716"/>
      <c r="N221" s="716"/>
      <c r="O221" s="187"/>
      <c r="P221" s="187"/>
      <c r="Q221" s="187"/>
      <c r="R221" s="187"/>
      <c r="S221" s="187"/>
      <c r="T221" s="742">
        <f>IF(Y!CX50=0,0,Y!CX50)</f>
        <v>0</v>
      </c>
      <c r="U221" s="742">
        <f>IF(Y!CY50=0,0,Y!CY50)</f>
        <v>0</v>
      </c>
      <c r="V221" s="748">
        <v>0</v>
      </c>
      <c r="W221" s="748">
        <f>IF(V221&gt;0,SUM(V$76:V221),0)</f>
        <v>0</v>
      </c>
      <c r="X221" s="748">
        <f>IF(T219&lt;&gt;0,1,0)</f>
        <v>0</v>
      </c>
      <c r="Y221" s="750">
        <f>IF(X221&gt;0,SUM(X$76:X221),Y220+0.001)</f>
        <v>18.122000000000149</v>
      </c>
      <c r="Z221" s="751">
        <v>0</v>
      </c>
      <c r="AA221" s="751">
        <f>IF(Z221&gt;0,SUM(Z$76:Z221),0)</f>
        <v>0</v>
      </c>
      <c r="AB221" s="751">
        <f>IF(U219&lt;&gt;0,1,0)</f>
        <v>0</v>
      </c>
      <c r="AC221" s="753">
        <f>IF(AB221&gt;0,SUM(AB$76:AB221),AC220+0.001)</f>
        <v>0.1460000000000001</v>
      </c>
      <c r="AV221" s="1947">
        <f>IF(AF221&gt;0,SUM(AF$76:AF221),AV220+0.001)</f>
        <v>0.1460000000000001</v>
      </c>
      <c r="AW221" s="1947">
        <f>IF(AG221&gt;0,SUM(AG$76:AG221),AW220+0.001)</f>
        <v>0.1460000000000001</v>
      </c>
      <c r="AX221" s="1947">
        <f>IF(AH221&gt;0,SUM(AH$76:AH221),AX220+0.001)</f>
        <v>7.1240000000000414</v>
      </c>
      <c r="AY221" s="1947">
        <f>IF(AI221&gt;0,SUM(AI$76:AI221),AY220+0.001)</f>
        <v>6.1300000000000434</v>
      </c>
      <c r="AZ221" s="1947">
        <f>IF(AJ221&gt;0,SUM(AJ$76:AJ221),AZ220+0.001)</f>
        <v>1.126999999999986</v>
      </c>
      <c r="BA221" s="1947">
        <f>IF(AK221&gt;0,SUM(AK$76:AK221),BA220+0.001)</f>
        <v>0.1460000000000001</v>
      </c>
      <c r="BB221" s="1947">
        <f>IF(AL221&gt;0,SUM(AL$76:AL221),BB220+0.001)</f>
        <v>0.1460000000000001</v>
      </c>
      <c r="BC221" s="1947">
        <f>IF(AM221&gt;0,SUM(AM$76:AM221),BC220+0.001)</f>
        <v>0.1460000000000001</v>
      </c>
      <c r="BD221" s="1947">
        <f>IF(AN221&gt;0,SUM(AN$76:AN221),BD220+0.001)</f>
        <v>0.1460000000000001</v>
      </c>
      <c r="BE221" s="1947">
        <f>IF(AO221&gt;0,SUM(AO$76:AO221),BE220+0.001)</f>
        <v>0.1460000000000001</v>
      </c>
      <c r="BF221" s="1947">
        <f>IF(AP221&gt;0,SUM(AP$76:AP221),BF220+0.001)</f>
        <v>0.1460000000000001</v>
      </c>
      <c r="BG221" s="1947"/>
      <c r="BH221" s="1947"/>
      <c r="BI221" s="1947"/>
      <c r="BJ221" s="1947"/>
    </row>
    <row r="222" spans="1:62" ht="23.25" customHeight="1">
      <c r="A222" s="1975" t="str">
        <f>IF(Y!CM51=0," ",Y!CM51)</f>
        <v xml:space="preserve"> </v>
      </c>
      <c r="B222" s="1968" t="str">
        <f>IF(Y!CN51=0," ",Y!CN51)</f>
        <v xml:space="preserve"> </v>
      </c>
      <c r="C222" s="1229"/>
      <c r="D222" s="1972" t="str">
        <f>IF(Y!CO51=0," ",Y!CO51)</f>
        <v xml:space="preserve"> </v>
      </c>
      <c r="E222" s="1975" t="str">
        <f>IF(Y!CP51=0," ",Y!CP51)</f>
        <v xml:space="preserve"> </v>
      </c>
      <c r="F222" s="1969" t="str">
        <f>IF(I222=0," ",P222)</f>
        <v xml:space="preserve"> </v>
      </c>
      <c r="G222" s="2941"/>
      <c r="H222" s="1493"/>
      <c r="I222" s="716">
        <f>Y!CQ51</f>
        <v>0</v>
      </c>
      <c r="J222" s="716">
        <f>Y!CR51</f>
        <v>0</v>
      </c>
      <c r="K222" s="716">
        <f>Y!CS51</f>
        <v>0</v>
      </c>
      <c r="L222" s="716">
        <f>Y!CT51</f>
        <v>0</v>
      </c>
      <c r="M222" s="716">
        <f>Y!CU51</f>
        <v>0</v>
      </c>
      <c r="N222" s="716">
        <f>Y!CV51</f>
        <v>0</v>
      </c>
      <c r="O222" s="187">
        <f>INT(I222/10)*10</f>
        <v>0</v>
      </c>
      <c r="P222" s="187" t="str">
        <f>IF(O222=0," ",LOOKUP(O222,I$68:I$72,J$68:J$72))</f>
        <v xml:space="preserve"> </v>
      </c>
      <c r="Q222" s="187" t="str">
        <f>IF(N222&gt;0,J222&amp;","&amp;K222&amp;","&amp;L222&amp;","&amp;M222&amp;","&amp;N222,IF(M222&gt;0,J222&amp;","&amp;K222&amp;","&amp;L222&amp;","&amp;M222,IF(L222&gt;0,J222&amp;","&amp;K222&amp;","&amp;L222,IF(K222&gt;0,J222&amp;","&amp;K222,IF(J222&gt;0,J222," ")))))</f>
        <v xml:space="preserve"> </v>
      </c>
      <c r="R222" s="187">
        <f>I222-O222</f>
        <v>0</v>
      </c>
      <c r="S222" s="187" t="str">
        <f>IF(O222=0," ",IF(O222=100,"ข้อที่ "&amp;Q222,"ข้อที่ "&amp;R222))</f>
        <v xml:space="preserve"> </v>
      </c>
      <c r="T222" s="742">
        <f>IF(Y!CX51=0,0,Y!CX51)</f>
        <v>0</v>
      </c>
      <c r="U222" s="742">
        <f>IF(Y!CY51=0,0,Y!CY51)</f>
        <v>0</v>
      </c>
      <c r="V222" s="748">
        <f>IF(X222&gt;0,1,0)</f>
        <v>0</v>
      </c>
      <c r="W222" s="748">
        <f>IF(V222&gt;0,SUM(V$76:V222),0)</f>
        <v>0</v>
      </c>
      <c r="X222" s="748">
        <f>IF(T222&lt;&gt;0,1,0)</f>
        <v>0</v>
      </c>
      <c r="Y222" s="750">
        <f>IF(X222&gt;0,SUM(X$76:X222),Y221+0.001)</f>
        <v>18.12300000000015</v>
      </c>
      <c r="Z222" s="751">
        <f>IF(AB222&gt;0,1,0)</f>
        <v>0</v>
      </c>
      <c r="AA222" s="751">
        <f>IF(Z222&gt;0,SUM(Z$76:Z222),0)</f>
        <v>0</v>
      </c>
      <c r="AB222" s="751">
        <f>IF(U222&lt;&gt;0,1,0)</f>
        <v>0</v>
      </c>
      <c r="AC222" s="753">
        <f>IF(AB222&gt;0,SUM(AB$76:AB222),AC221+0.001)</f>
        <v>0.1470000000000001</v>
      </c>
      <c r="AE222" s="28">
        <f>IF(I222=0,0,B222&amp;B223&amp;B224)</f>
        <v>0</v>
      </c>
      <c r="AF222" s="28">
        <f t="shared" ref="AF222:AP222" si="38">IF($I222=0,0,IF(OR($J222=AF$75,OR($K222=AF$75,OR($L222=AF$75,OR($M222=AF$75,$N222=AF$75)))),1,0))</f>
        <v>0</v>
      </c>
      <c r="AG222" s="28">
        <f t="shared" si="38"/>
        <v>0</v>
      </c>
      <c r="AH222" s="28">
        <f t="shared" si="38"/>
        <v>0</v>
      </c>
      <c r="AI222" s="28">
        <f t="shared" si="38"/>
        <v>0</v>
      </c>
      <c r="AJ222" s="28">
        <f t="shared" si="38"/>
        <v>0</v>
      </c>
      <c r="AK222" s="28">
        <f t="shared" si="38"/>
        <v>0</v>
      </c>
      <c r="AL222" s="28">
        <f t="shared" si="38"/>
        <v>0</v>
      </c>
      <c r="AM222" s="28">
        <f t="shared" si="38"/>
        <v>0</v>
      </c>
      <c r="AN222" s="28">
        <f t="shared" si="38"/>
        <v>0</v>
      </c>
      <c r="AO222" s="28">
        <f t="shared" si="38"/>
        <v>0</v>
      </c>
      <c r="AP222" s="28">
        <f t="shared" si="38"/>
        <v>0</v>
      </c>
      <c r="AV222" s="1947">
        <f>IF(AF222&gt;0,SUM(AF$76:AF222),AV221+0.001)</f>
        <v>0.1470000000000001</v>
      </c>
      <c r="AW222" s="1947">
        <f>IF(AG222&gt;0,SUM(AG$76:AG222),AW221+0.001)</f>
        <v>0.1470000000000001</v>
      </c>
      <c r="AX222" s="1947">
        <f>IF(AH222&gt;0,SUM(AH$76:AH222),AX221+0.001)</f>
        <v>7.1250000000000417</v>
      </c>
      <c r="AY222" s="1947">
        <f>IF(AI222&gt;0,SUM(AI$76:AI222),AY221+0.001)</f>
        <v>6.1310000000000437</v>
      </c>
      <c r="AZ222" s="1947">
        <f>IF(AJ222&gt;0,SUM(AJ$76:AJ222),AZ221+0.001)</f>
        <v>1.1279999999999859</v>
      </c>
      <c r="BA222" s="1947">
        <f>IF(AK222&gt;0,SUM(AK$76:AK222),BA221+0.001)</f>
        <v>0.1470000000000001</v>
      </c>
      <c r="BB222" s="1947">
        <f>IF(AL222&gt;0,SUM(AL$76:AL222),BB221+0.001)</f>
        <v>0.1470000000000001</v>
      </c>
      <c r="BC222" s="1947">
        <f>IF(AM222&gt;0,SUM(AM$76:AM222),BC221+0.001)</f>
        <v>0.1470000000000001</v>
      </c>
      <c r="BD222" s="1947">
        <f>IF(AN222&gt;0,SUM(AN$76:AN222),BD221+0.001)</f>
        <v>0.1470000000000001</v>
      </c>
      <c r="BE222" s="1947">
        <f>IF(AO222&gt;0,SUM(AO$76:AO222),BE221+0.001)</f>
        <v>0.1470000000000001</v>
      </c>
      <c r="BF222" s="1947">
        <f>IF(AP222&gt;0,SUM(AP$76:AP222),BF221+0.001)</f>
        <v>0.1470000000000001</v>
      </c>
      <c r="BG222" s="1947"/>
      <c r="BH222" s="1947"/>
      <c r="BI222" s="1947"/>
      <c r="BJ222" s="1947"/>
    </row>
    <row r="223" spans="1:62" ht="23.25" customHeight="1">
      <c r="A223" s="1975" t="str">
        <f>IF(Y!CM52=0," ",Y!CM52)</f>
        <v xml:space="preserve"> </v>
      </c>
      <c r="B223" s="1968" t="str">
        <f>IF(Y!CN52=0," ",Y!CN52)</f>
        <v xml:space="preserve"> </v>
      </c>
      <c r="C223" s="1229"/>
      <c r="D223" s="1972" t="str">
        <f>IF(Y!CO52=0," ",Y!CO52)</f>
        <v xml:space="preserve"> </v>
      </c>
      <c r="E223" s="1975" t="str">
        <f>IF(Y!CP52=0," ",Y!CP52)</f>
        <v xml:space="preserve"> </v>
      </c>
      <c r="F223" s="1227" t="str">
        <f>IF(I222=0," ",S222)</f>
        <v xml:space="preserve"> </v>
      </c>
      <c r="G223" s="2941"/>
      <c r="H223" s="1493"/>
      <c r="I223" s="716"/>
      <c r="J223" s="716"/>
      <c r="K223" s="716"/>
      <c r="L223" s="716"/>
      <c r="M223" s="716"/>
      <c r="N223" s="716"/>
      <c r="O223" s="187"/>
      <c r="P223" s="187"/>
      <c r="Q223" s="187"/>
      <c r="R223" s="187"/>
      <c r="S223" s="187"/>
      <c r="T223" s="742">
        <f>IF(Y!CX52=0,0,Y!CX52)</f>
        <v>0</v>
      </c>
      <c r="U223" s="742">
        <f>IF(Y!CY52=0,0,Y!CY52)</f>
        <v>0</v>
      </c>
      <c r="V223" s="748">
        <v>0</v>
      </c>
      <c r="W223" s="748">
        <f>IF(V223&gt;0,SUM(V$76:V223),0)</f>
        <v>0</v>
      </c>
      <c r="X223" s="748">
        <f>IF(T222&lt;&gt;0,1,0)</f>
        <v>0</v>
      </c>
      <c r="Y223" s="750">
        <f>IF(X223&gt;0,SUM(X$76:X223),Y222+0.001)</f>
        <v>18.124000000000152</v>
      </c>
      <c r="Z223" s="751">
        <v>0</v>
      </c>
      <c r="AA223" s="751">
        <f>IF(Z223&gt;0,SUM(Z$76:Z223),0)</f>
        <v>0</v>
      </c>
      <c r="AB223" s="751">
        <f>IF(U222&lt;&gt;0,1,0)</f>
        <v>0</v>
      </c>
      <c r="AC223" s="753">
        <f>IF(AB223&gt;0,SUM(AB$76:AB223),AC222+0.001)</f>
        <v>0.1480000000000001</v>
      </c>
      <c r="AV223" s="1947">
        <f>IF(AF223&gt;0,SUM(AF$76:AF223),AV222+0.001)</f>
        <v>0.1480000000000001</v>
      </c>
      <c r="AW223" s="1947">
        <f>IF(AG223&gt;0,SUM(AG$76:AG223),AW222+0.001)</f>
        <v>0.1480000000000001</v>
      </c>
      <c r="AX223" s="1947">
        <f>IF(AH223&gt;0,SUM(AH$76:AH223),AX222+0.001)</f>
        <v>7.1260000000000421</v>
      </c>
      <c r="AY223" s="1947">
        <f>IF(AI223&gt;0,SUM(AI$76:AI223),AY222+0.001)</f>
        <v>6.1320000000000441</v>
      </c>
      <c r="AZ223" s="1947">
        <f>IF(AJ223&gt;0,SUM(AJ$76:AJ223),AZ222+0.001)</f>
        <v>1.1289999999999858</v>
      </c>
      <c r="BA223" s="1947">
        <f>IF(AK223&gt;0,SUM(AK$76:AK223),BA222+0.001)</f>
        <v>0.1480000000000001</v>
      </c>
      <c r="BB223" s="1947">
        <f>IF(AL223&gt;0,SUM(AL$76:AL223),BB222+0.001)</f>
        <v>0.1480000000000001</v>
      </c>
      <c r="BC223" s="1947">
        <f>IF(AM223&gt;0,SUM(AM$76:AM223),BC222+0.001)</f>
        <v>0.1480000000000001</v>
      </c>
      <c r="BD223" s="1947">
        <f>IF(AN223&gt;0,SUM(AN$76:AN223),BD222+0.001)</f>
        <v>0.1480000000000001</v>
      </c>
      <c r="BE223" s="1947">
        <f>IF(AO223&gt;0,SUM(AO$76:AO223),BE222+0.001)</f>
        <v>0.1480000000000001</v>
      </c>
      <c r="BF223" s="1947">
        <f>IF(AP223&gt;0,SUM(AP$76:AP223),BF222+0.001)</f>
        <v>0.1480000000000001</v>
      </c>
      <c r="BG223" s="1947"/>
      <c r="BH223" s="1947"/>
      <c r="BI223" s="1947"/>
      <c r="BJ223" s="1947"/>
    </row>
    <row r="224" spans="1:62" ht="23.25" customHeight="1">
      <c r="A224" s="1975" t="str">
        <f>IF(Y!CM53=0," ",Y!CM53)</f>
        <v xml:space="preserve"> </v>
      </c>
      <c r="B224" s="1968" t="str">
        <f>IF(Y!CN53=0," ",Y!CN53)</f>
        <v xml:space="preserve"> </v>
      </c>
      <c r="C224" s="1229"/>
      <c r="D224" s="1972" t="str">
        <f>IF(Y!CO53=0," ",Y!CO53)</f>
        <v xml:space="preserve"> </v>
      </c>
      <c r="E224" s="1975" t="str">
        <f>IF(Y!CP53=0," ",Y!CP53)</f>
        <v xml:space="preserve"> </v>
      </c>
      <c r="F224" s="1227" t="s">
        <v>2123</v>
      </c>
      <c r="G224" s="2941"/>
      <c r="H224" s="1493"/>
      <c r="I224" s="716"/>
      <c r="J224" s="716"/>
      <c r="K224" s="716"/>
      <c r="L224" s="716"/>
      <c r="M224" s="716"/>
      <c r="N224" s="716"/>
      <c r="O224" s="187"/>
      <c r="P224" s="187"/>
      <c r="Q224" s="187"/>
      <c r="R224" s="187"/>
      <c r="S224" s="187"/>
      <c r="T224" s="742">
        <f>IF(Y!CX53=0,0,Y!CX53)</f>
        <v>0</v>
      </c>
      <c r="U224" s="742">
        <f>IF(Y!CY53=0,0,Y!CY53)</f>
        <v>0</v>
      </c>
      <c r="V224" s="748">
        <v>0</v>
      </c>
      <c r="W224" s="748">
        <f>IF(V224&gt;0,SUM(V$76:V224),0)</f>
        <v>0</v>
      </c>
      <c r="X224" s="748">
        <f>IF(T222&lt;&gt;0,1,0)</f>
        <v>0</v>
      </c>
      <c r="Y224" s="750">
        <f>IF(X224&gt;0,SUM(X$76:X224),Y223+0.001)</f>
        <v>18.125000000000153</v>
      </c>
      <c r="Z224" s="751">
        <v>0</v>
      </c>
      <c r="AA224" s="751">
        <f>IF(Z224&gt;0,SUM(Z$76:Z224),0)</f>
        <v>0</v>
      </c>
      <c r="AB224" s="751">
        <f>IF(U222&lt;&gt;0,1,0)</f>
        <v>0</v>
      </c>
      <c r="AC224" s="753">
        <f>IF(AB224&gt;0,SUM(AB$76:AB224),AC223+0.001)</f>
        <v>0.1490000000000001</v>
      </c>
      <c r="AV224" s="1947">
        <f>IF(AF224&gt;0,SUM(AF$76:AF224),AV223+0.001)</f>
        <v>0.1490000000000001</v>
      </c>
      <c r="AW224" s="1947">
        <f>IF(AG224&gt;0,SUM(AG$76:AG224),AW223+0.001)</f>
        <v>0.1490000000000001</v>
      </c>
      <c r="AX224" s="1947">
        <f>IF(AH224&gt;0,SUM(AH$76:AH224),AX223+0.001)</f>
        <v>7.1270000000000424</v>
      </c>
      <c r="AY224" s="1947">
        <f>IF(AI224&gt;0,SUM(AI$76:AI224),AY223+0.001)</f>
        <v>6.1330000000000444</v>
      </c>
      <c r="AZ224" s="1947">
        <f>IF(AJ224&gt;0,SUM(AJ$76:AJ224),AZ223+0.001)</f>
        <v>1.1299999999999857</v>
      </c>
      <c r="BA224" s="1947">
        <f>IF(AK224&gt;0,SUM(AK$76:AK224),BA223+0.001)</f>
        <v>0.1490000000000001</v>
      </c>
      <c r="BB224" s="1947">
        <f>IF(AL224&gt;0,SUM(AL$76:AL224),BB223+0.001)</f>
        <v>0.1490000000000001</v>
      </c>
      <c r="BC224" s="1947">
        <f>IF(AM224&gt;0,SUM(AM$76:AM224),BC223+0.001)</f>
        <v>0.1490000000000001</v>
      </c>
      <c r="BD224" s="1947">
        <f>IF(AN224&gt;0,SUM(AN$76:AN224),BD223+0.001)</f>
        <v>0.1490000000000001</v>
      </c>
      <c r="BE224" s="1947">
        <f>IF(AO224&gt;0,SUM(AO$76:AO224),BE223+0.001)</f>
        <v>0.1490000000000001</v>
      </c>
      <c r="BF224" s="1947">
        <f>IF(AP224&gt;0,SUM(AP$76:AP224),BF223+0.001)</f>
        <v>0.1490000000000001</v>
      </c>
      <c r="BG224" s="1947"/>
      <c r="BH224" s="1947"/>
      <c r="BI224" s="1947"/>
      <c r="BJ224" s="1947"/>
    </row>
    <row r="225" spans="1:62" ht="23.25" customHeight="1">
      <c r="A225" s="1975" t="str">
        <f>IF(Y!CM54=0," ",Y!CM54)</f>
        <v xml:space="preserve"> </v>
      </c>
      <c r="B225" s="1968" t="str">
        <f>IF(Y!CN54=0," ",Y!CN54)</f>
        <v xml:space="preserve"> </v>
      </c>
      <c r="C225" s="1229"/>
      <c r="D225" s="1972" t="str">
        <f>IF(Y!CO54=0," ",Y!CO54)</f>
        <v xml:space="preserve"> </v>
      </c>
      <c r="E225" s="1975" t="str">
        <f>IF(Y!CP54=0," ",Y!CP54)</f>
        <v xml:space="preserve"> </v>
      </c>
      <c r="F225" s="1969" t="str">
        <f>IF(I225=0," ",P225)</f>
        <v xml:space="preserve"> </v>
      </c>
      <c r="G225" s="2941"/>
      <c r="H225" s="1493"/>
      <c r="I225" s="716">
        <f>Y!CQ54</f>
        <v>0</v>
      </c>
      <c r="J225" s="716">
        <f>Y!CR54</f>
        <v>0</v>
      </c>
      <c r="K225" s="716">
        <f>Y!CS54</f>
        <v>0</v>
      </c>
      <c r="L225" s="716">
        <f>Y!CT54</f>
        <v>0</v>
      </c>
      <c r="M225" s="716">
        <f>Y!CU54</f>
        <v>0</v>
      </c>
      <c r="N225" s="716">
        <f>Y!CV54</f>
        <v>0</v>
      </c>
      <c r="O225" s="187">
        <f>INT(I225/10)*10</f>
        <v>0</v>
      </c>
      <c r="P225" s="187" t="str">
        <f>IF(O225=0," ",LOOKUP(O225,I$68:I$72,J$68:J$72))</f>
        <v xml:space="preserve"> </v>
      </c>
      <c r="Q225" s="187" t="str">
        <f>IF(N225&gt;0,J225&amp;","&amp;K225&amp;","&amp;L225&amp;","&amp;M225&amp;","&amp;N225,IF(M225&gt;0,J225&amp;","&amp;K225&amp;","&amp;L225&amp;","&amp;M225,IF(L225&gt;0,J225&amp;","&amp;K225&amp;","&amp;L225,IF(K225&gt;0,J225&amp;","&amp;K225,IF(J225&gt;0,J225," ")))))</f>
        <v xml:space="preserve"> </v>
      </c>
      <c r="R225" s="187">
        <f>I225-O225</f>
        <v>0</v>
      </c>
      <c r="S225" s="187" t="str">
        <f>IF(O225=0," ",IF(O225=100,"ข้อที่ "&amp;Q225,"ข้อที่ "&amp;R225))</f>
        <v xml:space="preserve"> </v>
      </c>
      <c r="T225" s="742">
        <f>IF(Y!CX54=0,0,Y!CX54)</f>
        <v>0</v>
      </c>
      <c r="U225" s="742">
        <f>IF(Y!CY54=0,0,Y!CY54)</f>
        <v>0</v>
      </c>
      <c r="V225" s="748">
        <f>IF(X225&gt;0,1,0)</f>
        <v>0</v>
      </c>
      <c r="W225" s="748">
        <f>IF(V225&gt;0,SUM(V$76:V225),0)</f>
        <v>0</v>
      </c>
      <c r="X225" s="748">
        <f>IF(T225&lt;&gt;0,1,0)</f>
        <v>0</v>
      </c>
      <c r="Y225" s="750">
        <f>IF(X225&gt;0,SUM(X$76:X225),Y224+0.001)</f>
        <v>18.126000000000154</v>
      </c>
      <c r="Z225" s="751">
        <f>IF(AB225&gt;0,1,0)</f>
        <v>0</v>
      </c>
      <c r="AA225" s="751">
        <f>IF(Z225&gt;0,SUM(Z$76:Z225),0)</f>
        <v>0</v>
      </c>
      <c r="AB225" s="751">
        <f>IF(U225&lt;&gt;0,1,0)</f>
        <v>0</v>
      </c>
      <c r="AC225" s="753">
        <f>IF(AB225&gt;0,SUM(AB$76:AB225),AC224+0.001)</f>
        <v>0.15000000000000011</v>
      </c>
      <c r="AE225" s="28">
        <f>IF(I225=0,0,B225&amp;B226&amp;B227)</f>
        <v>0</v>
      </c>
      <c r="AF225" s="28">
        <f t="shared" ref="AF225:AP225" si="39">IF($I225=0,0,IF(OR($J225=AF$75,OR($K225=AF$75,OR($L225=AF$75,OR($M225=AF$75,$N225=AF$75)))),1,0))</f>
        <v>0</v>
      </c>
      <c r="AG225" s="28">
        <f t="shared" si="39"/>
        <v>0</v>
      </c>
      <c r="AH225" s="28">
        <f t="shared" si="39"/>
        <v>0</v>
      </c>
      <c r="AI225" s="28">
        <f t="shared" si="39"/>
        <v>0</v>
      </c>
      <c r="AJ225" s="28">
        <f t="shared" si="39"/>
        <v>0</v>
      </c>
      <c r="AK225" s="28">
        <f t="shared" si="39"/>
        <v>0</v>
      </c>
      <c r="AL225" s="28">
        <f t="shared" si="39"/>
        <v>0</v>
      </c>
      <c r="AM225" s="28">
        <f t="shared" si="39"/>
        <v>0</v>
      </c>
      <c r="AN225" s="28">
        <f t="shared" si="39"/>
        <v>0</v>
      </c>
      <c r="AO225" s="28">
        <f t="shared" si="39"/>
        <v>0</v>
      </c>
      <c r="AP225" s="28">
        <f t="shared" si="39"/>
        <v>0</v>
      </c>
      <c r="AV225" s="1947">
        <f>IF(AF225&gt;0,SUM(AF$76:AF225),AV224+0.001)</f>
        <v>0.15000000000000011</v>
      </c>
      <c r="AW225" s="1947">
        <f>IF(AG225&gt;0,SUM(AG$76:AG225),AW224+0.001)</f>
        <v>0.15000000000000011</v>
      </c>
      <c r="AX225" s="1947">
        <f>IF(AH225&gt;0,SUM(AH$76:AH225),AX224+0.001)</f>
        <v>7.1280000000000427</v>
      </c>
      <c r="AY225" s="1947">
        <f>IF(AI225&gt;0,SUM(AI$76:AI225),AY224+0.001)</f>
        <v>6.1340000000000447</v>
      </c>
      <c r="AZ225" s="1947">
        <f>IF(AJ225&gt;0,SUM(AJ$76:AJ225),AZ224+0.001)</f>
        <v>1.1309999999999856</v>
      </c>
      <c r="BA225" s="1947">
        <f>IF(AK225&gt;0,SUM(AK$76:AK225),BA224+0.001)</f>
        <v>0.15000000000000011</v>
      </c>
      <c r="BB225" s="1947">
        <f>IF(AL225&gt;0,SUM(AL$76:AL225),BB224+0.001)</f>
        <v>0.15000000000000011</v>
      </c>
      <c r="BC225" s="1947">
        <f>IF(AM225&gt;0,SUM(AM$76:AM225),BC224+0.001)</f>
        <v>0.15000000000000011</v>
      </c>
      <c r="BD225" s="1947">
        <f>IF(AN225&gt;0,SUM(AN$76:AN225),BD224+0.001)</f>
        <v>0.15000000000000011</v>
      </c>
      <c r="BE225" s="1947">
        <f>IF(AO225&gt;0,SUM(AO$76:AO225),BE224+0.001)</f>
        <v>0.15000000000000011</v>
      </c>
      <c r="BF225" s="1947">
        <f>IF(AP225&gt;0,SUM(AP$76:AP225),BF224+0.001)</f>
        <v>0.15000000000000011</v>
      </c>
      <c r="BG225" s="1947"/>
      <c r="BH225" s="1947"/>
      <c r="BI225" s="1947"/>
      <c r="BJ225" s="1947"/>
    </row>
    <row r="226" spans="1:62" ht="23.25" customHeight="1">
      <c r="A226" s="1975" t="str">
        <f>IF(Y!CM55=0," ",Y!CM55)</f>
        <v xml:space="preserve"> </v>
      </c>
      <c r="B226" s="1968" t="str">
        <f>IF(Y!CN55=0," ",Y!CN55)</f>
        <v xml:space="preserve"> </v>
      </c>
      <c r="C226" s="1229"/>
      <c r="D226" s="1972" t="str">
        <f>IF(Y!CO55=0," ",Y!CO55)</f>
        <v xml:space="preserve"> </v>
      </c>
      <c r="E226" s="1975" t="str">
        <f>IF(Y!CP55=0," ",Y!CP55)</f>
        <v xml:space="preserve"> </v>
      </c>
      <c r="F226" s="1227" t="str">
        <f>IF(I225=0," ",S225)</f>
        <v xml:space="preserve"> </v>
      </c>
      <c r="G226" s="2941"/>
      <c r="H226" s="1493"/>
      <c r="I226" s="716"/>
      <c r="J226" s="716"/>
      <c r="K226" s="716"/>
      <c r="L226" s="716"/>
      <c r="M226" s="716"/>
      <c r="N226" s="716"/>
      <c r="O226" s="187"/>
      <c r="P226" s="187"/>
      <c r="Q226" s="187"/>
      <c r="R226" s="187"/>
      <c r="S226" s="187"/>
      <c r="T226" s="742">
        <f>IF(Y!CX55=0,0,Y!CX55)</f>
        <v>0</v>
      </c>
      <c r="U226" s="742">
        <f>IF(Y!CY55=0,0,Y!CY55)</f>
        <v>0</v>
      </c>
      <c r="V226" s="748">
        <v>0</v>
      </c>
      <c r="W226" s="748">
        <f>IF(V226&gt;0,SUM(V$76:V226),0)</f>
        <v>0</v>
      </c>
      <c r="X226" s="748">
        <f>IF(T225&lt;&gt;0,1,0)</f>
        <v>0</v>
      </c>
      <c r="Y226" s="750">
        <f>IF(X226&gt;0,SUM(X$76:X226),Y225+0.001)</f>
        <v>18.127000000000155</v>
      </c>
      <c r="Z226" s="751">
        <v>0</v>
      </c>
      <c r="AA226" s="751">
        <f>IF(Z226&gt;0,SUM(Z$76:Z226),0)</f>
        <v>0</v>
      </c>
      <c r="AB226" s="751">
        <f>IF(U225&lt;&gt;0,1,0)</f>
        <v>0</v>
      </c>
      <c r="AC226" s="753">
        <f>IF(AB226&gt;0,SUM(AB$76:AB226),AC225+0.001)</f>
        <v>0.15100000000000011</v>
      </c>
      <c r="AV226" s="1947">
        <f>IF(AF226&gt;0,SUM(AF$76:AF226),AV225+0.001)</f>
        <v>0.15100000000000011</v>
      </c>
      <c r="AW226" s="1947">
        <f>IF(AG226&gt;0,SUM(AG$76:AG226),AW225+0.001)</f>
        <v>0.15100000000000011</v>
      </c>
      <c r="AX226" s="1947">
        <f>IF(AH226&gt;0,SUM(AH$76:AH226),AX225+0.001)</f>
        <v>7.1290000000000431</v>
      </c>
      <c r="AY226" s="1947">
        <f>IF(AI226&gt;0,SUM(AI$76:AI226),AY225+0.001)</f>
        <v>6.1350000000000451</v>
      </c>
      <c r="AZ226" s="1947">
        <f>IF(AJ226&gt;0,SUM(AJ$76:AJ226),AZ225+0.001)</f>
        <v>1.1319999999999855</v>
      </c>
      <c r="BA226" s="1947">
        <f>IF(AK226&gt;0,SUM(AK$76:AK226),BA225+0.001)</f>
        <v>0.15100000000000011</v>
      </c>
      <c r="BB226" s="1947">
        <f>IF(AL226&gt;0,SUM(AL$76:AL226),BB225+0.001)</f>
        <v>0.15100000000000011</v>
      </c>
      <c r="BC226" s="1947">
        <f>IF(AM226&gt;0,SUM(AM$76:AM226),BC225+0.001)</f>
        <v>0.15100000000000011</v>
      </c>
      <c r="BD226" s="1947">
        <f>IF(AN226&gt;0,SUM(AN$76:AN226),BD225+0.001)</f>
        <v>0.15100000000000011</v>
      </c>
      <c r="BE226" s="1947">
        <f>IF(AO226&gt;0,SUM(AO$76:AO226),BE225+0.001)</f>
        <v>0.15100000000000011</v>
      </c>
      <c r="BF226" s="1947">
        <f>IF(AP226&gt;0,SUM(AP$76:AP226),BF225+0.001)</f>
        <v>0.15100000000000011</v>
      </c>
      <c r="BG226" s="1947"/>
      <c r="BH226" s="1947"/>
      <c r="BI226" s="1947"/>
      <c r="BJ226" s="1947"/>
    </row>
    <row r="227" spans="1:62" ht="23.25" customHeight="1">
      <c r="A227" s="1975" t="str">
        <f>IF(Y!CM56=0," ",Y!CM56)</f>
        <v xml:space="preserve"> </v>
      </c>
      <c r="B227" s="1968" t="str">
        <f>IF(Y!CN56=0," ",Y!CN56)</f>
        <v xml:space="preserve"> </v>
      </c>
      <c r="C227" s="1229"/>
      <c r="D227" s="1972" t="str">
        <f>IF(Y!CO56=0," ",Y!CO56)</f>
        <v xml:space="preserve"> </v>
      </c>
      <c r="E227" s="1975" t="str">
        <f>IF(Y!CP56=0," ",Y!CP56)</f>
        <v xml:space="preserve"> </v>
      </c>
      <c r="F227" s="1227" t="s">
        <v>2123</v>
      </c>
      <c r="G227" s="2941"/>
      <c r="H227" s="1493"/>
      <c r="I227" s="716"/>
      <c r="J227" s="716"/>
      <c r="K227" s="716"/>
      <c r="L227" s="716"/>
      <c r="M227" s="716"/>
      <c r="N227" s="716"/>
      <c r="O227" s="187"/>
      <c r="P227" s="187"/>
      <c r="Q227" s="187"/>
      <c r="R227" s="187"/>
      <c r="S227" s="187"/>
      <c r="T227" s="742">
        <f>IF(Y!CX56=0,0,Y!CX56)</f>
        <v>0</v>
      </c>
      <c r="U227" s="742">
        <f>IF(Y!CY56=0,0,Y!CY56)</f>
        <v>0</v>
      </c>
      <c r="V227" s="748">
        <v>0</v>
      </c>
      <c r="W227" s="748">
        <f>IF(V227&gt;0,SUM(V$76:V227),0)</f>
        <v>0</v>
      </c>
      <c r="X227" s="748">
        <f>IF(T225&lt;&gt;0,1,0)</f>
        <v>0</v>
      </c>
      <c r="Y227" s="750">
        <f>IF(X227&gt;0,SUM(X$76:X227),Y226+0.001)</f>
        <v>18.128000000000156</v>
      </c>
      <c r="Z227" s="751">
        <v>0</v>
      </c>
      <c r="AA227" s="751">
        <f>IF(Z227&gt;0,SUM(Z$76:Z227),0)</f>
        <v>0</v>
      </c>
      <c r="AB227" s="751">
        <f>IF(U225&lt;&gt;0,1,0)</f>
        <v>0</v>
      </c>
      <c r="AC227" s="753">
        <f>IF(AB227&gt;0,SUM(AB$76:AB227),AC226+0.001)</f>
        <v>0.15200000000000011</v>
      </c>
      <c r="AV227" s="1947">
        <f>IF(AF227&gt;0,SUM(AF$76:AF227),AV226+0.001)</f>
        <v>0.15200000000000011</v>
      </c>
      <c r="AW227" s="1947">
        <f>IF(AG227&gt;0,SUM(AG$76:AG227),AW226+0.001)</f>
        <v>0.15200000000000011</v>
      </c>
      <c r="AX227" s="1947">
        <f>IF(AH227&gt;0,SUM(AH$76:AH227),AX226+0.001)</f>
        <v>7.1300000000000434</v>
      </c>
      <c r="AY227" s="1947">
        <f>IF(AI227&gt;0,SUM(AI$76:AI227),AY226+0.001)</f>
        <v>6.1360000000000454</v>
      </c>
      <c r="AZ227" s="1947">
        <f>IF(AJ227&gt;0,SUM(AJ$76:AJ227),AZ226+0.001)</f>
        <v>1.1329999999999854</v>
      </c>
      <c r="BA227" s="1947">
        <f>IF(AK227&gt;0,SUM(AK$76:AK227),BA226+0.001)</f>
        <v>0.15200000000000011</v>
      </c>
      <c r="BB227" s="1947">
        <f>IF(AL227&gt;0,SUM(AL$76:AL227),BB226+0.001)</f>
        <v>0.15200000000000011</v>
      </c>
      <c r="BC227" s="1947">
        <f>IF(AM227&gt;0,SUM(AM$76:AM227),BC226+0.001)</f>
        <v>0.15200000000000011</v>
      </c>
      <c r="BD227" s="1947">
        <f>IF(AN227&gt;0,SUM(AN$76:AN227),BD226+0.001)</f>
        <v>0.15200000000000011</v>
      </c>
      <c r="BE227" s="1947">
        <f>IF(AO227&gt;0,SUM(AO$76:AO227),BE226+0.001)</f>
        <v>0.15200000000000011</v>
      </c>
      <c r="BF227" s="1947">
        <f>IF(AP227&gt;0,SUM(AP$76:AP227),BF226+0.001)</f>
        <v>0.15200000000000011</v>
      </c>
      <c r="BG227" s="1947"/>
      <c r="BH227" s="1947"/>
      <c r="BI227" s="1947"/>
      <c r="BJ227" s="1947"/>
    </row>
    <row r="228" spans="1:62" ht="23.25" customHeight="1">
      <c r="A228" s="1975" t="str">
        <f>IF(Y!CM57=0," ",Y!CM57)</f>
        <v xml:space="preserve"> </v>
      </c>
      <c r="B228" s="1968" t="str">
        <f>IF(Y!CN57=0," ",Y!CN57)</f>
        <v xml:space="preserve"> </v>
      </c>
      <c r="C228" s="1229"/>
      <c r="D228" s="1972" t="str">
        <f>IF(Y!CO57=0," ",Y!CO57)</f>
        <v xml:space="preserve"> </v>
      </c>
      <c r="E228" s="1975" t="str">
        <f>IF(Y!CP57=0," ",Y!CP57)</f>
        <v xml:space="preserve"> </v>
      </c>
      <c r="F228" s="1969" t="str">
        <f>IF(I228=0," ",P228)</f>
        <v xml:space="preserve"> </v>
      </c>
      <c r="G228" s="2941"/>
      <c r="H228" s="1493"/>
      <c r="I228" s="716">
        <f>Y!CQ57</f>
        <v>0</v>
      </c>
      <c r="J228" s="716">
        <f>Y!CR57</f>
        <v>0</v>
      </c>
      <c r="K228" s="716">
        <f>Y!CS57</f>
        <v>0</v>
      </c>
      <c r="L228" s="716">
        <f>Y!CT57</f>
        <v>0</v>
      </c>
      <c r="M228" s="716">
        <f>Y!CU57</f>
        <v>0</v>
      </c>
      <c r="N228" s="716">
        <f>Y!CV57</f>
        <v>0</v>
      </c>
      <c r="O228" s="187">
        <f>INT(I228/10)*10</f>
        <v>0</v>
      </c>
      <c r="P228" s="187" t="str">
        <f>IF(O228=0," ",LOOKUP(O228,I$68:I$72,J$68:J$72))</f>
        <v xml:space="preserve"> </v>
      </c>
      <c r="Q228" s="187" t="str">
        <f>IF(N228&gt;0,J228&amp;","&amp;K228&amp;","&amp;L228&amp;","&amp;M228&amp;","&amp;N228,IF(M228&gt;0,J228&amp;","&amp;K228&amp;","&amp;L228&amp;","&amp;M228,IF(L228&gt;0,J228&amp;","&amp;K228&amp;","&amp;L228,IF(K228&gt;0,J228&amp;","&amp;K228,IF(J228&gt;0,J228," ")))))</f>
        <v xml:space="preserve"> </v>
      </c>
      <c r="R228" s="187">
        <f>I228-O228</f>
        <v>0</v>
      </c>
      <c r="S228" s="187" t="str">
        <f>IF(O228=0," ",IF(O228=100,"ข้อที่ "&amp;Q228,"ข้อที่ "&amp;R228))</f>
        <v xml:space="preserve"> </v>
      </c>
      <c r="T228" s="742">
        <f>IF(Y!CX57=0,0,Y!CX57)</f>
        <v>0</v>
      </c>
      <c r="U228" s="742">
        <f>IF(Y!CY57=0,0,Y!CY57)</f>
        <v>0</v>
      </c>
      <c r="V228" s="748">
        <f>IF(X228&gt;0,1,0)</f>
        <v>0</v>
      </c>
      <c r="W228" s="748">
        <f>IF(V228&gt;0,SUM(V$76:V228),0)</f>
        <v>0</v>
      </c>
      <c r="X228" s="748">
        <f>IF(T228&lt;&gt;0,1,0)</f>
        <v>0</v>
      </c>
      <c r="Y228" s="750">
        <f>IF(X228&gt;0,SUM(X$76:X228),Y227+0.001)</f>
        <v>18.129000000000158</v>
      </c>
      <c r="Z228" s="751">
        <f>IF(AB228&gt;0,1,0)</f>
        <v>0</v>
      </c>
      <c r="AA228" s="751">
        <f>IF(Z228&gt;0,SUM(Z$76:Z228),0)</f>
        <v>0</v>
      </c>
      <c r="AB228" s="751">
        <f>IF(U228&lt;&gt;0,1,0)</f>
        <v>0</v>
      </c>
      <c r="AC228" s="753">
        <f>IF(AB228&gt;0,SUM(AB$76:AB228),AC227+0.001)</f>
        <v>0.15300000000000011</v>
      </c>
      <c r="AE228" s="28">
        <f>IF(I228=0,0,B228&amp;B229&amp;B230)</f>
        <v>0</v>
      </c>
      <c r="AF228" s="28">
        <f t="shared" ref="AF228:AP228" si="40">IF($I228=0,0,IF(OR($J228=AF$75,OR($K228=AF$75,OR($L228=AF$75,OR($M228=AF$75,$N228=AF$75)))),1,0))</f>
        <v>0</v>
      </c>
      <c r="AG228" s="28">
        <f t="shared" si="40"/>
        <v>0</v>
      </c>
      <c r="AH228" s="28">
        <f t="shared" si="40"/>
        <v>0</v>
      </c>
      <c r="AI228" s="28">
        <f t="shared" si="40"/>
        <v>0</v>
      </c>
      <c r="AJ228" s="28">
        <f t="shared" si="40"/>
        <v>0</v>
      </c>
      <c r="AK228" s="28">
        <f t="shared" si="40"/>
        <v>0</v>
      </c>
      <c r="AL228" s="28">
        <f t="shared" si="40"/>
        <v>0</v>
      </c>
      <c r="AM228" s="28">
        <f t="shared" si="40"/>
        <v>0</v>
      </c>
      <c r="AN228" s="28">
        <f t="shared" si="40"/>
        <v>0</v>
      </c>
      <c r="AO228" s="28">
        <f t="shared" si="40"/>
        <v>0</v>
      </c>
      <c r="AP228" s="28">
        <f t="shared" si="40"/>
        <v>0</v>
      </c>
      <c r="AV228" s="1947">
        <f>IF(AF228&gt;0,SUM(AF$76:AF228),AV227+0.001)</f>
        <v>0.15300000000000011</v>
      </c>
      <c r="AW228" s="1947">
        <f>IF(AG228&gt;0,SUM(AG$76:AG228),AW227+0.001)</f>
        <v>0.15300000000000011</v>
      </c>
      <c r="AX228" s="1947">
        <f>IF(AH228&gt;0,SUM(AH$76:AH228),AX227+0.001)</f>
        <v>7.1310000000000437</v>
      </c>
      <c r="AY228" s="1947">
        <f>IF(AI228&gt;0,SUM(AI$76:AI228),AY227+0.001)</f>
        <v>6.1370000000000458</v>
      </c>
      <c r="AZ228" s="1947">
        <f>IF(AJ228&gt;0,SUM(AJ$76:AJ228),AZ227+0.001)</f>
        <v>1.1339999999999852</v>
      </c>
      <c r="BA228" s="1947">
        <f>IF(AK228&gt;0,SUM(AK$76:AK228),BA227+0.001)</f>
        <v>0.15300000000000011</v>
      </c>
      <c r="BB228" s="1947">
        <f>IF(AL228&gt;0,SUM(AL$76:AL228),BB227+0.001)</f>
        <v>0.15300000000000011</v>
      </c>
      <c r="BC228" s="1947">
        <f>IF(AM228&gt;0,SUM(AM$76:AM228),BC227+0.001)</f>
        <v>0.15300000000000011</v>
      </c>
      <c r="BD228" s="1947">
        <f>IF(AN228&gt;0,SUM(AN$76:AN228),BD227+0.001)</f>
        <v>0.15300000000000011</v>
      </c>
      <c r="BE228" s="1947">
        <f>IF(AO228&gt;0,SUM(AO$76:AO228),BE227+0.001)</f>
        <v>0.15300000000000011</v>
      </c>
      <c r="BF228" s="1947">
        <f>IF(AP228&gt;0,SUM(AP$76:AP228),BF227+0.001)</f>
        <v>0.15300000000000011</v>
      </c>
      <c r="BG228" s="1947"/>
      <c r="BH228" s="1947"/>
      <c r="BI228" s="1947"/>
      <c r="BJ228" s="1947"/>
    </row>
    <row r="229" spans="1:62" ht="23.25" customHeight="1">
      <c r="A229" s="1975" t="str">
        <f>IF(Y!CM58=0," ",Y!CM58)</f>
        <v xml:space="preserve"> </v>
      </c>
      <c r="B229" s="1968" t="str">
        <f>IF(Y!CN58=0," ",Y!CN58)</f>
        <v xml:space="preserve"> </v>
      </c>
      <c r="C229" s="1229"/>
      <c r="D229" s="1972" t="str">
        <f>IF(Y!CO58=0," ",Y!CO58)</f>
        <v xml:space="preserve"> </v>
      </c>
      <c r="E229" s="1975" t="str">
        <f>IF(Y!CP58=0," ",Y!CP58)</f>
        <v xml:space="preserve"> </v>
      </c>
      <c r="F229" s="1227" t="str">
        <f>IF(I228=0," ",S228)</f>
        <v xml:space="preserve"> </v>
      </c>
      <c r="G229" s="2941"/>
      <c r="H229" s="1493"/>
      <c r="I229" s="716"/>
      <c r="J229" s="716"/>
      <c r="K229" s="716"/>
      <c r="L229" s="716"/>
      <c r="M229" s="716"/>
      <c r="N229" s="716"/>
      <c r="O229" s="187"/>
      <c r="P229" s="187"/>
      <c r="Q229" s="187"/>
      <c r="R229" s="187"/>
      <c r="S229" s="187"/>
      <c r="T229" s="742">
        <f>IF(Y!CX58=0,0,Y!CX58)</f>
        <v>0</v>
      </c>
      <c r="U229" s="742">
        <f>IF(Y!CY58=0,0,Y!CY58)</f>
        <v>0</v>
      </c>
      <c r="V229" s="748">
        <v>0</v>
      </c>
      <c r="W229" s="748">
        <f>IF(V229&gt;0,SUM(V$76:V229),0)</f>
        <v>0</v>
      </c>
      <c r="X229" s="748">
        <f>IF(T228&lt;&gt;0,1,0)</f>
        <v>0</v>
      </c>
      <c r="Y229" s="750">
        <f>IF(X229&gt;0,SUM(X$76:X229),Y228+0.001)</f>
        <v>18.130000000000159</v>
      </c>
      <c r="Z229" s="751">
        <v>0</v>
      </c>
      <c r="AA229" s="751">
        <f>IF(Z229&gt;0,SUM(Z$76:Z229),0)</f>
        <v>0</v>
      </c>
      <c r="AB229" s="751">
        <f>IF(U228&lt;&gt;0,1,0)</f>
        <v>0</v>
      </c>
      <c r="AC229" s="753">
        <f>IF(AB229&gt;0,SUM(AB$76:AB229),AC228+0.001)</f>
        <v>0.15400000000000011</v>
      </c>
      <c r="AV229" s="1947">
        <f>IF(AF229&gt;0,SUM(AF$76:AF229),AV228+0.001)</f>
        <v>0.15400000000000011</v>
      </c>
      <c r="AW229" s="1947">
        <f>IF(AG229&gt;0,SUM(AG$76:AG229),AW228+0.001)</f>
        <v>0.15400000000000011</v>
      </c>
      <c r="AX229" s="1947">
        <f>IF(AH229&gt;0,SUM(AH$76:AH229),AX228+0.001)</f>
        <v>7.1320000000000441</v>
      </c>
      <c r="AY229" s="1947">
        <f>IF(AI229&gt;0,SUM(AI$76:AI229),AY228+0.001)</f>
        <v>6.1380000000000461</v>
      </c>
      <c r="AZ229" s="1947">
        <f>IF(AJ229&gt;0,SUM(AJ$76:AJ229),AZ228+0.001)</f>
        <v>1.1349999999999851</v>
      </c>
      <c r="BA229" s="1947">
        <f>IF(AK229&gt;0,SUM(AK$76:AK229),BA228+0.001)</f>
        <v>0.15400000000000011</v>
      </c>
      <c r="BB229" s="1947">
        <f>IF(AL229&gt;0,SUM(AL$76:AL229),BB228+0.001)</f>
        <v>0.15400000000000011</v>
      </c>
      <c r="BC229" s="1947">
        <f>IF(AM229&gt;0,SUM(AM$76:AM229),BC228+0.001)</f>
        <v>0.15400000000000011</v>
      </c>
      <c r="BD229" s="1947">
        <f>IF(AN229&gt;0,SUM(AN$76:AN229),BD228+0.001)</f>
        <v>0.15400000000000011</v>
      </c>
      <c r="BE229" s="1947">
        <f>IF(AO229&gt;0,SUM(AO$76:AO229),BE228+0.001)</f>
        <v>0.15400000000000011</v>
      </c>
      <c r="BF229" s="1947">
        <f>IF(AP229&gt;0,SUM(AP$76:AP229),BF228+0.001)</f>
        <v>0.15400000000000011</v>
      </c>
      <c r="BG229" s="1947"/>
      <c r="BH229" s="1947"/>
      <c r="BI229" s="1947"/>
      <c r="BJ229" s="1947"/>
    </row>
    <row r="230" spans="1:62" ht="23.25" customHeight="1">
      <c r="A230" s="1976" t="str">
        <f>IF(Y!CM59=0," ",Y!CM59)</f>
        <v xml:space="preserve"> </v>
      </c>
      <c r="B230" s="1970" t="str">
        <f>IF(Y!CN59=0," ",Y!CN59)</f>
        <v xml:space="preserve"> </v>
      </c>
      <c r="C230" s="1231"/>
      <c r="D230" s="1974" t="str">
        <f>IF(Y!CO59=0," ",Y!CO59)</f>
        <v xml:space="preserve"> </v>
      </c>
      <c r="E230" s="1976" t="str">
        <f>IF(Y!CP59=0," ",Y!CP59)</f>
        <v xml:space="preserve"> </v>
      </c>
      <c r="F230" s="1230" t="s">
        <v>2123</v>
      </c>
      <c r="G230" s="2941"/>
      <c r="H230" s="1493"/>
      <c r="I230" s="716"/>
      <c r="J230" s="716"/>
      <c r="K230" s="716"/>
      <c r="L230" s="716"/>
      <c r="M230" s="716"/>
      <c r="N230" s="716"/>
      <c r="O230" s="187"/>
      <c r="P230" s="187"/>
      <c r="Q230" s="187"/>
      <c r="R230" s="187"/>
      <c r="S230" s="187"/>
      <c r="T230" s="742">
        <f>IF(Y!CX59=0,0,Y!CX59)</f>
        <v>0</v>
      </c>
      <c r="U230" s="742">
        <f>IF(Y!CY59=0,0,Y!CY59)</f>
        <v>0</v>
      </c>
      <c r="V230" s="748">
        <v>0</v>
      </c>
      <c r="W230" s="748">
        <f>IF(V230&gt;0,SUM(V$76:V230),0)</f>
        <v>0</v>
      </c>
      <c r="X230" s="748">
        <f>IF(T228&lt;&gt;0,1,0)</f>
        <v>0</v>
      </c>
      <c r="Y230" s="750">
        <f>IF(X230&gt;0,SUM(X$76:X230),Y229+0.001)</f>
        <v>18.13100000000016</v>
      </c>
      <c r="Z230" s="751">
        <v>0</v>
      </c>
      <c r="AA230" s="751">
        <f>IF(Z230&gt;0,SUM(Z$76:Z230),0)</f>
        <v>0</v>
      </c>
      <c r="AB230" s="751">
        <f>IF(U228&lt;&gt;0,1,0)</f>
        <v>0</v>
      </c>
      <c r="AC230" s="753">
        <f>IF(AB230&gt;0,SUM(AB$76:AB230),AC229+0.001)</f>
        <v>0.15500000000000011</v>
      </c>
      <c r="AV230" s="1947">
        <f>IF(AF230&gt;0,SUM(AF$76:AF230),AV229+0.001)</f>
        <v>0.15500000000000011</v>
      </c>
      <c r="AW230" s="1947">
        <f>IF(AG230&gt;0,SUM(AG$76:AG230),AW229+0.001)</f>
        <v>0.15500000000000011</v>
      </c>
      <c r="AX230" s="1947">
        <f>IF(AH230&gt;0,SUM(AH$76:AH230),AX229+0.001)</f>
        <v>7.1330000000000444</v>
      </c>
      <c r="AY230" s="1947">
        <f>IF(AI230&gt;0,SUM(AI$76:AI230),AY229+0.001)</f>
        <v>6.1390000000000464</v>
      </c>
      <c r="AZ230" s="1947">
        <f>IF(AJ230&gt;0,SUM(AJ$76:AJ230),AZ229+0.001)</f>
        <v>1.135999999999985</v>
      </c>
      <c r="BA230" s="1947">
        <f>IF(AK230&gt;0,SUM(AK$76:AK230),BA229+0.001)</f>
        <v>0.15500000000000011</v>
      </c>
      <c r="BB230" s="1947">
        <f>IF(AL230&gt;0,SUM(AL$76:AL230),BB229+0.001)</f>
        <v>0.15500000000000011</v>
      </c>
      <c r="BC230" s="1947">
        <f>IF(AM230&gt;0,SUM(AM$76:AM230),BC229+0.001)</f>
        <v>0.15500000000000011</v>
      </c>
      <c r="BD230" s="1947">
        <f>IF(AN230&gt;0,SUM(AN$76:AN230),BD229+0.001)</f>
        <v>0.15500000000000011</v>
      </c>
      <c r="BE230" s="1947">
        <f>IF(AO230&gt;0,SUM(AO$76:AO230),BE229+0.001)</f>
        <v>0.15500000000000011</v>
      </c>
      <c r="BF230" s="1947">
        <f>IF(AP230&gt;0,SUM(AP$76:AP230),BF229+0.001)</f>
        <v>0.15500000000000011</v>
      </c>
      <c r="BG230" s="1947"/>
      <c r="BH230" s="1947"/>
      <c r="BI230" s="1947"/>
      <c r="BJ230" s="1947"/>
    </row>
    <row r="231" spans="1:62" ht="23.25" customHeight="1">
      <c r="A231" s="1968"/>
      <c r="B231" s="1968"/>
      <c r="C231" s="1228"/>
      <c r="D231" s="1968"/>
      <c r="E231" s="1968"/>
      <c r="F231" s="1228"/>
      <c r="G231" s="2941"/>
      <c r="H231" s="1493"/>
      <c r="I231" s="716"/>
      <c r="J231" s="716"/>
      <c r="K231" s="716"/>
      <c r="L231" s="716"/>
      <c r="M231" s="716"/>
      <c r="N231" s="716"/>
      <c r="O231" s="187"/>
      <c r="P231" s="187"/>
      <c r="Q231" s="187"/>
      <c r="R231" s="187"/>
      <c r="S231" s="187"/>
      <c r="T231" s="427"/>
      <c r="U231" s="427"/>
      <c r="V231" s="748"/>
      <c r="W231" s="748"/>
      <c r="X231" s="748"/>
      <c r="Y231" s="750">
        <f>IF(X231&gt;0,SUM(X$76:X231),Y230+0.001)</f>
        <v>18.132000000000161</v>
      </c>
      <c r="Z231" s="751"/>
      <c r="AA231" s="751"/>
      <c r="AB231" s="751"/>
      <c r="AC231" s="753">
        <f>IF(AB231&gt;0,SUM(AB$76:AB231),AC230+0.001)</f>
        <v>0.15600000000000011</v>
      </c>
      <c r="AV231" s="1947">
        <f>IF(AF231&gt;0,SUM(AF$76:AF231),AV230+0.001)</f>
        <v>0.15600000000000011</v>
      </c>
      <c r="AW231" s="1947">
        <f>IF(AG231&gt;0,SUM(AG$76:AG231),AW230+0.001)</f>
        <v>0.15600000000000011</v>
      </c>
      <c r="AX231" s="1947">
        <f>IF(AH231&gt;0,SUM(AH$76:AH231),AX230+0.001)</f>
        <v>7.1340000000000447</v>
      </c>
      <c r="AY231" s="1947">
        <f>IF(AI231&gt;0,SUM(AI$76:AI231),AY230+0.001)</f>
        <v>6.1400000000000468</v>
      </c>
      <c r="AZ231" s="1947">
        <f>IF(AJ231&gt;0,SUM(AJ$76:AJ231),AZ230+0.001)</f>
        <v>1.1369999999999849</v>
      </c>
      <c r="BA231" s="1947">
        <f>IF(AK231&gt;0,SUM(AK$76:AK231),BA230+0.001)</f>
        <v>0.15600000000000011</v>
      </c>
      <c r="BB231" s="1947">
        <f>IF(AL231&gt;0,SUM(AL$76:AL231),BB230+0.001)</f>
        <v>0.15600000000000011</v>
      </c>
      <c r="BC231" s="1947">
        <f>IF(AM231&gt;0,SUM(AM$76:AM231),BC230+0.001)</f>
        <v>0.15600000000000011</v>
      </c>
      <c r="BD231" s="1947">
        <f>IF(AN231&gt;0,SUM(AN$76:AN231),BD230+0.001)</f>
        <v>0.15600000000000011</v>
      </c>
      <c r="BE231" s="1947">
        <f>IF(AO231&gt;0,SUM(AO$76:AO231),BE230+0.001)</f>
        <v>0.15600000000000011</v>
      </c>
      <c r="BF231" s="1947">
        <f>IF(AP231&gt;0,SUM(AP$76:AP231),BF230+0.001)</f>
        <v>0.15600000000000011</v>
      </c>
      <c r="BG231" s="1947"/>
      <c r="BH231" s="1947"/>
      <c r="BI231" s="1947"/>
      <c r="BJ231" s="1947"/>
    </row>
    <row r="232" spans="1:62" ht="23.25" customHeight="1">
      <c r="A232" s="1234" t="str">
        <f>"- "&amp;H232&amp;" -"</f>
        <v>- 35 -</v>
      </c>
      <c r="B232" s="1234"/>
      <c r="C232" s="1234"/>
      <c r="D232" s="1234"/>
      <c r="E232" s="1234"/>
      <c r="F232" s="1234"/>
      <c r="G232" s="2941">
        <f>IF(A240&gt;0,1,0)</f>
        <v>1</v>
      </c>
      <c r="H232" s="1493">
        <f>IF(G232&gt;0,SUM(G$1:G232),0)</f>
        <v>35</v>
      </c>
      <c r="I232" s="1943"/>
      <c r="J232" s="1943"/>
      <c r="K232" s="1943"/>
      <c r="L232" s="1943"/>
      <c r="M232" s="1943"/>
      <c r="N232" s="1943"/>
      <c r="T232" s="427"/>
      <c r="U232" s="427"/>
      <c r="V232" s="748"/>
      <c r="W232" s="748"/>
      <c r="X232" s="748"/>
      <c r="Y232" s="750">
        <f>IF(X232&gt;0,SUM(X$76:X232),Y231+0.001)</f>
        <v>18.133000000000163</v>
      </c>
      <c r="Z232" s="751"/>
      <c r="AA232" s="751"/>
      <c r="AB232" s="751"/>
      <c r="AC232" s="753">
        <f>IF(AB232&gt;0,SUM(AB$76:AB232),AC231+0.001)</f>
        <v>0.15700000000000011</v>
      </c>
      <c r="AV232" s="1947">
        <f>IF(AF232&gt;0,SUM(AF$76:AF232),AV231+0.001)</f>
        <v>0.15700000000000011</v>
      </c>
      <c r="AW232" s="1947">
        <f>IF(AG232&gt;0,SUM(AG$76:AG232),AW231+0.001)</f>
        <v>0.15700000000000011</v>
      </c>
      <c r="AX232" s="1947">
        <f>IF(AH232&gt;0,SUM(AH$76:AH232),AX231+0.001)</f>
        <v>7.1350000000000451</v>
      </c>
      <c r="AY232" s="1947">
        <f>IF(AI232&gt;0,SUM(AI$76:AI232),AY231+0.001)</f>
        <v>6.1410000000000471</v>
      </c>
      <c r="AZ232" s="1947">
        <f>IF(AJ232&gt;0,SUM(AJ$76:AJ232),AZ231+0.001)</f>
        <v>1.1379999999999848</v>
      </c>
      <c r="BA232" s="1947">
        <f>IF(AK232&gt;0,SUM(AK$76:AK232),BA231+0.001)</f>
        <v>0.15700000000000011</v>
      </c>
      <c r="BB232" s="1947">
        <f>IF(AL232&gt;0,SUM(AL$76:AL232),BB231+0.001)</f>
        <v>0.15700000000000011</v>
      </c>
      <c r="BC232" s="1947">
        <f>IF(AM232&gt;0,SUM(AM$76:AM232),BC231+0.001)</f>
        <v>0.15700000000000011</v>
      </c>
      <c r="BD232" s="1947">
        <f>IF(AN232&gt;0,SUM(AN$76:AN232),BD231+0.001)</f>
        <v>0.15700000000000011</v>
      </c>
      <c r="BE232" s="1947">
        <f>IF(AO232&gt;0,SUM(AO$76:AO232),BE231+0.001)</f>
        <v>0.15700000000000011</v>
      </c>
      <c r="BF232" s="1947">
        <f>IF(AP232&gt;0,SUM(AP$76:AP232),BF231+0.001)</f>
        <v>0.15700000000000011</v>
      </c>
      <c r="BG232" s="1947"/>
      <c r="BH232" s="1947"/>
      <c r="BI232" s="1947"/>
      <c r="BJ232" s="1947"/>
    </row>
    <row r="233" spans="1:62" ht="23.25" customHeight="1">
      <c r="G233" s="2941"/>
      <c r="H233" s="1493"/>
      <c r="I233" s="1943"/>
      <c r="J233" s="1943"/>
      <c r="K233" s="1943"/>
      <c r="L233" s="1943"/>
      <c r="M233" s="1943"/>
      <c r="N233" s="1943"/>
      <c r="T233" s="427"/>
      <c r="U233" s="427"/>
      <c r="V233" s="748"/>
      <c r="W233" s="748"/>
      <c r="X233" s="748"/>
      <c r="Y233" s="750">
        <f>IF(X233&gt;0,SUM(X$76:X233),Y232+0.001)</f>
        <v>18.134000000000164</v>
      </c>
      <c r="Z233" s="751"/>
      <c r="AA233" s="751"/>
      <c r="AB233" s="751"/>
      <c r="AC233" s="753">
        <f>IF(AB233&gt;0,SUM(AB$76:AB233),AC232+0.001)</f>
        <v>0.15800000000000011</v>
      </c>
      <c r="AV233" s="1947">
        <f>IF(AF233&gt;0,SUM(AF$76:AF233),AV232+0.001)</f>
        <v>0.15800000000000011</v>
      </c>
      <c r="AW233" s="1947">
        <f>IF(AG233&gt;0,SUM(AG$76:AG233),AW232+0.001)</f>
        <v>0.15800000000000011</v>
      </c>
      <c r="AX233" s="1947">
        <f>IF(AH233&gt;0,SUM(AH$76:AH233),AX232+0.001)</f>
        <v>7.1360000000000454</v>
      </c>
      <c r="AY233" s="1947">
        <f>IF(AI233&gt;0,SUM(AI$76:AI233),AY232+0.001)</f>
        <v>6.1420000000000474</v>
      </c>
      <c r="AZ233" s="1947">
        <f>IF(AJ233&gt;0,SUM(AJ$76:AJ233),AZ232+0.001)</f>
        <v>1.1389999999999847</v>
      </c>
      <c r="BA233" s="1947">
        <f>IF(AK233&gt;0,SUM(AK$76:AK233),BA232+0.001)</f>
        <v>0.15800000000000011</v>
      </c>
      <c r="BB233" s="1947">
        <f>IF(AL233&gt;0,SUM(AL$76:AL233),BB232+0.001)</f>
        <v>0.15800000000000011</v>
      </c>
      <c r="BC233" s="1947">
        <f>IF(AM233&gt;0,SUM(AM$76:AM233),BC232+0.001)</f>
        <v>0.15800000000000011</v>
      </c>
      <c r="BD233" s="1947">
        <f>IF(AN233&gt;0,SUM(AN$76:AN233),BD232+0.001)</f>
        <v>0.15800000000000011</v>
      </c>
      <c r="BE233" s="1947">
        <f>IF(AO233&gt;0,SUM(AO$76:AO233),BE232+0.001)</f>
        <v>0.15800000000000011</v>
      </c>
      <c r="BF233" s="1947">
        <f>IF(AP233&gt;0,SUM(AP$76:AP233),BF232+0.001)</f>
        <v>0.15800000000000011</v>
      </c>
      <c r="BG233" s="1947"/>
      <c r="BH233" s="1947"/>
      <c r="BI233" s="1947"/>
      <c r="BJ233" s="1947"/>
    </row>
    <row r="234" spans="1:62" ht="23.25" customHeight="1">
      <c r="G234" s="2941"/>
      <c r="H234" s="1493"/>
      <c r="I234" s="1943"/>
      <c r="J234" s="1943"/>
      <c r="K234" s="1943"/>
      <c r="L234" s="1943"/>
      <c r="M234" s="1943"/>
      <c r="N234" s="1943"/>
      <c r="T234" s="427"/>
      <c r="U234" s="427"/>
      <c r="V234" s="748"/>
      <c r="W234" s="748"/>
      <c r="X234" s="748"/>
      <c r="Y234" s="750">
        <f>IF(X234&gt;0,SUM(X$76:X234),Y233+0.001)</f>
        <v>18.135000000000165</v>
      </c>
      <c r="Z234" s="751"/>
      <c r="AA234" s="751"/>
      <c r="AB234" s="751"/>
      <c r="AC234" s="753">
        <f>IF(AB234&gt;0,SUM(AB$76:AB234),AC233+0.001)</f>
        <v>0.15900000000000011</v>
      </c>
      <c r="AV234" s="1947">
        <f>IF(AF234&gt;0,SUM(AF$76:AF234),AV233+0.001)</f>
        <v>0.15900000000000011</v>
      </c>
      <c r="AW234" s="1947">
        <f>IF(AG234&gt;0,SUM(AG$76:AG234),AW233+0.001)</f>
        <v>0.15900000000000011</v>
      </c>
      <c r="AX234" s="1947">
        <f>IF(AH234&gt;0,SUM(AH$76:AH234),AX233+0.001)</f>
        <v>7.1370000000000458</v>
      </c>
      <c r="AY234" s="1947">
        <f>IF(AI234&gt;0,SUM(AI$76:AI234),AY233+0.001)</f>
        <v>6.1430000000000478</v>
      </c>
      <c r="AZ234" s="1947">
        <f>IF(AJ234&gt;0,SUM(AJ$76:AJ234),AZ233+0.001)</f>
        <v>1.1399999999999846</v>
      </c>
      <c r="BA234" s="1947">
        <f>IF(AK234&gt;0,SUM(AK$76:AK234),BA233+0.001)</f>
        <v>0.15900000000000011</v>
      </c>
      <c r="BB234" s="1947">
        <f>IF(AL234&gt;0,SUM(AL$76:AL234),BB233+0.001)</f>
        <v>0.15900000000000011</v>
      </c>
      <c r="BC234" s="1947">
        <f>IF(AM234&gt;0,SUM(AM$76:AM234),BC233+0.001)</f>
        <v>0.15900000000000011</v>
      </c>
      <c r="BD234" s="1947">
        <f>IF(AN234&gt;0,SUM(AN$76:AN234),BD233+0.001)</f>
        <v>0.15900000000000011</v>
      </c>
      <c r="BE234" s="1947">
        <f>IF(AO234&gt;0,SUM(AO$76:AO234),BE233+0.001)</f>
        <v>0.15900000000000011</v>
      </c>
      <c r="BF234" s="1947">
        <f>IF(AP234&gt;0,SUM(AP$76:AP234),BF233+0.001)</f>
        <v>0.15900000000000011</v>
      </c>
      <c r="BG234" s="1947"/>
      <c r="BH234" s="1947"/>
      <c r="BI234" s="1947"/>
      <c r="BJ234" s="1947"/>
    </row>
    <row r="235" spans="1:62" ht="23.25" customHeight="1">
      <c r="A235" s="1215" t="str">
        <f>IF(Y!DB35=0," ",Y!DB35)</f>
        <v>กลยุทธ์ ที่ 5 (ต่อ)   การมีส่วนร่วมของผู้ปกครอง ชุมชน ภาคเอกชน และท้องถิ่นในการจัดการศึกษา</v>
      </c>
      <c r="G235" s="2941"/>
      <c r="H235" s="1493"/>
      <c r="I235" s="1943"/>
      <c r="J235" s="1943"/>
      <c r="K235" s="1943"/>
      <c r="L235" s="1943"/>
      <c r="M235" s="1943"/>
      <c r="N235" s="1943"/>
      <c r="T235" s="427"/>
      <c r="U235" s="427"/>
      <c r="V235" s="748"/>
      <c r="W235" s="748"/>
      <c r="X235" s="748"/>
      <c r="Y235" s="750">
        <f>IF(X235&gt;0,SUM(X$76:X235),Y234+0.001)</f>
        <v>18.136000000000166</v>
      </c>
      <c r="Z235" s="751"/>
      <c r="AA235" s="751"/>
      <c r="AB235" s="751"/>
      <c r="AC235" s="753">
        <f>IF(AB235&gt;0,SUM(AB$76:AB235),AC234+0.001)</f>
        <v>0.16000000000000011</v>
      </c>
      <c r="AV235" s="1947">
        <f>IF(AF235&gt;0,SUM(AF$76:AF235),AV234+0.001)</f>
        <v>0.16000000000000011</v>
      </c>
      <c r="AW235" s="1947">
        <f>IF(AG235&gt;0,SUM(AG$76:AG235),AW234+0.001)</f>
        <v>0.16000000000000011</v>
      </c>
      <c r="AX235" s="1947">
        <f>IF(AH235&gt;0,SUM(AH$76:AH235),AX234+0.001)</f>
        <v>7.1380000000000461</v>
      </c>
      <c r="AY235" s="1947">
        <f>IF(AI235&gt;0,SUM(AI$76:AI235),AY234+0.001)</f>
        <v>6.1440000000000481</v>
      </c>
      <c r="AZ235" s="1947">
        <f>IF(AJ235&gt;0,SUM(AJ$76:AJ235),AZ234+0.001)</f>
        <v>1.1409999999999845</v>
      </c>
      <c r="BA235" s="1947">
        <f>IF(AK235&gt;0,SUM(AK$76:AK235),BA234+0.001)</f>
        <v>0.16000000000000011</v>
      </c>
      <c r="BB235" s="1947">
        <f>IF(AL235&gt;0,SUM(AL$76:AL235),BB234+0.001)</f>
        <v>0.16000000000000011</v>
      </c>
      <c r="BC235" s="1947">
        <f>IF(AM235&gt;0,SUM(AM$76:AM235),BC234+0.001)</f>
        <v>0.16000000000000011</v>
      </c>
      <c r="BD235" s="1947">
        <f>IF(AN235&gt;0,SUM(AN$76:AN235),BD234+0.001)</f>
        <v>0.16000000000000011</v>
      </c>
      <c r="BE235" s="1947">
        <f>IF(AO235&gt;0,SUM(AO$76:AO235),BE234+0.001)</f>
        <v>0.16000000000000011</v>
      </c>
      <c r="BF235" s="1947">
        <f>IF(AP235&gt;0,SUM(AP$76:AP235),BF234+0.001)</f>
        <v>0.16000000000000011</v>
      </c>
      <c r="BG235" s="1947"/>
      <c r="BH235" s="1947"/>
      <c r="BI235" s="1947"/>
      <c r="BJ235" s="1947"/>
    </row>
    <row r="236" spans="1:62" ht="23.25" customHeight="1">
      <c r="B236" s="1233"/>
      <c r="G236" s="2941"/>
      <c r="H236" s="1493"/>
      <c r="I236" s="1943"/>
      <c r="J236" s="1943"/>
      <c r="K236" s="1943"/>
      <c r="L236" s="1943"/>
      <c r="M236" s="1943"/>
      <c r="N236" s="1943"/>
      <c r="T236" s="427"/>
      <c r="U236" s="427"/>
      <c r="V236" s="748"/>
      <c r="W236" s="748"/>
      <c r="X236" s="748"/>
      <c r="Y236" s="750">
        <f>IF(X236&gt;0,SUM(X$76:X236),Y235+0.001)</f>
        <v>18.137000000000167</v>
      </c>
      <c r="Z236" s="751"/>
      <c r="AA236" s="751"/>
      <c r="AB236" s="751"/>
      <c r="AC236" s="753">
        <f>IF(AB236&gt;0,SUM(AB$76:AB236),AC235+0.001)</f>
        <v>0.16100000000000012</v>
      </c>
      <c r="AV236" s="1947">
        <f>IF(AF236&gt;0,SUM(AF$76:AF236),AV235+0.001)</f>
        <v>0.16100000000000012</v>
      </c>
      <c r="AW236" s="1947">
        <f>IF(AG236&gt;0,SUM(AG$76:AG236),AW235+0.001)</f>
        <v>0.16100000000000012</v>
      </c>
      <c r="AX236" s="1947">
        <f>IF(AH236&gt;0,SUM(AH$76:AH236),AX235+0.001)</f>
        <v>7.1390000000000464</v>
      </c>
      <c r="AY236" s="1947">
        <f>IF(AI236&gt;0,SUM(AI$76:AI236),AY235+0.001)</f>
        <v>6.1450000000000484</v>
      </c>
      <c r="AZ236" s="1947">
        <f>IF(AJ236&gt;0,SUM(AJ$76:AJ236),AZ235+0.001)</f>
        <v>1.1419999999999844</v>
      </c>
      <c r="BA236" s="1947">
        <f>IF(AK236&gt;0,SUM(AK$76:AK236),BA235+0.001)</f>
        <v>0.16100000000000012</v>
      </c>
      <c r="BB236" s="1947">
        <f>IF(AL236&gt;0,SUM(AL$76:AL236),BB235+0.001)</f>
        <v>0.16100000000000012</v>
      </c>
      <c r="BC236" s="1947">
        <f>IF(AM236&gt;0,SUM(AM$76:AM236),BC235+0.001)</f>
        <v>0.16100000000000012</v>
      </c>
      <c r="BD236" s="1947">
        <f>IF(AN236&gt;0,SUM(AN$76:AN236),BD235+0.001)</f>
        <v>0.16100000000000012</v>
      </c>
      <c r="BE236" s="1947">
        <f>IF(AO236&gt;0,SUM(AO$76:AO236),BE235+0.001)</f>
        <v>0.16100000000000012</v>
      </c>
      <c r="BF236" s="1947">
        <f>IF(AP236&gt;0,SUM(AP$76:AP236),BF235+0.001)</f>
        <v>0.16100000000000012</v>
      </c>
      <c r="BG236" s="1947"/>
      <c r="BH236" s="1947"/>
      <c r="BI236" s="1947"/>
      <c r="BJ236" s="1947"/>
    </row>
    <row r="237" spans="1:62" ht="23.25" customHeight="1">
      <c r="A237" s="1268"/>
      <c r="B237" s="1242"/>
      <c r="C237" s="1268"/>
      <c r="D237" s="1929"/>
      <c r="E237" s="1929" t="s">
        <v>1244</v>
      </c>
      <c r="F237" s="1242" t="s">
        <v>1250</v>
      </c>
      <c r="G237" s="2941"/>
      <c r="H237" s="1493"/>
      <c r="I237" s="1943"/>
      <c r="J237" s="1943"/>
      <c r="K237" s="1943"/>
      <c r="L237" s="1943"/>
      <c r="M237" s="1943"/>
      <c r="N237" s="1943"/>
      <c r="T237" s="427"/>
      <c r="U237" s="427"/>
      <c r="V237" s="748"/>
      <c r="W237" s="748"/>
      <c r="X237" s="748"/>
      <c r="Y237" s="750">
        <f>IF(X237&gt;0,SUM(X$76:X237),Y236+0.001)</f>
        <v>18.138000000000169</v>
      </c>
      <c r="Z237" s="751"/>
      <c r="AA237" s="751"/>
      <c r="AB237" s="751"/>
      <c r="AC237" s="753">
        <f>IF(AB237&gt;0,SUM(AB$76:AB237),AC236+0.001)</f>
        <v>0.16200000000000012</v>
      </c>
      <c r="AV237" s="1947">
        <f>IF(AF237&gt;0,SUM(AF$76:AF237),AV236+0.001)</f>
        <v>0.16200000000000012</v>
      </c>
      <c r="AW237" s="1947">
        <f>IF(AG237&gt;0,SUM(AG$76:AG237),AW236+0.001)</f>
        <v>0.16200000000000012</v>
      </c>
      <c r="AX237" s="1947">
        <f>IF(AH237&gt;0,SUM(AH$76:AH237),AX236+0.001)</f>
        <v>7.1400000000000468</v>
      </c>
      <c r="AY237" s="1947">
        <f>IF(AI237&gt;0,SUM(AI$76:AI237),AY236+0.001)</f>
        <v>6.1460000000000488</v>
      </c>
      <c r="AZ237" s="1947">
        <f>IF(AJ237&gt;0,SUM(AJ$76:AJ237),AZ236+0.001)</f>
        <v>1.1429999999999843</v>
      </c>
      <c r="BA237" s="1947">
        <f>IF(AK237&gt;0,SUM(AK$76:AK237),BA236+0.001)</f>
        <v>0.16200000000000012</v>
      </c>
      <c r="BB237" s="1947">
        <f>IF(AL237&gt;0,SUM(AL$76:AL237),BB236+0.001)</f>
        <v>0.16200000000000012</v>
      </c>
      <c r="BC237" s="1947">
        <f>IF(AM237&gt;0,SUM(AM$76:AM237),BC236+0.001)</f>
        <v>0.16200000000000012</v>
      </c>
      <c r="BD237" s="1947">
        <f>IF(AN237&gt;0,SUM(AN$76:AN237),BD236+0.001)</f>
        <v>0.16200000000000012</v>
      </c>
      <c r="BE237" s="1947">
        <f>IF(AO237&gt;0,SUM(AO$76:AO237),BE236+0.001)</f>
        <v>0.16200000000000012</v>
      </c>
      <c r="BF237" s="1947">
        <f>IF(AP237&gt;0,SUM(AP$76:AP237),BF236+0.001)</f>
        <v>0.16200000000000012</v>
      </c>
      <c r="BG237" s="1947"/>
      <c r="BH237" s="1947"/>
      <c r="BI237" s="1947"/>
      <c r="BJ237" s="1947"/>
    </row>
    <row r="238" spans="1:62" ht="23.25" customHeight="1">
      <c r="A238" s="1270" t="s">
        <v>1251</v>
      </c>
      <c r="B238" s="1360" t="s">
        <v>299</v>
      </c>
      <c r="C238" s="1270"/>
      <c r="D238" s="1964" t="s">
        <v>1243</v>
      </c>
      <c r="E238" s="1964" t="s">
        <v>300</v>
      </c>
      <c r="F238" s="1360" t="s">
        <v>1887</v>
      </c>
      <c r="G238" s="2941"/>
      <c r="H238" s="1493"/>
      <c r="I238" s="1943"/>
      <c r="J238" s="1943"/>
      <c r="K238" s="1943"/>
      <c r="L238" s="1943"/>
      <c r="M238" s="1943"/>
      <c r="N238" s="1943"/>
      <c r="T238" s="427"/>
      <c r="U238" s="427"/>
      <c r="V238" s="748"/>
      <c r="W238" s="748"/>
      <c r="X238" s="748"/>
      <c r="Y238" s="750">
        <f>IF(X238&gt;0,SUM(X$76:X238),Y237+0.001)</f>
        <v>18.13900000000017</v>
      </c>
      <c r="Z238" s="751"/>
      <c r="AA238" s="751"/>
      <c r="AB238" s="751"/>
      <c r="AC238" s="753">
        <f>IF(AB238&gt;0,SUM(AB$76:AB238),AC237+0.001)</f>
        <v>0.16300000000000012</v>
      </c>
      <c r="AV238" s="1947">
        <f>IF(AF238&gt;0,SUM(AF$76:AF238),AV237+0.001)</f>
        <v>0.16300000000000012</v>
      </c>
      <c r="AW238" s="1947">
        <f>IF(AG238&gt;0,SUM(AG$76:AG238),AW237+0.001)</f>
        <v>0.16300000000000012</v>
      </c>
      <c r="AX238" s="1947">
        <f>IF(AH238&gt;0,SUM(AH$76:AH238),AX237+0.001)</f>
        <v>7.1410000000000471</v>
      </c>
      <c r="AY238" s="1947">
        <f>IF(AI238&gt;0,SUM(AI$76:AI238),AY237+0.001)</f>
        <v>6.1470000000000491</v>
      </c>
      <c r="AZ238" s="1947">
        <f>IF(AJ238&gt;0,SUM(AJ$76:AJ238),AZ237+0.001)</f>
        <v>1.1439999999999841</v>
      </c>
      <c r="BA238" s="1947">
        <f>IF(AK238&gt;0,SUM(AK$76:AK238),BA237+0.001)</f>
        <v>0.16300000000000012</v>
      </c>
      <c r="BB238" s="1947">
        <f>IF(AL238&gt;0,SUM(AL$76:AL238),BB237+0.001)</f>
        <v>0.16300000000000012</v>
      </c>
      <c r="BC238" s="1947">
        <f>IF(AM238&gt;0,SUM(AM$76:AM238),BC237+0.001)</f>
        <v>0.16300000000000012</v>
      </c>
      <c r="BD238" s="1947">
        <f>IF(AN238&gt;0,SUM(AN$76:AN238),BD237+0.001)</f>
        <v>0.16300000000000012</v>
      </c>
      <c r="BE238" s="1947">
        <f>IF(AO238&gt;0,SUM(AO$76:AO238),BE237+0.001)</f>
        <v>0.16300000000000012</v>
      </c>
      <c r="BF238" s="1947">
        <f>IF(AP238&gt;0,SUM(AP$76:AP238),BF237+0.001)</f>
        <v>0.16300000000000012</v>
      </c>
      <c r="BG238" s="1947"/>
      <c r="BH238" s="1947"/>
      <c r="BI238" s="1947"/>
      <c r="BJ238" s="1947"/>
    </row>
    <row r="239" spans="1:62" ht="23.25" customHeight="1">
      <c r="A239" s="1278"/>
      <c r="B239" s="1247"/>
      <c r="C239" s="1278"/>
      <c r="D239" s="1930"/>
      <c r="E239" s="1930" t="s">
        <v>891</v>
      </c>
      <c r="F239" s="1247" t="s">
        <v>301</v>
      </c>
      <c r="G239" s="2941"/>
      <c r="H239" s="1493"/>
      <c r="I239" s="1943"/>
      <c r="J239" s="1943"/>
      <c r="K239" s="1943"/>
      <c r="L239" s="1943"/>
      <c r="M239" s="1943"/>
      <c r="N239" s="1943"/>
      <c r="T239" s="427"/>
      <c r="U239" s="427"/>
      <c r="V239" s="748"/>
      <c r="W239" s="748"/>
      <c r="X239" s="748"/>
      <c r="Y239" s="750">
        <f>IF(X239&gt;0,SUM(X$76:X239),Y238+0.001)</f>
        <v>18.140000000000171</v>
      </c>
      <c r="Z239" s="751"/>
      <c r="AA239" s="751"/>
      <c r="AB239" s="751"/>
      <c r="AC239" s="753">
        <f>IF(AB239&gt;0,SUM(AB$76:AB239),AC238+0.001)</f>
        <v>0.16400000000000012</v>
      </c>
      <c r="AV239" s="1947">
        <f>IF(AF239&gt;0,SUM(AF$76:AF239),AV238+0.001)</f>
        <v>0.16400000000000012</v>
      </c>
      <c r="AW239" s="1947">
        <f>IF(AG239&gt;0,SUM(AG$76:AG239),AW238+0.001)</f>
        <v>0.16400000000000012</v>
      </c>
      <c r="AX239" s="1947">
        <f>IF(AH239&gt;0,SUM(AH$76:AH239),AX238+0.001)</f>
        <v>7.1420000000000474</v>
      </c>
      <c r="AY239" s="1947">
        <f>IF(AI239&gt;0,SUM(AI$76:AI239),AY238+0.001)</f>
        <v>6.1480000000000494</v>
      </c>
      <c r="AZ239" s="1947">
        <f>IF(AJ239&gt;0,SUM(AJ$76:AJ239),AZ238+0.001)</f>
        <v>1.144999999999984</v>
      </c>
      <c r="BA239" s="1947">
        <f>IF(AK239&gt;0,SUM(AK$76:AK239),BA238+0.001)</f>
        <v>0.16400000000000012</v>
      </c>
      <c r="BB239" s="1947">
        <f>IF(AL239&gt;0,SUM(AL$76:AL239),BB238+0.001)</f>
        <v>0.16400000000000012</v>
      </c>
      <c r="BC239" s="1947">
        <f>IF(AM239&gt;0,SUM(AM$76:AM239),BC238+0.001)</f>
        <v>0.16400000000000012</v>
      </c>
      <c r="BD239" s="1947">
        <f>IF(AN239&gt;0,SUM(AN$76:AN239),BD238+0.001)</f>
        <v>0.16400000000000012</v>
      </c>
      <c r="BE239" s="1947">
        <f>IF(AO239&gt;0,SUM(AO$76:AO239),BE238+0.001)</f>
        <v>0.16400000000000012</v>
      </c>
      <c r="BF239" s="1947">
        <f>IF(AP239&gt;0,SUM(AP$76:AP239),BF238+0.001)</f>
        <v>0.16400000000000012</v>
      </c>
      <c r="BG239" s="1947"/>
      <c r="BH239" s="1947"/>
      <c r="BI239" s="1947"/>
      <c r="BJ239" s="1947"/>
    </row>
    <row r="240" spans="1:62" ht="23.25" customHeight="1">
      <c r="A240" s="1967" t="str">
        <f>IF(Y!CZ36=0," ",Y!CZ36)</f>
        <v xml:space="preserve"> </v>
      </c>
      <c r="B240" s="1965" t="str">
        <f>IF(Y!DA36=0," ",Y!DA36)</f>
        <v xml:space="preserve"> </v>
      </c>
      <c r="C240" s="1226"/>
      <c r="D240" s="1971" t="str">
        <f>IF(Y!DB36=0," ",Y!DB36)</f>
        <v xml:space="preserve"> </v>
      </c>
      <c r="E240" s="1965" t="str">
        <f>IF(Y!DC36=0," ",Y!DC36)</f>
        <v xml:space="preserve"> </v>
      </c>
      <c r="F240" s="1966" t="str">
        <f>IF(I240=0," ",P240)</f>
        <v xml:space="preserve"> </v>
      </c>
      <c r="G240" s="2941"/>
      <c r="H240" s="1493"/>
      <c r="I240" s="716">
        <f>Y!DD36</f>
        <v>0</v>
      </c>
      <c r="J240" s="716">
        <f>Y!DE36</f>
        <v>0</v>
      </c>
      <c r="K240" s="716">
        <f>Y!DF36</f>
        <v>0</v>
      </c>
      <c r="L240" s="716">
        <f>Y!DG36</f>
        <v>0</v>
      </c>
      <c r="M240" s="716">
        <f>Y!DH36</f>
        <v>0</v>
      </c>
      <c r="N240" s="716">
        <f>Y!DI36</f>
        <v>0</v>
      </c>
      <c r="O240" s="187">
        <f>INT(I240/10)*10</f>
        <v>0</v>
      </c>
      <c r="P240" s="187" t="str">
        <f>IF(O240=0," ",LOOKUP(O240,I$68:I$72,J$68:J$72))</f>
        <v xml:space="preserve"> </v>
      </c>
      <c r="Q240" s="187" t="str">
        <f>IF(N240&gt;0,J240&amp;","&amp;K240&amp;","&amp;L240&amp;","&amp;M240&amp;","&amp;N240,IF(M240&gt;0,J240&amp;","&amp;K240&amp;","&amp;L240&amp;","&amp;M240,IF(L240&gt;0,J240&amp;","&amp;K240&amp;","&amp;L240,IF(K240&gt;0,J240&amp;","&amp;K240,IF(J240&gt;0,J240," ")))))</f>
        <v xml:space="preserve"> </v>
      </c>
      <c r="R240" s="187">
        <f>I240-O240</f>
        <v>0</v>
      </c>
      <c r="S240" s="187" t="str">
        <f>IF(O240=0," ",IF(O240=100,"ข้อที่ "&amp;Q240,"ข้อที่ "&amp;R240))</f>
        <v xml:space="preserve"> </v>
      </c>
      <c r="T240" s="742">
        <f>IF(Y!DK36=0,0,Y!DK36)</f>
        <v>0</v>
      </c>
      <c r="U240" s="742">
        <f>IF(Y!DL36=0,0,Y!DL36)</f>
        <v>0</v>
      </c>
      <c r="V240" s="748">
        <f>IF(X240&gt;0,1,0)</f>
        <v>0</v>
      </c>
      <c r="W240" s="748">
        <f>IF(V240&gt;0,SUM(V$76:V240),0)</f>
        <v>0</v>
      </c>
      <c r="X240" s="748">
        <f>IF(T240&lt;&gt;0,1,0)</f>
        <v>0</v>
      </c>
      <c r="Y240" s="750">
        <f>IF(X240&gt;0,SUM(X$76:X240),Y239+0.001)</f>
        <v>18.141000000000172</v>
      </c>
      <c r="Z240" s="751">
        <f>IF(AB240&gt;0,1,0)</f>
        <v>0</v>
      </c>
      <c r="AA240" s="751">
        <f>IF(Z240&gt;0,SUM(Z$76:Z240),0)</f>
        <v>0</v>
      </c>
      <c r="AB240" s="751">
        <f>IF(U240&lt;&gt;0,1,0)</f>
        <v>0</v>
      </c>
      <c r="AC240" s="753">
        <f>IF(AB240&gt;0,SUM(AB$76:AB240),AC239+0.001)</f>
        <v>0.16500000000000012</v>
      </c>
      <c r="AE240" s="28">
        <f>IF(I240=0,0,B240&amp;B241&amp;B242)</f>
        <v>0</v>
      </c>
      <c r="AF240" s="28">
        <f t="shared" ref="AF240:AP240" si="41">IF($I240=0,0,IF(OR($J240=AF$75,OR($K240=AF$75,OR($L240=AF$75,OR($M240=AF$75,$N240=AF$75)))),1,0))</f>
        <v>0</v>
      </c>
      <c r="AG240" s="28">
        <f t="shared" si="41"/>
        <v>0</v>
      </c>
      <c r="AH240" s="28">
        <f t="shared" si="41"/>
        <v>0</v>
      </c>
      <c r="AI240" s="28">
        <f t="shared" si="41"/>
        <v>0</v>
      </c>
      <c r="AJ240" s="28">
        <f t="shared" si="41"/>
        <v>0</v>
      </c>
      <c r="AK240" s="28">
        <f t="shared" si="41"/>
        <v>0</v>
      </c>
      <c r="AL240" s="28">
        <f t="shared" si="41"/>
        <v>0</v>
      </c>
      <c r="AM240" s="28">
        <f t="shared" si="41"/>
        <v>0</v>
      </c>
      <c r="AN240" s="28">
        <f t="shared" si="41"/>
        <v>0</v>
      </c>
      <c r="AO240" s="28">
        <f t="shared" si="41"/>
        <v>0</v>
      </c>
      <c r="AP240" s="28">
        <f t="shared" si="41"/>
        <v>0</v>
      </c>
      <c r="AV240" s="1947">
        <f>IF(AF240&gt;0,SUM(AF$76:AF240),AV239+0.001)</f>
        <v>0.16500000000000012</v>
      </c>
      <c r="AW240" s="1947">
        <f>IF(AG240&gt;0,SUM(AG$76:AG240),AW239+0.001)</f>
        <v>0.16500000000000012</v>
      </c>
      <c r="AX240" s="1947">
        <f>IF(AH240&gt;0,SUM(AH$76:AH240),AX239+0.001)</f>
        <v>7.1430000000000478</v>
      </c>
      <c r="AY240" s="1947">
        <f>IF(AI240&gt;0,SUM(AI$76:AI240),AY239+0.001)</f>
        <v>6.1490000000000498</v>
      </c>
      <c r="AZ240" s="1947">
        <f>IF(AJ240&gt;0,SUM(AJ$76:AJ240),AZ239+0.001)</f>
        <v>1.1459999999999839</v>
      </c>
      <c r="BA240" s="1947">
        <f>IF(AK240&gt;0,SUM(AK$76:AK240),BA239+0.001)</f>
        <v>0.16500000000000012</v>
      </c>
      <c r="BB240" s="1947">
        <f>IF(AL240&gt;0,SUM(AL$76:AL240),BB239+0.001)</f>
        <v>0.16500000000000012</v>
      </c>
      <c r="BC240" s="1947">
        <f>IF(AM240&gt;0,SUM(AM$76:AM240),BC239+0.001)</f>
        <v>0.16500000000000012</v>
      </c>
      <c r="BD240" s="1947">
        <f>IF(AN240&gt;0,SUM(AN$76:AN240),BD239+0.001)</f>
        <v>0.16500000000000012</v>
      </c>
      <c r="BE240" s="1947">
        <f>IF(AO240&gt;0,SUM(AO$76:AO240),BE239+0.001)</f>
        <v>0.16500000000000012</v>
      </c>
      <c r="BF240" s="1947">
        <f>IF(AP240&gt;0,SUM(AP$76:AP240),BF239+0.001)</f>
        <v>0.16500000000000012</v>
      </c>
      <c r="BG240" s="1947"/>
      <c r="BH240" s="1947"/>
      <c r="BI240" s="1947"/>
      <c r="BJ240" s="1947"/>
    </row>
    <row r="241" spans="1:62" ht="23.25" customHeight="1">
      <c r="A241" s="1975" t="str">
        <f>IF(Y!CZ37=0," ",Y!CZ37)</f>
        <v xml:space="preserve"> </v>
      </c>
      <c r="B241" s="1968" t="str">
        <f>IF(Y!DA37=0," ",Y!DA37)</f>
        <v xml:space="preserve"> </v>
      </c>
      <c r="C241" s="1229"/>
      <c r="D241" s="1972" t="str">
        <f>IF(Y!DB37=0," ",Y!DB37)</f>
        <v xml:space="preserve"> </v>
      </c>
      <c r="E241" s="1975" t="str">
        <f>IF(Y!DC37=0," ",Y!DC37)</f>
        <v xml:space="preserve"> </v>
      </c>
      <c r="F241" s="1227" t="str">
        <f>IF(I240=0," ",S240)</f>
        <v xml:space="preserve"> </v>
      </c>
      <c r="G241" s="2941"/>
      <c r="H241" s="1493"/>
      <c r="I241" s="716"/>
      <c r="J241" s="716"/>
      <c r="K241" s="716"/>
      <c r="L241" s="716"/>
      <c r="M241" s="716"/>
      <c r="N241" s="716"/>
      <c r="O241" s="187"/>
      <c r="P241" s="187"/>
      <c r="Q241" s="187"/>
      <c r="R241" s="187"/>
      <c r="S241" s="187"/>
      <c r="T241" s="742">
        <f>IF(Y!DK37=0,0,Y!DK37)</f>
        <v>0</v>
      </c>
      <c r="U241" s="742">
        <f>IF(Y!DL37=0,0,Y!DL37)</f>
        <v>0</v>
      </c>
      <c r="V241" s="748">
        <v>0</v>
      </c>
      <c r="W241" s="748">
        <f>IF(V241&gt;0,SUM(V$76:V241),0)</f>
        <v>0</v>
      </c>
      <c r="X241" s="748">
        <f>IF(T240&lt;&gt;0,1,0)</f>
        <v>0</v>
      </c>
      <c r="Y241" s="750">
        <f>IF(X241&gt;0,SUM(X$76:X241),Y240+0.001)</f>
        <v>18.142000000000174</v>
      </c>
      <c r="Z241" s="751">
        <v>0</v>
      </c>
      <c r="AA241" s="751">
        <f>IF(Z241&gt;0,SUM(Z$76:Z241),0)</f>
        <v>0</v>
      </c>
      <c r="AB241" s="751">
        <f>IF(U240&lt;&gt;0,1,0)</f>
        <v>0</v>
      </c>
      <c r="AC241" s="753">
        <f>IF(AB241&gt;0,SUM(AB$76:AB241),AC240+0.001)</f>
        <v>0.16600000000000012</v>
      </c>
      <c r="AV241" s="1947">
        <f>IF(AF241&gt;0,SUM(AF$76:AF241),AV240+0.001)</f>
        <v>0.16600000000000012</v>
      </c>
      <c r="AW241" s="1947">
        <f>IF(AG241&gt;0,SUM(AG$76:AG241),AW240+0.001)</f>
        <v>0.16600000000000012</v>
      </c>
      <c r="AX241" s="1947">
        <f>IF(AH241&gt;0,SUM(AH$76:AH241),AX240+0.001)</f>
        <v>7.1440000000000481</v>
      </c>
      <c r="AY241" s="1947">
        <f>IF(AI241&gt;0,SUM(AI$76:AI241),AY240+0.001)</f>
        <v>6.1500000000000501</v>
      </c>
      <c r="AZ241" s="1947">
        <f>IF(AJ241&gt;0,SUM(AJ$76:AJ241),AZ240+0.001)</f>
        <v>1.1469999999999838</v>
      </c>
      <c r="BA241" s="1947">
        <f>IF(AK241&gt;0,SUM(AK$76:AK241),BA240+0.001)</f>
        <v>0.16600000000000012</v>
      </c>
      <c r="BB241" s="1947">
        <f>IF(AL241&gt;0,SUM(AL$76:AL241),BB240+0.001)</f>
        <v>0.16600000000000012</v>
      </c>
      <c r="BC241" s="1947">
        <f>IF(AM241&gt;0,SUM(AM$76:AM241),BC240+0.001)</f>
        <v>0.16600000000000012</v>
      </c>
      <c r="BD241" s="1947">
        <f>IF(AN241&gt;0,SUM(AN$76:AN241),BD240+0.001)</f>
        <v>0.16600000000000012</v>
      </c>
      <c r="BE241" s="1947">
        <f>IF(AO241&gt;0,SUM(AO$76:AO241),BE240+0.001)</f>
        <v>0.16600000000000012</v>
      </c>
      <c r="BF241" s="1947">
        <f>IF(AP241&gt;0,SUM(AP$76:AP241),BF240+0.001)</f>
        <v>0.16600000000000012</v>
      </c>
      <c r="BG241" s="1947"/>
      <c r="BH241" s="1947"/>
      <c r="BI241" s="1947"/>
      <c r="BJ241" s="1947"/>
    </row>
    <row r="242" spans="1:62" ht="23.25" customHeight="1">
      <c r="A242" s="1975" t="str">
        <f>IF(Y!CZ38=0," ",Y!CZ38)</f>
        <v xml:space="preserve"> </v>
      </c>
      <c r="B242" s="1968" t="str">
        <f>IF(Y!DA38=0," ",Y!DA38)</f>
        <v xml:space="preserve"> </v>
      </c>
      <c r="C242" s="1229"/>
      <c r="D242" s="1972" t="str">
        <f>IF(Y!DB38=0," ",Y!DB38)</f>
        <v xml:space="preserve"> </v>
      </c>
      <c r="E242" s="1975" t="str">
        <f>IF(Y!DC38=0," ",Y!DC38)</f>
        <v xml:space="preserve"> </v>
      </c>
      <c r="F242" s="1227" t="s">
        <v>2123</v>
      </c>
      <c r="G242" s="2941"/>
      <c r="H242" s="1493"/>
      <c r="I242" s="716"/>
      <c r="J242" s="716"/>
      <c r="K242" s="716"/>
      <c r="L242" s="716"/>
      <c r="M242" s="716"/>
      <c r="N242" s="716"/>
      <c r="O242" s="187"/>
      <c r="P242" s="187"/>
      <c r="Q242" s="187"/>
      <c r="R242" s="187"/>
      <c r="S242" s="187"/>
      <c r="T242" s="742">
        <f>IF(Y!DK38=0,0,Y!DK38)</f>
        <v>0</v>
      </c>
      <c r="U242" s="742">
        <f>IF(Y!DL38=0,0,Y!DL38)</f>
        <v>0</v>
      </c>
      <c r="V242" s="748">
        <v>0</v>
      </c>
      <c r="W242" s="748">
        <f>IF(V242&gt;0,SUM(V$76:V242),0)</f>
        <v>0</v>
      </c>
      <c r="X242" s="748">
        <f>IF(T240&lt;&gt;0,1,0)</f>
        <v>0</v>
      </c>
      <c r="Y242" s="750">
        <f>IF(X242&gt;0,SUM(X$76:X242),Y241+0.001)</f>
        <v>18.143000000000175</v>
      </c>
      <c r="Z242" s="751">
        <v>0</v>
      </c>
      <c r="AA242" s="751">
        <f>IF(Z242&gt;0,SUM(Z$76:Z242),0)</f>
        <v>0</v>
      </c>
      <c r="AB242" s="751">
        <f>IF(U240&lt;&gt;0,1,0)</f>
        <v>0</v>
      </c>
      <c r="AC242" s="753">
        <f>IF(AB242&gt;0,SUM(AB$76:AB242),AC241+0.001)</f>
        <v>0.16700000000000012</v>
      </c>
      <c r="AV242" s="1947">
        <f>IF(AF242&gt;0,SUM(AF$76:AF242),AV241+0.001)</f>
        <v>0.16700000000000012</v>
      </c>
      <c r="AW242" s="1947">
        <f>IF(AG242&gt;0,SUM(AG$76:AG242),AW241+0.001)</f>
        <v>0.16700000000000012</v>
      </c>
      <c r="AX242" s="1947">
        <f>IF(AH242&gt;0,SUM(AH$76:AH242),AX241+0.001)</f>
        <v>7.1450000000000484</v>
      </c>
      <c r="AY242" s="1947">
        <f>IF(AI242&gt;0,SUM(AI$76:AI242),AY241+0.001)</f>
        <v>6.1510000000000504</v>
      </c>
      <c r="AZ242" s="1947">
        <f>IF(AJ242&gt;0,SUM(AJ$76:AJ242),AZ241+0.001)</f>
        <v>1.1479999999999837</v>
      </c>
      <c r="BA242" s="1947">
        <f>IF(AK242&gt;0,SUM(AK$76:AK242),BA241+0.001)</f>
        <v>0.16700000000000012</v>
      </c>
      <c r="BB242" s="1947">
        <f>IF(AL242&gt;0,SUM(AL$76:AL242),BB241+0.001)</f>
        <v>0.16700000000000012</v>
      </c>
      <c r="BC242" s="1947">
        <f>IF(AM242&gt;0,SUM(AM$76:AM242),BC241+0.001)</f>
        <v>0.16700000000000012</v>
      </c>
      <c r="BD242" s="1947">
        <f>IF(AN242&gt;0,SUM(AN$76:AN242),BD241+0.001)</f>
        <v>0.16700000000000012</v>
      </c>
      <c r="BE242" s="1947">
        <f>IF(AO242&gt;0,SUM(AO$76:AO242),BE241+0.001)</f>
        <v>0.16700000000000012</v>
      </c>
      <c r="BF242" s="1947">
        <f>IF(AP242&gt;0,SUM(AP$76:AP242),BF241+0.001)</f>
        <v>0.16700000000000012</v>
      </c>
      <c r="BG242" s="1947"/>
      <c r="BH242" s="1947"/>
      <c r="BI242" s="1947"/>
      <c r="BJ242" s="1947"/>
    </row>
    <row r="243" spans="1:62" ht="23.25" customHeight="1">
      <c r="A243" s="1975" t="str">
        <f>IF(Y!CZ39=0," ",Y!CZ39)</f>
        <v xml:space="preserve"> </v>
      </c>
      <c r="B243" s="1968" t="str">
        <f>IF(Y!DA39=0," ",Y!DA39)</f>
        <v xml:space="preserve"> </v>
      </c>
      <c r="C243" s="1229"/>
      <c r="D243" s="1972" t="str">
        <f>IF(Y!DB39=0," ",Y!DB39)</f>
        <v xml:space="preserve"> </v>
      </c>
      <c r="E243" s="1975" t="str">
        <f>IF(Y!DC39=0," ",Y!DC39)</f>
        <v xml:space="preserve"> </v>
      </c>
      <c r="F243" s="1969" t="str">
        <f>IF(I243=0," ",P243)</f>
        <v xml:space="preserve"> </v>
      </c>
      <c r="G243" s="2941"/>
      <c r="H243" s="1493"/>
      <c r="I243" s="716">
        <f>Y!DD39</f>
        <v>0</v>
      </c>
      <c r="J243" s="716">
        <f>Y!DE39</f>
        <v>0</v>
      </c>
      <c r="K243" s="716">
        <f>Y!DF39</f>
        <v>0</v>
      </c>
      <c r="L243" s="716">
        <f>Y!DG39</f>
        <v>0</v>
      </c>
      <c r="M243" s="716">
        <f>Y!DH39</f>
        <v>0</v>
      </c>
      <c r="N243" s="716">
        <f>Y!DI39</f>
        <v>0</v>
      </c>
      <c r="O243" s="187">
        <f>INT(I243/10)*10</f>
        <v>0</v>
      </c>
      <c r="P243" s="187" t="str">
        <f>IF(O243=0," ",LOOKUP(O243,I$68:I$72,J$68:J$72))</f>
        <v xml:space="preserve"> </v>
      </c>
      <c r="Q243" s="187" t="str">
        <f>IF(N243&gt;0,J243&amp;","&amp;K243&amp;","&amp;L243&amp;","&amp;M243&amp;","&amp;N243,IF(M243&gt;0,J243&amp;","&amp;K243&amp;","&amp;L243&amp;","&amp;M243,IF(L243&gt;0,J243&amp;","&amp;K243&amp;","&amp;L243,IF(K243&gt;0,J243&amp;","&amp;K243,IF(J243&gt;0,J243," ")))))</f>
        <v xml:space="preserve"> </v>
      </c>
      <c r="R243" s="187">
        <f>I243-O243</f>
        <v>0</v>
      </c>
      <c r="S243" s="187" t="str">
        <f>IF(O243=0," ",IF(O243=100,"ข้อที่ "&amp;Q243,"ข้อที่ "&amp;R243))</f>
        <v xml:space="preserve"> </v>
      </c>
      <c r="T243" s="742">
        <f>IF(Y!DK39=0,0,Y!DK39)</f>
        <v>0</v>
      </c>
      <c r="U243" s="742">
        <f>IF(Y!DL39=0,0,Y!DL39)</f>
        <v>0</v>
      </c>
      <c r="V243" s="748">
        <f>IF(X243&gt;0,1,0)</f>
        <v>0</v>
      </c>
      <c r="W243" s="748">
        <f>IF(V243&gt;0,SUM(V$76:V243),0)</f>
        <v>0</v>
      </c>
      <c r="X243" s="748">
        <f>IF(T243&lt;&gt;0,1,0)</f>
        <v>0</v>
      </c>
      <c r="Y243" s="750">
        <f>IF(X243&gt;0,SUM(X$76:X243),Y242+0.001)</f>
        <v>18.144000000000176</v>
      </c>
      <c r="Z243" s="751">
        <f>IF(AB243&gt;0,1,0)</f>
        <v>0</v>
      </c>
      <c r="AA243" s="751">
        <f>IF(Z243&gt;0,SUM(Z$76:Z243),0)</f>
        <v>0</v>
      </c>
      <c r="AB243" s="751">
        <f>IF(U243&lt;&gt;0,1,0)</f>
        <v>0</v>
      </c>
      <c r="AC243" s="753">
        <f>IF(AB243&gt;0,SUM(AB$76:AB243),AC242+0.001)</f>
        <v>0.16800000000000012</v>
      </c>
      <c r="AE243" s="28">
        <f>IF(I243=0,0,B243&amp;B244&amp;B245)</f>
        <v>0</v>
      </c>
      <c r="AF243" s="28">
        <f t="shared" ref="AF243:AP243" si="42">IF($I243=0,0,IF(OR($J243=AF$75,OR($K243=AF$75,OR($L243=AF$75,OR($M243=AF$75,$N243=AF$75)))),1,0))</f>
        <v>0</v>
      </c>
      <c r="AG243" s="28">
        <f t="shared" si="42"/>
        <v>0</v>
      </c>
      <c r="AH243" s="28">
        <f t="shared" si="42"/>
        <v>0</v>
      </c>
      <c r="AI243" s="28">
        <f t="shared" si="42"/>
        <v>0</v>
      </c>
      <c r="AJ243" s="28">
        <f t="shared" si="42"/>
        <v>0</v>
      </c>
      <c r="AK243" s="28">
        <f t="shared" si="42"/>
        <v>0</v>
      </c>
      <c r="AL243" s="28">
        <f t="shared" si="42"/>
        <v>0</v>
      </c>
      <c r="AM243" s="28">
        <f t="shared" si="42"/>
        <v>0</v>
      </c>
      <c r="AN243" s="28">
        <f t="shared" si="42"/>
        <v>0</v>
      </c>
      <c r="AO243" s="28">
        <f t="shared" si="42"/>
        <v>0</v>
      </c>
      <c r="AP243" s="28">
        <f t="shared" si="42"/>
        <v>0</v>
      </c>
      <c r="AV243" s="1947">
        <f>IF(AF243&gt;0,SUM(AF$76:AF243),AV242+0.001)</f>
        <v>0.16800000000000012</v>
      </c>
      <c r="AW243" s="1947">
        <f>IF(AG243&gt;0,SUM(AG$76:AG243),AW242+0.001)</f>
        <v>0.16800000000000012</v>
      </c>
      <c r="AX243" s="1947">
        <f>IF(AH243&gt;0,SUM(AH$76:AH243),AX242+0.001)</f>
        <v>7.1460000000000488</v>
      </c>
      <c r="AY243" s="1947">
        <f>IF(AI243&gt;0,SUM(AI$76:AI243),AY242+0.001)</f>
        <v>6.1520000000000508</v>
      </c>
      <c r="AZ243" s="1947">
        <f>IF(AJ243&gt;0,SUM(AJ$76:AJ243),AZ242+0.001)</f>
        <v>1.1489999999999836</v>
      </c>
      <c r="BA243" s="1947">
        <f>IF(AK243&gt;0,SUM(AK$76:AK243),BA242+0.001)</f>
        <v>0.16800000000000012</v>
      </c>
      <c r="BB243" s="1947">
        <f>IF(AL243&gt;0,SUM(AL$76:AL243),BB242+0.001)</f>
        <v>0.16800000000000012</v>
      </c>
      <c r="BC243" s="1947">
        <f>IF(AM243&gt;0,SUM(AM$76:AM243),BC242+0.001)</f>
        <v>0.16800000000000012</v>
      </c>
      <c r="BD243" s="1947">
        <f>IF(AN243&gt;0,SUM(AN$76:AN243),BD242+0.001)</f>
        <v>0.16800000000000012</v>
      </c>
      <c r="BE243" s="1947">
        <f>IF(AO243&gt;0,SUM(AO$76:AO243),BE242+0.001)</f>
        <v>0.16800000000000012</v>
      </c>
      <c r="BF243" s="1947">
        <f>IF(AP243&gt;0,SUM(AP$76:AP243),BF242+0.001)</f>
        <v>0.16800000000000012</v>
      </c>
      <c r="BG243" s="1947"/>
      <c r="BH243" s="1947"/>
      <c r="BI243" s="1947"/>
      <c r="BJ243" s="1947"/>
    </row>
    <row r="244" spans="1:62" ht="23.25" customHeight="1">
      <c r="A244" s="1975" t="str">
        <f>IF(Y!CZ40=0," ",Y!CZ40)</f>
        <v xml:space="preserve"> </v>
      </c>
      <c r="B244" s="1968" t="str">
        <f>IF(Y!DA40=0," ",Y!DA40)</f>
        <v xml:space="preserve"> </v>
      </c>
      <c r="C244" s="1229"/>
      <c r="D244" s="1972" t="str">
        <f>IF(Y!DB40=0," ",Y!DB40)</f>
        <v xml:space="preserve"> </v>
      </c>
      <c r="E244" s="1975" t="str">
        <f>IF(Y!DC40=0," ",Y!DC40)</f>
        <v xml:space="preserve"> </v>
      </c>
      <c r="F244" s="1227" t="str">
        <f>IF(I243=0," ",S243)</f>
        <v xml:space="preserve"> </v>
      </c>
      <c r="G244" s="2941"/>
      <c r="H244" s="1493"/>
      <c r="I244" s="716"/>
      <c r="J244" s="716"/>
      <c r="K244" s="716"/>
      <c r="L244" s="716"/>
      <c r="M244" s="716"/>
      <c r="N244" s="716"/>
      <c r="O244" s="187"/>
      <c r="P244" s="187"/>
      <c r="Q244" s="187"/>
      <c r="R244" s="187"/>
      <c r="S244" s="187"/>
      <c r="T244" s="742">
        <f>IF(Y!DK40=0,0,Y!DK40)</f>
        <v>0</v>
      </c>
      <c r="U244" s="742">
        <f>IF(Y!DL40=0,0,Y!DL40)</f>
        <v>0</v>
      </c>
      <c r="V244" s="748">
        <v>0</v>
      </c>
      <c r="W244" s="748">
        <f>IF(V244&gt;0,SUM(V$76:V244),0)</f>
        <v>0</v>
      </c>
      <c r="X244" s="748">
        <f>IF(T243&lt;&gt;0,1,0)</f>
        <v>0</v>
      </c>
      <c r="Y244" s="750">
        <f>IF(X244&gt;0,SUM(X$76:X244),Y243+0.001)</f>
        <v>18.145000000000177</v>
      </c>
      <c r="Z244" s="751">
        <v>0</v>
      </c>
      <c r="AA244" s="751">
        <f>IF(Z244&gt;0,SUM(Z$76:Z244),0)</f>
        <v>0</v>
      </c>
      <c r="AB244" s="751">
        <f>IF(U243&lt;&gt;0,1,0)</f>
        <v>0</v>
      </c>
      <c r="AC244" s="753">
        <f>IF(AB244&gt;0,SUM(AB$76:AB244),AC243+0.001)</f>
        <v>0.16900000000000012</v>
      </c>
      <c r="AV244" s="1947">
        <f>IF(AF244&gt;0,SUM(AF$76:AF244),AV243+0.001)</f>
        <v>0.16900000000000012</v>
      </c>
      <c r="AW244" s="1947">
        <f>IF(AG244&gt;0,SUM(AG$76:AG244),AW243+0.001)</f>
        <v>0.16900000000000012</v>
      </c>
      <c r="AX244" s="1947">
        <f>IF(AH244&gt;0,SUM(AH$76:AH244),AX243+0.001)</f>
        <v>7.1470000000000491</v>
      </c>
      <c r="AY244" s="1947">
        <f>IF(AI244&gt;0,SUM(AI$76:AI244),AY243+0.001)</f>
        <v>6.1530000000000511</v>
      </c>
      <c r="AZ244" s="1947">
        <f>IF(AJ244&gt;0,SUM(AJ$76:AJ244),AZ243+0.001)</f>
        <v>1.1499999999999835</v>
      </c>
      <c r="BA244" s="1947">
        <f>IF(AK244&gt;0,SUM(AK$76:AK244),BA243+0.001)</f>
        <v>0.16900000000000012</v>
      </c>
      <c r="BB244" s="1947">
        <f>IF(AL244&gt;0,SUM(AL$76:AL244),BB243+0.001)</f>
        <v>0.16900000000000012</v>
      </c>
      <c r="BC244" s="1947">
        <f>IF(AM244&gt;0,SUM(AM$76:AM244),BC243+0.001)</f>
        <v>0.16900000000000012</v>
      </c>
      <c r="BD244" s="1947">
        <f>IF(AN244&gt;0,SUM(AN$76:AN244),BD243+0.001)</f>
        <v>0.16900000000000012</v>
      </c>
      <c r="BE244" s="1947">
        <f>IF(AO244&gt;0,SUM(AO$76:AO244),BE243+0.001)</f>
        <v>0.16900000000000012</v>
      </c>
      <c r="BF244" s="1947">
        <f>IF(AP244&gt;0,SUM(AP$76:AP244),BF243+0.001)</f>
        <v>0.16900000000000012</v>
      </c>
      <c r="BG244" s="1947"/>
      <c r="BH244" s="1947"/>
      <c r="BI244" s="1947"/>
      <c r="BJ244" s="1947"/>
    </row>
    <row r="245" spans="1:62" ht="23.25" customHeight="1">
      <c r="A245" s="1975" t="str">
        <f>IF(Y!CZ41=0," ",Y!CZ41)</f>
        <v xml:space="preserve"> </v>
      </c>
      <c r="B245" s="1968" t="str">
        <f>IF(Y!DA41=0," ",Y!DA41)</f>
        <v xml:space="preserve"> </v>
      </c>
      <c r="C245" s="1229"/>
      <c r="D245" s="1972" t="str">
        <f>IF(Y!DB41=0," ",Y!DB41)</f>
        <v xml:space="preserve"> </v>
      </c>
      <c r="E245" s="1975" t="str">
        <f>IF(Y!DC41=0," ",Y!DC41)</f>
        <v xml:space="preserve"> </v>
      </c>
      <c r="F245" s="1227" t="s">
        <v>2123</v>
      </c>
      <c r="G245" s="2941"/>
      <c r="H245" s="1493"/>
      <c r="I245" s="716"/>
      <c r="J245" s="716"/>
      <c r="K245" s="716"/>
      <c r="L245" s="716"/>
      <c r="M245" s="716"/>
      <c r="N245" s="716"/>
      <c r="O245" s="187"/>
      <c r="P245" s="187"/>
      <c r="Q245" s="187"/>
      <c r="R245" s="187"/>
      <c r="S245" s="187"/>
      <c r="T245" s="742">
        <f>IF(Y!DK41=0,0,Y!DK41)</f>
        <v>0</v>
      </c>
      <c r="U245" s="742">
        <f>IF(Y!DL41=0,0,Y!DL41)</f>
        <v>0</v>
      </c>
      <c r="V245" s="748">
        <v>0</v>
      </c>
      <c r="W245" s="748">
        <f>IF(V245&gt;0,SUM(V$76:V245),0)</f>
        <v>0</v>
      </c>
      <c r="X245" s="748">
        <f>IF(T243&lt;&gt;0,1,0)</f>
        <v>0</v>
      </c>
      <c r="Y245" s="750">
        <f>IF(X245&gt;0,SUM(X$76:X245),Y244+0.001)</f>
        <v>18.146000000000178</v>
      </c>
      <c r="Z245" s="751">
        <v>0</v>
      </c>
      <c r="AA245" s="751">
        <f>IF(Z245&gt;0,SUM(Z$76:Z245),0)</f>
        <v>0</v>
      </c>
      <c r="AB245" s="751">
        <f>IF(U243&lt;&gt;0,1,0)</f>
        <v>0</v>
      </c>
      <c r="AC245" s="753">
        <f>IF(AB245&gt;0,SUM(AB$76:AB245),AC244+0.001)</f>
        <v>0.17000000000000012</v>
      </c>
      <c r="AV245" s="1947">
        <f>IF(AF245&gt;0,SUM(AF$76:AF245),AV244+0.001)</f>
        <v>0.17000000000000012</v>
      </c>
      <c r="AW245" s="1947">
        <f>IF(AG245&gt;0,SUM(AG$76:AG245),AW244+0.001)</f>
        <v>0.17000000000000012</v>
      </c>
      <c r="AX245" s="1947">
        <f>IF(AH245&gt;0,SUM(AH$76:AH245),AX244+0.001)</f>
        <v>7.1480000000000494</v>
      </c>
      <c r="AY245" s="1947">
        <f>IF(AI245&gt;0,SUM(AI$76:AI245),AY244+0.001)</f>
        <v>6.1540000000000514</v>
      </c>
      <c r="AZ245" s="1947">
        <f>IF(AJ245&gt;0,SUM(AJ$76:AJ245),AZ244+0.001)</f>
        <v>1.1509999999999834</v>
      </c>
      <c r="BA245" s="1947">
        <f>IF(AK245&gt;0,SUM(AK$76:AK245),BA244+0.001)</f>
        <v>0.17000000000000012</v>
      </c>
      <c r="BB245" s="1947">
        <f>IF(AL245&gt;0,SUM(AL$76:AL245),BB244+0.001)</f>
        <v>0.17000000000000012</v>
      </c>
      <c r="BC245" s="1947">
        <f>IF(AM245&gt;0,SUM(AM$76:AM245),BC244+0.001)</f>
        <v>0.17000000000000012</v>
      </c>
      <c r="BD245" s="1947">
        <f>IF(AN245&gt;0,SUM(AN$76:AN245),BD244+0.001)</f>
        <v>0.17000000000000012</v>
      </c>
      <c r="BE245" s="1947">
        <f>IF(AO245&gt;0,SUM(AO$76:AO245),BE244+0.001)</f>
        <v>0.17000000000000012</v>
      </c>
      <c r="BF245" s="1947">
        <f>IF(AP245&gt;0,SUM(AP$76:AP245),BF244+0.001)</f>
        <v>0.17000000000000012</v>
      </c>
      <c r="BG245" s="1947"/>
      <c r="BH245" s="1947"/>
      <c r="BI245" s="1947"/>
      <c r="BJ245" s="1947"/>
    </row>
    <row r="246" spans="1:62" ht="23.25" customHeight="1">
      <c r="A246" s="1975" t="str">
        <f>IF(Y!CZ42=0," ",Y!CZ42)</f>
        <v xml:space="preserve"> </v>
      </c>
      <c r="B246" s="1968" t="str">
        <f>IF(Y!DA42=0," ",Y!DA42)</f>
        <v xml:space="preserve"> </v>
      </c>
      <c r="C246" s="1229"/>
      <c r="D246" s="1972" t="str">
        <f>IF(Y!DB42=0," ",Y!DB42)</f>
        <v xml:space="preserve"> </v>
      </c>
      <c r="E246" s="1975" t="str">
        <f>IF(Y!DC42=0," ",Y!DC42)</f>
        <v xml:space="preserve"> </v>
      </c>
      <c r="F246" s="1969" t="str">
        <f>IF(I246=0," ",P246)</f>
        <v xml:space="preserve"> </v>
      </c>
      <c r="G246" s="2941"/>
      <c r="H246" s="1493"/>
      <c r="I246" s="716">
        <f>Y!DD42</f>
        <v>0</v>
      </c>
      <c r="J246" s="716">
        <f>Y!DE42</f>
        <v>0</v>
      </c>
      <c r="K246" s="716">
        <f>Y!DF42</f>
        <v>0</v>
      </c>
      <c r="L246" s="716">
        <f>Y!DG42</f>
        <v>0</v>
      </c>
      <c r="M246" s="716">
        <f>Y!DH42</f>
        <v>0</v>
      </c>
      <c r="N246" s="716">
        <f>Y!DI42</f>
        <v>0</v>
      </c>
      <c r="O246" s="187">
        <f>INT(I246/10)*10</f>
        <v>0</v>
      </c>
      <c r="P246" s="187" t="str">
        <f>IF(O246=0," ",LOOKUP(O246,I$68:I$72,J$68:J$72))</f>
        <v xml:space="preserve"> </v>
      </c>
      <c r="Q246" s="187" t="str">
        <f>IF(N246&gt;0,J246&amp;","&amp;K246&amp;","&amp;L246&amp;","&amp;M246&amp;","&amp;N246,IF(M246&gt;0,J246&amp;","&amp;K246&amp;","&amp;L246&amp;","&amp;M246,IF(L246&gt;0,J246&amp;","&amp;K246&amp;","&amp;L246,IF(K246&gt;0,J246&amp;","&amp;K246,IF(J246&gt;0,J246," ")))))</f>
        <v xml:space="preserve"> </v>
      </c>
      <c r="R246" s="187">
        <f>I246-O246</f>
        <v>0</v>
      </c>
      <c r="S246" s="187" t="str">
        <f>IF(O246=0," ",IF(O246=100,"ข้อที่ "&amp;Q246,"ข้อที่ "&amp;R246))</f>
        <v xml:space="preserve"> </v>
      </c>
      <c r="T246" s="742">
        <f>IF(Y!DK42=0,0,Y!DK42)</f>
        <v>0</v>
      </c>
      <c r="U246" s="742">
        <f>IF(Y!DL42=0,0,Y!DL42)</f>
        <v>0</v>
      </c>
      <c r="V246" s="748">
        <f>IF(X246&gt;0,1,0)</f>
        <v>0</v>
      </c>
      <c r="W246" s="748">
        <f>IF(V246&gt;0,SUM(V$76:V246),0)</f>
        <v>0</v>
      </c>
      <c r="X246" s="748">
        <f>IF(T246&lt;&gt;0,1,0)</f>
        <v>0</v>
      </c>
      <c r="Y246" s="750">
        <f>IF(X246&gt;0,SUM(X$76:X246),Y245+0.001)</f>
        <v>18.14700000000018</v>
      </c>
      <c r="Z246" s="751">
        <f>IF(AB246&gt;0,1,0)</f>
        <v>0</v>
      </c>
      <c r="AA246" s="751">
        <f>IF(Z246&gt;0,SUM(Z$76:Z246),0)</f>
        <v>0</v>
      </c>
      <c r="AB246" s="751">
        <f>IF(U246&lt;&gt;0,1,0)</f>
        <v>0</v>
      </c>
      <c r="AC246" s="753">
        <f>IF(AB246&gt;0,SUM(AB$76:AB246),AC245+0.001)</f>
        <v>0.17100000000000012</v>
      </c>
      <c r="AE246" s="28">
        <f>IF(I246=0,0,B246&amp;B247&amp;B248)</f>
        <v>0</v>
      </c>
      <c r="AF246" s="28">
        <f t="shared" ref="AF246:AP246" si="43">IF($I246=0,0,IF(OR($J246=AF$75,OR($K246=AF$75,OR($L246=AF$75,OR($M246=AF$75,$N246=AF$75)))),1,0))</f>
        <v>0</v>
      </c>
      <c r="AG246" s="28">
        <f t="shared" si="43"/>
        <v>0</v>
      </c>
      <c r="AH246" s="28">
        <f t="shared" si="43"/>
        <v>0</v>
      </c>
      <c r="AI246" s="28">
        <f t="shared" si="43"/>
        <v>0</v>
      </c>
      <c r="AJ246" s="28">
        <f t="shared" si="43"/>
        <v>0</v>
      </c>
      <c r="AK246" s="28">
        <f t="shared" si="43"/>
        <v>0</v>
      </c>
      <c r="AL246" s="28">
        <f t="shared" si="43"/>
        <v>0</v>
      </c>
      <c r="AM246" s="28">
        <f t="shared" si="43"/>
        <v>0</v>
      </c>
      <c r="AN246" s="28">
        <f t="shared" si="43"/>
        <v>0</v>
      </c>
      <c r="AO246" s="28">
        <f t="shared" si="43"/>
        <v>0</v>
      </c>
      <c r="AP246" s="28">
        <f t="shared" si="43"/>
        <v>0</v>
      </c>
      <c r="AV246" s="1947">
        <f>IF(AF246&gt;0,SUM(AF$76:AF246),AV245+0.001)</f>
        <v>0.17100000000000012</v>
      </c>
      <c r="AW246" s="1947">
        <f>IF(AG246&gt;0,SUM(AG$76:AG246),AW245+0.001)</f>
        <v>0.17100000000000012</v>
      </c>
      <c r="AX246" s="1947">
        <f>IF(AH246&gt;0,SUM(AH$76:AH246),AX245+0.001)</f>
        <v>7.1490000000000498</v>
      </c>
      <c r="AY246" s="1947">
        <f>IF(AI246&gt;0,SUM(AI$76:AI246),AY245+0.001)</f>
        <v>6.1550000000000518</v>
      </c>
      <c r="AZ246" s="1947">
        <f>IF(AJ246&gt;0,SUM(AJ$76:AJ246),AZ245+0.001)</f>
        <v>1.1519999999999833</v>
      </c>
      <c r="BA246" s="1947">
        <f>IF(AK246&gt;0,SUM(AK$76:AK246),BA245+0.001)</f>
        <v>0.17100000000000012</v>
      </c>
      <c r="BB246" s="1947">
        <f>IF(AL246&gt;0,SUM(AL$76:AL246),BB245+0.001)</f>
        <v>0.17100000000000012</v>
      </c>
      <c r="BC246" s="1947">
        <f>IF(AM246&gt;0,SUM(AM$76:AM246),BC245+0.001)</f>
        <v>0.17100000000000012</v>
      </c>
      <c r="BD246" s="1947">
        <f>IF(AN246&gt;0,SUM(AN$76:AN246),BD245+0.001)</f>
        <v>0.17100000000000012</v>
      </c>
      <c r="BE246" s="1947">
        <f>IF(AO246&gt;0,SUM(AO$76:AO246),BE245+0.001)</f>
        <v>0.17100000000000012</v>
      </c>
      <c r="BF246" s="1947">
        <f>IF(AP246&gt;0,SUM(AP$76:AP246),BF245+0.001)</f>
        <v>0.17100000000000012</v>
      </c>
      <c r="BG246" s="1947"/>
      <c r="BH246" s="1947"/>
      <c r="BI246" s="1947"/>
      <c r="BJ246" s="1947"/>
    </row>
    <row r="247" spans="1:62" ht="23.25" customHeight="1">
      <c r="A247" s="1975" t="str">
        <f>IF(Y!CZ43=0," ",Y!CZ43)</f>
        <v xml:space="preserve"> </v>
      </c>
      <c r="B247" s="1968" t="str">
        <f>IF(Y!DA43=0," ",Y!DA43)</f>
        <v xml:space="preserve"> </v>
      </c>
      <c r="C247" s="1229"/>
      <c r="D247" s="1972" t="str">
        <f>IF(Y!DB43=0," ",Y!DB43)</f>
        <v xml:space="preserve"> </v>
      </c>
      <c r="E247" s="1975" t="str">
        <f>IF(Y!DC43=0," ",Y!DC43)</f>
        <v xml:space="preserve"> </v>
      </c>
      <c r="F247" s="1227" t="str">
        <f>IF(I246=0," ",S246)</f>
        <v xml:space="preserve"> </v>
      </c>
      <c r="G247" s="2941"/>
      <c r="H247" s="1493"/>
      <c r="I247" s="716"/>
      <c r="J247" s="716"/>
      <c r="K247" s="716"/>
      <c r="L247" s="716"/>
      <c r="M247" s="716"/>
      <c r="N247" s="716"/>
      <c r="O247" s="187"/>
      <c r="P247" s="187"/>
      <c r="Q247" s="187"/>
      <c r="R247" s="187"/>
      <c r="S247" s="187"/>
      <c r="T247" s="742">
        <f>IF(Y!DK43=0,0,Y!DK43)</f>
        <v>0</v>
      </c>
      <c r="U247" s="742">
        <f>IF(Y!DL43=0,0,Y!DL43)</f>
        <v>0</v>
      </c>
      <c r="V247" s="748">
        <v>0</v>
      </c>
      <c r="W247" s="748">
        <f>IF(V247&gt;0,SUM(V$76:V247),0)</f>
        <v>0</v>
      </c>
      <c r="X247" s="748">
        <f>IF(T246&lt;&gt;0,1,0)</f>
        <v>0</v>
      </c>
      <c r="Y247" s="750">
        <f>IF(X247&gt;0,SUM(X$76:X247),Y246+0.001)</f>
        <v>18.148000000000181</v>
      </c>
      <c r="Z247" s="751">
        <v>0</v>
      </c>
      <c r="AA247" s="751">
        <f>IF(Z247&gt;0,SUM(Z$76:Z247),0)</f>
        <v>0</v>
      </c>
      <c r="AB247" s="751">
        <f>IF(U246&lt;&gt;0,1,0)</f>
        <v>0</v>
      </c>
      <c r="AC247" s="753">
        <f>IF(AB247&gt;0,SUM(AB$76:AB247),AC246+0.001)</f>
        <v>0.17200000000000013</v>
      </c>
      <c r="AV247" s="1947">
        <f>IF(AF247&gt;0,SUM(AF$76:AF247),AV246+0.001)</f>
        <v>0.17200000000000013</v>
      </c>
      <c r="AW247" s="1947">
        <f>IF(AG247&gt;0,SUM(AG$76:AG247),AW246+0.001)</f>
        <v>0.17200000000000013</v>
      </c>
      <c r="AX247" s="1947">
        <f>IF(AH247&gt;0,SUM(AH$76:AH247),AX246+0.001)</f>
        <v>7.1500000000000501</v>
      </c>
      <c r="AY247" s="1947">
        <f>IF(AI247&gt;0,SUM(AI$76:AI247),AY246+0.001)</f>
        <v>6.1560000000000521</v>
      </c>
      <c r="AZ247" s="1947">
        <f>IF(AJ247&gt;0,SUM(AJ$76:AJ247),AZ246+0.001)</f>
        <v>1.1529999999999831</v>
      </c>
      <c r="BA247" s="1947">
        <f>IF(AK247&gt;0,SUM(AK$76:AK247),BA246+0.001)</f>
        <v>0.17200000000000013</v>
      </c>
      <c r="BB247" s="1947">
        <f>IF(AL247&gt;0,SUM(AL$76:AL247),BB246+0.001)</f>
        <v>0.17200000000000013</v>
      </c>
      <c r="BC247" s="1947">
        <f>IF(AM247&gt;0,SUM(AM$76:AM247),BC246+0.001)</f>
        <v>0.17200000000000013</v>
      </c>
      <c r="BD247" s="1947">
        <f>IF(AN247&gt;0,SUM(AN$76:AN247),BD246+0.001)</f>
        <v>0.17200000000000013</v>
      </c>
      <c r="BE247" s="1947">
        <f>IF(AO247&gt;0,SUM(AO$76:AO247),BE246+0.001)</f>
        <v>0.17200000000000013</v>
      </c>
      <c r="BF247" s="1947">
        <f>IF(AP247&gt;0,SUM(AP$76:AP247),BF246+0.001)</f>
        <v>0.17200000000000013</v>
      </c>
      <c r="BG247" s="1947"/>
      <c r="BH247" s="1947"/>
      <c r="BI247" s="1947"/>
      <c r="BJ247" s="1947"/>
    </row>
    <row r="248" spans="1:62" ht="23.25" customHeight="1">
      <c r="A248" s="1975" t="str">
        <f>IF(Y!CZ44=0," ",Y!CZ44)</f>
        <v xml:space="preserve"> </v>
      </c>
      <c r="B248" s="1968" t="str">
        <f>IF(Y!DA44=0," ",Y!DA44)</f>
        <v xml:space="preserve"> </v>
      </c>
      <c r="C248" s="1229"/>
      <c r="D248" s="1972" t="str">
        <f>IF(Y!DB44=0," ",Y!DB44)</f>
        <v xml:space="preserve"> </v>
      </c>
      <c r="E248" s="1975" t="str">
        <f>IF(Y!DC44=0," ",Y!DC44)</f>
        <v xml:space="preserve"> </v>
      </c>
      <c r="F248" s="1227" t="s">
        <v>2123</v>
      </c>
      <c r="G248" s="2941"/>
      <c r="H248" s="1493"/>
      <c r="I248" s="716"/>
      <c r="J248" s="716"/>
      <c r="K248" s="716"/>
      <c r="L248" s="716"/>
      <c r="M248" s="716"/>
      <c r="N248" s="716"/>
      <c r="O248" s="187"/>
      <c r="P248" s="187"/>
      <c r="Q248" s="187"/>
      <c r="R248" s="187"/>
      <c r="S248" s="187"/>
      <c r="T248" s="742">
        <f>IF(Y!DK44=0,0,Y!DK44)</f>
        <v>0</v>
      </c>
      <c r="U248" s="742">
        <f>IF(Y!DL44=0,0,Y!DL44)</f>
        <v>0</v>
      </c>
      <c r="V248" s="748">
        <v>0</v>
      </c>
      <c r="W248" s="748">
        <f>IF(V248&gt;0,SUM(V$76:V248),0)</f>
        <v>0</v>
      </c>
      <c r="X248" s="748">
        <f>IF(T246&lt;&gt;0,1,0)</f>
        <v>0</v>
      </c>
      <c r="Y248" s="750">
        <f>IF(X248&gt;0,SUM(X$76:X248),Y247+0.001)</f>
        <v>18.149000000000182</v>
      </c>
      <c r="Z248" s="751">
        <v>0</v>
      </c>
      <c r="AA248" s="751">
        <f>IF(Z248&gt;0,SUM(Z$76:Z248),0)</f>
        <v>0</v>
      </c>
      <c r="AB248" s="751">
        <f>IF(U246&lt;&gt;0,1,0)</f>
        <v>0</v>
      </c>
      <c r="AC248" s="753">
        <f>IF(AB248&gt;0,SUM(AB$76:AB248),AC247+0.001)</f>
        <v>0.17300000000000013</v>
      </c>
      <c r="AV248" s="1947">
        <f>IF(AF248&gt;0,SUM(AF$76:AF248),AV247+0.001)</f>
        <v>0.17300000000000013</v>
      </c>
      <c r="AW248" s="1947">
        <f>IF(AG248&gt;0,SUM(AG$76:AG248),AW247+0.001)</f>
        <v>0.17300000000000013</v>
      </c>
      <c r="AX248" s="1947">
        <f>IF(AH248&gt;0,SUM(AH$76:AH248),AX247+0.001)</f>
        <v>7.1510000000000504</v>
      </c>
      <c r="AY248" s="1947">
        <f>IF(AI248&gt;0,SUM(AI$76:AI248),AY247+0.001)</f>
        <v>6.1570000000000524</v>
      </c>
      <c r="AZ248" s="1947">
        <f>IF(AJ248&gt;0,SUM(AJ$76:AJ248),AZ247+0.001)</f>
        <v>1.153999999999983</v>
      </c>
      <c r="BA248" s="1947">
        <f>IF(AK248&gt;0,SUM(AK$76:AK248),BA247+0.001)</f>
        <v>0.17300000000000013</v>
      </c>
      <c r="BB248" s="1947">
        <f>IF(AL248&gt;0,SUM(AL$76:AL248),BB247+0.001)</f>
        <v>0.17300000000000013</v>
      </c>
      <c r="BC248" s="1947">
        <f>IF(AM248&gt;0,SUM(AM$76:AM248),BC247+0.001)</f>
        <v>0.17300000000000013</v>
      </c>
      <c r="BD248" s="1947">
        <f>IF(AN248&gt;0,SUM(AN$76:AN248),BD247+0.001)</f>
        <v>0.17300000000000013</v>
      </c>
      <c r="BE248" s="1947">
        <f>IF(AO248&gt;0,SUM(AO$76:AO248),BE247+0.001)</f>
        <v>0.17300000000000013</v>
      </c>
      <c r="BF248" s="1947">
        <f>IF(AP248&gt;0,SUM(AP$76:AP248),BF247+0.001)</f>
        <v>0.17300000000000013</v>
      </c>
      <c r="BG248" s="1947"/>
      <c r="BH248" s="1947"/>
      <c r="BI248" s="1947"/>
      <c r="BJ248" s="1947"/>
    </row>
    <row r="249" spans="1:62" ht="23.25" customHeight="1">
      <c r="A249" s="1975" t="str">
        <f>IF(Y!CZ45=0," ",Y!CZ45)</f>
        <v xml:space="preserve"> </v>
      </c>
      <c r="B249" s="1968" t="str">
        <f>IF(Y!DA45=0," ",Y!DA45)</f>
        <v xml:space="preserve"> </v>
      </c>
      <c r="C249" s="1229"/>
      <c r="D249" s="1972" t="str">
        <f>IF(Y!DB45=0," ",Y!DB45)</f>
        <v xml:space="preserve"> </v>
      </c>
      <c r="E249" s="1975" t="str">
        <f>IF(Y!DC45=0," ",Y!DC45)</f>
        <v xml:space="preserve"> </v>
      </c>
      <c r="F249" s="1969" t="str">
        <f>IF(I249=0," ",P249)</f>
        <v xml:space="preserve"> </v>
      </c>
      <c r="G249" s="2941"/>
      <c r="H249" s="1493"/>
      <c r="I249" s="716">
        <f>Y!DD45</f>
        <v>0</v>
      </c>
      <c r="J249" s="716">
        <f>Y!DE45</f>
        <v>0</v>
      </c>
      <c r="K249" s="716">
        <f>Y!DF45</f>
        <v>0</v>
      </c>
      <c r="L249" s="716">
        <f>Y!DG45</f>
        <v>0</v>
      </c>
      <c r="M249" s="716">
        <f>Y!DH45</f>
        <v>0</v>
      </c>
      <c r="N249" s="716">
        <f>Y!DI45</f>
        <v>0</v>
      </c>
      <c r="O249" s="187">
        <f>INT(I249/10)*10</f>
        <v>0</v>
      </c>
      <c r="P249" s="187" t="str">
        <f>IF(O249=0," ",LOOKUP(O249,I$68:I$72,J$68:J$72))</f>
        <v xml:space="preserve"> </v>
      </c>
      <c r="Q249" s="187" t="str">
        <f>IF(N249&gt;0,J249&amp;","&amp;K249&amp;","&amp;L249&amp;","&amp;M249&amp;","&amp;N249,IF(M249&gt;0,J249&amp;","&amp;K249&amp;","&amp;L249&amp;","&amp;M249,IF(L249&gt;0,J249&amp;","&amp;K249&amp;","&amp;L249,IF(K249&gt;0,J249&amp;","&amp;K249,IF(J249&gt;0,J249," ")))))</f>
        <v xml:space="preserve"> </v>
      </c>
      <c r="R249" s="187">
        <f>I249-O249</f>
        <v>0</v>
      </c>
      <c r="S249" s="187" t="str">
        <f>IF(O249=0," ",IF(O249=100,"ข้อที่ "&amp;Q249,"ข้อที่ "&amp;R249))</f>
        <v xml:space="preserve"> </v>
      </c>
      <c r="T249" s="742">
        <f>IF(Y!DK45=0,0,Y!DK45)</f>
        <v>0</v>
      </c>
      <c r="U249" s="742">
        <f>IF(Y!DL45=0,0,Y!DL45)</f>
        <v>0</v>
      </c>
      <c r="V249" s="748">
        <f>IF(X249&gt;0,1,0)</f>
        <v>0</v>
      </c>
      <c r="W249" s="748">
        <f>IF(V249&gt;0,SUM(V$76:V249),0)</f>
        <v>0</v>
      </c>
      <c r="X249" s="748">
        <f>IF(T249&lt;&gt;0,1,0)</f>
        <v>0</v>
      </c>
      <c r="Y249" s="750">
        <f>IF(X249&gt;0,SUM(X$76:X249),Y248+0.001)</f>
        <v>18.150000000000183</v>
      </c>
      <c r="Z249" s="751">
        <f>IF(AB249&gt;0,1,0)</f>
        <v>0</v>
      </c>
      <c r="AA249" s="751">
        <f>IF(Z249&gt;0,SUM(Z$76:Z249),0)</f>
        <v>0</v>
      </c>
      <c r="AB249" s="751">
        <f>IF(U249&lt;&gt;0,1,0)</f>
        <v>0</v>
      </c>
      <c r="AC249" s="753">
        <f>IF(AB249&gt;0,SUM(AB$76:AB249),AC248+0.001)</f>
        <v>0.17400000000000013</v>
      </c>
      <c r="AE249" s="28">
        <f>IF(I249=0,0,B249&amp;B250&amp;B251)</f>
        <v>0</v>
      </c>
      <c r="AF249" s="28">
        <f t="shared" ref="AF249:AP249" si="44">IF($I249=0,0,IF(OR($J249=AF$75,OR($K249=AF$75,OR($L249=AF$75,OR($M249=AF$75,$N249=AF$75)))),1,0))</f>
        <v>0</v>
      </c>
      <c r="AG249" s="28">
        <f t="shared" si="44"/>
        <v>0</v>
      </c>
      <c r="AH249" s="28">
        <f t="shared" si="44"/>
        <v>0</v>
      </c>
      <c r="AI249" s="28">
        <f t="shared" si="44"/>
        <v>0</v>
      </c>
      <c r="AJ249" s="28">
        <f t="shared" si="44"/>
        <v>0</v>
      </c>
      <c r="AK249" s="28">
        <f t="shared" si="44"/>
        <v>0</v>
      </c>
      <c r="AL249" s="28">
        <f t="shared" si="44"/>
        <v>0</v>
      </c>
      <c r="AM249" s="28">
        <f t="shared" si="44"/>
        <v>0</v>
      </c>
      <c r="AN249" s="28">
        <f t="shared" si="44"/>
        <v>0</v>
      </c>
      <c r="AO249" s="28">
        <f t="shared" si="44"/>
        <v>0</v>
      </c>
      <c r="AP249" s="28">
        <f t="shared" si="44"/>
        <v>0</v>
      </c>
      <c r="AV249" s="1947">
        <f>IF(AF249&gt;0,SUM(AF$76:AF249),AV248+0.001)</f>
        <v>0.17400000000000013</v>
      </c>
      <c r="AW249" s="1947">
        <f>IF(AG249&gt;0,SUM(AG$76:AG249),AW248+0.001)</f>
        <v>0.17400000000000013</v>
      </c>
      <c r="AX249" s="1947">
        <f>IF(AH249&gt;0,SUM(AH$76:AH249),AX248+0.001)</f>
        <v>7.1520000000000508</v>
      </c>
      <c r="AY249" s="1947">
        <f>IF(AI249&gt;0,SUM(AI$76:AI249),AY248+0.001)</f>
        <v>6.1580000000000528</v>
      </c>
      <c r="AZ249" s="1947">
        <f>IF(AJ249&gt;0,SUM(AJ$76:AJ249),AZ248+0.001)</f>
        <v>1.1549999999999829</v>
      </c>
      <c r="BA249" s="1947">
        <f>IF(AK249&gt;0,SUM(AK$76:AK249),BA248+0.001)</f>
        <v>0.17400000000000013</v>
      </c>
      <c r="BB249" s="1947">
        <f>IF(AL249&gt;0,SUM(AL$76:AL249),BB248+0.001)</f>
        <v>0.17400000000000013</v>
      </c>
      <c r="BC249" s="1947">
        <f>IF(AM249&gt;0,SUM(AM$76:AM249),BC248+0.001)</f>
        <v>0.17400000000000013</v>
      </c>
      <c r="BD249" s="1947">
        <f>IF(AN249&gt;0,SUM(AN$76:AN249),BD248+0.001)</f>
        <v>0.17400000000000013</v>
      </c>
      <c r="BE249" s="1947">
        <f>IF(AO249&gt;0,SUM(AO$76:AO249),BE248+0.001)</f>
        <v>0.17400000000000013</v>
      </c>
      <c r="BF249" s="1947">
        <f>IF(AP249&gt;0,SUM(AP$76:AP249),BF248+0.001)</f>
        <v>0.17400000000000013</v>
      </c>
      <c r="BG249" s="1947"/>
      <c r="BH249" s="1947"/>
      <c r="BI249" s="1947"/>
      <c r="BJ249" s="1947"/>
    </row>
    <row r="250" spans="1:62" ht="23.25" customHeight="1">
      <c r="A250" s="1975" t="str">
        <f>IF(Y!CZ46=0," ",Y!CZ46)</f>
        <v xml:space="preserve"> </v>
      </c>
      <c r="B250" s="1968" t="str">
        <f>IF(Y!DA46=0," ",Y!DA46)</f>
        <v xml:space="preserve"> </v>
      </c>
      <c r="C250" s="1229"/>
      <c r="D250" s="1972" t="str">
        <f>IF(Y!DB46=0," ",Y!DB46)</f>
        <v xml:space="preserve"> </v>
      </c>
      <c r="E250" s="1975" t="str">
        <f>IF(Y!DC46=0," ",Y!DC46)</f>
        <v xml:space="preserve"> </v>
      </c>
      <c r="F250" s="1227" t="str">
        <f>IF(I249=0," ",S249)</f>
        <v xml:space="preserve"> </v>
      </c>
      <c r="G250" s="2941"/>
      <c r="H250" s="1493"/>
      <c r="I250" s="716"/>
      <c r="J250" s="716"/>
      <c r="K250" s="716"/>
      <c r="L250" s="716"/>
      <c r="M250" s="716"/>
      <c r="N250" s="716"/>
      <c r="O250" s="187"/>
      <c r="P250" s="187"/>
      <c r="Q250" s="187"/>
      <c r="R250" s="187"/>
      <c r="S250" s="187"/>
      <c r="T250" s="742">
        <f>IF(Y!DK46=0,0,Y!DK46)</f>
        <v>0</v>
      </c>
      <c r="U250" s="742">
        <f>IF(Y!DL46=0,0,Y!DL46)</f>
        <v>0</v>
      </c>
      <c r="V250" s="748">
        <v>0</v>
      </c>
      <c r="W250" s="748">
        <f>IF(V250&gt;0,SUM(V$76:V250),0)</f>
        <v>0</v>
      </c>
      <c r="X250" s="748">
        <f>IF(T249&lt;&gt;0,1,0)</f>
        <v>0</v>
      </c>
      <c r="Y250" s="750">
        <f>IF(X250&gt;0,SUM(X$76:X250),Y249+0.001)</f>
        <v>18.151000000000185</v>
      </c>
      <c r="Z250" s="751">
        <v>0</v>
      </c>
      <c r="AA250" s="751">
        <f>IF(Z250&gt;0,SUM(Z$76:Z250),0)</f>
        <v>0</v>
      </c>
      <c r="AB250" s="751">
        <f>IF(U249&lt;&gt;0,1,0)</f>
        <v>0</v>
      </c>
      <c r="AC250" s="753">
        <f>IF(AB250&gt;0,SUM(AB$76:AB250),AC249+0.001)</f>
        <v>0.17500000000000013</v>
      </c>
      <c r="AV250" s="1947">
        <f>IF(AF250&gt;0,SUM(AF$76:AF250),AV249+0.001)</f>
        <v>0.17500000000000013</v>
      </c>
      <c r="AW250" s="1947">
        <f>IF(AG250&gt;0,SUM(AG$76:AG250),AW249+0.001)</f>
        <v>0.17500000000000013</v>
      </c>
      <c r="AX250" s="1947">
        <f>IF(AH250&gt;0,SUM(AH$76:AH250),AX249+0.001)</f>
        <v>7.1530000000000511</v>
      </c>
      <c r="AY250" s="1947">
        <f>IF(AI250&gt;0,SUM(AI$76:AI250),AY249+0.001)</f>
        <v>6.1590000000000531</v>
      </c>
      <c r="AZ250" s="1947">
        <f>IF(AJ250&gt;0,SUM(AJ$76:AJ250),AZ249+0.001)</f>
        <v>1.1559999999999828</v>
      </c>
      <c r="BA250" s="1947">
        <f>IF(AK250&gt;0,SUM(AK$76:AK250),BA249+0.001)</f>
        <v>0.17500000000000013</v>
      </c>
      <c r="BB250" s="1947">
        <f>IF(AL250&gt;0,SUM(AL$76:AL250),BB249+0.001)</f>
        <v>0.17500000000000013</v>
      </c>
      <c r="BC250" s="1947">
        <f>IF(AM250&gt;0,SUM(AM$76:AM250),BC249+0.001)</f>
        <v>0.17500000000000013</v>
      </c>
      <c r="BD250" s="1947">
        <f>IF(AN250&gt;0,SUM(AN$76:AN250),BD249+0.001)</f>
        <v>0.17500000000000013</v>
      </c>
      <c r="BE250" s="1947">
        <f>IF(AO250&gt;0,SUM(AO$76:AO250),BE249+0.001)</f>
        <v>0.17500000000000013</v>
      </c>
      <c r="BF250" s="1947">
        <f>IF(AP250&gt;0,SUM(AP$76:AP250),BF249+0.001)</f>
        <v>0.17500000000000013</v>
      </c>
      <c r="BG250" s="1947"/>
      <c r="BH250" s="1947"/>
      <c r="BI250" s="1947"/>
      <c r="BJ250" s="1947"/>
    </row>
    <row r="251" spans="1:62" ht="23.25" customHeight="1">
      <c r="A251" s="1975" t="str">
        <f>IF(Y!CZ47=0," ",Y!CZ47)</f>
        <v xml:space="preserve"> </v>
      </c>
      <c r="B251" s="1968" t="str">
        <f>IF(Y!DA47=0," ",Y!DA47)</f>
        <v xml:space="preserve"> </v>
      </c>
      <c r="C251" s="1229"/>
      <c r="D251" s="1972" t="str">
        <f>IF(Y!DB47=0," ",Y!DB47)</f>
        <v xml:space="preserve"> </v>
      </c>
      <c r="E251" s="1975" t="str">
        <f>IF(Y!DC47=0," ",Y!DC47)</f>
        <v xml:space="preserve"> </v>
      </c>
      <c r="F251" s="1227" t="s">
        <v>2123</v>
      </c>
      <c r="G251" s="2941"/>
      <c r="H251" s="1493"/>
      <c r="I251" s="716"/>
      <c r="J251" s="716"/>
      <c r="K251" s="716"/>
      <c r="L251" s="716"/>
      <c r="M251" s="716"/>
      <c r="N251" s="716"/>
      <c r="O251" s="187"/>
      <c r="P251" s="187"/>
      <c r="Q251" s="187"/>
      <c r="R251" s="187"/>
      <c r="S251" s="187"/>
      <c r="T251" s="742">
        <f>IF(Y!DK47=0,0,Y!DK47)</f>
        <v>0</v>
      </c>
      <c r="U251" s="742">
        <f>IF(Y!DL47=0,0,Y!DL47)</f>
        <v>0</v>
      </c>
      <c r="V251" s="748">
        <v>0</v>
      </c>
      <c r="W251" s="748">
        <f>IF(V251&gt;0,SUM(V$76:V251),0)</f>
        <v>0</v>
      </c>
      <c r="X251" s="748">
        <f>IF(T249&lt;&gt;0,1,0)</f>
        <v>0</v>
      </c>
      <c r="Y251" s="750">
        <f>IF(X251&gt;0,SUM(X$76:X251),Y250+0.001)</f>
        <v>18.152000000000186</v>
      </c>
      <c r="Z251" s="751">
        <v>0</v>
      </c>
      <c r="AA251" s="751">
        <f>IF(Z251&gt;0,SUM(Z$76:Z251),0)</f>
        <v>0</v>
      </c>
      <c r="AB251" s="751">
        <f>IF(U249&lt;&gt;0,1,0)</f>
        <v>0</v>
      </c>
      <c r="AC251" s="753">
        <f>IF(AB251&gt;0,SUM(AB$76:AB251),AC250+0.001)</f>
        <v>0.17600000000000013</v>
      </c>
      <c r="AV251" s="1947">
        <f>IF(AF251&gt;0,SUM(AF$76:AF251),AV250+0.001)</f>
        <v>0.17600000000000013</v>
      </c>
      <c r="AW251" s="1947">
        <f>IF(AG251&gt;0,SUM(AG$76:AG251),AW250+0.001)</f>
        <v>0.17600000000000013</v>
      </c>
      <c r="AX251" s="1947">
        <f>IF(AH251&gt;0,SUM(AH$76:AH251),AX250+0.001)</f>
        <v>7.1540000000000514</v>
      </c>
      <c r="AY251" s="1947">
        <f>IF(AI251&gt;0,SUM(AI$76:AI251),AY250+0.001)</f>
        <v>6.1600000000000534</v>
      </c>
      <c r="AZ251" s="1947">
        <f>IF(AJ251&gt;0,SUM(AJ$76:AJ251),AZ250+0.001)</f>
        <v>1.1569999999999827</v>
      </c>
      <c r="BA251" s="1947">
        <f>IF(AK251&gt;0,SUM(AK$76:AK251),BA250+0.001)</f>
        <v>0.17600000000000013</v>
      </c>
      <c r="BB251" s="1947">
        <f>IF(AL251&gt;0,SUM(AL$76:AL251),BB250+0.001)</f>
        <v>0.17600000000000013</v>
      </c>
      <c r="BC251" s="1947">
        <f>IF(AM251&gt;0,SUM(AM$76:AM251),BC250+0.001)</f>
        <v>0.17600000000000013</v>
      </c>
      <c r="BD251" s="1947">
        <f>IF(AN251&gt;0,SUM(AN$76:AN251),BD250+0.001)</f>
        <v>0.17600000000000013</v>
      </c>
      <c r="BE251" s="1947">
        <f>IF(AO251&gt;0,SUM(AO$76:AO251),BE250+0.001)</f>
        <v>0.17600000000000013</v>
      </c>
      <c r="BF251" s="1947">
        <f>IF(AP251&gt;0,SUM(AP$76:AP251),BF250+0.001)</f>
        <v>0.17600000000000013</v>
      </c>
      <c r="BG251" s="1947"/>
      <c r="BH251" s="1947"/>
      <c r="BI251" s="1947"/>
      <c r="BJ251" s="1947"/>
    </row>
    <row r="252" spans="1:62" ht="23.25" customHeight="1">
      <c r="A252" s="1975" t="str">
        <f>IF(Y!CZ48=0," ",Y!CZ48)</f>
        <v xml:space="preserve"> </v>
      </c>
      <c r="B252" s="1968" t="str">
        <f>IF(Y!DA48=0," ",Y!DA48)</f>
        <v xml:space="preserve"> </v>
      </c>
      <c r="C252" s="1229"/>
      <c r="D252" s="1972" t="str">
        <f>IF(Y!DB48=0," ",Y!DB48)</f>
        <v xml:space="preserve"> </v>
      </c>
      <c r="E252" s="1975" t="str">
        <f>IF(Y!DC48=0," ",Y!DC48)</f>
        <v xml:space="preserve"> </v>
      </c>
      <c r="F252" s="1969" t="str">
        <f>IF(I252=0," ",P252)</f>
        <v xml:space="preserve"> </v>
      </c>
      <c r="G252" s="2941"/>
      <c r="H252" s="1493"/>
      <c r="I252" s="716">
        <f>Y!DD48</f>
        <v>0</v>
      </c>
      <c r="J252" s="716">
        <f>Y!DE48</f>
        <v>0</v>
      </c>
      <c r="K252" s="716">
        <f>Y!DF48</f>
        <v>0</v>
      </c>
      <c r="L252" s="716">
        <f>Y!DG48</f>
        <v>0</v>
      </c>
      <c r="M252" s="716">
        <f>Y!DH48</f>
        <v>0</v>
      </c>
      <c r="N252" s="716">
        <f>Y!DI48</f>
        <v>0</v>
      </c>
      <c r="O252" s="187">
        <f>INT(I252/10)*10</f>
        <v>0</v>
      </c>
      <c r="P252" s="187" t="str">
        <f>IF(O252=0," ",LOOKUP(O252,I$68:I$72,J$68:J$72))</f>
        <v xml:space="preserve"> </v>
      </c>
      <c r="Q252" s="187" t="str">
        <f>IF(N252&gt;0,J252&amp;","&amp;K252&amp;","&amp;L252&amp;","&amp;M252&amp;","&amp;N252,IF(M252&gt;0,J252&amp;","&amp;K252&amp;","&amp;L252&amp;","&amp;M252,IF(L252&gt;0,J252&amp;","&amp;K252&amp;","&amp;L252,IF(K252&gt;0,J252&amp;","&amp;K252,IF(J252&gt;0,J252," ")))))</f>
        <v xml:space="preserve"> </v>
      </c>
      <c r="R252" s="187">
        <f>I252-O252</f>
        <v>0</v>
      </c>
      <c r="S252" s="187" t="str">
        <f>IF(O252=0," ",IF(O252=100,"ข้อที่ "&amp;Q252,"ข้อที่ "&amp;R252))</f>
        <v xml:space="preserve"> </v>
      </c>
      <c r="T252" s="742">
        <f>IF(Y!DK48=0,0,Y!DK48)</f>
        <v>0</v>
      </c>
      <c r="U252" s="742">
        <f>IF(Y!DL48=0,0,Y!DL48)</f>
        <v>0</v>
      </c>
      <c r="V252" s="748">
        <f>IF(X252&gt;0,1,0)</f>
        <v>0</v>
      </c>
      <c r="W252" s="748">
        <f>IF(V252&gt;0,SUM(V$76:V252),0)</f>
        <v>0</v>
      </c>
      <c r="X252" s="748">
        <f>IF(T252&lt;&gt;0,1,0)</f>
        <v>0</v>
      </c>
      <c r="Y252" s="750">
        <f>IF(X252&gt;0,SUM(X$76:X252),Y251+0.001)</f>
        <v>18.153000000000187</v>
      </c>
      <c r="Z252" s="751">
        <f>IF(AB252&gt;0,1,0)</f>
        <v>0</v>
      </c>
      <c r="AA252" s="751">
        <f>IF(Z252&gt;0,SUM(Z$76:Z252),0)</f>
        <v>0</v>
      </c>
      <c r="AB252" s="751">
        <f>IF(U252&lt;&gt;0,1,0)</f>
        <v>0</v>
      </c>
      <c r="AC252" s="753">
        <f>IF(AB252&gt;0,SUM(AB$76:AB252),AC251+0.001)</f>
        <v>0.17700000000000013</v>
      </c>
      <c r="AE252" s="28">
        <f>IF(I252=0,0,B252&amp;B253&amp;B254)</f>
        <v>0</v>
      </c>
      <c r="AF252" s="28">
        <f t="shared" ref="AF252:AP252" si="45">IF($I252=0,0,IF(OR($J252=AF$75,OR($K252=AF$75,OR($L252=AF$75,OR($M252=AF$75,$N252=AF$75)))),1,0))</f>
        <v>0</v>
      </c>
      <c r="AG252" s="28">
        <f t="shared" si="45"/>
        <v>0</v>
      </c>
      <c r="AH252" s="28">
        <f t="shared" si="45"/>
        <v>0</v>
      </c>
      <c r="AI252" s="28">
        <f t="shared" si="45"/>
        <v>0</v>
      </c>
      <c r="AJ252" s="28">
        <f t="shared" si="45"/>
        <v>0</v>
      </c>
      <c r="AK252" s="28">
        <f t="shared" si="45"/>
        <v>0</v>
      </c>
      <c r="AL252" s="28">
        <f t="shared" si="45"/>
        <v>0</v>
      </c>
      <c r="AM252" s="28">
        <f t="shared" si="45"/>
        <v>0</v>
      </c>
      <c r="AN252" s="28">
        <f t="shared" si="45"/>
        <v>0</v>
      </c>
      <c r="AO252" s="28">
        <f t="shared" si="45"/>
        <v>0</v>
      </c>
      <c r="AP252" s="28">
        <f t="shared" si="45"/>
        <v>0</v>
      </c>
      <c r="AV252" s="1947">
        <f>IF(AF252&gt;0,SUM(AF$76:AF252),AV251+0.001)</f>
        <v>0.17700000000000013</v>
      </c>
      <c r="AW252" s="1947">
        <f>IF(AG252&gt;0,SUM(AG$76:AG252),AW251+0.001)</f>
        <v>0.17700000000000013</v>
      </c>
      <c r="AX252" s="1947">
        <f>IF(AH252&gt;0,SUM(AH$76:AH252),AX251+0.001)</f>
        <v>7.1550000000000518</v>
      </c>
      <c r="AY252" s="1947">
        <f>IF(AI252&gt;0,SUM(AI$76:AI252),AY251+0.001)</f>
        <v>6.1610000000000538</v>
      </c>
      <c r="AZ252" s="1947">
        <f>IF(AJ252&gt;0,SUM(AJ$76:AJ252),AZ251+0.001)</f>
        <v>1.1579999999999826</v>
      </c>
      <c r="BA252" s="1947">
        <f>IF(AK252&gt;0,SUM(AK$76:AK252),BA251+0.001)</f>
        <v>0.17700000000000013</v>
      </c>
      <c r="BB252" s="1947">
        <f>IF(AL252&gt;0,SUM(AL$76:AL252),BB251+0.001)</f>
        <v>0.17700000000000013</v>
      </c>
      <c r="BC252" s="1947">
        <f>IF(AM252&gt;0,SUM(AM$76:AM252),BC251+0.001)</f>
        <v>0.17700000000000013</v>
      </c>
      <c r="BD252" s="1947">
        <f>IF(AN252&gt;0,SUM(AN$76:AN252),BD251+0.001)</f>
        <v>0.17700000000000013</v>
      </c>
      <c r="BE252" s="1947">
        <f>IF(AO252&gt;0,SUM(AO$76:AO252),BE251+0.001)</f>
        <v>0.17700000000000013</v>
      </c>
      <c r="BF252" s="1947">
        <f>IF(AP252&gt;0,SUM(AP$76:AP252),BF251+0.001)</f>
        <v>0.17700000000000013</v>
      </c>
      <c r="BG252" s="1947"/>
      <c r="BH252" s="1947"/>
      <c r="BI252" s="1947"/>
      <c r="BJ252" s="1947"/>
    </row>
    <row r="253" spans="1:62" ht="23.25" customHeight="1">
      <c r="A253" s="1975" t="str">
        <f>IF(Y!CZ49=0," ",Y!CZ49)</f>
        <v xml:space="preserve"> </v>
      </c>
      <c r="B253" s="1968" t="str">
        <f>IF(Y!DA49=0," ",Y!DA49)</f>
        <v xml:space="preserve"> </v>
      </c>
      <c r="C253" s="1229"/>
      <c r="D253" s="1972" t="str">
        <f>IF(Y!DB49=0," ",Y!DB49)</f>
        <v xml:space="preserve"> </v>
      </c>
      <c r="E253" s="1975" t="str">
        <f>IF(Y!DC49=0," ",Y!DC49)</f>
        <v xml:space="preserve"> </v>
      </c>
      <c r="F253" s="1227" t="str">
        <f>IF(I252=0," ",S252)</f>
        <v xml:space="preserve"> </v>
      </c>
      <c r="G253" s="2941"/>
      <c r="H253" s="1493"/>
      <c r="I253" s="716"/>
      <c r="J253" s="716"/>
      <c r="K253" s="716"/>
      <c r="L253" s="716"/>
      <c r="M253" s="716"/>
      <c r="N253" s="716"/>
      <c r="O253" s="187"/>
      <c r="P253" s="187"/>
      <c r="Q253" s="187"/>
      <c r="R253" s="187"/>
      <c r="S253" s="187"/>
      <c r="T253" s="742">
        <f>IF(Y!DK49=0,0,Y!DK49)</f>
        <v>0</v>
      </c>
      <c r="U253" s="742">
        <f>IF(Y!DL49=0,0,Y!DL49)</f>
        <v>0</v>
      </c>
      <c r="V253" s="748">
        <v>0</v>
      </c>
      <c r="W253" s="748">
        <f>IF(V253&gt;0,SUM(V$76:V253),0)</f>
        <v>0</v>
      </c>
      <c r="X253" s="748">
        <f>IF(T252&lt;&gt;0,1,0)</f>
        <v>0</v>
      </c>
      <c r="Y253" s="750">
        <f>IF(X253&gt;0,SUM(X$76:X253),Y252+0.001)</f>
        <v>18.154000000000188</v>
      </c>
      <c r="Z253" s="751">
        <v>0</v>
      </c>
      <c r="AA253" s="751">
        <f>IF(Z253&gt;0,SUM(Z$76:Z253),0)</f>
        <v>0</v>
      </c>
      <c r="AB253" s="751">
        <f>IF(U252&lt;&gt;0,1,0)</f>
        <v>0</v>
      </c>
      <c r="AC253" s="753">
        <f>IF(AB253&gt;0,SUM(AB$76:AB253),AC252+0.001)</f>
        <v>0.17800000000000013</v>
      </c>
      <c r="AV253" s="1947">
        <f>IF(AF253&gt;0,SUM(AF$76:AF253),AV252+0.001)</f>
        <v>0.17800000000000013</v>
      </c>
      <c r="AW253" s="1947">
        <f>IF(AG253&gt;0,SUM(AG$76:AG253),AW252+0.001)</f>
        <v>0.17800000000000013</v>
      </c>
      <c r="AX253" s="1947">
        <f>IF(AH253&gt;0,SUM(AH$76:AH253),AX252+0.001)</f>
        <v>7.1560000000000521</v>
      </c>
      <c r="AY253" s="1947">
        <f>IF(AI253&gt;0,SUM(AI$76:AI253),AY252+0.001)</f>
        <v>6.1620000000000541</v>
      </c>
      <c r="AZ253" s="1947">
        <f>IF(AJ253&gt;0,SUM(AJ$76:AJ253),AZ252+0.001)</f>
        <v>1.1589999999999825</v>
      </c>
      <c r="BA253" s="1947">
        <f>IF(AK253&gt;0,SUM(AK$76:AK253),BA252+0.001)</f>
        <v>0.17800000000000013</v>
      </c>
      <c r="BB253" s="1947">
        <f>IF(AL253&gt;0,SUM(AL$76:AL253),BB252+0.001)</f>
        <v>0.17800000000000013</v>
      </c>
      <c r="BC253" s="1947">
        <f>IF(AM253&gt;0,SUM(AM$76:AM253),BC252+0.001)</f>
        <v>0.17800000000000013</v>
      </c>
      <c r="BD253" s="1947">
        <f>IF(AN253&gt;0,SUM(AN$76:AN253),BD252+0.001)</f>
        <v>0.17800000000000013</v>
      </c>
      <c r="BE253" s="1947">
        <f>IF(AO253&gt;0,SUM(AO$76:AO253),BE252+0.001)</f>
        <v>0.17800000000000013</v>
      </c>
      <c r="BF253" s="1947">
        <f>IF(AP253&gt;0,SUM(AP$76:AP253),BF252+0.001)</f>
        <v>0.17800000000000013</v>
      </c>
      <c r="BG253" s="1947"/>
      <c r="BH253" s="1947"/>
      <c r="BI253" s="1947"/>
      <c r="BJ253" s="1947"/>
    </row>
    <row r="254" spans="1:62" ht="23.25" customHeight="1">
      <c r="A254" s="1975" t="str">
        <f>IF(Y!CZ50=0," ",Y!CZ50)</f>
        <v xml:space="preserve"> </v>
      </c>
      <c r="B254" s="1968" t="str">
        <f>IF(Y!DA50=0," ",Y!DA50)</f>
        <v xml:space="preserve"> </v>
      </c>
      <c r="C254" s="1229"/>
      <c r="D254" s="1972" t="str">
        <f>IF(Y!DB50=0," ",Y!DB50)</f>
        <v xml:space="preserve"> </v>
      </c>
      <c r="E254" s="1975" t="str">
        <f>IF(Y!DC50=0," ",Y!DC50)</f>
        <v xml:space="preserve"> </v>
      </c>
      <c r="F254" s="1227" t="s">
        <v>2123</v>
      </c>
      <c r="G254" s="2941"/>
      <c r="H254" s="1493"/>
      <c r="I254" s="716"/>
      <c r="J254" s="716"/>
      <c r="K254" s="716"/>
      <c r="L254" s="716"/>
      <c r="M254" s="716"/>
      <c r="N254" s="716"/>
      <c r="O254" s="187"/>
      <c r="P254" s="187"/>
      <c r="Q254" s="187"/>
      <c r="R254" s="187"/>
      <c r="S254" s="187"/>
      <c r="T254" s="742">
        <f>IF(Y!DK50=0,0,Y!DK50)</f>
        <v>0</v>
      </c>
      <c r="U254" s="742">
        <f>IF(Y!DL50=0,0,Y!DL50)</f>
        <v>0</v>
      </c>
      <c r="V254" s="748">
        <v>0</v>
      </c>
      <c r="W254" s="748">
        <f>IF(V254&gt;0,SUM(V$76:V254),0)</f>
        <v>0</v>
      </c>
      <c r="X254" s="748">
        <f>IF(T252&lt;&gt;0,1,0)</f>
        <v>0</v>
      </c>
      <c r="Y254" s="750">
        <f>IF(X254&gt;0,SUM(X$76:X254),Y253+0.001)</f>
        <v>18.155000000000189</v>
      </c>
      <c r="Z254" s="751">
        <v>0</v>
      </c>
      <c r="AA254" s="751">
        <f>IF(Z254&gt;0,SUM(Z$76:Z254),0)</f>
        <v>0</v>
      </c>
      <c r="AB254" s="751">
        <f>IF(U252&lt;&gt;0,1,0)</f>
        <v>0</v>
      </c>
      <c r="AC254" s="753">
        <f>IF(AB254&gt;0,SUM(AB$76:AB254),AC253+0.001)</f>
        <v>0.17900000000000013</v>
      </c>
      <c r="AV254" s="1947">
        <f>IF(AF254&gt;0,SUM(AF$76:AF254),AV253+0.001)</f>
        <v>0.17900000000000013</v>
      </c>
      <c r="AW254" s="1947">
        <f>IF(AG254&gt;0,SUM(AG$76:AG254),AW253+0.001)</f>
        <v>0.17900000000000013</v>
      </c>
      <c r="AX254" s="1947">
        <f>IF(AH254&gt;0,SUM(AH$76:AH254),AX253+0.001)</f>
        <v>7.1570000000000524</v>
      </c>
      <c r="AY254" s="1947">
        <f>IF(AI254&gt;0,SUM(AI$76:AI254),AY253+0.001)</f>
        <v>6.1630000000000544</v>
      </c>
      <c r="AZ254" s="1947">
        <f>IF(AJ254&gt;0,SUM(AJ$76:AJ254),AZ253+0.001)</f>
        <v>1.1599999999999824</v>
      </c>
      <c r="BA254" s="1947">
        <f>IF(AK254&gt;0,SUM(AK$76:AK254),BA253+0.001)</f>
        <v>0.17900000000000013</v>
      </c>
      <c r="BB254" s="1947">
        <f>IF(AL254&gt;0,SUM(AL$76:AL254),BB253+0.001)</f>
        <v>0.17900000000000013</v>
      </c>
      <c r="BC254" s="1947">
        <f>IF(AM254&gt;0,SUM(AM$76:AM254),BC253+0.001)</f>
        <v>0.17900000000000013</v>
      </c>
      <c r="BD254" s="1947">
        <f>IF(AN254&gt;0,SUM(AN$76:AN254),BD253+0.001)</f>
        <v>0.17900000000000013</v>
      </c>
      <c r="BE254" s="1947">
        <f>IF(AO254&gt;0,SUM(AO$76:AO254),BE253+0.001)</f>
        <v>0.17900000000000013</v>
      </c>
      <c r="BF254" s="1947">
        <f>IF(AP254&gt;0,SUM(AP$76:AP254),BF253+0.001)</f>
        <v>0.17900000000000013</v>
      </c>
      <c r="BG254" s="1947"/>
      <c r="BH254" s="1947"/>
      <c r="BI254" s="1947"/>
      <c r="BJ254" s="1947"/>
    </row>
    <row r="255" spans="1:62" ht="23.25" customHeight="1">
      <c r="A255" s="1975" t="str">
        <f>IF(Y!CZ51=0," ",Y!CZ51)</f>
        <v xml:space="preserve"> </v>
      </c>
      <c r="B255" s="1968" t="str">
        <f>IF(Y!DA51=0," ",Y!DA51)</f>
        <v xml:space="preserve"> </v>
      </c>
      <c r="C255" s="1229"/>
      <c r="D255" s="1972" t="str">
        <f>IF(Y!DB51=0," ",Y!DB51)</f>
        <v xml:space="preserve"> </v>
      </c>
      <c r="E255" s="1975" t="str">
        <f>IF(Y!DC51=0," ",Y!DC51)</f>
        <v xml:space="preserve"> </v>
      </c>
      <c r="F255" s="1969" t="str">
        <f>IF(I255=0," ",P255)</f>
        <v xml:space="preserve"> </v>
      </c>
      <c r="G255" s="2941"/>
      <c r="H255" s="1493"/>
      <c r="I255" s="716">
        <f>Y!DD51</f>
        <v>0</v>
      </c>
      <c r="J255" s="716">
        <f>Y!DE51</f>
        <v>0</v>
      </c>
      <c r="K255" s="716">
        <f>Y!DF51</f>
        <v>0</v>
      </c>
      <c r="L255" s="716">
        <f>Y!DG51</f>
        <v>0</v>
      </c>
      <c r="M255" s="716">
        <f>Y!DH51</f>
        <v>0</v>
      </c>
      <c r="N255" s="716">
        <f>Y!DI51</f>
        <v>0</v>
      </c>
      <c r="O255" s="187">
        <f>INT(I255/10)*10</f>
        <v>0</v>
      </c>
      <c r="P255" s="187" t="str">
        <f>IF(O255=0," ",LOOKUP(O255,I$68:I$72,J$68:J$72))</f>
        <v xml:space="preserve"> </v>
      </c>
      <c r="Q255" s="187" t="str">
        <f>IF(N255&gt;0,J255&amp;","&amp;K255&amp;","&amp;L255&amp;","&amp;M255&amp;","&amp;N255,IF(M255&gt;0,J255&amp;","&amp;K255&amp;","&amp;L255&amp;","&amp;M255,IF(L255&gt;0,J255&amp;","&amp;K255&amp;","&amp;L255,IF(K255&gt;0,J255&amp;","&amp;K255,IF(J255&gt;0,J255," ")))))</f>
        <v xml:space="preserve"> </v>
      </c>
      <c r="R255" s="187">
        <f>I255-O255</f>
        <v>0</v>
      </c>
      <c r="S255" s="187" t="str">
        <f>IF(O255=0," ",IF(O255=100,"ข้อที่ "&amp;Q255,"ข้อที่ "&amp;R255))</f>
        <v xml:space="preserve"> </v>
      </c>
      <c r="T255" s="742">
        <f>IF(Y!DK51=0,0,Y!DK51)</f>
        <v>0</v>
      </c>
      <c r="U255" s="742">
        <f>IF(Y!DL51=0,0,Y!DL51)</f>
        <v>0</v>
      </c>
      <c r="V255" s="748">
        <f>IF(X255&gt;0,1,0)</f>
        <v>0</v>
      </c>
      <c r="W255" s="748">
        <f>IF(V255&gt;0,SUM(V$76:V255),0)</f>
        <v>0</v>
      </c>
      <c r="X255" s="748">
        <f>IF(T255&lt;&gt;0,1,0)</f>
        <v>0</v>
      </c>
      <c r="Y255" s="750">
        <f>IF(X255&gt;0,SUM(X$76:X255),Y254+0.001)</f>
        <v>18.156000000000191</v>
      </c>
      <c r="Z255" s="751">
        <f>IF(AB255&gt;0,1,0)</f>
        <v>0</v>
      </c>
      <c r="AA255" s="751">
        <f>IF(Z255&gt;0,SUM(Z$76:Z255),0)</f>
        <v>0</v>
      </c>
      <c r="AB255" s="751">
        <f>IF(U255&lt;&gt;0,1,0)</f>
        <v>0</v>
      </c>
      <c r="AC255" s="753">
        <f>IF(AB255&gt;0,SUM(AB$76:AB255),AC254+0.001)</f>
        <v>0.18000000000000013</v>
      </c>
      <c r="AE255" s="28">
        <f>IF(I255=0,0,B255&amp;B256&amp;B257)</f>
        <v>0</v>
      </c>
      <c r="AF255" s="28">
        <f t="shared" ref="AF255:AP255" si="46">IF($I255=0,0,IF(OR($J255=AF$75,OR($K255=AF$75,OR($L255=AF$75,OR($M255=AF$75,$N255=AF$75)))),1,0))</f>
        <v>0</v>
      </c>
      <c r="AG255" s="28">
        <f t="shared" si="46"/>
        <v>0</v>
      </c>
      <c r="AH255" s="28">
        <f t="shared" si="46"/>
        <v>0</v>
      </c>
      <c r="AI255" s="28">
        <f t="shared" si="46"/>
        <v>0</v>
      </c>
      <c r="AJ255" s="28">
        <f t="shared" si="46"/>
        <v>0</v>
      </c>
      <c r="AK255" s="28">
        <f t="shared" si="46"/>
        <v>0</v>
      </c>
      <c r="AL255" s="28">
        <f t="shared" si="46"/>
        <v>0</v>
      </c>
      <c r="AM255" s="28">
        <f t="shared" si="46"/>
        <v>0</v>
      </c>
      <c r="AN255" s="28">
        <f t="shared" si="46"/>
        <v>0</v>
      </c>
      <c r="AO255" s="28">
        <f t="shared" si="46"/>
        <v>0</v>
      </c>
      <c r="AP255" s="28">
        <f t="shared" si="46"/>
        <v>0</v>
      </c>
      <c r="AV255" s="1947">
        <f>IF(AF255&gt;0,SUM(AF$76:AF255),AV254+0.001)</f>
        <v>0.18000000000000013</v>
      </c>
      <c r="AW255" s="1947">
        <f>IF(AG255&gt;0,SUM(AG$76:AG255),AW254+0.001)</f>
        <v>0.18000000000000013</v>
      </c>
      <c r="AX255" s="1947">
        <f>IF(AH255&gt;0,SUM(AH$76:AH255),AX254+0.001)</f>
        <v>7.1580000000000528</v>
      </c>
      <c r="AY255" s="1947">
        <f>IF(AI255&gt;0,SUM(AI$76:AI255),AY254+0.001)</f>
        <v>6.1640000000000548</v>
      </c>
      <c r="AZ255" s="1947">
        <f>IF(AJ255&gt;0,SUM(AJ$76:AJ255),AZ254+0.001)</f>
        <v>1.1609999999999823</v>
      </c>
      <c r="BA255" s="1947">
        <f>IF(AK255&gt;0,SUM(AK$76:AK255),BA254+0.001)</f>
        <v>0.18000000000000013</v>
      </c>
      <c r="BB255" s="1947">
        <f>IF(AL255&gt;0,SUM(AL$76:AL255),BB254+0.001)</f>
        <v>0.18000000000000013</v>
      </c>
      <c r="BC255" s="1947">
        <f>IF(AM255&gt;0,SUM(AM$76:AM255),BC254+0.001)</f>
        <v>0.18000000000000013</v>
      </c>
      <c r="BD255" s="1947">
        <f>IF(AN255&gt;0,SUM(AN$76:AN255),BD254+0.001)</f>
        <v>0.18000000000000013</v>
      </c>
      <c r="BE255" s="1947">
        <f>IF(AO255&gt;0,SUM(AO$76:AO255),BE254+0.001)</f>
        <v>0.18000000000000013</v>
      </c>
      <c r="BF255" s="1947">
        <f>IF(AP255&gt;0,SUM(AP$76:AP255),BF254+0.001)</f>
        <v>0.18000000000000013</v>
      </c>
      <c r="BG255" s="1947"/>
      <c r="BH255" s="1947"/>
      <c r="BI255" s="1947"/>
      <c r="BJ255" s="1947"/>
    </row>
    <row r="256" spans="1:62" ht="23.25" customHeight="1">
      <c r="A256" s="1975" t="str">
        <f>IF(Y!CZ52=0," ",Y!CZ52)</f>
        <v xml:space="preserve"> </v>
      </c>
      <c r="B256" s="1968" t="str">
        <f>IF(Y!DA52=0," ",Y!DA52)</f>
        <v xml:space="preserve"> </v>
      </c>
      <c r="C256" s="1229"/>
      <c r="D256" s="1972" t="str">
        <f>IF(Y!DB52=0," ",Y!DB52)</f>
        <v xml:space="preserve"> </v>
      </c>
      <c r="E256" s="1975" t="str">
        <f>IF(Y!DC52=0," ",Y!DC52)</f>
        <v xml:space="preserve"> </v>
      </c>
      <c r="F256" s="1227" t="str">
        <f>IF(I255=0," ",S255)</f>
        <v xml:space="preserve"> </v>
      </c>
      <c r="G256" s="2941"/>
      <c r="H256" s="1493"/>
      <c r="I256" s="716"/>
      <c r="J256" s="716"/>
      <c r="K256" s="716"/>
      <c r="L256" s="716"/>
      <c r="M256" s="716"/>
      <c r="N256" s="716"/>
      <c r="O256" s="187"/>
      <c r="P256" s="187"/>
      <c r="Q256" s="187"/>
      <c r="R256" s="187"/>
      <c r="S256" s="187"/>
      <c r="T256" s="742">
        <f>IF(Y!DK52=0,0,Y!DK52)</f>
        <v>0</v>
      </c>
      <c r="U256" s="742">
        <f>IF(Y!DL52=0,0,Y!DL52)</f>
        <v>0</v>
      </c>
      <c r="V256" s="748">
        <v>0</v>
      </c>
      <c r="W256" s="748">
        <f>IF(V256&gt;0,SUM(V$76:V256),0)</f>
        <v>0</v>
      </c>
      <c r="X256" s="748">
        <f>IF(T255&lt;&gt;0,1,0)</f>
        <v>0</v>
      </c>
      <c r="Y256" s="750">
        <f>IF(X256&gt;0,SUM(X$76:X256),Y255+0.001)</f>
        <v>18.157000000000192</v>
      </c>
      <c r="Z256" s="751">
        <v>0</v>
      </c>
      <c r="AA256" s="751">
        <f>IF(Z256&gt;0,SUM(Z$76:Z256),0)</f>
        <v>0</v>
      </c>
      <c r="AB256" s="751">
        <f>IF(U255&lt;&gt;0,1,0)</f>
        <v>0</v>
      </c>
      <c r="AC256" s="753">
        <f>IF(AB256&gt;0,SUM(AB$76:AB256),AC255+0.001)</f>
        <v>0.18100000000000013</v>
      </c>
      <c r="AV256" s="1947">
        <f>IF(AF256&gt;0,SUM(AF$76:AF256),AV255+0.001)</f>
        <v>0.18100000000000013</v>
      </c>
      <c r="AW256" s="1947">
        <f>IF(AG256&gt;0,SUM(AG$76:AG256),AW255+0.001)</f>
        <v>0.18100000000000013</v>
      </c>
      <c r="AX256" s="1947">
        <f>IF(AH256&gt;0,SUM(AH$76:AH256),AX255+0.001)</f>
        <v>7.1590000000000531</v>
      </c>
      <c r="AY256" s="1947">
        <f>IF(AI256&gt;0,SUM(AI$76:AI256),AY255+0.001)</f>
        <v>6.1650000000000551</v>
      </c>
      <c r="AZ256" s="1947">
        <f>IF(AJ256&gt;0,SUM(AJ$76:AJ256),AZ255+0.001)</f>
        <v>1.1619999999999822</v>
      </c>
      <c r="BA256" s="1947">
        <f>IF(AK256&gt;0,SUM(AK$76:AK256),BA255+0.001)</f>
        <v>0.18100000000000013</v>
      </c>
      <c r="BB256" s="1947">
        <f>IF(AL256&gt;0,SUM(AL$76:AL256),BB255+0.001)</f>
        <v>0.18100000000000013</v>
      </c>
      <c r="BC256" s="1947">
        <f>IF(AM256&gt;0,SUM(AM$76:AM256),BC255+0.001)</f>
        <v>0.18100000000000013</v>
      </c>
      <c r="BD256" s="1947">
        <f>IF(AN256&gt;0,SUM(AN$76:AN256),BD255+0.001)</f>
        <v>0.18100000000000013</v>
      </c>
      <c r="BE256" s="1947">
        <f>IF(AO256&gt;0,SUM(AO$76:AO256),BE255+0.001)</f>
        <v>0.18100000000000013</v>
      </c>
      <c r="BF256" s="1947">
        <f>IF(AP256&gt;0,SUM(AP$76:AP256),BF255+0.001)</f>
        <v>0.18100000000000013</v>
      </c>
      <c r="BG256" s="1947"/>
      <c r="BH256" s="1947"/>
      <c r="BI256" s="1947"/>
      <c r="BJ256" s="1947"/>
    </row>
    <row r="257" spans="1:62" ht="23.25" customHeight="1">
      <c r="A257" s="1975" t="str">
        <f>IF(Y!CZ53=0," ",Y!CZ53)</f>
        <v xml:space="preserve"> </v>
      </c>
      <c r="B257" s="1968" t="str">
        <f>IF(Y!DA53=0," ",Y!DA53)</f>
        <v xml:space="preserve"> </v>
      </c>
      <c r="C257" s="1229"/>
      <c r="D257" s="1972" t="str">
        <f>IF(Y!DB53=0," ",Y!DB53)</f>
        <v xml:space="preserve"> </v>
      </c>
      <c r="E257" s="1975" t="str">
        <f>IF(Y!DC53=0," ",Y!DC53)</f>
        <v xml:space="preserve"> </v>
      </c>
      <c r="F257" s="1227" t="s">
        <v>2123</v>
      </c>
      <c r="G257" s="2941"/>
      <c r="H257" s="1493"/>
      <c r="I257" s="716"/>
      <c r="J257" s="716"/>
      <c r="K257" s="716"/>
      <c r="L257" s="716"/>
      <c r="M257" s="716"/>
      <c r="N257" s="716"/>
      <c r="O257" s="187"/>
      <c r="P257" s="187"/>
      <c r="Q257" s="187"/>
      <c r="R257" s="187"/>
      <c r="S257" s="187"/>
      <c r="T257" s="742">
        <f>IF(Y!DK53=0,0,Y!DK53)</f>
        <v>0</v>
      </c>
      <c r="U257" s="742">
        <f>IF(Y!DL53=0,0,Y!DL53)</f>
        <v>0</v>
      </c>
      <c r="V257" s="748">
        <v>0</v>
      </c>
      <c r="W257" s="748">
        <f>IF(V257&gt;0,SUM(V$76:V257),0)</f>
        <v>0</v>
      </c>
      <c r="X257" s="748">
        <f>IF(T255&lt;&gt;0,1,0)</f>
        <v>0</v>
      </c>
      <c r="Y257" s="750">
        <f>IF(X257&gt;0,SUM(X$76:X257),Y256+0.001)</f>
        <v>18.158000000000193</v>
      </c>
      <c r="Z257" s="751">
        <v>0</v>
      </c>
      <c r="AA257" s="751">
        <f>IF(Z257&gt;0,SUM(Z$76:Z257),0)</f>
        <v>0</v>
      </c>
      <c r="AB257" s="751">
        <f>IF(U255&lt;&gt;0,1,0)</f>
        <v>0</v>
      </c>
      <c r="AC257" s="753">
        <f>IF(AB257&gt;0,SUM(AB$76:AB257),AC256+0.001)</f>
        <v>0.18200000000000013</v>
      </c>
      <c r="AV257" s="1947">
        <f>IF(AF257&gt;0,SUM(AF$76:AF257),AV256+0.001)</f>
        <v>0.18200000000000013</v>
      </c>
      <c r="AW257" s="1947">
        <f>IF(AG257&gt;0,SUM(AG$76:AG257),AW256+0.001)</f>
        <v>0.18200000000000013</v>
      </c>
      <c r="AX257" s="1947">
        <f>IF(AH257&gt;0,SUM(AH$76:AH257),AX256+0.001)</f>
        <v>7.1600000000000534</v>
      </c>
      <c r="AY257" s="1947">
        <f>IF(AI257&gt;0,SUM(AI$76:AI257),AY256+0.001)</f>
        <v>6.1660000000000554</v>
      </c>
      <c r="AZ257" s="1947">
        <f>IF(AJ257&gt;0,SUM(AJ$76:AJ257),AZ256+0.001)</f>
        <v>1.162999999999982</v>
      </c>
      <c r="BA257" s="1947">
        <f>IF(AK257&gt;0,SUM(AK$76:AK257),BA256+0.001)</f>
        <v>0.18200000000000013</v>
      </c>
      <c r="BB257" s="1947">
        <f>IF(AL257&gt;0,SUM(AL$76:AL257),BB256+0.001)</f>
        <v>0.18200000000000013</v>
      </c>
      <c r="BC257" s="1947">
        <f>IF(AM257&gt;0,SUM(AM$76:AM257),BC256+0.001)</f>
        <v>0.18200000000000013</v>
      </c>
      <c r="BD257" s="1947">
        <f>IF(AN257&gt;0,SUM(AN$76:AN257),BD256+0.001)</f>
        <v>0.18200000000000013</v>
      </c>
      <c r="BE257" s="1947">
        <f>IF(AO257&gt;0,SUM(AO$76:AO257),BE256+0.001)</f>
        <v>0.18200000000000013</v>
      </c>
      <c r="BF257" s="1947">
        <f>IF(AP257&gt;0,SUM(AP$76:AP257),BF256+0.001)</f>
        <v>0.18200000000000013</v>
      </c>
      <c r="BG257" s="1947"/>
      <c r="BH257" s="1947"/>
      <c r="BI257" s="1947"/>
      <c r="BJ257" s="1947"/>
    </row>
    <row r="258" spans="1:62" ht="23.25" customHeight="1">
      <c r="A258" s="1975" t="str">
        <f>IF(Y!CZ54=0," ",Y!CZ54)</f>
        <v xml:space="preserve"> </v>
      </c>
      <c r="B258" s="1968" t="str">
        <f>IF(Y!DA54=0," ",Y!DA54)</f>
        <v xml:space="preserve"> </v>
      </c>
      <c r="C258" s="1229"/>
      <c r="D258" s="1972" t="str">
        <f>IF(Y!DB54=0," ",Y!DB54)</f>
        <v xml:space="preserve"> </v>
      </c>
      <c r="E258" s="1975" t="str">
        <f>IF(Y!DC54=0," ",Y!DC54)</f>
        <v xml:space="preserve"> </v>
      </c>
      <c r="F258" s="1969" t="str">
        <f>IF(I258=0," ",P258)</f>
        <v xml:space="preserve"> </v>
      </c>
      <c r="G258" s="2941"/>
      <c r="H258" s="1493"/>
      <c r="I258" s="716">
        <f>Y!DD54</f>
        <v>0</v>
      </c>
      <c r="J258" s="716">
        <f>Y!DE54</f>
        <v>0</v>
      </c>
      <c r="K258" s="716">
        <f>Y!DF54</f>
        <v>0</v>
      </c>
      <c r="L258" s="716">
        <f>Y!DG54</f>
        <v>0</v>
      </c>
      <c r="M258" s="716">
        <f>Y!DH54</f>
        <v>0</v>
      </c>
      <c r="N258" s="716">
        <f>Y!DI54</f>
        <v>0</v>
      </c>
      <c r="O258" s="187">
        <f>INT(I258/10)*10</f>
        <v>0</v>
      </c>
      <c r="P258" s="187" t="str">
        <f>IF(O258=0," ",LOOKUP(O258,I$68:I$72,J$68:J$72))</f>
        <v xml:space="preserve"> </v>
      </c>
      <c r="Q258" s="187" t="str">
        <f>IF(N258&gt;0,J258&amp;","&amp;K258&amp;","&amp;L258&amp;","&amp;M258&amp;","&amp;N258,IF(M258&gt;0,J258&amp;","&amp;K258&amp;","&amp;L258&amp;","&amp;M258,IF(L258&gt;0,J258&amp;","&amp;K258&amp;","&amp;L258,IF(K258&gt;0,J258&amp;","&amp;K258,IF(J258&gt;0,J258," ")))))</f>
        <v xml:space="preserve"> </v>
      </c>
      <c r="R258" s="187">
        <f>I258-O258</f>
        <v>0</v>
      </c>
      <c r="S258" s="187" t="str">
        <f>IF(O258=0," ",IF(O258=100,"ข้อที่ "&amp;Q258,"ข้อที่ "&amp;R258))</f>
        <v xml:space="preserve"> </v>
      </c>
      <c r="T258" s="742">
        <f>IF(Y!DK54=0,0,Y!DK54)</f>
        <v>0</v>
      </c>
      <c r="U258" s="742">
        <f>IF(Y!DL54=0,0,Y!DL54)</f>
        <v>0</v>
      </c>
      <c r="V258" s="748">
        <f>IF(X258&gt;0,1,0)</f>
        <v>0</v>
      </c>
      <c r="W258" s="748">
        <f>IF(V258&gt;0,SUM(V$76:V258),0)</f>
        <v>0</v>
      </c>
      <c r="X258" s="748">
        <f>IF(T258&lt;&gt;0,1,0)</f>
        <v>0</v>
      </c>
      <c r="Y258" s="750">
        <f>IF(X258&gt;0,SUM(X$76:X258),Y257+0.001)</f>
        <v>18.159000000000194</v>
      </c>
      <c r="Z258" s="751">
        <f>IF(AB258&gt;0,1,0)</f>
        <v>0</v>
      </c>
      <c r="AA258" s="751">
        <f>IF(Z258&gt;0,SUM(Z$76:Z258),0)</f>
        <v>0</v>
      </c>
      <c r="AB258" s="751">
        <f>IF(U258&lt;&gt;0,1,0)</f>
        <v>0</v>
      </c>
      <c r="AC258" s="753">
        <f>IF(AB258&gt;0,SUM(AB$76:AB258),AC257+0.001)</f>
        <v>0.18300000000000013</v>
      </c>
      <c r="AE258" s="28">
        <f>IF(I258=0,0,B258&amp;B259&amp;B260)</f>
        <v>0</v>
      </c>
      <c r="AF258" s="28">
        <f t="shared" ref="AF258:AP258" si="47">IF($I258=0,0,IF(OR($J258=AF$75,OR($K258=AF$75,OR($L258=AF$75,OR($M258=AF$75,$N258=AF$75)))),1,0))</f>
        <v>0</v>
      </c>
      <c r="AG258" s="28">
        <f t="shared" si="47"/>
        <v>0</v>
      </c>
      <c r="AH258" s="28">
        <f t="shared" si="47"/>
        <v>0</v>
      </c>
      <c r="AI258" s="28">
        <f t="shared" si="47"/>
        <v>0</v>
      </c>
      <c r="AJ258" s="28">
        <f t="shared" si="47"/>
        <v>0</v>
      </c>
      <c r="AK258" s="28">
        <f t="shared" si="47"/>
        <v>0</v>
      </c>
      <c r="AL258" s="28">
        <f t="shared" si="47"/>
        <v>0</v>
      </c>
      <c r="AM258" s="28">
        <f t="shared" si="47"/>
        <v>0</v>
      </c>
      <c r="AN258" s="28">
        <f t="shared" si="47"/>
        <v>0</v>
      </c>
      <c r="AO258" s="28">
        <f t="shared" si="47"/>
        <v>0</v>
      </c>
      <c r="AP258" s="28">
        <f t="shared" si="47"/>
        <v>0</v>
      </c>
      <c r="AV258" s="1947">
        <f>IF(AF258&gt;0,SUM(AF$76:AF258),AV257+0.001)</f>
        <v>0.18300000000000013</v>
      </c>
      <c r="AW258" s="1947">
        <f>IF(AG258&gt;0,SUM(AG$76:AG258),AW257+0.001)</f>
        <v>0.18300000000000013</v>
      </c>
      <c r="AX258" s="1947">
        <f>IF(AH258&gt;0,SUM(AH$76:AH258),AX257+0.001)</f>
        <v>7.1610000000000538</v>
      </c>
      <c r="AY258" s="1947">
        <f>IF(AI258&gt;0,SUM(AI$76:AI258),AY257+0.001)</f>
        <v>6.1670000000000558</v>
      </c>
      <c r="AZ258" s="1947">
        <f>IF(AJ258&gt;0,SUM(AJ$76:AJ258),AZ257+0.001)</f>
        <v>1.1639999999999819</v>
      </c>
      <c r="BA258" s="1947">
        <f>IF(AK258&gt;0,SUM(AK$76:AK258),BA257+0.001)</f>
        <v>0.18300000000000013</v>
      </c>
      <c r="BB258" s="1947">
        <f>IF(AL258&gt;0,SUM(AL$76:AL258),BB257+0.001)</f>
        <v>0.18300000000000013</v>
      </c>
      <c r="BC258" s="1947">
        <f>IF(AM258&gt;0,SUM(AM$76:AM258),BC257+0.001)</f>
        <v>0.18300000000000013</v>
      </c>
      <c r="BD258" s="1947">
        <f>IF(AN258&gt;0,SUM(AN$76:AN258),BD257+0.001)</f>
        <v>0.18300000000000013</v>
      </c>
      <c r="BE258" s="1947">
        <f>IF(AO258&gt;0,SUM(AO$76:AO258),BE257+0.001)</f>
        <v>0.18300000000000013</v>
      </c>
      <c r="BF258" s="1947">
        <f>IF(AP258&gt;0,SUM(AP$76:AP258),BF257+0.001)</f>
        <v>0.18300000000000013</v>
      </c>
      <c r="BG258" s="1947"/>
      <c r="BH258" s="1947"/>
      <c r="BI258" s="1947"/>
      <c r="BJ258" s="1947"/>
    </row>
    <row r="259" spans="1:62" ht="23.25" customHeight="1">
      <c r="A259" s="1975" t="str">
        <f>IF(Y!CZ55=0," ",Y!CZ55)</f>
        <v xml:space="preserve"> </v>
      </c>
      <c r="B259" s="1968" t="str">
        <f>IF(Y!DA55=0," ",Y!DA55)</f>
        <v xml:space="preserve"> </v>
      </c>
      <c r="C259" s="1229"/>
      <c r="D259" s="1972" t="str">
        <f>IF(Y!DB55=0," ",Y!DB55)</f>
        <v xml:space="preserve"> </v>
      </c>
      <c r="E259" s="1975" t="str">
        <f>IF(Y!DC55=0," ",Y!DC55)</f>
        <v xml:space="preserve"> </v>
      </c>
      <c r="F259" s="1227" t="str">
        <f>IF(I258=0," ",S258)</f>
        <v xml:space="preserve"> </v>
      </c>
      <c r="G259" s="2941"/>
      <c r="H259" s="1493"/>
      <c r="I259" s="716"/>
      <c r="J259" s="716"/>
      <c r="K259" s="716"/>
      <c r="L259" s="716"/>
      <c r="M259" s="716"/>
      <c r="N259" s="716"/>
      <c r="O259" s="187"/>
      <c r="P259" s="187"/>
      <c r="Q259" s="187"/>
      <c r="R259" s="187"/>
      <c r="S259" s="187"/>
      <c r="T259" s="742">
        <f>IF(Y!DK55=0,0,Y!DK55)</f>
        <v>0</v>
      </c>
      <c r="U259" s="742">
        <f>IF(Y!DL55=0,0,Y!DL55)</f>
        <v>0</v>
      </c>
      <c r="V259" s="748">
        <v>0</v>
      </c>
      <c r="W259" s="748">
        <f>IF(V259&gt;0,SUM(V$76:V259),0)</f>
        <v>0</v>
      </c>
      <c r="X259" s="748">
        <f>IF(T258&lt;&gt;0,1,0)</f>
        <v>0</v>
      </c>
      <c r="Y259" s="750">
        <f>IF(X259&gt;0,SUM(X$76:X259),Y258+0.001)</f>
        <v>18.160000000000196</v>
      </c>
      <c r="Z259" s="751">
        <v>0</v>
      </c>
      <c r="AA259" s="751">
        <f>IF(Z259&gt;0,SUM(Z$76:Z259),0)</f>
        <v>0</v>
      </c>
      <c r="AB259" s="751">
        <f>IF(U258&lt;&gt;0,1,0)</f>
        <v>0</v>
      </c>
      <c r="AC259" s="753">
        <f>IF(AB259&gt;0,SUM(AB$76:AB259),AC258+0.001)</f>
        <v>0.18400000000000014</v>
      </c>
      <c r="AV259" s="1947">
        <f>IF(AF259&gt;0,SUM(AF$76:AF259),AV258+0.001)</f>
        <v>0.18400000000000014</v>
      </c>
      <c r="AW259" s="1947">
        <f>IF(AG259&gt;0,SUM(AG$76:AG259),AW258+0.001)</f>
        <v>0.18400000000000014</v>
      </c>
      <c r="AX259" s="1947">
        <f>IF(AH259&gt;0,SUM(AH$76:AH259),AX258+0.001)</f>
        <v>7.1620000000000541</v>
      </c>
      <c r="AY259" s="1947">
        <f>IF(AI259&gt;0,SUM(AI$76:AI259),AY258+0.001)</f>
        <v>6.1680000000000561</v>
      </c>
      <c r="AZ259" s="1947">
        <f>IF(AJ259&gt;0,SUM(AJ$76:AJ259),AZ258+0.001)</f>
        <v>1.1649999999999818</v>
      </c>
      <c r="BA259" s="1947">
        <f>IF(AK259&gt;0,SUM(AK$76:AK259),BA258+0.001)</f>
        <v>0.18400000000000014</v>
      </c>
      <c r="BB259" s="1947">
        <f>IF(AL259&gt;0,SUM(AL$76:AL259),BB258+0.001)</f>
        <v>0.18400000000000014</v>
      </c>
      <c r="BC259" s="1947">
        <f>IF(AM259&gt;0,SUM(AM$76:AM259),BC258+0.001)</f>
        <v>0.18400000000000014</v>
      </c>
      <c r="BD259" s="1947">
        <f>IF(AN259&gt;0,SUM(AN$76:AN259),BD258+0.001)</f>
        <v>0.18400000000000014</v>
      </c>
      <c r="BE259" s="1947">
        <f>IF(AO259&gt;0,SUM(AO$76:AO259),BE258+0.001)</f>
        <v>0.18400000000000014</v>
      </c>
      <c r="BF259" s="1947">
        <f>IF(AP259&gt;0,SUM(AP$76:AP259),BF258+0.001)</f>
        <v>0.18400000000000014</v>
      </c>
      <c r="BG259" s="1947"/>
      <c r="BH259" s="1947"/>
      <c r="BI259" s="1947"/>
      <c r="BJ259" s="1947"/>
    </row>
    <row r="260" spans="1:62" ht="23.25" customHeight="1">
      <c r="A260" s="1975" t="str">
        <f>IF(Y!CZ56=0," ",Y!CZ56)</f>
        <v xml:space="preserve"> </v>
      </c>
      <c r="B260" s="1968" t="str">
        <f>IF(Y!DA56=0," ",Y!DA56)</f>
        <v xml:space="preserve"> </v>
      </c>
      <c r="C260" s="1229"/>
      <c r="D260" s="1972" t="str">
        <f>IF(Y!DB56=0," ",Y!DB56)</f>
        <v xml:space="preserve"> </v>
      </c>
      <c r="E260" s="1975" t="str">
        <f>IF(Y!DC56=0," ",Y!DC56)</f>
        <v xml:space="preserve"> </v>
      </c>
      <c r="F260" s="1227" t="s">
        <v>2123</v>
      </c>
      <c r="G260" s="2941"/>
      <c r="H260" s="1493"/>
      <c r="I260" s="716"/>
      <c r="J260" s="716"/>
      <c r="K260" s="716"/>
      <c r="L260" s="716"/>
      <c r="M260" s="716"/>
      <c r="N260" s="716"/>
      <c r="O260" s="187"/>
      <c r="P260" s="187"/>
      <c r="Q260" s="187"/>
      <c r="R260" s="187"/>
      <c r="S260" s="187"/>
      <c r="T260" s="742">
        <f>IF(Y!DK56=0,0,Y!DK56)</f>
        <v>0</v>
      </c>
      <c r="U260" s="742">
        <f>IF(Y!DL56=0,0,Y!DL56)</f>
        <v>0</v>
      </c>
      <c r="V260" s="748">
        <v>0</v>
      </c>
      <c r="W260" s="748">
        <f>IF(V260&gt;0,SUM(V$76:V260),0)</f>
        <v>0</v>
      </c>
      <c r="X260" s="748">
        <f>IF(T258&lt;&gt;0,1,0)</f>
        <v>0</v>
      </c>
      <c r="Y260" s="750">
        <f>IF(X260&gt;0,SUM(X$76:X260),Y259+0.001)</f>
        <v>18.161000000000197</v>
      </c>
      <c r="Z260" s="751">
        <v>0</v>
      </c>
      <c r="AA260" s="751">
        <f>IF(Z260&gt;0,SUM(Z$76:Z260),0)</f>
        <v>0</v>
      </c>
      <c r="AB260" s="751">
        <f>IF(U258&lt;&gt;0,1,0)</f>
        <v>0</v>
      </c>
      <c r="AC260" s="753">
        <f>IF(AB260&gt;0,SUM(AB$76:AB260),AC259+0.001)</f>
        <v>0.18500000000000014</v>
      </c>
      <c r="AV260" s="1947">
        <f>IF(AF260&gt;0,SUM(AF$76:AF260),AV259+0.001)</f>
        <v>0.18500000000000014</v>
      </c>
      <c r="AW260" s="1947">
        <f>IF(AG260&gt;0,SUM(AG$76:AG260),AW259+0.001)</f>
        <v>0.18500000000000014</v>
      </c>
      <c r="AX260" s="1947">
        <f>IF(AH260&gt;0,SUM(AH$76:AH260),AX259+0.001)</f>
        <v>7.1630000000000544</v>
      </c>
      <c r="AY260" s="1947">
        <f>IF(AI260&gt;0,SUM(AI$76:AI260),AY259+0.001)</f>
        <v>6.1690000000000564</v>
      </c>
      <c r="AZ260" s="1947">
        <f>IF(AJ260&gt;0,SUM(AJ$76:AJ260),AZ259+0.001)</f>
        <v>1.1659999999999817</v>
      </c>
      <c r="BA260" s="1947">
        <f>IF(AK260&gt;0,SUM(AK$76:AK260),BA259+0.001)</f>
        <v>0.18500000000000014</v>
      </c>
      <c r="BB260" s="1947">
        <f>IF(AL260&gt;0,SUM(AL$76:AL260),BB259+0.001)</f>
        <v>0.18500000000000014</v>
      </c>
      <c r="BC260" s="1947">
        <f>IF(AM260&gt;0,SUM(AM$76:AM260),BC259+0.001)</f>
        <v>0.18500000000000014</v>
      </c>
      <c r="BD260" s="1947">
        <f>IF(AN260&gt;0,SUM(AN$76:AN260),BD259+0.001)</f>
        <v>0.18500000000000014</v>
      </c>
      <c r="BE260" s="1947">
        <f>IF(AO260&gt;0,SUM(AO$76:AO260),BE259+0.001)</f>
        <v>0.18500000000000014</v>
      </c>
      <c r="BF260" s="1947">
        <f>IF(AP260&gt;0,SUM(AP$76:AP260),BF259+0.001)</f>
        <v>0.18500000000000014</v>
      </c>
      <c r="BG260" s="1947"/>
      <c r="BH260" s="1947"/>
      <c r="BI260" s="1947"/>
      <c r="BJ260" s="1947"/>
    </row>
    <row r="261" spans="1:62" ht="23.25" customHeight="1">
      <c r="A261" s="1975" t="str">
        <f>IF(Y!CZ57=0," ",Y!CZ57)</f>
        <v xml:space="preserve"> </v>
      </c>
      <c r="B261" s="1968" t="str">
        <f>IF(Y!DA57=0," ",Y!DA57)</f>
        <v xml:space="preserve"> </v>
      </c>
      <c r="C261" s="1229"/>
      <c r="D261" s="1972" t="str">
        <f>IF(Y!DB57=0," ",Y!DB57)</f>
        <v xml:space="preserve"> </v>
      </c>
      <c r="E261" s="1975" t="str">
        <f>IF(Y!DC57=0," ",Y!DC57)</f>
        <v xml:space="preserve"> </v>
      </c>
      <c r="F261" s="1969" t="str">
        <f>IF(I261=0," ",P261)</f>
        <v xml:space="preserve"> </v>
      </c>
      <c r="G261" s="2941"/>
      <c r="H261" s="1493"/>
      <c r="I261" s="716">
        <f>Y!DD57</f>
        <v>0</v>
      </c>
      <c r="J261" s="716">
        <f>Y!DE57</f>
        <v>0</v>
      </c>
      <c r="K261" s="716">
        <f>Y!DF57</f>
        <v>0</v>
      </c>
      <c r="L261" s="716">
        <f>Y!DG57</f>
        <v>0</v>
      </c>
      <c r="M261" s="716">
        <f>Y!DH57</f>
        <v>0</v>
      </c>
      <c r="N261" s="716">
        <f>Y!DI57</f>
        <v>0</v>
      </c>
      <c r="O261" s="187">
        <f>INT(I261/10)*10</f>
        <v>0</v>
      </c>
      <c r="P261" s="187" t="str">
        <f>IF(O261=0," ",LOOKUP(O261,I$68:I$72,J$68:J$72))</f>
        <v xml:space="preserve"> </v>
      </c>
      <c r="Q261" s="187" t="str">
        <f>IF(N261&gt;0,J261&amp;","&amp;K261&amp;","&amp;L261&amp;","&amp;M261&amp;","&amp;N261,IF(M261&gt;0,J261&amp;","&amp;K261&amp;","&amp;L261&amp;","&amp;M261,IF(L261&gt;0,J261&amp;","&amp;K261&amp;","&amp;L261,IF(K261&gt;0,J261&amp;","&amp;K261,IF(J261&gt;0,J261," ")))))</f>
        <v xml:space="preserve"> </v>
      </c>
      <c r="R261" s="187">
        <f>I261-O261</f>
        <v>0</v>
      </c>
      <c r="S261" s="187" t="str">
        <f>IF(O261=0," ",IF(O261=100,"ข้อที่ "&amp;Q261,"ข้อที่ "&amp;R261))</f>
        <v xml:space="preserve"> </v>
      </c>
      <c r="T261" s="742">
        <f>IF(Y!DK57=0,0,Y!DK57)</f>
        <v>0</v>
      </c>
      <c r="U261" s="742">
        <f>IF(Y!DL57=0,0,Y!DL57)</f>
        <v>0</v>
      </c>
      <c r="V261" s="748">
        <f>IF(X261&gt;0,1,0)</f>
        <v>0</v>
      </c>
      <c r="W261" s="748">
        <f>IF(V261&gt;0,SUM(V$76:V261),0)</f>
        <v>0</v>
      </c>
      <c r="X261" s="748">
        <f>IF(T261&lt;&gt;0,1,0)</f>
        <v>0</v>
      </c>
      <c r="Y261" s="750">
        <f>IF(X261&gt;0,SUM(X$76:X261),Y260+0.001)</f>
        <v>18.162000000000198</v>
      </c>
      <c r="Z261" s="751">
        <f>IF(AB261&gt;0,1,0)</f>
        <v>0</v>
      </c>
      <c r="AA261" s="751">
        <f>IF(Z261&gt;0,SUM(Z$76:Z261),0)</f>
        <v>0</v>
      </c>
      <c r="AB261" s="751">
        <f>IF(U261&lt;&gt;0,1,0)</f>
        <v>0</v>
      </c>
      <c r="AC261" s="753">
        <f>IF(AB261&gt;0,SUM(AB$76:AB261),AC260+0.001)</f>
        <v>0.18600000000000014</v>
      </c>
      <c r="AE261" s="28">
        <f>IF(I261=0,0,B261&amp;B262&amp;B263)</f>
        <v>0</v>
      </c>
      <c r="AF261" s="28">
        <f t="shared" ref="AF261:AP261" si="48">IF($I261=0,0,IF(OR($J261=AF$75,OR($K261=AF$75,OR($L261=AF$75,OR($M261=AF$75,$N261=AF$75)))),1,0))</f>
        <v>0</v>
      </c>
      <c r="AG261" s="28">
        <f t="shared" si="48"/>
        <v>0</v>
      </c>
      <c r="AH261" s="28">
        <f t="shared" si="48"/>
        <v>0</v>
      </c>
      <c r="AI261" s="28">
        <f t="shared" si="48"/>
        <v>0</v>
      </c>
      <c r="AJ261" s="28">
        <f t="shared" si="48"/>
        <v>0</v>
      </c>
      <c r="AK261" s="28">
        <f t="shared" si="48"/>
        <v>0</v>
      </c>
      <c r="AL261" s="28">
        <f t="shared" si="48"/>
        <v>0</v>
      </c>
      <c r="AM261" s="28">
        <f t="shared" si="48"/>
        <v>0</v>
      </c>
      <c r="AN261" s="28">
        <f t="shared" si="48"/>
        <v>0</v>
      </c>
      <c r="AO261" s="28">
        <f t="shared" si="48"/>
        <v>0</v>
      </c>
      <c r="AP261" s="28">
        <f t="shared" si="48"/>
        <v>0</v>
      </c>
      <c r="AV261" s="1947">
        <f>IF(AF261&gt;0,SUM(AF$76:AF261),AV260+0.001)</f>
        <v>0.18600000000000014</v>
      </c>
      <c r="AW261" s="1947">
        <f>IF(AG261&gt;0,SUM(AG$76:AG261),AW260+0.001)</f>
        <v>0.18600000000000014</v>
      </c>
      <c r="AX261" s="1947">
        <f>IF(AH261&gt;0,SUM(AH$76:AH261),AX260+0.001)</f>
        <v>7.1640000000000548</v>
      </c>
      <c r="AY261" s="1947">
        <f>IF(AI261&gt;0,SUM(AI$76:AI261),AY260+0.001)</f>
        <v>6.1700000000000568</v>
      </c>
      <c r="AZ261" s="1947">
        <f>IF(AJ261&gt;0,SUM(AJ$76:AJ261),AZ260+0.001)</f>
        <v>1.1669999999999816</v>
      </c>
      <c r="BA261" s="1947">
        <f>IF(AK261&gt;0,SUM(AK$76:AK261),BA260+0.001)</f>
        <v>0.18600000000000014</v>
      </c>
      <c r="BB261" s="1947">
        <f>IF(AL261&gt;0,SUM(AL$76:AL261),BB260+0.001)</f>
        <v>0.18600000000000014</v>
      </c>
      <c r="BC261" s="1947">
        <f>IF(AM261&gt;0,SUM(AM$76:AM261),BC260+0.001)</f>
        <v>0.18600000000000014</v>
      </c>
      <c r="BD261" s="1947">
        <f>IF(AN261&gt;0,SUM(AN$76:AN261),BD260+0.001)</f>
        <v>0.18600000000000014</v>
      </c>
      <c r="BE261" s="1947">
        <f>IF(AO261&gt;0,SUM(AO$76:AO261),BE260+0.001)</f>
        <v>0.18600000000000014</v>
      </c>
      <c r="BF261" s="1947">
        <f>IF(AP261&gt;0,SUM(AP$76:AP261),BF260+0.001)</f>
        <v>0.18600000000000014</v>
      </c>
      <c r="BG261" s="1947"/>
      <c r="BH261" s="1947"/>
      <c r="BI261" s="1947"/>
      <c r="BJ261" s="1947"/>
    </row>
    <row r="262" spans="1:62" ht="23.25" customHeight="1">
      <c r="A262" s="1975" t="str">
        <f>IF(Y!CZ58=0," ",Y!CZ58)</f>
        <v xml:space="preserve"> </v>
      </c>
      <c r="B262" s="1968" t="str">
        <f>IF(Y!DA58=0," ",Y!DA58)</f>
        <v xml:space="preserve"> </v>
      </c>
      <c r="C262" s="1229"/>
      <c r="D262" s="1972" t="str">
        <f>IF(Y!DB58=0," ",Y!DB58)</f>
        <v xml:space="preserve"> </v>
      </c>
      <c r="E262" s="1975" t="str">
        <f>IF(Y!DC58=0," ",Y!DC58)</f>
        <v xml:space="preserve"> </v>
      </c>
      <c r="F262" s="1227" t="str">
        <f>IF(I261=0," ",S261)</f>
        <v xml:space="preserve"> </v>
      </c>
      <c r="G262" s="2941"/>
      <c r="H262" s="1493"/>
      <c r="I262" s="716"/>
      <c r="J262" s="716"/>
      <c r="K262" s="716"/>
      <c r="L262" s="716"/>
      <c r="M262" s="716"/>
      <c r="N262" s="716"/>
      <c r="O262" s="187"/>
      <c r="P262" s="187"/>
      <c r="Q262" s="187"/>
      <c r="R262" s="187"/>
      <c r="S262" s="187"/>
      <c r="T262" s="742">
        <f>IF(Y!DK58=0,0,Y!DK58)</f>
        <v>0</v>
      </c>
      <c r="U262" s="742">
        <f>IF(Y!DL58=0,0,Y!DL58)</f>
        <v>0</v>
      </c>
      <c r="V262" s="748">
        <v>0</v>
      </c>
      <c r="W262" s="748">
        <f>IF(V262&gt;0,SUM(V$76:V262),0)</f>
        <v>0</v>
      </c>
      <c r="X262" s="748">
        <f>IF(T261&lt;&gt;0,1,0)</f>
        <v>0</v>
      </c>
      <c r="Y262" s="750">
        <f>IF(X262&gt;0,SUM(X$76:X262),Y261+0.001)</f>
        <v>18.163000000000199</v>
      </c>
      <c r="Z262" s="751">
        <v>0</v>
      </c>
      <c r="AA262" s="751">
        <f>IF(Z262&gt;0,SUM(Z$76:Z262),0)</f>
        <v>0</v>
      </c>
      <c r="AB262" s="751">
        <f>IF(U261&lt;&gt;0,1,0)</f>
        <v>0</v>
      </c>
      <c r="AC262" s="753">
        <f>IF(AB262&gt;0,SUM(AB$76:AB262),AC261+0.001)</f>
        <v>0.18700000000000014</v>
      </c>
      <c r="AV262" s="1947">
        <f>IF(AF262&gt;0,SUM(AF$76:AF262),AV261+0.001)</f>
        <v>0.18700000000000014</v>
      </c>
      <c r="AW262" s="1947">
        <f>IF(AG262&gt;0,SUM(AG$76:AG262),AW261+0.001)</f>
        <v>0.18700000000000014</v>
      </c>
      <c r="AX262" s="1947">
        <f>IF(AH262&gt;0,SUM(AH$76:AH262),AX261+0.001)</f>
        <v>7.1650000000000551</v>
      </c>
      <c r="AY262" s="1947">
        <f>IF(AI262&gt;0,SUM(AI$76:AI262),AY261+0.001)</f>
        <v>6.1710000000000571</v>
      </c>
      <c r="AZ262" s="1947">
        <f>IF(AJ262&gt;0,SUM(AJ$76:AJ262),AZ261+0.001)</f>
        <v>1.1679999999999815</v>
      </c>
      <c r="BA262" s="1947">
        <f>IF(AK262&gt;0,SUM(AK$76:AK262),BA261+0.001)</f>
        <v>0.18700000000000014</v>
      </c>
      <c r="BB262" s="1947">
        <f>IF(AL262&gt;0,SUM(AL$76:AL262),BB261+0.001)</f>
        <v>0.18700000000000014</v>
      </c>
      <c r="BC262" s="1947">
        <f>IF(AM262&gt;0,SUM(AM$76:AM262),BC261+0.001)</f>
        <v>0.18700000000000014</v>
      </c>
      <c r="BD262" s="1947">
        <f>IF(AN262&gt;0,SUM(AN$76:AN262),BD261+0.001)</f>
        <v>0.18700000000000014</v>
      </c>
      <c r="BE262" s="1947">
        <f>IF(AO262&gt;0,SUM(AO$76:AO262),BE261+0.001)</f>
        <v>0.18700000000000014</v>
      </c>
      <c r="BF262" s="1947">
        <f>IF(AP262&gt;0,SUM(AP$76:AP262),BF261+0.001)</f>
        <v>0.18700000000000014</v>
      </c>
      <c r="BG262" s="1947"/>
      <c r="BH262" s="1947"/>
      <c r="BI262" s="1947"/>
      <c r="BJ262" s="1947"/>
    </row>
    <row r="263" spans="1:62" ht="23.25" customHeight="1">
      <c r="A263" s="1976" t="str">
        <f>IF(Y!CZ59=0," ",Y!CZ59)</f>
        <v xml:space="preserve"> </v>
      </c>
      <c r="B263" s="1970" t="str">
        <f>IF(Y!DA59=0," ",Y!DA59)</f>
        <v xml:space="preserve"> </v>
      </c>
      <c r="C263" s="1231"/>
      <c r="D263" s="1974" t="str">
        <f>IF(Y!DB59=0," ",Y!DB59)</f>
        <v xml:space="preserve"> </v>
      </c>
      <c r="E263" s="1976" t="str">
        <f>IF(Y!DC59=0," ",Y!DC59)</f>
        <v xml:space="preserve"> </v>
      </c>
      <c r="F263" s="1230" t="s">
        <v>2123</v>
      </c>
      <c r="G263" s="2941"/>
      <c r="H263" s="1493"/>
      <c r="I263" s="716"/>
      <c r="J263" s="716"/>
      <c r="K263" s="716"/>
      <c r="L263" s="716"/>
      <c r="M263" s="716"/>
      <c r="N263" s="716"/>
      <c r="O263" s="187"/>
      <c r="P263" s="187"/>
      <c r="Q263" s="187"/>
      <c r="R263" s="187"/>
      <c r="S263" s="187"/>
      <c r="T263" s="742">
        <f>IF(Y!DK59=0,0,Y!DK59)</f>
        <v>0</v>
      </c>
      <c r="U263" s="742">
        <f>IF(Y!DL59=0,0,Y!DL59)</f>
        <v>0</v>
      </c>
      <c r="V263" s="748">
        <v>0</v>
      </c>
      <c r="W263" s="748">
        <f>IF(V263&gt;0,SUM(V$76:V263),0)</f>
        <v>0</v>
      </c>
      <c r="X263" s="748">
        <f>IF(T261&lt;&gt;0,1,0)</f>
        <v>0</v>
      </c>
      <c r="Y263" s="750">
        <f>IF(X263&gt;0,SUM(X$76:X263),Y262+0.001)</f>
        <v>18.1640000000002</v>
      </c>
      <c r="Z263" s="751">
        <v>0</v>
      </c>
      <c r="AA263" s="751">
        <f>IF(Z263&gt;0,SUM(Z$76:Z263),0)</f>
        <v>0</v>
      </c>
      <c r="AB263" s="751">
        <f>IF(U261&lt;&gt;0,1,0)</f>
        <v>0</v>
      </c>
      <c r="AC263" s="753">
        <f>IF(AB263&gt;0,SUM(AB$76:AB263),AC262+0.001)</f>
        <v>0.18800000000000014</v>
      </c>
      <c r="AV263" s="1947">
        <f>IF(AF263&gt;0,SUM(AF$76:AF263),AV262+0.001)</f>
        <v>0.18800000000000014</v>
      </c>
      <c r="AW263" s="1947">
        <f>IF(AG263&gt;0,SUM(AG$76:AG263),AW262+0.001)</f>
        <v>0.18800000000000014</v>
      </c>
      <c r="AX263" s="1947">
        <f>IF(AH263&gt;0,SUM(AH$76:AH263),AX262+0.001)</f>
        <v>7.1660000000000554</v>
      </c>
      <c r="AY263" s="1947">
        <f>IF(AI263&gt;0,SUM(AI$76:AI263),AY262+0.001)</f>
        <v>6.1720000000000574</v>
      </c>
      <c r="AZ263" s="1947">
        <f>IF(AJ263&gt;0,SUM(AJ$76:AJ263),AZ262+0.001)</f>
        <v>1.1689999999999814</v>
      </c>
      <c r="BA263" s="1947">
        <f>IF(AK263&gt;0,SUM(AK$76:AK263),BA262+0.001)</f>
        <v>0.18800000000000014</v>
      </c>
      <c r="BB263" s="1947">
        <f>IF(AL263&gt;0,SUM(AL$76:AL263),BB262+0.001)</f>
        <v>0.18800000000000014</v>
      </c>
      <c r="BC263" s="1947">
        <f>IF(AM263&gt;0,SUM(AM$76:AM263),BC262+0.001)</f>
        <v>0.18800000000000014</v>
      </c>
      <c r="BD263" s="1947">
        <f>IF(AN263&gt;0,SUM(AN$76:AN263),BD262+0.001)</f>
        <v>0.18800000000000014</v>
      </c>
      <c r="BE263" s="1947">
        <f>IF(AO263&gt;0,SUM(AO$76:AO263),BE262+0.001)</f>
        <v>0.18800000000000014</v>
      </c>
      <c r="BF263" s="1947">
        <f>IF(AP263&gt;0,SUM(AP$76:AP263),BF262+0.001)</f>
        <v>0.18800000000000014</v>
      </c>
      <c r="BG263" s="1947"/>
      <c r="BH263" s="1947"/>
      <c r="BI263" s="1947"/>
      <c r="BJ263" s="1947"/>
    </row>
    <row r="264" spans="1:62" ht="23.25" customHeight="1">
      <c r="A264" s="1968"/>
      <c r="B264" s="1968"/>
      <c r="C264" s="1228"/>
      <c r="D264" s="1968"/>
      <c r="E264" s="1968"/>
      <c r="F264" s="1228"/>
      <c r="G264" s="2941"/>
      <c r="H264" s="1493"/>
      <c r="I264" s="716"/>
      <c r="J264" s="716"/>
      <c r="K264" s="716"/>
      <c r="L264" s="716"/>
      <c r="M264" s="716"/>
      <c r="N264" s="716"/>
      <c r="O264" s="187"/>
      <c r="P264" s="187"/>
      <c r="Q264" s="187"/>
      <c r="R264" s="187"/>
      <c r="S264" s="187"/>
      <c r="T264" s="427"/>
      <c r="U264" s="427"/>
      <c r="V264" s="748"/>
      <c r="W264" s="748"/>
      <c r="X264" s="748"/>
      <c r="Y264" s="750">
        <f>IF(X264&gt;0,SUM(X$76:X264),Y263+0.001)</f>
        <v>18.165000000000202</v>
      </c>
      <c r="Z264" s="751"/>
      <c r="AA264" s="751"/>
      <c r="AB264" s="751"/>
      <c r="AC264" s="753">
        <f>IF(AB264&gt;0,SUM(AB$76:AB264),AC263+0.001)</f>
        <v>0.18900000000000014</v>
      </c>
      <c r="AV264" s="1947">
        <f>IF(AF264&gt;0,SUM(AF$76:AF264),AV263+0.001)</f>
        <v>0.18900000000000014</v>
      </c>
      <c r="AW264" s="1947">
        <f>IF(AG264&gt;0,SUM(AG$76:AG264),AW263+0.001)</f>
        <v>0.18900000000000014</v>
      </c>
      <c r="AX264" s="1947">
        <f>IF(AH264&gt;0,SUM(AH$76:AH264),AX263+0.001)</f>
        <v>7.1670000000000558</v>
      </c>
      <c r="AY264" s="1947">
        <f>IF(AI264&gt;0,SUM(AI$76:AI264),AY263+0.001)</f>
        <v>6.1730000000000578</v>
      </c>
      <c r="AZ264" s="1947">
        <f>IF(AJ264&gt;0,SUM(AJ$76:AJ264),AZ263+0.001)</f>
        <v>1.1699999999999813</v>
      </c>
      <c r="BA264" s="1947">
        <f>IF(AK264&gt;0,SUM(AK$76:AK264),BA263+0.001)</f>
        <v>0.18900000000000014</v>
      </c>
      <c r="BB264" s="1947">
        <f>IF(AL264&gt;0,SUM(AL$76:AL264),BB263+0.001)</f>
        <v>0.18900000000000014</v>
      </c>
      <c r="BC264" s="1947">
        <f>IF(AM264&gt;0,SUM(AM$76:AM264),BC263+0.001)</f>
        <v>0.18900000000000014</v>
      </c>
      <c r="BD264" s="1947">
        <f>IF(AN264&gt;0,SUM(AN$76:AN264),BD263+0.001)</f>
        <v>0.18900000000000014</v>
      </c>
      <c r="BE264" s="1947">
        <f>IF(AO264&gt;0,SUM(AO$76:AO264),BE263+0.001)</f>
        <v>0.18900000000000014</v>
      </c>
      <c r="BF264" s="1947">
        <f>IF(AP264&gt;0,SUM(AP$76:AP264),BF263+0.001)</f>
        <v>0.18900000000000014</v>
      </c>
      <c r="BG264" s="1947"/>
      <c r="BH264" s="1947"/>
      <c r="BI264" s="1947"/>
      <c r="BJ264" s="1947"/>
    </row>
    <row r="265" spans="1:62" ht="23.25" customHeight="1">
      <c r="A265" s="1234" t="str">
        <f>"- "&amp;H265&amp;" -"</f>
        <v>- 36 -</v>
      </c>
      <c r="B265" s="1234"/>
      <c r="C265" s="1234"/>
      <c r="D265" s="1234"/>
      <c r="E265" s="1234"/>
      <c r="F265" s="1234"/>
      <c r="G265" s="2941">
        <f>IF(A273&gt;0,1,0)</f>
        <v>1</v>
      </c>
      <c r="H265" s="1493">
        <f>IF(G265&gt;0,SUM(G$1:G265),0)</f>
        <v>36</v>
      </c>
      <c r="I265" s="1943"/>
      <c r="J265" s="1943"/>
      <c r="K265" s="1943"/>
      <c r="L265" s="1943"/>
      <c r="M265" s="1943"/>
      <c r="N265" s="1943"/>
      <c r="T265" s="427"/>
      <c r="U265" s="427"/>
      <c r="V265" s="748"/>
      <c r="W265" s="748"/>
      <c r="X265" s="748"/>
      <c r="Y265" s="750">
        <f>IF(X265&gt;0,SUM(X$76:X265),Y264+0.001)</f>
        <v>18.166000000000203</v>
      </c>
      <c r="Z265" s="751"/>
      <c r="AA265" s="751"/>
      <c r="AB265" s="751"/>
      <c r="AC265" s="753">
        <f>IF(AB265&gt;0,SUM(AB$76:AB265),AC264+0.001)</f>
        <v>0.19000000000000014</v>
      </c>
      <c r="AV265" s="1947">
        <f>IF(AF265&gt;0,SUM(AF$76:AF265),AV264+0.001)</f>
        <v>0.19000000000000014</v>
      </c>
      <c r="AW265" s="1947">
        <f>IF(AG265&gt;0,SUM(AG$76:AG265),AW264+0.001)</f>
        <v>0.19000000000000014</v>
      </c>
      <c r="AX265" s="1947">
        <f>IF(AH265&gt;0,SUM(AH$76:AH265),AX264+0.001)</f>
        <v>7.1680000000000561</v>
      </c>
      <c r="AY265" s="1947">
        <f>IF(AI265&gt;0,SUM(AI$76:AI265),AY264+0.001)</f>
        <v>6.1740000000000581</v>
      </c>
      <c r="AZ265" s="1947">
        <f>IF(AJ265&gt;0,SUM(AJ$76:AJ265),AZ264+0.001)</f>
        <v>1.1709999999999812</v>
      </c>
      <c r="BA265" s="1947">
        <f>IF(AK265&gt;0,SUM(AK$76:AK265),BA264+0.001)</f>
        <v>0.19000000000000014</v>
      </c>
      <c r="BB265" s="1947">
        <f>IF(AL265&gt;0,SUM(AL$76:AL265),BB264+0.001)</f>
        <v>0.19000000000000014</v>
      </c>
      <c r="BC265" s="1947">
        <f>IF(AM265&gt;0,SUM(AM$76:AM265),BC264+0.001)</f>
        <v>0.19000000000000014</v>
      </c>
      <c r="BD265" s="1947">
        <f>IF(AN265&gt;0,SUM(AN$76:AN265),BD264+0.001)</f>
        <v>0.19000000000000014</v>
      </c>
      <c r="BE265" s="1947">
        <f>IF(AO265&gt;0,SUM(AO$76:AO265),BE264+0.001)</f>
        <v>0.19000000000000014</v>
      </c>
      <c r="BF265" s="1947">
        <f>IF(AP265&gt;0,SUM(AP$76:AP265),BF264+0.001)</f>
        <v>0.19000000000000014</v>
      </c>
      <c r="BG265" s="1947"/>
      <c r="BH265" s="1947"/>
      <c r="BI265" s="1947"/>
      <c r="BJ265" s="1947"/>
    </row>
    <row r="266" spans="1:62" ht="23.25" customHeight="1">
      <c r="G266" s="2941"/>
      <c r="H266" s="1493"/>
      <c r="I266" s="1943"/>
      <c r="J266" s="1943"/>
      <c r="K266" s="1943"/>
      <c r="L266" s="1943"/>
      <c r="M266" s="1943"/>
      <c r="N266" s="1943"/>
      <c r="T266" s="427"/>
      <c r="U266" s="427"/>
      <c r="V266" s="748"/>
      <c r="W266" s="748"/>
      <c r="X266" s="748"/>
      <c r="Y266" s="750">
        <f>IF(X266&gt;0,SUM(X$76:X266),Y265+0.001)</f>
        <v>18.167000000000204</v>
      </c>
      <c r="Z266" s="751"/>
      <c r="AA266" s="751"/>
      <c r="AB266" s="751"/>
      <c r="AC266" s="753">
        <f>IF(AB266&gt;0,SUM(AB$76:AB266),AC265+0.001)</f>
        <v>0.19100000000000014</v>
      </c>
      <c r="AV266" s="1947">
        <f>IF(AF266&gt;0,SUM(AF$76:AF266),AV265+0.001)</f>
        <v>0.19100000000000014</v>
      </c>
      <c r="AW266" s="1947">
        <f>IF(AG266&gt;0,SUM(AG$76:AG266),AW265+0.001)</f>
        <v>0.19100000000000014</v>
      </c>
      <c r="AX266" s="1947">
        <f>IF(AH266&gt;0,SUM(AH$76:AH266),AX265+0.001)</f>
        <v>7.1690000000000564</v>
      </c>
      <c r="AY266" s="1947">
        <f>IF(AI266&gt;0,SUM(AI$76:AI266),AY265+0.001)</f>
        <v>6.1750000000000584</v>
      </c>
      <c r="AZ266" s="1947">
        <f>IF(AJ266&gt;0,SUM(AJ$76:AJ266),AZ265+0.001)</f>
        <v>1.1719999999999811</v>
      </c>
      <c r="BA266" s="1947">
        <f>IF(AK266&gt;0,SUM(AK$76:AK266),BA265+0.001)</f>
        <v>0.19100000000000014</v>
      </c>
      <c r="BB266" s="1947">
        <f>IF(AL266&gt;0,SUM(AL$76:AL266),BB265+0.001)</f>
        <v>0.19100000000000014</v>
      </c>
      <c r="BC266" s="1947">
        <f>IF(AM266&gt;0,SUM(AM$76:AM266),BC265+0.001)</f>
        <v>0.19100000000000014</v>
      </c>
      <c r="BD266" s="1947">
        <f>IF(AN266&gt;0,SUM(AN$76:AN266),BD265+0.001)</f>
        <v>0.19100000000000014</v>
      </c>
      <c r="BE266" s="1947">
        <f>IF(AO266&gt;0,SUM(AO$76:AO266),BE265+0.001)</f>
        <v>0.19100000000000014</v>
      </c>
      <c r="BF266" s="1947">
        <f>IF(AP266&gt;0,SUM(AP$76:AP266),BF265+0.001)</f>
        <v>0.19100000000000014</v>
      </c>
      <c r="BG266" s="1947"/>
      <c r="BH266" s="1947"/>
      <c r="BI266" s="1947"/>
      <c r="BJ266" s="1947"/>
    </row>
    <row r="267" spans="1:62" ht="23.25" customHeight="1">
      <c r="G267" s="2941"/>
      <c r="H267" s="1493"/>
      <c r="I267" s="1943"/>
      <c r="J267" s="1943"/>
      <c r="K267" s="1943"/>
      <c r="L267" s="1943"/>
      <c r="M267" s="1943"/>
      <c r="N267" s="1943"/>
      <c r="T267" s="427"/>
      <c r="U267" s="427"/>
      <c r="V267" s="748"/>
      <c r="W267" s="748"/>
      <c r="X267" s="748"/>
      <c r="Y267" s="750">
        <f>IF(X267&gt;0,SUM(X$76:X267),Y266+0.001)</f>
        <v>18.168000000000205</v>
      </c>
      <c r="Z267" s="751"/>
      <c r="AA267" s="751"/>
      <c r="AB267" s="751"/>
      <c r="AC267" s="753">
        <f>IF(AB267&gt;0,SUM(AB$76:AB267),AC266+0.001)</f>
        <v>0.19200000000000014</v>
      </c>
      <c r="AV267" s="1947">
        <f>IF(AF267&gt;0,SUM(AF$76:AF267),AV266+0.001)</f>
        <v>0.19200000000000014</v>
      </c>
      <c r="AW267" s="1947">
        <f>IF(AG267&gt;0,SUM(AG$76:AG267),AW266+0.001)</f>
        <v>0.19200000000000014</v>
      </c>
      <c r="AX267" s="1947">
        <f>IF(AH267&gt;0,SUM(AH$76:AH267),AX266+0.001)</f>
        <v>7.1700000000000568</v>
      </c>
      <c r="AY267" s="1947">
        <f>IF(AI267&gt;0,SUM(AI$76:AI267),AY266+0.001)</f>
        <v>6.1760000000000588</v>
      </c>
      <c r="AZ267" s="1947">
        <f>IF(AJ267&gt;0,SUM(AJ$76:AJ267),AZ266+0.001)</f>
        <v>1.1729999999999809</v>
      </c>
      <c r="BA267" s="1947">
        <f>IF(AK267&gt;0,SUM(AK$76:AK267),BA266+0.001)</f>
        <v>0.19200000000000014</v>
      </c>
      <c r="BB267" s="1947">
        <f>IF(AL267&gt;0,SUM(AL$76:AL267),BB266+0.001)</f>
        <v>0.19200000000000014</v>
      </c>
      <c r="BC267" s="1947">
        <f>IF(AM267&gt;0,SUM(AM$76:AM267),BC266+0.001)</f>
        <v>0.19200000000000014</v>
      </c>
      <c r="BD267" s="1947">
        <f>IF(AN267&gt;0,SUM(AN$76:AN267),BD266+0.001)</f>
        <v>0.19200000000000014</v>
      </c>
      <c r="BE267" s="1947">
        <f>IF(AO267&gt;0,SUM(AO$76:AO267),BE266+0.001)</f>
        <v>0.19200000000000014</v>
      </c>
      <c r="BF267" s="1947">
        <f>IF(AP267&gt;0,SUM(AP$76:AP267),BF266+0.001)</f>
        <v>0.19200000000000014</v>
      </c>
      <c r="BG267" s="1947"/>
      <c r="BH267" s="1947"/>
      <c r="BI267" s="1947"/>
      <c r="BJ267" s="1947"/>
    </row>
    <row r="268" spans="1:62" ht="23.25" customHeight="1">
      <c r="A268" s="1215" t="str">
        <f>IF(Y!DO35=0," ",Y!DO35)</f>
        <v xml:space="preserve">กลยุทธ์ ที่ </v>
      </c>
      <c r="G268" s="2941"/>
      <c r="H268" s="1493"/>
      <c r="I268" s="1943"/>
      <c r="J268" s="1943"/>
      <c r="K268" s="1943"/>
      <c r="L268" s="1943"/>
      <c r="M268" s="1943"/>
      <c r="N268" s="1943"/>
      <c r="T268" s="427"/>
      <c r="U268" s="427"/>
      <c r="V268" s="748"/>
      <c r="W268" s="748"/>
      <c r="X268" s="748"/>
      <c r="Y268" s="750">
        <f>IF(X268&gt;0,SUM(X$76:X268),Y267+0.001)</f>
        <v>18.169000000000207</v>
      </c>
      <c r="Z268" s="751"/>
      <c r="AA268" s="751"/>
      <c r="AB268" s="751"/>
      <c r="AC268" s="753">
        <f>IF(AB268&gt;0,SUM(AB$76:AB268),AC267+0.001)</f>
        <v>0.19300000000000014</v>
      </c>
      <c r="AV268" s="1947">
        <f>IF(AF268&gt;0,SUM(AF$76:AF268),AV267+0.001)</f>
        <v>0.19300000000000014</v>
      </c>
      <c r="AW268" s="1947">
        <f>IF(AG268&gt;0,SUM(AG$76:AG268),AW267+0.001)</f>
        <v>0.19300000000000014</v>
      </c>
      <c r="AX268" s="1947">
        <f>IF(AH268&gt;0,SUM(AH$76:AH268),AX267+0.001)</f>
        <v>7.1710000000000571</v>
      </c>
      <c r="AY268" s="1947">
        <f>IF(AI268&gt;0,SUM(AI$76:AI268),AY267+0.001)</f>
        <v>6.1770000000000591</v>
      </c>
      <c r="AZ268" s="1947">
        <f>IF(AJ268&gt;0,SUM(AJ$76:AJ268),AZ267+0.001)</f>
        <v>1.1739999999999808</v>
      </c>
      <c r="BA268" s="1947">
        <f>IF(AK268&gt;0,SUM(AK$76:AK268),BA267+0.001)</f>
        <v>0.19300000000000014</v>
      </c>
      <c r="BB268" s="1947">
        <f>IF(AL268&gt;0,SUM(AL$76:AL268),BB267+0.001)</f>
        <v>0.19300000000000014</v>
      </c>
      <c r="BC268" s="1947">
        <f>IF(AM268&gt;0,SUM(AM$76:AM268),BC267+0.001)</f>
        <v>0.19300000000000014</v>
      </c>
      <c r="BD268" s="1947">
        <f>IF(AN268&gt;0,SUM(AN$76:AN268),BD267+0.001)</f>
        <v>0.19300000000000014</v>
      </c>
      <c r="BE268" s="1947">
        <f>IF(AO268&gt;0,SUM(AO$76:AO268),BE267+0.001)</f>
        <v>0.19300000000000014</v>
      </c>
      <c r="BF268" s="1947">
        <f>IF(AP268&gt;0,SUM(AP$76:AP268),BF267+0.001)</f>
        <v>0.19300000000000014</v>
      </c>
      <c r="BG268" s="1947"/>
      <c r="BH268" s="1947"/>
      <c r="BI268" s="1947"/>
      <c r="BJ268" s="1947"/>
    </row>
    <row r="269" spans="1:62" ht="23.25" customHeight="1">
      <c r="B269" s="1233"/>
      <c r="G269" s="2941"/>
      <c r="H269" s="1493"/>
      <c r="I269" s="1943"/>
      <c r="J269" s="1943"/>
      <c r="K269" s="1943"/>
      <c r="L269" s="1943"/>
      <c r="M269" s="1943"/>
      <c r="N269" s="1943"/>
      <c r="T269" s="427"/>
      <c r="U269" s="427"/>
      <c r="V269" s="748"/>
      <c r="W269" s="748"/>
      <c r="X269" s="748"/>
      <c r="Y269" s="750">
        <f>IF(X269&gt;0,SUM(X$76:X269),Y268+0.001)</f>
        <v>18.170000000000208</v>
      </c>
      <c r="Z269" s="751"/>
      <c r="AA269" s="751"/>
      <c r="AB269" s="751"/>
      <c r="AC269" s="753">
        <f>IF(AB269&gt;0,SUM(AB$76:AB269),AC268+0.001)</f>
        <v>0.19400000000000014</v>
      </c>
      <c r="AV269" s="1947">
        <f>IF(AF269&gt;0,SUM(AF$76:AF269),AV268+0.001)</f>
        <v>0.19400000000000014</v>
      </c>
      <c r="AW269" s="1947">
        <f>IF(AG269&gt;0,SUM(AG$76:AG269),AW268+0.001)</f>
        <v>0.19400000000000014</v>
      </c>
      <c r="AX269" s="1947">
        <f>IF(AH269&gt;0,SUM(AH$76:AH269),AX268+0.001)</f>
        <v>7.1720000000000574</v>
      </c>
      <c r="AY269" s="1947">
        <f>IF(AI269&gt;0,SUM(AI$76:AI269),AY268+0.001)</f>
        <v>6.1780000000000594</v>
      </c>
      <c r="AZ269" s="1947">
        <f>IF(AJ269&gt;0,SUM(AJ$76:AJ269),AZ268+0.001)</f>
        <v>1.1749999999999807</v>
      </c>
      <c r="BA269" s="1947">
        <f>IF(AK269&gt;0,SUM(AK$76:AK269),BA268+0.001)</f>
        <v>0.19400000000000014</v>
      </c>
      <c r="BB269" s="1947">
        <f>IF(AL269&gt;0,SUM(AL$76:AL269),BB268+0.001)</f>
        <v>0.19400000000000014</v>
      </c>
      <c r="BC269" s="1947">
        <f>IF(AM269&gt;0,SUM(AM$76:AM269),BC268+0.001)</f>
        <v>0.19400000000000014</v>
      </c>
      <c r="BD269" s="1947">
        <f>IF(AN269&gt;0,SUM(AN$76:AN269),BD268+0.001)</f>
        <v>0.19400000000000014</v>
      </c>
      <c r="BE269" s="1947">
        <f>IF(AO269&gt;0,SUM(AO$76:AO269),BE268+0.001)</f>
        <v>0.19400000000000014</v>
      </c>
      <c r="BF269" s="1947">
        <f>IF(AP269&gt;0,SUM(AP$76:AP269),BF268+0.001)</f>
        <v>0.19400000000000014</v>
      </c>
      <c r="BG269" s="1947"/>
      <c r="BH269" s="1947"/>
      <c r="BI269" s="1947"/>
      <c r="BJ269" s="1947"/>
    </row>
    <row r="270" spans="1:62" ht="23.25" customHeight="1">
      <c r="A270" s="1268"/>
      <c r="B270" s="1242"/>
      <c r="C270" s="1268"/>
      <c r="D270" s="1929"/>
      <c r="E270" s="1929" t="s">
        <v>1244</v>
      </c>
      <c r="F270" s="1242" t="s">
        <v>1250</v>
      </c>
      <c r="G270" s="2941"/>
      <c r="H270" s="1493"/>
      <c r="I270" s="1943"/>
      <c r="J270" s="1943"/>
      <c r="K270" s="1943"/>
      <c r="L270" s="1943"/>
      <c r="M270" s="1943"/>
      <c r="N270" s="1943"/>
      <c r="T270" s="427"/>
      <c r="U270" s="427"/>
      <c r="V270" s="748"/>
      <c r="W270" s="748"/>
      <c r="X270" s="748"/>
      <c r="Y270" s="750">
        <f>IF(X270&gt;0,SUM(X$76:X270),Y269+0.001)</f>
        <v>18.171000000000209</v>
      </c>
      <c r="Z270" s="751"/>
      <c r="AA270" s="751"/>
      <c r="AB270" s="751"/>
      <c r="AC270" s="753">
        <f>IF(AB270&gt;0,SUM(AB$76:AB270),AC269+0.001)</f>
        <v>0.19500000000000015</v>
      </c>
      <c r="AV270" s="1947">
        <f>IF(AF270&gt;0,SUM(AF$76:AF270),AV269+0.001)</f>
        <v>0.19500000000000015</v>
      </c>
      <c r="AW270" s="1947">
        <f>IF(AG270&gt;0,SUM(AG$76:AG270),AW269+0.001)</f>
        <v>0.19500000000000015</v>
      </c>
      <c r="AX270" s="1947">
        <f>IF(AH270&gt;0,SUM(AH$76:AH270),AX269+0.001)</f>
        <v>7.1730000000000578</v>
      </c>
      <c r="AY270" s="1947">
        <f>IF(AI270&gt;0,SUM(AI$76:AI270),AY269+0.001)</f>
        <v>6.1790000000000598</v>
      </c>
      <c r="AZ270" s="1947">
        <f>IF(AJ270&gt;0,SUM(AJ$76:AJ270),AZ269+0.001)</f>
        <v>1.1759999999999806</v>
      </c>
      <c r="BA270" s="1947">
        <f>IF(AK270&gt;0,SUM(AK$76:AK270),BA269+0.001)</f>
        <v>0.19500000000000015</v>
      </c>
      <c r="BB270" s="1947">
        <f>IF(AL270&gt;0,SUM(AL$76:AL270),BB269+0.001)</f>
        <v>0.19500000000000015</v>
      </c>
      <c r="BC270" s="1947">
        <f>IF(AM270&gt;0,SUM(AM$76:AM270),BC269+0.001)</f>
        <v>0.19500000000000015</v>
      </c>
      <c r="BD270" s="1947">
        <f>IF(AN270&gt;0,SUM(AN$76:AN270),BD269+0.001)</f>
        <v>0.19500000000000015</v>
      </c>
      <c r="BE270" s="1947">
        <f>IF(AO270&gt;0,SUM(AO$76:AO270),BE269+0.001)</f>
        <v>0.19500000000000015</v>
      </c>
      <c r="BF270" s="1947">
        <f>IF(AP270&gt;0,SUM(AP$76:AP270),BF269+0.001)</f>
        <v>0.19500000000000015</v>
      </c>
      <c r="BG270" s="1947"/>
      <c r="BH270" s="1947"/>
      <c r="BI270" s="1947"/>
      <c r="BJ270" s="1947"/>
    </row>
    <row r="271" spans="1:62" ht="23.25" customHeight="1">
      <c r="A271" s="1270" t="s">
        <v>1251</v>
      </c>
      <c r="B271" s="1360" t="s">
        <v>299</v>
      </c>
      <c r="C271" s="1270"/>
      <c r="D271" s="1964" t="s">
        <v>1243</v>
      </c>
      <c r="E271" s="1964" t="s">
        <v>300</v>
      </c>
      <c r="F271" s="1360" t="s">
        <v>1887</v>
      </c>
      <c r="G271" s="2941"/>
      <c r="H271" s="1493"/>
      <c r="I271" s="1943"/>
      <c r="J271" s="1943"/>
      <c r="K271" s="1943"/>
      <c r="L271" s="1943"/>
      <c r="M271" s="1943"/>
      <c r="N271" s="1943"/>
      <c r="T271" s="427"/>
      <c r="U271" s="427"/>
      <c r="V271" s="748"/>
      <c r="W271" s="748"/>
      <c r="X271" s="748"/>
      <c r="Y271" s="750">
        <f>IF(X271&gt;0,SUM(X$76:X271),Y270+0.001)</f>
        <v>18.17200000000021</v>
      </c>
      <c r="Z271" s="751"/>
      <c r="AA271" s="751"/>
      <c r="AB271" s="751"/>
      <c r="AC271" s="753">
        <f>IF(AB271&gt;0,SUM(AB$76:AB271),AC270+0.001)</f>
        <v>0.19600000000000015</v>
      </c>
      <c r="AV271" s="1947">
        <f>IF(AF271&gt;0,SUM(AF$76:AF271),AV270+0.001)</f>
        <v>0.19600000000000015</v>
      </c>
      <c r="AW271" s="1947">
        <f>IF(AG271&gt;0,SUM(AG$76:AG271),AW270+0.001)</f>
        <v>0.19600000000000015</v>
      </c>
      <c r="AX271" s="1947">
        <f>IF(AH271&gt;0,SUM(AH$76:AH271),AX270+0.001)</f>
        <v>7.1740000000000581</v>
      </c>
      <c r="AY271" s="1947">
        <f>IF(AI271&gt;0,SUM(AI$76:AI271),AY270+0.001)</f>
        <v>6.1800000000000601</v>
      </c>
      <c r="AZ271" s="1947">
        <f>IF(AJ271&gt;0,SUM(AJ$76:AJ271),AZ270+0.001)</f>
        <v>1.1769999999999805</v>
      </c>
      <c r="BA271" s="1947">
        <f>IF(AK271&gt;0,SUM(AK$76:AK271),BA270+0.001)</f>
        <v>0.19600000000000015</v>
      </c>
      <c r="BB271" s="1947">
        <f>IF(AL271&gt;0,SUM(AL$76:AL271),BB270+0.001)</f>
        <v>0.19600000000000015</v>
      </c>
      <c r="BC271" s="1947">
        <f>IF(AM271&gt;0,SUM(AM$76:AM271),BC270+0.001)</f>
        <v>0.19600000000000015</v>
      </c>
      <c r="BD271" s="1947">
        <f>IF(AN271&gt;0,SUM(AN$76:AN271),BD270+0.001)</f>
        <v>0.19600000000000015</v>
      </c>
      <c r="BE271" s="1947">
        <f>IF(AO271&gt;0,SUM(AO$76:AO271),BE270+0.001)</f>
        <v>0.19600000000000015</v>
      </c>
      <c r="BF271" s="1947">
        <f>IF(AP271&gt;0,SUM(AP$76:AP271),BF270+0.001)</f>
        <v>0.19600000000000015</v>
      </c>
      <c r="BG271" s="1947"/>
      <c r="BH271" s="1947"/>
      <c r="BI271" s="1947"/>
      <c r="BJ271" s="1947"/>
    </row>
    <row r="272" spans="1:62" ht="23.25" customHeight="1">
      <c r="A272" s="1278"/>
      <c r="B272" s="1247"/>
      <c r="C272" s="1278"/>
      <c r="D272" s="1930"/>
      <c r="E272" s="1930" t="s">
        <v>891</v>
      </c>
      <c r="F272" s="1247" t="s">
        <v>301</v>
      </c>
      <c r="G272" s="2941"/>
      <c r="H272" s="1493"/>
      <c r="I272" s="1943"/>
      <c r="J272" s="1943"/>
      <c r="K272" s="1943"/>
      <c r="L272" s="1943"/>
      <c r="M272" s="1943"/>
      <c r="N272" s="1943"/>
      <c r="T272" s="427"/>
      <c r="U272" s="427"/>
      <c r="V272" s="748"/>
      <c r="W272" s="748"/>
      <c r="X272" s="748"/>
      <c r="Y272" s="750">
        <f>IF(X272&gt;0,SUM(X$76:X272),Y271+0.001)</f>
        <v>18.173000000000211</v>
      </c>
      <c r="Z272" s="751"/>
      <c r="AA272" s="751"/>
      <c r="AB272" s="751"/>
      <c r="AC272" s="753">
        <f>IF(AB272&gt;0,SUM(AB$76:AB272),AC271+0.001)</f>
        <v>0.19700000000000015</v>
      </c>
      <c r="AV272" s="1947">
        <f>IF(AF272&gt;0,SUM(AF$76:AF272),AV271+0.001)</f>
        <v>0.19700000000000015</v>
      </c>
      <c r="AW272" s="1947">
        <f>IF(AG272&gt;0,SUM(AG$76:AG272),AW271+0.001)</f>
        <v>0.19700000000000015</v>
      </c>
      <c r="AX272" s="1947">
        <f>IF(AH272&gt;0,SUM(AH$76:AH272),AX271+0.001)</f>
        <v>7.1750000000000584</v>
      </c>
      <c r="AY272" s="1947">
        <f>IF(AI272&gt;0,SUM(AI$76:AI272),AY271+0.001)</f>
        <v>6.1810000000000604</v>
      </c>
      <c r="AZ272" s="1947">
        <f>IF(AJ272&gt;0,SUM(AJ$76:AJ272),AZ271+0.001)</f>
        <v>1.1779999999999804</v>
      </c>
      <c r="BA272" s="1947">
        <f>IF(AK272&gt;0,SUM(AK$76:AK272),BA271+0.001)</f>
        <v>0.19700000000000015</v>
      </c>
      <c r="BB272" s="1947">
        <f>IF(AL272&gt;0,SUM(AL$76:AL272),BB271+0.001)</f>
        <v>0.19700000000000015</v>
      </c>
      <c r="BC272" s="1947">
        <f>IF(AM272&gt;0,SUM(AM$76:AM272),BC271+0.001)</f>
        <v>0.19700000000000015</v>
      </c>
      <c r="BD272" s="1947">
        <f>IF(AN272&gt;0,SUM(AN$76:AN272),BD271+0.001)</f>
        <v>0.19700000000000015</v>
      </c>
      <c r="BE272" s="1947">
        <f>IF(AO272&gt;0,SUM(AO$76:AO272),BE271+0.001)</f>
        <v>0.19700000000000015</v>
      </c>
      <c r="BF272" s="1947">
        <f>IF(AP272&gt;0,SUM(AP$76:AP272),BF271+0.001)</f>
        <v>0.19700000000000015</v>
      </c>
      <c r="BG272" s="1947"/>
      <c r="BH272" s="1947"/>
      <c r="BI272" s="1947"/>
      <c r="BJ272" s="1947"/>
    </row>
    <row r="273" spans="1:62" ht="23.25" customHeight="1">
      <c r="A273" s="1967" t="str">
        <f>IF(Y!DM36=0," ",Y!DM36)</f>
        <v xml:space="preserve"> </v>
      </c>
      <c r="B273" s="1965" t="str">
        <f>IF(Y!DN36=0," ",Y!DN36)</f>
        <v xml:space="preserve"> </v>
      </c>
      <c r="C273" s="1226"/>
      <c r="D273" s="1971" t="str">
        <f>IF(Y!DO36=0," ",Y!DO36)</f>
        <v xml:space="preserve"> </v>
      </c>
      <c r="E273" s="1971" t="str">
        <f>IF(Y!DP36=0," ",Y!DP36)</f>
        <v xml:space="preserve"> </v>
      </c>
      <c r="F273" s="1966" t="str">
        <f>IF(I273=0," ",P273)</f>
        <v xml:space="preserve"> </v>
      </c>
      <c r="G273" s="2941"/>
      <c r="H273" s="1493"/>
      <c r="I273" s="716">
        <f>Y!DQ36</f>
        <v>0</v>
      </c>
      <c r="J273" s="716">
        <f>Y!DR36</f>
        <v>0</v>
      </c>
      <c r="K273" s="716">
        <f>Y!DS36</f>
        <v>0</v>
      </c>
      <c r="L273" s="716">
        <f>Y!DT36</f>
        <v>0</v>
      </c>
      <c r="M273" s="716">
        <f>Y!DU36</f>
        <v>0</v>
      </c>
      <c r="N273" s="716">
        <f>Y!DV36</f>
        <v>0</v>
      </c>
      <c r="O273" s="187">
        <f>INT(I273/10)*10</f>
        <v>0</v>
      </c>
      <c r="P273" s="187" t="str">
        <f>IF(O273=0," ",LOOKUP(O273,I$68:I$72,J$68:J$72))</f>
        <v xml:space="preserve"> </v>
      </c>
      <c r="Q273" s="187" t="str">
        <f>IF(N273&gt;0,J273&amp;","&amp;K273&amp;","&amp;L273&amp;","&amp;M273&amp;","&amp;N273,IF(M273&gt;0,J273&amp;","&amp;K273&amp;","&amp;L273&amp;","&amp;M273,IF(L273&gt;0,J273&amp;","&amp;K273&amp;","&amp;L273,IF(K273&gt;0,J273&amp;","&amp;K273,IF(J273&gt;0,J273," ")))))</f>
        <v xml:space="preserve"> </v>
      </c>
      <c r="R273" s="187">
        <f>I273-O273</f>
        <v>0</v>
      </c>
      <c r="S273" s="187" t="str">
        <f>IF(O273=0," ",IF(O273=100,"ข้อที่ "&amp;Q273,"ข้อที่ "&amp;R273))</f>
        <v xml:space="preserve"> </v>
      </c>
      <c r="T273" s="742">
        <f>IF(Y!DX36=0,0,Y!DX36)</f>
        <v>0</v>
      </c>
      <c r="U273" s="742">
        <f>IF(Y!DY36=0,0,Y!DY36)</f>
        <v>0</v>
      </c>
      <c r="V273" s="748">
        <f>IF(X273&gt;0,1,0)</f>
        <v>0</v>
      </c>
      <c r="W273" s="748">
        <f>IF(V273&gt;0,SUM(V$76:V273),0)</f>
        <v>0</v>
      </c>
      <c r="X273" s="748">
        <f>IF(T273&lt;&gt;0,1,0)</f>
        <v>0</v>
      </c>
      <c r="Y273" s="750">
        <f>IF(X273&gt;0,SUM(X$76:X273),Y272+0.001)</f>
        <v>18.174000000000213</v>
      </c>
      <c r="Z273" s="751">
        <f>IF(AB273&gt;0,1,0)</f>
        <v>0</v>
      </c>
      <c r="AA273" s="751">
        <f>IF(Z273&gt;0,SUM(Z$76:Z273),0)</f>
        <v>0</v>
      </c>
      <c r="AB273" s="751">
        <f>IF(U273&lt;&gt;0,1,0)</f>
        <v>0</v>
      </c>
      <c r="AC273" s="753">
        <f>IF(AB273&gt;0,SUM(AB$76:AB273),AC272+0.001)</f>
        <v>0.19800000000000015</v>
      </c>
      <c r="AE273" s="28">
        <f>IF(I273=0,0,B273&amp;B274&amp;B275)</f>
        <v>0</v>
      </c>
      <c r="AF273" s="28">
        <f t="shared" ref="AF273:AP273" si="49">IF($I273=0,0,IF(OR($J273=AF$75,OR($K273=AF$75,OR($L273=AF$75,OR($M273=AF$75,$N273=AF$75)))),1,0))</f>
        <v>0</v>
      </c>
      <c r="AG273" s="28">
        <f t="shared" si="49"/>
        <v>0</v>
      </c>
      <c r="AH273" s="28">
        <f t="shared" si="49"/>
        <v>0</v>
      </c>
      <c r="AI273" s="28">
        <f t="shared" si="49"/>
        <v>0</v>
      </c>
      <c r="AJ273" s="28">
        <f t="shared" si="49"/>
        <v>0</v>
      </c>
      <c r="AK273" s="28">
        <f t="shared" si="49"/>
        <v>0</v>
      </c>
      <c r="AL273" s="28">
        <f t="shared" si="49"/>
        <v>0</v>
      </c>
      <c r="AM273" s="28">
        <f t="shared" si="49"/>
        <v>0</v>
      </c>
      <c r="AN273" s="28">
        <f t="shared" si="49"/>
        <v>0</v>
      </c>
      <c r="AO273" s="28">
        <f t="shared" si="49"/>
        <v>0</v>
      </c>
      <c r="AP273" s="28">
        <f t="shared" si="49"/>
        <v>0</v>
      </c>
      <c r="AV273" s="1947">
        <f>IF(AF273&gt;0,SUM(AF$76:AF273),AV272+0.001)</f>
        <v>0.19800000000000015</v>
      </c>
      <c r="AW273" s="1947">
        <f>IF(AG273&gt;0,SUM(AG$76:AG273),AW272+0.001)</f>
        <v>0.19800000000000015</v>
      </c>
      <c r="AX273" s="1947">
        <f>IF(AH273&gt;0,SUM(AH$76:AH273),AX272+0.001)</f>
        <v>7.1760000000000588</v>
      </c>
      <c r="AY273" s="1947">
        <f>IF(AI273&gt;0,SUM(AI$76:AI273),AY272+0.001)</f>
        <v>6.1820000000000608</v>
      </c>
      <c r="AZ273" s="1947">
        <f>IF(AJ273&gt;0,SUM(AJ$76:AJ273),AZ272+0.001)</f>
        <v>1.1789999999999803</v>
      </c>
      <c r="BA273" s="1947">
        <f>IF(AK273&gt;0,SUM(AK$76:AK273),BA272+0.001)</f>
        <v>0.19800000000000015</v>
      </c>
      <c r="BB273" s="1947">
        <f>IF(AL273&gt;0,SUM(AL$76:AL273),BB272+0.001)</f>
        <v>0.19800000000000015</v>
      </c>
      <c r="BC273" s="1947">
        <f>IF(AM273&gt;0,SUM(AM$76:AM273),BC272+0.001)</f>
        <v>0.19800000000000015</v>
      </c>
      <c r="BD273" s="1947">
        <f>IF(AN273&gt;0,SUM(AN$76:AN273),BD272+0.001)</f>
        <v>0.19800000000000015</v>
      </c>
      <c r="BE273" s="1947">
        <f>IF(AO273&gt;0,SUM(AO$76:AO273),BE272+0.001)</f>
        <v>0.19800000000000015</v>
      </c>
      <c r="BF273" s="1947">
        <f>IF(AP273&gt;0,SUM(AP$76:AP273),BF272+0.001)</f>
        <v>0.19800000000000015</v>
      </c>
      <c r="BG273" s="1947"/>
      <c r="BH273" s="1947"/>
      <c r="BI273" s="1947"/>
      <c r="BJ273" s="1947"/>
    </row>
    <row r="274" spans="1:62" ht="23.25" customHeight="1">
      <c r="A274" s="1975" t="str">
        <f>IF(Y!DM37=0," ",Y!DM37)</f>
        <v xml:space="preserve"> </v>
      </c>
      <c r="B274" s="1968" t="str">
        <f>IF(Y!DN37=0," ",Y!DN37)</f>
        <v xml:space="preserve"> </v>
      </c>
      <c r="C274" s="1229"/>
      <c r="D274" s="1972" t="str">
        <f>IF(Y!DO37=0," ",Y!DO37)</f>
        <v xml:space="preserve"> </v>
      </c>
      <c r="E274" s="1972" t="str">
        <f>IF(Y!DP37=0," ",Y!DP37)</f>
        <v xml:space="preserve"> </v>
      </c>
      <c r="F274" s="1227" t="str">
        <f>IF(I273=0," ",S273)</f>
        <v xml:space="preserve"> </v>
      </c>
      <c r="G274" s="2941"/>
      <c r="H274" s="1493"/>
      <c r="I274" s="716"/>
      <c r="J274" s="716"/>
      <c r="K274" s="716"/>
      <c r="L274" s="716"/>
      <c r="M274" s="716"/>
      <c r="N274" s="716"/>
      <c r="O274" s="187"/>
      <c r="P274" s="187"/>
      <c r="Q274" s="187"/>
      <c r="R274" s="187"/>
      <c r="S274" s="187"/>
      <c r="T274" s="742">
        <f>IF(Y!DX37=0,0,Y!DX37)</f>
        <v>0</v>
      </c>
      <c r="U274" s="742">
        <f>IF(Y!DY37=0,0,Y!DY37)</f>
        <v>0</v>
      </c>
      <c r="V274" s="748">
        <v>0</v>
      </c>
      <c r="W274" s="748">
        <f>IF(V274&gt;0,SUM(V$76:V274),0)</f>
        <v>0</v>
      </c>
      <c r="X274" s="748">
        <f>IF(T273&lt;&gt;0,1,0)</f>
        <v>0</v>
      </c>
      <c r="Y274" s="750">
        <f>IF(X274&gt;0,SUM(X$76:X274),Y273+0.001)</f>
        <v>18.175000000000214</v>
      </c>
      <c r="Z274" s="751">
        <v>0</v>
      </c>
      <c r="AA274" s="751">
        <f>IF(Z274&gt;0,SUM(Z$76:Z274),0)</f>
        <v>0</v>
      </c>
      <c r="AB274" s="751">
        <f>IF(U273&lt;&gt;0,1,0)</f>
        <v>0</v>
      </c>
      <c r="AC274" s="753">
        <f>IF(AB274&gt;0,SUM(AB$76:AB274),AC273+0.001)</f>
        <v>0.19900000000000015</v>
      </c>
      <c r="AV274" s="1947">
        <f>IF(AF274&gt;0,SUM(AF$76:AF274),AV273+0.001)</f>
        <v>0.19900000000000015</v>
      </c>
      <c r="AW274" s="1947">
        <f>IF(AG274&gt;0,SUM(AG$76:AG274),AW273+0.001)</f>
        <v>0.19900000000000015</v>
      </c>
      <c r="AX274" s="1947">
        <f>IF(AH274&gt;0,SUM(AH$76:AH274),AX273+0.001)</f>
        <v>7.1770000000000591</v>
      </c>
      <c r="AY274" s="1947">
        <f>IF(AI274&gt;0,SUM(AI$76:AI274),AY273+0.001)</f>
        <v>6.1830000000000611</v>
      </c>
      <c r="AZ274" s="1947">
        <f>IF(AJ274&gt;0,SUM(AJ$76:AJ274),AZ273+0.001)</f>
        <v>1.1799999999999802</v>
      </c>
      <c r="BA274" s="1947">
        <f>IF(AK274&gt;0,SUM(AK$76:AK274),BA273+0.001)</f>
        <v>0.19900000000000015</v>
      </c>
      <c r="BB274" s="1947">
        <f>IF(AL274&gt;0,SUM(AL$76:AL274),BB273+0.001)</f>
        <v>0.19900000000000015</v>
      </c>
      <c r="BC274" s="1947">
        <f>IF(AM274&gt;0,SUM(AM$76:AM274),BC273+0.001)</f>
        <v>0.19900000000000015</v>
      </c>
      <c r="BD274" s="1947">
        <f>IF(AN274&gt;0,SUM(AN$76:AN274),BD273+0.001)</f>
        <v>0.19900000000000015</v>
      </c>
      <c r="BE274" s="1947">
        <f>IF(AO274&gt;0,SUM(AO$76:AO274),BE273+0.001)</f>
        <v>0.19900000000000015</v>
      </c>
      <c r="BF274" s="1947">
        <f>IF(AP274&gt;0,SUM(AP$76:AP274),BF273+0.001)</f>
        <v>0.19900000000000015</v>
      </c>
      <c r="BG274" s="1947"/>
      <c r="BH274" s="1947"/>
      <c r="BI274" s="1947"/>
      <c r="BJ274" s="1947"/>
    </row>
    <row r="275" spans="1:62" ht="23.25" customHeight="1">
      <c r="A275" s="1975" t="str">
        <f>IF(Y!DM38=0," ",Y!DM38)</f>
        <v xml:space="preserve"> </v>
      </c>
      <c r="B275" s="1968" t="str">
        <f>IF(Y!DN38=0," ",Y!DN38)</f>
        <v xml:space="preserve"> </v>
      </c>
      <c r="C275" s="1229"/>
      <c r="D275" s="1972" t="str">
        <f>IF(Y!DO38=0," ",Y!DO38)</f>
        <v xml:space="preserve"> </v>
      </c>
      <c r="E275" s="1972" t="str">
        <f>IF(Y!DP38=0," ",Y!DP38)</f>
        <v xml:space="preserve"> </v>
      </c>
      <c r="F275" s="1227" t="s">
        <v>2123</v>
      </c>
      <c r="G275" s="2941"/>
      <c r="H275" s="1493"/>
      <c r="I275" s="716"/>
      <c r="J275" s="716"/>
      <c r="K275" s="716"/>
      <c r="L275" s="716"/>
      <c r="M275" s="716"/>
      <c r="N275" s="716"/>
      <c r="O275" s="187"/>
      <c r="P275" s="187"/>
      <c r="Q275" s="187"/>
      <c r="R275" s="187"/>
      <c r="S275" s="187"/>
      <c r="T275" s="742">
        <f>IF(Y!DX38=0,0,Y!DX38)</f>
        <v>0</v>
      </c>
      <c r="U275" s="742">
        <f>IF(Y!DY38=0,0,Y!DY38)</f>
        <v>0</v>
      </c>
      <c r="V275" s="748">
        <v>0</v>
      </c>
      <c r="W275" s="748">
        <f>IF(V275&gt;0,SUM(V$76:V275),0)</f>
        <v>0</v>
      </c>
      <c r="X275" s="748">
        <f>IF(T273&lt;&gt;0,1,0)</f>
        <v>0</v>
      </c>
      <c r="Y275" s="750">
        <f>IF(X275&gt;0,SUM(X$76:X275),Y274+0.001)</f>
        <v>18.176000000000215</v>
      </c>
      <c r="Z275" s="751">
        <v>0</v>
      </c>
      <c r="AA275" s="751">
        <f>IF(Z275&gt;0,SUM(Z$76:Z275),0)</f>
        <v>0</v>
      </c>
      <c r="AB275" s="751">
        <f>IF(U273&lt;&gt;0,1,0)</f>
        <v>0</v>
      </c>
      <c r="AC275" s="753">
        <f>IF(AB275&gt;0,SUM(AB$76:AB275),AC274+0.001)</f>
        <v>0.20000000000000015</v>
      </c>
      <c r="AV275" s="1947">
        <f>IF(AF275&gt;0,SUM(AF$76:AF275),AV274+0.001)</f>
        <v>0.20000000000000015</v>
      </c>
      <c r="AW275" s="1947">
        <f>IF(AG275&gt;0,SUM(AG$76:AG275),AW274+0.001)</f>
        <v>0.20000000000000015</v>
      </c>
      <c r="AX275" s="1947">
        <f>IF(AH275&gt;0,SUM(AH$76:AH275),AX274+0.001)</f>
        <v>7.1780000000000594</v>
      </c>
      <c r="AY275" s="1947">
        <f>IF(AI275&gt;0,SUM(AI$76:AI275),AY274+0.001)</f>
        <v>6.1840000000000614</v>
      </c>
      <c r="AZ275" s="1947">
        <f>IF(AJ275&gt;0,SUM(AJ$76:AJ275),AZ274+0.001)</f>
        <v>1.1809999999999801</v>
      </c>
      <c r="BA275" s="1947">
        <f>IF(AK275&gt;0,SUM(AK$76:AK275),BA274+0.001)</f>
        <v>0.20000000000000015</v>
      </c>
      <c r="BB275" s="1947">
        <f>IF(AL275&gt;0,SUM(AL$76:AL275),BB274+0.001)</f>
        <v>0.20000000000000015</v>
      </c>
      <c r="BC275" s="1947">
        <f>IF(AM275&gt;0,SUM(AM$76:AM275),BC274+0.001)</f>
        <v>0.20000000000000015</v>
      </c>
      <c r="BD275" s="1947">
        <f>IF(AN275&gt;0,SUM(AN$76:AN275),BD274+0.001)</f>
        <v>0.20000000000000015</v>
      </c>
      <c r="BE275" s="1947">
        <f>IF(AO275&gt;0,SUM(AO$76:AO275),BE274+0.001)</f>
        <v>0.20000000000000015</v>
      </c>
      <c r="BF275" s="1947">
        <f>IF(AP275&gt;0,SUM(AP$76:AP275),BF274+0.001)</f>
        <v>0.20000000000000015</v>
      </c>
      <c r="BG275" s="1947"/>
      <c r="BH275" s="1947"/>
      <c r="BI275" s="1947"/>
      <c r="BJ275" s="1947"/>
    </row>
    <row r="276" spans="1:62" ht="23.25" customHeight="1">
      <c r="A276" s="1975" t="str">
        <f>IF(Y!DM39=0," ",Y!DM39)</f>
        <v xml:space="preserve"> </v>
      </c>
      <c r="B276" s="1968" t="str">
        <f>IF(Y!DN39=0," ",Y!DN39)</f>
        <v xml:space="preserve"> </v>
      </c>
      <c r="C276" s="1229"/>
      <c r="D276" s="1972" t="str">
        <f>IF(Y!DO39=0," ",Y!DO39)</f>
        <v xml:space="preserve"> </v>
      </c>
      <c r="E276" s="1972" t="str">
        <f>IF(Y!DP39=0," ",Y!DP39)</f>
        <v xml:space="preserve"> </v>
      </c>
      <c r="F276" s="1969" t="str">
        <f>IF(I276=0," ",P276)</f>
        <v xml:space="preserve"> </v>
      </c>
      <c r="G276" s="2941"/>
      <c r="H276" s="1493"/>
      <c r="I276" s="716">
        <f>Y!DQ39</f>
        <v>0</v>
      </c>
      <c r="J276" s="716">
        <f>Y!DR39</f>
        <v>0</v>
      </c>
      <c r="K276" s="716">
        <f>Y!DS39</f>
        <v>0</v>
      </c>
      <c r="L276" s="716">
        <f>Y!DT39</f>
        <v>0</v>
      </c>
      <c r="M276" s="716">
        <f>Y!DU39</f>
        <v>0</v>
      </c>
      <c r="N276" s="716">
        <f>Y!DV39</f>
        <v>0</v>
      </c>
      <c r="O276" s="187">
        <f>INT(I276/10)*10</f>
        <v>0</v>
      </c>
      <c r="P276" s="187" t="str">
        <f>IF(O276=0," ",LOOKUP(O276,I$68:I$72,J$68:J$72))</f>
        <v xml:space="preserve"> </v>
      </c>
      <c r="Q276" s="187" t="str">
        <f>IF(N276&gt;0,J276&amp;","&amp;K276&amp;","&amp;L276&amp;","&amp;M276&amp;","&amp;N276,IF(M276&gt;0,J276&amp;","&amp;K276&amp;","&amp;L276&amp;","&amp;M276,IF(L276&gt;0,J276&amp;","&amp;K276&amp;","&amp;L276,IF(K276&gt;0,J276&amp;","&amp;K276,IF(J276&gt;0,J276," ")))))</f>
        <v xml:space="preserve"> </v>
      </c>
      <c r="R276" s="187">
        <f>I276-O276</f>
        <v>0</v>
      </c>
      <c r="S276" s="187" t="str">
        <f>IF(O276=0," ",IF(O276=100,"ข้อที่ "&amp;Q276,"ข้อที่ "&amp;R276))</f>
        <v xml:space="preserve"> </v>
      </c>
      <c r="T276" s="742">
        <f>IF(Y!DX39=0,0,Y!DX39)</f>
        <v>0</v>
      </c>
      <c r="U276" s="742">
        <f>IF(Y!DY39=0,0,Y!DY39)</f>
        <v>0</v>
      </c>
      <c r="V276" s="748">
        <f>IF(X276&gt;0,1,0)</f>
        <v>0</v>
      </c>
      <c r="W276" s="748">
        <f>IF(V276&gt;0,SUM(V$76:V276),0)</f>
        <v>0</v>
      </c>
      <c r="X276" s="748">
        <f>IF(T276&lt;&gt;0,1,0)</f>
        <v>0</v>
      </c>
      <c r="Y276" s="750">
        <f>IF(X276&gt;0,SUM(X$76:X276),Y275+0.001)</f>
        <v>18.177000000000216</v>
      </c>
      <c r="Z276" s="751">
        <f>IF(AB276&gt;0,1,0)</f>
        <v>0</v>
      </c>
      <c r="AA276" s="751">
        <f>IF(Z276&gt;0,SUM(Z$76:Z276),0)</f>
        <v>0</v>
      </c>
      <c r="AB276" s="751">
        <f>IF(U276&lt;&gt;0,1,0)</f>
        <v>0</v>
      </c>
      <c r="AC276" s="753">
        <f>IF(AB276&gt;0,SUM(AB$76:AB276),AC275+0.001)</f>
        <v>0.20100000000000015</v>
      </c>
      <c r="AE276" s="28">
        <f>IF(I276=0,0,B276&amp;B277&amp;B278)</f>
        <v>0</v>
      </c>
      <c r="AF276" s="28">
        <f t="shared" ref="AF276:AP276" si="50">IF($I276=0,0,IF(OR($J276=AF$75,OR($K276=AF$75,OR($L276=AF$75,OR($M276=AF$75,$N276=AF$75)))),1,0))</f>
        <v>0</v>
      </c>
      <c r="AG276" s="28">
        <f t="shared" si="50"/>
        <v>0</v>
      </c>
      <c r="AH276" s="28">
        <f t="shared" si="50"/>
        <v>0</v>
      </c>
      <c r="AI276" s="28">
        <f t="shared" si="50"/>
        <v>0</v>
      </c>
      <c r="AJ276" s="28">
        <f t="shared" si="50"/>
        <v>0</v>
      </c>
      <c r="AK276" s="28">
        <f t="shared" si="50"/>
        <v>0</v>
      </c>
      <c r="AL276" s="28">
        <f t="shared" si="50"/>
        <v>0</v>
      </c>
      <c r="AM276" s="28">
        <f t="shared" si="50"/>
        <v>0</v>
      </c>
      <c r="AN276" s="28">
        <f t="shared" si="50"/>
        <v>0</v>
      </c>
      <c r="AO276" s="28">
        <f t="shared" si="50"/>
        <v>0</v>
      </c>
      <c r="AP276" s="28">
        <f t="shared" si="50"/>
        <v>0</v>
      </c>
      <c r="AV276" s="1947">
        <f>IF(AF276&gt;0,SUM(AF$76:AF276),AV275+0.001)</f>
        <v>0.20100000000000015</v>
      </c>
      <c r="AW276" s="1947">
        <f>IF(AG276&gt;0,SUM(AG$76:AG276),AW275+0.001)</f>
        <v>0.20100000000000015</v>
      </c>
      <c r="AX276" s="1947">
        <f>IF(AH276&gt;0,SUM(AH$76:AH276),AX275+0.001)</f>
        <v>7.1790000000000598</v>
      </c>
      <c r="AY276" s="1947">
        <f>IF(AI276&gt;0,SUM(AI$76:AI276),AY275+0.001)</f>
        <v>6.1850000000000618</v>
      </c>
      <c r="AZ276" s="1947">
        <f>IF(AJ276&gt;0,SUM(AJ$76:AJ276),AZ275+0.001)</f>
        <v>1.18199999999998</v>
      </c>
      <c r="BA276" s="1947">
        <f>IF(AK276&gt;0,SUM(AK$76:AK276),BA275+0.001)</f>
        <v>0.20100000000000015</v>
      </c>
      <c r="BB276" s="1947">
        <f>IF(AL276&gt;0,SUM(AL$76:AL276),BB275+0.001)</f>
        <v>0.20100000000000015</v>
      </c>
      <c r="BC276" s="1947">
        <f>IF(AM276&gt;0,SUM(AM$76:AM276),BC275+0.001)</f>
        <v>0.20100000000000015</v>
      </c>
      <c r="BD276" s="1947">
        <f>IF(AN276&gt;0,SUM(AN$76:AN276),BD275+0.001)</f>
        <v>0.20100000000000015</v>
      </c>
      <c r="BE276" s="1947">
        <f>IF(AO276&gt;0,SUM(AO$76:AO276),BE275+0.001)</f>
        <v>0.20100000000000015</v>
      </c>
      <c r="BF276" s="1947">
        <f>IF(AP276&gt;0,SUM(AP$76:AP276),BF275+0.001)</f>
        <v>0.20100000000000015</v>
      </c>
      <c r="BG276" s="1947"/>
      <c r="BH276" s="1947"/>
      <c r="BI276" s="1947"/>
      <c r="BJ276" s="1947"/>
    </row>
    <row r="277" spans="1:62" ht="23.25" customHeight="1">
      <c r="A277" s="1975" t="str">
        <f>IF(Y!DM40=0," ",Y!DM40)</f>
        <v xml:space="preserve"> </v>
      </c>
      <c r="B277" s="1968" t="str">
        <f>IF(Y!DN40=0," ",Y!DN40)</f>
        <v xml:space="preserve"> </v>
      </c>
      <c r="C277" s="1229"/>
      <c r="D277" s="1972" t="str">
        <f>IF(Y!DO40=0," ",Y!DO40)</f>
        <v xml:space="preserve"> </v>
      </c>
      <c r="E277" s="1972" t="str">
        <f>IF(Y!DP40=0," ",Y!DP40)</f>
        <v xml:space="preserve"> </v>
      </c>
      <c r="F277" s="1227" t="str">
        <f>IF(I276=0," ",S276)</f>
        <v xml:space="preserve"> </v>
      </c>
      <c r="G277" s="2941"/>
      <c r="H277" s="1493"/>
      <c r="I277" s="716"/>
      <c r="J277" s="716"/>
      <c r="K277" s="716"/>
      <c r="L277" s="716"/>
      <c r="M277" s="716"/>
      <c r="N277" s="716"/>
      <c r="O277" s="187"/>
      <c r="P277" s="187"/>
      <c r="Q277" s="187"/>
      <c r="R277" s="187"/>
      <c r="S277" s="187"/>
      <c r="T277" s="742">
        <f>IF(Y!DX40=0,0,Y!DX40)</f>
        <v>0</v>
      </c>
      <c r="U277" s="742">
        <f>IF(Y!DY40=0,0,Y!DY40)</f>
        <v>0</v>
      </c>
      <c r="V277" s="748">
        <v>0</v>
      </c>
      <c r="W277" s="748">
        <f>IF(V277&gt;0,SUM(V$76:V277),0)</f>
        <v>0</v>
      </c>
      <c r="X277" s="748">
        <f>IF(T276&lt;&gt;0,1,0)</f>
        <v>0</v>
      </c>
      <c r="Y277" s="750">
        <f>IF(X277&gt;0,SUM(X$76:X277),Y276+0.001)</f>
        <v>18.178000000000218</v>
      </c>
      <c r="Z277" s="751">
        <v>0</v>
      </c>
      <c r="AA277" s="751">
        <f>IF(Z277&gt;0,SUM(Z$76:Z277),0)</f>
        <v>0</v>
      </c>
      <c r="AB277" s="751">
        <f>IF(U276&lt;&gt;0,1,0)</f>
        <v>0</v>
      </c>
      <c r="AC277" s="753">
        <f>IF(AB277&gt;0,SUM(AB$76:AB277),AC276+0.001)</f>
        <v>0.20200000000000015</v>
      </c>
      <c r="AV277" s="1947">
        <f>IF(AF277&gt;0,SUM(AF$76:AF277),AV276+0.001)</f>
        <v>0.20200000000000015</v>
      </c>
      <c r="AW277" s="1947">
        <f>IF(AG277&gt;0,SUM(AG$76:AG277),AW276+0.001)</f>
        <v>0.20200000000000015</v>
      </c>
      <c r="AX277" s="1947">
        <f>IF(AH277&gt;0,SUM(AH$76:AH277),AX276+0.001)</f>
        <v>7.1800000000000601</v>
      </c>
      <c r="AY277" s="1947">
        <f>IF(AI277&gt;0,SUM(AI$76:AI277),AY276+0.001)</f>
        <v>6.1860000000000621</v>
      </c>
      <c r="AZ277" s="1947">
        <f>IF(AJ277&gt;0,SUM(AJ$76:AJ277),AZ276+0.001)</f>
        <v>1.1829999999999798</v>
      </c>
      <c r="BA277" s="1947">
        <f>IF(AK277&gt;0,SUM(AK$76:AK277),BA276+0.001)</f>
        <v>0.20200000000000015</v>
      </c>
      <c r="BB277" s="1947">
        <f>IF(AL277&gt;0,SUM(AL$76:AL277),BB276+0.001)</f>
        <v>0.20200000000000015</v>
      </c>
      <c r="BC277" s="1947">
        <f>IF(AM277&gt;0,SUM(AM$76:AM277),BC276+0.001)</f>
        <v>0.20200000000000015</v>
      </c>
      <c r="BD277" s="1947">
        <f>IF(AN277&gt;0,SUM(AN$76:AN277),BD276+0.001)</f>
        <v>0.20200000000000015</v>
      </c>
      <c r="BE277" s="1947">
        <f>IF(AO277&gt;0,SUM(AO$76:AO277),BE276+0.001)</f>
        <v>0.20200000000000015</v>
      </c>
      <c r="BF277" s="1947">
        <f>IF(AP277&gt;0,SUM(AP$76:AP277),BF276+0.001)</f>
        <v>0.20200000000000015</v>
      </c>
      <c r="BG277" s="1947"/>
      <c r="BH277" s="1947"/>
      <c r="BI277" s="1947"/>
      <c r="BJ277" s="1947"/>
    </row>
    <row r="278" spans="1:62" ht="23.25" customHeight="1">
      <c r="A278" s="1975" t="str">
        <f>IF(Y!DM41=0," ",Y!DM41)</f>
        <v xml:space="preserve"> </v>
      </c>
      <c r="B278" s="1968" t="str">
        <f>IF(Y!DN41=0," ",Y!DN41)</f>
        <v xml:space="preserve"> </v>
      </c>
      <c r="C278" s="1229"/>
      <c r="D278" s="1972" t="str">
        <f>IF(Y!DO41=0," ",Y!DO41)</f>
        <v xml:space="preserve"> </v>
      </c>
      <c r="E278" s="1972" t="str">
        <f>IF(Y!DP41=0," ",Y!DP41)</f>
        <v xml:space="preserve"> </v>
      </c>
      <c r="F278" s="1227" t="s">
        <v>2123</v>
      </c>
      <c r="G278" s="2941"/>
      <c r="H278" s="1493"/>
      <c r="I278" s="716"/>
      <c r="J278" s="716"/>
      <c r="K278" s="716"/>
      <c r="L278" s="716"/>
      <c r="M278" s="716"/>
      <c r="N278" s="716"/>
      <c r="O278" s="187"/>
      <c r="P278" s="187"/>
      <c r="Q278" s="187"/>
      <c r="R278" s="187"/>
      <c r="S278" s="187"/>
      <c r="T278" s="742">
        <f>IF(Y!DX41=0,0,Y!DX41)</f>
        <v>0</v>
      </c>
      <c r="U278" s="742">
        <f>IF(Y!DY41=0,0,Y!DY41)</f>
        <v>0</v>
      </c>
      <c r="V278" s="748">
        <v>0</v>
      </c>
      <c r="W278" s="748">
        <f>IF(V278&gt;0,SUM(V$76:V278),0)</f>
        <v>0</v>
      </c>
      <c r="X278" s="748">
        <f>IF(T276&lt;&gt;0,1,0)</f>
        <v>0</v>
      </c>
      <c r="Y278" s="750">
        <f>IF(X278&gt;0,SUM(X$76:X278),Y277+0.001)</f>
        <v>18.179000000000219</v>
      </c>
      <c r="Z278" s="751">
        <v>0</v>
      </c>
      <c r="AA278" s="751">
        <f>IF(Z278&gt;0,SUM(Z$76:Z278),0)</f>
        <v>0</v>
      </c>
      <c r="AB278" s="751">
        <f>IF(U276&lt;&gt;0,1,0)</f>
        <v>0</v>
      </c>
      <c r="AC278" s="753">
        <f>IF(AB278&gt;0,SUM(AB$76:AB278),AC277+0.001)</f>
        <v>0.20300000000000015</v>
      </c>
      <c r="AV278" s="1947">
        <f>IF(AF278&gt;0,SUM(AF$76:AF278),AV277+0.001)</f>
        <v>0.20300000000000015</v>
      </c>
      <c r="AW278" s="1947">
        <f>IF(AG278&gt;0,SUM(AG$76:AG278),AW277+0.001)</f>
        <v>0.20300000000000015</v>
      </c>
      <c r="AX278" s="1947">
        <f>IF(AH278&gt;0,SUM(AH$76:AH278),AX277+0.001)</f>
        <v>7.1810000000000604</v>
      </c>
      <c r="AY278" s="1947">
        <f>IF(AI278&gt;0,SUM(AI$76:AI278),AY277+0.001)</f>
        <v>6.1870000000000624</v>
      </c>
      <c r="AZ278" s="1947">
        <f>IF(AJ278&gt;0,SUM(AJ$76:AJ278),AZ277+0.001)</f>
        <v>1.1839999999999797</v>
      </c>
      <c r="BA278" s="1947">
        <f>IF(AK278&gt;0,SUM(AK$76:AK278),BA277+0.001)</f>
        <v>0.20300000000000015</v>
      </c>
      <c r="BB278" s="1947">
        <f>IF(AL278&gt;0,SUM(AL$76:AL278),BB277+0.001)</f>
        <v>0.20300000000000015</v>
      </c>
      <c r="BC278" s="1947">
        <f>IF(AM278&gt;0,SUM(AM$76:AM278),BC277+0.001)</f>
        <v>0.20300000000000015</v>
      </c>
      <c r="BD278" s="1947">
        <f>IF(AN278&gt;0,SUM(AN$76:AN278),BD277+0.001)</f>
        <v>0.20300000000000015</v>
      </c>
      <c r="BE278" s="1947">
        <f>IF(AO278&gt;0,SUM(AO$76:AO278),BE277+0.001)</f>
        <v>0.20300000000000015</v>
      </c>
      <c r="BF278" s="1947">
        <f>IF(AP278&gt;0,SUM(AP$76:AP278),BF277+0.001)</f>
        <v>0.20300000000000015</v>
      </c>
      <c r="BG278" s="1947"/>
      <c r="BH278" s="1947"/>
      <c r="BI278" s="1947"/>
      <c r="BJ278" s="1947"/>
    </row>
    <row r="279" spans="1:62" ht="23.25" customHeight="1">
      <c r="A279" s="1975" t="str">
        <f>IF(Y!DM42=0," ",Y!DM42)</f>
        <v xml:space="preserve"> </v>
      </c>
      <c r="B279" s="1968" t="str">
        <f>IF(Y!DN42=0," ",Y!DN42)</f>
        <v xml:space="preserve"> </v>
      </c>
      <c r="C279" s="1229"/>
      <c r="D279" s="1972" t="str">
        <f>IF(Y!DO42=0," ",Y!DO42)</f>
        <v xml:space="preserve"> </v>
      </c>
      <c r="E279" s="1972" t="str">
        <f>IF(Y!DP42=0," ",Y!DP42)</f>
        <v xml:space="preserve"> </v>
      </c>
      <c r="F279" s="1969" t="str">
        <f>IF(I279=0," ",P279)</f>
        <v xml:space="preserve"> </v>
      </c>
      <c r="G279" s="2941"/>
      <c r="H279" s="1493"/>
      <c r="I279" s="716">
        <f>Y!DQ42</f>
        <v>0</v>
      </c>
      <c r="J279" s="716">
        <f>Y!DR42</f>
        <v>0</v>
      </c>
      <c r="K279" s="716">
        <f>Y!DS42</f>
        <v>0</v>
      </c>
      <c r="L279" s="716">
        <f>Y!DT42</f>
        <v>0</v>
      </c>
      <c r="M279" s="716">
        <f>Y!DU42</f>
        <v>0</v>
      </c>
      <c r="N279" s="716">
        <f>Y!DV42</f>
        <v>0</v>
      </c>
      <c r="O279" s="187">
        <f>INT(I279/10)*10</f>
        <v>0</v>
      </c>
      <c r="P279" s="187" t="str">
        <f>IF(O279=0," ",LOOKUP(O279,I$68:I$72,J$68:J$72))</f>
        <v xml:space="preserve"> </v>
      </c>
      <c r="Q279" s="187" t="str">
        <f>IF(N279&gt;0,J279&amp;","&amp;K279&amp;","&amp;L279&amp;","&amp;M279&amp;","&amp;N279,IF(M279&gt;0,J279&amp;","&amp;K279&amp;","&amp;L279&amp;","&amp;M279,IF(L279&gt;0,J279&amp;","&amp;K279&amp;","&amp;L279,IF(K279&gt;0,J279&amp;","&amp;K279,IF(J279&gt;0,J279," ")))))</f>
        <v xml:space="preserve"> </v>
      </c>
      <c r="R279" s="187">
        <f>I279-O279</f>
        <v>0</v>
      </c>
      <c r="S279" s="187" t="str">
        <f>IF(O279=0," ",IF(O279=100,"ข้อที่ "&amp;Q279,"ข้อที่ "&amp;R279))</f>
        <v xml:space="preserve"> </v>
      </c>
      <c r="T279" s="742">
        <f>IF(Y!DX42=0,0,Y!DX42)</f>
        <v>0</v>
      </c>
      <c r="U279" s="742">
        <f>IF(Y!DY42=0,0,Y!DY42)</f>
        <v>0</v>
      </c>
      <c r="V279" s="748">
        <f>IF(X279&gt;0,1,0)</f>
        <v>0</v>
      </c>
      <c r="W279" s="748">
        <f>IF(V279&gt;0,SUM(V$76:V279),0)</f>
        <v>0</v>
      </c>
      <c r="X279" s="748">
        <f>IF(T279&lt;&gt;0,1,0)</f>
        <v>0</v>
      </c>
      <c r="Y279" s="750">
        <f>IF(X279&gt;0,SUM(X$76:X279),Y278+0.001)</f>
        <v>18.18000000000022</v>
      </c>
      <c r="Z279" s="751">
        <f>IF(AB279&gt;0,1,0)</f>
        <v>0</v>
      </c>
      <c r="AA279" s="751">
        <f>IF(Z279&gt;0,SUM(Z$76:Z279),0)</f>
        <v>0</v>
      </c>
      <c r="AB279" s="751">
        <f>IF(U279&lt;&gt;0,1,0)</f>
        <v>0</v>
      </c>
      <c r="AC279" s="753">
        <f>IF(AB279&gt;0,SUM(AB$76:AB279),AC278+0.001)</f>
        <v>0.20400000000000015</v>
      </c>
      <c r="AE279" s="28">
        <f>IF(I279=0,0,B279&amp;B280&amp;B281)</f>
        <v>0</v>
      </c>
      <c r="AF279" s="28">
        <f t="shared" ref="AF279:AP279" si="51">IF($I279=0,0,IF(OR($J279=AF$75,OR($K279=AF$75,OR($L279=AF$75,OR($M279=AF$75,$N279=AF$75)))),1,0))</f>
        <v>0</v>
      </c>
      <c r="AG279" s="28">
        <f t="shared" si="51"/>
        <v>0</v>
      </c>
      <c r="AH279" s="28">
        <f t="shared" si="51"/>
        <v>0</v>
      </c>
      <c r="AI279" s="28">
        <f t="shared" si="51"/>
        <v>0</v>
      </c>
      <c r="AJ279" s="28">
        <f t="shared" si="51"/>
        <v>0</v>
      </c>
      <c r="AK279" s="28">
        <f t="shared" si="51"/>
        <v>0</v>
      </c>
      <c r="AL279" s="28">
        <f t="shared" si="51"/>
        <v>0</v>
      </c>
      <c r="AM279" s="28">
        <f t="shared" si="51"/>
        <v>0</v>
      </c>
      <c r="AN279" s="28">
        <f t="shared" si="51"/>
        <v>0</v>
      </c>
      <c r="AO279" s="28">
        <f t="shared" si="51"/>
        <v>0</v>
      </c>
      <c r="AP279" s="28">
        <f t="shared" si="51"/>
        <v>0</v>
      </c>
      <c r="AV279" s="1947">
        <f>IF(AF279&gt;0,SUM(AF$76:AF279),AV278+0.001)</f>
        <v>0.20400000000000015</v>
      </c>
      <c r="AW279" s="1947">
        <f>IF(AG279&gt;0,SUM(AG$76:AG279),AW278+0.001)</f>
        <v>0.20400000000000015</v>
      </c>
      <c r="AX279" s="1947">
        <f>IF(AH279&gt;0,SUM(AH$76:AH279),AX278+0.001)</f>
        <v>7.1820000000000608</v>
      </c>
      <c r="AY279" s="1947">
        <f>IF(AI279&gt;0,SUM(AI$76:AI279),AY278+0.001)</f>
        <v>6.1880000000000628</v>
      </c>
      <c r="AZ279" s="1947">
        <f>IF(AJ279&gt;0,SUM(AJ$76:AJ279),AZ278+0.001)</f>
        <v>1.1849999999999796</v>
      </c>
      <c r="BA279" s="1947">
        <f>IF(AK279&gt;0,SUM(AK$76:AK279),BA278+0.001)</f>
        <v>0.20400000000000015</v>
      </c>
      <c r="BB279" s="1947">
        <f>IF(AL279&gt;0,SUM(AL$76:AL279),BB278+0.001)</f>
        <v>0.20400000000000015</v>
      </c>
      <c r="BC279" s="1947">
        <f>IF(AM279&gt;0,SUM(AM$76:AM279),BC278+0.001)</f>
        <v>0.20400000000000015</v>
      </c>
      <c r="BD279" s="1947">
        <f>IF(AN279&gt;0,SUM(AN$76:AN279),BD278+0.001)</f>
        <v>0.20400000000000015</v>
      </c>
      <c r="BE279" s="1947">
        <f>IF(AO279&gt;0,SUM(AO$76:AO279),BE278+0.001)</f>
        <v>0.20400000000000015</v>
      </c>
      <c r="BF279" s="1947">
        <f>IF(AP279&gt;0,SUM(AP$76:AP279),BF278+0.001)</f>
        <v>0.20400000000000015</v>
      </c>
      <c r="BG279" s="1947"/>
      <c r="BH279" s="1947"/>
      <c r="BI279" s="1947"/>
      <c r="BJ279" s="1947"/>
    </row>
    <row r="280" spans="1:62" ht="23.25" customHeight="1">
      <c r="A280" s="1975" t="str">
        <f>IF(Y!DM43=0," ",Y!DM43)</f>
        <v xml:space="preserve"> </v>
      </c>
      <c r="B280" s="1968" t="str">
        <f>IF(Y!DN43=0," ",Y!DN43)</f>
        <v xml:space="preserve"> </v>
      </c>
      <c r="C280" s="1229"/>
      <c r="D280" s="1972" t="str">
        <f>IF(Y!DO43=0," ",Y!DO43)</f>
        <v xml:space="preserve"> </v>
      </c>
      <c r="E280" s="1972" t="str">
        <f>IF(Y!DP43=0," ",Y!DP43)</f>
        <v xml:space="preserve"> </v>
      </c>
      <c r="F280" s="1227" t="str">
        <f>IF(I279=0," ",S279)</f>
        <v xml:space="preserve"> </v>
      </c>
      <c r="G280" s="2941"/>
      <c r="H280" s="1493"/>
      <c r="I280" s="716"/>
      <c r="J280" s="716"/>
      <c r="K280" s="716"/>
      <c r="L280" s="716"/>
      <c r="M280" s="716"/>
      <c r="N280" s="716"/>
      <c r="O280" s="187"/>
      <c r="P280" s="187"/>
      <c r="Q280" s="187"/>
      <c r="R280" s="187"/>
      <c r="S280" s="187"/>
      <c r="T280" s="742">
        <f>IF(Y!DX43=0,0,Y!DX43)</f>
        <v>0</v>
      </c>
      <c r="U280" s="742">
        <f>IF(Y!DY43=0,0,Y!DY43)</f>
        <v>0</v>
      </c>
      <c r="V280" s="748">
        <v>0</v>
      </c>
      <c r="W280" s="748">
        <f>IF(V280&gt;0,SUM(V$76:V280),0)</f>
        <v>0</v>
      </c>
      <c r="X280" s="748">
        <f>IF(T279&lt;&gt;0,1,0)</f>
        <v>0</v>
      </c>
      <c r="Y280" s="750">
        <f>IF(X280&gt;0,SUM(X$76:X280),Y279+0.001)</f>
        <v>18.181000000000221</v>
      </c>
      <c r="Z280" s="751">
        <v>0</v>
      </c>
      <c r="AA280" s="751">
        <f>IF(Z280&gt;0,SUM(Z$76:Z280),0)</f>
        <v>0</v>
      </c>
      <c r="AB280" s="751">
        <f>IF(U279&lt;&gt;0,1,0)</f>
        <v>0</v>
      </c>
      <c r="AC280" s="753">
        <f>IF(AB280&gt;0,SUM(AB$76:AB280),AC279+0.001)</f>
        <v>0.20500000000000015</v>
      </c>
      <c r="AV280" s="1947">
        <f>IF(AF280&gt;0,SUM(AF$76:AF280),AV279+0.001)</f>
        <v>0.20500000000000015</v>
      </c>
      <c r="AW280" s="1947">
        <f>IF(AG280&gt;0,SUM(AG$76:AG280),AW279+0.001)</f>
        <v>0.20500000000000015</v>
      </c>
      <c r="AX280" s="1947">
        <f>IF(AH280&gt;0,SUM(AH$76:AH280),AX279+0.001)</f>
        <v>7.1830000000000611</v>
      </c>
      <c r="AY280" s="1947">
        <f>IF(AI280&gt;0,SUM(AI$76:AI280),AY279+0.001)</f>
        <v>6.1890000000000631</v>
      </c>
      <c r="AZ280" s="1947">
        <f>IF(AJ280&gt;0,SUM(AJ$76:AJ280),AZ279+0.001)</f>
        <v>1.1859999999999795</v>
      </c>
      <c r="BA280" s="1947">
        <f>IF(AK280&gt;0,SUM(AK$76:AK280),BA279+0.001)</f>
        <v>0.20500000000000015</v>
      </c>
      <c r="BB280" s="1947">
        <f>IF(AL280&gt;0,SUM(AL$76:AL280),BB279+0.001)</f>
        <v>0.20500000000000015</v>
      </c>
      <c r="BC280" s="1947">
        <f>IF(AM280&gt;0,SUM(AM$76:AM280),BC279+0.001)</f>
        <v>0.20500000000000015</v>
      </c>
      <c r="BD280" s="1947">
        <f>IF(AN280&gt;0,SUM(AN$76:AN280),BD279+0.001)</f>
        <v>0.20500000000000015</v>
      </c>
      <c r="BE280" s="1947">
        <f>IF(AO280&gt;0,SUM(AO$76:AO280),BE279+0.001)</f>
        <v>0.20500000000000015</v>
      </c>
      <c r="BF280" s="1947">
        <f>IF(AP280&gt;0,SUM(AP$76:AP280),BF279+0.001)</f>
        <v>0.20500000000000015</v>
      </c>
      <c r="BG280" s="1947"/>
      <c r="BH280" s="1947"/>
      <c r="BI280" s="1947"/>
      <c r="BJ280" s="1947"/>
    </row>
    <row r="281" spans="1:62" ht="23.25" customHeight="1">
      <c r="A281" s="1975" t="str">
        <f>IF(Y!DM44=0," ",Y!DM44)</f>
        <v xml:space="preserve"> </v>
      </c>
      <c r="B281" s="1968" t="str">
        <f>IF(Y!DN44=0," ",Y!DN44)</f>
        <v xml:space="preserve"> </v>
      </c>
      <c r="C281" s="1229"/>
      <c r="D281" s="1972" t="str">
        <f>IF(Y!DO44=0," ",Y!DO44)</f>
        <v xml:space="preserve"> </v>
      </c>
      <c r="E281" s="1972" t="str">
        <f>IF(Y!DP44=0," ",Y!DP44)</f>
        <v xml:space="preserve"> </v>
      </c>
      <c r="F281" s="1227" t="s">
        <v>2123</v>
      </c>
      <c r="G281" s="2941"/>
      <c r="H281" s="1493"/>
      <c r="I281" s="716"/>
      <c r="J281" s="716"/>
      <c r="K281" s="716"/>
      <c r="L281" s="716"/>
      <c r="M281" s="716"/>
      <c r="N281" s="716"/>
      <c r="O281" s="187"/>
      <c r="P281" s="187"/>
      <c r="Q281" s="187"/>
      <c r="R281" s="187"/>
      <c r="S281" s="187"/>
      <c r="T281" s="742">
        <f>IF(Y!DX44=0,0,Y!DX44)</f>
        <v>0</v>
      </c>
      <c r="U281" s="742">
        <f>IF(Y!DY44=0,0,Y!DY44)</f>
        <v>0</v>
      </c>
      <c r="V281" s="748">
        <v>0</v>
      </c>
      <c r="W281" s="748">
        <f>IF(V281&gt;0,SUM(V$76:V281),0)</f>
        <v>0</v>
      </c>
      <c r="X281" s="748">
        <f>IF(T279&lt;&gt;0,1,0)</f>
        <v>0</v>
      </c>
      <c r="Y281" s="750">
        <f>IF(X281&gt;0,SUM(X$76:X281),Y280+0.001)</f>
        <v>18.182000000000222</v>
      </c>
      <c r="Z281" s="751">
        <v>0</v>
      </c>
      <c r="AA281" s="751">
        <f>IF(Z281&gt;0,SUM(Z$76:Z281),0)</f>
        <v>0</v>
      </c>
      <c r="AB281" s="751">
        <f>IF(U279&lt;&gt;0,1,0)</f>
        <v>0</v>
      </c>
      <c r="AC281" s="753">
        <f>IF(AB281&gt;0,SUM(AB$76:AB281),AC280+0.001)</f>
        <v>0.20600000000000016</v>
      </c>
      <c r="AV281" s="1947">
        <f>IF(AF281&gt;0,SUM(AF$76:AF281),AV280+0.001)</f>
        <v>0.20600000000000016</v>
      </c>
      <c r="AW281" s="1947">
        <f>IF(AG281&gt;0,SUM(AG$76:AG281),AW280+0.001)</f>
        <v>0.20600000000000016</v>
      </c>
      <c r="AX281" s="1947">
        <f>IF(AH281&gt;0,SUM(AH$76:AH281),AX280+0.001)</f>
        <v>7.1840000000000614</v>
      </c>
      <c r="AY281" s="1947">
        <f>IF(AI281&gt;0,SUM(AI$76:AI281),AY280+0.001)</f>
        <v>6.1900000000000635</v>
      </c>
      <c r="AZ281" s="1947">
        <f>IF(AJ281&gt;0,SUM(AJ$76:AJ281),AZ280+0.001)</f>
        <v>1.1869999999999794</v>
      </c>
      <c r="BA281" s="1947">
        <f>IF(AK281&gt;0,SUM(AK$76:AK281),BA280+0.001)</f>
        <v>0.20600000000000016</v>
      </c>
      <c r="BB281" s="1947">
        <f>IF(AL281&gt;0,SUM(AL$76:AL281),BB280+0.001)</f>
        <v>0.20600000000000016</v>
      </c>
      <c r="BC281" s="1947">
        <f>IF(AM281&gt;0,SUM(AM$76:AM281),BC280+0.001)</f>
        <v>0.20600000000000016</v>
      </c>
      <c r="BD281" s="1947">
        <f>IF(AN281&gt;0,SUM(AN$76:AN281),BD280+0.001)</f>
        <v>0.20600000000000016</v>
      </c>
      <c r="BE281" s="1947">
        <f>IF(AO281&gt;0,SUM(AO$76:AO281),BE280+0.001)</f>
        <v>0.20600000000000016</v>
      </c>
      <c r="BF281" s="1947">
        <f>IF(AP281&gt;0,SUM(AP$76:AP281),BF280+0.001)</f>
        <v>0.20600000000000016</v>
      </c>
      <c r="BG281" s="1947"/>
      <c r="BH281" s="1947"/>
      <c r="BI281" s="1947"/>
      <c r="BJ281" s="1947"/>
    </row>
    <row r="282" spans="1:62" ht="23.25" customHeight="1">
      <c r="A282" s="1975" t="str">
        <f>IF(Y!DM45=0," ",Y!DM45)</f>
        <v xml:space="preserve"> </v>
      </c>
      <c r="B282" s="1968" t="str">
        <f>IF(Y!DN45=0," ",Y!DN45)</f>
        <v xml:space="preserve"> </v>
      </c>
      <c r="C282" s="1229"/>
      <c r="D282" s="1972" t="str">
        <f>IF(Y!DO45=0," ",Y!DO45)</f>
        <v xml:space="preserve"> </v>
      </c>
      <c r="E282" s="1972" t="str">
        <f>IF(Y!DP45=0," ",Y!DP45)</f>
        <v xml:space="preserve"> </v>
      </c>
      <c r="F282" s="1969" t="str">
        <f>IF(I282=0," ",P282)</f>
        <v xml:space="preserve"> </v>
      </c>
      <c r="G282" s="2941"/>
      <c r="H282" s="1493"/>
      <c r="I282" s="716">
        <f>Y!DQ45</f>
        <v>0</v>
      </c>
      <c r="J282" s="716">
        <f>Y!DR45</f>
        <v>0</v>
      </c>
      <c r="K282" s="716">
        <f>Y!DS45</f>
        <v>0</v>
      </c>
      <c r="L282" s="716">
        <f>Y!DT45</f>
        <v>0</v>
      </c>
      <c r="M282" s="716">
        <f>Y!DU45</f>
        <v>0</v>
      </c>
      <c r="N282" s="716">
        <f>Y!DV45</f>
        <v>0</v>
      </c>
      <c r="O282" s="187">
        <f>INT(I282/10)*10</f>
        <v>0</v>
      </c>
      <c r="P282" s="187" t="str">
        <f>IF(O282=0," ",LOOKUP(O282,I$68:I$72,J$68:J$72))</f>
        <v xml:space="preserve"> </v>
      </c>
      <c r="Q282" s="187" t="str">
        <f>IF(N282&gt;0,J282&amp;","&amp;K282&amp;","&amp;L282&amp;","&amp;M282&amp;","&amp;N282,IF(M282&gt;0,J282&amp;","&amp;K282&amp;","&amp;L282&amp;","&amp;M282,IF(L282&gt;0,J282&amp;","&amp;K282&amp;","&amp;L282,IF(K282&gt;0,J282&amp;","&amp;K282,IF(J282&gt;0,J282," ")))))</f>
        <v xml:space="preserve"> </v>
      </c>
      <c r="R282" s="187">
        <f>I282-O282</f>
        <v>0</v>
      </c>
      <c r="S282" s="187" t="str">
        <f>IF(O282=0," ",IF(O282=100,"ข้อที่ "&amp;Q282,"ข้อที่ "&amp;R282))</f>
        <v xml:space="preserve"> </v>
      </c>
      <c r="T282" s="742">
        <f>IF(Y!DX45=0,0,Y!DX45)</f>
        <v>0</v>
      </c>
      <c r="U282" s="742">
        <f>IF(Y!DY45=0,0,Y!DY45)</f>
        <v>0</v>
      </c>
      <c r="V282" s="748">
        <f>IF(X282&gt;0,1,0)</f>
        <v>0</v>
      </c>
      <c r="W282" s="748">
        <f>IF(V282&gt;0,SUM(V$76:V282),0)</f>
        <v>0</v>
      </c>
      <c r="X282" s="748">
        <f>IF(T282&lt;&gt;0,1,0)</f>
        <v>0</v>
      </c>
      <c r="Y282" s="750">
        <f>IF(X282&gt;0,SUM(X$76:X282),Y281+0.001)</f>
        <v>18.183000000000224</v>
      </c>
      <c r="Z282" s="751">
        <f>IF(AB282&gt;0,1,0)</f>
        <v>0</v>
      </c>
      <c r="AA282" s="751">
        <f>IF(Z282&gt;0,SUM(Z$76:Z282),0)</f>
        <v>0</v>
      </c>
      <c r="AB282" s="751">
        <f>IF(U282&lt;&gt;0,1,0)</f>
        <v>0</v>
      </c>
      <c r="AC282" s="753">
        <f>IF(AB282&gt;0,SUM(AB$76:AB282),AC281+0.001)</f>
        <v>0.20700000000000016</v>
      </c>
      <c r="AE282" s="28">
        <f>IF(I282=0,0,B282&amp;B283&amp;B284)</f>
        <v>0</v>
      </c>
      <c r="AF282" s="28">
        <f t="shared" ref="AF282:AP282" si="52">IF($I282=0,0,IF(OR($J282=AF$75,OR($K282=AF$75,OR($L282=AF$75,OR($M282=AF$75,$N282=AF$75)))),1,0))</f>
        <v>0</v>
      </c>
      <c r="AG282" s="28">
        <f t="shared" si="52"/>
        <v>0</v>
      </c>
      <c r="AH282" s="28">
        <f t="shared" si="52"/>
        <v>0</v>
      </c>
      <c r="AI282" s="28">
        <f t="shared" si="52"/>
        <v>0</v>
      </c>
      <c r="AJ282" s="28">
        <f t="shared" si="52"/>
        <v>0</v>
      </c>
      <c r="AK282" s="28">
        <f t="shared" si="52"/>
        <v>0</v>
      </c>
      <c r="AL282" s="28">
        <f t="shared" si="52"/>
        <v>0</v>
      </c>
      <c r="AM282" s="28">
        <f t="shared" si="52"/>
        <v>0</v>
      </c>
      <c r="AN282" s="28">
        <f t="shared" si="52"/>
        <v>0</v>
      </c>
      <c r="AO282" s="28">
        <f t="shared" si="52"/>
        <v>0</v>
      </c>
      <c r="AP282" s="28">
        <f t="shared" si="52"/>
        <v>0</v>
      </c>
      <c r="AV282" s="1947">
        <f>IF(AF282&gt;0,SUM(AF$76:AF282),AV281+0.001)</f>
        <v>0.20700000000000016</v>
      </c>
      <c r="AW282" s="1947">
        <f>IF(AG282&gt;0,SUM(AG$76:AG282),AW281+0.001)</f>
        <v>0.20700000000000016</v>
      </c>
      <c r="AX282" s="1947">
        <f>IF(AH282&gt;0,SUM(AH$76:AH282),AX281+0.001)</f>
        <v>7.1850000000000618</v>
      </c>
      <c r="AY282" s="1947">
        <f>IF(AI282&gt;0,SUM(AI$76:AI282),AY281+0.001)</f>
        <v>6.1910000000000638</v>
      </c>
      <c r="AZ282" s="1947">
        <f>IF(AJ282&gt;0,SUM(AJ$76:AJ282),AZ281+0.001)</f>
        <v>1.1879999999999793</v>
      </c>
      <c r="BA282" s="1947">
        <f>IF(AK282&gt;0,SUM(AK$76:AK282),BA281+0.001)</f>
        <v>0.20700000000000016</v>
      </c>
      <c r="BB282" s="1947">
        <f>IF(AL282&gt;0,SUM(AL$76:AL282),BB281+0.001)</f>
        <v>0.20700000000000016</v>
      </c>
      <c r="BC282" s="1947">
        <f>IF(AM282&gt;0,SUM(AM$76:AM282),BC281+0.001)</f>
        <v>0.20700000000000016</v>
      </c>
      <c r="BD282" s="1947">
        <f>IF(AN282&gt;0,SUM(AN$76:AN282),BD281+0.001)</f>
        <v>0.20700000000000016</v>
      </c>
      <c r="BE282" s="1947">
        <f>IF(AO282&gt;0,SUM(AO$76:AO282),BE281+0.001)</f>
        <v>0.20700000000000016</v>
      </c>
      <c r="BF282" s="1947">
        <f>IF(AP282&gt;0,SUM(AP$76:AP282),BF281+0.001)</f>
        <v>0.20700000000000016</v>
      </c>
      <c r="BG282" s="1947"/>
      <c r="BH282" s="1947"/>
      <c r="BI282" s="1947"/>
      <c r="BJ282" s="1947"/>
    </row>
    <row r="283" spans="1:62" ht="23.25" customHeight="1">
      <c r="A283" s="1975" t="str">
        <f>IF(Y!DM46=0," ",Y!DM46)</f>
        <v xml:space="preserve"> </v>
      </c>
      <c r="B283" s="1968" t="str">
        <f>IF(Y!DN46=0," ",Y!DN46)</f>
        <v xml:space="preserve"> </v>
      </c>
      <c r="C283" s="1229"/>
      <c r="D283" s="1972" t="str">
        <f>IF(Y!DO46=0," ",Y!DO46)</f>
        <v xml:space="preserve"> </v>
      </c>
      <c r="E283" s="1972" t="str">
        <f>IF(Y!DP46=0," ",Y!DP46)</f>
        <v xml:space="preserve"> </v>
      </c>
      <c r="F283" s="1227" t="str">
        <f>IF(I282=0," ",S282)</f>
        <v xml:space="preserve"> </v>
      </c>
      <c r="G283" s="2941"/>
      <c r="H283" s="1493"/>
      <c r="I283" s="716"/>
      <c r="J283" s="716"/>
      <c r="K283" s="716"/>
      <c r="L283" s="716"/>
      <c r="M283" s="716"/>
      <c r="N283" s="716"/>
      <c r="O283" s="187"/>
      <c r="P283" s="187"/>
      <c r="Q283" s="187"/>
      <c r="R283" s="187"/>
      <c r="S283" s="187"/>
      <c r="T283" s="742">
        <f>IF(Y!DX46=0,0,Y!DX46)</f>
        <v>0</v>
      </c>
      <c r="U283" s="742">
        <f>IF(Y!DY46=0,0,Y!DY46)</f>
        <v>0</v>
      </c>
      <c r="V283" s="748">
        <v>0</v>
      </c>
      <c r="W283" s="748">
        <f>IF(V283&gt;0,SUM(V$76:V283),0)</f>
        <v>0</v>
      </c>
      <c r="X283" s="748">
        <f>IF(T282&lt;&gt;0,1,0)</f>
        <v>0</v>
      </c>
      <c r="Y283" s="750">
        <f>IF(X283&gt;0,SUM(X$76:X283),Y282+0.001)</f>
        <v>18.184000000000225</v>
      </c>
      <c r="Z283" s="751">
        <v>0</v>
      </c>
      <c r="AA283" s="751">
        <f>IF(Z283&gt;0,SUM(Z$76:Z283),0)</f>
        <v>0</v>
      </c>
      <c r="AB283" s="751">
        <f>IF(U282&lt;&gt;0,1,0)</f>
        <v>0</v>
      </c>
      <c r="AC283" s="753">
        <f>IF(AB283&gt;0,SUM(AB$76:AB283),AC282+0.001)</f>
        <v>0.20800000000000016</v>
      </c>
      <c r="AV283" s="1947">
        <f>IF(AF283&gt;0,SUM(AF$76:AF283),AV282+0.001)</f>
        <v>0.20800000000000016</v>
      </c>
      <c r="AW283" s="1947">
        <f>IF(AG283&gt;0,SUM(AG$76:AG283),AW282+0.001)</f>
        <v>0.20800000000000016</v>
      </c>
      <c r="AX283" s="1947">
        <f>IF(AH283&gt;0,SUM(AH$76:AH283),AX282+0.001)</f>
        <v>7.1860000000000621</v>
      </c>
      <c r="AY283" s="1947">
        <f>IF(AI283&gt;0,SUM(AI$76:AI283),AY282+0.001)</f>
        <v>6.1920000000000641</v>
      </c>
      <c r="AZ283" s="1947">
        <f>IF(AJ283&gt;0,SUM(AJ$76:AJ283),AZ282+0.001)</f>
        <v>1.1889999999999792</v>
      </c>
      <c r="BA283" s="1947">
        <f>IF(AK283&gt;0,SUM(AK$76:AK283),BA282+0.001)</f>
        <v>0.20800000000000016</v>
      </c>
      <c r="BB283" s="1947">
        <f>IF(AL283&gt;0,SUM(AL$76:AL283),BB282+0.001)</f>
        <v>0.20800000000000016</v>
      </c>
      <c r="BC283" s="1947">
        <f>IF(AM283&gt;0,SUM(AM$76:AM283),BC282+0.001)</f>
        <v>0.20800000000000016</v>
      </c>
      <c r="BD283" s="1947">
        <f>IF(AN283&gt;0,SUM(AN$76:AN283),BD282+0.001)</f>
        <v>0.20800000000000016</v>
      </c>
      <c r="BE283" s="1947">
        <f>IF(AO283&gt;0,SUM(AO$76:AO283),BE282+0.001)</f>
        <v>0.20800000000000016</v>
      </c>
      <c r="BF283" s="1947">
        <f>IF(AP283&gt;0,SUM(AP$76:AP283),BF282+0.001)</f>
        <v>0.20800000000000016</v>
      </c>
      <c r="BG283" s="1947"/>
      <c r="BH283" s="1947"/>
      <c r="BI283" s="1947"/>
      <c r="BJ283" s="1947"/>
    </row>
    <row r="284" spans="1:62" ht="23.25" customHeight="1">
      <c r="A284" s="1975" t="str">
        <f>IF(Y!DM47=0," ",Y!DM47)</f>
        <v xml:space="preserve"> </v>
      </c>
      <c r="B284" s="1968" t="str">
        <f>IF(Y!DN47=0," ",Y!DN47)</f>
        <v xml:space="preserve"> </v>
      </c>
      <c r="C284" s="1229"/>
      <c r="D284" s="1972" t="str">
        <f>IF(Y!DO47=0," ",Y!DO47)</f>
        <v xml:space="preserve"> </v>
      </c>
      <c r="E284" s="1972" t="str">
        <f>IF(Y!DP47=0," ",Y!DP47)</f>
        <v xml:space="preserve"> </v>
      </c>
      <c r="F284" s="1227" t="s">
        <v>2123</v>
      </c>
      <c r="G284" s="2941"/>
      <c r="H284" s="1493"/>
      <c r="I284" s="716"/>
      <c r="J284" s="716"/>
      <c r="K284" s="716"/>
      <c r="L284" s="716"/>
      <c r="M284" s="716"/>
      <c r="N284" s="716"/>
      <c r="O284" s="187"/>
      <c r="P284" s="187"/>
      <c r="Q284" s="187"/>
      <c r="R284" s="187"/>
      <c r="S284" s="187"/>
      <c r="T284" s="742">
        <f>IF(Y!DX47=0,0,Y!DX47)</f>
        <v>0</v>
      </c>
      <c r="U284" s="742">
        <f>IF(Y!DY47=0,0,Y!DY47)</f>
        <v>0</v>
      </c>
      <c r="V284" s="748">
        <v>0</v>
      </c>
      <c r="W284" s="748">
        <f>IF(V284&gt;0,SUM(V$76:V284),0)</f>
        <v>0</v>
      </c>
      <c r="X284" s="748">
        <f>IF(T282&lt;&gt;0,1,0)</f>
        <v>0</v>
      </c>
      <c r="Y284" s="750">
        <f>IF(X284&gt;0,SUM(X$76:X284),Y283+0.001)</f>
        <v>18.185000000000226</v>
      </c>
      <c r="Z284" s="751">
        <v>0</v>
      </c>
      <c r="AA284" s="751">
        <f>IF(Z284&gt;0,SUM(Z$76:Z284),0)</f>
        <v>0</v>
      </c>
      <c r="AB284" s="751">
        <f>IF(U282&lt;&gt;0,1,0)</f>
        <v>0</v>
      </c>
      <c r="AC284" s="753">
        <f>IF(AB284&gt;0,SUM(AB$76:AB284),AC283+0.001)</f>
        <v>0.20900000000000016</v>
      </c>
      <c r="AV284" s="1947">
        <f>IF(AF284&gt;0,SUM(AF$76:AF284),AV283+0.001)</f>
        <v>0.20900000000000016</v>
      </c>
      <c r="AW284" s="1947">
        <f>IF(AG284&gt;0,SUM(AG$76:AG284),AW283+0.001)</f>
        <v>0.20900000000000016</v>
      </c>
      <c r="AX284" s="1947">
        <f>IF(AH284&gt;0,SUM(AH$76:AH284),AX283+0.001)</f>
        <v>7.1870000000000624</v>
      </c>
      <c r="AY284" s="1947">
        <f>IF(AI284&gt;0,SUM(AI$76:AI284),AY283+0.001)</f>
        <v>6.1930000000000645</v>
      </c>
      <c r="AZ284" s="1947">
        <f>IF(AJ284&gt;0,SUM(AJ$76:AJ284),AZ283+0.001)</f>
        <v>1.1899999999999791</v>
      </c>
      <c r="BA284" s="1947">
        <f>IF(AK284&gt;0,SUM(AK$76:AK284),BA283+0.001)</f>
        <v>0.20900000000000016</v>
      </c>
      <c r="BB284" s="1947">
        <f>IF(AL284&gt;0,SUM(AL$76:AL284),BB283+0.001)</f>
        <v>0.20900000000000016</v>
      </c>
      <c r="BC284" s="1947">
        <f>IF(AM284&gt;0,SUM(AM$76:AM284),BC283+0.001)</f>
        <v>0.20900000000000016</v>
      </c>
      <c r="BD284" s="1947">
        <f>IF(AN284&gt;0,SUM(AN$76:AN284),BD283+0.001)</f>
        <v>0.20900000000000016</v>
      </c>
      <c r="BE284" s="1947">
        <f>IF(AO284&gt;0,SUM(AO$76:AO284),BE283+0.001)</f>
        <v>0.20900000000000016</v>
      </c>
      <c r="BF284" s="1947">
        <f>IF(AP284&gt;0,SUM(AP$76:AP284),BF283+0.001)</f>
        <v>0.20900000000000016</v>
      </c>
      <c r="BG284" s="1947"/>
      <c r="BH284" s="1947"/>
      <c r="BI284" s="1947"/>
      <c r="BJ284" s="1947"/>
    </row>
    <row r="285" spans="1:62" ht="23.25" customHeight="1">
      <c r="A285" s="1975" t="str">
        <f>IF(Y!DM48=0," ",Y!DM48)</f>
        <v xml:space="preserve"> </v>
      </c>
      <c r="B285" s="1968" t="str">
        <f>IF(Y!DN48=0," ",Y!DN48)</f>
        <v xml:space="preserve"> </v>
      </c>
      <c r="C285" s="1229"/>
      <c r="D285" s="1972" t="str">
        <f>IF(Y!DO48=0," ",Y!DO48)</f>
        <v xml:space="preserve"> </v>
      </c>
      <c r="E285" s="1972" t="str">
        <f>IF(Y!DP48=0," ",Y!DP48)</f>
        <v xml:space="preserve"> </v>
      </c>
      <c r="F285" s="1969" t="str">
        <f>IF(I285=0," ",P285)</f>
        <v xml:space="preserve"> </v>
      </c>
      <c r="G285" s="2941"/>
      <c r="H285" s="1493"/>
      <c r="I285" s="716">
        <f>Y!DQ48</f>
        <v>0</v>
      </c>
      <c r="J285" s="716">
        <f>Y!DR48</f>
        <v>0</v>
      </c>
      <c r="K285" s="716">
        <f>Y!DS48</f>
        <v>0</v>
      </c>
      <c r="L285" s="716">
        <f>Y!DT48</f>
        <v>0</v>
      </c>
      <c r="M285" s="716">
        <f>Y!DU48</f>
        <v>0</v>
      </c>
      <c r="N285" s="716">
        <f>Y!DV48</f>
        <v>0</v>
      </c>
      <c r="O285" s="187">
        <f>INT(I285/10)*10</f>
        <v>0</v>
      </c>
      <c r="P285" s="187" t="str">
        <f>IF(O285=0," ",LOOKUP(O285,I$68:I$72,J$68:J$72))</f>
        <v xml:space="preserve"> </v>
      </c>
      <c r="Q285" s="187" t="str">
        <f>IF(N285&gt;0,J285&amp;","&amp;K285&amp;","&amp;L285&amp;","&amp;M285&amp;","&amp;N285,IF(M285&gt;0,J285&amp;","&amp;K285&amp;","&amp;L285&amp;","&amp;M285,IF(L285&gt;0,J285&amp;","&amp;K285&amp;","&amp;L285,IF(K285&gt;0,J285&amp;","&amp;K285,IF(J285&gt;0,J285," ")))))</f>
        <v xml:space="preserve"> </v>
      </c>
      <c r="R285" s="187">
        <f>I285-O285</f>
        <v>0</v>
      </c>
      <c r="S285" s="187" t="str">
        <f>IF(O285=0," ",IF(O285=100,"ข้อที่ "&amp;Q285,"ข้อที่ "&amp;R285))</f>
        <v xml:space="preserve"> </v>
      </c>
      <c r="T285" s="742">
        <f>IF(Y!DX48=0,0,Y!DX48)</f>
        <v>0</v>
      </c>
      <c r="U285" s="742">
        <f>IF(Y!DY48=0,0,Y!DY48)</f>
        <v>0</v>
      </c>
      <c r="V285" s="748">
        <f>IF(X285&gt;0,1,0)</f>
        <v>0</v>
      </c>
      <c r="W285" s="748">
        <f>IF(V285&gt;0,SUM(V$76:V285),0)</f>
        <v>0</v>
      </c>
      <c r="X285" s="748">
        <f>IF(T285&lt;&gt;0,1,0)</f>
        <v>0</v>
      </c>
      <c r="Y285" s="750">
        <f>IF(X285&gt;0,SUM(X$76:X285),Y284+0.001)</f>
        <v>18.186000000000227</v>
      </c>
      <c r="Z285" s="751">
        <f>IF(AB285&gt;0,1,0)</f>
        <v>0</v>
      </c>
      <c r="AA285" s="751">
        <f>IF(Z285&gt;0,SUM(Z$76:Z285),0)</f>
        <v>0</v>
      </c>
      <c r="AB285" s="751">
        <f>IF(U285&lt;&gt;0,1,0)</f>
        <v>0</v>
      </c>
      <c r="AC285" s="753">
        <f>IF(AB285&gt;0,SUM(AB$76:AB285),AC284+0.001)</f>
        <v>0.21000000000000016</v>
      </c>
      <c r="AE285" s="28">
        <f>IF(I285=0,0,B285&amp;B286&amp;B287)</f>
        <v>0</v>
      </c>
      <c r="AF285" s="28">
        <f t="shared" ref="AF285:AP285" si="53">IF($I285=0,0,IF(OR($J285=AF$75,OR($K285=AF$75,OR($L285=AF$75,OR($M285=AF$75,$N285=AF$75)))),1,0))</f>
        <v>0</v>
      </c>
      <c r="AG285" s="28">
        <f t="shared" si="53"/>
        <v>0</v>
      </c>
      <c r="AH285" s="28">
        <f t="shared" si="53"/>
        <v>0</v>
      </c>
      <c r="AI285" s="28">
        <f t="shared" si="53"/>
        <v>0</v>
      </c>
      <c r="AJ285" s="28">
        <f t="shared" si="53"/>
        <v>0</v>
      </c>
      <c r="AK285" s="28">
        <f t="shared" si="53"/>
        <v>0</v>
      </c>
      <c r="AL285" s="28">
        <f t="shared" si="53"/>
        <v>0</v>
      </c>
      <c r="AM285" s="28">
        <f t="shared" si="53"/>
        <v>0</v>
      </c>
      <c r="AN285" s="28">
        <f t="shared" si="53"/>
        <v>0</v>
      </c>
      <c r="AO285" s="28">
        <f t="shared" si="53"/>
        <v>0</v>
      </c>
      <c r="AP285" s="28">
        <f t="shared" si="53"/>
        <v>0</v>
      </c>
      <c r="AV285" s="1947">
        <f>IF(AF285&gt;0,SUM(AF$76:AF285),AV284+0.001)</f>
        <v>0.21000000000000016</v>
      </c>
      <c r="AW285" s="1947">
        <f>IF(AG285&gt;0,SUM(AG$76:AG285),AW284+0.001)</f>
        <v>0.21000000000000016</v>
      </c>
      <c r="AX285" s="1947">
        <f>IF(AH285&gt;0,SUM(AH$76:AH285),AX284+0.001)</f>
        <v>7.1880000000000628</v>
      </c>
      <c r="AY285" s="1947">
        <f>IF(AI285&gt;0,SUM(AI$76:AI285),AY284+0.001)</f>
        <v>6.1940000000000648</v>
      </c>
      <c r="AZ285" s="1947">
        <f>IF(AJ285&gt;0,SUM(AJ$76:AJ285),AZ284+0.001)</f>
        <v>1.190999999999979</v>
      </c>
      <c r="BA285" s="1947">
        <f>IF(AK285&gt;0,SUM(AK$76:AK285),BA284+0.001)</f>
        <v>0.21000000000000016</v>
      </c>
      <c r="BB285" s="1947">
        <f>IF(AL285&gt;0,SUM(AL$76:AL285),BB284+0.001)</f>
        <v>0.21000000000000016</v>
      </c>
      <c r="BC285" s="1947">
        <f>IF(AM285&gt;0,SUM(AM$76:AM285),BC284+0.001)</f>
        <v>0.21000000000000016</v>
      </c>
      <c r="BD285" s="1947">
        <f>IF(AN285&gt;0,SUM(AN$76:AN285),BD284+0.001)</f>
        <v>0.21000000000000016</v>
      </c>
      <c r="BE285" s="1947">
        <f>IF(AO285&gt;0,SUM(AO$76:AO285),BE284+0.001)</f>
        <v>0.21000000000000016</v>
      </c>
      <c r="BF285" s="1947">
        <f>IF(AP285&gt;0,SUM(AP$76:AP285),BF284+0.001)</f>
        <v>0.21000000000000016</v>
      </c>
      <c r="BG285" s="1947"/>
      <c r="BH285" s="1947"/>
      <c r="BI285" s="1947"/>
      <c r="BJ285" s="1947"/>
    </row>
    <row r="286" spans="1:62" ht="23.25" customHeight="1">
      <c r="A286" s="1975" t="str">
        <f>IF(Y!DM49=0," ",Y!DM49)</f>
        <v xml:space="preserve"> </v>
      </c>
      <c r="B286" s="1968" t="str">
        <f>IF(Y!DN49=0," ",Y!DN49)</f>
        <v xml:space="preserve"> </v>
      </c>
      <c r="C286" s="1229"/>
      <c r="D286" s="1972" t="str">
        <f>IF(Y!DO49=0," ",Y!DO49)</f>
        <v xml:space="preserve"> </v>
      </c>
      <c r="E286" s="1972" t="str">
        <f>IF(Y!DP49=0," ",Y!DP49)</f>
        <v xml:space="preserve"> </v>
      </c>
      <c r="F286" s="1227" t="str">
        <f>IF(I285=0," ",S285)</f>
        <v xml:space="preserve"> </v>
      </c>
      <c r="G286" s="2941"/>
      <c r="H286" s="1493"/>
      <c r="I286" s="716"/>
      <c r="J286" s="716"/>
      <c r="K286" s="716"/>
      <c r="L286" s="716"/>
      <c r="M286" s="716"/>
      <c r="N286" s="716"/>
      <c r="O286" s="187"/>
      <c r="P286" s="187"/>
      <c r="Q286" s="187"/>
      <c r="R286" s="187"/>
      <c r="S286" s="187"/>
      <c r="T286" s="742">
        <f>IF(Y!DX49=0,0,Y!DX49)</f>
        <v>0</v>
      </c>
      <c r="U286" s="742">
        <f>IF(Y!DY49=0,0,Y!DY49)</f>
        <v>0</v>
      </c>
      <c r="V286" s="748">
        <v>0</v>
      </c>
      <c r="W286" s="748">
        <f>IF(V286&gt;0,SUM(V$76:V286),0)</f>
        <v>0</v>
      </c>
      <c r="X286" s="748">
        <f>IF(T285&lt;&gt;0,1,0)</f>
        <v>0</v>
      </c>
      <c r="Y286" s="750">
        <f>IF(X286&gt;0,SUM(X$76:X286),Y285+0.001)</f>
        <v>18.187000000000229</v>
      </c>
      <c r="Z286" s="751">
        <v>0</v>
      </c>
      <c r="AA286" s="751">
        <f>IF(Z286&gt;0,SUM(Z$76:Z286),0)</f>
        <v>0</v>
      </c>
      <c r="AB286" s="751">
        <f>IF(U285&lt;&gt;0,1,0)</f>
        <v>0</v>
      </c>
      <c r="AC286" s="753">
        <f>IF(AB286&gt;0,SUM(AB$76:AB286),AC285+0.001)</f>
        <v>0.21100000000000016</v>
      </c>
      <c r="AV286" s="1947">
        <f>IF(AF286&gt;0,SUM(AF$76:AF286),AV285+0.001)</f>
        <v>0.21100000000000016</v>
      </c>
      <c r="AW286" s="1947">
        <f>IF(AG286&gt;0,SUM(AG$76:AG286),AW285+0.001)</f>
        <v>0.21100000000000016</v>
      </c>
      <c r="AX286" s="1947">
        <f>IF(AH286&gt;0,SUM(AH$76:AH286),AX285+0.001)</f>
        <v>7.1890000000000631</v>
      </c>
      <c r="AY286" s="1947">
        <f>IF(AI286&gt;0,SUM(AI$76:AI286),AY285+0.001)</f>
        <v>6.1950000000000651</v>
      </c>
      <c r="AZ286" s="1947">
        <f>IF(AJ286&gt;0,SUM(AJ$76:AJ286),AZ285+0.001)</f>
        <v>1.1919999999999789</v>
      </c>
      <c r="BA286" s="1947">
        <f>IF(AK286&gt;0,SUM(AK$76:AK286),BA285+0.001)</f>
        <v>0.21100000000000016</v>
      </c>
      <c r="BB286" s="1947">
        <f>IF(AL286&gt;0,SUM(AL$76:AL286),BB285+0.001)</f>
        <v>0.21100000000000016</v>
      </c>
      <c r="BC286" s="1947">
        <f>IF(AM286&gt;0,SUM(AM$76:AM286),BC285+0.001)</f>
        <v>0.21100000000000016</v>
      </c>
      <c r="BD286" s="1947">
        <f>IF(AN286&gt;0,SUM(AN$76:AN286),BD285+0.001)</f>
        <v>0.21100000000000016</v>
      </c>
      <c r="BE286" s="1947">
        <f>IF(AO286&gt;0,SUM(AO$76:AO286),BE285+0.001)</f>
        <v>0.21100000000000016</v>
      </c>
      <c r="BF286" s="1947">
        <f>IF(AP286&gt;0,SUM(AP$76:AP286),BF285+0.001)</f>
        <v>0.21100000000000016</v>
      </c>
      <c r="BG286" s="1947"/>
      <c r="BH286" s="1947"/>
      <c r="BI286" s="1947"/>
      <c r="BJ286" s="1947"/>
    </row>
    <row r="287" spans="1:62" ht="23.25" customHeight="1">
      <c r="A287" s="1975" t="str">
        <f>IF(Y!DM50=0," ",Y!DM50)</f>
        <v xml:space="preserve"> </v>
      </c>
      <c r="B287" s="1968" t="str">
        <f>IF(Y!DN50=0," ",Y!DN50)</f>
        <v xml:space="preserve"> </v>
      </c>
      <c r="C287" s="1229"/>
      <c r="D287" s="1972" t="str">
        <f>IF(Y!DO50=0," ",Y!DO50)</f>
        <v xml:space="preserve"> </v>
      </c>
      <c r="E287" s="1972" t="str">
        <f>IF(Y!DP50=0," ",Y!DP50)</f>
        <v xml:space="preserve"> </v>
      </c>
      <c r="F287" s="1227" t="s">
        <v>2123</v>
      </c>
      <c r="G287" s="2941"/>
      <c r="H287" s="1493"/>
      <c r="I287" s="716"/>
      <c r="J287" s="716"/>
      <c r="K287" s="716"/>
      <c r="L287" s="716"/>
      <c r="M287" s="716"/>
      <c r="N287" s="716"/>
      <c r="O287" s="187"/>
      <c r="P287" s="187"/>
      <c r="Q287" s="187"/>
      <c r="R287" s="187"/>
      <c r="S287" s="187"/>
      <c r="T287" s="742">
        <f>IF(Y!DX50=0,0,Y!DX50)</f>
        <v>0</v>
      </c>
      <c r="U287" s="742">
        <f>IF(Y!DY50=0,0,Y!DY50)</f>
        <v>0</v>
      </c>
      <c r="V287" s="748">
        <v>0</v>
      </c>
      <c r="W287" s="748">
        <f>IF(V287&gt;0,SUM(V$76:V287),0)</f>
        <v>0</v>
      </c>
      <c r="X287" s="748">
        <f>IF(T285&lt;&gt;0,1,0)</f>
        <v>0</v>
      </c>
      <c r="Y287" s="750">
        <f>IF(X287&gt;0,SUM(X$76:X287),Y286+0.001)</f>
        <v>18.18800000000023</v>
      </c>
      <c r="Z287" s="751">
        <v>0</v>
      </c>
      <c r="AA287" s="751">
        <f>IF(Z287&gt;0,SUM(Z$76:Z287),0)</f>
        <v>0</v>
      </c>
      <c r="AB287" s="751">
        <f>IF(U285&lt;&gt;0,1,0)</f>
        <v>0</v>
      </c>
      <c r="AC287" s="753">
        <f>IF(AB287&gt;0,SUM(AB$76:AB287),AC286+0.001)</f>
        <v>0.21200000000000016</v>
      </c>
      <c r="AV287" s="1947">
        <f>IF(AF287&gt;0,SUM(AF$76:AF287),AV286+0.001)</f>
        <v>0.21200000000000016</v>
      </c>
      <c r="AW287" s="1947">
        <f>IF(AG287&gt;0,SUM(AG$76:AG287),AW286+0.001)</f>
        <v>0.21200000000000016</v>
      </c>
      <c r="AX287" s="1947">
        <f>IF(AH287&gt;0,SUM(AH$76:AH287),AX286+0.001)</f>
        <v>7.1900000000000635</v>
      </c>
      <c r="AY287" s="1947">
        <f>IF(AI287&gt;0,SUM(AI$76:AI287),AY286+0.001)</f>
        <v>6.1960000000000655</v>
      </c>
      <c r="AZ287" s="1947">
        <f>IF(AJ287&gt;0,SUM(AJ$76:AJ287),AZ286+0.001)</f>
        <v>1.1929999999999787</v>
      </c>
      <c r="BA287" s="1947">
        <f>IF(AK287&gt;0,SUM(AK$76:AK287),BA286+0.001)</f>
        <v>0.21200000000000016</v>
      </c>
      <c r="BB287" s="1947">
        <f>IF(AL287&gt;0,SUM(AL$76:AL287),BB286+0.001)</f>
        <v>0.21200000000000016</v>
      </c>
      <c r="BC287" s="1947">
        <f>IF(AM287&gt;0,SUM(AM$76:AM287),BC286+0.001)</f>
        <v>0.21200000000000016</v>
      </c>
      <c r="BD287" s="1947">
        <f>IF(AN287&gt;0,SUM(AN$76:AN287),BD286+0.001)</f>
        <v>0.21200000000000016</v>
      </c>
      <c r="BE287" s="1947">
        <f>IF(AO287&gt;0,SUM(AO$76:AO287),BE286+0.001)</f>
        <v>0.21200000000000016</v>
      </c>
      <c r="BF287" s="1947">
        <f>IF(AP287&gt;0,SUM(AP$76:AP287),BF286+0.001)</f>
        <v>0.21200000000000016</v>
      </c>
      <c r="BG287" s="1947"/>
      <c r="BH287" s="1947"/>
      <c r="BI287" s="1947"/>
      <c r="BJ287" s="1947"/>
    </row>
    <row r="288" spans="1:62" ht="23.25" customHeight="1">
      <c r="A288" s="1975" t="str">
        <f>IF(Y!DM51=0," ",Y!DM51)</f>
        <v xml:space="preserve"> </v>
      </c>
      <c r="B288" s="1968" t="str">
        <f>IF(Y!DN51=0," ",Y!DN51)</f>
        <v xml:space="preserve"> </v>
      </c>
      <c r="C288" s="1229"/>
      <c r="D288" s="1972" t="str">
        <f>IF(Y!DO51=0," ",Y!DO51)</f>
        <v xml:space="preserve"> </v>
      </c>
      <c r="E288" s="1972" t="str">
        <f>IF(Y!DP51=0," ",Y!DP51)</f>
        <v xml:space="preserve"> </v>
      </c>
      <c r="F288" s="1969" t="str">
        <f>IF(I288=0," ",P288)</f>
        <v xml:space="preserve"> </v>
      </c>
      <c r="G288" s="2941"/>
      <c r="H288" s="1493"/>
      <c r="I288" s="716">
        <f>Y!DQ51</f>
        <v>0</v>
      </c>
      <c r="J288" s="716">
        <f>Y!DR51</f>
        <v>0</v>
      </c>
      <c r="K288" s="716">
        <f>Y!DS51</f>
        <v>0</v>
      </c>
      <c r="L288" s="716">
        <f>Y!DT51</f>
        <v>0</v>
      </c>
      <c r="M288" s="716">
        <f>Y!DU51</f>
        <v>0</v>
      </c>
      <c r="N288" s="716">
        <f>Y!DV51</f>
        <v>0</v>
      </c>
      <c r="O288" s="187">
        <f>INT(I288/10)*10</f>
        <v>0</v>
      </c>
      <c r="P288" s="187" t="str">
        <f>IF(O288=0," ",LOOKUP(O288,I$68:I$72,J$68:J$72))</f>
        <v xml:space="preserve"> </v>
      </c>
      <c r="Q288" s="187" t="str">
        <f>IF(N288&gt;0,J288&amp;","&amp;K288&amp;","&amp;L288&amp;","&amp;M288&amp;","&amp;N288,IF(M288&gt;0,J288&amp;","&amp;K288&amp;","&amp;L288&amp;","&amp;M288,IF(L288&gt;0,J288&amp;","&amp;K288&amp;","&amp;L288,IF(K288&gt;0,J288&amp;","&amp;K288,IF(J288&gt;0,J288," ")))))</f>
        <v xml:space="preserve"> </v>
      </c>
      <c r="R288" s="187">
        <f>I288-O288</f>
        <v>0</v>
      </c>
      <c r="S288" s="187" t="str">
        <f>IF(O288=0," ",IF(O288=100,"ข้อที่ "&amp;Q288,"ข้อที่ "&amp;R288))</f>
        <v xml:space="preserve"> </v>
      </c>
      <c r="T288" s="742">
        <f>IF(Y!DX51=0,0,Y!DX51)</f>
        <v>0</v>
      </c>
      <c r="U288" s="742">
        <f>IF(Y!DY51=0,0,Y!DY51)</f>
        <v>0</v>
      </c>
      <c r="V288" s="748">
        <f>IF(X288&gt;0,1,0)</f>
        <v>0</v>
      </c>
      <c r="W288" s="748">
        <f>IF(V288&gt;0,SUM(V$76:V288),0)</f>
        <v>0</v>
      </c>
      <c r="X288" s="748">
        <f>IF(T288&lt;&gt;0,1,0)</f>
        <v>0</v>
      </c>
      <c r="Y288" s="750">
        <f>IF(X288&gt;0,SUM(X$76:X288),Y287+0.001)</f>
        <v>18.189000000000231</v>
      </c>
      <c r="Z288" s="751">
        <f>IF(AB288&gt;0,1,0)</f>
        <v>0</v>
      </c>
      <c r="AA288" s="751">
        <f>IF(Z288&gt;0,SUM(Z$76:Z288),0)</f>
        <v>0</v>
      </c>
      <c r="AB288" s="751">
        <f>IF(U288&lt;&gt;0,1,0)</f>
        <v>0</v>
      </c>
      <c r="AC288" s="753">
        <f>IF(AB288&gt;0,SUM(AB$76:AB288),AC287+0.001)</f>
        <v>0.21300000000000016</v>
      </c>
      <c r="AE288" s="28">
        <f>IF(I288=0,0,B288&amp;B289&amp;B290)</f>
        <v>0</v>
      </c>
      <c r="AF288" s="28">
        <f t="shared" ref="AF288:AP288" si="54">IF($I288=0,0,IF(OR($J288=AF$75,OR($K288=AF$75,OR($L288=AF$75,OR($M288=AF$75,$N288=AF$75)))),1,0))</f>
        <v>0</v>
      </c>
      <c r="AG288" s="28">
        <f t="shared" si="54"/>
        <v>0</v>
      </c>
      <c r="AH288" s="28">
        <f t="shared" si="54"/>
        <v>0</v>
      </c>
      <c r="AI288" s="28">
        <f t="shared" si="54"/>
        <v>0</v>
      </c>
      <c r="AJ288" s="28">
        <f t="shared" si="54"/>
        <v>0</v>
      </c>
      <c r="AK288" s="28">
        <f t="shared" si="54"/>
        <v>0</v>
      </c>
      <c r="AL288" s="28">
        <f t="shared" si="54"/>
        <v>0</v>
      </c>
      <c r="AM288" s="28">
        <f t="shared" si="54"/>
        <v>0</v>
      </c>
      <c r="AN288" s="28">
        <f t="shared" si="54"/>
        <v>0</v>
      </c>
      <c r="AO288" s="28">
        <f t="shared" si="54"/>
        <v>0</v>
      </c>
      <c r="AP288" s="28">
        <f t="shared" si="54"/>
        <v>0</v>
      </c>
      <c r="AV288" s="1947">
        <f>IF(AF288&gt;0,SUM(AF$76:AF288),AV287+0.001)</f>
        <v>0.21300000000000016</v>
      </c>
      <c r="AW288" s="1947">
        <f>IF(AG288&gt;0,SUM(AG$76:AG288),AW287+0.001)</f>
        <v>0.21300000000000016</v>
      </c>
      <c r="AX288" s="1947">
        <f>IF(AH288&gt;0,SUM(AH$76:AH288),AX287+0.001)</f>
        <v>7.1910000000000638</v>
      </c>
      <c r="AY288" s="1947">
        <f>IF(AI288&gt;0,SUM(AI$76:AI288),AY287+0.001)</f>
        <v>6.1970000000000658</v>
      </c>
      <c r="AZ288" s="1947">
        <f>IF(AJ288&gt;0,SUM(AJ$76:AJ288),AZ287+0.001)</f>
        <v>1.1939999999999786</v>
      </c>
      <c r="BA288" s="1947">
        <f>IF(AK288&gt;0,SUM(AK$76:AK288),BA287+0.001)</f>
        <v>0.21300000000000016</v>
      </c>
      <c r="BB288" s="1947">
        <f>IF(AL288&gt;0,SUM(AL$76:AL288),BB287+0.001)</f>
        <v>0.21300000000000016</v>
      </c>
      <c r="BC288" s="1947">
        <f>IF(AM288&gt;0,SUM(AM$76:AM288),BC287+0.001)</f>
        <v>0.21300000000000016</v>
      </c>
      <c r="BD288" s="1947">
        <f>IF(AN288&gt;0,SUM(AN$76:AN288),BD287+0.001)</f>
        <v>0.21300000000000016</v>
      </c>
      <c r="BE288" s="1947">
        <f>IF(AO288&gt;0,SUM(AO$76:AO288),BE287+0.001)</f>
        <v>0.21300000000000016</v>
      </c>
      <c r="BF288" s="1947">
        <f>IF(AP288&gt;0,SUM(AP$76:AP288),BF287+0.001)</f>
        <v>0.21300000000000016</v>
      </c>
      <c r="BG288" s="1947"/>
      <c r="BH288" s="1947"/>
      <c r="BI288" s="1947"/>
      <c r="BJ288" s="1947"/>
    </row>
    <row r="289" spans="1:62" ht="23.25" customHeight="1">
      <c r="A289" s="1975" t="str">
        <f>IF(Y!DM52=0," ",Y!DM52)</f>
        <v xml:space="preserve"> </v>
      </c>
      <c r="B289" s="1968" t="str">
        <f>IF(Y!DN52=0," ",Y!DN52)</f>
        <v xml:space="preserve"> </v>
      </c>
      <c r="C289" s="1229"/>
      <c r="D289" s="1972" t="str">
        <f>IF(Y!DO52=0," ",Y!DO52)</f>
        <v xml:space="preserve"> </v>
      </c>
      <c r="E289" s="1972" t="str">
        <f>IF(Y!DP52=0," ",Y!DP52)</f>
        <v xml:space="preserve"> </v>
      </c>
      <c r="F289" s="1227" t="str">
        <f>IF(I288=0," ",S288)</f>
        <v xml:space="preserve"> </v>
      </c>
      <c r="G289" s="2941"/>
      <c r="H289" s="1493"/>
      <c r="I289" s="716"/>
      <c r="J289" s="716"/>
      <c r="K289" s="716"/>
      <c r="L289" s="716"/>
      <c r="M289" s="716"/>
      <c r="N289" s="716"/>
      <c r="O289" s="187"/>
      <c r="P289" s="187"/>
      <c r="Q289" s="187"/>
      <c r="R289" s="187"/>
      <c r="S289" s="187"/>
      <c r="T289" s="742">
        <f>IF(Y!DX52=0,0,Y!DX52)</f>
        <v>0</v>
      </c>
      <c r="U289" s="742">
        <f>IF(Y!DY52=0,0,Y!DY52)</f>
        <v>0</v>
      </c>
      <c r="V289" s="748">
        <v>0</v>
      </c>
      <c r="W289" s="748">
        <f>IF(V289&gt;0,SUM(V$76:V289),0)</f>
        <v>0</v>
      </c>
      <c r="X289" s="748">
        <f>IF(T288&lt;&gt;0,1,0)</f>
        <v>0</v>
      </c>
      <c r="Y289" s="750">
        <f>IF(X289&gt;0,SUM(X$76:X289),Y288+0.001)</f>
        <v>18.190000000000232</v>
      </c>
      <c r="Z289" s="751">
        <v>0</v>
      </c>
      <c r="AA289" s="751">
        <f>IF(Z289&gt;0,SUM(Z$76:Z289),0)</f>
        <v>0</v>
      </c>
      <c r="AB289" s="751">
        <f>IF(U288&lt;&gt;0,1,0)</f>
        <v>0</v>
      </c>
      <c r="AC289" s="753">
        <f>IF(AB289&gt;0,SUM(AB$76:AB289),AC288+0.001)</f>
        <v>0.21400000000000016</v>
      </c>
      <c r="AV289" s="1947">
        <f>IF(AF289&gt;0,SUM(AF$76:AF289),AV288+0.001)</f>
        <v>0.21400000000000016</v>
      </c>
      <c r="AW289" s="1947">
        <f>IF(AG289&gt;0,SUM(AG$76:AG289),AW288+0.001)</f>
        <v>0.21400000000000016</v>
      </c>
      <c r="AX289" s="1947">
        <f>IF(AH289&gt;0,SUM(AH$76:AH289),AX288+0.001)</f>
        <v>7.1920000000000641</v>
      </c>
      <c r="AY289" s="1947">
        <f>IF(AI289&gt;0,SUM(AI$76:AI289),AY288+0.001)</f>
        <v>6.1980000000000661</v>
      </c>
      <c r="AZ289" s="1947">
        <f>IF(AJ289&gt;0,SUM(AJ$76:AJ289),AZ288+0.001)</f>
        <v>1.1949999999999785</v>
      </c>
      <c r="BA289" s="1947">
        <f>IF(AK289&gt;0,SUM(AK$76:AK289),BA288+0.001)</f>
        <v>0.21400000000000016</v>
      </c>
      <c r="BB289" s="1947">
        <f>IF(AL289&gt;0,SUM(AL$76:AL289),BB288+0.001)</f>
        <v>0.21400000000000016</v>
      </c>
      <c r="BC289" s="1947">
        <f>IF(AM289&gt;0,SUM(AM$76:AM289),BC288+0.001)</f>
        <v>0.21400000000000016</v>
      </c>
      <c r="BD289" s="1947">
        <f>IF(AN289&gt;0,SUM(AN$76:AN289),BD288+0.001)</f>
        <v>0.21400000000000016</v>
      </c>
      <c r="BE289" s="1947">
        <f>IF(AO289&gt;0,SUM(AO$76:AO289),BE288+0.001)</f>
        <v>0.21400000000000016</v>
      </c>
      <c r="BF289" s="1947">
        <f>IF(AP289&gt;0,SUM(AP$76:AP289),BF288+0.001)</f>
        <v>0.21400000000000016</v>
      </c>
      <c r="BG289" s="1947"/>
      <c r="BH289" s="1947"/>
      <c r="BI289" s="1947"/>
      <c r="BJ289" s="1947"/>
    </row>
    <row r="290" spans="1:62" ht="23.25" customHeight="1">
      <c r="A290" s="1975" t="str">
        <f>IF(Y!DM53=0," ",Y!DM53)</f>
        <v xml:space="preserve"> </v>
      </c>
      <c r="B290" s="1968" t="str">
        <f>IF(Y!DN53=0," ",Y!DN53)</f>
        <v xml:space="preserve"> </v>
      </c>
      <c r="C290" s="1229"/>
      <c r="D290" s="1972" t="str">
        <f>IF(Y!DO53=0," ",Y!DO53)</f>
        <v xml:space="preserve"> </v>
      </c>
      <c r="E290" s="1972" t="str">
        <f>IF(Y!DP53=0," ",Y!DP53)</f>
        <v xml:space="preserve"> </v>
      </c>
      <c r="F290" s="1227" t="s">
        <v>2123</v>
      </c>
      <c r="G290" s="2941"/>
      <c r="H290" s="1493"/>
      <c r="I290" s="716"/>
      <c r="J290" s="716"/>
      <c r="K290" s="716"/>
      <c r="L290" s="716"/>
      <c r="M290" s="716"/>
      <c r="N290" s="716"/>
      <c r="O290" s="187"/>
      <c r="P290" s="187"/>
      <c r="Q290" s="187"/>
      <c r="R290" s="187"/>
      <c r="S290" s="187"/>
      <c r="T290" s="742">
        <f>IF(Y!DX53=0,0,Y!DX53)</f>
        <v>0</v>
      </c>
      <c r="U290" s="742">
        <f>IF(Y!DY53=0,0,Y!DY53)</f>
        <v>0</v>
      </c>
      <c r="V290" s="748">
        <v>0</v>
      </c>
      <c r="W290" s="748">
        <f>IF(V290&gt;0,SUM(V$76:V290),0)</f>
        <v>0</v>
      </c>
      <c r="X290" s="748">
        <f>IF(T288&lt;&gt;0,1,0)</f>
        <v>0</v>
      </c>
      <c r="Y290" s="750">
        <f>IF(X290&gt;0,SUM(X$76:X290),Y289+0.001)</f>
        <v>18.191000000000233</v>
      </c>
      <c r="Z290" s="751">
        <v>0</v>
      </c>
      <c r="AA290" s="751">
        <f>IF(Z290&gt;0,SUM(Z$76:Z290),0)</f>
        <v>0</v>
      </c>
      <c r="AB290" s="751">
        <f>IF(U288&lt;&gt;0,1,0)</f>
        <v>0</v>
      </c>
      <c r="AC290" s="753">
        <f>IF(AB290&gt;0,SUM(AB$76:AB290),AC289+0.001)</f>
        <v>0.21500000000000016</v>
      </c>
      <c r="AV290" s="1947">
        <f>IF(AF290&gt;0,SUM(AF$76:AF290),AV289+0.001)</f>
        <v>0.21500000000000016</v>
      </c>
      <c r="AW290" s="1947">
        <f>IF(AG290&gt;0,SUM(AG$76:AG290),AW289+0.001)</f>
        <v>0.21500000000000016</v>
      </c>
      <c r="AX290" s="1947">
        <f>IF(AH290&gt;0,SUM(AH$76:AH290),AX289+0.001)</f>
        <v>7.1930000000000645</v>
      </c>
      <c r="AY290" s="1947">
        <f>IF(AI290&gt;0,SUM(AI$76:AI290),AY289+0.001)</f>
        <v>6.1990000000000665</v>
      </c>
      <c r="AZ290" s="1947">
        <f>IF(AJ290&gt;0,SUM(AJ$76:AJ290),AZ289+0.001)</f>
        <v>1.1959999999999784</v>
      </c>
      <c r="BA290" s="1947">
        <f>IF(AK290&gt;0,SUM(AK$76:AK290),BA289+0.001)</f>
        <v>0.21500000000000016</v>
      </c>
      <c r="BB290" s="1947">
        <f>IF(AL290&gt;0,SUM(AL$76:AL290),BB289+0.001)</f>
        <v>0.21500000000000016</v>
      </c>
      <c r="BC290" s="1947">
        <f>IF(AM290&gt;0,SUM(AM$76:AM290),BC289+0.001)</f>
        <v>0.21500000000000016</v>
      </c>
      <c r="BD290" s="1947">
        <f>IF(AN290&gt;0,SUM(AN$76:AN290),BD289+0.001)</f>
        <v>0.21500000000000016</v>
      </c>
      <c r="BE290" s="1947">
        <f>IF(AO290&gt;0,SUM(AO$76:AO290),BE289+0.001)</f>
        <v>0.21500000000000016</v>
      </c>
      <c r="BF290" s="1947">
        <f>IF(AP290&gt;0,SUM(AP$76:AP290),BF289+0.001)</f>
        <v>0.21500000000000016</v>
      </c>
      <c r="BG290" s="1947"/>
      <c r="BH290" s="1947"/>
      <c r="BI290" s="1947"/>
      <c r="BJ290" s="1947"/>
    </row>
    <row r="291" spans="1:62" ht="23.25" customHeight="1">
      <c r="A291" s="1975" t="str">
        <f>IF(Y!DM54=0," ",Y!DM54)</f>
        <v xml:space="preserve"> </v>
      </c>
      <c r="B291" s="1968" t="str">
        <f>IF(Y!DN54=0," ",Y!DN54)</f>
        <v xml:space="preserve"> </v>
      </c>
      <c r="C291" s="1229"/>
      <c r="D291" s="1972" t="str">
        <f>IF(Y!DO54=0," ",Y!DO54)</f>
        <v xml:space="preserve"> </v>
      </c>
      <c r="E291" s="1972" t="str">
        <f>IF(Y!DP54=0," ",Y!DP54)</f>
        <v xml:space="preserve"> </v>
      </c>
      <c r="F291" s="1969" t="str">
        <f>IF(I291=0," ",P291)</f>
        <v xml:space="preserve"> </v>
      </c>
      <c r="G291" s="2941"/>
      <c r="H291" s="1493"/>
      <c r="I291" s="716">
        <f>Y!DQ54</f>
        <v>0</v>
      </c>
      <c r="J291" s="716">
        <f>Y!DR54</f>
        <v>0</v>
      </c>
      <c r="K291" s="716">
        <f>Y!DS54</f>
        <v>0</v>
      </c>
      <c r="L291" s="716">
        <f>Y!DT54</f>
        <v>0</v>
      </c>
      <c r="M291" s="716">
        <f>Y!DU54</f>
        <v>0</v>
      </c>
      <c r="N291" s="716">
        <f>Y!DV54</f>
        <v>0</v>
      </c>
      <c r="O291" s="187">
        <f>INT(I291/10)*10</f>
        <v>0</v>
      </c>
      <c r="P291" s="187" t="str">
        <f>IF(O291=0," ",LOOKUP(O291,I$68:I$72,J$68:J$72))</f>
        <v xml:space="preserve"> </v>
      </c>
      <c r="Q291" s="187" t="str">
        <f>IF(N291&gt;0,J291&amp;","&amp;K291&amp;","&amp;L291&amp;","&amp;M291&amp;","&amp;N291,IF(M291&gt;0,J291&amp;","&amp;K291&amp;","&amp;L291&amp;","&amp;M291,IF(L291&gt;0,J291&amp;","&amp;K291&amp;","&amp;L291,IF(K291&gt;0,J291&amp;","&amp;K291,IF(J291&gt;0,J291," ")))))</f>
        <v xml:space="preserve"> </v>
      </c>
      <c r="R291" s="187">
        <f>I291-O291</f>
        <v>0</v>
      </c>
      <c r="S291" s="187" t="str">
        <f>IF(O291=0," ",IF(O291=100,"ข้อที่ "&amp;Q291,"ข้อที่ "&amp;R291))</f>
        <v xml:space="preserve"> </v>
      </c>
      <c r="T291" s="742">
        <f>IF(Y!DX54=0,0,Y!DX54)</f>
        <v>0</v>
      </c>
      <c r="U291" s="742">
        <f>IF(Y!DY54=0,0,Y!DY54)</f>
        <v>0</v>
      </c>
      <c r="V291" s="748">
        <f>IF(X291&gt;0,1,0)</f>
        <v>0</v>
      </c>
      <c r="W291" s="748">
        <f>IF(V291&gt;0,SUM(V$76:V291),0)</f>
        <v>0</v>
      </c>
      <c r="X291" s="748">
        <f>IF(T291&lt;&gt;0,1,0)</f>
        <v>0</v>
      </c>
      <c r="Y291" s="750">
        <f>IF(X291&gt;0,SUM(X$76:X291),Y290+0.001)</f>
        <v>18.192000000000235</v>
      </c>
      <c r="Z291" s="751">
        <f>IF(AB291&gt;0,1,0)</f>
        <v>0</v>
      </c>
      <c r="AA291" s="751">
        <f>IF(Z291&gt;0,SUM(Z$76:Z291),0)</f>
        <v>0</v>
      </c>
      <c r="AB291" s="751">
        <f>IF(U291&lt;&gt;0,1,0)</f>
        <v>0</v>
      </c>
      <c r="AC291" s="753">
        <f>IF(AB291&gt;0,SUM(AB$76:AB291),AC290+0.001)</f>
        <v>0.21600000000000016</v>
      </c>
      <c r="AE291" s="28">
        <f>IF(I291=0,0,B291&amp;B292&amp;B293)</f>
        <v>0</v>
      </c>
      <c r="AF291" s="28">
        <f t="shared" ref="AF291:AP291" si="55">IF($I291=0,0,IF(OR($J291=AF$75,OR($K291=AF$75,OR($L291=AF$75,OR($M291=AF$75,$N291=AF$75)))),1,0))</f>
        <v>0</v>
      </c>
      <c r="AG291" s="28">
        <f t="shared" si="55"/>
        <v>0</v>
      </c>
      <c r="AH291" s="28">
        <f t="shared" si="55"/>
        <v>0</v>
      </c>
      <c r="AI291" s="28">
        <f t="shared" si="55"/>
        <v>0</v>
      </c>
      <c r="AJ291" s="28">
        <f t="shared" si="55"/>
        <v>0</v>
      </c>
      <c r="AK291" s="28">
        <f t="shared" si="55"/>
        <v>0</v>
      </c>
      <c r="AL291" s="28">
        <f t="shared" si="55"/>
        <v>0</v>
      </c>
      <c r="AM291" s="28">
        <f t="shared" si="55"/>
        <v>0</v>
      </c>
      <c r="AN291" s="28">
        <f t="shared" si="55"/>
        <v>0</v>
      </c>
      <c r="AO291" s="28">
        <f t="shared" si="55"/>
        <v>0</v>
      </c>
      <c r="AP291" s="28">
        <f t="shared" si="55"/>
        <v>0</v>
      </c>
      <c r="AV291" s="1947">
        <f>IF(AF291&gt;0,SUM(AF$76:AF291),AV290+0.001)</f>
        <v>0.21600000000000016</v>
      </c>
      <c r="AW291" s="1947">
        <f>IF(AG291&gt;0,SUM(AG$76:AG291),AW290+0.001)</f>
        <v>0.21600000000000016</v>
      </c>
      <c r="AX291" s="1947">
        <f>IF(AH291&gt;0,SUM(AH$76:AH291),AX290+0.001)</f>
        <v>7.1940000000000648</v>
      </c>
      <c r="AY291" s="1947">
        <f>IF(AI291&gt;0,SUM(AI$76:AI291),AY290+0.001)</f>
        <v>6.2000000000000668</v>
      </c>
      <c r="AZ291" s="1947">
        <f>IF(AJ291&gt;0,SUM(AJ$76:AJ291),AZ290+0.001)</f>
        <v>1.1969999999999783</v>
      </c>
      <c r="BA291" s="1947">
        <f>IF(AK291&gt;0,SUM(AK$76:AK291),BA290+0.001)</f>
        <v>0.21600000000000016</v>
      </c>
      <c r="BB291" s="1947">
        <f>IF(AL291&gt;0,SUM(AL$76:AL291),BB290+0.001)</f>
        <v>0.21600000000000016</v>
      </c>
      <c r="BC291" s="1947">
        <f>IF(AM291&gt;0,SUM(AM$76:AM291),BC290+0.001)</f>
        <v>0.21600000000000016</v>
      </c>
      <c r="BD291" s="1947">
        <f>IF(AN291&gt;0,SUM(AN$76:AN291),BD290+0.001)</f>
        <v>0.21600000000000016</v>
      </c>
      <c r="BE291" s="1947">
        <f>IF(AO291&gt;0,SUM(AO$76:AO291),BE290+0.001)</f>
        <v>0.21600000000000016</v>
      </c>
      <c r="BF291" s="1947">
        <f>IF(AP291&gt;0,SUM(AP$76:AP291),BF290+0.001)</f>
        <v>0.21600000000000016</v>
      </c>
      <c r="BG291" s="1947"/>
      <c r="BH291" s="1947"/>
      <c r="BI291" s="1947"/>
      <c r="BJ291" s="1947"/>
    </row>
    <row r="292" spans="1:62" ht="23.25" customHeight="1">
      <c r="A292" s="1975" t="str">
        <f>IF(Y!DM55=0," ",Y!DM55)</f>
        <v xml:space="preserve"> </v>
      </c>
      <c r="B292" s="1968" t="str">
        <f>IF(Y!DN55=0," ",Y!DN55)</f>
        <v xml:space="preserve"> </v>
      </c>
      <c r="C292" s="1229"/>
      <c r="D292" s="1972" t="str">
        <f>IF(Y!DO55=0," ",Y!DO55)</f>
        <v xml:space="preserve"> </v>
      </c>
      <c r="E292" s="1972" t="str">
        <f>IF(Y!DP55=0," ",Y!DP55)</f>
        <v xml:space="preserve"> </v>
      </c>
      <c r="F292" s="1227" t="str">
        <f>IF(I291=0," ",S291)</f>
        <v xml:space="preserve"> </v>
      </c>
      <c r="G292" s="2941"/>
      <c r="H292" s="1493"/>
      <c r="I292" s="716"/>
      <c r="J292" s="716"/>
      <c r="K292" s="716"/>
      <c r="L292" s="716"/>
      <c r="M292" s="716"/>
      <c r="N292" s="716"/>
      <c r="O292" s="187"/>
      <c r="P292" s="187"/>
      <c r="Q292" s="187"/>
      <c r="R292" s="187"/>
      <c r="S292" s="187"/>
      <c r="T292" s="742">
        <f>IF(Y!DX55=0,0,Y!DX55)</f>
        <v>0</v>
      </c>
      <c r="U292" s="742">
        <f>IF(Y!DY55=0,0,Y!DY55)</f>
        <v>0</v>
      </c>
      <c r="V292" s="748">
        <v>0</v>
      </c>
      <c r="W292" s="748">
        <f>IF(V292&gt;0,SUM(V$76:V292),0)</f>
        <v>0</v>
      </c>
      <c r="X292" s="748">
        <f>IF(T291&lt;&gt;0,1,0)</f>
        <v>0</v>
      </c>
      <c r="Y292" s="750">
        <f>IF(X292&gt;0,SUM(X$76:X292),Y291+0.001)</f>
        <v>18.193000000000236</v>
      </c>
      <c r="Z292" s="751">
        <v>0</v>
      </c>
      <c r="AA292" s="751">
        <f>IF(Z292&gt;0,SUM(Z$76:Z292),0)</f>
        <v>0</v>
      </c>
      <c r="AB292" s="751">
        <f>IF(U291&lt;&gt;0,1,0)</f>
        <v>0</v>
      </c>
      <c r="AC292" s="753">
        <f>IF(AB292&gt;0,SUM(AB$76:AB292),AC291+0.001)</f>
        <v>0.21700000000000016</v>
      </c>
      <c r="AV292" s="1947">
        <f>IF(AF292&gt;0,SUM(AF$76:AF292),AV291+0.001)</f>
        <v>0.21700000000000016</v>
      </c>
      <c r="AW292" s="1947">
        <f>IF(AG292&gt;0,SUM(AG$76:AG292),AW291+0.001)</f>
        <v>0.21700000000000016</v>
      </c>
      <c r="AX292" s="1947">
        <f>IF(AH292&gt;0,SUM(AH$76:AH292),AX291+0.001)</f>
        <v>7.1950000000000651</v>
      </c>
      <c r="AY292" s="1947">
        <f>IF(AI292&gt;0,SUM(AI$76:AI292),AY291+0.001)</f>
        <v>6.2010000000000671</v>
      </c>
      <c r="AZ292" s="1947">
        <f>IF(AJ292&gt;0,SUM(AJ$76:AJ292),AZ291+0.001)</f>
        <v>1.1979999999999782</v>
      </c>
      <c r="BA292" s="1947">
        <f>IF(AK292&gt;0,SUM(AK$76:AK292),BA291+0.001)</f>
        <v>0.21700000000000016</v>
      </c>
      <c r="BB292" s="1947">
        <f>IF(AL292&gt;0,SUM(AL$76:AL292),BB291+0.001)</f>
        <v>0.21700000000000016</v>
      </c>
      <c r="BC292" s="1947">
        <f>IF(AM292&gt;0,SUM(AM$76:AM292),BC291+0.001)</f>
        <v>0.21700000000000016</v>
      </c>
      <c r="BD292" s="1947">
        <f>IF(AN292&gt;0,SUM(AN$76:AN292),BD291+0.001)</f>
        <v>0.21700000000000016</v>
      </c>
      <c r="BE292" s="1947">
        <f>IF(AO292&gt;0,SUM(AO$76:AO292),BE291+0.001)</f>
        <v>0.21700000000000016</v>
      </c>
      <c r="BF292" s="1947">
        <f>IF(AP292&gt;0,SUM(AP$76:AP292),BF291+0.001)</f>
        <v>0.21700000000000016</v>
      </c>
      <c r="BG292" s="1947"/>
      <c r="BH292" s="1947"/>
      <c r="BI292" s="1947"/>
      <c r="BJ292" s="1947"/>
    </row>
    <row r="293" spans="1:62" ht="23.25" customHeight="1">
      <c r="A293" s="1975" t="str">
        <f>IF(Y!DM56=0," ",Y!DM56)</f>
        <v xml:space="preserve"> </v>
      </c>
      <c r="B293" s="1968" t="str">
        <f>IF(Y!DN56=0," ",Y!DN56)</f>
        <v xml:space="preserve"> </v>
      </c>
      <c r="C293" s="1229"/>
      <c r="D293" s="1972" t="str">
        <f>IF(Y!DO56=0," ",Y!DO56)</f>
        <v xml:space="preserve"> </v>
      </c>
      <c r="E293" s="1972" t="str">
        <f>IF(Y!DP56=0," ",Y!DP56)</f>
        <v xml:space="preserve"> </v>
      </c>
      <c r="F293" s="1227" t="s">
        <v>2123</v>
      </c>
      <c r="G293" s="2941"/>
      <c r="H293" s="1493"/>
      <c r="I293" s="716"/>
      <c r="J293" s="716"/>
      <c r="K293" s="716"/>
      <c r="L293" s="716"/>
      <c r="M293" s="716"/>
      <c r="N293" s="716"/>
      <c r="O293" s="187"/>
      <c r="P293" s="187"/>
      <c r="Q293" s="187"/>
      <c r="R293" s="187"/>
      <c r="S293" s="187"/>
      <c r="T293" s="742">
        <f>IF(Y!DX56=0,0,Y!DX56)</f>
        <v>0</v>
      </c>
      <c r="U293" s="742">
        <f>IF(Y!DY56=0,0,Y!DY56)</f>
        <v>0</v>
      </c>
      <c r="V293" s="748">
        <v>0</v>
      </c>
      <c r="W293" s="748">
        <f>IF(V293&gt;0,SUM(V$76:V293),0)</f>
        <v>0</v>
      </c>
      <c r="X293" s="748">
        <f>IF(T291&lt;&gt;0,1,0)</f>
        <v>0</v>
      </c>
      <c r="Y293" s="750">
        <f>IF(X293&gt;0,SUM(X$76:X293),Y292+0.001)</f>
        <v>18.194000000000237</v>
      </c>
      <c r="Z293" s="751">
        <v>0</v>
      </c>
      <c r="AA293" s="751">
        <f>IF(Z293&gt;0,SUM(Z$76:Z293),0)</f>
        <v>0</v>
      </c>
      <c r="AB293" s="751">
        <f>IF(U291&lt;&gt;0,1,0)</f>
        <v>0</v>
      </c>
      <c r="AC293" s="753">
        <f>IF(AB293&gt;0,SUM(AB$76:AB293),AC292+0.001)</f>
        <v>0.21800000000000017</v>
      </c>
      <c r="AV293" s="1947">
        <f>IF(AF293&gt;0,SUM(AF$76:AF293),AV292+0.001)</f>
        <v>0.21800000000000017</v>
      </c>
      <c r="AW293" s="1947">
        <f>IF(AG293&gt;0,SUM(AG$76:AG293),AW292+0.001)</f>
        <v>0.21800000000000017</v>
      </c>
      <c r="AX293" s="1947">
        <f>IF(AH293&gt;0,SUM(AH$76:AH293),AX292+0.001)</f>
        <v>7.1960000000000655</v>
      </c>
      <c r="AY293" s="1947">
        <f>IF(AI293&gt;0,SUM(AI$76:AI293),AY292+0.001)</f>
        <v>6.2020000000000675</v>
      </c>
      <c r="AZ293" s="1947">
        <f>IF(AJ293&gt;0,SUM(AJ$76:AJ293),AZ292+0.001)</f>
        <v>1.1989999999999781</v>
      </c>
      <c r="BA293" s="1947">
        <f>IF(AK293&gt;0,SUM(AK$76:AK293),BA292+0.001)</f>
        <v>0.21800000000000017</v>
      </c>
      <c r="BB293" s="1947">
        <f>IF(AL293&gt;0,SUM(AL$76:AL293),BB292+0.001)</f>
        <v>0.21800000000000017</v>
      </c>
      <c r="BC293" s="1947">
        <f>IF(AM293&gt;0,SUM(AM$76:AM293),BC292+0.001)</f>
        <v>0.21800000000000017</v>
      </c>
      <c r="BD293" s="1947">
        <f>IF(AN293&gt;0,SUM(AN$76:AN293),BD292+0.001)</f>
        <v>0.21800000000000017</v>
      </c>
      <c r="BE293" s="1947">
        <f>IF(AO293&gt;0,SUM(AO$76:AO293),BE292+0.001)</f>
        <v>0.21800000000000017</v>
      </c>
      <c r="BF293" s="1947">
        <f>IF(AP293&gt;0,SUM(AP$76:AP293),BF292+0.001)</f>
        <v>0.21800000000000017</v>
      </c>
      <c r="BG293" s="1947"/>
      <c r="BH293" s="1947"/>
      <c r="BI293" s="1947"/>
      <c r="BJ293" s="1947"/>
    </row>
    <row r="294" spans="1:62" ht="23.25" customHeight="1">
      <c r="A294" s="1975" t="str">
        <f>IF(Y!DM57=0," ",Y!DM57)</f>
        <v xml:space="preserve"> </v>
      </c>
      <c r="B294" s="1968" t="str">
        <f>IF(Y!DN57=0," ",Y!DN57)</f>
        <v xml:space="preserve"> </v>
      </c>
      <c r="C294" s="1229"/>
      <c r="D294" s="1972" t="str">
        <f>IF(Y!DO57=0," ",Y!DO57)</f>
        <v xml:space="preserve"> </v>
      </c>
      <c r="E294" s="1972" t="str">
        <f>IF(Y!DP57=0," ",Y!DP57)</f>
        <v xml:space="preserve"> </v>
      </c>
      <c r="F294" s="1969" t="str">
        <f>IF(I294=0," ",P294)</f>
        <v xml:space="preserve"> </v>
      </c>
      <c r="G294" s="2941"/>
      <c r="H294" s="1493"/>
      <c r="I294" s="716">
        <f>Y!DQ57</f>
        <v>0</v>
      </c>
      <c r="J294" s="716">
        <f>Y!DR57</f>
        <v>0</v>
      </c>
      <c r="K294" s="716">
        <f>Y!DS57</f>
        <v>0</v>
      </c>
      <c r="L294" s="716">
        <f>Y!DT57</f>
        <v>0</v>
      </c>
      <c r="M294" s="716">
        <f>Y!DU57</f>
        <v>0</v>
      </c>
      <c r="N294" s="716">
        <f>Y!DV57</f>
        <v>0</v>
      </c>
      <c r="O294" s="187">
        <f>INT(I294/10)*10</f>
        <v>0</v>
      </c>
      <c r="P294" s="187" t="str">
        <f>IF(O294=0," ",LOOKUP(O294,I$68:I$72,J$68:J$72))</f>
        <v xml:space="preserve"> </v>
      </c>
      <c r="Q294" s="187" t="str">
        <f>IF(N294&gt;0,J294&amp;","&amp;K294&amp;","&amp;L294&amp;","&amp;M294&amp;","&amp;N294,IF(M294&gt;0,J294&amp;","&amp;K294&amp;","&amp;L294&amp;","&amp;M294,IF(L294&gt;0,J294&amp;","&amp;K294&amp;","&amp;L294,IF(K294&gt;0,J294&amp;","&amp;K294,IF(J294&gt;0,J294," ")))))</f>
        <v xml:space="preserve"> </v>
      </c>
      <c r="R294" s="187">
        <f>I294-O294</f>
        <v>0</v>
      </c>
      <c r="S294" s="187" t="str">
        <f>IF(O294=0," ",IF(O294=100,"ข้อที่ "&amp;Q294,"ข้อที่ "&amp;R294))</f>
        <v xml:space="preserve"> </v>
      </c>
      <c r="T294" s="742">
        <f>IF(Y!DX57=0,0,Y!DX57)</f>
        <v>0</v>
      </c>
      <c r="U294" s="742">
        <f>IF(Y!DY57=0,0,Y!DY57)</f>
        <v>0</v>
      </c>
      <c r="V294" s="748">
        <f>IF(X294&gt;0,1,0)</f>
        <v>0</v>
      </c>
      <c r="W294" s="748">
        <f>IF(V294&gt;0,SUM(V$76:V294),0)</f>
        <v>0</v>
      </c>
      <c r="X294" s="748">
        <f>IF(T294&lt;&gt;0,1,0)</f>
        <v>0</v>
      </c>
      <c r="Y294" s="750">
        <f>IF(X294&gt;0,SUM(X$76:X294),Y293+0.001)</f>
        <v>18.195000000000238</v>
      </c>
      <c r="Z294" s="751">
        <f>IF(AB294&gt;0,1,0)</f>
        <v>0</v>
      </c>
      <c r="AA294" s="751">
        <f>IF(Z294&gt;0,SUM(Z$76:Z294),0)</f>
        <v>0</v>
      </c>
      <c r="AB294" s="751">
        <f>IF(U294&lt;&gt;0,1,0)</f>
        <v>0</v>
      </c>
      <c r="AC294" s="753">
        <f>IF(AB294&gt;0,SUM(AB$76:AB294),AC293+0.001)</f>
        <v>0.21900000000000017</v>
      </c>
      <c r="AE294" s="28">
        <f>IF(I294=0,0,B294&amp;B295&amp;B296)</f>
        <v>0</v>
      </c>
      <c r="AF294" s="28">
        <f t="shared" ref="AF294:AP294" si="56">IF($I294=0,0,IF(OR($J294=AF$75,OR($K294=AF$75,OR($L294=AF$75,OR($M294=AF$75,$N294=AF$75)))),1,0))</f>
        <v>0</v>
      </c>
      <c r="AG294" s="28">
        <f t="shared" si="56"/>
        <v>0</v>
      </c>
      <c r="AH294" s="28">
        <f t="shared" si="56"/>
        <v>0</v>
      </c>
      <c r="AI294" s="28">
        <f t="shared" si="56"/>
        <v>0</v>
      </c>
      <c r="AJ294" s="28">
        <f t="shared" si="56"/>
        <v>0</v>
      </c>
      <c r="AK294" s="28">
        <f t="shared" si="56"/>
        <v>0</v>
      </c>
      <c r="AL294" s="28">
        <f t="shared" si="56"/>
        <v>0</v>
      </c>
      <c r="AM294" s="28">
        <f t="shared" si="56"/>
        <v>0</v>
      </c>
      <c r="AN294" s="28">
        <f t="shared" si="56"/>
        <v>0</v>
      </c>
      <c r="AO294" s="28">
        <f t="shared" si="56"/>
        <v>0</v>
      </c>
      <c r="AP294" s="28">
        <f t="shared" si="56"/>
        <v>0</v>
      </c>
      <c r="AV294" s="1947">
        <f>IF(AF294&gt;0,SUM(AF$76:AF294),AV293+0.001)</f>
        <v>0.21900000000000017</v>
      </c>
      <c r="AW294" s="1947">
        <f>IF(AG294&gt;0,SUM(AG$76:AG294),AW293+0.001)</f>
        <v>0.21900000000000017</v>
      </c>
      <c r="AX294" s="1947">
        <f>IF(AH294&gt;0,SUM(AH$76:AH294),AX293+0.001)</f>
        <v>7.1970000000000658</v>
      </c>
      <c r="AY294" s="1947">
        <f>IF(AI294&gt;0,SUM(AI$76:AI294),AY293+0.001)</f>
        <v>6.2030000000000678</v>
      </c>
      <c r="AZ294" s="1947">
        <f>IF(AJ294&gt;0,SUM(AJ$76:AJ294),AZ293+0.001)</f>
        <v>1.199999999999978</v>
      </c>
      <c r="BA294" s="1947">
        <f>IF(AK294&gt;0,SUM(AK$76:AK294),BA293+0.001)</f>
        <v>0.21900000000000017</v>
      </c>
      <c r="BB294" s="1947">
        <f>IF(AL294&gt;0,SUM(AL$76:AL294),BB293+0.001)</f>
        <v>0.21900000000000017</v>
      </c>
      <c r="BC294" s="1947">
        <f>IF(AM294&gt;0,SUM(AM$76:AM294),BC293+0.001)</f>
        <v>0.21900000000000017</v>
      </c>
      <c r="BD294" s="1947">
        <f>IF(AN294&gt;0,SUM(AN$76:AN294),BD293+0.001)</f>
        <v>0.21900000000000017</v>
      </c>
      <c r="BE294" s="1947">
        <f>IF(AO294&gt;0,SUM(AO$76:AO294),BE293+0.001)</f>
        <v>0.21900000000000017</v>
      </c>
      <c r="BF294" s="1947">
        <f>IF(AP294&gt;0,SUM(AP$76:AP294),BF293+0.001)</f>
        <v>0.21900000000000017</v>
      </c>
      <c r="BG294" s="1947"/>
      <c r="BH294" s="1947"/>
      <c r="BI294" s="1947"/>
      <c r="BJ294" s="1947"/>
    </row>
    <row r="295" spans="1:62" ht="23.25" customHeight="1">
      <c r="A295" s="1975" t="str">
        <f>IF(Y!DM58=0," ",Y!DM58)</f>
        <v xml:space="preserve"> </v>
      </c>
      <c r="B295" s="1968" t="str">
        <f>IF(Y!DN58=0," ",Y!DN58)</f>
        <v xml:space="preserve"> </v>
      </c>
      <c r="C295" s="1229"/>
      <c r="D295" s="1972" t="str">
        <f>IF(Y!DO58=0," ",Y!DO58)</f>
        <v xml:space="preserve"> </v>
      </c>
      <c r="E295" s="1972" t="str">
        <f>IF(Y!DP58=0," ",Y!DP58)</f>
        <v xml:space="preserve"> </v>
      </c>
      <c r="F295" s="1227" t="str">
        <f>IF(I294=0," ",S294)</f>
        <v xml:space="preserve"> </v>
      </c>
      <c r="G295" s="2941"/>
      <c r="H295" s="1493"/>
      <c r="I295" s="716"/>
      <c r="J295" s="716"/>
      <c r="K295" s="716"/>
      <c r="L295" s="716"/>
      <c r="M295" s="716"/>
      <c r="N295" s="716"/>
      <c r="O295" s="187"/>
      <c r="P295" s="187"/>
      <c r="Q295" s="187"/>
      <c r="R295" s="187"/>
      <c r="S295" s="187"/>
      <c r="T295" s="742">
        <f>IF(Y!DX58=0,0,Y!DX58)</f>
        <v>0</v>
      </c>
      <c r="U295" s="742">
        <f>IF(Y!DY58=0,0,Y!DY58)</f>
        <v>0</v>
      </c>
      <c r="V295" s="748">
        <v>0</v>
      </c>
      <c r="W295" s="748">
        <f>IF(V295&gt;0,SUM(V$76:V295),0)</f>
        <v>0</v>
      </c>
      <c r="X295" s="748">
        <f>IF(T294&lt;&gt;0,1,0)</f>
        <v>0</v>
      </c>
      <c r="Y295" s="750">
        <f>IF(X295&gt;0,SUM(X$76:X295),Y294+0.001)</f>
        <v>18.19600000000024</v>
      </c>
      <c r="Z295" s="751">
        <v>0</v>
      </c>
      <c r="AA295" s="751">
        <f>IF(Z295&gt;0,SUM(Z$76:Z295),0)</f>
        <v>0</v>
      </c>
      <c r="AB295" s="751">
        <f>IF(U294&lt;&gt;0,1,0)</f>
        <v>0</v>
      </c>
      <c r="AC295" s="753">
        <f>IF(AB295&gt;0,SUM(AB$76:AB295),AC294+0.001)</f>
        <v>0.22000000000000017</v>
      </c>
      <c r="AV295" s="1947">
        <f>IF(AF295&gt;0,SUM(AF$76:AF295),AV294+0.001)</f>
        <v>0.22000000000000017</v>
      </c>
      <c r="AW295" s="1947">
        <f>IF(AG295&gt;0,SUM(AG$76:AG295),AW294+0.001)</f>
        <v>0.22000000000000017</v>
      </c>
      <c r="AX295" s="1947">
        <f>IF(AH295&gt;0,SUM(AH$76:AH295),AX294+0.001)</f>
        <v>7.1980000000000661</v>
      </c>
      <c r="AY295" s="1947">
        <f>IF(AI295&gt;0,SUM(AI$76:AI295),AY294+0.001)</f>
        <v>6.2040000000000681</v>
      </c>
      <c r="AZ295" s="1947">
        <f>IF(AJ295&gt;0,SUM(AJ$76:AJ295),AZ294+0.001)</f>
        <v>1.2009999999999779</v>
      </c>
      <c r="BA295" s="1947">
        <f>IF(AK295&gt;0,SUM(AK$76:AK295),BA294+0.001)</f>
        <v>0.22000000000000017</v>
      </c>
      <c r="BB295" s="1947">
        <f>IF(AL295&gt;0,SUM(AL$76:AL295),BB294+0.001)</f>
        <v>0.22000000000000017</v>
      </c>
      <c r="BC295" s="1947">
        <f>IF(AM295&gt;0,SUM(AM$76:AM295),BC294+0.001)</f>
        <v>0.22000000000000017</v>
      </c>
      <c r="BD295" s="1947">
        <f>IF(AN295&gt;0,SUM(AN$76:AN295),BD294+0.001)</f>
        <v>0.22000000000000017</v>
      </c>
      <c r="BE295" s="1947">
        <f>IF(AO295&gt;0,SUM(AO$76:AO295),BE294+0.001)</f>
        <v>0.22000000000000017</v>
      </c>
      <c r="BF295" s="1947">
        <f>IF(AP295&gt;0,SUM(AP$76:AP295),BF294+0.001)</f>
        <v>0.22000000000000017</v>
      </c>
      <c r="BG295" s="1947"/>
      <c r="BH295" s="1947"/>
      <c r="BI295" s="1947"/>
      <c r="BJ295" s="1947"/>
    </row>
    <row r="296" spans="1:62" ht="23.25" customHeight="1">
      <c r="A296" s="1976" t="str">
        <f>IF(Y!DM59=0," ",Y!DM59)</f>
        <v xml:space="preserve"> </v>
      </c>
      <c r="B296" s="1970" t="str">
        <f>IF(Y!DN59=0," ",Y!DN59)</f>
        <v xml:space="preserve"> </v>
      </c>
      <c r="C296" s="1231"/>
      <c r="D296" s="1974" t="str">
        <f>IF(Y!DO59=0," ",Y!DO59)</f>
        <v xml:space="preserve"> </v>
      </c>
      <c r="E296" s="1974" t="str">
        <f>IF(Y!DP59=0," ",Y!DP59)</f>
        <v xml:space="preserve"> </v>
      </c>
      <c r="F296" s="1230" t="s">
        <v>2123</v>
      </c>
      <c r="G296" s="2941"/>
      <c r="H296" s="1493"/>
      <c r="I296" s="716"/>
      <c r="J296" s="716"/>
      <c r="K296" s="716"/>
      <c r="L296" s="716"/>
      <c r="M296" s="716"/>
      <c r="N296" s="716"/>
      <c r="O296" s="187"/>
      <c r="P296" s="187"/>
      <c r="Q296" s="187"/>
      <c r="R296" s="187"/>
      <c r="S296" s="187"/>
      <c r="T296" s="742">
        <f>IF(Y!DX59=0,0,Y!DX59)</f>
        <v>0</v>
      </c>
      <c r="U296" s="742">
        <f>IF(Y!DY59=0,0,Y!DY59)</f>
        <v>0</v>
      </c>
      <c r="V296" s="748">
        <v>0</v>
      </c>
      <c r="W296" s="748">
        <f>IF(V296&gt;0,SUM(V$76:V296),0)</f>
        <v>0</v>
      </c>
      <c r="X296" s="748">
        <f>IF(T294&lt;&gt;0,1,0)</f>
        <v>0</v>
      </c>
      <c r="Y296" s="750">
        <f>IF(X296&gt;0,SUM(X$76:X296),Y295+0.001)</f>
        <v>18.197000000000241</v>
      </c>
      <c r="Z296" s="751">
        <v>0</v>
      </c>
      <c r="AA296" s="751">
        <f>IF(Z296&gt;0,SUM(Z$76:Z296),0)</f>
        <v>0</v>
      </c>
      <c r="AB296" s="751">
        <f>IF(U294&lt;&gt;0,1,0)</f>
        <v>0</v>
      </c>
      <c r="AC296" s="753">
        <f>IF(AB296&gt;0,SUM(AB$76:AB296),AC295+0.001)</f>
        <v>0.22100000000000017</v>
      </c>
      <c r="AV296" s="1947">
        <f>IF(AF296&gt;0,SUM(AF$76:AF296),AV295+0.001)</f>
        <v>0.22100000000000017</v>
      </c>
      <c r="AW296" s="1947">
        <f>IF(AG296&gt;0,SUM(AG$76:AG296),AW295+0.001)</f>
        <v>0.22100000000000017</v>
      </c>
      <c r="AX296" s="1947">
        <f>IF(AH296&gt;0,SUM(AH$76:AH296),AX295+0.001)</f>
        <v>7.1990000000000665</v>
      </c>
      <c r="AY296" s="1947">
        <f>IF(AI296&gt;0,SUM(AI$76:AI296),AY295+0.001)</f>
        <v>6.2050000000000685</v>
      </c>
      <c r="AZ296" s="1947">
        <f>IF(AJ296&gt;0,SUM(AJ$76:AJ296),AZ295+0.001)</f>
        <v>1.2019999999999778</v>
      </c>
      <c r="BA296" s="1947">
        <f>IF(AK296&gt;0,SUM(AK$76:AK296),BA295+0.001)</f>
        <v>0.22100000000000017</v>
      </c>
      <c r="BB296" s="1947">
        <f>IF(AL296&gt;0,SUM(AL$76:AL296),BB295+0.001)</f>
        <v>0.22100000000000017</v>
      </c>
      <c r="BC296" s="1947">
        <f>IF(AM296&gt;0,SUM(AM$76:AM296),BC295+0.001)</f>
        <v>0.22100000000000017</v>
      </c>
      <c r="BD296" s="1947">
        <f>IF(AN296&gt;0,SUM(AN$76:AN296),BD295+0.001)</f>
        <v>0.22100000000000017</v>
      </c>
      <c r="BE296" s="1947">
        <f>IF(AO296&gt;0,SUM(AO$76:AO296),BE295+0.001)</f>
        <v>0.22100000000000017</v>
      </c>
      <c r="BF296" s="1947">
        <f>IF(AP296&gt;0,SUM(AP$76:AP296),BF295+0.001)</f>
        <v>0.22100000000000017</v>
      </c>
      <c r="BG296" s="1947"/>
      <c r="BH296" s="1947"/>
      <c r="BI296" s="1947"/>
      <c r="BJ296" s="1947"/>
    </row>
    <row r="297" spans="1:62" ht="23.25" customHeight="1">
      <c r="A297" s="1968"/>
      <c r="B297" s="1968"/>
      <c r="C297" s="1228"/>
      <c r="D297" s="1968"/>
      <c r="E297" s="1968"/>
      <c r="F297" s="1968"/>
      <c r="G297" s="374"/>
      <c r="H297" s="741"/>
      <c r="I297" s="165"/>
      <c r="J297" s="165"/>
      <c r="K297" s="165"/>
      <c r="L297" s="165"/>
      <c r="M297" s="165"/>
      <c r="N297" s="165"/>
      <c r="O297" s="187"/>
      <c r="P297" s="187"/>
      <c r="Q297" s="187"/>
      <c r="R297" s="187"/>
      <c r="S297" s="187"/>
      <c r="T297" s="427"/>
      <c r="U297" s="427"/>
      <c r="V297" s="748"/>
      <c r="W297" s="748"/>
      <c r="X297" s="748"/>
      <c r="Y297" s="750"/>
      <c r="Z297" s="751"/>
      <c r="AA297" s="751"/>
      <c r="AB297" s="751"/>
      <c r="AC297" s="753"/>
    </row>
    <row r="298" spans="1:62" ht="23.25" customHeight="1">
      <c r="T298" s="427"/>
      <c r="U298" s="427"/>
      <c r="V298" s="743"/>
      <c r="W298" s="746"/>
      <c r="X298" s="743"/>
      <c r="Y298" s="740"/>
      <c r="Z298" s="743"/>
      <c r="AA298" s="746"/>
      <c r="AB298" s="743"/>
      <c r="AC298" s="740"/>
    </row>
    <row r="299" spans="1:62" ht="23.25" customHeight="1">
      <c r="T299" s="427"/>
      <c r="U299" s="427"/>
      <c r="V299" s="743"/>
      <c r="W299" s="746"/>
      <c r="X299" s="743"/>
      <c r="Y299" s="740"/>
      <c r="Z299" s="743"/>
      <c r="AA299" s="746"/>
      <c r="AB299" s="743"/>
      <c r="AC299" s="740"/>
    </row>
    <row r="300" spans="1:62" ht="23.25" customHeight="1">
      <c r="T300" s="427"/>
      <c r="U300" s="427"/>
      <c r="V300" s="743"/>
      <c r="W300" s="746"/>
      <c r="X300" s="743"/>
      <c r="Y300" s="740"/>
      <c r="Z300" s="743"/>
      <c r="AA300" s="746"/>
      <c r="AB300" s="743"/>
      <c r="AC300" s="740"/>
    </row>
    <row r="301" spans="1:62" ht="23.25" customHeight="1">
      <c r="T301" s="427"/>
      <c r="U301" s="427"/>
      <c r="V301" s="743"/>
      <c r="W301" s="746"/>
      <c r="X301" s="743"/>
      <c r="Y301" s="740"/>
      <c r="Z301" s="743"/>
      <c r="AA301" s="746"/>
      <c r="AB301" s="743"/>
      <c r="AC301" s="740"/>
    </row>
    <row r="302" spans="1:62" ht="23.25" customHeight="1">
      <c r="T302" s="427"/>
      <c r="U302" s="427"/>
      <c r="V302" s="743"/>
      <c r="W302" s="746"/>
      <c r="X302" s="743"/>
      <c r="Y302" s="740"/>
      <c r="Z302" s="743"/>
      <c r="AA302" s="746"/>
      <c r="AB302" s="743"/>
      <c r="AC302" s="740"/>
    </row>
    <row r="303" spans="1:62" ht="23.25" customHeight="1">
      <c r="T303" s="427"/>
      <c r="U303" s="427"/>
      <c r="V303" s="743"/>
      <c r="W303" s="746"/>
      <c r="X303" s="743"/>
      <c r="Y303" s="740"/>
      <c r="Z303" s="743"/>
      <c r="AA303" s="746"/>
      <c r="AB303" s="743"/>
      <c r="AC303" s="740"/>
    </row>
    <row r="304" spans="1:62" ht="23.25" customHeight="1">
      <c r="T304" s="427"/>
      <c r="U304" s="427"/>
      <c r="V304" s="743"/>
      <c r="W304" s="746"/>
      <c r="X304" s="743"/>
      <c r="Y304" s="740"/>
      <c r="Z304" s="743"/>
      <c r="AA304" s="746"/>
      <c r="AB304" s="743"/>
      <c r="AC304" s="740"/>
    </row>
    <row r="305" spans="20:29" ht="23.25" customHeight="1">
      <c r="T305" s="427"/>
      <c r="U305" s="427"/>
      <c r="V305" s="743"/>
      <c r="W305" s="746"/>
      <c r="X305" s="743"/>
      <c r="Y305" s="740"/>
      <c r="Z305" s="743"/>
      <c r="AA305" s="746"/>
      <c r="AB305" s="743"/>
      <c r="AC305" s="740"/>
    </row>
    <row r="306" spans="20:29" ht="23.25" customHeight="1">
      <c r="T306" s="427"/>
      <c r="U306" s="427"/>
      <c r="V306" s="743"/>
      <c r="W306" s="746"/>
      <c r="X306" s="743"/>
      <c r="Y306" s="740"/>
      <c r="Z306" s="743"/>
      <c r="AA306" s="746"/>
      <c r="AB306" s="743"/>
      <c r="AC306" s="740"/>
    </row>
    <row r="307" spans="20:29" ht="23.25" customHeight="1">
      <c r="T307" s="427"/>
      <c r="U307" s="427"/>
      <c r="V307" s="746"/>
      <c r="W307" s="746"/>
      <c r="X307" s="743"/>
      <c r="Y307" s="740"/>
      <c r="Z307" s="746"/>
      <c r="AA307" s="746"/>
      <c r="AB307" s="743"/>
      <c r="AC307" s="740"/>
    </row>
    <row r="308" spans="20:29" ht="23.25" customHeight="1">
      <c r="T308" s="427"/>
      <c r="U308" s="427"/>
      <c r="V308" s="746"/>
      <c r="W308" s="746"/>
      <c r="X308" s="743"/>
      <c r="Y308" s="740"/>
      <c r="Z308" s="746"/>
      <c r="AA308" s="746"/>
      <c r="AB308" s="743"/>
      <c r="AC308" s="740"/>
    </row>
    <row r="309" spans="20:29" ht="23.25" customHeight="1">
      <c r="T309" s="427"/>
      <c r="U309" s="427"/>
      <c r="V309" s="746"/>
      <c r="W309" s="746"/>
      <c r="X309" s="743"/>
      <c r="Y309" s="740"/>
      <c r="Z309" s="746"/>
      <c r="AA309" s="746"/>
      <c r="AB309" s="743"/>
      <c r="AC309" s="740"/>
    </row>
    <row r="310" spans="20:29" ht="23.25" customHeight="1">
      <c r="T310" s="427"/>
      <c r="U310" s="427"/>
      <c r="V310" s="746"/>
      <c r="W310" s="746"/>
      <c r="X310" s="743"/>
      <c r="Y310" s="740"/>
      <c r="Z310" s="746"/>
      <c r="AA310" s="746"/>
      <c r="AB310" s="743"/>
      <c r="AC310" s="740"/>
    </row>
    <row r="311" spans="20:29" ht="23.25" customHeight="1">
      <c r="T311" s="427"/>
      <c r="U311" s="427"/>
      <c r="V311" s="746"/>
      <c r="W311" s="746"/>
      <c r="X311" s="743"/>
      <c r="Y311" s="740"/>
      <c r="Z311" s="746"/>
      <c r="AA311" s="746"/>
      <c r="AB311" s="743"/>
      <c r="AC311" s="740"/>
    </row>
    <row r="312" spans="20:29" ht="23.25" customHeight="1">
      <c r="T312" s="427"/>
      <c r="U312" s="427"/>
      <c r="V312" s="746"/>
      <c r="W312" s="746"/>
      <c r="X312" s="743"/>
      <c r="Y312" s="740"/>
      <c r="Z312" s="746"/>
      <c r="AA312" s="746"/>
      <c r="AB312" s="743"/>
      <c r="AC312" s="740"/>
    </row>
    <row r="313" spans="20:29" ht="23.25" customHeight="1">
      <c r="T313" s="427"/>
      <c r="U313" s="427"/>
      <c r="V313" s="746"/>
      <c r="W313" s="746"/>
      <c r="X313" s="743"/>
      <c r="Y313" s="740"/>
      <c r="Z313" s="746"/>
      <c r="AA313" s="746"/>
      <c r="AB313" s="743"/>
      <c r="AC313" s="740"/>
    </row>
    <row r="314" spans="20:29" ht="23.25" customHeight="1">
      <c r="T314" s="427"/>
      <c r="U314" s="427"/>
      <c r="V314" s="746"/>
      <c r="W314" s="746"/>
      <c r="X314" s="743"/>
      <c r="Y314" s="740"/>
      <c r="Z314" s="746"/>
      <c r="AA314" s="746"/>
      <c r="AB314" s="743"/>
      <c r="AC314" s="740"/>
    </row>
    <row r="315" spans="20:29" ht="23.25" customHeight="1">
      <c r="T315" s="427"/>
      <c r="U315" s="427"/>
      <c r="V315" s="746"/>
      <c r="W315" s="746"/>
      <c r="X315" s="743"/>
      <c r="Y315" s="740"/>
      <c r="Z315" s="746"/>
      <c r="AA315" s="746"/>
      <c r="AB315" s="743"/>
      <c r="AC315" s="740"/>
    </row>
    <row r="316" spans="20:29" ht="23.25" customHeight="1">
      <c r="T316" s="427"/>
      <c r="U316" s="427"/>
      <c r="V316" s="746"/>
      <c r="W316" s="746"/>
      <c r="X316" s="743"/>
      <c r="Y316" s="740"/>
      <c r="Z316" s="746"/>
      <c r="AA316" s="746"/>
      <c r="AB316" s="743"/>
      <c r="AC316" s="740"/>
    </row>
    <row r="317" spans="20:29" ht="23.25" customHeight="1">
      <c r="T317" s="427"/>
      <c r="U317" s="427"/>
      <c r="V317" s="746"/>
      <c r="W317" s="746"/>
      <c r="X317" s="743"/>
      <c r="Y317" s="740"/>
      <c r="Z317" s="746"/>
      <c r="AA317" s="746"/>
      <c r="AB317" s="743"/>
      <c r="AC317" s="740"/>
    </row>
    <row r="318" spans="20:29" ht="23.25" customHeight="1">
      <c r="T318" s="427"/>
      <c r="U318" s="427"/>
      <c r="V318" s="746"/>
      <c r="W318" s="746"/>
      <c r="X318" s="743"/>
      <c r="Y318" s="740"/>
      <c r="Z318" s="746"/>
      <c r="AA318" s="746"/>
      <c r="AB318" s="743"/>
      <c r="AC318" s="740"/>
    </row>
    <row r="319" spans="20:29" ht="23.25" customHeight="1">
      <c r="T319" s="427"/>
      <c r="U319" s="427"/>
      <c r="V319" s="746"/>
      <c r="W319" s="746"/>
      <c r="X319" s="743"/>
      <c r="Y319" s="740"/>
      <c r="Z319" s="746"/>
      <c r="AA319" s="746"/>
      <c r="AB319" s="743"/>
      <c r="AC319" s="740"/>
    </row>
    <row r="320" spans="20:29" ht="23.25" customHeight="1">
      <c r="T320" s="427"/>
      <c r="U320" s="427"/>
      <c r="V320" s="746"/>
      <c r="W320" s="746"/>
      <c r="X320" s="743"/>
      <c r="Y320" s="740"/>
      <c r="Z320" s="746"/>
      <c r="AA320" s="746"/>
      <c r="AB320" s="743"/>
      <c r="AC320" s="740"/>
    </row>
    <row r="321" spans="20:29" ht="23.25" customHeight="1">
      <c r="T321" s="427"/>
      <c r="U321" s="427"/>
      <c r="V321" s="746"/>
      <c r="W321" s="746"/>
      <c r="X321" s="743"/>
      <c r="Y321" s="740"/>
      <c r="Z321" s="746"/>
      <c r="AA321" s="746"/>
      <c r="AB321" s="743"/>
      <c r="AC321" s="740"/>
    </row>
    <row r="322" spans="20:29" ht="23.25" customHeight="1">
      <c r="T322" s="427"/>
      <c r="U322" s="427"/>
      <c r="V322" s="746"/>
      <c r="W322" s="746"/>
      <c r="X322" s="743"/>
      <c r="Y322" s="740"/>
      <c r="Z322" s="746"/>
      <c r="AA322" s="746"/>
      <c r="AB322" s="743"/>
      <c r="AC322" s="740"/>
    </row>
    <row r="323" spans="20:29" ht="23.25" customHeight="1">
      <c r="T323" s="427"/>
      <c r="U323" s="427"/>
      <c r="V323" s="746"/>
      <c r="W323" s="746"/>
      <c r="X323" s="743"/>
      <c r="Y323" s="740"/>
      <c r="Z323" s="746"/>
      <c r="AA323" s="746"/>
      <c r="AB323" s="743"/>
      <c r="AC323" s="740"/>
    </row>
    <row r="324" spans="20:29" ht="23.25" customHeight="1">
      <c r="T324" s="427"/>
      <c r="U324" s="427"/>
      <c r="V324" s="746"/>
      <c r="W324" s="746"/>
      <c r="X324" s="743"/>
      <c r="Y324" s="740"/>
      <c r="Z324" s="746"/>
      <c r="AA324" s="746"/>
      <c r="AB324" s="743"/>
      <c r="AC324" s="740"/>
    </row>
    <row r="325" spans="20:29" ht="23.25" customHeight="1">
      <c r="T325" s="427"/>
      <c r="U325" s="427"/>
      <c r="V325" s="746"/>
      <c r="W325" s="746"/>
      <c r="X325" s="743"/>
      <c r="Y325" s="740"/>
      <c r="Z325" s="746"/>
      <c r="AA325" s="746"/>
      <c r="AB325" s="743"/>
      <c r="AC325" s="740"/>
    </row>
    <row r="326" spans="20:29" ht="23.25" customHeight="1">
      <c r="T326" s="427"/>
      <c r="U326" s="427"/>
      <c r="V326" s="746"/>
      <c r="W326" s="746"/>
      <c r="X326" s="743"/>
      <c r="Y326" s="740"/>
      <c r="Z326" s="746"/>
      <c r="AA326" s="746"/>
      <c r="AB326" s="743"/>
      <c r="AC326" s="740"/>
    </row>
    <row r="327" spans="20:29" ht="23.25" customHeight="1">
      <c r="T327" s="427"/>
      <c r="U327" s="427"/>
      <c r="V327" s="746"/>
      <c r="W327" s="746"/>
      <c r="X327" s="743"/>
      <c r="Y327" s="740"/>
      <c r="Z327" s="746"/>
      <c r="AA327" s="746"/>
      <c r="AB327" s="743"/>
      <c r="AC327" s="740"/>
    </row>
    <row r="328" spans="20:29" ht="23.25" customHeight="1">
      <c r="T328" s="427"/>
      <c r="U328" s="427"/>
      <c r="V328" s="746"/>
      <c r="W328" s="746"/>
      <c r="X328" s="743"/>
      <c r="Y328" s="740"/>
      <c r="Z328" s="746"/>
      <c r="AA328" s="746"/>
      <c r="AB328" s="743"/>
      <c r="AC328" s="740"/>
    </row>
    <row r="329" spans="20:29" ht="23.25" customHeight="1">
      <c r="T329" s="427"/>
      <c r="U329" s="427"/>
      <c r="V329" s="746"/>
      <c r="W329" s="746"/>
      <c r="X329" s="743"/>
      <c r="Y329" s="740"/>
      <c r="Z329" s="746"/>
      <c r="AA329" s="746"/>
      <c r="AB329" s="743"/>
      <c r="AC329" s="740"/>
    </row>
    <row r="330" spans="20:29" ht="23.25" customHeight="1">
      <c r="Y330" s="741"/>
      <c r="Z330" s="747"/>
      <c r="AA330" s="747"/>
    </row>
    <row r="331" spans="20:29" ht="23.25" customHeight="1">
      <c r="Y331" s="741"/>
      <c r="Z331" s="747"/>
      <c r="AA331" s="747"/>
    </row>
    <row r="332" spans="20:29" ht="23.25" customHeight="1">
      <c r="Y332" s="741"/>
      <c r="Z332" s="747"/>
      <c r="AA332" s="747"/>
    </row>
    <row r="333" spans="20:29" ht="23.25" customHeight="1">
      <c r="Y333" s="741"/>
      <c r="Z333" s="747"/>
      <c r="AA333" s="747"/>
    </row>
    <row r="334" spans="20:29" ht="23.25" customHeight="1">
      <c r="Y334" s="741"/>
      <c r="Z334" s="747"/>
      <c r="AA334" s="747"/>
    </row>
    <row r="335" spans="20:29" ht="23.25" customHeight="1">
      <c r="Y335" s="741"/>
      <c r="Z335" s="747"/>
      <c r="AA335" s="747"/>
    </row>
    <row r="336" spans="20:29" ht="23.25" customHeight="1">
      <c r="Y336" s="741"/>
      <c r="Z336" s="747"/>
      <c r="AA336" s="747"/>
    </row>
    <row r="337" spans="25:27" ht="23.25" customHeight="1">
      <c r="Y337" s="741"/>
      <c r="Z337" s="747"/>
      <c r="AA337" s="747"/>
    </row>
    <row r="338" spans="25:27" ht="23.25" customHeight="1">
      <c r="Y338" s="741"/>
      <c r="Z338" s="747"/>
      <c r="AA338" s="747"/>
    </row>
    <row r="339" spans="25:27" ht="23.25" customHeight="1">
      <c r="Y339" s="741"/>
      <c r="Z339" s="747"/>
      <c r="AA339" s="747"/>
    </row>
    <row r="340" spans="25:27" ht="23.25" customHeight="1">
      <c r="Y340" s="741"/>
      <c r="Z340" s="747"/>
      <c r="AA340" s="747"/>
    </row>
    <row r="341" spans="25:27" ht="23.25" customHeight="1">
      <c r="Y341" s="741"/>
      <c r="Z341" s="747"/>
      <c r="AA341" s="747"/>
    </row>
    <row r="342" spans="25:27" ht="23.25" customHeight="1">
      <c r="Y342" s="741"/>
      <c r="Z342" s="747"/>
      <c r="AA342" s="747"/>
    </row>
    <row r="343" spans="25:27" ht="23.25" customHeight="1">
      <c r="Y343" s="741"/>
      <c r="Z343" s="747"/>
      <c r="AA343" s="747"/>
    </row>
    <row r="344" spans="25:27" ht="23.25" customHeight="1">
      <c r="Y344" s="741"/>
      <c r="Z344" s="747"/>
      <c r="AA344" s="747"/>
    </row>
    <row r="345" spans="25:27" ht="23.25" customHeight="1">
      <c r="Y345" s="741"/>
      <c r="Z345" s="747"/>
      <c r="AA345" s="747"/>
    </row>
    <row r="346" spans="25:27" ht="23.25" customHeight="1">
      <c r="Y346" s="741"/>
      <c r="Z346" s="747"/>
      <c r="AA346" s="747"/>
    </row>
    <row r="347" spans="25:27" ht="23.25" customHeight="1">
      <c r="Y347" s="741"/>
      <c r="Z347" s="747"/>
      <c r="AA347" s="747"/>
    </row>
    <row r="348" spans="25:27" ht="23.25" customHeight="1">
      <c r="Y348" s="741"/>
      <c r="Z348" s="747"/>
      <c r="AA348" s="747"/>
    </row>
    <row r="349" spans="25:27" ht="23.25" customHeight="1">
      <c r="Y349" s="741"/>
      <c r="Z349" s="747"/>
      <c r="AA349" s="747"/>
    </row>
    <row r="350" spans="25:27" ht="23.25" customHeight="1">
      <c r="Y350" s="741"/>
      <c r="Z350" s="747"/>
      <c r="AA350" s="747"/>
    </row>
    <row r="351" spans="25:27" ht="23.25" customHeight="1">
      <c r="Y351" s="741"/>
      <c r="Z351" s="741"/>
      <c r="AA351" s="741"/>
    </row>
    <row r="352" spans="25:27" ht="23.25" customHeight="1">
      <c r="Y352" s="741"/>
      <c r="Z352" s="741"/>
      <c r="AA352" s="741"/>
    </row>
    <row r="353" spans="25:27" ht="23.25" customHeight="1">
      <c r="Y353" s="741"/>
      <c r="Z353" s="741"/>
      <c r="AA353" s="741"/>
    </row>
  </sheetData>
  <phoneticPr fontId="2" type="noConversion"/>
  <conditionalFormatting sqref="I100:S107 I133:S140 I166:S173 I199:S206 I232:S239 I265:S272 I298:S65536 I1:N73 O1:S75 H1:H1048576">
    <cfRule type="cellIs" dxfId="200" priority="1" stopIfTrue="1" operator="equal">
      <formula>0</formula>
    </cfRule>
  </conditionalFormatting>
  <conditionalFormatting sqref="G2:G730">
    <cfRule type="cellIs" dxfId="199" priority="2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r:id="rId1"/>
  <headerFooter alignWithMargins="0"/>
  <rowBreaks count="7" manualBreakCount="7">
    <brk id="66" max="5" man="1"/>
    <brk id="99" max="5" man="1"/>
    <brk id="132" max="5" man="1"/>
    <brk id="165" max="5" man="1"/>
    <brk id="198" max="5" man="1"/>
    <brk id="231" max="5" man="1"/>
    <brk id="264" max="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tabColor indexed="45"/>
  </sheetPr>
  <dimension ref="A1:U1139"/>
  <sheetViews>
    <sheetView showGridLines="0" topLeftCell="A170" zoomScale="75" workbookViewId="0">
      <pane xSplit="21" topLeftCell="V1" activePane="topRight" state="frozen"/>
      <selection pane="topRight" activeCell="G195" sqref="G195"/>
    </sheetView>
  </sheetViews>
  <sheetFormatPr defaultRowHeight="22.5" customHeight="1"/>
  <cols>
    <col min="1" max="1" width="5.28515625" style="1215" customWidth="1"/>
    <col min="2" max="2" width="11.7109375" style="1215" customWidth="1"/>
    <col min="3" max="12" width="7.28515625" style="1215" customWidth="1"/>
    <col min="13" max="13" width="5.42578125" style="2420" customWidth="1"/>
    <col min="14" max="14" width="5.42578125" style="2939" customWidth="1"/>
    <col min="15" max="18" width="6.42578125" style="165" customWidth="1"/>
    <col min="19" max="19" width="15.85546875" style="165" customWidth="1"/>
    <col min="20" max="20" width="5" style="165" customWidth="1"/>
    <col min="21" max="21" width="18.42578125" style="165" customWidth="1"/>
    <col min="22" max="22" width="7.5703125" style="20" customWidth="1"/>
    <col min="23" max="16384" width="9.140625" style="20"/>
  </cols>
  <sheetData>
    <row r="1" spans="1:21" ht="22.5" customHeight="1">
      <c r="M1" s="2935">
        <v>1</v>
      </c>
      <c r="N1" s="2936">
        <f>IF(M1&gt;0,SUM(M$1:M1),0)</f>
        <v>1</v>
      </c>
      <c r="S1" s="734"/>
      <c r="U1" s="735"/>
    </row>
    <row r="2" spans="1:21" ht="22.5" customHeight="1">
      <c r="M2" s="2933"/>
      <c r="N2" s="2936"/>
      <c r="S2" s="736" t="s">
        <v>982</v>
      </c>
      <c r="U2" s="737" t="s">
        <v>771</v>
      </c>
    </row>
    <row r="3" spans="1:21" ht="22.5" customHeight="1">
      <c r="A3" s="1216" t="s">
        <v>196</v>
      </c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2933"/>
      <c r="N3" s="2936"/>
      <c r="S3" s="734"/>
      <c r="U3" s="735"/>
    </row>
    <row r="4" spans="1:21" ht="22.5" customHeight="1">
      <c r="A4" s="1216" t="s">
        <v>197</v>
      </c>
      <c r="B4" s="1217"/>
      <c r="C4" s="1217"/>
      <c r="D4" s="1217"/>
      <c r="E4" s="1217"/>
      <c r="F4" s="1217"/>
      <c r="G4" s="1217"/>
      <c r="H4" s="1217"/>
      <c r="I4" s="1217"/>
      <c r="J4" s="1217"/>
      <c r="K4" s="1217"/>
      <c r="L4" s="1217"/>
      <c r="M4" s="2933"/>
      <c r="N4" s="2936"/>
    </row>
    <row r="5" spans="1:21" ht="22.5" customHeight="1">
      <c r="M5" s="2933"/>
      <c r="N5" s="2936"/>
    </row>
    <row r="6" spans="1:21" ht="22.5" customHeight="1">
      <c r="A6" s="1218" t="s">
        <v>2147</v>
      </c>
      <c r="M6" s="2933"/>
      <c r="N6" s="2936"/>
    </row>
    <row r="7" spans="1:21" ht="22.5" customHeight="1">
      <c r="A7" s="1215" t="str">
        <f>"            โรงเรียน"&amp;A!D11&amp;"    ตั้งอยู่เลขที่  "&amp;A!F11&amp;"   หมู่ที่  "&amp;A!F12&amp;"   ตำบล"&amp;A!F13</f>
        <v xml:space="preserve">            โรงเรียนอนุบาลพะเยา    ตั้งอยู่เลขที่  23   หมู่ที่  2   ตำบลเวียง</v>
      </c>
      <c r="M7" s="2933"/>
      <c r="N7" s="2936"/>
    </row>
    <row r="8" spans="1:21" ht="22.5" customHeight="1">
      <c r="A8" s="1215" t="str">
        <f>"อำเภอ"&amp;A!F14&amp;"  จังหวัด"&amp;A!F15&amp;"  รหัสไปรษณีย์ "&amp;A!H11&amp;"  โทรศัพท์ "&amp;A!H12&amp;"  โทรสาร "&amp;A!H12</f>
        <v>อำเภอเมือง  จังหวัดพะเยา  รหัสไปรษณีย์ 56000  โทรศัพท์ 054 4314111  โทรสาร 054 4314111</v>
      </c>
      <c r="M8" s="2933"/>
      <c r="N8" s="2936"/>
    </row>
    <row r="9" spans="1:21" ht="22.5" customHeight="1">
      <c r="A9" s="1215" t="str">
        <f>"e-mail : "&amp;A!H14&amp;"   Website : "&amp;A!H15</f>
        <v>e-mail : anuban_pyo@hotmail.com   Website : http://anubanpy.ac.th</v>
      </c>
      <c r="M9" s="2933"/>
      <c r="N9" s="2936"/>
    </row>
    <row r="10" spans="1:21" ht="22.5" customHeight="1">
      <c r="A10" s="1215" t="str">
        <f>"สังกัด"&amp;A!J12&amp;"   "&amp;A!J13</f>
        <v>สังกัดสำนักงานเขตพื้นที่การศึกษาประถมศึกษาพะเยา เขต 1   สำนักงานคณะกรรมการการศึกษาขั้นพื้นฐาน</v>
      </c>
      <c r="M10" s="2933"/>
      <c r="N10" s="2936"/>
    </row>
    <row r="11" spans="1:21" ht="22.5" customHeight="1">
      <c r="A11" s="1215" t="str">
        <f>A!J14&amp;"    ปัจจุบันเปิดสอนระดับชั้น"&amp;A!K11</f>
        <v xml:space="preserve">กระทรวงศึกษาธิการ    ปัจจุบันเปิดสอนระดับชั้นก่อนประถมศึกษา ถึงระดับชั้น ประถมศึกษา </v>
      </c>
      <c r="M11" s="2933"/>
      <c r="N11" s="2936"/>
    </row>
    <row r="12" spans="1:21" ht="22.5" customHeight="1">
      <c r="A12" s="1215" t="str">
        <f>"มีเนื้อที่   "&amp;A!M11&amp;"  ไร่    "&amp;A!M12&amp;"  งาน   "&amp;A!M13&amp;"  ตารางวา"</f>
        <v>มีเนื้อที่   20  ไร่    0  งาน   0  ตารางวา</v>
      </c>
      <c r="M12" s="2933"/>
      <c r="N12" s="2936"/>
    </row>
    <row r="13" spans="1:21" ht="22.5" customHeight="1">
      <c r="A13" s="1215" t="s">
        <v>1917</v>
      </c>
      <c r="M13" s="2933"/>
      <c r="N13" s="2936"/>
    </row>
    <row r="14" spans="1:21" ht="22.5" customHeight="1">
      <c r="A14" s="2831" t="str">
        <f>A!N11</f>
        <v xml:space="preserve">วัดศรีโคมคำ        </v>
      </c>
      <c r="B14" s="2630"/>
      <c r="C14" s="2143"/>
      <c r="D14" s="1986"/>
      <c r="E14" s="2143"/>
      <c r="F14" s="1986"/>
      <c r="G14" s="1307"/>
      <c r="H14" s="728"/>
      <c r="I14" s="2143"/>
      <c r="J14" s="2146"/>
      <c r="K14" s="1532"/>
      <c r="L14" s="1228"/>
      <c r="M14" s="2933"/>
      <c r="N14" s="2936"/>
    </row>
    <row r="15" spans="1:21" ht="22.5" customHeight="1">
      <c r="A15" s="1233" t="str">
        <f>IF(A!N12=0," ",A!N12)</f>
        <v>ศูนย์การเรียนรู้วิทยาศาสตร์</v>
      </c>
      <c r="B15" s="1309"/>
      <c r="C15" s="1307"/>
      <c r="D15" s="1307"/>
      <c r="E15" s="1352"/>
      <c r="F15" s="1307"/>
      <c r="G15" s="1307"/>
      <c r="H15" s="340"/>
      <c r="I15" s="1307"/>
      <c r="J15" s="1352"/>
      <c r="K15" s="1352"/>
      <c r="L15" s="1228"/>
      <c r="M15" s="2933"/>
      <c r="N15" s="2936"/>
    </row>
    <row r="16" spans="1:21" ht="22.5" customHeight="1">
      <c r="A16" s="1233" t="str">
        <f>IF(A!N13=0," ",A!N13)</f>
        <v>กว๊านพะเยา</v>
      </c>
      <c r="B16" s="1309"/>
      <c r="C16" s="1307"/>
      <c r="D16" s="1307"/>
      <c r="E16" s="1352"/>
      <c r="F16" s="1307"/>
      <c r="G16" s="1307"/>
      <c r="H16" s="340"/>
      <c r="I16" s="1307"/>
      <c r="J16" s="1352"/>
      <c r="K16" s="1352"/>
      <c r="L16" s="1228"/>
      <c r="M16" s="2933"/>
      <c r="N16" s="2936"/>
      <c r="O16" s="1371"/>
    </row>
    <row r="17" spans="1:15" ht="22.5" customHeight="1">
      <c r="B17" s="1215" t="s">
        <v>2286</v>
      </c>
      <c r="M17" s="2933"/>
      <c r="N17" s="2936"/>
      <c r="O17" s="1371"/>
    </row>
    <row r="18" spans="1:15" ht="22.5" customHeight="1">
      <c r="A18" s="1215" t="str">
        <f>IF(A!O11=0," ",A!O11)</f>
        <v>โรงเรียนอนุบาลพะเยา มีเนื้อที่20 ไร่ เขตพื้นฐานที่บริการจังหวัดพะเยาเดิมเป็นสถานที่ตั้งโรงเรียนสตรีพะเยา สังกัดกรมสามัญ</v>
      </c>
      <c r="M18" s="2933"/>
      <c r="N18" s="2936"/>
      <c r="O18" s="1371"/>
    </row>
    <row r="19" spans="1:15" ht="22.5" customHeight="1">
      <c r="A19" s="1215" t="str">
        <f>IF(A!O12=0," ",A!O12)</f>
        <v xml:space="preserve">ต่อมาโรงเรียนอนุบาลพะเยายุบไปรวมกับโรงเรียนพะเยาพิทยาคม และโรงเรียนอนุบาลพะเยาได้ใช้เป็นสถานที่เรียนเมื่อวันที่ 16 </v>
      </c>
      <c r="M19" s="2933"/>
      <c r="N19" s="2936"/>
      <c r="O19" s="1371"/>
    </row>
    <row r="20" spans="1:15" ht="22.5" customHeight="1">
      <c r="A20" s="1215" t="str">
        <f>IF(A!O13=0," ",A!O13)</f>
        <v>มิถุนายน 2523 เปิดทำการสอนระดับชั้นอนุบาลปีที่ 1 จำนวน 4 ห้องเรียน มีนักเรียน 124 คน</v>
      </c>
      <c r="M20" s="2933"/>
      <c r="N20" s="2936"/>
      <c r="O20" s="1371"/>
    </row>
    <row r="21" spans="1:15" ht="22.5" customHeight="1">
      <c r="A21" s="1215" t="str">
        <f>IF(A!O14=0," ",A!O14)</f>
        <v xml:space="preserve"> นางยุพี  กาญจนชม เป็นผู้บริหารคนแรก ปัจจุบันโรงเรียนอนุบาลพะเยา </v>
      </c>
      <c r="M21" s="2933"/>
      <c r="N21" s="2936"/>
      <c r="O21" s="1371"/>
    </row>
    <row r="22" spans="1:15" ht="22.5" customHeight="1">
      <c r="A22" s="1215" t="str">
        <f>IF(A!O15=0," ",A!O15)</f>
        <v>เปิดการเรียนการสอนตั้งแต่ชั้นอนุบาลปีที่1 ถึงชั้นประถมศึกษาปีที่6 จำนวน45ห้องเรียน มีจำนวน</v>
      </c>
      <c r="M22" s="2933"/>
      <c r="N22" s="2936"/>
      <c r="O22" s="1371"/>
    </row>
    <row r="23" spans="1:15" ht="22.5" customHeight="1">
      <c r="A23" s="1215" t="str">
        <f>IF(A!O16=0," ",A!O16)</f>
        <v>มีจำนวนนักเรียน 2,172คน ผู้บริหารคน ผู้บริหารคนปัจจุบัน คือ นายกมล หทัยดำรงวิทยา</v>
      </c>
      <c r="M23" s="2933"/>
      <c r="N23" s="2936"/>
      <c r="O23" s="1371"/>
    </row>
    <row r="24" spans="1:15" ht="22.5" customHeight="1">
      <c r="A24" s="1215" t="str">
        <f>IF(A!O17=0," ",A!O17)</f>
        <v>โรงเรียนอนุบาลพะเยา ตั้งอยู่ในอยู่ในย่านชุมชม ติดตลาดของจังหวัดพะเยา  ด้านหน้าโรงเรียนหน้า</v>
      </c>
      <c r="M24" s="2933"/>
      <c r="N24" s="2936"/>
      <c r="O24" s="1371"/>
    </row>
    <row r="25" spans="1:15" ht="22.5" customHeight="1">
      <c r="A25" s="1215" t="str">
        <f>IF(A!O18=0," ",A!O18)</f>
        <v xml:space="preserve">ติดคูเมือง ด้านข้างติดสถานีขนส่งจังหวัดพะเยา  ผู้เรียนส่วนใหญ่ อยู่ในเขตพื้นที่บริการของโรงเรียน </v>
      </c>
      <c r="M25" s="2933"/>
      <c r="N25" s="2936"/>
      <c r="O25" s="1371"/>
    </row>
    <row r="26" spans="1:15" ht="22.5" customHeight="1">
      <c r="A26" s="1215" t="str">
        <f>IF(A!O19=0," ",A!O19)</f>
        <v>ร้อยละ 90 และนอกพื้นที่บริการร้อยละ 10  เป็นโรงเรียนประถมศึกษาขนาดใหญ่พิเศษของจังหวัด</v>
      </c>
      <c r="M26" s="2933"/>
      <c r="N26" s="2936"/>
      <c r="O26" s="1371"/>
    </row>
    <row r="27" spans="1:15" ht="22.5" customHeight="1">
      <c r="A27" s="1215" t="str">
        <f>IF(A!O20=0," ",A!O20)</f>
        <v xml:space="preserve"> </v>
      </c>
      <c r="M27" s="2933"/>
      <c r="N27" s="2936"/>
      <c r="O27" s="1371"/>
    </row>
    <row r="28" spans="1:15" ht="22.5" customHeight="1">
      <c r="A28" s="1215" t="str">
        <f>IF(A!O21=0," ",A!O21)</f>
        <v xml:space="preserve"> </v>
      </c>
      <c r="M28" s="2933"/>
      <c r="N28" s="2936"/>
      <c r="O28" s="1371"/>
    </row>
    <row r="29" spans="1:15" ht="22.5" customHeight="1">
      <c r="A29" s="1215" t="str">
        <f>IF(A!O22=0," ",A!O22)</f>
        <v xml:space="preserve"> </v>
      </c>
      <c r="M29" s="2933"/>
      <c r="N29" s="2936"/>
      <c r="O29" s="1371"/>
    </row>
    <row r="30" spans="1:15" ht="22.5" customHeight="1">
      <c r="A30" s="1215" t="str">
        <f>IF(A!O23=0," ",A!O23)</f>
        <v xml:space="preserve"> </v>
      </c>
      <c r="M30" s="2933"/>
      <c r="N30" s="2936"/>
      <c r="O30" s="1371"/>
    </row>
    <row r="31" spans="1:15" ht="22.5" customHeight="1">
      <c r="A31" s="1215" t="str">
        <f>IF(A!O24=0," ",A!O24)</f>
        <v xml:space="preserve"> </v>
      </c>
      <c r="M31" s="2933"/>
      <c r="N31" s="2936"/>
      <c r="O31" s="1371"/>
    </row>
    <row r="32" spans="1:15" ht="22.5" customHeight="1">
      <c r="A32" s="1215" t="str">
        <f>IF(A!O25=0," ",A!O25)</f>
        <v xml:space="preserve"> </v>
      </c>
      <c r="M32" s="2933"/>
      <c r="N32" s="2936"/>
      <c r="O32" s="1371"/>
    </row>
    <row r="33" spans="1:15" ht="22.5" customHeight="1">
      <c r="A33" s="1215" t="str">
        <f>IF(A!O26=0," ",A!O26)</f>
        <v xml:space="preserve"> </v>
      </c>
      <c r="M33" s="2933"/>
      <c r="N33" s="2936"/>
      <c r="O33" s="1371"/>
    </row>
    <row r="34" spans="1:15" ht="22.5" customHeight="1">
      <c r="A34" s="1215" t="str">
        <f>IF(A!O27=0," ",A!O27)</f>
        <v xml:space="preserve"> </v>
      </c>
      <c r="M34" s="2933"/>
      <c r="N34" s="2936"/>
      <c r="O34" s="1371"/>
    </row>
    <row r="35" spans="1:15" ht="22.5" customHeight="1">
      <c r="A35" s="1234" t="str">
        <f>"- "&amp;N35&amp;" -"</f>
        <v>- 2 -</v>
      </c>
      <c r="B35" s="1234"/>
      <c r="C35" s="1234"/>
      <c r="D35" s="1234"/>
      <c r="E35" s="1234"/>
      <c r="F35" s="1234"/>
      <c r="G35" s="1234"/>
      <c r="H35" s="1234"/>
      <c r="I35" s="1234"/>
      <c r="J35" s="1234"/>
      <c r="K35" s="1234"/>
      <c r="L35" s="1234"/>
      <c r="M35" s="2933">
        <v>1</v>
      </c>
      <c r="N35" s="2936">
        <f>IF(M35&gt;0,SUM(M$1:M35),0)</f>
        <v>2</v>
      </c>
    </row>
    <row r="36" spans="1:15" ht="22.5" customHeight="1">
      <c r="M36" s="2933"/>
      <c r="N36" s="2936"/>
    </row>
    <row r="37" spans="1:15" ht="22.5" customHeight="1">
      <c r="A37" s="1233"/>
      <c r="M37" s="2933"/>
      <c r="N37" s="2936"/>
    </row>
    <row r="38" spans="1:15" ht="22.5" customHeight="1">
      <c r="A38" s="1215" t="s">
        <v>198</v>
      </c>
      <c r="M38" s="2933"/>
      <c r="N38" s="2936"/>
    </row>
    <row r="39" spans="1:15" ht="22.5" customHeight="1">
      <c r="A39" s="1215" t="str">
        <f>"       2.1 ผู้อำนวยการโรงเรียนชื่อ "&amp;A!Q11&amp;"   โทรศัพท์  "&amp;A!Q12&amp;"    วุฒิการศึกษาสูงสุด"</f>
        <v xml:space="preserve">       2.1 ผู้อำนวยการโรงเรียนชื่อ นายกมล หทัยดำรงวิทยา   โทรศัพท์  087-8481557    วุฒิการศึกษาสูงสุด</v>
      </c>
      <c r="M39" s="2933"/>
      <c r="N39" s="2936"/>
    </row>
    <row r="40" spans="1:15" ht="22.5" customHeight="1">
      <c r="A40" s="1215" t="str">
        <f>A!Q14&amp;"  สาขา/วิชาเอก "&amp;A!Q15&amp;"   e-mail : "&amp;A!Q13</f>
        <v>กศ.ม.  สาขา/วิชาเอก การบริหารการศึกษา   e-mail : ……………………………</v>
      </c>
      <c r="M40" s="2933"/>
      <c r="N40" s="2936"/>
    </row>
    <row r="41" spans="1:15" ht="22.5" customHeight="1">
      <c r="A41" s="1215" t="str">
        <f>"ดำรงตำแหน่งที่โรงเรียนนี้ตั้งแต่  "&amp;A!Q16&amp;"   จนถึงปัจจุบันเป็นเวลา   "&amp;A!Q17</f>
        <v>ดำรงตำแหน่งที่โรงเรียนนี้ตั้งแต่  …………………   จนถึงปัจจุบันเป็นเวลา   ……ปี......เดือน</v>
      </c>
      <c r="M41" s="2933"/>
      <c r="N41" s="2936"/>
    </row>
    <row r="42" spans="1:15" ht="22.5" customHeight="1">
      <c r="A42" s="1215" t="str">
        <f>"       2.2  ผู้ข่วยผู้บริหารโรงเรียน"</f>
        <v xml:space="preserve">       2.2  ผู้ข่วยผู้บริหารโรงเรียน</v>
      </c>
      <c r="M42" s="2933"/>
      <c r="N42" s="2936"/>
    </row>
    <row r="43" spans="1:15" ht="22.5" customHeight="1">
      <c r="A43" s="1215" t="str">
        <f>"              2.2.1  "&amp;A!S11&amp;"   โทรศัพท์  "&amp;A!S12&amp;"    วุฒิการศึกษาสูงสุด   "&amp;A!S14</f>
        <v xml:space="preserve">              2.2.1  นางสาวนัยนา แผ่นทอง   โทรศัพท์      วุฒิการศึกษาสูงสุด   ศษม.การบริหารการศึกษา</v>
      </c>
      <c r="M43" s="2933"/>
      <c r="N43" s="2936"/>
    </row>
    <row r="44" spans="1:15" ht="22.5" customHeight="1">
      <c r="A44" s="1215" t="str">
        <f>"e-mail : "&amp;A!S13&amp;"   รับผิดชอบกลุ่ม  "&amp;A!S15</f>
        <v>e-mail :    รับผิดชอบกลุ่ม  บริหารงานบุคคล</v>
      </c>
      <c r="M44" s="2933"/>
      <c r="N44" s="2936"/>
    </row>
    <row r="45" spans="1:15" ht="22.5" customHeight="1">
      <c r="A45" s="1215" t="str">
        <f>"              2.2.2  "&amp;A!T11&amp;"   โทรศัพท์  "&amp;A!T12&amp;"    วุฒิการศึกษาสูงสุด   "&amp;A!T14</f>
        <v xml:space="preserve">              2.2.2  นางพวงเพชร  เมืองมูล   โทรศัพท์      วุฒิการศึกษาสูงสุด   กศ.ม.</v>
      </c>
      <c r="M45" s="2933"/>
      <c r="N45" s="2936"/>
    </row>
    <row r="46" spans="1:15" ht="22.5" customHeight="1">
      <c r="A46" s="1215" t="str">
        <f>"e-mail : "&amp;A!T13&amp;"   รับผิดชอบกลุ่ม  "&amp;A!T15</f>
        <v>e-mail :    รับผิดชอบกลุ่ม  บริหารงานงบประมาณ</v>
      </c>
      <c r="M46" s="2933"/>
      <c r="N46" s="2936"/>
    </row>
    <row r="47" spans="1:15" ht="22.5" customHeight="1">
      <c r="A47" s="1215" t="str">
        <f>"              2.2.3  "&amp;A!U11&amp;"   โทรศัพท์  "&amp;A!U12&amp;"    วุฒิการศึกษาสูงสุด   "&amp;A!U14</f>
        <v xml:space="preserve">              2.2.3  นายปรีชา  กาวิใจ   โทรศัพท์      วุฒิการศึกษาสูงสุด   กศ.ม.</v>
      </c>
      <c r="M47" s="2933"/>
      <c r="N47" s="2936"/>
    </row>
    <row r="48" spans="1:15" ht="22.5" customHeight="1">
      <c r="A48" s="1215" t="str">
        <f>"e-mail : "&amp;A!U13&amp;"   รับผิดชอบกลุ่ม  "&amp;A!U15</f>
        <v>e-mail :    รับผิดชอบกลุ่ม  บริหารงานวิชาการ</v>
      </c>
      <c r="M48" s="2933"/>
      <c r="N48" s="2936"/>
    </row>
    <row r="49" spans="1:14" ht="22.5" customHeight="1">
      <c r="A49" s="1234"/>
      <c r="B49" s="1234"/>
      <c r="C49" s="1234"/>
      <c r="D49" s="1234"/>
      <c r="E49" s="1234"/>
      <c r="F49" s="1234"/>
      <c r="G49" s="1234"/>
      <c r="H49" s="1234"/>
      <c r="I49" s="1234"/>
      <c r="J49" s="1234"/>
      <c r="K49" s="1234"/>
      <c r="L49" s="1234"/>
      <c r="M49" s="2933"/>
      <c r="N49" s="2936"/>
    </row>
    <row r="50" spans="1:14" ht="22.5" customHeight="1">
      <c r="A50" s="1234"/>
      <c r="B50" s="1234"/>
      <c r="C50" s="1234"/>
      <c r="D50" s="1234"/>
      <c r="E50" s="1234"/>
      <c r="F50" s="1234"/>
      <c r="G50" s="1234"/>
      <c r="H50" s="1234"/>
      <c r="I50" s="1234"/>
      <c r="J50" s="1234"/>
      <c r="K50" s="1234"/>
      <c r="L50" s="1234"/>
      <c r="M50" s="2933"/>
      <c r="N50" s="2936"/>
    </row>
    <row r="51" spans="1:14" ht="22.5" customHeight="1">
      <c r="A51" s="1215" t="str">
        <f>"3.  ข้อมูลนักเรียน ( ณ วันที่  10  มิถุนายน "&amp;MENU!F1&amp;" )"</f>
        <v>3.  ข้อมูลนักเรียน ( ณ วันที่  10  มิถุนายน 2558 )</v>
      </c>
      <c r="M51" s="2933"/>
      <c r="N51" s="2936"/>
    </row>
    <row r="52" spans="1:14" ht="22.5" customHeight="1">
      <c r="B52" s="1215" t="s">
        <v>1282</v>
      </c>
      <c r="H52" s="1235"/>
      <c r="M52" s="2933"/>
      <c r="N52" s="2936"/>
    </row>
    <row r="53" spans="1:14" ht="22.5" customHeight="1">
      <c r="B53" s="1228" t="str">
        <f>"       3.1.1  อนุบาลศึกษาปีที่ 1  จำนวน  "&amp;A!Y11&amp;"  คน  เกณฑ์เข้าเรียน  "&amp;A!AC11&amp;"  คน  คิดเป็นร้อยละ  "&amp;ROUND(A!AC11*100/A!Y11,2)</f>
        <v xml:space="preserve">       3.1.1  อนุบาลศึกษาปีที่ 1  จำนวน  399  คน  เกณฑ์เข้าเรียน  195  คน  คิดเป็นร้อยละ  48.87</v>
      </c>
      <c r="H53" s="1235"/>
      <c r="M53" s="2933"/>
      <c r="N53" s="2936"/>
    </row>
    <row r="54" spans="1:14" ht="22.5" customHeight="1">
      <c r="B54" s="1228" t="e">
        <f>"       3.1.2  ชั้นประถมศึกษาปีที่ 1  จำนวน  "&amp;A!Y15&amp;"  คน  เกณฑ์เข้าเรียน  "&amp;A!AC15&amp;"  คน  คิดเป็นร้อยละ  "&amp;ROUND(A!AC15*100/A!Y15,2)</f>
        <v>#DIV/0!</v>
      </c>
      <c r="H54" s="1235"/>
      <c r="M54" s="2933"/>
      <c r="N54" s="2936"/>
    </row>
    <row r="55" spans="1:14" ht="22.5" customHeight="1">
      <c r="A55" s="20"/>
      <c r="B55" s="1215" t="s">
        <v>561</v>
      </c>
      <c r="G55" s="1928"/>
      <c r="M55" s="2933"/>
      <c r="N55" s="2936"/>
    </row>
    <row r="56" spans="1:14" ht="22.5" customHeight="1">
      <c r="B56" s="1215" t="s">
        <v>562</v>
      </c>
      <c r="G56" s="1928"/>
      <c r="H56" s="1215">
        <f>A!AC14</f>
        <v>399</v>
      </c>
      <c r="I56" s="1215" t="s">
        <v>199</v>
      </c>
      <c r="M56" s="2933"/>
      <c r="N56" s="2936"/>
    </row>
    <row r="57" spans="1:14" ht="22.5" customHeight="1">
      <c r="B57" s="1215" t="s">
        <v>563</v>
      </c>
      <c r="G57" s="1928"/>
      <c r="H57" s="1215">
        <f>SUM(A!AC15:AC20)</f>
        <v>1188</v>
      </c>
      <c r="I57" s="1215" t="s">
        <v>199</v>
      </c>
      <c r="M57" s="2933"/>
      <c r="N57" s="2936"/>
    </row>
    <row r="58" spans="1:14" ht="22.5" customHeight="1">
      <c r="B58" s="1215" t="s">
        <v>564</v>
      </c>
      <c r="G58" s="1928"/>
      <c r="H58" s="1215">
        <f>SUM(A!AC21:AC23)</f>
        <v>594</v>
      </c>
      <c r="I58" s="1215" t="s">
        <v>199</v>
      </c>
      <c r="M58" s="2933"/>
      <c r="N58" s="2936"/>
    </row>
    <row r="59" spans="1:14" ht="22.5" customHeight="1">
      <c r="B59" s="1215" t="s">
        <v>565</v>
      </c>
      <c r="G59" s="1928"/>
      <c r="H59" s="1215">
        <f>SUM(A!AC24:AC26)</f>
        <v>0</v>
      </c>
      <c r="I59" s="1215" t="s">
        <v>199</v>
      </c>
      <c r="M59" s="2933"/>
      <c r="N59" s="2936"/>
    </row>
    <row r="60" spans="1:14" ht="22.5" customHeight="1">
      <c r="E60" s="1215" t="s">
        <v>109</v>
      </c>
      <c r="H60" s="1215">
        <f>A!AC14+A!AC29</f>
        <v>2181</v>
      </c>
      <c r="I60" s="1215" t="s">
        <v>199</v>
      </c>
      <c r="M60" s="2933"/>
      <c r="N60" s="2936"/>
    </row>
    <row r="61" spans="1:14" ht="22.5" customHeight="1">
      <c r="B61" s="1215" t="s">
        <v>110</v>
      </c>
      <c r="G61" s="1928"/>
      <c r="M61" s="2933"/>
      <c r="N61" s="2936"/>
    </row>
    <row r="62" spans="1:14" ht="22.5" customHeight="1">
      <c r="B62" s="1215" t="s">
        <v>566</v>
      </c>
      <c r="G62" s="1928"/>
      <c r="H62" s="1215">
        <f>A!AC14</f>
        <v>399</v>
      </c>
      <c r="I62" s="1215" t="s">
        <v>199</v>
      </c>
      <c r="M62" s="2933"/>
      <c r="N62" s="2936"/>
    </row>
    <row r="63" spans="1:14" ht="22.5" customHeight="1">
      <c r="B63" s="1215" t="s">
        <v>567</v>
      </c>
      <c r="G63" s="1928"/>
      <c r="H63" s="1215">
        <f>A!AC29</f>
        <v>1782</v>
      </c>
      <c r="I63" s="1215" t="s">
        <v>199</v>
      </c>
      <c r="M63" s="2933"/>
      <c r="N63" s="2936"/>
    </row>
    <row r="64" spans="1:14" ht="22.5" customHeight="1">
      <c r="E64" s="1215" t="s">
        <v>109</v>
      </c>
      <c r="H64" s="1215">
        <f>A!AC14+A!AC29</f>
        <v>2181</v>
      </c>
      <c r="I64" s="1215" t="s">
        <v>199</v>
      </c>
      <c r="M64" s="2933"/>
      <c r="N64" s="2936"/>
    </row>
    <row r="65" spans="1:14" ht="22.5" customHeight="1">
      <c r="M65" s="2933"/>
      <c r="N65" s="2936"/>
    </row>
    <row r="66" spans="1:14" ht="22.5" customHeight="1">
      <c r="G66" s="1928"/>
      <c r="M66" s="2933"/>
      <c r="N66" s="2936"/>
    </row>
    <row r="67" spans="1:14" ht="22.5" customHeight="1">
      <c r="A67" s="1234" t="str">
        <f>"- "&amp;N67&amp;" -"</f>
        <v>- 3 -</v>
      </c>
      <c r="B67" s="1234"/>
      <c r="C67" s="1234"/>
      <c r="D67" s="1234"/>
      <c r="E67" s="1234"/>
      <c r="F67" s="1234"/>
      <c r="G67" s="1234"/>
      <c r="H67" s="1234"/>
      <c r="I67" s="1234"/>
      <c r="J67" s="1234"/>
      <c r="K67" s="1234"/>
      <c r="L67" s="1234"/>
      <c r="M67" s="2933">
        <v>1</v>
      </c>
      <c r="N67" s="2936">
        <f>IF(M67&gt;0,SUM(M$1:M67),0)</f>
        <v>3</v>
      </c>
    </row>
    <row r="68" spans="1:14" ht="22.5" customHeight="1">
      <c r="A68" s="1228"/>
      <c r="B68" s="1228"/>
      <c r="C68" s="1228"/>
      <c r="D68" s="1264"/>
      <c r="E68" s="1264"/>
      <c r="F68" s="1264"/>
      <c r="G68" s="1264"/>
      <c r="H68" s="1264"/>
      <c r="I68" s="1264"/>
      <c r="J68" s="1264"/>
      <c r="K68" s="1264"/>
      <c r="L68" s="2631"/>
      <c r="M68" s="2933"/>
      <c r="N68" s="2936"/>
    </row>
    <row r="69" spans="1:14" ht="22.5" customHeight="1">
      <c r="A69" s="1228"/>
      <c r="B69" s="1228"/>
      <c r="C69" s="1228"/>
      <c r="D69" s="1264"/>
      <c r="E69" s="1264"/>
      <c r="F69" s="1264"/>
      <c r="G69" s="1264"/>
      <c r="H69" s="1264"/>
      <c r="I69" s="1264"/>
      <c r="J69" s="1264"/>
      <c r="K69" s="1264"/>
      <c r="L69" s="2631"/>
      <c r="M69" s="2933"/>
      <c r="N69" s="2936"/>
    </row>
    <row r="70" spans="1:14" ht="22.5" customHeight="1">
      <c r="A70" s="1215" t="s">
        <v>61</v>
      </c>
      <c r="M70" s="2933"/>
      <c r="N70" s="2936"/>
    </row>
    <row r="71" spans="1:14" ht="22.5" customHeight="1">
      <c r="C71" s="3407" t="s">
        <v>1544</v>
      </c>
      <c r="D71" s="3407"/>
      <c r="E71" s="3404"/>
      <c r="F71" s="1238" t="s">
        <v>1111</v>
      </c>
      <c r="G71" s="1239"/>
      <c r="H71" s="1240"/>
      <c r="I71" s="1241" t="s">
        <v>1546</v>
      </c>
      <c r="J71" s="1242" t="s">
        <v>899</v>
      </c>
      <c r="M71" s="2933"/>
      <c r="N71" s="2936"/>
    </row>
    <row r="72" spans="1:14" ht="22.5" customHeight="1">
      <c r="C72" s="3409"/>
      <c r="D72" s="3409"/>
      <c r="E72" s="3405"/>
      <c r="F72" s="1238" t="s">
        <v>656</v>
      </c>
      <c r="G72" s="1245" t="s">
        <v>657</v>
      </c>
      <c r="H72" s="1240" t="s">
        <v>329</v>
      </c>
      <c r="I72" s="1247" t="s">
        <v>1158</v>
      </c>
      <c r="J72" s="1247" t="s">
        <v>200</v>
      </c>
      <c r="M72" s="2933"/>
      <c r="N72" s="2936"/>
    </row>
    <row r="73" spans="1:14" ht="22.5" customHeight="1">
      <c r="C73" s="1228" t="s">
        <v>201</v>
      </c>
      <c r="D73" s="1228"/>
      <c r="E73" s="1229"/>
      <c r="F73" s="2634">
        <f>A!AA11</f>
        <v>101</v>
      </c>
      <c r="G73" s="1262">
        <f>A!AB11</f>
        <v>94</v>
      </c>
      <c r="H73" s="2832">
        <f>A!AC11</f>
        <v>195</v>
      </c>
      <c r="I73" s="1261">
        <f>A!AD11</f>
        <v>32</v>
      </c>
      <c r="J73" s="2634">
        <f>A!AE11</f>
        <v>6.09</v>
      </c>
      <c r="M73" s="2933"/>
      <c r="N73" s="2936"/>
    </row>
    <row r="74" spans="1:14" ht="22.5" customHeight="1">
      <c r="C74" s="1228" t="s">
        <v>202</v>
      </c>
      <c r="D74" s="1228"/>
      <c r="E74" s="1229"/>
      <c r="F74" s="2175">
        <f>A!AA12</f>
        <v>106</v>
      </c>
      <c r="G74" s="1249">
        <f>A!AB12</f>
        <v>98</v>
      </c>
      <c r="H74" s="2833">
        <f>A!AC12</f>
        <v>204</v>
      </c>
      <c r="I74" s="1248">
        <f>A!AD12</f>
        <v>34</v>
      </c>
      <c r="J74" s="2175">
        <f>A!AE12</f>
        <v>6</v>
      </c>
      <c r="M74" s="2933"/>
      <c r="N74" s="2936"/>
    </row>
    <row r="75" spans="1:14" ht="22.5" customHeight="1">
      <c r="C75" s="1228" t="s">
        <v>203</v>
      </c>
      <c r="D75" s="1228"/>
      <c r="E75" s="1229"/>
      <c r="F75" s="2175">
        <f>A!AA13</f>
        <v>0</v>
      </c>
      <c r="G75" s="1249">
        <f>A!AB13</f>
        <v>0</v>
      </c>
      <c r="H75" s="2833">
        <f>A!AC13</f>
        <v>0</v>
      </c>
      <c r="I75" s="1248">
        <f>A!AD13</f>
        <v>0</v>
      </c>
      <c r="J75" s="2175">
        <f>A!AE13</f>
        <v>0</v>
      </c>
      <c r="M75" s="2933"/>
      <c r="N75" s="2936"/>
    </row>
    <row r="76" spans="1:14" ht="22.5" customHeight="1" thickBot="1">
      <c r="C76" s="1251"/>
      <c r="D76" s="1252" t="s">
        <v>204</v>
      </c>
      <c r="E76" s="1253"/>
      <c r="F76" s="2176">
        <f>A!AA14</f>
        <v>207</v>
      </c>
      <c r="G76" s="1255">
        <f>A!AB14</f>
        <v>192</v>
      </c>
      <c r="H76" s="2834">
        <f>A!AC14</f>
        <v>399</v>
      </c>
      <c r="I76" s="1254">
        <f>A!AD14</f>
        <v>66</v>
      </c>
      <c r="J76" s="2176">
        <f>A!AE14</f>
        <v>6.05</v>
      </c>
      <c r="M76" s="2933"/>
      <c r="N76" s="2936"/>
    </row>
    <row r="77" spans="1:14" ht="22.5" customHeight="1" thickTop="1">
      <c r="C77" s="1228" t="s">
        <v>205</v>
      </c>
      <c r="D77" s="1228"/>
      <c r="E77" s="1229"/>
      <c r="F77" s="2175">
        <f>A!AA15</f>
        <v>99</v>
      </c>
      <c r="G77" s="1249">
        <f>A!AB15</f>
        <v>99</v>
      </c>
      <c r="H77" s="2833">
        <f>A!AC15</f>
        <v>198</v>
      </c>
      <c r="I77" s="1248">
        <f>A!AD15</f>
        <v>0</v>
      </c>
      <c r="J77" s="2175">
        <f>A!AE15</f>
        <v>0</v>
      </c>
      <c r="M77" s="2933"/>
      <c r="N77" s="2936"/>
    </row>
    <row r="78" spans="1:14" ht="22.5" customHeight="1">
      <c r="C78" s="1228" t="s">
        <v>1510</v>
      </c>
      <c r="D78" s="1228"/>
      <c r="E78" s="1229"/>
      <c r="F78" s="2175">
        <f>A!AA16</f>
        <v>99</v>
      </c>
      <c r="G78" s="1249">
        <f>A!AB16</f>
        <v>99</v>
      </c>
      <c r="H78" s="2833">
        <f>A!AC16</f>
        <v>198</v>
      </c>
      <c r="I78" s="1248">
        <f>A!AD16</f>
        <v>0</v>
      </c>
      <c r="J78" s="2175">
        <f>A!AE16</f>
        <v>0</v>
      </c>
      <c r="M78" s="2933"/>
      <c r="N78" s="2936"/>
    </row>
    <row r="79" spans="1:14" ht="22.5" customHeight="1">
      <c r="C79" s="1228" t="s">
        <v>2110</v>
      </c>
      <c r="D79" s="1228"/>
      <c r="E79" s="1229"/>
      <c r="F79" s="2175">
        <f>A!AA17</f>
        <v>99</v>
      </c>
      <c r="G79" s="1249">
        <f>A!AB17</f>
        <v>99</v>
      </c>
      <c r="H79" s="2833">
        <f>A!AC17</f>
        <v>198</v>
      </c>
      <c r="I79" s="1248">
        <f>A!AD17</f>
        <v>0</v>
      </c>
      <c r="J79" s="2175">
        <f>A!AE17</f>
        <v>0</v>
      </c>
      <c r="M79" s="2933"/>
      <c r="N79" s="2936"/>
    </row>
    <row r="80" spans="1:14" ht="22.5" customHeight="1">
      <c r="C80" s="1228" t="s">
        <v>2111</v>
      </c>
      <c r="D80" s="1228"/>
      <c r="E80" s="1229"/>
      <c r="F80" s="2175">
        <f>A!AA18</f>
        <v>99</v>
      </c>
      <c r="G80" s="1249">
        <f>A!AB18</f>
        <v>99</v>
      </c>
      <c r="H80" s="2833">
        <f>A!AC18</f>
        <v>198</v>
      </c>
      <c r="I80" s="1248">
        <f>A!AD18</f>
        <v>0</v>
      </c>
      <c r="J80" s="2175">
        <f>A!AE18</f>
        <v>0</v>
      </c>
      <c r="M80" s="2933"/>
      <c r="N80" s="2936"/>
    </row>
    <row r="81" spans="1:14" ht="22.5" customHeight="1">
      <c r="C81" s="1228" t="s">
        <v>2112</v>
      </c>
      <c r="D81" s="1228"/>
      <c r="E81" s="1229"/>
      <c r="F81" s="2175">
        <f>A!AA19</f>
        <v>99</v>
      </c>
      <c r="G81" s="1249">
        <f>A!AB19</f>
        <v>99</v>
      </c>
      <c r="H81" s="2833">
        <f>A!AC19</f>
        <v>198</v>
      </c>
      <c r="I81" s="1248">
        <f>A!AD19</f>
        <v>0</v>
      </c>
      <c r="J81" s="2175">
        <f>A!AE19</f>
        <v>0</v>
      </c>
      <c r="M81" s="2933"/>
      <c r="N81" s="2936"/>
    </row>
    <row r="82" spans="1:14" ht="22.5" customHeight="1">
      <c r="C82" s="1232" t="s">
        <v>2113</v>
      </c>
      <c r="D82" s="1232"/>
      <c r="E82" s="1231"/>
      <c r="F82" s="2175">
        <f>A!AA20</f>
        <v>99</v>
      </c>
      <c r="G82" s="1249">
        <f>A!AB20</f>
        <v>99</v>
      </c>
      <c r="H82" s="2833">
        <f>A!AC20</f>
        <v>198</v>
      </c>
      <c r="I82" s="1248">
        <f>A!AD20</f>
        <v>0</v>
      </c>
      <c r="J82" s="2175">
        <f>A!AE20</f>
        <v>0</v>
      </c>
      <c r="M82" s="2933"/>
      <c r="N82" s="2936"/>
    </row>
    <row r="83" spans="1:14" ht="22.5" customHeight="1">
      <c r="C83" s="1228" t="s">
        <v>2114</v>
      </c>
      <c r="D83" s="1228"/>
      <c r="E83" s="1229"/>
      <c r="F83" s="2634">
        <f>A!AA21</f>
        <v>99</v>
      </c>
      <c r="G83" s="1262">
        <f>A!AB21</f>
        <v>99</v>
      </c>
      <c r="H83" s="2832">
        <f>A!AC21</f>
        <v>198</v>
      </c>
      <c r="I83" s="1261">
        <f>A!AD21</f>
        <v>0</v>
      </c>
      <c r="J83" s="2634">
        <f>A!AE21</f>
        <v>0</v>
      </c>
      <c r="M83" s="2933"/>
      <c r="N83" s="2936"/>
    </row>
    <row r="84" spans="1:14" ht="22.5" customHeight="1">
      <c r="C84" s="1228" t="s">
        <v>2115</v>
      </c>
      <c r="D84" s="1228"/>
      <c r="E84" s="1229"/>
      <c r="F84" s="2175">
        <f>A!AA22</f>
        <v>99</v>
      </c>
      <c r="G84" s="1249">
        <f>A!AB22</f>
        <v>99</v>
      </c>
      <c r="H84" s="2833">
        <f>A!AC22</f>
        <v>198</v>
      </c>
      <c r="I84" s="1248">
        <f>A!AD22</f>
        <v>0</v>
      </c>
      <c r="J84" s="2175">
        <f>A!AE22</f>
        <v>0</v>
      </c>
      <c r="M84" s="2933"/>
      <c r="N84" s="2936"/>
    </row>
    <row r="85" spans="1:14" ht="22.5" customHeight="1">
      <c r="C85" s="1232" t="s">
        <v>2116</v>
      </c>
      <c r="D85" s="1232"/>
      <c r="E85" s="1231"/>
      <c r="F85" s="2635">
        <f>A!AA23</f>
        <v>99</v>
      </c>
      <c r="G85" s="1258">
        <f>A!AB23</f>
        <v>99</v>
      </c>
      <c r="H85" s="2835">
        <f>A!AC23</f>
        <v>198</v>
      </c>
      <c r="I85" s="1257">
        <f>A!AD23</f>
        <v>0</v>
      </c>
      <c r="J85" s="2635">
        <f>A!AE23</f>
        <v>0</v>
      </c>
      <c r="M85" s="2933"/>
      <c r="N85" s="2936"/>
    </row>
    <row r="86" spans="1:14" ht="22.5" customHeight="1">
      <c r="C86" s="1228" t="s">
        <v>2117</v>
      </c>
      <c r="D86" s="1228"/>
      <c r="E86" s="1229"/>
      <c r="F86" s="2175">
        <f>A!AA24</f>
        <v>0</v>
      </c>
      <c r="G86" s="1249">
        <f>A!AB24</f>
        <v>0</v>
      </c>
      <c r="H86" s="2833">
        <f>A!AC24</f>
        <v>0</v>
      </c>
      <c r="I86" s="1248">
        <f>A!AD24</f>
        <v>0</v>
      </c>
      <c r="J86" s="2175">
        <f>A!AE24</f>
        <v>0</v>
      </c>
      <c r="M86" s="2933"/>
      <c r="N86" s="2936"/>
    </row>
    <row r="87" spans="1:14" ht="22.5" customHeight="1">
      <c r="C87" s="1228" t="s">
        <v>2118</v>
      </c>
      <c r="D87" s="1228"/>
      <c r="E87" s="1229"/>
      <c r="F87" s="2175">
        <f>A!AA25</f>
        <v>0</v>
      </c>
      <c r="G87" s="1249">
        <f>A!AB25</f>
        <v>0</v>
      </c>
      <c r="H87" s="2833">
        <f>A!AC25</f>
        <v>0</v>
      </c>
      <c r="I87" s="1248">
        <f>A!AD25</f>
        <v>0</v>
      </c>
      <c r="J87" s="2175">
        <f>A!AE25</f>
        <v>0</v>
      </c>
      <c r="M87" s="2933"/>
      <c r="N87" s="2936"/>
    </row>
    <row r="88" spans="1:14" ht="22.5" customHeight="1">
      <c r="C88" s="1228" t="s">
        <v>2119</v>
      </c>
      <c r="D88" s="1228"/>
      <c r="E88" s="1229"/>
      <c r="F88" s="2175">
        <f>A!AA26</f>
        <v>0</v>
      </c>
      <c r="G88" s="1249">
        <f>A!AB26</f>
        <v>0</v>
      </c>
      <c r="H88" s="2833">
        <f>A!AC26</f>
        <v>0</v>
      </c>
      <c r="I88" s="1257">
        <f>A!AD26</f>
        <v>0</v>
      </c>
      <c r="J88" s="2635">
        <f>A!AE26</f>
        <v>0</v>
      </c>
      <c r="M88" s="2933"/>
      <c r="N88" s="2936"/>
    </row>
    <row r="89" spans="1:14" ht="22.5" customHeight="1">
      <c r="C89" s="1260"/>
      <c r="D89" s="1260"/>
      <c r="E89" s="2632" t="s">
        <v>57</v>
      </c>
      <c r="F89" s="2836">
        <f>A!AA27</f>
        <v>594</v>
      </c>
      <c r="G89" s="2837">
        <f>A!AB27</f>
        <v>594</v>
      </c>
      <c r="H89" s="2838">
        <f>A!AC27</f>
        <v>1188</v>
      </c>
      <c r="I89" s="1257">
        <f>A!AD27</f>
        <v>0</v>
      </c>
      <c r="J89" s="2635"/>
      <c r="M89" s="2933"/>
      <c r="N89" s="2936"/>
    </row>
    <row r="90" spans="1:14" ht="22.5" customHeight="1">
      <c r="C90" s="1260"/>
      <c r="D90" s="1260"/>
      <c r="E90" s="2632" t="s">
        <v>58</v>
      </c>
      <c r="F90" s="2836">
        <f>A!AA28</f>
        <v>297</v>
      </c>
      <c r="G90" s="2837">
        <f>A!AB28</f>
        <v>297</v>
      </c>
      <c r="H90" s="2838">
        <f>A!AC28</f>
        <v>594</v>
      </c>
      <c r="I90" s="1257">
        <f>A!AD28</f>
        <v>0</v>
      </c>
      <c r="J90" s="2635"/>
      <c r="M90" s="2933"/>
      <c r="N90" s="2936"/>
    </row>
    <row r="91" spans="1:14" ht="22.5" customHeight="1" thickBot="1">
      <c r="C91" s="1252"/>
      <c r="D91" s="1252"/>
      <c r="E91" s="2633" t="s">
        <v>59</v>
      </c>
      <c r="F91" s="2176">
        <f>A!AA29</f>
        <v>891</v>
      </c>
      <c r="G91" s="1255">
        <f>A!AB29</f>
        <v>891</v>
      </c>
      <c r="H91" s="2834">
        <f>A!AC29</f>
        <v>1782</v>
      </c>
      <c r="I91" s="1254">
        <f>A!AD29</f>
        <v>0</v>
      </c>
      <c r="J91" s="2176"/>
      <c r="M91" s="2933"/>
      <c r="N91" s="2936"/>
    </row>
    <row r="92" spans="1:14" ht="22.5" customHeight="1" thickTop="1">
      <c r="A92" s="1352"/>
      <c r="B92" s="1352"/>
      <c r="C92" s="1365"/>
      <c r="D92" s="1264"/>
      <c r="E92" s="1264"/>
      <c r="F92" s="1264"/>
      <c r="G92" s="1264"/>
      <c r="H92" s="1264"/>
      <c r="I92" s="1264"/>
      <c r="J92" s="1264"/>
      <c r="K92" s="1264"/>
      <c r="L92" s="2631"/>
      <c r="M92" s="2933"/>
      <c r="N92" s="2936"/>
    </row>
    <row r="93" spans="1:14" ht="22.5" customHeight="1">
      <c r="A93" s="1352"/>
      <c r="B93" s="1352"/>
      <c r="C93" s="1365"/>
      <c r="D93" s="1264"/>
      <c r="E93" s="1264"/>
      <c r="F93" s="1264"/>
      <c r="G93" s="1264"/>
      <c r="H93" s="1264"/>
      <c r="I93" s="1264"/>
      <c r="J93" s="1264"/>
      <c r="K93" s="1264"/>
      <c r="L93" s="2631"/>
      <c r="M93" s="2933"/>
      <c r="N93" s="2936"/>
    </row>
    <row r="94" spans="1:14" ht="22.5" customHeight="1">
      <c r="A94" s="1352"/>
      <c r="B94" s="1352"/>
      <c r="C94" s="1365"/>
      <c r="D94" s="1264"/>
      <c r="E94" s="1264"/>
      <c r="F94" s="1264"/>
      <c r="G94" s="1264"/>
      <c r="H94" s="1264"/>
      <c r="I94" s="1264"/>
      <c r="J94" s="1264"/>
      <c r="K94" s="1264"/>
      <c r="L94" s="2631"/>
      <c r="M94" s="2933"/>
      <c r="N94" s="2936"/>
    </row>
    <row r="95" spans="1:14" ht="22.5" customHeight="1">
      <c r="A95" s="1352"/>
      <c r="B95" s="1352"/>
      <c r="C95" s="1365"/>
      <c r="D95" s="1264"/>
      <c r="E95" s="1264"/>
      <c r="F95" s="1264"/>
      <c r="G95" s="1264"/>
      <c r="H95" s="1264"/>
      <c r="I95" s="1264"/>
      <c r="J95" s="1264"/>
      <c r="K95" s="1264"/>
      <c r="L95" s="2631"/>
      <c r="M95" s="2933"/>
      <c r="N95" s="2936"/>
    </row>
    <row r="96" spans="1:14" ht="22.5" customHeight="1">
      <c r="A96" s="1352"/>
      <c r="B96" s="1352"/>
      <c r="C96" s="1365"/>
      <c r="D96" s="1264"/>
      <c r="E96" s="1264"/>
      <c r="F96" s="1264"/>
      <c r="G96" s="1264"/>
      <c r="H96" s="1264"/>
      <c r="I96" s="1264"/>
      <c r="J96" s="1264"/>
      <c r="K96" s="1264"/>
      <c r="L96" s="2631"/>
      <c r="M96" s="2933"/>
      <c r="N96" s="2936"/>
    </row>
    <row r="97" spans="1:14" ht="22.5" customHeight="1">
      <c r="A97" s="1352"/>
      <c r="B97" s="1352"/>
      <c r="C97" s="1365"/>
      <c r="D97" s="1264"/>
      <c r="E97" s="1264"/>
      <c r="F97" s="1264"/>
      <c r="G97" s="1264"/>
      <c r="H97" s="1264"/>
      <c r="I97" s="1264"/>
      <c r="J97" s="1264"/>
      <c r="K97" s="1264"/>
      <c r="L97" s="2631"/>
      <c r="M97" s="2933"/>
      <c r="N97" s="2936"/>
    </row>
    <row r="98" spans="1:14" ht="22.5" customHeight="1">
      <c r="A98" s="1352"/>
      <c r="B98" s="1352"/>
      <c r="C98" s="1365"/>
      <c r="D98" s="1264"/>
      <c r="E98" s="1264"/>
      <c r="F98" s="1264"/>
      <c r="G98" s="1264"/>
      <c r="H98" s="1264"/>
      <c r="I98" s="1264"/>
      <c r="J98" s="1264"/>
      <c r="K98" s="1264"/>
      <c r="L98" s="2631"/>
      <c r="M98" s="2933"/>
      <c r="N98" s="2936"/>
    </row>
    <row r="99" spans="1:14" ht="22.5" customHeight="1">
      <c r="A99" s="1352"/>
      <c r="B99" s="1352"/>
      <c r="C99" s="1365"/>
      <c r="D99" s="1264"/>
      <c r="E99" s="1264"/>
      <c r="F99" s="1264"/>
      <c r="G99" s="1264"/>
      <c r="H99" s="1264"/>
      <c r="I99" s="1264"/>
      <c r="J99" s="1264"/>
      <c r="K99" s="1264"/>
      <c r="L99" s="2631"/>
      <c r="M99" s="2933"/>
      <c r="N99" s="2936"/>
    </row>
    <row r="100" spans="1:14" ht="22.5" customHeight="1">
      <c r="A100" s="1352"/>
      <c r="B100" s="1352"/>
      <c r="C100" s="1365"/>
      <c r="D100" s="1264"/>
      <c r="E100" s="1264"/>
      <c r="F100" s="1264"/>
      <c r="G100" s="1264"/>
      <c r="H100" s="1264"/>
      <c r="I100" s="1264"/>
      <c r="J100" s="1264"/>
      <c r="K100" s="1264"/>
      <c r="L100" s="2631"/>
      <c r="M100" s="2933"/>
      <c r="N100" s="2936"/>
    </row>
    <row r="101" spans="1:14" ht="22.5" customHeight="1">
      <c r="A101" s="1234" t="str">
        <f>"- "&amp;N101&amp;" -"</f>
        <v>- 4 -</v>
      </c>
      <c r="B101" s="1234"/>
      <c r="C101" s="1234"/>
      <c r="D101" s="1234"/>
      <c r="E101" s="1234"/>
      <c r="F101" s="1234"/>
      <c r="G101" s="1234"/>
      <c r="H101" s="1234"/>
      <c r="I101" s="1234"/>
      <c r="J101" s="1234"/>
      <c r="K101" s="1234"/>
      <c r="L101" s="1234"/>
      <c r="M101" s="2933">
        <v>1</v>
      </c>
      <c r="N101" s="2936">
        <f>IF(M101&gt;0,SUM(M$1:M101),0)</f>
        <v>4</v>
      </c>
    </row>
    <row r="102" spans="1:14" ht="22.5" customHeight="1">
      <c r="M102" s="2933"/>
      <c r="N102" s="2936"/>
    </row>
    <row r="103" spans="1:14" ht="22.5" customHeight="1">
      <c r="M103" s="2933"/>
      <c r="N103" s="2936"/>
    </row>
    <row r="104" spans="1:14" ht="22.5" customHeight="1">
      <c r="A104" s="1215" t="s">
        <v>37</v>
      </c>
      <c r="M104" s="2933"/>
      <c r="N104" s="2936"/>
    </row>
    <row r="105" spans="1:14" ht="22.5" customHeight="1">
      <c r="A105" s="3407" t="s">
        <v>222</v>
      </c>
      <c r="B105" s="3456"/>
      <c r="C105" s="3456"/>
      <c r="D105" s="3456"/>
      <c r="E105" s="3456"/>
      <c r="F105" s="3456"/>
      <c r="G105" s="3456"/>
      <c r="H105" s="3457"/>
      <c r="I105" s="1238" t="s">
        <v>1111</v>
      </c>
      <c r="J105" s="1239"/>
      <c r="K105" s="1240"/>
      <c r="L105" s="1931" t="s">
        <v>223</v>
      </c>
      <c r="M105" s="2933"/>
      <c r="N105" s="2936"/>
    </row>
    <row r="106" spans="1:14" ht="22.5" customHeight="1">
      <c r="A106" s="3458"/>
      <c r="B106" s="3458"/>
      <c r="C106" s="3458"/>
      <c r="D106" s="3458"/>
      <c r="E106" s="3458"/>
      <c r="F106" s="3458"/>
      <c r="G106" s="3458"/>
      <c r="H106" s="3459"/>
      <c r="I106" s="1244" t="s">
        <v>656</v>
      </c>
      <c r="J106" s="1245" t="s">
        <v>657</v>
      </c>
      <c r="K106" s="1246" t="s">
        <v>329</v>
      </c>
      <c r="L106" s="2131" t="s">
        <v>224</v>
      </c>
      <c r="M106" s="2933"/>
      <c r="N106" s="2936"/>
    </row>
    <row r="107" spans="1:14" ht="22.5" customHeight="1">
      <c r="A107" s="1228" t="str">
        <f>"   "&amp;A!AO11</f>
        <v xml:space="preserve">   1. เด็กถูกบังคับให้ขายแรงงานหรือแรงงานเด็ก</v>
      </c>
      <c r="B107" s="1228"/>
      <c r="C107" s="1228"/>
      <c r="D107" s="1228"/>
      <c r="E107" s="1228"/>
      <c r="F107" s="1228"/>
      <c r="G107" s="1228"/>
      <c r="H107" s="1229"/>
      <c r="I107" s="1261">
        <f>A!AP11</f>
        <v>0</v>
      </c>
      <c r="J107" s="1262">
        <f>A!AQ11</f>
        <v>0</v>
      </c>
      <c r="K107" s="1263">
        <f>A!AR11</f>
        <v>0</v>
      </c>
      <c r="L107" s="2175"/>
      <c r="M107" s="2933"/>
      <c r="N107" s="2936"/>
    </row>
    <row r="108" spans="1:14" ht="22.5" customHeight="1">
      <c r="A108" s="1228" t="str">
        <f>"   "&amp;A!AO12</f>
        <v xml:space="preserve">   2. เด็กเร่ร่อน</v>
      </c>
      <c r="B108" s="1228"/>
      <c r="C108" s="1228"/>
      <c r="D108" s="1228"/>
      <c r="E108" s="1228"/>
      <c r="F108" s="1228"/>
      <c r="G108" s="1228"/>
      <c r="H108" s="1229"/>
      <c r="I108" s="1248">
        <f>A!AP12</f>
        <v>0</v>
      </c>
      <c r="J108" s="1249">
        <f>A!AQ12</f>
        <v>0</v>
      </c>
      <c r="K108" s="1250">
        <f>A!AR12</f>
        <v>0</v>
      </c>
      <c r="L108" s="2175"/>
      <c r="M108" s="2933"/>
      <c r="N108" s="2936"/>
    </row>
    <row r="109" spans="1:14" ht="22.5" customHeight="1">
      <c r="A109" s="1228" t="str">
        <f>"   "&amp;A!AO13</f>
        <v xml:space="preserve">   3. เด็กที่อยู่ในธุรกิจบริการทางเพศ</v>
      </c>
      <c r="B109" s="1228"/>
      <c r="C109" s="1228"/>
      <c r="D109" s="1228"/>
      <c r="E109" s="1228"/>
      <c r="F109" s="1228"/>
      <c r="G109" s="1228"/>
      <c r="H109" s="1229"/>
      <c r="I109" s="1248">
        <f>A!AP13</f>
        <v>0</v>
      </c>
      <c r="J109" s="1249">
        <f>A!AQ13</f>
        <v>0</v>
      </c>
      <c r="K109" s="1250">
        <f>A!AR13</f>
        <v>0</v>
      </c>
      <c r="L109" s="2175"/>
      <c r="M109" s="2933"/>
      <c r="N109" s="2936"/>
    </row>
    <row r="110" spans="1:14" ht="22.5" customHeight="1">
      <c r="A110" s="1228" t="str">
        <f>"   "&amp;A!AO14</f>
        <v xml:space="preserve">   4. เด็กที่ถูกทอดทิ้ง</v>
      </c>
      <c r="B110" s="1228"/>
      <c r="C110" s="1228"/>
      <c r="D110" s="1228"/>
      <c r="E110" s="1228"/>
      <c r="F110" s="1228"/>
      <c r="G110" s="1228"/>
      <c r="H110" s="1229"/>
      <c r="I110" s="1248">
        <f>A!AP14</f>
        <v>0</v>
      </c>
      <c r="J110" s="1249">
        <f>A!AQ14</f>
        <v>0</v>
      </c>
      <c r="K110" s="1250">
        <f>A!AR14</f>
        <v>0</v>
      </c>
      <c r="L110" s="2175"/>
      <c r="M110" s="2933"/>
      <c r="N110" s="2936"/>
    </row>
    <row r="111" spans="1:14" ht="22.5" customHeight="1">
      <c r="A111" s="1228" t="str">
        <f>"   "&amp;A!AO15</f>
        <v xml:space="preserve">   5. เด็กที่ถูกทำร้ายทารุณ</v>
      </c>
      <c r="B111" s="1228"/>
      <c r="C111" s="1228"/>
      <c r="D111" s="1228"/>
      <c r="E111" s="1228"/>
      <c r="F111" s="1228"/>
      <c r="G111" s="1228"/>
      <c r="H111" s="1229"/>
      <c r="I111" s="1248">
        <f>A!AP15</f>
        <v>0</v>
      </c>
      <c r="J111" s="1249">
        <f>A!AQ15</f>
        <v>0</v>
      </c>
      <c r="K111" s="1250">
        <f>A!AR15</f>
        <v>0</v>
      </c>
      <c r="L111" s="2175"/>
      <c r="M111" s="2933"/>
      <c r="N111" s="2936"/>
    </row>
    <row r="112" spans="1:14" ht="22.5" customHeight="1">
      <c r="A112" s="1228" t="str">
        <f>"   "&amp;A!AO16</f>
        <v xml:space="preserve">   6. เด็กยากจน(มากเป็นพิเศษ)</v>
      </c>
      <c r="B112" s="1228"/>
      <c r="C112" s="1228"/>
      <c r="D112" s="1228"/>
      <c r="E112" s="1228"/>
      <c r="F112" s="1228"/>
      <c r="G112" s="1228"/>
      <c r="H112" s="1229"/>
      <c r="I112" s="1248">
        <f>A!AP16</f>
        <v>0</v>
      </c>
      <c r="J112" s="1249">
        <f>A!AQ16</f>
        <v>0</v>
      </c>
      <c r="K112" s="1250">
        <f>A!AR16</f>
        <v>0</v>
      </c>
      <c r="L112" s="2175"/>
      <c r="M112" s="2933"/>
      <c r="N112" s="2936"/>
    </row>
    <row r="113" spans="1:14" ht="22.5" customHeight="1">
      <c r="A113" s="1228" t="str">
        <f>"   "&amp;A!AO17</f>
        <v xml:space="preserve">   7. เด็กที่เป็นชนกลุ่มน้อย</v>
      </c>
      <c r="B113" s="1228"/>
      <c r="C113" s="1228"/>
      <c r="D113" s="1228"/>
      <c r="E113" s="1228"/>
      <c r="F113" s="1228"/>
      <c r="G113" s="1228"/>
      <c r="H113" s="1229"/>
      <c r="I113" s="1248">
        <f>A!AP17</f>
        <v>0</v>
      </c>
      <c r="J113" s="1249">
        <f>A!AQ17</f>
        <v>0</v>
      </c>
      <c r="K113" s="1250">
        <f>A!AR17</f>
        <v>0</v>
      </c>
      <c r="L113" s="2175"/>
      <c r="M113" s="2933"/>
      <c r="N113" s="2936"/>
    </row>
    <row r="114" spans="1:14" ht="22.5" customHeight="1">
      <c r="A114" s="1228" t="str">
        <f>"   "&amp;A!AO18</f>
        <v xml:space="preserve">   8. เด็กที่มีปัญหาเกี่ยวกับยาเสพติด</v>
      </c>
      <c r="B114" s="1228"/>
      <c r="C114" s="1228"/>
      <c r="D114" s="1228"/>
      <c r="E114" s="1228"/>
      <c r="F114" s="1228"/>
      <c r="G114" s="1228"/>
      <c r="H114" s="1229"/>
      <c r="I114" s="1248">
        <f>A!AP18</f>
        <v>0</v>
      </c>
      <c r="J114" s="1249">
        <f>A!AQ18</f>
        <v>0</v>
      </c>
      <c r="K114" s="1250">
        <f>A!AR18</f>
        <v>0</v>
      </c>
      <c r="L114" s="2175"/>
      <c r="M114" s="2933"/>
      <c r="N114" s="2936"/>
    </row>
    <row r="115" spans="1:14" ht="22.5" customHeight="1">
      <c r="A115" s="1228" t="str">
        <f>"   "&amp;A!AO19</f>
        <v xml:space="preserve">   9. เด็กที่ได้รับผลกระทบจากโรคเอดส์/โรคติดต่อร้ายแรงที่สังคมรังเกียจ</v>
      </c>
      <c r="B115" s="1228"/>
      <c r="C115" s="1228"/>
      <c r="D115" s="1228"/>
      <c r="E115" s="1228"/>
      <c r="F115" s="1228"/>
      <c r="G115" s="1228"/>
      <c r="H115" s="1229"/>
      <c r="I115" s="1248">
        <f>A!AP19</f>
        <v>0</v>
      </c>
      <c r="J115" s="1249">
        <f>A!AQ19</f>
        <v>0</v>
      </c>
      <c r="K115" s="1250">
        <f>A!AR19</f>
        <v>0</v>
      </c>
      <c r="L115" s="2175"/>
      <c r="M115" s="2933"/>
      <c r="N115" s="2936"/>
    </row>
    <row r="116" spans="1:14" ht="22.5" customHeight="1">
      <c r="A116" s="1228" t="str">
        <f>"   "&amp;A!AO20</f>
        <v xml:space="preserve">   10. คุ้มครองเด็กและเยาวชนในเขตพื้นที่บริการของจังหวัด</v>
      </c>
      <c r="B116" s="1228"/>
      <c r="C116" s="1228"/>
      <c r="D116" s="1228"/>
      <c r="E116" s="1228"/>
      <c r="F116" s="1228"/>
      <c r="G116" s="1228"/>
      <c r="H116" s="1229"/>
      <c r="I116" s="1257">
        <f>A!AP20</f>
        <v>0</v>
      </c>
      <c r="J116" s="1258">
        <f>A!AQ20</f>
        <v>0</v>
      </c>
      <c r="K116" s="1259">
        <f>A!AR20</f>
        <v>0</v>
      </c>
      <c r="L116" s="2175"/>
      <c r="M116" s="2933"/>
      <c r="N116" s="2936"/>
    </row>
    <row r="117" spans="1:14" ht="22.5" customHeight="1" thickBot="1">
      <c r="A117" s="1251"/>
      <c r="B117" s="1251"/>
      <c r="C117" s="1251"/>
      <c r="D117" s="1251"/>
      <c r="E117" s="1251"/>
      <c r="F117" s="1251"/>
      <c r="G117" s="1251" t="s">
        <v>329</v>
      </c>
      <c r="H117" s="1253"/>
      <c r="I117" s="1254">
        <f>SUM(I107:I116)</f>
        <v>0</v>
      </c>
      <c r="J117" s="1255">
        <f>SUM(J107:J116)</f>
        <v>0</v>
      </c>
      <c r="K117" s="1256">
        <f>SUM(K107:K116)</f>
        <v>0</v>
      </c>
      <c r="L117" s="2176"/>
      <c r="M117" s="2933"/>
      <c r="N117" s="2936"/>
    </row>
    <row r="118" spans="1:14" ht="22.5" customHeight="1" thickTop="1">
      <c r="M118" s="2933"/>
      <c r="N118" s="2936"/>
    </row>
    <row r="119" spans="1:14" ht="22.5" customHeight="1">
      <c r="M119" s="2933"/>
      <c r="N119" s="2936"/>
    </row>
    <row r="120" spans="1:14" ht="22.5" customHeight="1">
      <c r="A120" s="1215" t="s">
        <v>38</v>
      </c>
      <c r="M120" s="2933"/>
      <c r="N120" s="2936"/>
    </row>
    <row r="121" spans="1:14" ht="22.5" customHeight="1">
      <c r="A121" s="3407" t="s">
        <v>225</v>
      </c>
      <c r="B121" s="3456"/>
      <c r="C121" s="3456"/>
      <c r="D121" s="3456"/>
      <c r="E121" s="3456"/>
      <c r="F121" s="3456"/>
      <c r="G121" s="3456"/>
      <c r="H121" s="3457"/>
      <c r="I121" s="1238" t="s">
        <v>1111</v>
      </c>
      <c r="J121" s="1239"/>
      <c r="K121" s="1240"/>
      <c r="L121" s="3406" t="s">
        <v>674</v>
      </c>
      <c r="M121" s="2933"/>
      <c r="N121" s="2936"/>
    </row>
    <row r="122" spans="1:14" ht="22.5" customHeight="1">
      <c r="A122" s="3458"/>
      <c r="B122" s="3458"/>
      <c r="C122" s="3458"/>
      <c r="D122" s="3458"/>
      <c r="E122" s="3458"/>
      <c r="F122" s="3458"/>
      <c r="G122" s="3458"/>
      <c r="H122" s="3459"/>
      <c r="I122" s="1244" t="s">
        <v>656</v>
      </c>
      <c r="J122" s="1245" t="s">
        <v>657</v>
      </c>
      <c r="K122" s="1246" t="s">
        <v>329</v>
      </c>
      <c r="L122" s="3461"/>
      <c r="M122" s="2933"/>
      <c r="N122" s="2936"/>
    </row>
    <row r="123" spans="1:14" ht="22.5" customHeight="1">
      <c r="A123" s="1932" t="str">
        <f>"   "&amp;A!AS11</f>
        <v xml:space="preserve">   1. บกพร่องทางการเห็น</v>
      </c>
      <c r="B123" s="1228"/>
      <c r="C123" s="1228"/>
      <c r="D123" s="1228"/>
      <c r="E123" s="1228"/>
      <c r="F123" s="1228"/>
      <c r="G123" s="1228"/>
      <c r="H123" s="1229"/>
      <c r="I123" s="1261">
        <f>A!AT11</f>
        <v>0</v>
      </c>
      <c r="J123" s="1262">
        <f>A!AU11</f>
        <v>0</v>
      </c>
      <c r="K123" s="1263">
        <f>A!AV11</f>
        <v>0</v>
      </c>
      <c r="L123" s="2173">
        <f>IF(K123=0,0,ROUND(K123*100/X!$G$25,2))</f>
        <v>0</v>
      </c>
      <c r="M123" s="2933"/>
      <c r="N123" s="2936"/>
    </row>
    <row r="124" spans="1:14" ht="22.5" customHeight="1">
      <c r="A124" s="1932" t="str">
        <f>"   "&amp;A!AS12</f>
        <v xml:space="preserve">   2. บกพร่องทางการได้ยิน</v>
      </c>
      <c r="B124" s="1228"/>
      <c r="C124" s="1228"/>
      <c r="D124" s="1228"/>
      <c r="E124" s="1228"/>
      <c r="F124" s="1228"/>
      <c r="G124" s="1228"/>
      <c r="H124" s="1229"/>
      <c r="I124" s="1248">
        <f>A!AT12</f>
        <v>0</v>
      </c>
      <c r="J124" s="1249">
        <f>A!AU12</f>
        <v>0</v>
      </c>
      <c r="K124" s="1250">
        <f>A!AV12</f>
        <v>0</v>
      </c>
      <c r="L124" s="2173">
        <f>IF(K124=0,0,ROUND(K124*100/X!$G$25,2))</f>
        <v>0</v>
      </c>
      <c r="M124" s="2933"/>
      <c r="N124" s="2936"/>
    </row>
    <row r="125" spans="1:14" ht="22.5" customHeight="1">
      <c r="A125" s="1932" t="str">
        <f>"   "&amp;A!AS13</f>
        <v xml:space="preserve">   3. บกพร่องทางสติปัญญา</v>
      </c>
      <c r="B125" s="1228"/>
      <c r="C125" s="1228"/>
      <c r="D125" s="1228"/>
      <c r="E125" s="1228"/>
      <c r="F125" s="1228"/>
      <c r="G125" s="1228"/>
      <c r="H125" s="1229"/>
      <c r="I125" s="1248">
        <f>A!AT13</f>
        <v>0</v>
      </c>
      <c r="J125" s="1249">
        <f>A!AU13</f>
        <v>0</v>
      </c>
      <c r="K125" s="1250">
        <f>A!AV13</f>
        <v>0</v>
      </c>
      <c r="L125" s="2173">
        <f>IF(K125=0,0,ROUND(K125*100/X!$G$25,2))</f>
        <v>0</v>
      </c>
      <c r="M125" s="2933"/>
      <c r="N125" s="2936"/>
    </row>
    <row r="126" spans="1:14" ht="22.5" customHeight="1">
      <c r="A126" s="1932" t="str">
        <f>"   "&amp;A!AS14</f>
        <v xml:space="preserve">   4. บกพร่องทางร่างกาย การเคลื่อนไหวหรือสุขภาพ</v>
      </c>
      <c r="B126" s="1228"/>
      <c r="C126" s="1228"/>
      <c r="D126" s="1228"/>
      <c r="E126" s="1228"/>
      <c r="F126" s="1228"/>
      <c r="G126" s="1228"/>
      <c r="H126" s="1229"/>
      <c r="I126" s="1248">
        <f>A!AT14</f>
        <v>0</v>
      </c>
      <c r="J126" s="1249">
        <f>A!AU14</f>
        <v>0</v>
      </c>
      <c r="K126" s="1250">
        <f>A!AV14</f>
        <v>0</v>
      </c>
      <c r="L126" s="2173">
        <f>IF(K126=0,0,ROUND(K126*100/X!$G$25,2))</f>
        <v>0</v>
      </c>
      <c r="M126" s="2933"/>
      <c r="N126" s="2936"/>
    </row>
    <row r="127" spans="1:14" ht="22.5" customHeight="1">
      <c r="A127" s="1932" t="str">
        <f>"   "&amp;A!AS15</f>
        <v xml:space="preserve">   5. บกพร่องทางการเรียนรู้</v>
      </c>
      <c r="B127" s="1228"/>
      <c r="C127" s="1228"/>
      <c r="D127" s="1228"/>
      <c r="E127" s="1228"/>
      <c r="F127" s="1228"/>
      <c r="G127" s="1228"/>
      <c r="H127" s="1229"/>
      <c r="I127" s="1248">
        <f>A!AT15</f>
        <v>0</v>
      </c>
      <c r="J127" s="1249">
        <f>A!AU15</f>
        <v>0</v>
      </c>
      <c r="K127" s="1250">
        <f>A!AV15</f>
        <v>0</v>
      </c>
      <c r="L127" s="2173">
        <f>IF(K127=0,0,ROUND(K127*100/X!$G$25,2))</f>
        <v>0</v>
      </c>
      <c r="M127" s="2933"/>
      <c r="N127" s="2936"/>
    </row>
    <row r="128" spans="1:14" ht="22.5" customHeight="1">
      <c r="A128" s="1932" t="str">
        <f>"   "&amp;A!AS16</f>
        <v xml:space="preserve">   6. บกพร่องทางการพูดและภาษา</v>
      </c>
      <c r="B128" s="1228"/>
      <c r="C128" s="1228"/>
      <c r="D128" s="1228"/>
      <c r="E128" s="1228"/>
      <c r="F128" s="1228"/>
      <c r="G128" s="1228"/>
      <c r="H128" s="1229"/>
      <c r="I128" s="1248">
        <f>A!AT16</f>
        <v>0</v>
      </c>
      <c r="J128" s="1249">
        <f>A!AU16</f>
        <v>0</v>
      </c>
      <c r="K128" s="1250">
        <f>A!AV16</f>
        <v>0</v>
      </c>
      <c r="L128" s="2173">
        <f>IF(K128=0,0,ROUND(K128*100/X!$G$25,2))</f>
        <v>0</v>
      </c>
      <c r="M128" s="2933"/>
      <c r="N128" s="2936"/>
    </row>
    <row r="129" spans="1:14" ht="22.5" customHeight="1">
      <c r="A129" s="1932" t="str">
        <f>"   "&amp;A!AS17</f>
        <v xml:space="preserve">   7. บกพร่องทางพฤติกรรมหรือทางอารมณ์</v>
      </c>
      <c r="B129" s="1228"/>
      <c r="C129" s="1228"/>
      <c r="D129" s="1228"/>
      <c r="E129" s="1228"/>
      <c r="F129" s="1228"/>
      <c r="G129" s="1228"/>
      <c r="H129" s="1229"/>
      <c r="I129" s="1248">
        <f>A!AT17</f>
        <v>0</v>
      </c>
      <c r="J129" s="1249">
        <f>A!AU17</f>
        <v>0</v>
      </c>
      <c r="K129" s="1250">
        <f>A!AV17</f>
        <v>0</v>
      </c>
      <c r="L129" s="2173">
        <f>IF(K129=0,0,ROUND(K129*100/X!$G$25,2))</f>
        <v>0</v>
      </c>
      <c r="M129" s="2933"/>
      <c r="N129" s="2936"/>
    </row>
    <row r="130" spans="1:14" ht="22.5" customHeight="1">
      <c r="A130" s="1932" t="str">
        <f>"   "&amp;A!AS18</f>
        <v xml:space="preserve">   8. นักเรียนออทิสติก</v>
      </c>
      <c r="B130" s="1228"/>
      <c r="C130" s="1228"/>
      <c r="D130" s="1228"/>
      <c r="E130" s="1228"/>
      <c r="F130" s="1228"/>
      <c r="G130" s="1228"/>
      <c r="H130" s="1229"/>
      <c r="I130" s="1248">
        <f>A!AT18</f>
        <v>0</v>
      </c>
      <c r="J130" s="1249">
        <f>A!AU18</f>
        <v>0</v>
      </c>
      <c r="K130" s="1250">
        <f>A!AV18</f>
        <v>0</v>
      </c>
      <c r="L130" s="2173">
        <f>IF(K130=0,0,ROUND(K130*100/X!$G$25,2))</f>
        <v>0</v>
      </c>
      <c r="M130" s="2933"/>
      <c r="N130" s="2936"/>
    </row>
    <row r="131" spans="1:14" ht="22.5" customHeight="1">
      <c r="A131" s="1932" t="str">
        <f>"   "&amp;A!AS19</f>
        <v xml:space="preserve">   9. นักเรียนพิการซ้อน</v>
      </c>
      <c r="B131" s="1228"/>
      <c r="C131" s="1228"/>
      <c r="D131" s="1228"/>
      <c r="E131" s="1228"/>
      <c r="F131" s="1228"/>
      <c r="G131" s="1228"/>
      <c r="H131" s="1229"/>
      <c r="I131" s="1257">
        <f>A!AT19</f>
        <v>0</v>
      </c>
      <c r="J131" s="1258">
        <f>A!AU19</f>
        <v>0</v>
      </c>
      <c r="K131" s="1259">
        <f>A!AV19</f>
        <v>0</v>
      </c>
      <c r="L131" s="2173">
        <f>IF(K131=0,0,ROUND(K131*100/X!$G$25,2))</f>
        <v>0</v>
      </c>
      <c r="M131" s="2933"/>
      <c r="N131" s="2936"/>
    </row>
    <row r="132" spans="1:14" ht="22.5" customHeight="1" thickBot="1">
      <c r="A132" s="1251"/>
      <c r="B132" s="1251"/>
      <c r="C132" s="1251"/>
      <c r="D132" s="1251"/>
      <c r="E132" s="1251"/>
      <c r="F132" s="1251"/>
      <c r="G132" s="1251" t="s">
        <v>329</v>
      </c>
      <c r="H132" s="1253"/>
      <c r="I132" s="1254">
        <f>SUM(I123:I131)</f>
        <v>0</v>
      </c>
      <c r="J132" s="1255">
        <f>SUM(J123:J131)</f>
        <v>0</v>
      </c>
      <c r="K132" s="1256">
        <f>SUM(K123:K131)</f>
        <v>0</v>
      </c>
      <c r="L132" s="2174">
        <f>IF(K132=0,0,ROUND(K132*100/X!$G$25,2))</f>
        <v>0</v>
      </c>
      <c r="M132" s="2933"/>
      <c r="N132" s="2936"/>
    </row>
    <row r="133" spans="1:14" ht="22.5" customHeight="1" thickTop="1">
      <c r="M133" s="2933"/>
      <c r="N133" s="2936"/>
    </row>
    <row r="134" spans="1:14" ht="22.5" customHeight="1">
      <c r="M134" s="2933"/>
      <c r="N134" s="2936"/>
    </row>
    <row r="135" spans="1:14" ht="22.5" customHeight="1">
      <c r="A135" s="1234" t="str">
        <f>"- "&amp;N135&amp;" -"</f>
        <v>- 5 -</v>
      </c>
      <c r="B135" s="1234"/>
      <c r="C135" s="1234"/>
      <c r="D135" s="1234"/>
      <c r="E135" s="1234"/>
      <c r="F135" s="1234"/>
      <c r="G135" s="1234"/>
      <c r="H135" s="1234"/>
      <c r="I135" s="1234"/>
      <c r="J135" s="1234"/>
      <c r="K135" s="1234"/>
      <c r="L135" s="1234"/>
      <c r="M135" s="2933">
        <v>1</v>
      </c>
      <c r="N135" s="2936">
        <f>IF(M135&gt;0,SUM(M$1:M135),0)</f>
        <v>5</v>
      </c>
    </row>
    <row r="136" spans="1:14" ht="22.5" customHeight="1">
      <c r="M136" s="2933"/>
      <c r="N136" s="2936"/>
    </row>
    <row r="137" spans="1:14" ht="22.5" customHeight="1">
      <c r="M137" s="2933"/>
      <c r="N137" s="2936"/>
    </row>
    <row r="138" spans="1:14" ht="22.5" customHeight="1">
      <c r="B138" s="1215" t="str">
        <f>"3.7  จำนวนนักเรียนระดับการศึกษาปฐมวัย ที่ไม่มีหลักฐานทางทะเบียนราษฎร์  จำนวน   "&amp;Y!H14&amp;" คน"</f>
        <v>3.7  จำนวนนักเรียนระดับการศึกษาปฐมวัย ที่ไม่มีหลักฐานทางทะเบียนราษฎร์  จำนวน   0 คน</v>
      </c>
      <c r="C138" s="1932"/>
      <c r="D138" s="1233"/>
      <c r="E138" s="1233"/>
      <c r="F138" s="1233"/>
      <c r="G138" s="1233"/>
      <c r="H138" s="1233"/>
      <c r="M138" s="2933"/>
      <c r="N138" s="2936"/>
    </row>
    <row r="139" spans="1:14" ht="22.5" customHeight="1">
      <c r="A139" s="1215" t="str">
        <f>"คิดเป็นร้อยละ   "&amp;ROUND(Y!H14*100/Y!$G$14,2)</f>
        <v>คิดเป็นร้อยละ   0</v>
      </c>
      <c r="M139" s="2933"/>
      <c r="N139" s="2936"/>
    </row>
    <row r="140" spans="1:14" ht="22.5" customHeight="1">
      <c r="B140" s="1215" t="s">
        <v>39</v>
      </c>
      <c r="E140" s="1265"/>
      <c r="F140" s="1235"/>
      <c r="G140" s="1235"/>
      <c r="H140" s="1235"/>
      <c r="I140" s="1235"/>
      <c r="J140" s="1267"/>
      <c r="M140" s="2933"/>
      <c r="N140" s="2936"/>
    </row>
    <row r="141" spans="1:14" ht="22.5" customHeight="1">
      <c r="A141" s="1215" t="str">
        <f>"สนับสนุนการสร้างเสริมสุขภาพ(สสส.)  จำนวน   "&amp;Y!$G$14-Y!$I$14&amp;"  คน  คิดเป็นร้อยละ   "&amp;ROUND((Y!$G$14-Y!$I$14)*100/Y!$G$14,2)</f>
        <v>สนับสนุนการสร้างเสริมสุขภาพ(สสส.)  จำนวน   399  คน  คิดเป็นร้อยละ   100</v>
      </c>
      <c r="C141" s="1264"/>
      <c r="M141" s="2933"/>
      <c r="N141" s="2936"/>
    </row>
    <row r="142" spans="1:14" ht="22.5" customHeight="1">
      <c r="B142" s="1215" t="str">
        <f>"3.9  มีจำนวนนักเรียนที่มีน้ำหนัก ส่วนสูงตามเกณฑ์ของกรมอนามัย    จำนวน   "&amp;Y!$G$14-Y!$J$14&amp;"  คน"</f>
        <v>3.9  มีจำนวนนักเรียนที่มีน้ำหนัก ส่วนสูงตามเกณฑ์ของกรมอนามัย    จำนวน   399  คน</v>
      </c>
      <c r="M142" s="2933"/>
      <c r="N142" s="2936"/>
    </row>
    <row r="143" spans="1:14" ht="22.5" customHeight="1">
      <c r="A143" s="1264" t="str">
        <f>"คิดเป็นร้อยละ   "&amp;ROUND((Y!$G$14-Y!$J$14)*100/Y!$G$14,2)</f>
        <v>คิดเป็นร้อยละ   100</v>
      </c>
      <c r="G143" s="1265"/>
      <c r="H143" s="1235"/>
      <c r="K143" s="1266"/>
      <c r="M143" s="2933"/>
      <c r="N143" s="2936"/>
    </row>
    <row r="144" spans="1:14" ht="22.5" customHeight="1">
      <c r="B144" s="1215" t="str">
        <f>"3.10  จำนวนนักเรียนที่มีภาวะทุพโภชนาการ   จำนวน   "&amp;Y!K$14&amp;"  คน  คิดเป็นร้อยละ   "&amp;ROUND(Y!K$14*100/Y!$G$14,2)</f>
        <v>3.10  จำนวนนักเรียนที่มีภาวะทุพโภชนาการ   จำนวน   0  คน  คิดเป็นร้อยละ   0</v>
      </c>
      <c r="E144" s="1265"/>
      <c r="F144" s="1235"/>
      <c r="G144" s="1235"/>
      <c r="H144" s="1235"/>
      <c r="I144" s="1235"/>
      <c r="M144" s="2933"/>
      <c r="N144" s="2936"/>
    </row>
    <row r="145" spans="1:14" ht="22.5" customHeight="1">
      <c r="B145" s="1215" t="str">
        <f>"3.11  จำนวนนักเรียนปัญญาเลิศ หรือความสามารถพิเศษ   จำนวน   "&amp;Y!L$14&amp;"  คน  คิดเป็นร้อยละ   "&amp;ROUND(Y!L$14*100/Y!$G$14,2)</f>
        <v>3.11  จำนวนนักเรียนปัญญาเลิศ หรือความสามารถพิเศษ   จำนวน   0  คน  คิดเป็นร้อยละ   0</v>
      </c>
      <c r="E145" s="1265"/>
      <c r="F145" s="1235"/>
      <c r="G145" s="1235"/>
      <c r="H145" s="1235"/>
      <c r="I145" s="1235"/>
      <c r="M145" s="2933"/>
      <c r="N145" s="2936"/>
    </row>
    <row r="146" spans="1:14" ht="22.5" customHeight="1">
      <c r="B146" s="1215" t="str">
        <f>"3.12  จำนวนนักเรียนมีความบกพร่องเรียนร่วม  จำนวน   "&amp;Y!M$14&amp;"  คน  คิดเป็นร้อยละ   "&amp;ROUND(Y!M$14*100/Y!$G$14,2)</f>
        <v>3.12  จำนวนนักเรียนมีความบกพร่องเรียนร่วม  จำนวน   0  คน  คิดเป็นร้อยละ   0</v>
      </c>
      <c r="E146" s="1265"/>
      <c r="F146" s="1235"/>
      <c r="G146" s="1235"/>
      <c r="H146" s="1235"/>
      <c r="I146" s="1235"/>
      <c r="M146" s="2933"/>
      <c r="N146" s="2936"/>
    </row>
    <row r="147" spans="1:14" ht="22.5" customHeight="1">
      <c r="B147" s="1215" t="str">
        <f>IF(Y!N$14=0,"3.13  นักเรียนพิการ จำนวน    -    คน  ได้รับความช่วยเหลือ    -    คน  คิดเป็นร้อยละ    -   ","3.13  นักเรียนพิการ จำนวน   "&amp;Y!N$14&amp;"  คน  ได้รับความช่วยเหลือ   " &amp;Y!O$14&amp;"  คน  คิดเป็นร้อยละ  "&amp;ROUND(Y!O$14*100/Y!$N$14,2))</f>
        <v xml:space="preserve">3.13  นักเรียนพิการ จำนวน    -    คน  ได้รับความช่วยเหลือ    -    คน  คิดเป็นร้อยละ    -   </v>
      </c>
      <c r="E147" s="1265"/>
      <c r="F147" s="1235"/>
      <c r="G147" s="1235"/>
      <c r="H147" s="1235"/>
      <c r="I147" s="1235"/>
      <c r="M147" s="2933"/>
      <c r="N147" s="2936"/>
    </row>
    <row r="148" spans="1:14" ht="22.5" customHeight="1">
      <c r="B148" s="1215" t="str">
        <f>IF(Y!P14=0,"3.14  นักเรียนด้อยโอกาส จำนวน    -  คน  ได้รับความช่วยเหลือ     -   คน  คิดเป็นร้อยละ    -","3.14  นักเรียนด้อยโอกาส จำนวน   "&amp;Y!P$14&amp;"  คน  ได้รับความช่วยเหลือ " &amp;Y!Q$14&amp;"  คน  คิดเป็นร้อยละ  "&amp;ROUND(Y!Q$14*100/Y!$P$14,2))</f>
        <v>3.14  นักเรียนด้อยโอกาส จำนวน    -  คน  ได้รับความช่วยเหลือ     -   คน  คิดเป็นร้อยละ    -</v>
      </c>
      <c r="E148" s="1265"/>
      <c r="F148" s="1235"/>
      <c r="G148" s="1235"/>
      <c r="H148" s="1235"/>
      <c r="I148" s="1235"/>
      <c r="M148" s="2933"/>
      <c r="N148" s="2936"/>
    </row>
    <row r="149" spans="1:14" ht="22.5" customHeight="1">
      <c r="B149" s="1215" t="str">
        <f>IF(Y!R14=0,"3.15  นักเรียนที่ต้องการความช่วยเหลือเป็นกรณีพิเศษ  จำนวน    -  คน  ได้รับความช่วยเหลือ","3.15  นักเรียนที่ต้องการความช่วยเหลือเป็นกรณีพิเศษ  จำนวน   "&amp;Y!R$14&amp;"  คน  ได้รับความช่วยเหลือ")</f>
        <v>3.15  นักเรียนที่ต้องการความช่วยเหลือเป็นกรณีพิเศษ  จำนวน    -  คน  ได้รับความช่วยเหลือ</v>
      </c>
      <c r="E149" s="1265"/>
      <c r="F149" s="1235"/>
      <c r="G149" s="1235"/>
      <c r="H149" s="1235"/>
      <c r="I149" s="1235"/>
      <c r="M149" s="2933"/>
      <c r="N149" s="2936"/>
    </row>
    <row r="150" spans="1:14" ht="22.5" customHeight="1">
      <c r="A150" s="1531" t="str">
        <f>IF(Y!R14=0,"จำนวน     -   คน  คิดเป็นร้อยละ    - ","จำนวน   "&amp;Y!S$14&amp;"  คน  คิดเป็นร้อยละ   "&amp;ROUND(Y!S$14*100/Y!$R$14,2))</f>
        <v xml:space="preserve">จำนวน     -   คน  คิดเป็นร้อยละ    - </v>
      </c>
      <c r="E150" s="1265"/>
      <c r="F150" s="1235"/>
      <c r="G150" s="1235"/>
      <c r="H150" s="1235"/>
      <c r="I150" s="1235"/>
      <c r="J150" s="1235"/>
      <c r="M150" s="2933"/>
      <c r="N150" s="2936"/>
    </row>
    <row r="151" spans="1:14" ht="22.5" customHeight="1">
      <c r="B151" s="1215" t="str">
        <f>"3.16  จำนวนนักเรียนที่ลาออกกลางคัน(ปัจจุบัน)   จำนวน   "&amp;SUM(A!AJ$14:AK$14)&amp;"  คน  คิดเป็นร้อยละ   "&amp;ROUND(SUM(A!AJ$14:AK$14)*100/A!$AC$14,2)</f>
        <v>3.16  จำนวนนักเรียนที่ลาออกกลางคัน(ปัจจุบัน)   จำนวน   0  คน  คิดเป็นร้อยละ   0</v>
      </c>
      <c r="E151" s="1265"/>
      <c r="F151" s="1235"/>
      <c r="G151" s="1235"/>
      <c r="H151" s="1235"/>
      <c r="I151" s="1235"/>
      <c r="M151" s="2933"/>
      <c r="N151" s="2936"/>
    </row>
    <row r="152" spans="1:14" ht="22.5" customHeight="1">
      <c r="B152" s="1215" t="str">
        <f>"3.17  จำนวนนักเรียนขาดเรียน   จำนวน   "&amp;Y!T$14&amp;"  คน  คิดเป็นร้อยละ   "&amp;ROUND(Y!T$14*100/Y!$G$14,2)</f>
        <v>3.17  จำนวนนักเรียนขาดเรียน   จำนวน   0  คน  คิดเป็นร้อยละ   0</v>
      </c>
      <c r="E152" s="1265"/>
      <c r="F152" s="1235"/>
      <c r="G152" s="1235"/>
      <c r="H152" s="1235"/>
      <c r="I152" s="1235"/>
      <c r="M152" s="2933"/>
      <c r="N152" s="2936"/>
    </row>
    <row r="153" spans="1:14" ht="22.5" customHeight="1">
      <c r="B153" s="1215" t="str">
        <f>"3.18  จำนวนนักเรียนที่เรียนซ้ำชั้น   จำนวน   "&amp;Y!U$14&amp;"  คน  คิดเป็นร้อยละ   "&amp;ROUND(Y!U$14*100/Y!$G$14,2)</f>
        <v>3.18  จำนวนนักเรียนที่เรียนซ้ำชั้น   จำนวน   0  คน  คิดเป็นร้อยละ   0</v>
      </c>
      <c r="E153" s="1265"/>
      <c r="F153" s="1235"/>
      <c r="G153" s="1235"/>
      <c r="H153" s="1235"/>
      <c r="I153" s="1235"/>
      <c r="M153" s="2933"/>
      <c r="N153" s="2936"/>
    </row>
    <row r="154" spans="1:14" ht="22.5" customHeight="1">
      <c r="B154" s="1215" t="str">
        <f>"3.19  จำนวนนักเรียนที่เข้าร่วมกิจกรรมศิลปะ,ดนตรี,นาฏศิลป์, วรรคดี   จำนวน   "&amp;Y!$G$14-Y!V$14&amp;"  คน"</f>
        <v>3.19  จำนวนนักเรียนที่เข้าร่วมกิจกรรมศิลปะ,ดนตรี,นาฏศิลป์, วรรคดี   จำนวน   399  คน</v>
      </c>
      <c r="E154" s="1265"/>
      <c r="F154" s="1235"/>
      <c r="G154" s="1235"/>
      <c r="H154" s="1235"/>
      <c r="I154" s="1235"/>
      <c r="J154" s="1235"/>
      <c r="M154" s="2933"/>
      <c r="N154" s="2936"/>
    </row>
    <row r="155" spans="1:14" ht="22.5" customHeight="1">
      <c r="A155" s="1264" t="str">
        <f>"คิดเป็นร้อยละ   "&amp;ROUND((Y!$G$14-Y!V$14)*100/Y!$G$14,2)</f>
        <v>คิดเป็นร้อยละ   100</v>
      </c>
      <c r="C155" s="1264"/>
      <c r="F155" s="1235"/>
      <c r="G155" s="1235"/>
      <c r="H155" s="1235"/>
      <c r="I155" s="1235"/>
      <c r="J155" s="1235"/>
      <c r="M155" s="2933"/>
      <c r="N155" s="2936"/>
    </row>
    <row r="156" spans="1:14" ht="22.5" customHeight="1">
      <c r="A156" s="1264"/>
      <c r="B156" s="1215" t="str">
        <f>"3.20  จำนวนนักเรียนที่มีคุณลักษณะเป็นลูกที่ดีของพ่อ แม่ ผู้ปกครอง   จำนวน   "&amp;Y!$G$14-Y!W$14&amp;"  คน"</f>
        <v>3.20  จำนวนนักเรียนที่มีคุณลักษณะเป็นลูกที่ดีของพ่อ แม่ ผู้ปกครอง   จำนวน   399  คน</v>
      </c>
      <c r="C156" s="1264"/>
      <c r="F156" s="1235"/>
      <c r="G156" s="1235"/>
      <c r="H156" s="1235"/>
      <c r="I156" s="1235"/>
      <c r="J156" s="1235"/>
      <c r="M156" s="2933"/>
      <c r="N156" s="2936"/>
    </row>
    <row r="157" spans="1:14" ht="22.5" customHeight="1">
      <c r="A157" s="1215" t="str">
        <f>"คิดเป็นร้อยละ   "&amp;ROUND((Y!$G$14-Y!W$14)*100/Y!$G$14,2)</f>
        <v>คิดเป็นร้อยละ   100</v>
      </c>
      <c r="C157" s="1264"/>
      <c r="F157" s="1235"/>
      <c r="G157" s="1235"/>
      <c r="H157" s="1235"/>
      <c r="I157" s="1235"/>
      <c r="J157" s="1235"/>
      <c r="M157" s="2933"/>
      <c r="N157" s="2936"/>
    </row>
    <row r="158" spans="1:14" ht="22.5" customHeight="1">
      <c r="A158" s="1264"/>
      <c r="B158" s="1215" t="str">
        <f>"3.21  จำนวนนักเรียนที่มีคุณลักษณะเป็นนักเรียนที่ดี   จำนวน   "&amp;Y!$G$14-Y!X$14&amp;"  คน  คิดเป็นร้อยละ   "&amp;ROUND((Y!$G$14-Y!X$14)*100/Y!$G$14,2)</f>
        <v>3.21  จำนวนนักเรียนที่มีคุณลักษณะเป็นนักเรียนที่ดี   จำนวน   399  คน  คิดเป็นร้อยละ   100</v>
      </c>
      <c r="C158" s="1264"/>
      <c r="F158" s="1235"/>
      <c r="G158" s="1235"/>
      <c r="H158" s="1235"/>
      <c r="I158" s="1235"/>
      <c r="J158" s="1235"/>
      <c r="M158" s="2933"/>
      <c r="N158" s="2936"/>
    </row>
    <row r="159" spans="1:14" ht="22.5" customHeight="1">
      <c r="A159" s="1264"/>
      <c r="B159" s="1215" t="str">
        <f>"3.22  จำนวนนักเรียนที่ทำกิจกรรมบำเพ็ญประโยชน์ต่อสังคมทั้งใน และนอกสถานศึกษา  "&amp;Y!$G$14-Y!Y$14&amp;"  คน"</f>
        <v>3.22  จำนวนนักเรียนที่ทำกิจกรรมบำเพ็ญประโยชน์ต่อสังคมทั้งใน และนอกสถานศึกษา  399  คน</v>
      </c>
      <c r="C159" s="1264"/>
      <c r="F159" s="1235"/>
      <c r="G159" s="1235"/>
      <c r="H159" s="1235"/>
      <c r="I159" s="1235"/>
      <c r="J159" s="1235"/>
      <c r="M159" s="2933"/>
      <c r="N159" s="2936"/>
    </row>
    <row r="160" spans="1:14" ht="22.5" customHeight="1">
      <c r="A160" s="1215" t="str">
        <f>"คิดเป็นร้อยละ   "&amp;ROUND((Y!$G$14-Y!Y$14)*100/Y!$G$14,2)</f>
        <v>คิดเป็นร้อยละ   100</v>
      </c>
      <c r="C160" s="1264"/>
      <c r="F160" s="1235"/>
      <c r="G160" s="1235"/>
      <c r="H160" s="1235"/>
      <c r="I160" s="1235"/>
      <c r="J160" s="1235"/>
      <c r="M160" s="2933"/>
      <c r="N160" s="2936"/>
    </row>
    <row r="161" spans="1:14" ht="22.5" customHeight="1">
      <c r="A161" s="1264"/>
      <c r="B161" s="1215" t="s">
        <v>1455</v>
      </c>
      <c r="C161" s="1264"/>
      <c r="F161" s="1235"/>
      <c r="G161" s="1235"/>
      <c r="H161" s="1235"/>
      <c r="I161" s="1235"/>
      <c r="J161" s="1235"/>
      <c r="M161" s="2933"/>
      <c r="N161" s="2936"/>
    </row>
    <row r="162" spans="1:14" ht="22.5" customHeight="1">
      <c r="A162" s="1264"/>
      <c r="B162" s="3460" t="s">
        <v>1013</v>
      </c>
      <c r="C162" s="3456"/>
      <c r="D162" s="3457"/>
      <c r="E162" s="1238" t="s">
        <v>1454</v>
      </c>
      <c r="F162" s="1239"/>
      <c r="G162" s="2918"/>
      <c r="H162" s="1238" t="s">
        <v>1012</v>
      </c>
      <c r="I162" s="1239"/>
      <c r="J162" s="2918"/>
      <c r="K162" s="3431" t="s">
        <v>674</v>
      </c>
      <c r="M162" s="2933"/>
      <c r="N162" s="2936"/>
    </row>
    <row r="163" spans="1:14" ht="22.5" customHeight="1">
      <c r="A163" s="1264"/>
      <c r="B163" s="3461"/>
      <c r="C163" s="3458"/>
      <c r="D163" s="3459"/>
      <c r="E163" s="2917" t="s">
        <v>656</v>
      </c>
      <c r="F163" s="2917" t="s">
        <v>657</v>
      </c>
      <c r="G163" s="2843" t="s">
        <v>329</v>
      </c>
      <c r="H163" s="2917" t="s">
        <v>656</v>
      </c>
      <c r="I163" s="2917" t="s">
        <v>657</v>
      </c>
      <c r="J163" s="2843" t="s">
        <v>329</v>
      </c>
      <c r="K163" s="3432"/>
      <c r="M163" s="2933"/>
      <c r="N163" s="2936"/>
    </row>
    <row r="164" spans="1:14" ht="22.5" customHeight="1">
      <c r="B164" s="2950" t="s">
        <v>1450</v>
      </c>
      <c r="C164" s="2951"/>
      <c r="D164" s="2951"/>
      <c r="E164" s="2952">
        <f>Y!$E$14</f>
        <v>207</v>
      </c>
      <c r="F164" s="2952">
        <f>Y!$F$14</f>
        <v>192</v>
      </c>
      <c r="G164" s="2950">
        <f>SUM(E164:F164)</f>
        <v>399</v>
      </c>
      <c r="H164" s="2952">
        <f>Y!$E$14-Y!AA$14</f>
        <v>207</v>
      </c>
      <c r="I164" s="2952">
        <f>Y!$F$14-Y!AB$14</f>
        <v>192</v>
      </c>
      <c r="J164" s="2950">
        <f>SUM(H164:I164)</f>
        <v>399</v>
      </c>
      <c r="K164" s="2953">
        <f>ROUND(J164*100/G164,2)</f>
        <v>100</v>
      </c>
      <c r="M164" s="2933"/>
      <c r="N164" s="2936"/>
    </row>
    <row r="165" spans="1:14" ht="22.5" customHeight="1">
      <c r="B165" s="2954" t="s">
        <v>1451</v>
      </c>
      <c r="C165" s="1363"/>
      <c r="D165" s="1363"/>
      <c r="E165" s="2955">
        <f>Y!$E$14</f>
        <v>207</v>
      </c>
      <c r="F165" s="2955">
        <f>Y!$F$14</f>
        <v>192</v>
      </c>
      <c r="G165" s="2954">
        <f>SUM(E165:F165)</f>
        <v>399</v>
      </c>
      <c r="H165" s="2955">
        <f>Y!$E$14-Y!AC$14</f>
        <v>207</v>
      </c>
      <c r="I165" s="2955">
        <f>Y!$F$14-Y!AD$14</f>
        <v>192</v>
      </c>
      <c r="J165" s="2954">
        <f>SUM(H165:I165)</f>
        <v>399</v>
      </c>
      <c r="K165" s="2956">
        <f>ROUND(J165*100/G165,2)</f>
        <v>100</v>
      </c>
      <c r="M165" s="2933"/>
      <c r="N165" s="2936"/>
    </row>
    <row r="166" spans="1:14" ht="22.5" customHeight="1">
      <c r="B166" s="2954" t="s">
        <v>1452</v>
      </c>
      <c r="C166" s="1363"/>
      <c r="D166" s="1363"/>
      <c r="E166" s="2955">
        <f>Y!$E$14</f>
        <v>207</v>
      </c>
      <c r="F166" s="2955">
        <f>Y!$F$14</f>
        <v>192</v>
      </c>
      <c r="G166" s="2954">
        <f>SUM(E166:F166)</f>
        <v>399</v>
      </c>
      <c r="H166" s="2955">
        <f>Y!$E$14-Y!AE$14</f>
        <v>207</v>
      </c>
      <c r="I166" s="2955">
        <f>Y!$F$14-Y!AF$14</f>
        <v>192</v>
      </c>
      <c r="J166" s="2954">
        <f>SUM(H166:I166)</f>
        <v>399</v>
      </c>
      <c r="K166" s="2956">
        <f>ROUND(J166*100/G166,2)</f>
        <v>100</v>
      </c>
      <c r="M166" s="2933"/>
      <c r="N166" s="2936"/>
    </row>
    <row r="167" spans="1:14" ht="22.5" customHeight="1">
      <c r="B167" s="2957" t="s">
        <v>1453</v>
      </c>
      <c r="C167" s="2958"/>
      <c r="D167" s="2958"/>
      <c r="E167" s="2959">
        <f>Y!$E$14</f>
        <v>207</v>
      </c>
      <c r="F167" s="2959">
        <f>Y!$F$14</f>
        <v>192</v>
      </c>
      <c r="G167" s="2957">
        <f>SUM(E167:F167)</f>
        <v>399</v>
      </c>
      <c r="H167" s="2959">
        <f>Y!$E$14-Y!AG$14</f>
        <v>207</v>
      </c>
      <c r="I167" s="2959">
        <f>Y!$F$14-Y!AH$14</f>
        <v>192</v>
      </c>
      <c r="J167" s="2957">
        <f>SUM(H167:I167)</f>
        <v>399</v>
      </c>
      <c r="K167" s="2960">
        <f>ROUND(J167*100/G167,2)</f>
        <v>100</v>
      </c>
      <c r="M167" s="2933"/>
      <c r="N167" s="2936"/>
    </row>
    <row r="168" spans="1:14" ht="22.5" customHeight="1">
      <c r="C168" s="1264"/>
      <c r="D168" s="1228"/>
      <c r="E168" s="1228"/>
      <c r="F168" s="1264"/>
      <c r="G168" s="1264"/>
      <c r="H168" s="1264"/>
      <c r="I168" s="1264"/>
      <c r="J168" s="1333"/>
      <c r="K168" s="2919"/>
      <c r="M168" s="2933"/>
      <c r="N168" s="2936"/>
    </row>
    <row r="169" spans="1:14" ht="22.5" customHeight="1">
      <c r="A169" s="1234" t="str">
        <f>"- "&amp;N169&amp;" -"</f>
        <v>- 6 -</v>
      </c>
      <c r="B169" s="1234"/>
      <c r="C169" s="1234"/>
      <c r="D169" s="1234"/>
      <c r="E169" s="1234"/>
      <c r="F169" s="1234"/>
      <c r="G169" s="1234"/>
      <c r="H169" s="1234"/>
      <c r="I169" s="1234"/>
      <c r="J169" s="1234"/>
      <c r="K169" s="1234"/>
      <c r="L169" s="1234"/>
      <c r="M169" s="2933">
        <v>1</v>
      </c>
      <c r="N169" s="2936">
        <f>IF(M169&gt;0,SUM(M$1:M169),0)</f>
        <v>6</v>
      </c>
    </row>
    <row r="170" spans="1:14" ht="22.5" customHeight="1">
      <c r="C170" s="1264"/>
      <c r="F170" s="1235"/>
      <c r="G170" s="1235"/>
      <c r="H170" s="1235"/>
      <c r="I170" s="1235"/>
      <c r="J170" s="1235"/>
      <c r="M170" s="2933"/>
      <c r="N170" s="2936"/>
    </row>
    <row r="171" spans="1:14" ht="22.5" customHeight="1">
      <c r="C171" s="1264"/>
      <c r="F171" s="1235"/>
      <c r="G171" s="1235"/>
      <c r="H171" s="1235"/>
      <c r="I171" s="1235"/>
      <c r="J171" s="1235"/>
      <c r="M171" s="2933"/>
      <c r="N171" s="2936"/>
    </row>
    <row r="172" spans="1:14" ht="22.5" customHeight="1">
      <c r="A172" s="1215" t="s">
        <v>1522</v>
      </c>
      <c r="M172" s="2933"/>
      <c r="N172" s="2936"/>
    </row>
    <row r="173" spans="1:14" ht="22.5" customHeight="1">
      <c r="B173" s="1215" t="s">
        <v>572</v>
      </c>
      <c r="M173" s="2933"/>
      <c r="N173" s="2936"/>
    </row>
    <row r="174" spans="1:14" ht="22.5" customHeight="1">
      <c r="A174" s="1241" t="s">
        <v>401</v>
      </c>
      <c r="B174" s="1268"/>
      <c r="C174" s="1238" t="s">
        <v>1540</v>
      </c>
      <c r="D174" s="1240"/>
      <c r="E174" s="1239" t="s">
        <v>216</v>
      </c>
      <c r="F174" s="1240"/>
      <c r="G174" s="1238" t="s">
        <v>1542</v>
      </c>
      <c r="H174" s="1239"/>
      <c r="I174" s="1239"/>
      <c r="J174" s="1238" t="s">
        <v>402</v>
      </c>
      <c r="K174" s="1239"/>
      <c r="L174" s="1239"/>
      <c r="M174" s="2933"/>
      <c r="N174" s="2936"/>
    </row>
    <row r="175" spans="1:14" ht="22.5" customHeight="1">
      <c r="A175" s="1269" t="s">
        <v>403</v>
      </c>
      <c r="B175" s="1270"/>
      <c r="C175" s="1271" t="s">
        <v>656</v>
      </c>
      <c r="D175" s="1272" t="s">
        <v>657</v>
      </c>
      <c r="E175" s="1271" t="s">
        <v>658</v>
      </c>
      <c r="F175" s="1273" t="s">
        <v>404</v>
      </c>
      <c r="G175" s="1274" t="s">
        <v>405</v>
      </c>
      <c r="H175" s="1275" t="s">
        <v>1346</v>
      </c>
      <c r="I175" s="1276" t="s">
        <v>1347</v>
      </c>
      <c r="J175" s="1274" t="s">
        <v>405</v>
      </c>
      <c r="K175" s="1275" t="s">
        <v>1348</v>
      </c>
      <c r="L175" s="1276" t="s">
        <v>1347</v>
      </c>
      <c r="M175" s="2933"/>
      <c r="N175" s="2936"/>
    </row>
    <row r="176" spans="1:14" ht="22.5" customHeight="1">
      <c r="A176" s="1277"/>
      <c r="B176" s="1278"/>
      <c r="C176" s="1279"/>
      <c r="D176" s="1280"/>
      <c r="E176" s="1279"/>
      <c r="F176" s="1281" t="s">
        <v>658</v>
      </c>
      <c r="G176" s="1282" t="s">
        <v>1349</v>
      </c>
      <c r="H176" s="1283" t="s">
        <v>1350</v>
      </c>
      <c r="I176" s="1284" t="s">
        <v>1351</v>
      </c>
      <c r="J176" s="1282" t="s">
        <v>1352</v>
      </c>
      <c r="K176" s="1283" t="s">
        <v>1350</v>
      </c>
      <c r="L176" s="1284" t="s">
        <v>1353</v>
      </c>
      <c r="M176" s="2933"/>
      <c r="N176" s="2936"/>
    </row>
    <row r="177" spans="1:14" ht="22.5" customHeight="1">
      <c r="A177" s="2845" t="str">
        <f>A!AW11</f>
        <v>ผู้อำนวยการ</v>
      </c>
      <c r="B177" s="1286"/>
      <c r="C177" s="2843">
        <f>A!AX11</f>
        <v>1</v>
      </c>
      <c r="D177" s="1288">
        <f>A!AY11</f>
        <v>0</v>
      </c>
      <c r="E177" s="1287">
        <f>A!BA11</f>
        <v>0</v>
      </c>
      <c r="F177" s="2844">
        <f>A!BB11</f>
        <v>1</v>
      </c>
      <c r="G177" s="2843">
        <f>A!BC11</f>
        <v>0</v>
      </c>
      <c r="H177" s="1288">
        <f>A!BD11</f>
        <v>0</v>
      </c>
      <c r="I177" s="1289">
        <f>A!BE11</f>
        <v>1</v>
      </c>
      <c r="J177" s="1287">
        <f>A!BF11</f>
        <v>0</v>
      </c>
      <c r="K177" s="1288">
        <f>A!BG11</f>
        <v>0</v>
      </c>
      <c r="L177" s="2846">
        <f>A!BH11</f>
        <v>1</v>
      </c>
      <c r="M177" s="2933"/>
      <c r="N177" s="2936"/>
    </row>
    <row r="178" spans="1:14" ht="22.5" customHeight="1">
      <c r="A178" s="2845" t="str">
        <f>A!AW12</f>
        <v>รองผู้อำนวยการ</v>
      </c>
      <c r="B178" s="1286"/>
      <c r="C178" s="2843">
        <f>A!AX12</f>
        <v>2</v>
      </c>
      <c r="D178" s="1288">
        <f>A!AY12</f>
        <v>2</v>
      </c>
      <c r="E178" s="1287">
        <f>A!BA12</f>
        <v>0</v>
      </c>
      <c r="F178" s="2844">
        <f>A!BB12</f>
        <v>4</v>
      </c>
      <c r="G178" s="2843">
        <f>A!BC12</f>
        <v>0</v>
      </c>
      <c r="H178" s="1288">
        <f>A!BD12</f>
        <v>0</v>
      </c>
      <c r="I178" s="1289">
        <f>A!BE12</f>
        <v>4</v>
      </c>
      <c r="J178" s="1287">
        <f>A!BF12</f>
        <v>0</v>
      </c>
      <c r="K178" s="1288">
        <f>A!BG12</f>
        <v>0</v>
      </c>
      <c r="L178" s="2846">
        <f>A!BH12</f>
        <v>4</v>
      </c>
      <c r="M178" s="2933"/>
      <c r="N178" s="2936"/>
    </row>
    <row r="179" spans="1:14" ht="22.5" customHeight="1">
      <c r="A179" s="2845" t="str">
        <f>A!AW13</f>
        <v>ข้าราชการครู</v>
      </c>
      <c r="B179" s="1286"/>
      <c r="C179" s="2843">
        <f>A!AX13</f>
        <v>0</v>
      </c>
      <c r="D179" s="1288">
        <f>A!AY13</f>
        <v>12</v>
      </c>
      <c r="E179" s="1287">
        <f>A!BA13</f>
        <v>8</v>
      </c>
      <c r="F179" s="2844">
        <f>A!BB13</f>
        <v>4</v>
      </c>
      <c r="G179" s="2843">
        <f>A!BC13</f>
        <v>1</v>
      </c>
      <c r="H179" s="1288">
        <f>A!BD13</f>
        <v>5</v>
      </c>
      <c r="I179" s="1289">
        <f>A!BE13</f>
        <v>6</v>
      </c>
      <c r="J179" s="1287">
        <f>A!BF13</f>
        <v>2</v>
      </c>
      <c r="K179" s="1288">
        <f>A!BG13</f>
        <v>0</v>
      </c>
      <c r="L179" s="2846">
        <f>A!BH13</f>
        <v>10</v>
      </c>
      <c r="M179" s="2933"/>
      <c r="N179" s="2936"/>
    </row>
    <row r="180" spans="1:14" ht="22.5" customHeight="1">
      <c r="A180" s="2845" t="str">
        <f>A!AW14</f>
        <v>พนักงานราชการ</v>
      </c>
      <c r="B180" s="1286"/>
      <c r="C180" s="2843">
        <f>A!AX14</f>
        <v>0</v>
      </c>
      <c r="D180" s="1288">
        <f>A!AY14</f>
        <v>0</v>
      </c>
      <c r="E180" s="1287">
        <f>A!BA14</f>
        <v>0</v>
      </c>
      <c r="F180" s="2844">
        <f>A!BB14</f>
        <v>0</v>
      </c>
      <c r="G180" s="2843">
        <f>A!BC14</f>
        <v>0</v>
      </c>
      <c r="H180" s="1288">
        <f>A!BD14</f>
        <v>0</v>
      </c>
      <c r="I180" s="1289">
        <f>A!BE14</f>
        <v>0</v>
      </c>
      <c r="J180" s="1287">
        <f>A!BF14</f>
        <v>0</v>
      </c>
      <c r="K180" s="1288">
        <f>A!BG14</f>
        <v>0</v>
      </c>
      <c r="L180" s="2846">
        <f>A!BH14</f>
        <v>0</v>
      </c>
      <c r="M180" s="2933"/>
      <c r="N180" s="2936"/>
    </row>
    <row r="181" spans="1:14" ht="22.5" customHeight="1">
      <c r="A181" s="2845" t="str">
        <f>A!AW15</f>
        <v>ครูอัตราจ้าง</v>
      </c>
      <c r="B181" s="1240"/>
      <c r="C181" s="2843">
        <f>A!AX15</f>
        <v>6</v>
      </c>
      <c r="D181" s="1288">
        <f>A!AY15</f>
        <v>2</v>
      </c>
      <c r="E181" s="1287">
        <f>A!BA15</f>
        <v>8</v>
      </c>
      <c r="F181" s="2844">
        <f>A!BB15</f>
        <v>0</v>
      </c>
      <c r="G181" s="2843">
        <f>A!BC15</f>
        <v>0</v>
      </c>
      <c r="H181" s="1288">
        <f>A!BD15</f>
        <v>8</v>
      </c>
      <c r="I181" s="1289">
        <f>A!BE15</f>
        <v>0</v>
      </c>
      <c r="J181" s="1287">
        <f>A!BF15</f>
        <v>0</v>
      </c>
      <c r="K181" s="1288">
        <f>A!BG15</f>
        <v>0</v>
      </c>
      <c r="L181" s="2846">
        <f>A!BH15</f>
        <v>0</v>
      </c>
      <c r="M181" s="2933"/>
      <c r="N181" s="2936"/>
    </row>
    <row r="182" spans="1:14" ht="22.5" customHeight="1">
      <c r="A182" s="2845" t="str">
        <f>A!AW16</f>
        <v>ลูกจ้างประจำ</v>
      </c>
      <c r="B182" s="1268"/>
      <c r="C182" s="2843">
        <f>A!AX16</f>
        <v>0</v>
      </c>
      <c r="D182" s="1288">
        <f>A!AY16</f>
        <v>1</v>
      </c>
      <c r="E182" s="1287">
        <f>A!BA16</f>
        <v>0</v>
      </c>
      <c r="F182" s="2844">
        <f>A!BB16</f>
        <v>1</v>
      </c>
      <c r="G182" s="2843">
        <f>A!BC16</f>
        <v>0</v>
      </c>
      <c r="H182" s="1288">
        <f>A!BD16</f>
        <v>1</v>
      </c>
      <c r="I182" s="1289">
        <f>A!BE16</f>
        <v>0</v>
      </c>
      <c r="J182" s="1287">
        <f>A!BF16</f>
        <v>0</v>
      </c>
      <c r="K182" s="1288">
        <f>A!BG16</f>
        <v>0</v>
      </c>
      <c r="L182" s="2846">
        <f>A!BH16</f>
        <v>0</v>
      </c>
      <c r="M182" s="2933"/>
      <c r="N182" s="2936"/>
    </row>
    <row r="183" spans="1:14" ht="22.5" customHeight="1">
      <c r="A183" s="2845" t="str">
        <f>A!AW17</f>
        <v>ลูกจ้างชั่วคราว</v>
      </c>
      <c r="B183" s="1268"/>
      <c r="C183" s="2843">
        <f>A!AX17</f>
        <v>0</v>
      </c>
      <c r="D183" s="1288">
        <f>A!AY17</f>
        <v>12</v>
      </c>
      <c r="E183" s="1287">
        <f>A!BA17</f>
        <v>1</v>
      </c>
      <c r="F183" s="2844">
        <f>A!BB17</f>
        <v>0</v>
      </c>
      <c r="G183" s="2843">
        <f>A!BC17</f>
        <v>1</v>
      </c>
      <c r="H183" s="1288">
        <f>A!BD17</f>
        <v>10</v>
      </c>
      <c r="I183" s="1289">
        <f>A!BE17</f>
        <v>1</v>
      </c>
      <c r="J183" s="1287">
        <f>A!BF17</f>
        <v>0</v>
      </c>
      <c r="K183" s="1288">
        <f>A!BG17</f>
        <v>0</v>
      </c>
      <c r="L183" s="2846">
        <f>A!BH17</f>
        <v>0</v>
      </c>
      <c r="M183" s="2933"/>
      <c r="N183" s="2936"/>
    </row>
    <row r="184" spans="1:14" ht="22.5" customHeight="1">
      <c r="A184" s="2845" t="str">
        <f>A!AW18</f>
        <v>บุคลากรจ้างเหมาบริการ</v>
      </c>
      <c r="B184" s="1268"/>
      <c r="C184" s="2843">
        <f>A!AX18</f>
        <v>0</v>
      </c>
      <c r="D184" s="1288">
        <f>A!AY18</f>
        <v>0</v>
      </c>
      <c r="E184" s="1287">
        <f>A!BA18</f>
        <v>0</v>
      </c>
      <c r="F184" s="2844">
        <f>A!BB18</f>
        <v>0</v>
      </c>
      <c r="G184" s="2843">
        <f>A!BC18</f>
        <v>0</v>
      </c>
      <c r="H184" s="1288">
        <f>A!BD18</f>
        <v>0</v>
      </c>
      <c r="I184" s="1289">
        <f>A!BE18</f>
        <v>0</v>
      </c>
      <c r="J184" s="1287">
        <f>A!BF18</f>
        <v>0</v>
      </c>
      <c r="K184" s="1288">
        <f>A!BG18</f>
        <v>0</v>
      </c>
      <c r="L184" s="2846">
        <f>A!BH18</f>
        <v>0</v>
      </c>
      <c r="M184" s="2933"/>
      <c r="N184" s="2936"/>
    </row>
    <row r="185" spans="1:14" ht="22.5" customHeight="1">
      <c r="A185" s="2845" t="str">
        <f>A!AW19</f>
        <v>บุคลากรอื่น</v>
      </c>
      <c r="B185" s="1268"/>
      <c r="C185" s="2843">
        <f>A!AX19</f>
        <v>0</v>
      </c>
      <c r="D185" s="1288">
        <f>A!AY19</f>
        <v>0</v>
      </c>
      <c r="E185" s="1287">
        <f>A!BA19</f>
        <v>0</v>
      </c>
      <c r="F185" s="2844">
        <f>A!BB19</f>
        <v>0</v>
      </c>
      <c r="G185" s="2843">
        <f>A!BC19</f>
        <v>0</v>
      </c>
      <c r="H185" s="1288">
        <f>A!BD19</f>
        <v>0</v>
      </c>
      <c r="I185" s="1289">
        <f>A!BE19</f>
        <v>0</v>
      </c>
      <c r="J185" s="1287">
        <f>A!BF19</f>
        <v>0</v>
      </c>
      <c r="K185" s="1288">
        <f>A!BG19</f>
        <v>0</v>
      </c>
      <c r="L185" s="2846">
        <f>A!BH19</f>
        <v>0</v>
      </c>
      <c r="M185" s="2933"/>
      <c r="N185" s="2936"/>
    </row>
    <row r="186" spans="1:14" ht="22.5" customHeight="1">
      <c r="A186" s="2845" t="str">
        <f>A!AW20</f>
        <v>รวมผู้สอนทั้งสิ้น</v>
      </c>
      <c r="B186" s="1268"/>
      <c r="C186" s="2843">
        <f>A!AX20</f>
        <v>8</v>
      </c>
      <c r="D186" s="1288">
        <f>A!AY20</f>
        <v>16</v>
      </c>
      <c r="E186" s="1287">
        <f>A!BA20</f>
        <v>16</v>
      </c>
      <c r="F186" s="2844">
        <f>A!BB20</f>
        <v>8</v>
      </c>
      <c r="G186" s="2843">
        <f>A!BC20</f>
        <v>1</v>
      </c>
      <c r="H186" s="1288">
        <f>A!BD20</f>
        <v>13</v>
      </c>
      <c r="I186" s="1289">
        <f>A!BE20</f>
        <v>10</v>
      </c>
      <c r="J186" s="1287">
        <f>A!BF20</f>
        <v>2</v>
      </c>
      <c r="K186" s="1288">
        <f>A!BG20</f>
        <v>0</v>
      </c>
      <c r="L186" s="2846">
        <f>A!BH20</f>
        <v>14</v>
      </c>
      <c r="M186" s="2933"/>
      <c r="N186" s="2936"/>
    </row>
    <row r="187" spans="1:14" ht="22.5" customHeight="1" thickBot="1">
      <c r="A187" s="3342" t="str">
        <f>A!AW21</f>
        <v>รวมบุคลากรทั้งสิ้น</v>
      </c>
      <c r="B187" s="1291"/>
      <c r="C187" s="2847">
        <f>A!AX21</f>
        <v>9</v>
      </c>
      <c r="D187" s="1293">
        <f>A!AY21</f>
        <v>29</v>
      </c>
      <c r="E187" s="1292">
        <f>A!BA21</f>
        <v>17</v>
      </c>
      <c r="F187" s="2848">
        <f>A!BB21</f>
        <v>10</v>
      </c>
      <c r="G187" s="2847">
        <f>A!BC21</f>
        <v>2</v>
      </c>
      <c r="H187" s="1293">
        <f>A!BD21</f>
        <v>24</v>
      </c>
      <c r="I187" s="1294">
        <f>A!BE21</f>
        <v>12</v>
      </c>
      <c r="J187" s="1292">
        <f>A!BF21</f>
        <v>2</v>
      </c>
      <c r="K187" s="1293">
        <f>A!BG21</f>
        <v>0</v>
      </c>
      <c r="L187" s="2849">
        <f>A!BH21</f>
        <v>15</v>
      </c>
      <c r="M187" s="2933"/>
      <c r="N187" s="2936"/>
    </row>
    <row r="188" spans="1:14" ht="22.5" customHeight="1" thickTop="1">
      <c r="A188" s="1296"/>
      <c r="B188" s="1307"/>
      <c r="C188" s="1267"/>
      <c r="D188" s="1267"/>
      <c r="E188" s="1267"/>
      <c r="F188" s="1267"/>
      <c r="G188" s="1267"/>
      <c r="H188" s="1267"/>
      <c r="I188" s="1267"/>
      <c r="J188" s="1267"/>
      <c r="K188" s="1267"/>
      <c r="L188" s="1267"/>
      <c r="M188" s="2933"/>
      <c r="N188" s="2936"/>
    </row>
    <row r="189" spans="1:14" ht="22.5" customHeight="1">
      <c r="A189" s="1228"/>
      <c r="B189" s="1228" t="str">
        <f>IF(OR(A!BK$15=0,A!BJ$15=0),"-  จำนวนครูที่สอนตรงตามวิชาเอก   -  คน   คิดเป็นจำนวนร้อยละ  -","-  จำนวนครูที่สอนตรงตามวิชาเอก   "&amp;A!BK$15&amp;"  คน   คิดเป็นจำนวนร้อยละ   "&amp;ROUND(A!BK$15*100/A!BJ$15,2))</f>
        <v>-  จำนวนครูที่สอนตรงตามวิชาเอก   -  คน   คิดเป็นจำนวนร้อยละ  -</v>
      </c>
      <c r="C189" s="1228"/>
      <c r="D189" s="1228"/>
      <c r="E189" s="1228"/>
      <c r="F189" s="1228"/>
      <c r="G189" s="1228"/>
      <c r="H189" s="1228"/>
      <c r="I189" s="1228"/>
      <c r="J189" s="1228"/>
      <c r="K189" s="1228"/>
      <c r="L189" s="1228"/>
      <c r="M189" s="2933"/>
      <c r="N189" s="2936"/>
    </row>
    <row r="190" spans="1:14" ht="22.5" customHeight="1">
      <c r="A190" s="1228"/>
      <c r="B190" s="1228" t="str">
        <f>IF(OR(A!BL$15=0,A!BJ$15=0),"- จำนวนครูที่สอนตามความถนัด  -  คน   คิดเป็นจำนวนร้อยละ   - ","- จำนวนครูที่สอนตามความถนัด   "&amp;A!BL$15&amp;"  คน   คิดเป็นจำนวนร้อยละ   "&amp;ROUND(A!BL$15*100/A!BJ$15,2))</f>
        <v xml:space="preserve">- จำนวนครูที่สอนตามความถนัด  -  คน   คิดเป็นจำนวนร้อยละ   - </v>
      </c>
      <c r="C190" s="1228"/>
      <c r="D190" s="1228"/>
      <c r="E190" s="1228"/>
      <c r="F190" s="1228"/>
      <c r="G190" s="1228"/>
      <c r="H190" s="1228"/>
      <c r="I190" s="1228"/>
      <c r="J190" s="1228"/>
      <c r="K190" s="1228"/>
      <c r="L190" s="1228"/>
      <c r="M190" s="2933"/>
      <c r="N190" s="2936"/>
    </row>
    <row r="191" spans="1:14" ht="22.5" customHeight="1">
      <c r="A191" s="1228"/>
      <c r="B191" s="1228" t="str">
        <f>"- ครูได้รับการพัฒนา   เฉลี่ยจำนวน  "&amp;INT(A!BM15/3)&amp;"  ครั้ง/คน    เฉลี่ยจำนวน  "&amp;INT(A!BN15/3)&amp;"  ชั่วโมง/คน"</f>
        <v>- ครูได้รับการพัฒนา   เฉลี่ยจำนวน  0  ครั้ง/คน    เฉลี่ยจำนวน  0  ชั่วโมง/คน</v>
      </c>
      <c r="C191" s="1228"/>
      <c r="D191" s="1228"/>
      <c r="E191" s="1267"/>
      <c r="F191" s="1264"/>
      <c r="G191" s="1295"/>
      <c r="H191" s="1296"/>
      <c r="I191" s="1264"/>
      <c r="J191" s="1264"/>
      <c r="K191" s="1228"/>
      <c r="L191" s="1228"/>
      <c r="M191" s="2933"/>
      <c r="N191" s="2936"/>
    </row>
    <row r="192" spans="1:14" ht="22.5" customHeight="1">
      <c r="A192" s="1228"/>
      <c r="B192" s="1228" t="s">
        <v>573</v>
      </c>
      <c r="C192" s="1228"/>
      <c r="D192" s="1228"/>
      <c r="E192" s="1228"/>
      <c r="F192" s="1228"/>
      <c r="G192" s="1228"/>
      <c r="H192" s="1228"/>
      <c r="I192" s="1228"/>
      <c r="J192" s="1228"/>
      <c r="K192" s="1228"/>
      <c r="L192" s="1228"/>
      <c r="M192" s="2933"/>
      <c r="N192" s="2936"/>
    </row>
    <row r="193" spans="1:14" ht="22.5" customHeight="1">
      <c r="C193" s="1215" t="s">
        <v>1392</v>
      </c>
      <c r="E193" s="1265"/>
      <c r="F193" s="1235"/>
      <c r="G193" s="1235" t="str">
        <f>"1 : "&amp;ROUND(A!AC14/A!BJ11,2)</f>
        <v>1 : 33.25</v>
      </c>
      <c r="H193" s="1235"/>
      <c r="I193" s="1235"/>
      <c r="M193" s="2933"/>
      <c r="N193" s="2936"/>
    </row>
    <row r="194" spans="1:14" ht="22.5" customHeight="1">
      <c r="C194" s="1215" t="s">
        <v>1026</v>
      </c>
      <c r="E194" s="1265"/>
      <c r="F194" s="1235"/>
      <c r="G194" s="1235" t="str">
        <f>IF(OR(A!AC27=0,A!BJ12=0),"-","1 : "&amp;ROUND(A!AC27/A!BJ12,2))</f>
        <v>-</v>
      </c>
      <c r="H194" s="1235"/>
      <c r="I194" s="1235"/>
      <c r="M194" s="2933"/>
      <c r="N194" s="2936"/>
    </row>
    <row r="195" spans="1:14" ht="22.5" customHeight="1">
      <c r="C195" s="1215" t="s">
        <v>1027</v>
      </c>
      <c r="E195" s="1265"/>
      <c r="F195" s="1235"/>
      <c r="G195" s="1235" t="str">
        <f>IF(OR(SUM(A!AC21:'A'!AC23)=0,A!BJ13=0),"-","1 : "&amp;ROUND(SUM(A!AC21:'A'!AC23)/A!BJ13,2))</f>
        <v>-</v>
      </c>
      <c r="H195" s="1235"/>
      <c r="I195" s="1235"/>
      <c r="M195" s="2933"/>
      <c r="N195" s="2936"/>
    </row>
    <row r="196" spans="1:14" ht="22.5" customHeight="1">
      <c r="C196" s="1215" t="s">
        <v>1028</v>
      </c>
      <c r="E196" s="1265"/>
      <c r="F196" s="1235"/>
      <c r="G196" s="1235" t="str">
        <f>IF(A!BJ14=0," -   :   - ","1 : "&amp;ROUND(SUM(A!AC24:AC26)/A!BJ14,2))</f>
        <v xml:space="preserve"> -   :   - </v>
      </c>
      <c r="H196" s="1235"/>
      <c r="I196" s="1235"/>
      <c r="M196" s="2933"/>
      <c r="N196" s="2936"/>
    </row>
    <row r="197" spans="1:14" ht="22.5" customHeight="1">
      <c r="A197" s="1228"/>
      <c r="B197" s="1228"/>
      <c r="C197" s="1228"/>
      <c r="D197" s="1228"/>
      <c r="E197" s="1228"/>
      <c r="F197" s="1228"/>
      <c r="G197" s="1228"/>
      <c r="H197" s="1228"/>
      <c r="I197" s="1228"/>
      <c r="J197" s="1228"/>
      <c r="K197" s="1228"/>
      <c r="L197" s="1228"/>
      <c r="M197" s="2933"/>
      <c r="N197" s="2936"/>
    </row>
    <row r="198" spans="1:14" ht="22.5" customHeight="1">
      <c r="A198" s="1228"/>
      <c r="B198" s="1228"/>
      <c r="C198" s="1228"/>
      <c r="D198" s="1228"/>
      <c r="E198" s="1228"/>
      <c r="F198" s="1228"/>
      <c r="G198" s="1228"/>
      <c r="H198" s="1228"/>
      <c r="I198" s="1228"/>
      <c r="J198" s="1228"/>
      <c r="K198" s="1228"/>
      <c r="L198" s="1228"/>
      <c r="M198" s="2933"/>
      <c r="N198" s="2936"/>
    </row>
    <row r="199" spans="1:14" ht="22.5" customHeight="1">
      <c r="A199" s="1228"/>
      <c r="B199" s="1228"/>
      <c r="C199" s="1228"/>
      <c r="D199" s="1228"/>
      <c r="E199" s="1228"/>
      <c r="F199" s="1228"/>
      <c r="G199" s="1228"/>
      <c r="H199" s="1228"/>
      <c r="I199" s="1228"/>
      <c r="J199" s="1228"/>
      <c r="K199" s="1228"/>
      <c r="L199" s="1228"/>
      <c r="M199" s="2933"/>
      <c r="N199" s="2936"/>
    </row>
    <row r="200" spans="1:14" ht="22.5" customHeight="1">
      <c r="A200" s="1228"/>
      <c r="B200" s="1228"/>
      <c r="C200" s="1228"/>
      <c r="D200" s="1228"/>
      <c r="E200" s="1228"/>
      <c r="F200" s="1228"/>
      <c r="G200" s="1228"/>
      <c r="H200" s="1228"/>
      <c r="I200" s="1228"/>
      <c r="J200" s="1228"/>
      <c r="K200" s="1228"/>
      <c r="L200" s="1228"/>
      <c r="M200" s="2933"/>
      <c r="N200" s="2936"/>
    </row>
    <row r="201" spans="1:14" ht="22.5" customHeight="1">
      <c r="A201" s="1228"/>
      <c r="B201" s="1228"/>
      <c r="C201" s="1228"/>
      <c r="D201" s="1228"/>
      <c r="E201" s="1228"/>
      <c r="F201" s="1228"/>
      <c r="G201" s="1228"/>
      <c r="H201" s="1228"/>
      <c r="I201" s="1228"/>
      <c r="J201" s="1228"/>
      <c r="K201" s="1228"/>
      <c r="L201" s="1228"/>
      <c r="M201" s="2933"/>
      <c r="N201" s="2936"/>
    </row>
    <row r="202" spans="1:14" ht="22.5" customHeight="1">
      <c r="A202" s="1228"/>
      <c r="B202" s="1228"/>
      <c r="C202" s="1228"/>
      <c r="D202" s="1228"/>
      <c r="E202" s="1228"/>
      <c r="F202" s="1228"/>
      <c r="G202" s="1228"/>
      <c r="H202" s="1228"/>
      <c r="I202" s="1228"/>
      <c r="J202" s="1228"/>
      <c r="K202" s="1228"/>
      <c r="L202" s="1228"/>
      <c r="M202" s="2933"/>
      <c r="N202" s="2936"/>
    </row>
    <row r="203" spans="1:14" ht="22.5" customHeight="1">
      <c r="A203" s="1234" t="str">
        <f>"- "&amp;N203&amp;" -"</f>
        <v>- 7 -</v>
      </c>
      <c r="B203" s="1234"/>
      <c r="C203" s="1234"/>
      <c r="D203" s="1234"/>
      <c r="E203" s="1234"/>
      <c r="F203" s="1234"/>
      <c r="G203" s="1234"/>
      <c r="H203" s="1234"/>
      <c r="I203" s="1234"/>
      <c r="J203" s="1234"/>
      <c r="K203" s="1234"/>
      <c r="L203" s="1234"/>
      <c r="M203" s="2933">
        <v>1</v>
      </c>
      <c r="N203" s="2936">
        <f>IF(M203&gt;0,SUM(M$1:M203),0)</f>
        <v>7</v>
      </c>
    </row>
    <row r="204" spans="1:14" ht="22.5" customHeight="1">
      <c r="A204" s="1228"/>
      <c r="B204" s="1228"/>
      <c r="C204" s="1228"/>
      <c r="D204" s="1228"/>
      <c r="E204" s="1228"/>
      <c r="F204" s="1228"/>
      <c r="G204" s="1228"/>
      <c r="H204" s="1228"/>
      <c r="I204" s="1228"/>
      <c r="J204" s="1228"/>
      <c r="K204" s="1228"/>
      <c r="L204" s="1228"/>
      <c r="M204" s="2933"/>
      <c r="N204" s="2936"/>
    </row>
    <row r="205" spans="1:14" ht="22.5" customHeight="1">
      <c r="A205" s="1228" t="s">
        <v>1354</v>
      </c>
      <c r="B205" s="1228"/>
      <c r="C205" s="1228"/>
      <c r="D205" s="1228"/>
      <c r="E205" s="1228"/>
      <c r="F205" s="1228"/>
      <c r="G205" s="1228"/>
      <c r="H205" s="1228"/>
      <c r="I205" s="1228"/>
      <c r="J205" s="1228"/>
      <c r="K205" s="1228"/>
      <c r="L205" s="1228"/>
      <c r="M205" s="2933"/>
      <c r="N205" s="2936"/>
    </row>
    <row r="206" spans="1:14" ht="22.5" customHeight="1">
      <c r="A206" s="1228"/>
      <c r="B206" s="1228" t="s">
        <v>1032</v>
      </c>
      <c r="C206" s="1228"/>
      <c r="D206" s="1228"/>
      <c r="E206" s="1228"/>
      <c r="F206" s="1228"/>
      <c r="G206" s="1228"/>
      <c r="H206" s="1228"/>
      <c r="I206" s="1228"/>
      <c r="J206" s="1228"/>
      <c r="K206" s="1228"/>
      <c r="L206" s="1228"/>
      <c r="M206" s="2933"/>
      <c r="N206" s="2936"/>
    </row>
    <row r="207" spans="1:14" ht="22.5" customHeight="1">
      <c r="A207" s="1221" t="s">
        <v>1545</v>
      </c>
      <c r="B207" s="1220"/>
      <c r="C207" s="1220"/>
      <c r="D207" s="1220"/>
      <c r="E207" s="2139" t="s">
        <v>1546</v>
      </c>
      <c r="F207" s="1221" t="s">
        <v>637</v>
      </c>
      <c r="G207" s="1220"/>
      <c r="H207" s="1219" t="s">
        <v>448</v>
      </c>
      <c r="I207" s="1220"/>
      <c r="J207" s="1222"/>
      <c r="K207" s="1221" t="s">
        <v>1546</v>
      </c>
      <c r="L207" s="1220"/>
      <c r="M207" s="2933"/>
      <c r="N207" s="2936"/>
    </row>
    <row r="208" spans="1:14" ht="22.5" customHeight="1">
      <c r="A208" s="2140" t="s">
        <v>455</v>
      </c>
      <c r="B208" s="1370"/>
      <c r="C208" s="1370"/>
      <c r="D208" s="1370"/>
      <c r="E208" s="2141" t="s">
        <v>2123</v>
      </c>
      <c r="F208" s="2140" t="s">
        <v>2123</v>
      </c>
      <c r="G208" s="1370"/>
      <c r="H208" s="1369" t="s">
        <v>2123</v>
      </c>
      <c r="I208" s="1370"/>
      <c r="J208" s="1990"/>
      <c r="K208" s="2142" t="s">
        <v>449</v>
      </c>
      <c r="L208" s="1370"/>
      <c r="M208" s="2933"/>
      <c r="N208" s="2936"/>
    </row>
    <row r="209" spans="1:14" ht="22.5" customHeight="1">
      <c r="A209" s="1991" t="str">
        <f>IF(A!BO11=0," ",A!BO11)</f>
        <v>1. อาคารเรียน</v>
      </c>
      <c r="B209" s="1991"/>
      <c r="C209" s="1991"/>
      <c r="D209" s="1991"/>
      <c r="E209" s="2055" t="str">
        <f>IF(A!BP11=0," ",A!BP11)</f>
        <v xml:space="preserve"> </v>
      </c>
      <c r="F209" s="1982" t="str">
        <f>IF(A!BQ11=0," ",A!BQ11)</f>
        <v xml:space="preserve"> </v>
      </c>
      <c r="G209" s="1222"/>
      <c r="H209" s="1982" t="str">
        <f>IF(A!BR11=0," ",A!BR11)</f>
        <v xml:space="preserve"> </v>
      </c>
      <c r="I209" s="1220"/>
      <c r="J209" s="1222"/>
      <c r="K209" s="1220" t="str">
        <f>IF(A!BS11=0," ",A!BS11)</f>
        <v xml:space="preserve"> </v>
      </c>
      <c r="L209" s="1220"/>
      <c r="M209" s="2933"/>
      <c r="N209" s="2936"/>
    </row>
    <row r="210" spans="1:14" ht="22.5" customHeight="1">
      <c r="A210" s="1993" t="str">
        <f>IF(A!BO12=0," ","     - "&amp;A!BO12)</f>
        <v xml:space="preserve">     - แบบ สปช. 101 /25</v>
      </c>
      <c r="B210" s="1993"/>
      <c r="C210" s="1993"/>
      <c r="D210" s="1993"/>
      <c r="E210" s="2057" t="str">
        <f>IF(A!BP12=0," ",A!BP12)</f>
        <v xml:space="preserve"> </v>
      </c>
      <c r="F210" s="1984" t="str">
        <f>IF(A!BQ12=0," ",A!BQ12)</f>
        <v>หลัง</v>
      </c>
      <c r="G210" s="1985"/>
      <c r="H210" s="1984" t="str">
        <f>IF(A!BR12=0," ",A!BR12)</f>
        <v xml:space="preserve"> </v>
      </c>
      <c r="I210" s="1986"/>
      <c r="J210" s="1985"/>
      <c r="K210" s="1986" t="str">
        <f>IF(A!BS12=0," ",A!BS12)</f>
        <v xml:space="preserve"> </v>
      </c>
      <c r="L210" s="1986"/>
      <c r="M210" s="2933"/>
      <c r="N210" s="2936"/>
    </row>
    <row r="211" spans="1:14" ht="22.5" customHeight="1">
      <c r="A211" s="1993" t="str">
        <f>IF(A!BO13=0," ","     - "&amp;A!BO13)</f>
        <v xml:space="preserve">     - แบบ สปช. 102 /25</v>
      </c>
      <c r="B211" s="1993"/>
      <c r="C211" s="1993"/>
      <c r="D211" s="1993"/>
      <c r="E211" s="2057" t="str">
        <f>IF(A!BP13=0," ",A!BP13)</f>
        <v xml:space="preserve"> </v>
      </c>
      <c r="F211" s="1984" t="str">
        <f>IF(A!BQ13=0," ",A!BQ13)</f>
        <v>หลัง</v>
      </c>
      <c r="G211" s="1985"/>
      <c r="H211" s="1984" t="str">
        <f>IF(A!BR13=0," ",A!BR13)</f>
        <v xml:space="preserve"> </v>
      </c>
      <c r="I211" s="1986"/>
      <c r="J211" s="1985"/>
      <c r="K211" s="1986" t="str">
        <f>IF(A!BS13=0," ",A!BS13)</f>
        <v xml:space="preserve"> </v>
      </c>
      <c r="L211" s="1986"/>
      <c r="M211" s="2933"/>
      <c r="N211" s="2936"/>
    </row>
    <row r="212" spans="1:14" ht="22.5" customHeight="1">
      <c r="A212" s="1993" t="str">
        <f>IF(A!BO14=0," ","     - "&amp;A!BO14)</f>
        <v xml:space="preserve">     - แบบ สปช. 103 /25</v>
      </c>
      <c r="B212" s="1993"/>
      <c r="C212" s="1993"/>
      <c r="D212" s="1993"/>
      <c r="E212" s="2057" t="str">
        <f>IF(A!BP14=0," ",A!BP14)</f>
        <v xml:space="preserve"> </v>
      </c>
      <c r="F212" s="1984" t="str">
        <f>IF(A!BQ14=0," ",A!BQ14)</f>
        <v>หลัง</v>
      </c>
      <c r="G212" s="1985"/>
      <c r="H212" s="1984" t="str">
        <f>IF(A!BR14=0," ",A!BR14)</f>
        <v xml:space="preserve"> </v>
      </c>
      <c r="I212" s="1986"/>
      <c r="J212" s="1985"/>
      <c r="K212" s="1986" t="str">
        <f>IF(A!BS14=0," ",A!BS14)</f>
        <v xml:space="preserve"> </v>
      </c>
      <c r="L212" s="1986"/>
      <c r="M212" s="2933"/>
      <c r="N212" s="2936"/>
    </row>
    <row r="213" spans="1:14" ht="22.5" customHeight="1">
      <c r="A213" s="1993" t="str">
        <f>IF(A!BO15=0," ","     - "&amp;A!BO15)</f>
        <v xml:space="preserve">     - แบบ สปช. 104 /25</v>
      </c>
      <c r="B213" s="1993"/>
      <c r="C213" s="1993"/>
      <c r="D213" s="1993"/>
      <c r="E213" s="2057" t="str">
        <f>IF(A!BP15=0," ",A!BP15)</f>
        <v xml:space="preserve"> </v>
      </c>
      <c r="F213" s="1984" t="str">
        <f>IF(A!BQ15=0," ",A!BQ15)</f>
        <v>หลัง</v>
      </c>
      <c r="G213" s="1985"/>
      <c r="H213" s="1984" t="str">
        <f>IF(A!BR15=0," ",A!BR15)</f>
        <v xml:space="preserve"> </v>
      </c>
      <c r="I213" s="1986"/>
      <c r="J213" s="1985"/>
      <c r="K213" s="1986" t="str">
        <f>IF(A!BS15=0," ",A!BS15)</f>
        <v xml:space="preserve"> </v>
      </c>
      <c r="L213" s="1986"/>
      <c r="M213" s="2933"/>
      <c r="N213" s="2936"/>
    </row>
    <row r="214" spans="1:14" ht="22.5" customHeight="1">
      <c r="A214" s="1993" t="str">
        <f>IF(A!BO16=0," ","     - "&amp;A!BO16)</f>
        <v xml:space="preserve">     - แบบ สปช. 105 /26</v>
      </c>
      <c r="B214" s="1993"/>
      <c r="C214" s="1993"/>
      <c r="D214" s="1993"/>
      <c r="E214" s="2057" t="str">
        <f>IF(A!BP16=0," ",A!BP16)</f>
        <v xml:space="preserve"> </v>
      </c>
      <c r="F214" s="1984" t="str">
        <f>IF(A!BQ16=0," ",A!BQ16)</f>
        <v>หลัง</v>
      </c>
      <c r="G214" s="1985"/>
      <c r="H214" s="1984" t="str">
        <f>IF(A!BR16=0," ",A!BR16)</f>
        <v xml:space="preserve"> </v>
      </c>
      <c r="I214" s="1986"/>
      <c r="J214" s="1985"/>
      <c r="K214" s="1986" t="str">
        <f>IF(A!BS16=0," ",A!BS16)</f>
        <v xml:space="preserve"> </v>
      </c>
      <c r="L214" s="1986"/>
      <c r="M214" s="2933"/>
      <c r="N214" s="2936"/>
    </row>
    <row r="215" spans="1:14" ht="22.5" customHeight="1">
      <c r="A215" s="1993" t="str">
        <f>IF(A!BO17=0," ","     - "&amp;A!BO17)</f>
        <v xml:space="preserve">     - แบบ สปช. 105 /29</v>
      </c>
      <c r="B215" s="1993"/>
      <c r="C215" s="1993"/>
      <c r="D215" s="1993"/>
      <c r="E215" s="2057" t="str">
        <f>IF(A!BP17=0," ",A!BP17)</f>
        <v xml:space="preserve"> </v>
      </c>
      <c r="F215" s="1984" t="str">
        <f>IF(A!BQ17=0," ",A!BQ17)</f>
        <v>หลัง</v>
      </c>
      <c r="G215" s="1985"/>
      <c r="H215" s="1984" t="str">
        <f>IF(A!BR17=0," ",A!BR17)</f>
        <v xml:space="preserve"> </v>
      </c>
      <c r="I215" s="1986"/>
      <c r="J215" s="1985"/>
      <c r="K215" s="1986" t="str">
        <f>IF(A!BS17=0," ",A!BS17)</f>
        <v xml:space="preserve"> </v>
      </c>
      <c r="L215" s="1986"/>
      <c r="M215" s="2933"/>
      <c r="N215" s="2936"/>
    </row>
    <row r="216" spans="1:14" ht="22.5" customHeight="1">
      <c r="A216" s="1993" t="str">
        <f>IF(A!BO18=0," ","     - "&amp;A!BO18)</f>
        <v xml:space="preserve"> </v>
      </c>
      <c r="B216" s="1993"/>
      <c r="C216" s="1993"/>
      <c r="D216" s="1993"/>
      <c r="E216" s="2057" t="str">
        <f>IF(A!BP18=0," ",A!BP18)</f>
        <v xml:space="preserve"> </v>
      </c>
      <c r="F216" s="1984" t="str">
        <f>IF(A!BQ18=0," ",A!BQ18)</f>
        <v xml:space="preserve"> </v>
      </c>
      <c r="G216" s="1985"/>
      <c r="H216" s="1984" t="str">
        <f>IF(A!BR18=0," ",A!BR18)</f>
        <v xml:space="preserve"> </v>
      </c>
      <c r="I216" s="1986"/>
      <c r="J216" s="1985"/>
      <c r="K216" s="1986" t="str">
        <f>IF(A!BS18=0," ",A!BS18)</f>
        <v xml:space="preserve"> </v>
      </c>
      <c r="L216" s="1986"/>
      <c r="M216" s="2933"/>
      <c r="N216" s="2936"/>
    </row>
    <row r="217" spans="1:14" ht="22.5" customHeight="1">
      <c r="A217" s="1993" t="str">
        <f>IF(A!BO19=0," ","     - "&amp;A!BO19)</f>
        <v xml:space="preserve"> </v>
      </c>
      <c r="B217" s="1993"/>
      <c r="C217" s="1993"/>
      <c r="D217" s="1993"/>
      <c r="E217" s="2057" t="str">
        <f>IF(A!BP19=0," ",A!BP19)</f>
        <v xml:space="preserve"> </v>
      </c>
      <c r="F217" s="1984" t="str">
        <f>IF(A!BQ19=0," ",A!BQ19)</f>
        <v xml:space="preserve"> </v>
      </c>
      <c r="G217" s="1985"/>
      <c r="H217" s="1984" t="str">
        <f>IF(A!BR19=0," ",A!BR19)</f>
        <v xml:space="preserve"> </v>
      </c>
      <c r="I217" s="1986"/>
      <c r="J217" s="1985"/>
      <c r="K217" s="1986" t="str">
        <f>IF(A!BS19=0," ",A!BS19)</f>
        <v xml:space="preserve"> </v>
      </c>
      <c r="L217" s="1986"/>
      <c r="M217" s="2933"/>
      <c r="N217" s="2936"/>
    </row>
    <row r="218" spans="1:14" ht="22.5" customHeight="1">
      <c r="A218" s="1993" t="str">
        <f>IF(A!BO20=0," ",A!BO20)</f>
        <v>2. อาคารศูนย์เด็กเล็ก</v>
      </c>
      <c r="B218" s="1993"/>
      <c r="C218" s="1993"/>
      <c r="D218" s="1993"/>
      <c r="E218" s="2057" t="str">
        <f>IF(A!BP20=0," ",A!BP20)</f>
        <v xml:space="preserve"> </v>
      </c>
      <c r="F218" s="1984" t="str">
        <f>IF(A!BQ20=0," ",A!BQ20)</f>
        <v>หลัง</v>
      </c>
      <c r="G218" s="1985"/>
      <c r="H218" s="1984" t="str">
        <f>IF(A!BR20=0," ",A!BR20)</f>
        <v xml:space="preserve"> </v>
      </c>
      <c r="I218" s="1986"/>
      <c r="J218" s="1985"/>
      <c r="K218" s="1986" t="str">
        <f>IF(A!BS20=0," ",A!BS20)</f>
        <v xml:space="preserve"> </v>
      </c>
      <c r="L218" s="1986"/>
      <c r="M218" s="2933"/>
      <c r="N218" s="2936"/>
    </row>
    <row r="219" spans="1:14" ht="22.5" customHeight="1">
      <c r="A219" s="1993" t="str">
        <f>IF(A!BO21=0," ",A!BO21)</f>
        <v>3. อาคารฝึกงาน</v>
      </c>
      <c r="B219" s="1993"/>
      <c r="C219" s="1993"/>
      <c r="D219" s="1993"/>
      <c r="E219" s="2057" t="str">
        <f>IF(A!BP21=0," ",A!BP21)</f>
        <v xml:space="preserve"> </v>
      </c>
      <c r="F219" s="1984" t="str">
        <f>IF(A!BQ21=0," ",A!BQ21)</f>
        <v>หลัง</v>
      </c>
      <c r="G219" s="1985"/>
      <c r="H219" s="1984" t="str">
        <f>IF(A!BR21=0," ",A!BR21)</f>
        <v xml:space="preserve"> </v>
      </c>
      <c r="I219" s="1986"/>
      <c r="J219" s="1985"/>
      <c r="K219" s="1986" t="str">
        <f>IF(A!BS21=0," ",A!BS21)</f>
        <v xml:space="preserve"> </v>
      </c>
      <c r="L219" s="1986"/>
      <c r="M219" s="2933"/>
      <c r="N219" s="2936"/>
    </row>
    <row r="220" spans="1:14" ht="22.5" customHeight="1">
      <c r="A220" s="1993" t="str">
        <f>IF(A!BO22=0," ",A!BO22)</f>
        <v>4. อาคารประกอบ อื่น ๆ</v>
      </c>
      <c r="B220" s="1993"/>
      <c r="C220" s="1993"/>
      <c r="D220" s="1993"/>
      <c r="E220" s="2057" t="str">
        <f>IF(A!BP22=0," ",A!BP22)</f>
        <v xml:space="preserve"> </v>
      </c>
      <c r="F220" s="1984" t="str">
        <f>IF(A!BQ22=0," ",A!BQ22)</f>
        <v xml:space="preserve"> </v>
      </c>
      <c r="G220" s="1985"/>
      <c r="H220" s="1984" t="str">
        <f>IF(A!BR22=0," ",A!BR22)</f>
        <v xml:space="preserve"> </v>
      </c>
      <c r="I220" s="1986"/>
      <c r="J220" s="1985"/>
      <c r="K220" s="1986" t="str">
        <f>IF(A!BS22=0," ",A!BS22)</f>
        <v xml:space="preserve"> </v>
      </c>
      <c r="L220" s="1986"/>
      <c r="M220" s="2933"/>
      <c r="N220" s="2936"/>
    </row>
    <row r="221" spans="1:14" ht="22.5" customHeight="1">
      <c r="A221" s="1993" t="str">
        <f>IF(A!BO23=0," ","     - "&amp;A!BO23)</f>
        <v xml:space="preserve">     - ห้องน้ำ ห้องส้วม</v>
      </c>
      <c r="B221" s="1993"/>
      <c r="C221" s="1993"/>
      <c r="D221" s="1993"/>
      <c r="E221" s="2057" t="str">
        <f>IF(A!BP23=0," ",A!BP23)</f>
        <v>3</v>
      </c>
      <c r="F221" s="1984" t="str">
        <f>IF(A!BQ23=0," ",A!BQ23)</f>
        <v>หลัง</v>
      </c>
      <c r="G221" s="1985"/>
      <c r="H221" s="1984" t="str">
        <f>IF(A!BR23=0," ",A!BR23)</f>
        <v>ดี</v>
      </c>
      <c r="I221" s="1986"/>
      <c r="J221" s="1985"/>
      <c r="K221" s="1986" t="str">
        <f>IF(A!BS23=0," ",A!BS23)</f>
        <v xml:space="preserve"> </v>
      </c>
      <c r="L221" s="1986"/>
      <c r="M221" s="2933"/>
      <c r="N221" s="2936"/>
    </row>
    <row r="222" spans="1:14" ht="22.5" customHeight="1">
      <c r="A222" s="1993" t="str">
        <f>IF(A!BO24=0," ","     - "&amp;A!BO24)</f>
        <v xml:space="preserve">     - อาคารโรงอาหาร</v>
      </c>
      <c r="B222" s="1993"/>
      <c r="C222" s="1993"/>
      <c r="D222" s="1993"/>
      <c r="E222" s="2057" t="str">
        <f>IF(A!BP24=0," ",A!BP24)</f>
        <v>1</v>
      </c>
      <c r="F222" s="1984" t="str">
        <f>IF(A!BQ24=0," ",A!BQ24)</f>
        <v>หลัง</v>
      </c>
      <c r="G222" s="1985"/>
      <c r="H222" s="1984" t="str">
        <f>IF(A!BR24=0," ",A!BR24)</f>
        <v>ดี</v>
      </c>
      <c r="I222" s="1986"/>
      <c r="J222" s="1985"/>
      <c r="K222" s="1986" t="str">
        <f>IF(A!BS24=0," ",A!BS24)</f>
        <v xml:space="preserve"> </v>
      </c>
      <c r="L222" s="1986"/>
      <c r="M222" s="2933"/>
      <c r="N222" s="2936"/>
    </row>
    <row r="223" spans="1:14" ht="22.5" customHeight="1">
      <c r="A223" s="1993" t="str">
        <f>IF(A!BO25=0," ","     - "&amp;A!BO25)</f>
        <v xml:space="preserve">     - อาคารหอสมุด</v>
      </c>
      <c r="B223" s="1993"/>
      <c r="C223" s="1993"/>
      <c r="D223" s="1993"/>
      <c r="E223" s="2057" t="str">
        <f>IF(A!BP25=0," ",A!BP25)</f>
        <v>1</v>
      </c>
      <c r="F223" s="1984" t="str">
        <f>IF(A!BQ25=0," ",A!BQ25)</f>
        <v>หลัง</v>
      </c>
      <c r="G223" s="1985"/>
      <c r="H223" s="1984" t="str">
        <f>IF(A!BR25=0," ",A!BR25)</f>
        <v>ดี</v>
      </c>
      <c r="I223" s="1986"/>
      <c r="J223" s="1985"/>
      <c r="K223" s="1986" t="str">
        <f>IF(A!BS25=0," ",A!BS25)</f>
        <v xml:space="preserve"> </v>
      </c>
      <c r="L223" s="1986"/>
      <c r="M223" s="2933"/>
      <c r="N223" s="2936"/>
    </row>
    <row r="224" spans="1:14" ht="22.5" customHeight="1">
      <c r="A224" s="1993" t="str">
        <f>IF(A!BO26=0," ","     - "&amp;A!BO26)</f>
        <v xml:space="preserve">     - บ้านพักครู</v>
      </c>
      <c r="B224" s="1993"/>
      <c r="C224" s="1993"/>
      <c r="D224" s="1993"/>
      <c r="E224" s="2057">
        <f>IF(A!BP26=0," ",A!BP26)</f>
        <v>6</v>
      </c>
      <c r="F224" s="1984" t="str">
        <f>IF(A!BQ26=0," ",A!BQ26)</f>
        <v>หลัง</v>
      </c>
      <c r="G224" s="1985"/>
      <c r="H224" s="1984" t="str">
        <f>IF(A!BR26=0," ",A!BR26)</f>
        <v>ดี</v>
      </c>
      <c r="I224" s="1986"/>
      <c r="J224" s="1985"/>
      <c r="K224" s="1986" t="str">
        <f>IF(A!BS26=0," ",A!BS26)</f>
        <v xml:space="preserve"> </v>
      </c>
      <c r="L224" s="1986"/>
      <c r="M224" s="2933"/>
      <c r="N224" s="2936"/>
    </row>
    <row r="225" spans="1:14" ht="22.5" customHeight="1">
      <c r="A225" s="1993" t="str">
        <f>IF(A!BO27=0," ","     - "&amp;A!BO27)</f>
        <v xml:space="preserve">     - เรือนเพาะชำ</v>
      </c>
      <c r="B225" s="1993"/>
      <c r="C225" s="1993"/>
      <c r="D225" s="1993"/>
      <c r="E225" s="2057" t="str">
        <f>IF(A!BP27=0," ",A!BP27)</f>
        <v xml:space="preserve"> </v>
      </c>
      <c r="F225" s="1984" t="str">
        <f>IF(A!BQ27=0," ",A!BQ27)</f>
        <v>หลัง</v>
      </c>
      <c r="G225" s="1985"/>
      <c r="H225" s="1984" t="str">
        <f>IF(A!BR27=0," ",A!BR27)</f>
        <v xml:space="preserve"> </v>
      </c>
      <c r="I225" s="1986"/>
      <c r="J225" s="1985"/>
      <c r="K225" s="1986" t="str">
        <f>IF(A!BS27=0," ",A!BS27)</f>
        <v xml:space="preserve"> </v>
      </c>
      <c r="L225" s="1986"/>
      <c r="M225" s="2933"/>
      <c r="N225" s="2936"/>
    </row>
    <row r="226" spans="1:14" ht="22.5" customHeight="1">
      <c r="A226" s="1993" t="str">
        <f>IF(A!BO28=0," ","     - "&amp;A!BO28)</f>
        <v xml:space="preserve">     - อาคารร้านค้าสวัสดิการ</v>
      </c>
      <c r="B226" s="1993"/>
      <c r="C226" s="1993"/>
      <c r="D226" s="1993"/>
      <c r="E226" s="2057" t="str">
        <f>IF(A!BP28=0," ",A!BP28)</f>
        <v>1</v>
      </c>
      <c r="F226" s="1984" t="str">
        <f>IF(A!BQ28=0," ",A!BQ28)</f>
        <v>หลัง</v>
      </c>
      <c r="G226" s="1985"/>
      <c r="H226" s="1984" t="str">
        <f>IF(A!BR28=0," ",A!BR28)</f>
        <v>ดี</v>
      </c>
      <c r="I226" s="1986"/>
      <c r="J226" s="1985"/>
      <c r="K226" s="1986" t="str">
        <f>IF(A!BS28=0," ",A!BS28)</f>
        <v xml:space="preserve"> </v>
      </c>
      <c r="L226" s="1986"/>
      <c r="M226" s="2933"/>
      <c r="N226" s="2936"/>
    </row>
    <row r="227" spans="1:14" ht="22.5" customHeight="1">
      <c r="A227" s="1993" t="str">
        <f>IF(A!BO29=0," ","     - "&amp;A!BO29)</f>
        <v xml:space="preserve">     - โรงเก็บรถยนต์</v>
      </c>
      <c r="B227" s="1993"/>
      <c r="C227" s="1993"/>
      <c r="D227" s="1993"/>
      <c r="E227" s="2057" t="str">
        <f>IF(A!BP29=0," ",A!BP29)</f>
        <v>3</v>
      </c>
      <c r="F227" s="1984" t="str">
        <f>IF(A!BQ29=0," ",A!BQ29)</f>
        <v>หลัง</v>
      </c>
      <c r="G227" s="1985"/>
      <c r="H227" s="1984" t="str">
        <f>IF(A!BR29=0," ",A!BR29)</f>
        <v>ดี</v>
      </c>
      <c r="I227" s="1986"/>
      <c r="J227" s="1985"/>
      <c r="K227" s="1986" t="str">
        <f>IF(A!BS29=0," ",A!BS29)</f>
        <v xml:space="preserve"> </v>
      </c>
      <c r="L227" s="1986"/>
      <c r="M227" s="2933"/>
      <c r="N227" s="2936"/>
    </row>
    <row r="228" spans="1:14" ht="22.5" customHeight="1">
      <c r="A228" s="1995" t="str">
        <f>IF(A!BO30=0," ","     - "&amp;A!BO30)</f>
        <v xml:space="preserve"> </v>
      </c>
      <c r="B228" s="1995"/>
      <c r="C228" s="1995"/>
      <c r="D228" s="1995"/>
      <c r="E228" s="2062" t="str">
        <f>IF(A!BP30=0," ",A!BP30)</f>
        <v xml:space="preserve"> </v>
      </c>
      <c r="F228" s="1989" t="str">
        <f>IF(A!BQ30=0," ",A!BQ30)</f>
        <v xml:space="preserve"> </v>
      </c>
      <c r="G228" s="1990"/>
      <c r="H228" s="1989" t="str">
        <f>IF(A!BR30=0," ",A!BR30)</f>
        <v xml:space="preserve"> </v>
      </c>
      <c r="I228" s="1370"/>
      <c r="J228" s="1990"/>
      <c r="K228" s="1370" t="str">
        <f>IF(A!BS30=0," ",A!BS30)</f>
        <v xml:space="preserve"> </v>
      </c>
      <c r="L228" s="1370"/>
      <c r="M228" s="2933"/>
      <c r="N228" s="2936"/>
    </row>
    <row r="229" spans="1:14" ht="22.5" customHeight="1">
      <c r="A229" s="1228"/>
      <c r="B229" s="1228"/>
      <c r="C229" s="1228"/>
      <c r="D229" s="1228"/>
      <c r="E229" s="1228"/>
      <c r="F229" s="1228"/>
      <c r="G229" s="1228"/>
      <c r="H229" s="1228"/>
      <c r="I229" s="1228"/>
      <c r="J229" s="1228"/>
      <c r="K229" s="1228"/>
      <c r="L229" s="1228"/>
      <c r="M229" s="2933"/>
      <c r="N229" s="2936"/>
    </row>
    <row r="230" spans="1:14" ht="22.5" customHeight="1">
      <c r="A230" s="1228"/>
      <c r="B230" s="1228"/>
      <c r="C230" s="1228"/>
      <c r="D230" s="1228"/>
      <c r="E230" s="1228"/>
      <c r="F230" s="1228"/>
      <c r="G230" s="1228"/>
      <c r="H230" s="1228"/>
      <c r="I230" s="1228"/>
      <c r="J230" s="1228"/>
      <c r="K230" s="1228"/>
      <c r="L230" s="1228"/>
      <c r="M230" s="2933"/>
      <c r="N230" s="2936"/>
    </row>
    <row r="231" spans="1:14" ht="22.5" customHeight="1">
      <c r="A231" s="1228"/>
      <c r="B231" s="1228"/>
      <c r="C231" s="1228"/>
      <c r="D231" s="1228"/>
      <c r="E231" s="1228"/>
      <c r="F231" s="1228"/>
      <c r="G231" s="1228"/>
      <c r="H231" s="1228"/>
      <c r="I231" s="1228"/>
      <c r="J231" s="1228"/>
      <c r="K231" s="1228"/>
      <c r="L231" s="1228"/>
      <c r="M231" s="2933"/>
      <c r="N231" s="2936"/>
    </row>
    <row r="232" spans="1:14" ht="22.5" customHeight="1">
      <c r="A232" s="1228"/>
      <c r="B232" s="1228"/>
      <c r="C232" s="1228"/>
      <c r="D232" s="1228"/>
      <c r="E232" s="1228"/>
      <c r="F232" s="1228"/>
      <c r="G232" s="1228"/>
      <c r="H232" s="1228"/>
      <c r="I232" s="1228"/>
      <c r="J232" s="1228"/>
      <c r="K232" s="1228"/>
      <c r="L232" s="1228"/>
      <c r="M232" s="2933"/>
      <c r="N232" s="2936"/>
    </row>
    <row r="233" spans="1:14" ht="22.5" customHeight="1">
      <c r="A233" s="1228"/>
      <c r="B233" s="1228"/>
      <c r="C233" s="1228"/>
      <c r="D233" s="1228"/>
      <c r="E233" s="1228"/>
      <c r="F233" s="1228"/>
      <c r="G233" s="1228"/>
      <c r="H233" s="1228"/>
      <c r="I233" s="1228"/>
      <c r="J233" s="1228"/>
      <c r="K233" s="1228"/>
      <c r="L233" s="1228"/>
      <c r="M233" s="2933"/>
      <c r="N233" s="2936"/>
    </row>
    <row r="234" spans="1:14" ht="22.5" customHeight="1">
      <c r="A234" s="1228"/>
      <c r="B234" s="1228"/>
      <c r="C234" s="1228"/>
      <c r="D234" s="1228"/>
      <c r="E234" s="1228"/>
      <c r="F234" s="1228"/>
      <c r="G234" s="1228"/>
      <c r="H234" s="1228"/>
      <c r="I234" s="1228"/>
      <c r="J234" s="1228"/>
      <c r="K234" s="1228"/>
      <c r="L234" s="1228"/>
      <c r="M234" s="2933"/>
      <c r="N234" s="2936"/>
    </row>
    <row r="235" spans="1:14" ht="22.5" customHeight="1">
      <c r="A235" s="1228"/>
      <c r="B235" s="1228"/>
      <c r="C235" s="1228"/>
      <c r="D235" s="1228"/>
      <c r="E235" s="1228"/>
      <c r="F235" s="1228"/>
      <c r="G235" s="1228"/>
      <c r="H235" s="1228"/>
      <c r="I235" s="1228"/>
      <c r="J235" s="1228"/>
      <c r="K235" s="1228"/>
      <c r="L235" s="1228"/>
      <c r="M235" s="2933"/>
      <c r="N235" s="2936"/>
    </row>
    <row r="236" spans="1:14" ht="22.5" customHeight="1">
      <c r="A236" s="1228"/>
      <c r="B236" s="1228"/>
      <c r="C236" s="1228"/>
      <c r="D236" s="1228"/>
      <c r="E236" s="1228"/>
      <c r="F236" s="1228"/>
      <c r="G236" s="1228"/>
      <c r="H236" s="1228"/>
      <c r="I236" s="1228"/>
      <c r="J236" s="1228"/>
      <c r="K236" s="1228"/>
      <c r="L236" s="1228"/>
      <c r="M236" s="2933"/>
      <c r="N236" s="2936"/>
    </row>
    <row r="237" spans="1:14" ht="22.5" customHeight="1">
      <c r="A237" s="1234" t="str">
        <f>"- "&amp;N237&amp;" -"</f>
        <v>- 8 -</v>
      </c>
      <c r="B237" s="1234"/>
      <c r="C237" s="1234"/>
      <c r="D237" s="1234"/>
      <c r="E237" s="1234"/>
      <c r="F237" s="1234"/>
      <c r="G237" s="1234"/>
      <c r="H237" s="1234"/>
      <c r="I237" s="1234"/>
      <c r="J237" s="1234"/>
      <c r="K237" s="1234"/>
      <c r="L237" s="1234"/>
      <c r="M237" s="2933">
        <v>1</v>
      </c>
      <c r="N237" s="2936">
        <f>IF(M237&gt;0,SUM(M$1:M237),0)</f>
        <v>8</v>
      </c>
    </row>
    <row r="238" spans="1:14" ht="22.5" customHeight="1">
      <c r="A238" s="1228"/>
      <c r="B238" s="1228"/>
      <c r="C238" s="1228"/>
      <c r="D238" s="1228"/>
      <c r="E238" s="1228"/>
      <c r="F238" s="1228"/>
      <c r="G238" s="1228"/>
      <c r="H238" s="1228"/>
      <c r="I238" s="1228"/>
      <c r="J238" s="1228"/>
      <c r="K238" s="1228"/>
      <c r="L238" s="1228"/>
      <c r="M238" s="2933"/>
      <c r="N238" s="2936"/>
    </row>
    <row r="239" spans="1:14" ht="22.5" customHeight="1">
      <c r="A239" s="1228"/>
      <c r="B239" s="1228"/>
      <c r="C239" s="1228"/>
      <c r="D239" s="1228"/>
      <c r="E239" s="1228"/>
      <c r="F239" s="1228"/>
      <c r="G239" s="1228"/>
      <c r="H239" s="1228"/>
      <c r="I239" s="1228"/>
      <c r="J239" s="1228"/>
      <c r="K239" s="1228"/>
      <c r="L239" s="1228"/>
      <c r="M239" s="2933"/>
      <c r="N239" s="2936"/>
    </row>
    <row r="240" spans="1:14" ht="22.5" customHeight="1">
      <c r="A240" s="1228"/>
      <c r="B240" s="1228" t="s">
        <v>149</v>
      </c>
      <c r="C240" s="1228"/>
      <c r="D240" s="1228"/>
      <c r="E240" s="1228"/>
      <c r="F240" s="1228"/>
      <c r="G240" s="1228"/>
      <c r="H240" s="1228"/>
      <c r="I240" s="1228"/>
      <c r="J240" s="1228"/>
      <c r="K240" s="1228"/>
      <c r="L240" s="1228"/>
      <c r="M240" s="2933"/>
      <c r="N240" s="2936"/>
    </row>
    <row r="241" spans="1:14" ht="22.5" customHeight="1">
      <c r="A241" s="1221" t="s">
        <v>1545</v>
      </c>
      <c r="B241" s="1220"/>
      <c r="C241" s="1220"/>
      <c r="D241" s="1220"/>
      <c r="E241" s="2139" t="s">
        <v>1546</v>
      </c>
      <c r="F241" s="1221" t="s">
        <v>637</v>
      </c>
      <c r="G241" s="1220"/>
      <c r="H241" s="1219" t="s">
        <v>448</v>
      </c>
      <c r="I241" s="1220"/>
      <c r="J241" s="1222"/>
      <c r="K241" s="1221" t="s">
        <v>1546</v>
      </c>
      <c r="L241" s="1220"/>
      <c r="M241" s="2933"/>
      <c r="N241" s="2936"/>
    </row>
    <row r="242" spans="1:14" ht="22.5" customHeight="1">
      <c r="A242" s="2140" t="s">
        <v>1357</v>
      </c>
      <c r="B242" s="1370"/>
      <c r="C242" s="1370"/>
      <c r="D242" s="1370"/>
      <c r="E242" s="2141" t="s">
        <v>2123</v>
      </c>
      <c r="F242" s="2140" t="s">
        <v>2123</v>
      </c>
      <c r="G242" s="1370"/>
      <c r="H242" s="1369" t="s">
        <v>2123</v>
      </c>
      <c r="I242" s="1370"/>
      <c r="J242" s="1990"/>
      <c r="K242" s="2142" t="s">
        <v>449</v>
      </c>
      <c r="L242" s="1370"/>
      <c r="M242" s="2933"/>
      <c r="N242" s="2936"/>
    </row>
    <row r="243" spans="1:14" ht="22.5" customHeight="1">
      <c r="A243" s="1993" t="str">
        <f>IF(A!BT11=0," ",A!BT11)</f>
        <v>1. สิ่งก่อสร้าง</v>
      </c>
      <c r="B243" s="1986"/>
      <c r="C243" s="1986"/>
      <c r="D243" s="1986"/>
      <c r="E243" s="2144" t="str">
        <f>IF(A!BU11=0," ",A!BU11)</f>
        <v xml:space="preserve"> </v>
      </c>
      <c r="F243" s="2143" t="str">
        <f>IF(A!BV11=0," ",A!BV11)</f>
        <v xml:space="preserve"> </v>
      </c>
      <c r="G243" s="1986"/>
      <c r="H243" s="2145" t="str">
        <f>IF(A!BW11=0," ",A!BW11)</f>
        <v xml:space="preserve"> </v>
      </c>
      <c r="I243" s="1986"/>
      <c r="J243" s="1985"/>
      <c r="K243" s="2146" t="str">
        <f>IF(A!BX11=0," ",A!BX11)</f>
        <v xml:space="preserve"> </v>
      </c>
      <c r="L243" s="1986"/>
      <c r="M243" s="2933"/>
      <c r="N243" s="2936"/>
    </row>
    <row r="244" spans="1:14" ht="22.5" customHeight="1">
      <c r="A244" s="1993" t="str">
        <f>IF(A!BT12=0," ","    - "&amp;A!BT12)</f>
        <v xml:space="preserve">    - เสาธง</v>
      </c>
      <c r="B244" s="1986"/>
      <c r="C244" s="1986"/>
      <c r="D244" s="1986"/>
      <c r="E244" s="2144">
        <f>IF(A!BU12=0," ",A!BU12)</f>
        <v>1</v>
      </c>
      <c r="F244" s="2143" t="str">
        <f>IF(A!BV12=0," ",A!BV12)</f>
        <v>ที่</v>
      </c>
      <c r="G244" s="1986"/>
      <c r="H244" s="2145" t="str">
        <f>IF(A!BW12=0," ",A!BW12)</f>
        <v xml:space="preserve"> </v>
      </c>
      <c r="I244" s="1986"/>
      <c r="J244" s="1985"/>
      <c r="K244" s="2146" t="str">
        <f>IF(A!BX12=0," ",A!BX12)</f>
        <v xml:space="preserve"> </v>
      </c>
      <c r="L244" s="1986"/>
      <c r="M244" s="2933"/>
      <c r="N244" s="2936"/>
    </row>
    <row r="245" spans="1:14" ht="22.5" customHeight="1">
      <c r="A245" s="1993" t="str">
        <f>IF(A!BT13=0," ","    - "&amp;A!BT13)</f>
        <v xml:space="preserve">    - ป้ายชื่อโรงเรียนถาวร</v>
      </c>
      <c r="B245" s="1986"/>
      <c r="C245" s="1986"/>
      <c r="D245" s="1986"/>
      <c r="E245" s="2144" t="str">
        <f>IF(A!BU13=0," ",A!BU13)</f>
        <v>1</v>
      </c>
      <c r="F245" s="2143" t="str">
        <f>IF(A!BV13=0," ",A!BV13)</f>
        <v>ป้าย</v>
      </c>
      <c r="G245" s="1986"/>
      <c r="H245" s="2145" t="str">
        <f>IF(A!BW13=0," ",A!BW13)</f>
        <v xml:space="preserve"> </v>
      </c>
      <c r="I245" s="1986"/>
      <c r="J245" s="1985"/>
      <c r="K245" s="2146" t="str">
        <f>IF(A!BX13=0," ",A!BX13)</f>
        <v xml:space="preserve"> </v>
      </c>
      <c r="L245" s="1986"/>
      <c r="M245" s="2933"/>
      <c r="N245" s="2936"/>
    </row>
    <row r="246" spans="1:14" ht="22.5" customHeight="1">
      <c r="A246" s="1993" t="str">
        <f>IF(A!BT14=0," ","    - "&amp;A!BT14)</f>
        <v xml:space="preserve">    - รั้วโรงเรียน</v>
      </c>
      <c r="B246" s="1986"/>
      <c r="C246" s="1986"/>
      <c r="D246" s="1986"/>
      <c r="E246" s="2144" t="str">
        <f>IF(A!BU14=0," ",A!BU14)</f>
        <v>4</v>
      </c>
      <c r="F246" s="2143" t="str">
        <f>IF(A!BV14=0," ",A!BV14)</f>
        <v>ด้าน</v>
      </c>
      <c r="G246" s="1986"/>
      <c r="H246" s="2145" t="str">
        <f>IF(A!BW14=0," ",A!BW14)</f>
        <v xml:space="preserve"> </v>
      </c>
      <c r="I246" s="1986"/>
      <c r="J246" s="1985"/>
      <c r="K246" s="2146" t="str">
        <f>IF(A!BX14=0," ",A!BX14)</f>
        <v xml:space="preserve"> </v>
      </c>
      <c r="L246" s="1986"/>
      <c r="M246" s="2933"/>
      <c r="N246" s="2936"/>
    </row>
    <row r="247" spans="1:14" ht="22.5" customHeight="1">
      <c r="A247" s="1993" t="str">
        <f>IF(A!BT15=0," ","    - "&amp;A!BT15)</f>
        <v xml:space="preserve">    - สนามเด็กเล่น</v>
      </c>
      <c r="B247" s="1986"/>
      <c r="C247" s="1986"/>
      <c r="D247" s="1986"/>
      <c r="E247" s="2144" t="str">
        <f>IF(A!BU15=0," ",A!BU15)</f>
        <v>1</v>
      </c>
      <c r="F247" s="2143" t="str">
        <f>IF(A!BV15=0," ",A!BV15)</f>
        <v>สนาม</v>
      </c>
      <c r="G247" s="1986"/>
      <c r="H247" s="2145" t="str">
        <f>IF(A!BW15=0," ",A!BW15)</f>
        <v xml:space="preserve"> </v>
      </c>
      <c r="I247" s="1986"/>
      <c r="J247" s="1985"/>
      <c r="K247" s="2146" t="str">
        <f>IF(A!BX15=0," ",A!BX15)</f>
        <v xml:space="preserve"> </v>
      </c>
      <c r="L247" s="1986"/>
      <c r="M247" s="2933"/>
      <c r="N247" s="2936"/>
    </row>
    <row r="248" spans="1:14" ht="22.5" customHeight="1">
      <c r="A248" s="1993" t="str">
        <f>IF(A!BT16=0," ","    - "&amp;A!BT16)</f>
        <v xml:space="preserve">    - สนามฟุตบอล</v>
      </c>
      <c r="B248" s="1986"/>
      <c r="C248" s="1986"/>
      <c r="D248" s="1986"/>
      <c r="E248" s="2144" t="str">
        <f>IF(A!BU16=0," ",A!BU16)</f>
        <v>1</v>
      </c>
      <c r="F248" s="2143" t="str">
        <f>IF(A!BV16=0," ",A!BV16)</f>
        <v>สนาม</v>
      </c>
      <c r="G248" s="1986"/>
      <c r="H248" s="2145" t="str">
        <f>IF(A!BW16=0," ",A!BW16)</f>
        <v xml:space="preserve"> </v>
      </c>
      <c r="I248" s="1986"/>
      <c r="J248" s="1985"/>
      <c r="K248" s="2146" t="str">
        <f>IF(A!BX16=0," ",A!BX16)</f>
        <v xml:space="preserve"> </v>
      </c>
      <c r="L248" s="1986"/>
      <c r="M248" s="2933"/>
      <c r="N248" s="2936"/>
    </row>
    <row r="249" spans="1:14" ht="22.5" customHeight="1">
      <c r="A249" s="1993" t="str">
        <f>IF(A!BT17=0," ","    - "&amp;A!BT17)</f>
        <v xml:space="preserve">    - สนามวอลเล่ย์บอล</v>
      </c>
      <c r="B249" s="1986"/>
      <c r="C249" s="1986"/>
      <c r="D249" s="1986"/>
      <c r="E249" s="2144" t="str">
        <f>IF(A!BU17=0," ",A!BU17)</f>
        <v xml:space="preserve"> </v>
      </c>
      <c r="F249" s="2143" t="str">
        <f>IF(A!BV17=0," ",A!BV17)</f>
        <v>สนาม</v>
      </c>
      <c r="G249" s="1986"/>
      <c r="H249" s="2145" t="str">
        <f>IF(A!BW17=0," ",A!BW17)</f>
        <v xml:space="preserve"> </v>
      </c>
      <c r="I249" s="1986"/>
      <c r="J249" s="1985"/>
      <c r="K249" s="2146" t="str">
        <f>IF(A!BX17=0," ",A!BX17)</f>
        <v xml:space="preserve"> </v>
      </c>
      <c r="L249" s="1986"/>
      <c r="M249" s="2933"/>
      <c r="N249" s="2936"/>
    </row>
    <row r="250" spans="1:14" ht="22.5" customHeight="1">
      <c r="A250" s="1993" t="str">
        <f>IF(A!BT18=0," ","    - "&amp;A!BT18)</f>
        <v xml:space="preserve">    - สนามตระกร้อ</v>
      </c>
      <c r="B250" s="1986"/>
      <c r="C250" s="1986"/>
      <c r="D250" s="1986"/>
      <c r="E250" s="2144" t="str">
        <f>IF(A!BU18=0," ",A!BU18)</f>
        <v xml:space="preserve"> </v>
      </c>
      <c r="F250" s="2143" t="str">
        <f>IF(A!BV18=0," ",A!BV18)</f>
        <v>สนาม</v>
      </c>
      <c r="G250" s="1986"/>
      <c r="H250" s="2145" t="str">
        <f>IF(A!BW18=0," ",A!BW18)</f>
        <v xml:space="preserve"> </v>
      </c>
      <c r="I250" s="1986"/>
      <c r="J250" s="1985"/>
      <c r="K250" s="2146" t="str">
        <f>IF(A!BX18=0," ",A!BX18)</f>
        <v xml:space="preserve"> </v>
      </c>
      <c r="L250" s="1986"/>
      <c r="M250" s="2933"/>
      <c r="N250" s="2936"/>
    </row>
    <row r="251" spans="1:14" ht="22.5" customHeight="1">
      <c r="A251" s="1993" t="str">
        <f>IF(A!BT19=0," ","    - "&amp;A!BT19)</f>
        <v xml:space="preserve">    - สนามบาสเกตบอล</v>
      </c>
      <c r="B251" s="1986"/>
      <c r="C251" s="1986"/>
      <c r="D251" s="1986"/>
      <c r="E251" s="2144" t="str">
        <f>IF(A!BU19=0," ",A!BU19)</f>
        <v xml:space="preserve"> </v>
      </c>
      <c r="F251" s="2143" t="str">
        <f>IF(A!BV19=0," ",A!BV19)</f>
        <v>สนาม</v>
      </c>
      <c r="G251" s="1986"/>
      <c r="H251" s="2145" t="str">
        <f>IF(A!BW19=0," ",A!BW19)</f>
        <v xml:space="preserve"> </v>
      </c>
      <c r="I251" s="1986"/>
      <c r="J251" s="1985"/>
      <c r="K251" s="2146" t="str">
        <f>IF(A!BX19=0," ",A!BX19)</f>
        <v xml:space="preserve"> </v>
      </c>
      <c r="L251" s="1986"/>
      <c r="M251" s="2933"/>
      <c r="N251" s="2936"/>
    </row>
    <row r="252" spans="1:14" ht="22.5" customHeight="1">
      <c r="A252" s="1993" t="str">
        <f>IF(A!BT20=0," ","    - "&amp;A!BT20)</f>
        <v xml:space="preserve">    - ลานกีฬาเอนกประสงค์</v>
      </c>
      <c r="B252" s="1986"/>
      <c r="C252" s="1986"/>
      <c r="D252" s="1986"/>
      <c r="E252" s="2144" t="str">
        <f>IF(A!BU20=0," ",A!BU20)</f>
        <v>1</v>
      </c>
      <c r="F252" s="2143" t="str">
        <f>IF(A!BV20=0," ",A!BV20)</f>
        <v>สนาม</v>
      </c>
      <c r="G252" s="1986"/>
      <c r="H252" s="2145" t="str">
        <f>IF(A!BW20=0," ",A!BW20)</f>
        <v xml:space="preserve"> </v>
      </c>
      <c r="I252" s="1986"/>
      <c r="J252" s="1985"/>
      <c r="K252" s="2146" t="str">
        <f>IF(A!BX20=0," ",A!BX20)</f>
        <v xml:space="preserve"> </v>
      </c>
      <c r="L252" s="1986"/>
      <c r="M252" s="2933"/>
      <c r="N252" s="2936"/>
    </row>
    <row r="253" spans="1:14" ht="22.5" customHeight="1">
      <c r="A253" s="1993" t="str">
        <f>IF(A!BT21=0," ","    - "&amp;A!BT21)</f>
        <v xml:space="preserve">    - ถังเก็บน้ำ (ฝ.33)</v>
      </c>
      <c r="B253" s="1986"/>
      <c r="C253" s="1986"/>
      <c r="D253" s="1986"/>
      <c r="E253" s="2144" t="str">
        <f>IF(A!BU21=0," ",A!BU21)</f>
        <v>1</v>
      </c>
      <c r="F253" s="2143" t="str">
        <f>IF(A!BV21=0," ",A!BV21)</f>
        <v>ชุด</v>
      </c>
      <c r="G253" s="1986"/>
      <c r="H253" s="2145" t="str">
        <f>IF(A!BW21=0," ",A!BW21)</f>
        <v xml:space="preserve"> </v>
      </c>
      <c r="I253" s="1986"/>
      <c r="J253" s="1985"/>
      <c r="K253" s="2146" t="str">
        <f>IF(A!BX21=0," ",A!BX21)</f>
        <v xml:space="preserve"> </v>
      </c>
      <c r="L253" s="1986"/>
      <c r="M253" s="2933"/>
      <c r="N253" s="2936"/>
    </row>
    <row r="254" spans="1:14" ht="22.5" customHeight="1">
      <c r="A254" s="1993" t="str">
        <f>IF(A!BT22=0," ","    - "&amp;A!BT22)</f>
        <v xml:space="preserve"> </v>
      </c>
      <c r="B254" s="1986"/>
      <c r="C254" s="1986"/>
      <c r="D254" s="1986"/>
      <c r="E254" s="2144" t="str">
        <f>IF(A!BU22=0," ",A!BU22)</f>
        <v xml:space="preserve"> </v>
      </c>
      <c r="F254" s="2143" t="str">
        <f>IF(A!BV22=0," ",A!BV22)</f>
        <v xml:space="preserve"> </v>
      </c>
      <c r="G254" s="1986"/>
      <c r="H254" s="2145" t="str">
        <f>IF(A!BW22=0," ",A!BW22)</f>
        <v xml:space="preserve"> </v>
      </c>
      <c r="I254" s="1986"/>
      <c r="J254" s="1985"/>
      <c r="K254" s="2146" t="str">
        <f>IF(A!BX22=0," ",A!BX22)</f>
        <v xml:space="preserve"> </v>
      </c>
      <c r="L254" s="1986"/>
      <c r="M254" s="2933"/>
      <c r="N254" s="2936"/>
    </row>
    <row r="255" spans="1:14" ht="22.5" customHeight="1">
      <c r="A255" s="1993" t="str">
        <f>IF(A!BT23=0," ","    - "&amp;A!BT23)</f>
        <v xml:space="preserve"> </v>
      </c>
      <c r="B255" s="1986"/>
      <c r="C255" s="1986"/>
      <c r="D255" s="1986"/>
      <c r="E255" s="2144" t="str">
        <f>IF(A!BU23=0," ",A!BU23)</f>
        <v xml:space="preserve"> </v>
      </c>
      <c r="F255" s="2143" t="str">
        <f>IF(A!BV23=0," ",A!BV23)</f>
        <v xml:space="preserve"> </v>
      </c>
      <c r="G255" s="1986"/>
      <c r="H255" s="2145" t="str">
        <f>IF(A!BW23=0," ",A!BW23)</f>
        <v xml:space="preserve"> </v>
      </c>
      <c r="I255" s="1986"/>
      <c r="J255" s="1985"/>
      <c r="K255" s="2146" t="str">
        <f>IF(A!BX23=0," ",A!BX23)</f>
        <v xml:space="preserve"> </v>
      </c>
      <c r="L255" s="1986"/>
      <c r="M255" s="2933"/>
      <c r="N255" s="2936"/>
    </row>
    <row r="256" spans="1:14" ht="22.5" customHeight="1">
      <c r="A256" s="1993" t="str">
        <f>IF(A!BT24=0," ",A!BT24)</f>
        <v>2. ครุภัณฑ์ และยานพาหนะ</v>
      </c>
      <c r="B256" s="1986"/>
      <c r="C256" s="1986"/>
      <c r="D256" s="1986"/>
      <c r="E256" s="2144" t="str">
        <f>IF(A!BU24=0," ",A!BU24)</f>
        <v xml:space="preserve"> </v>
      </c>
      <c r="F256" s="2143" t="str">
        <f>IF(A!BV24=0," ",A!BV24)</f>
        <v xml:space="preserve"> </v>
      </c>
      <c r="G256" s="1986"/>
      <c r="H256" s="2145" t="str">
        <f>IF(A!BW24=0," ",A!BW24)</f>
        <v xml:space="preserve"> </v>
      </c>
      <c r="I256" s="1986"/>
      <c r="J256" s="1985"/>
      <c r="K256" s="2146" t="str">
        <f>IF(A!BX24=0," ",A!BX24)</f>
        <v xml:space="preserve"> </v>
      </c>
      <c r="L256" s="1986"/>
      <c r="M256" s="2933"/>
      <c r="N256" s="2936"/>
    </row>
    <row r="257" spans="1:14" ht="22.5" customHeight="1">
      <c r="A257" s="1993" t="str">
        <f>IF(A!BT25=0," ","    - "&amp;A!BT25)</f>
        <v xml:space="preserve">    - เครื่องตัดหญ้า</v>
      </c>
      <c r="B257" s="1986"/>
      <c r="C257" s="1986"/>
      <c r="D257" s="1986"/>
      <c r="E257" s="2144" t="str">
        <f>IF(A!BU25=0," ",A!BU25)</f>
        <v>1</v>
      </c>
      <c r="F257" s="2143" t="str">
        <f>IF(A!BV25=0," ",A!BV25)</f>
        <v>เครื่อง</v>
      </c>
      <c r="G257" s="1986"/>
      <c r="H257" s="2145" t="str">
        <f>IF(A!BW25=0," ",A!BW25)</f>
        <v xml:space="preserve"> </v>
      </c>
      <c r="I257" s="1986"/>
      <c r="J257" s="1985"/>
      <c r="K257" s="2146" t="str">
        <f>IF(A!BX25=0," ",A!BX25)</f>
        <v xml:space="preserve"> </v>
      </c>
      <c r="L257" s="1986"/>
      <c r="M257" s="2933"/>
      <c r="N257" s="2936"/>
    </row>
    <row r="258" spans="1:14" ht="22.5" customHeight="1">
      <c r="A258" s="1993" t="str">
        <f>IF(A!BT26=0," ","    - "&amp;A!BT26)</f>
        <v xml:space="preserve">    - รถยนต์ 4 ล้อ</v>
      </c>
      <c r="B258" s="1986"/>
      <c r="C258" s="1986"/>
      <c r="D258" s="1986"/>
      <c r="E258" s="2144" t="str">
        <f>IF(A!BU26=0," ",A!BU26)</f>
        <v>3</v>
      </c>
      <c r="F258" s="2143" t="str">
        <f>IF(A!BV26=0," ",A!BV26)</f>
        <v>คัน</v>
      </c>
      <c r="G258" s="1986"/>
      <c r="H258" s="2145" t="str">
        <f>IF(A!BW26=0," ",A!BW26)</f>
        <v xml:space="preserve"> </v>
      </c>
      <c r="I258" s="1986"/>
      <c r="J258" s="1985"/>
      <c r="K258" s="2146" t="str">
        <f>IF(A!BX26=0," ",A!BX26)</f>
        <v xml:space="preserve"> </v>
      </c>
      <c r="L258" s="1986"/>
      <c r="M258" s="2933"/>
      <c r="N258" s="2936"/>
    </row>
    <row r="259" spans="1:14" ht="22.5" customHeight="1">
      <c r="A259" s="1993" t="str">
        <f>IF(A!BT27=0," ","    - "&amp;A!BT27)</f>
        <v xml:space="preserve">    - รถจักรยาน</v>
      </c>
      <c r="B259" s="1986"/>
      <c r="C259" s="1986"/>
      <c r="D259" s="1986"/>
      <c r="E259" s="2144" t="str">
        <f>IF(A!BU27=0," ",A!BU27)</f>
        <v xml:space="preserve"> </v>
      </c>
      <c r="F259" s="2143" t="str">
        <f>IF(A!BV27=0," ",A!BV27)</f>
        <v>คัน</v>
      </c>
      <c r="G259" s="1986"/>
      <c r="H259" s="2145" t="str">
        <f>IF(A!BW27=0," ",A!BW27)</f>
        <v xml:space="preserve"> </v>
      </c>
      <c r="I259" s="1986"/>
      <c r="J259" s="1985"/>
      <c r="K259" s="2146" t="str">
        <f>IF(A!BX27=0," ",A!BX27)</f>
        <v xml:space="preserve"> </v>
      </c>
      <c r="L259" s="1986"/>
      <c r="M259" s="2933"/>
      <c r="N259" s="2936"/>
    </row>
    <row r="260" spans="1:14" ht="22.5" customHeight="1">
      <c r="A260" s="1993" t="str">
        <f>IF(A!BT28=0," ","    - "&amp;A!BT28)</f>
        <v xml:space="preserve"> </v>
      </c>
      <c r="B260" s="1986"/>
      <c r="C260" s="1986"/>
      <c r="D260" s="1986"/>
      <c r="E260" s="2144" t="str">
        <f>IF(A!BU28=0," ",A!BU28)</f>
        <v xml:space="preserve"> </v>
      </c>
      <c r="F260" s="2143" t="str">
        <f>IF(A!BV28=0," ",A!BV28)</f>
        <v xml:space="preserve"> </v>
      </c>
      <c r="G260" s="1986"/>
      <c r="H260" s="2145" t="str">
        <f>IF(A!BW28=0," ",A!BW28)</f>
        <v xml:space="preserve"> </v>
      </c>
      <c r="I260" s="1986"/>
      <c r="J260" s="1985"/>
      <c r="K260" s="2146" t="str">
        <f>IF(A!BX28=0," ",A!BX28)</f>
        <v xml:space="preserve"> </v>
      </c>
      <c r="L260" s="1986"/>
      <c r="M260" s="2933"/>
      <c r="N260" s="2936"/>
    </row>
    <row r="261" spans="1:14" ht="22.5" customHeight="1">
      <c r="A261" s="1993" t="str">
        <f>IF(A!BT29=0," ","    - "&amp;A!BT29)</f>
        <v xml:space="preserve"> </v>
      </c>
      <c r="B261" s="1986"/>
      <c r="C261" s="1986"/>
      <c r="D261" s="1986"/>
      <c r="E261" s="2144" t="str">
        <f>IF(A!BU29=0," ",A!BU29)</f>
        <v xml:space="preserve"> </v>
      </c>
      <c r="F261" s="2143" t="str">
        <f>IF(A!BV29=0," ",A!BV29)</f>
        <v xml:space="preserve"> </v>
      </c>
      <c r="G261" s="1986"/>
      <c r="H261" s="2145" t="str">
        <f>IF(A!BW29=0," ",A!BW29)</f>
        <v xml:space="preserve"> </v>
      </c>
      <c r="I261" s="1986"/>
      <c r="J261" s="1985"/>
      <c r="K261" s="2146" t="str">
        <f>IF(A!BX29=0," ",A!BX29)</f>
        <v xml:space="preserve"> </v>
      </c>
      <c r="L261" s="1986"/>
      <c r="M261" s="2933"/>
      <c r="N261" s="2936"/>
    </row>
    <row r="262" spans="1:14" ht="22.5" customHeight="1">
      <c r="A262" s="1995" t="str">
        <f>IF(A!BT30=0," ","    - "&amp;A!BT30)</f>
        <v xml:space="preserve"> </v>
      </c>
      <c r="B262" s="1370"/>
      <c r="C262" s="1370"/>
      <c r="D262" s="1370"/>
      <c r="E262" s="2141" t="str">
        <f>IF(A!BU30=0," ",A!BU30)</f>
        <v xml:space="preserve"> </v>
      </c>
      <c r="F262" s="2140" t="str">
        <f>IF(A!BV30=0," ",A!BV30)</f>
        <v xml:space="preserve"> </v>
      </c>
      <c r="G262" s="1370"/>
      <c r="H262" s="1369" t="str">
        <f>IF(A!BW30=0," ",A!BW30)</f>
        <v xml:space="preserve"> </v>
      </c>
      <c r="I262" s="1370"/>
      <c r="J262" s="1990"/>
      <c r="K262" s="2142" t="str">
        <f>IF(A!BX30=0," ",A!BX30)</f>
        <v xml:space="preserve"> </v>
      </c>
      <c r="L262" s="1370"/>
      <c r="M262" s="2933"/>
      <c r="N262" s="2936"/>
    </row>
    <row r="263" spans="1:14" ht="22.5" customHeight="1">
      <c r="A263" s="1993" t="str">
        <f>IF(A!BT30=0," ","    - "&amp;A!BT30)</f>
        <v xml:space="preserve"> </v>
      </c>
      <c r="B263" s="1993"/>
      <c r="C263" s="1993"/>
      <c r="D263" s="1993"/>
      <c r="E263" s="1986" t="str">
        <f>IF(A!BU30=0," ",A!BU30)</f>
        <v xml:space="preserve"> </v>
      </c>
      <c r="F263" s="1986" t="str">
        <f>IF(A!BV30=0," ",A!BV30)</f>
        <v xml:space="preserve"> </v>
      </c>
      <c r="G263" s="1986"/>
      <c r="H263" s="1986" t="str">
        <f>IF(A!BW30=0," ",A!BW30)</f>
        <v xml:space="preserve"> </v>
      </c>
      <c r="I263" s="1986"/>
      <c r="J263" s="1986"/>
      <c r="K263" s="1986" t="str">
        <f>IF(A!BX30=0," ",A!BX30)</f>
        <v xml:space="preserve"> </v>
      </c>
      <c r="L263" s="1986"/>
      <c r="M263" s="2933"/>
      <c r="N263" s="2936"/>
    </row>
    <row r="264" spans="1:14" ht="22.5" customHeight="1">
      <c r="A264" s="1993"/>
      <c r="B264" s="1993"/>
      <c r="C264" s="1993"/>
      <c r="D264" s="1993"/>
      <c r="E264" s="1986"/>
      <c r="F264" s="1986"/>
      <c r="G264" s="1986"/>
      <c r="H264" s="1986"/>
      <c r="I264" s="1986"/>
      <c r="J264" s="1986"/>
      <c r="K264" s="1986"/>
      <c r="L264" s="1986"/>
      <c r="M264" s="2933"/>
      <c r="N264" s="2936"/>
    </row>
    <row r="265" spans="1:14" ht="22.5" customHeight="1">
      <c r="A265" s="1993"/>
      <c r="B265" s="1993"/>
      <c r="C265" s="1993"/>
      <c r="D265" s="1993"/>
      <c r="E265" s="1986"/>
      <c r="F265" s="1986"/>
      <c r="G265" s="1986"/>
      <c r="H265" s="1986"/>
      <c r="I265" s="1986"/>
      <c r="J265" s="1986"/>
      <c r="K265" s="1986"/>
      <c r="L265" s="1986"/>
      <c r="M265" s="2933"/>
      <c r="N265" s="2936"/>
    </row>
    <row r="266" spans="1:14" ht="22.5" customHeight="1">
      <c r="A266" s="1993"/>
      <c r="B266" s="1993"/>
      <c r="C266" s="1993"/>
      <c r="D266" s="1993"/>
      <c r="E266" s="1986"/>
      <c r="F266" s="1986"/>
      <c r="G266" s="1986"/>
      <c r="H266" s="1986"/>
      <c r="I266" s="1986"/>
      <c r="J266" s="1986"/>
      <c r="K266" s="1986"/>
      <c r="L266" s="1986"/>
      <c r="M266" s="2933"/>
      <c r="N266" s="2936"/>
    </row>
    <row r="267" spans="1:14" ht="22.5" customHeight="1">
      <c r="A267" s="1993"/>
      <c r="B267" s="1993"/>
      <c r="C267" s="1993"/>
      <c r="D267" s="1993"/>
      <c r="E267" s="1986"/>
      <c r="F267" s="1986"/>
      <c r="G267" s="1986"/>
      <c r="H267" s="1986"/>
      <c r="I267" s="1986"/>
      <c r="J267" s="1986"/>
      <c r="K267" s="1986"/>
      <c r="L267" s="1986"/>
      <c r="M267" s="2933"/>
      <c r="N267" s="2936"/>
    </row>
    <row r="268" spans="1:14" ht="22.5" customHeight="1">
      <c r="A268" s="1993"/>
      <c r="B268" s="1993"/>
      <c r="C268" s="1993"/>
      <c r="D268" s="1993"/>
      <c r="E268" s="1986"/>
      <c r="F268" s="1986"/>
      <c r="G268" s="1986"/>
      <c r="H268" s="1986"/>
      <c r="I268" s="1986"/>
      <c r="J268" s="1986"/>
      <c r="K268" s="1986"/>
      <c r="L268" s="1986"/>
      <c r="M268" s="2933"/>
      <c r="N268" s="2936"/>
    </row>
    <row r="269" spans="1:14" ht="22.5" customHeight="1">
      <c r="A269" s="1993"/>
      <c r="B269" s="1993"/>
      <c r="C269" s="1993"/>
      <c r="D269" s="1993"/>
      <c r="E269" s="1986"/>
      <c r="F269" s="1986"/>
      <c r="G269" s="1986"/>
      <c r="H269" s="1986"/>
      <c r="I269" s="1986"/>
      <c r="J269" s="1986"/>
      <c r="K269" s="1986"/>
      <c r="L269" s="1986"/>
      <c r="M269" s="2933"/>
      <c r="N269" s="2936"/>
    </row>
    <row r="270" spans="1:14" ht="22.5" customHeight="1">
      <c r="A270" s="1993"/>
      <c r="B270" s="1993"/>
      <c r="C270" s="1993"/>
      <c r="D270" s="1993"/>
      <c r="E270" s="1986"/>
      <c r="F270" s="1986"/>
      <c r="G270" s="1986"/>
      <c r="H270" s="1986"/>
      <c r="I270" s="1986"/>
      <c r="J270" s="1986"/>
      <c r="K270" s="1986"/>
      <c r="L270" s="1986"/>
      <c r="M270" s="2933"/>
      <c r="N270" s="2936"/>
    </row>
    <row r="271" spans="1:14" ht="22.5" customHeight="1">
      <c r="A271" s="1234" t="str">
        <f>"- "&amp;N271&amp;" -"</f>
        <v>- 9 -</v>
      </c>
      <c r="B271" s="1234"/>
      <c r="C271" s="1234"/>
      <c r="D271" s="1234"/>
      <c r="E271" s="1234"/>
      <c r="F271" s="1234"/>
      <c r="G271" s="1234"/>
      <c r="H271" s="1234"/>
      <c r="I271" s="1234"/>
      <c r="J271" s="1234"/>
      <c r="K271" s="1234"/>
      <c r="L271" s="1234"/>
      <c r="M271" s="2933">
        <v>1</v>
      </c>
      <c r="N271" s="2936">
        <f>IF(M271&gt;0,SUM(M$1:M271),0)</f>
        <v>9</v>
      </c>
    </row>
    <row r="272" spans="1:14" ht="22.5" customHeight="1">
      <c r="A272" s="1993"/>
      <c r="B272" s="1993"/>
      <c r="C272" s="1993"/>
      <c r="D272" s="1993"/>
      <c r="E272" s="1986"/>
      <c r="F272" s="1986"/>
      <c r="G272" s="1986"/>
      <c r="H272" s="1986"/>
      <c r="I272" s="1986"/>
      <c r="J272" s="1986"/>
      <c r="K272" s="1986"/>
      <c r="L272" s="1986"/>
      <c r="M272" s="2933"/>
      <c r="N272" s="2936"/>
    </row>
    <row r="273" spans="1:21" ht="22.5" customHeight="1">
      <c r="A273" s="1993"/>
      <c r="B273" s="1993"/>
      <c r="C273" s="1993"/>
      <c r="D273" s="1993"/>
      <c r="E273" s="1986"/>
      <c r="F273" s="1986"/>
      <c r="G273" s="1986"/>
      <c r="H273" s="1986"/>
      <c r="I273" s="1986"/>
      <c r="J273" s="1986"/>
      <c r="K273" s="1986"/>
      <c r="L273" s="1986"/>
      <c r="M273" s="2933"/>
      <c r="N273" s="2936"/>
    </row>
    <row r="274" spans="1:21" ht="22.5" customHeight="1">
      <c r="A274" s="1228" t="s">
        <v>1523</v>
      </c>
      <c r="B274" s="1228"/>
      <c r="C274" s="1228"/>
      <c r="D274" s="1228"/>
      <c r="E274" s="1228"/>
      <c r="F274" s="1228"/>
      <c r="G274" s="1228"/>
      <c r="H274" s="1228"/>
      <c r="I274" s="1228"/>
      <c r="J274" s="1228"/>
      <c r="K274" s="1228"/>
      <c r="L274" s="1228"/>
      <c r="M274" s="2933"/>
      <c r="N274" s="2936"/>
    </row>
    <row r="275" spans="1:21" ht="22.5" customHeight="1">
      <c r="A275" s="1228"/>
      <c r="B275" s="1228" t="s">
        <v>1355</v>
      </c>
      <c r="C275" s="1228"/>
      <c r="D275" s="1228"/>
      <c r="E275" s="1228"/>
      <c r="F275" s="1228"/>
      <c r="G275" s="1228"/>
      <c r="H275" s="1228"/>
      <c r="I275" s="1228"/>
      <c r="J275" s="1228"/>
      <c r="K275" s="1228"/>
      <c r="L275" s="1228"/>
      <c r="M275" s="2933"/>
      <c r="N275" s="2936"/>
      <c r="O275" s="187"/>
      <c r="P275" s="187"/>
      <c r="Q275" s="187"/>
      <c r="R275" s="187"/>
      <c r="S275" s="187"/>
      <c r="T275" s="187"/>
      <c r="U275" s="187"/>
    </row>
    <row r="276" spans="1:21" ht="22.5" customHeight="1">
      <c r="A276" s="1239" t="s">
        <v>671</v>
      </c>
      <c r="B276" s="1239"/>
      <c r="C276" s="1239"/>
      <c r="D276" s="1239"/>
      <c r="E276" s="1297" t="s">
        <v>1356</v>
      </c>
      <c r="F276" s="1240"/>
      <c r="G276" s="1238" t="s">
        <v>673</v>
      </c>
      <c r="H276" s="1239"/>
      <c r="I276" s="1239"/>
      <c r="J276" s="1298"/>
      <c r="K276" s="1297" t="s">
        <v>1356</v>
      </c>
      <c r="L276" s="1239"/>
      <c r="M276" s="2933"/>
      <c r="N276" s="2936"/>
      <c r="O276" s="187"/>
      <c r="P276" s="187"/>
      <c r="Q276" s="187"/>
      <c r="R276" s="187"/>
      <c r="S276" s="187"/>
      <c r="T276" s="187"/>
      <c r="U276" s="187"/>
    </row>
    <row r="277" spans="1:21" ht="22.5" customHeight="1">
      <c r="A277" s="1225" t="str">
        <f>IF(A!BY11=0," ",A!BY11)</f>
        <v>เงินงบประมาณ</v>
      </c>
      <c r="B277" s="1225"/>
      <c r="C277" s="1225"/>
      <c r="D277" s="1225"/>
      <c r="E277" s="3436">
        <f>IF(A!BZ11=0," ",A!BZ11)</f>
        <v>752595</v>
      </c>
      <c r="F277" s="3437"/>
      <c r="G277" s="1299" t="str">
        <f>IF(A!CA11=0," ",A!CA11)</f>
        <v>งบดำเนินการ/เงินเดือน-ค่าจ้าง</v>
      </c>
      <c r="H277" s="1225"/>
      <c r="I277" s="1225"/>
      <c r="J277" s="1300"/>
      <c r="K277" s="3436" t="str">
        <f>IF(A!CB11=0," ",A!CB11)</f>
        <v xml:space="preserve"> </v>
      </c>
      <c r="L277" s="3438"/>
      <c r="M277" s="2933"/>
      <c r="N277" s="2936"/>
      <c r="O277" s="187"/>
      <c r="P277" s="187"/>
      <c r="Q277" s="187"/>
      <c r="R277" s="187"/>
      <c r="S277" s="187"/>
      <c r="T277" s="187"/>
      <c r="U277" s="187"/>
    </row>
    <row r="278" spans="1:21" ht="22.5" customHeight="1">
      <c r="A278" s="1228" t="str">
        <f>IF(A!BY12=0," ",A!BY12)</f>
        <v>เงินนอกงบประมาณ</v>
      </c>
      <c r="B278" s="1228"/>
      <c r="C278" s="1228"/>
      <c r="D278" s="1228"/>
      <c r="E278" s="3433" t="str">
        <f>IF(A!BZ12=0," ",A!BZ12)</f>
        <v xml:space="preserve"> </v>
      </c>
      <c r="F278" s="3435"/>
      <c r="G278" s="1301" t="str">
        <f>IF(A!CA12=0," ",A!CA12)</f>
        <v>งบพัฒนาคุณภาพการจัดการศึกษา</v>
      </c>
      <c r="H278" s="1228"/>
      <c r="I278" s="1228"/>
      <c r="J278" s="1302"/>
      <c r="K278" s="3433" t="str">
        <f>IF(A!CB12=0," ",A!CB12)</f>
        <v xml:space="preserve"> </v>
      </c>
      <c r="L278" s="3434"/>
      <c r="M278" s="2933"/>
      <c r="N278" s="2936"/>
      <c r="O278" s="187"/>
      <c r="P278" s="187"/>
      <c r="Q278" s="187"/>
      <c r="R278" s="187"/>
      <c r="S278" s="187"/>
      <c r="T278" s="187"/>
      <c r="U278" s="187"/>
    </row>
    <row r="279" spans="1:21" ht="22.5" customHeight="1">
      <c r="A279" s="1228" t="str">
        <f>IF(A!BY13=0," ",A!BY13)</f>
        <v xml:space="preserve"> </v>
      </c>
      <c r="B279" s="1228"/>
      <c r="C279" s="1228"/>
      <c r="D279" s="1228"/>
      <c r="E279" s="3433" t="str">
        <f>IF(A!BZ13=0," ",A!BZ13)</f>
        <v xml:space="preserve"> </v>
      </c>
      <c r="F279" s="3435"/>
      <c r="G279" s="1301" t="str">
        <f>IF(A!CA13=0," ",A!CA13)</f>
        <v>จัดกิจกรรมส่งเสริมการศึกษา</v>
      </c>
      <c r="H279" s="1228"/>
      <c r="I279" s="1228"/>
      <c r="J279" s="1302"/>
      <c r="K279" s="3433" t="str">
        <f>IF(A!CB13=0," ",A!CB13)</f>
        <v xml:space="preserve"> </v>
      </c>
      <c r="L279" s="3434"/>
      <c r="M279" s="2933"/>
      <c r="N279" s="2936"/>
      <c r="O279" s="187"/>
      <c r="P279" s="187"/>
      <c r="Q279" s="187"/>
      <c r="R279" s="187"/>
      <c r="S279" s="187"/>
      <c r="T279" s="187"/>
      <c r="U279" s="187"/>
    </row>
    <row r="280" spans="1:21" ht="22.5" customHeight="1">
      <c r="A280" s="1228" t="str">
        <f>IF(A!BY14=0," ",A!BY14)</f>
        <v xml:space="preserve">เงินอื่นๆ  </v>
      </c>
      <c r="B280" s="1228"/>
      <c r="C280" s="1228"/>
      <c r="D280" s="1228"/>
      <c r="E280" s="3433" t="str">
        <f>IF(A!BZ14=0," ",A!BZ14)</f>
        <v xml:space="preserve"> </v>
      </c>
      <c r="F280" s="3435"/>
      <c r="G280" s="1301" t="str">
        <f>IF(A!CA14=0," ",A!CA14)</f>
        <v xml:space="preserve">     รายจ่าย อื่น ๆ</v>
      </c>
      <c r="H280" s="1228"/>
      <c r="I280" s="1228"/>
      <c r="J280" s="1302"/>
      <c r="K280" s="3433" t="str">
        <f>IF(A!CB14=0," ",A!CB14)</f>
        <v xml:space="preserve"> </v>
      </c>
      <c r="L280" s="3434"/>
      <c r="M280" s="2933"/>
      <c r="N280" s="2936"/>
      <c r="O280" s="187"/>
      <c r="P280" s="187"/>
      <c r="Q280" s="187"/>
      <c r="R280" s="187"/>
      <c r="S280" s="187"/>
      <c r="T280" s="187"/>
      <c r="U280" s="187"/>
    </row>
    <row r="281" spans="1:21" ht="22.5" customHeight="1">
      <c r="A281" s="1228" t="str">
        <f>IF(A!BY15=0," ",A!BY15)</f>
        <v>เงินบริจาคไม่เจาะจงวัตถุประสงค์</v>
      </c>
      <c r="B281" s="1228"/>
      <c r="C281" s="1228"/>
      <c r="D281" s="1228"/>
      <c r="E281" s="3433" t="str">
        <f>IF(A!BZ15=0," ",A!BZ15)</f>
        <v xml:space="preserve"> </v>
      </c>
      <c r="F281" s="3435"/>
      <c r="G281" s="1301" t="str">
        <f>IF(A!CA15=0," ",A!CA15)</f>
        <v xml:space="preserve"> </v>
      </c>
      <c r="H281" s="1228"/>
      <c r="I281" s="1228"/>
      <c r="J281" s="1302"/>
      <c r="K281" s="3433" t="str">
        <f>IF(A!CB15=0," ",A!CB15)</f>
        <v xml:space="preserve"> </v>
      </c>
      <c r="L281" s="3434"/>
      <c r="M281" s="2933"/>
      <c r="N281" s="2936"/>
      <c r="O281" s="187"/>
      <c r="P281" s="187"/>
      <c r="Q281" s="187"/>
      <c r="R281" s="187"/>
      <c r="S281" s="187"/>
      <c r="T281" s="187"/>
      <c r="U281" s="187"/>
    </row>
    <row r="282" spans="1:21" ht="22.5" customHeight="1">
      <c r="A282" s="1228" t="str">
        <f>IF(A!BY16=0," ",A!BY16)</f>
        <v xml:space="preserve"> </v>
      </c>
      <c r="B282" s="1228"/>
      <c r="C282" s="1228"/>
      <c r="D282" s="1228"/>
      <c r="E282" s="3433" t="str">
        <f>IF(A!BZ16=0," ",A!BZ16)</f>
        <v xml:space="preserve"> </v>
      </c>
      <c r="F282" s="3435"/>
      <c r="G282" s="1301" t="str">
        <f>IF(A!CA16=0," ",A!CA16)</f>
        <v xml:space="preserve"> </v>
      </c>
      <c r="H282" s="1228"/>
      <c r="I282" s="1228"/>
      <c r="J282" s="1302"/>
      <c r="K282" s="3433" t="str">
        <f>IF(A!CB16=0," ",A!CB16)</f>
        <v xml:space="preserve"> </v>
      </c>
      <c r="L282" s="3434"/>
      <c r="M282" s="2933"/>
      <c r="N282" s="2936"/>
      <c r="O282" s="187"/>
      <c r="P282" s="187"/>
      <c r="Q282" s="187"/>
      <c r="R282" s="187"/>
      <c r="S282" s="187"/>
      <c r="T282" s="187"/>
      <c r="U282" s="187"/>
    </row>
    <row r="283" spans="1:21" ht="22.5" customHeight="1">
      <c r="A283" s="1232" t="str">
        <f>IF(A!BY17=0," ",A!BY17)</f>
        <v xml:space="preserve"> </v>
      </c>
      <c r="B283" s="1228"/>
      <c r="C283" s="1228"/>
      <c r="D283" s="1228"/>
      <c r="E283" s="3439" t="str">
        <f>IF(A!BZ17=0," ",A!BZ17)</f>
        <v xml:space="preserve"> </v>
      </c>
      <c r="F283" s="3455"/>
      <c r="G283" s="1301" t="str">
        <f>IF(A!CA17=0," ",A!CA17)</f>
        <v xml:space="preserve"> </v>
      </c>
      <c r="H283" s="1228"/>
      <c r="I283" s="1228"/>
      <c r="J283" s="1302"/>
      <c r="K283" s="3439" t="str">
        <f>IF(A!CB17=0," ",A!CB17)</f>
        <v xml:space="preserve"> </v>
      </c>
      <c r="L283" s="3440"/>
      <c r="M283" s="2933"/>
      <c r="N283" s="2936"/>
      <c r="O283" s="187"/>
      <c r="P283" s="187"/>
      <c r="Q283" s="187"/>
      <c r="R283" s="187"/>
      <c r="S283" s="187"/>
      <c r="T283" s="187"/>
      <c r="U283" s="187"/>
    </row>
    <row r="284" spans="1:21" ht="22.5" customHeight="1" thickBot="1">
      <c r="A284" s="1290" t="str">
        <f>IF(A!BY18=0," ",A!BY18)</f>
        <v xml:space="preserve">รวม  </v>
      </c>
      <c r="B284" s="1290"/>
      <c r="C284" s="1290"/>
      <c r="D284" s="1290"/>
      <c r="E284" s="3441">
        <f>IF(A!BZ18=0," ",A!BZ18)</f>
        <v>752595</v>
      </c>
      <c r="F284" s="3442"/>
      <c r="G284" s="1304" t="str">
        <f>IF(A!CA18=0," ",A!CA18)</f>
        <v xml:space="preserve">รวม  </v>
      </c>
      <c r="H284" s="1290"/>
      <c r="I284" s="1290"/>
      <c r="J284" s="1290"/>
      <c r="K284" s="3441" t="str">
        <f>IF(A!CB18=0," ",A!CB18)</f>
        <v xml:space="preserve"> </v>
      </c>
      <c r="L284" s="3443"/>
      <c r="M284" s="2933"/>
      <c r="N284" s="2936"/>
      <c r="O284" s="187"/>
      <c r="P284" s="187"/>
      <c r="Q284" s="187"/>
      <c r="R284" s="187"/>
      <c r="S284" s="187"/>
      <c r="T284" s="187"/>
      <c r="U284" s="187"/>
    </row>
    <row r="285" spans="1:21" ht="22.5" customHeight="1" thickTop="1">
      <c r="A285" s="1307"/>
      <c r="B285" s="1307"/>
      <c r="C285" s="1307"/>
      <c r="D285" s="1307"/>
      <c r="E285" s="2149"/>
      <c r="F285" s="1955"/>
      <c r="G285" s="2150"/>
      <c r="H285" s="1307"/>
      <c r="I285" s="1307"/>
      <c r="J285" s="1307"/>
      <c r="K285" s="2149"/>
      <c r="L285" s="1955"/>
      <c r="M285" s="2933"/>
      <c r="N285" s="2936"/>
      <c r="O285" s="187"/>
      <c r="P285" s="187"/>
      <c r="Q285" s="187"/>
      <c r="R285" s="187"/>
      <c r="S285" s="187"/>
      <c r="T285" s="187"/>
      <c r="U285" s="187"/>
    </row>
    <row r="286" spans="1:21" ht="22.5" customHeight="1">
      <c r="A286" s="1228"/>
      <c r="B286" s="1228" t="s">
        <v>2315</v>
      </c>
      <c r="C286" s="1228"/>
      <c r="D286" s="1228"/>
      <c r="E286" s="1228"/>
      <c r="F286" s="1228" t="s">
        <v>2316</v>
      </c>
      <c r="G286" s="1228"/>
      <c r="H286" s="1228" t="e">
        <f>ROUND(K277*100/E284,2)</f>
        <v>#VALUE!</v>
      </c>
      <c r="I286" s="1228" t="s">
        <v>2317</v>
      </c>
      <c r="J286" s="1228"/>
      <c r="K286" s="1228"/>
      <c r="L286" s="1228"/>
      <c r="M286" s="2933"/>
      <c r="N286" s="2936"/>
      <c r="O286" s="187"/>
      <c r="P286" s="187"/>
      <c r="Q286" s="187"/>
      <c r="R286" s="187"/>
      <c r="S286" s="187"/>
      <c r="T286" s="187"/>
      <c r="U286" s="187"/>
    </row>
    <row r="287" spans="1:21" ht="22.5" customHeight="1">
      <c r="A287" s="1228"/>
      <c r="B287" s="1228" t="s">
        <v>2318</v>
      </c>
      <c r="C287" s="1228"/>
      <c r="D287" s="1228"/>
      <c r="E287" s="1228"/>
      <c r="F287" s="1228" t="s">
        <v>2316</v>
      </c>
      <c r="G287" s="1228"/>
      <c r="H287" s="1305" t="e">
        <f>ROUND(K279*100/E284,2)</f>
        <v>#VALUE!</v>
      </c>
      <c r="I287" s="1228" t="s">
        <v>2317</v>
      </c>
      <c r="J287" s="1228"/>
      <c r="K287" s="1228"/>
      <c r="L287" s="1228"/>
      <c r="M287" s="2933"/>
      <c r="N287" s="2936"/>
      <c r="O287" s="187"/>
      <c r="P287" s="187"/>
      <c r="Q287" s="187"/>
      <c r="R287" s="187"/>
      <c r="S287" s="187"/>
      <c r="T287" s="187"/>
      <c r="U287" s="187"/>
    </row>
    <row r="288" spans="1:21" ht="22.5" customHeight="1">
      <c r="A288" s="1228"/>
      <c r="B288" s="1228"/>
      <c r="C288" s="1228"/>
      <c r="D288" s="1228"/>
      <c r="E288" s="1228"/>
      <c r="F288" s="1228"/>
      <c r="G288" s="1228"/>
      <c r="H288" s="1228"/>
      <c r="I288" s="1228"/>
      <c r="J288" s="1228"/>
      <c r="K288" s="1228"/>
      <c r="L288" s="1228"/>
      <c r="M288" s="2933"/>
      <c r="N288" s="2936"/>
      <c r="O288" s="187"/>
      <c r="P288" s="187"/>
      <c r="Q288" s="187"/>
      <c r="R288" s="187"/>
      <c r="S288" s="187"/>
      <c r="T288" s="187"/>
      <c r="U288" s="187"/>
    </row>
    <row r="289" spans="1:21" ht="22.5" customHeight="1">
      <c r="A289" s="1228" t="s">
        <v>2319</v>
      </c>
      <c r="B289" s="1228"/>
      <c r="C289" s="1228"/>
      <c r="D289" s="1228"/>
      <c r="E289" s="1228"/>
      <c r="F289" s="1228"/>
      <c r="G289" s="1228"/>
      <c r="H289" s="1228"/>
      <c r="I289" s="1228"/>
      <c r="J289" s="1228"/>
      <c r="K289" s="1228"/>
      <c r="L289" s="1228"/>
      <c r="M289" s="2933"/>
      <c r="N289" s="2936"/>
      <c r="O289" s="187"/>
      <c r="P289" s="187"/>
      <c r="Q289" s="187"/>
      <c r="R289" s="187"/>
      <c r="S289" s="187"/>
      <c r="T289" s="187"/>
      <c r="U289" s="187"/>
    </row>
    <row r="290" spans="1:21" ht="22.5" customHeight="1">
      <c r="A290" s="1228"/>
      <c r="B290" s="1228" t="str">
        <f>"7.1  สภาพชุมชนรอบบริเวณโรงเรียนมีลักษณะ  "&amp;A!CD11</f>
        <v>7.1  สภาพชุมชนรอบบริเวณโรงเรียนมีลักษณะ  เป็นเขตเทศบาลเมืองพะเยา</v>
      </c>
      <c r="C290" s="1228"/>
      <c r="D290" s="1228"/>
      <c r="E290" s="1228"/>
      <c r="F290" s="1228"/>
      <c r="G290" s="1228"/>
      <c r="H290" s="1228"/>
      <c r="I290" s="1228"/>
      <c r="J290" s="1228"/>
      <c r="K290" s="1228"/>
      <c r="L290" s="1228"/>
      <c r="M290" s="2933"/>
      <c r="N290" s="2936"/>
      <c r="O290" s="187"/>
      <c r="P290" s="187"/>
      <c r="Q290" s="187"/>
      <c r="R290" s="187"/>
      <c r="S290" s="187"/>
      <c r="T290" s="187"/>
      <c r="U290" s="187"/>
    </row>
    <row r="291" spans="1:21" ht="22.5" customHeight="1">
      <c r="A291" s="1228" t="str">
        <f>"อาชีพหลักของชุมชน"&amp;A!CD13&amp;"     ชุมชนส่วนใหญ่นับถือศาสนา"&amp;A!CD14</f>
        <v>อาชีพหลักของชุมชนรับราชการ ค้าขาย รับจ้างทั่วไป     ชุมชนส่วนใหญ่นับถือศาสนาพุทธ</v>
      </c>
      <c r="B291" s="1228"/>
      <c r="C291" s="1228"/>
      <c r="D291" s="1228"/>
      <c r="E291" s="1228"/>
      <c r="F291" s="1228"/>
      <c r="G291" s="1228"/>
      <c r="H291" s="1228"/>
      <c r="I291" s="1228"/>
      <c r="J291" s="1228"/>
      <c r="K291" s="1228"/>
      <c r="L291" s="1228"/>
      <c r="M291" s="2933"/>
      <c r="N291" s="2936"/>
      <c r="O291" s="187"/>
      <c r="P291" s="187"/>
      <c r="Q291" s="187"/>
      <c r="R291" s="187"/>
      <c r="S291" s="187"/>
      <c r="T291" s="187"/>
      <c r="U291" s="187"/>
    </row>
    <row r="292" spans="1:21" ht="22.5" customHeight="1">
      <c r="A292" s="1228" t="s">
        <v>2336</v>
      </c>
      <c r="B292" s="1228"/>
      <c r="C292" s="1228"/>
      <c r="D292" s="1228"/>
      <c r="E292" s="1306" t="str">
        <f>A!CD12</f>
        <v>18,120คน</v>
      </c>
      <c r="F292" s="1228" t="s">
        <v>151</v>
      </c>
      <c r="G292" s="1228"/>
      <c r="H292" s="1228"/>
      <c r="I292" s="1228"/>
      <c r="J292" s="1228"/>
      <c r="K292" s="1228"/>
      <c r="L292" s="1228"/>
      <c r="M292" s="2933"/>
      <c r="N292" s="2936"/>
      <c r="O292" s="187"/>
      <c r="P292" s="187"/>
      <c r="Q292" s="187"/>
      <c r="R292" s="187"/>
      <c r="S292" s="187"/>
      <c r="T292" s="187"/>
      <c r="U292" s="187"/>
    </row>
    <row r="293" spans="1:21" ht="22.5" customHeight="1">
      <c r="A293" s="1228"/>
      <c r="B293" s="1228" t="s">
        <v>150</v>
      </c>
      <c r="C293" s="1228"/>
      <c r="D293" s="1228"/>
      <c r="E293" s="1306"/>
      <c r="F293" s="1228"/>
      <c r="G293" s="1228"/>
      <c r="H293" s="1228"/>
      <c r="I293" s="1228"/>
      <c r="J293" s="1228"/>
      <c r="K293" s="1228"/>
      <c r="L293" s="1228"/>
      <c r="M293" s="2933"/>
      <c r="N293" s="2936"/>
      <c r="O293" s="187"/>
      <c r="P293" s="187"/>
      <c r="Q293" s="187"/>
      <c r="R293" s="187"/>
      <c r="S293" s="187"/>
      <c r="T293" s="187"/>
      <c r="U293" s="187"/>
    </row>
    <row r="294" spans="1:21" ht="22.5" customHeight="1">
      <c r="A294" s="20"/>
      <c r="B294" s="1932" t="str">
        <f>"        "&amp;A!CD15&amp;",  "&amp;A!CD16&amp;",  "&amp;A!CD17</f>
        <v xml:space="preserve">        ศูนย์การเรียนรู้วิทยาศาสตร์,  วัดศรีโคมคำ,  กว๊านพะเยา</v>
      </c>
      <c r="D294" s="1228"/>
      <c r="E294" s="1228"/>
      <c r="F294" s="1228"/>
      <c r="G294" s="1228"/>
      <c r="H294" s="1228"/>
      <c r="I294" s="1228"/>
      <c r="J294" s="1228"/>
      <c r="K294" s="1228"/>
      <c r="L294" s="1228"/>
      <c r="M294" s="2933"/>
      <c r="N294" s="2936"/>
      <c r="O294" s="187"/>
      <c r="P294" s="187"/>
      <c r="Q294" s="187"/>
      <c r="R294" s="187"/>
      <c r="S294" s="187"/>
      <c r="T294" s="187"/>
      <c r="U294" s="187"/>
    </row>
    <row r="295" spans="1:21" ht="22.5" customHeight="1">
      <c r="A295" s="1932" t="str">
        <f>A!CD18&amp;",  "&amp;A!CD19</f>
        <v>วัดติโลกอาราม,  ศูนย์เพาะพันธุ์ประมงน้ำจืด</v>
      </c>
      <c r="B295" s="1228"/>
      <c r="C295" s="1228"/>
      <c r="D295" s="1228"/>
      <c r="E295" s="1228"/>
      <c r="F295" s="1228"/>
      <c r="G295" s="1228"/>
      <c r="H295" s="1228"/>
      <c r="I295" s="1228"/>
      <c r="J295" s="1228"/>
      <c r="K295" s="1228"/>
      <c r="L295" s="1228"/>
      <c r="M295" s="2933"/>
      <c r="N295" s="2936"/>
      <c r="O295" s="187"/>
      <c r="P295" s="187"/>
      <c r="Q295" s="187"/>
      <c r="R295" s="187"/>
      <c r="S295" s="187"/>
      <c r="T295" s="187"/>
      <c r="U295" s="187"/>
    </row>
    <row r="296" spans="1:21" ht="22.5" customHeight="1">
      <c r="B296" s="1228" t="s">
        <v>152</v>
      </c>
      <c r="C296" s="1228"/>
      <c r="D296" s="1228"/>
      <c r="E296" s="1228"/>
      <c r="F296" s="1228"/>
      <c r="G296" s="1228"/>
      <c r="H296" s="1228"/>
      <c r="I296" s="1228"/>
      <c r="J296" s="1228"/>
      <c r="K296" s="1228"/>
      <c r="L296" s="1228"/>
      <c r="M296" s="2933"/>
      <c r="N296" s="2936"/>
      <c r="O296" s="187"/>
      <c r="P296" s="187"/>
      <c r="Q296" s="187"/>
      <c r="R296" s="187"/>
      <c r="S296" s="187"/>
      <c r="T296" s="187"/>
      <c r="U296" s="187"/>
    </row>
    <row r="297" spans="1:21" ht="22.5" customHeight="1">
      <c r="A297" s="1228"/>
      <c r="B297" s="1932" t="str">
        <f>"        "&amp;A!CD20&amp;",  "&amp;A!CD21&amp;",  "&amp;A!CD22</f>
        <v xml:space="preserve">        บวงสรวงพ่อขุนงำเมือง,  ประเพณีสลากภัต,  ประเพณีลอยกระทง</v>
      </c>
      <c r="M297" s="2933"/>
      <c r="N297" s="2936"/>
      <c r="O297" s="187"/>
      <c r="P297" s="187"/>
      <c r="Q297" s="187"/>
      <c r="R297" s="187"/>
      <c r="S297" s="187"/>
      <c r="T297" s="187"/>
      <c r="U297" s="187"/>
    </row>
    <row r="298" spans="1:21" ht="22.5" customHeight="1">
      <c r="A298" s="1932" t="str">
        <f>A!CD23&amp;",  "&amp;A!CD24&amp;",  "&amp;A!CD25</f>
        <v xml:space="preserve">,  ,  </v>
      </c>
      <c r="M298" s="2933"/>
      <c r="N298" s="2936"/>
      <c r="O298" s="187"/>
      <c r="P298" s="187"/>
      <c r="Q298" s="187"/>
      <c r="R298" s="187"/>
      <c r="S298" s="187"/>
      <c r="T298" s="187"/>
      <c r="U298" s="187"/>
    </row>
    <row r="299" spans="1:21" ht="22.5" customHeight="1">
      <c r="A299" s="1228"/>
      <c r="B299" s="1228" t="str">
        <f>"7.4  ผู้ปกครองส่วนใหญ่  จบการศึกษาระดับ"&amp;A!CF11&amp;"   อาชีพหลักของผู้ปกครองคือ"</f>
        <v>7.4  ผู้ปกครองส่วนใหญ่  จบการศึกษาระดับระปริญญาตรี    อาชีพหลักของผู้ปกครองคือ</v>
      </c>
      <c r="C299" s="1228"/>
      <c r="D299" s="1228"/>
      <c r="E299" s="1228"/>
      <c r="F299" s="1228"/>
      <c r="G299" s="1228"/>
      <c r="H299" s="1228"/>
      <c r="I299" s="1228"/>
      <c r="J299" s="1228"/>
      <c r="K299" s="1228"/>
      <c r="L299" s="1228"/>
      <c r="M299" s="2933"/>
      <c r="N299" s="2936"/>
      <c r="O299" s="187"/>
      <c r="P299" s="187"/>
      <c r="Q299" s="187"/>
      <c r="R299" s="187"/>
      <c r="S299" s="187"/>
      <c r="T299" s="187"/>
      <c r="U299" s="187"/>
    </row>
    <row r="300" spans="1:21" ht="22.5" customHeight="1">
      <c r="A300" s="1228" t="str">
        <f>A!CF12&amp;"     ผู้ปกครองส่วนใหญ่นับถือศาสนา  "&amp;A!CF13&amp;"    จำนวนคนเฉลี่ยต่อครัวเรือน    "&amp;A!CF14&amp;"  คน"</f>
        <v>(1.) เกษตรกร  (2.) รับจ้าง     ผู้ปกครองส่วนใหญ่นับถือศาสนา  พุทธ    จำนวนคนเฉลี่ยต่อครัวเรือน    3  คน</v>
      </c>
      <c r="B300" s="1228"/>
      <c r="C300" s="1228"/>
      <c r="D300" s="1228"/>
      <c r="E300" s="1228"/>
      <c r="F300" s="1228"/>
      <c r="G300" s="1228"/>
      <c r="H300" s="1228"/>
      <c r="I300" s="1228"/>
      <c r="J300" s="1228"/>
      <c r="K300" s="1228"/>
      <c r="L300" s="1228"/>
      <c r="M300" s="2933"/>
      <c r="N300" s="2936"/>
      <c r="O300" s="187"/>
      <c r="P300" s="187"/>
      <c r="Q300" s="187"/>
      <c r="R300" s="187"/>
      <c r="S300" s="187"/>
      <c r="T300" s="187"/>
      <c r="U300" s="187"/>
    </row>
    <row r="301" spans="1:21" ht="22.5" customHeight="1">
      <c r="A301" s="1228" t="s">
        <v>1896</v>
      </c>
      <c r="B301" s="1228"/>
      <c r="C301" s="1228"/>
      <c r="D301" s="1228"/>
      <c r="E301" s="1228"/>
      <c r="F301" s="1228"/>
      <c r="G301" s="3448">
        <f>A!CF15</f>
        <v>40000</v>
      </c>
      <c r="H301" s="3449"/>
      <c r="I301" s="1228" t="s">
        <v>1897</v>
      </c>
      <c r="J301" s="1228"/>
      <c r="K301" s="1228"/>
      <c r="L301" s="1228"/>
      <c r="M301" s="2933"/>
      <c r="N301" s="2936"/>
      <c r="O301" s="187"/>
      <c r="P301" s="187"/>
      <c r="Q301" s="187"/>
      <c r="R301" s="187"/>
      <c r="S301" s="187"/>
      <c r="T301" s="187"/>
      <c r="U301" s="187"/>
    </row>
    <row r="302" spans="1:21" ht="22.5" customHeight="1">
      <c r="A302" s="1228"/>
      <c r="B302" s="1228"/>
      <c r="C302" s="1228"/>
      <c r="D302" s="1228"/>
      <c r="E302" s="1228"/>
      <c r="F302" s="1228"/>
      <c r="G302" s="1228"/>
      <c r="H302" s="1228"/>
      <c r="I302" s="1228"/>
      <c r="J302" s="1228"/>
      <c r="K302" s="1228"/>
      <c r="L302" s="1228"/>
      <c r="M302" s="2933"/>
      <c r="N302" s="2936"/>
      <c r="O302" s="187"/>
      <c r="P302" s="187"/>
      <c r="Q302" s="187"/>
      <c r="R302" s="187"/>
      <c r="S302" s="187"/>
      <c r="T302" s="187"/>
      <c r="U302" s="187"/>
    </row>
    <row r="303" spans="1:21" ht="22.5" customHeight="1">
      <c r="A303" s="1228"/>
      <c r="B303" s="1228"/>
      <c r="C303" s="1228"/>
      <c r="D303" s="1228"/>
      <c r="E303" s="1228"/>
      <c r="F303" s="1228"/>
      <c r="G303" s="1228"/>
      <c r="H303" s="1228"/>
      <c r="I303" s="1228"/>
      <c r="J303" s="1228"/>
      <c r="K303" s="1228"/>
      <c r="L303" s="1228"/>
      <c r="M303" s="2933"/>
      <c r="N303" s="2936"/>
      <c r="O303" s="187"/>
      <c r="P303" s="187"/>
      <c r="Q303" s="187"/>
      <c r="R303" s="187"/>
      <c r="S303" s="187"/>
      <c r="T303" s="187"/>
      <c r="U303" s="187"/>
    </row>
    <row r="304" spans="1:21" ht="22.5" customHeight="1">
      <c r="A304" s="1228"/>
      <c r="B304" s="1228"/>
      <c r="C304" s="1228"/>
      <c r="D304" s="1228"/>
      <c r="E304" s="1228"/>
      <c r="F304" s="1228"/>
      <c r="G304" s="1228"/>
      <c r="H304" s="1228"/>
      <c r="I304" s="1228"/>
      <c r="J304" s="1228"/>
      <c r="K304" s="1228"/>
      <c r="L304" s="1228"/>
      <c r="M304" s="2933"/>
      <c r="N304" s="2936"/>
      <c r="O304" s="187"/>
      <c r="P304" s="187"/>
      <c r="Q304" s="187"/>
      <c r="R304" s="187"/>
      <c r="S304" s="187"/>
      <c r="T304" s="187"/>
      <c r="U304" s="187"/>
    </row>
    <row r="305" spans="1:21" ht="22.5" customHeight="1">
      <c r="A305" s="1234" t="str">
        <f>"- "&amp;N305&amp;" -"</f>
        <v>- 10 -</v>
      </c>
      <c r="B305" s="1234"/>
      <c r="C305" s="1234"/>
      <c r="D305" s="1234"/>
      <c r="E305" s="1234"/>
      <c r="F305" s="1234"/>
      <c r="G305" s="1234"/>
      <c r="H305" s="1234"/>
      <c r="I305" s="1234"/>
      <c r="J305" s="1234"/>
      <c r="K305" s="1234"/>
      <c r="L305" s="1234"/>
      <c r="M305" s="2933">
        <v>1</v>
      </c>
      <c r="N305" s="2936">
        <f>IF(M305&gt;0,SUM(M$1:M305),0)</f>
        <v>10</v>
      </c>
      <c r="O305" s="187"/>
      <c r="P305" s="187"/>
      <c r="Q305" s="187"/>
      <c r="R305" s="187"/>
      <c r="S305" s="187"/>
      <c r="T305" s="187"/>
      <c r="U305" s="187"/>
    </row>
    <row r="306" spans="1:21" ht="22.5" customHeight="1">
      <c r="A306" s="1228"/>
      <c r="B306" s="1228"/>
      <c r="C306" s="1228"/>
      <c r="D306" s="1228"/>
      <c r="E306" s="1228"/>
      <c r="F306" s="1228"/>
      <c r="G306" s="1228"/>
      <c r="H306" s="1228"/>
      <c r="I306" s="1228"/>
      <c r="J306" s="1228"/>
      <c r="K306" s="1228"/>
      <c r="L306" s="1228"/>
      <c r="M306" s="2933"/>
      <c r="N306" s="2936"/>
      <c r="O306" s="187"/>
      <c r="P306" s="187"/>
      <c r="Q306" s="187"/>
      <c r="R306" s="187"/>
      <c r="S306" s="187"/>
      <c r="T306" s="187"/>
      <c r="U306" s="187"/>
    </row>
    <row r="307" spans="1:21" ht="22.5" customHeight="1">
      <c r="A307" s="1228"/>
      <c r="B307" s="1228"/>
      <c r="C307" s="1228"/>
      <c r="D307" s="1228"/>
      <c r="E307" s="1228"/>
      <c r="F307" s="1228"/>
      <c r="G307" s="1228"/>
      <c r="H307" s="1228"/>
      <c r="I307" s="1228"/>
      <c r="J307" s="1228"/>
      <c r="K307" s="1228"/>
      <c r="L307" s="1228"/>
      <c r="M307" s="2933"/>
      <c r="N307" s="2936"/>
      <c r="O307" s="187"/>
      <c r="P307" s="187"/>
      <c r="Q307" s="187"/>
      <c r="R307" s="187"/>
      <c r="S307" s="187"/>
      <c r="T307" s="187"/>
      <c r="U307" s="187"/>
    </row>
    <row r="308" spans="1:21" ht="22.5" customHeight="1">
      <c r="A308" s="1228"/>
      <c r="B308" s="1228" t="s">
        <v>153</v>
      </c>
      <c r="C308" s="1228"/>
      <c r="D308" s="1228"/>
      <c r="E308" s="1228"/>
      <c r="F308" s="1228"/>
      <c r="G308" s="1228"/>
      <c r="H308" s="1228"/>
      <c r="I308" s="1228"/>
      <c r="J308" s="1228"/>
      <c r="K308" s="1228"/>
      <c r="L308" s="1228"/>
      <c r="M308" s="2933"/>
      <c r="N308" s="2936"/>
      <c r="O308" s="187"/>
      <c r="P308" s="187"/>
      <c r="Q308" s="187"/>
      <c r="R308" s="187"/>
      <c r="S308" s="187"/>
      <c r="T308" s="187"/>
      <c r="U308" s="187"/>
    </row>
    <row r="309" spans="1:21" ht="22.5" customHeight="1">
      <c r="A309" s="1239" t="s">
        <v>1545</v>
      </c>
      <c r="B309" s="1239"/>
      <c r="C309" s="1239"/>
      <c r="D309" s="1239"/>
      <c r="E309" s="1239"/>
      <c r="F309" s="1239"/>
      <c r="G309" s="1239"/>
      <c r="H309" s="1239"/>
      <c r="I309" s="1239"/>
      <c r="J309" s="1239"/>
      <c r="K309" s="1239"/>
      <c r="L309" s="1239"/>
      <c r="M309" s="2933"/>
      <c r="N309" s="2936"/>
      <c r="O309" s="187"/>
      <c r="P309" s="187"/>
      <c r="Q309" s="187"/>
      <c r="R309" s="187"/>
      <c r="S309" s="187"/>
      <c r="T309" s="187"/>
      <c r="U309" s="187"/>
    </row>
    <row r="310" spans="1:21" ht="22.5" customHeight="1">
      <c r="A310" s="1239" t="s">
        <v>642</v>
      </c>
      <c r="B310" s="1239"/>
      <c r="C310" s="1239"/>
      <c r="D310" s="1239"/>
      <c r="E310" s="1239"/>
      <c r="F310" s="1246" t="s">
        <v>674</v>
      </c>
      <c r="G310" s="1238" t="s">
        <v>643</v>
      </c>
      <c r="H310" s="1239"/>
      <c r="I310" s="1239"/>
      <c r="J310" s="1239"/>
      <c r="K310" s="1298"/>
      <c r="L310" s="1239" t="s">
        <v>674</v>
      </c>
      <c r="M310" s="2933"/>
      <c r="N310" s="2936"/>
      <c r="O310" s="187"/>
      <c r="P310" s="187"/>
      <c r="Q310" s="187"/>
      <c r="R310" s="187"/>
      <c r="S310" s="187"/>
      <c r="T310" s="187"/>
      <c r="U310" s="187"/>
    </row>
    <row r="311" spans="1:21" ht="22.5" customHeight="1">
      <c r="A311" s="1225" t="str">
        <f>IF(A!CG11=0," ",A!CG11)</f>
        <v>1. ชุมชนผู้ปกครองให้ความร่วมมือกับทาง</v>
      </c>
      <c r="B311" s="1225"/>
      <c r="C311" s="1225"/>
      <c r="D311" s="1225"/>
      <c r="E311" s="1225"/>
      <c r="F311" s="1272">
        <f>IF(A!CH11=0," ",A!CH11)</f>
        <v>100</v>
      </c>
      <c r="G311" s="1224" t="str">
        <f>IF(A!CI11=0," ",A!CI11)</f>
        <v>1. สถานศึกษามีสิ่งแวดล้อมที่เป็นมลพิษด้านเสียง</v>
      </c>
      <c r="H311" s="1225"/>
      <c r="I311" s="1225"/>
      <c r="J311" s="1225"/>
      <c r="K311" s="1300"/>
      <c r="L311" s="1236">
        <f>IF(A!CJ11=0," ",A!CJ11)</f>
        <v>100</v>
      </c>
      <c r="M311" s="2933"/>
      <c r="N311" s="2936"/>
      <c r="O311" s="187"/>
      <c r="P311" s="187"/>
      <c r="Q311" s="187"/>
      <c r="R311" s="187"/>
      <c r="S311" s="187"/>
      <c r="T311" s="187"/>
      <c r="U311" s="187"/>
    </row>
    <row r="312" spans="1:21" ht="22.5" customHeight="1">
      <c r="A312" s="1228" t="str">
        <f>IF(A!CG12=0," ",A!CG12)</f>
        <v>โรงเรียนดีมาก</v>
      </c>
      <c r="B312" s="1228"/>
      <c r="C312" s="1228"/>
      <c r="D312" s="1228"/>
      <c r="E312" s="1228"/>
      <c r="F312" s="1308" t="str">
        <f>IF(A!CH12=0," ",A!CH12)</f>
        <v xml:space="preserve"> </v>
      </c>
      <c r="G312" s="1227" t="str">
        <f>IF(A!CI12=0," ",A!CI12)</f>
        <v>และอากาศ  เป็นแหล่งชุมชนแออัด</v>
      </c>
      <c r="H312" s="1228"/>
      <c r="I312" s="1228"/>
      <c r="J312" s="1228"/>
      <c r="K312" s="1302"/>
      <c r="L312" s="1309" t="str">
        <f>IF(A!CJ12=0," ",A!CJ12)</f>
        <v xml:space="preserve"> </v>
      </c>
      <c r="M312" s="2933"/>
      <c r="N312" s="2936"/>
    </row>
    <row r="313" spans="1:21" ht="22.5" customHeight="1">
      <c r="A313" s="1228" t="str">
        <f>IF(A!CG13=0," ",A!CG13)</f>
        <v>2. ผู้ปกครองให้ความร่วมมือในการเรียนการสอน</v>
      </c>
      <c r="B313" s="1228"/>
      <c r="C313" s="1228"/>
      <c r="D313" s="1228"/>
      <c r="E313" s="1228"/>
      <c r="F313" s="1308">
        <f>IF(A!CH13=0," ",A!CH13)</f>
        <v>99</v>
      </c>
      <c r="G313" s="1227" t="str">
        <f>IF(A!CI13=0," ",A!CI13)</f>
        <v xml:space="preserve"> </v>
      </c>
      <c r="H313" s="1228"/>
      <c r="I313" s="1228"/>
      <c r="J313" s="1228"/>
      <c r="K313" s="1302"/>
      <c r="L313" s="1309" t="str">
        <f>IF(A!CJ13=0," ",A!CJ13)</f>
        <v xml:space="preserve"> </v>
      </c>
      <c r="M313" s="2933"/>
      <c r="N313" s="2936"/>
    </row>
    <row r="314" spans="1:21" ht="22.5" customHeight="1">
      <c r="A314" s="1228" t="str">
        <f>IF(A!CG14=0," ",A!CG14)</f>
        <v>ด้านงบประมาณ</v>
      </c>
      <c r="B314" s="1228"/>
      <c r="C314" s="1228"/>
      <c r="D314" s="1228"/>
      <c r="E314" s="1228"/>
      <c r="F314" s="1308" t="str">
        <f>IF(A!CH14=0," ",A!CH14)</f>
        <v xml:space="preserve"> </v>
      </c>
      <c r="G314" s="1227" t="str">
        <f>IF(A!CI14=0," ",A!CI14)</f>
        <v xml:space="preserve"> </v>
      </c>
      <c r="H314" s="1228"/>
      <c r="I314" s="1228"/>
      <c r="J314" s="1228"/>
      <c r="K314" s="1302"/>
      <c r="L314" s="1309" t="str">
        <f>IF(A!CJ14=0," ",A!CJ14)</f>
        <v xml:space="preserve"> </v>
      </c>
      <c r="M314" s="2933"/>
      <c r="N314" s="2936"/>
    </row>
    <row r="315" spans="1:21" ht="22.5" customHeight="1">
      <c r="A315" s="1228" t="str">
        <f>IF(A!CG15=0," ",A!CG15)</f>
        <v xml:space="preserve">3. ครูและบุคลากรมีคุณภาพ </v>
      </c>
      <c r="B315" s="1228"/>
      <c r="C315" s="1228"/>
      <c r="D315" s="1228"/>
      <c r="E315" s="1228"/>
      <c r="F315" s="1308" t="str">
        <f>IF(A!CH15=0," ",A!CH15)</f>
        <v>100</v>
      </c>
      <c r="G315" s="1227" t="str">
        <f>IF(A!CI15=0," ",A!CI15)</f>
        <v xml:space="preserve"> </v>
      </c>
      <c r="H315" s="1228"/>
      <c r="I315" s="1228"/>
      <c r="J315" s="1228"/>
      <c r="K315" s="1302"/>
      <c r="L315" s="1309" t="str">
        <f>IF(A!CJ15=0," ",A!CJ15)</f>
        <v xml:space="preserve"> </v>
      </c>
      <c r="M315" s="2933"/>
      <c r="N315" s="2936"/>
    </row>
    <row r="316" spans="1:21" ht="22.5" customHeight="1">
      <c r="A316" s="1228" t="str">
        <f>IF(A!CG16=0," ",A!CG16)</f>
        <v>4.มีสื่ออุปกรณ์ที่ทันสมัยเพียงพอ</v>
      </c>
      <c r="B316" s="1228"/>
      <c r="C316" s="1228"/>
      <c r="D316" s="1228"/>
      <c r="E316" s="1228"/>
      <c r="F316" s="1308" t="str">
        <f>IF(A!CH16=0," ",A!CH16)</f>
        <v xml:space="preserve"> </v>
      </c>
      <c r="G316" s="1227" t="str">
        <f>IF(A!CI16=0," ",A!CI16)</f>
        <v xml:space="preserve"> </v>
      </c>
      <c r="H316" s="1228"/>
      <c r="I316" s="1228"/>
      <c r="J316" s="1228"/>
      <c r="K316" s="1302"/>
      <c r="L316" s="1309" t="str">
        <f>IF(A!CJ16=0," ",A!CJ16)</f>
        <v xml:space="preserve"> </v>
      </c>
      <c r="M316" s="2933"/>
      <c r="N316" s="2936"/>
    </row>
    <row r="317" spans="1:21" ht="22.5" customHeight="1">
      <c r="A317" s="1228" t="str">
        <f>IF(A!CG17=0," ",A!CG17)</f>
        <v>มีเทคโนโลยีที่ทันสมัย</v>
      </c>
      <c r="B317" s="1228"/>
      <c r="C317" s="1228"/>
      <c r="D317" s="1228"/>
      <c r="E317" s="1228"/>
      <c r="F317" s="1308">
        <f>IF(A!CH17=0," ",A!CH17)</f>
        <v>100</v>
      </c>
      <c r="G317" s="1227" t="str">
        <f>IF(A!CI17=0," ",A!CI17)</f>
        <v xml:space="preserve"> </v>
      </c>
      <c r="H317" s="1228"/>
      <c r="I317" s="1228"/>
      <c r="J317" s="1228"/>
      <c r="K317" s="1302"/>
      <c r="L317" s="1309" t="str">
        <f>IF(A!CJ17=0," ",A!CJ17)</f>
        <v xml:space="preserve"> </v>
      </c>
      <c r="M317" s="2933"/>
      <c r="N317" s="2936"/>
    </row>
    <row r="318" spans="1:21" ht="22.5" customHeight="1">
      <c r="A318" s="1228" t="str">
        <f>IF(A!CG18=0," ",A!CG18)</f>
        <v>5. ผู้บริหารส่งเสริมความสัมพันธ์และ</v>
      </c>
      <c r="B318" s="1228"/>
      <c r="C318" s="1228"/>
      <c r="D318" s="1228"/>
      <c r="E318" s="1228"/>
      <c r="F318" s="1308" t="str">
        <f>IF(A!CH18=0," ",A!CH18)</f>
        <v xml:space="preserve"> </v>
      </c>
      <c r="G318" s="1227" t="str">
        <f>IF(A!CI18=0," ",A!CI18)</f>
        <v xml:space="preserve"> </v>
      </c>
      <c r="H318" s="1228"/>
      <c r="I318" s="1228"/>
      <c r="J318" s="1228"/>
      <c r="K318" s="1302"/>
      <c r="L318" s="1309" t="str">
        <f>IF(A!CJ18=0," ",A!CJ18)</f>
        <v xml:space="preserve"> </v>
      </c>
      <c r="M318" s="2933"/>
      <c r="N318" s="2936"/>
    </row>
    <row r="319" spans="1:21" ht="22.5" customHeight="1">
      <c r="A319" s="1228" t="str">
        <f>IF(A!CG19=0," ",A!CG19)</f>
        <v>ร่วมมือกับชุมชนในการพัฒนาการศึกษา</v>
      </c>
      <c r="B319" s="1228"/>
      <c r="C319" s="1228"/>
      <c r="D319" s="1228"/>
      <c r="E319" s="1228"/>
      <c r="F319" s="1308">
        <f>IF(A!CH19=0," ",A!CH19)</f>
        <v>100</v>
      </c>
      <c r="G319" s="1227" t="str">
        <f>IF(A!CI19=0," ",A!CI19)</f>
        <v xml:space="preserve"> </v>
      </c>
      <c r="H319" s="1228"/>
      <c r="I319" s="1228"/>
      <c r="J319" s="1228"/>
      <c r="K319" s="1302"/>
      <c r="L319" s="1309" t="str">
        <f>IF(A!CJ19=0," ",A!CJ19)</f>
        <v xml:space="preserve"> </v>
      </c>
      <c r="M319" s="2933"/>
      <c r="N319" s="2936"/>
    </row>
    <row r="320" spans="1:21" ht="22.5" customHeight="1">
      <c r="A320" s="1228" t="str">
        <f>IF(A!CG20=0," ",A!CG20)</f>
        <v xml:space="preserve"> </v>
      </c>
      <c r="B320" s="1228"/>
      <c r="C320" s="1228"/>
      <c r="D320" s="1228"/>
      <c r="E320" s="1228"/>
      <c r="F320" s="1308" t="str">
        <f>IF(A!CH20=0," ",A!CH20)</f>
        <v xml:space="preserve"> </v>
      </c>
      <c r="G320" s="1227" t="str">
        <f>IF(A!CI20=0," ",A!CI20)</f>
        <v xml:space="preserve"> </v>
      </c>
      <c r="H320" s="1228"/>
      <c r="I320" s="1228"/>
      <c r="J320" s="1228"/>
      <c r="K320" s="1302"/>
      <c r="L320" s="1309" t="str">
        <f>IF(A!CJ20=0," ",A!CJ20)</f>
        <v xml:space="preserve"> </v>
      </c>
      <c r="M320" s="2933"/>
      <c r="N320" s="2936"/>
    </row>
    <row r="321" spans="1:21" ht="22.5" customHeight="1">
      <c r="A321" s="1228" t="str">
        <f>IF(A!CG21=0," ",A!CG21)</f>
        <v xml:space="preserve"> </v>
      </c>
      <c r="B321" s="1228"/>
      <c r="C321" s="1228"/>
      <c r="D321" s="1228"/>
      <c r="E321" s="1228"/>
      <c r="F321" s="1308" t="str">
        <f>IF(A!CH21=0," ",A!CH21)</f>
        <v xml:space="preserve"> </v>
      </c>
      <c r="G321" s="1227" t="str">
        <f>IF(A!CI21=0," ",A!CI21)</f>
        <v xml:space="preserve"> </v>
      </c>
      <c r="H321" s="1228"/>
      <c r="I321" s="1228"/>
      <c r="J321" s="1228"/>
      <c r="K321" s="1302"/>
      <c r="L321" s="1309" t="str">
        <f>IF(A!CJ21=0," ",A!CJ21)</f>
        <v xml:space="preserve"> </v>
      </c>
      <c r="M321" s="2933"/>
      <c r="N321" s="2936"/>
    </row>
    <row r="322" spans="1:21" ht="22.5" customHeight="1">
      <c r="A322" s="1228" t="str">
        <f>IF(A!CG22=0," ",A!CG22)</f>
        <v xml:space="preserve"> </v>
      </c>
      <c r="B322" s="1228"/>
      <c r="C322" s="1228"/>
      <c r="D322" s="1228"/>
      <c r="E322" s="1228"/>
      <c r="F322" s="1308" t="str">
        <f>IF(A!CH22=0," ",A!CH22)</f>
        <v xml:space="preserve"> </v>
      </c>
      <c r="G322" s="1227" t="str">
        <f>IF(A!CI22=0," ",A!CI22)</f>
        <v xml:space="preserve"> </v>
      </c>
      <c r="H322" s="1228"/>
      <c r="I322" s="1228"/>
      <c r="J322" s="1228"/>
      <c r="K322" s="1302"/>
      <c r="L322" s="1309" t="str">
        <f>IF(A!CJ22=0," ",A!CJ22)</f>
        <v xml:space="preserve"> </v>
      </c>
      <c r="M322" s="2933"/>
      <c r="N322" s="2936"/>
    </row>
    <row r="323" spans="1:21" ht="22.5" customHeight="1">
      <c r="A323" s="1228" t="str">
        <f>IF(A!CG23=0," ",A!CG23)</f>
        <v xml:space="preserve"> </v>
      </c>
      <c r="B323" s="1228"/>
      <c r="C323" s="1228"/>
      <c r="D323" s="1228"/>
      <c r="E323" s="1228"/>
      <c r="F323" s="1308" t="str">
        <f>IF(A!CH23=0," ",A!CH23)</f>
        <v xml:space="preserve"> </v>
      </c>
      <c r="G323" s="1227" t="str">
        <f>IF(A!CI23=0," ",A!CI23)</f>
        <v xml:space="preserve"> </v>
      </c>
      <c r="H323" s="1228"/>
      <c r="I323" s="1228"/>
      <c r="J323" s="1228"/>
      <c r="K323" s="1302"/>
      <c r="L323" s="1309" t="str">
        <f>IF(A!CJ23=0," ",A!CJ23)</f>
        <v xml:space="preserve"> </v>
      </c>
      <c r="M323" s="2933"/>
      <c r="N323" s="2936"/>
    </row>
    <row r="324" spans="1:21" ht="22.5" customHeight="1">
      <c r="A324" s="1228" t="str">
        <f>IF(A!CG24=0," ",A!CG24)</f>
        <v xml:space="preserve"> </v>
      </c>
      <c r="B324" s="1228"/>
      <c r="C324" s="1228"/>
      <c r="D324" s="1228"/>
      <c r="E324" s="1228"/>
      <c r="F324" s="1308" t="str">
        <f>IF(A!CH24=0," ",A!CH24)</f>
        <v xml:space="preserve"> </v>
      </c>
      <c r="G324" s="1227" t="str">
        <f>IF(A!CI24=0," ",A!CI24)</f>
        <v xml:space="preserve"> </v>
      </c>
      <c r="H324" s="1228"/>
      <c r="I324" s="1228"/>
      <c r="J324" s="1228"/>
      <c r="K324" s="1302"/>
      <c r="L324" s="1309" t="str">
        <f>IF(A!CJ24=0," ",A!CJ24)</f>
        <v xml:space="preserve"> </v>
      </c>
      <c r="M324" s="2933"/>
      <c r="N324" s="2936"/>
    </row>
    <row r="325" spans="1:21" ht="22.5" customHeight="1">
      <c r="A325" s="1232" t="str">
        <f>IF(A!CG25=0," ",A!CG25)</f>
        <v xml:space="preserve"> </v>
      </c>
      <c r="B325" s="1232"/>
      <c r="C325" s="1232"/>
      <c r="D325" s="1232"/>
      <c r="E325" s="1232"/>
      <c r="F325" s="1310" t="str">
        <f>IF(A!CH25=0," ",A!CH25)</f>
        <v xml:space="preserve"> </v>
      </c>
      <c r="G325" s="1230" t="str">
        <f>IF(A!CI25=0," ",A!CI25)</f>
        <v xml:space="preserve"> </v>
      </c>
      <c r="H325" s="1232"/>
      <c r="I325" s="1232"/>
      <c r="J325" s="1232"/>
      <c r="K325" s="1303"/>
      <c r="L325" s="1311" t="str">
        <f>IF(A!CJ25=0," ",A!CJ25)</f>
        <v xml:space="preserve"> </v>
      </c>
      <c r="M325" s="2933"/>
      <c r="N325" s="2936"/>
    </row>
    <row r="326" spans="1:21" ht="22.5" customHeight="1">
      <c r="A326" s="1228" t="str">
        <f>IF(A!CG26=0," ",A!CG26)</f>
        <v xml:space="preserve"> </v>
      </c>
      <c r="M326" s="2933"/>
      <c r="N326" s="2936"/>
    </row>
    <row r="327" spans="1:21" ht="22.5" customHeight="1">
      <c r="A327" s="1228" t="str">
        <f>IF(A!CG27=0," ",A!CG27)</f>
        <v xml:space="preserve"> </v>
      </c>
      <c r="M327" s="2933"/>
      <c r="N327" s="2936"/>
    </row>
    <row r="328" spans="1:21" ht="22.5" customHeight="1">
      <c r="M328" s="2933"/>
      <c r="N328" s="2936"/>
      <c r="O328" s="187"/>
      <c r="P328" s="187"/>
      <c r="Q328" s="187"/>
      <c r="R328" s="187"/>
      <c r="S328" s="187"/>
      <c r="T328" s="187"/>
      <c r="U328" s="187"/>
    </row>
    <row r="329" spans="1:21" ht="22.5" customHeight="1">
      <c r="M329" s="2933"/>
      <c r="N329" s="2936"/>
      <c r="O329" s="187"/>
      <c r="P329" s="187"/>
      <c r="Q329" s="187"/>
      <c r="R329" s="187"/>
      <c r="S329" s="187"/>
      <c r="T329" s="187"/>
      <c r="U329" s="187"/>
    </row>
    <row r="330" spans="1:21" ht="22.5" customHeight="1">
      <c r="M330" s="2933"/>
      <c r="N330" s="2936"/>
      <c r="O330" s="187"/>
      <c r="P330" s="187"/>
      <c r="Q330" s="187"/>
      <c r="R330" s="187"/>
      <c r="S330" s="187"/>
      <c r="T330" s="187"/>
      <c r="U330" s="187"/>
    </row>
    <row r="331" spans="1:21" ht="22.5" customHeight="1">
      <c r="M331" s="2933"/>
      <c r="N331" s="2936"/>
      <c r="O331" s="187"/>
      <c r="P331" s="187"/>
      <c r="Q331" s="187"/>
      <c r="R331" s="187"/>
      <c r="S331" s="187"/>
      <c r="T331" s="187"/>
      <c r="U331" s="187"/>
    </row>
    <row r="332" spans="1:21" ht="22.5" customHeight="1">
      <c r="M332" s="2933"/>
      <c r="N332" s="2936"/>
      <c r="O332" s="187"/>
      <c r="P332" s="187"/>
      <c r="Q332" s="187"/>
      <c r="R332" s="187"/>
      <c r="S332" s="187"/>
      <c r="T332" s="187"/>
      <c r="U332" s="187"/>
    </row>
    <row r="333" spans="1:21" ht="22.5" customHeight="1">
      <c r="M333" s="2933"/>
      <c r="N333" s="2936"/>
      <c r="O333" s="187"/>
      <c r="P333" s="187"/>
      <c r="Q333" s="187"/>
      <c r="R333" s="187"/>
      <c r="S333" s="187"/>
      <c r="T333" s="187"/>
      <c r="U333" s="187"/>
    </row>
    <row r="334" spans="1:21" ht="22.5" customHeight="1">
      <c r="M334" s="2933"/>
      <c r="N334" s="2936"/>
      <c r="O334" s="187"/>
      <c r="P334" s="187"/>
      <c r="Q334" s="187"/>
      <c r="R334" s="187"/>
      <c r="S334" s="187"/>
      <c r="T334" s="187"/>
      <c r="U334" s="187"/>
    </row>
    <row r="335" spans="1:21" ht="22.5" customHeight="1">
      <c r="M335" s="2933"/>
      <c r="N335" s="2936"/>
      <c r="O335" s="187"/>
      <c r="P335" s="187"/>
      <c r="Q335" s="187"/>
      <c r="R335" s="187"/>
      <c r="S335" s="187"/>
      <c r="T335" s="187"/>
      <c r="U335" s="187"/>
    </row>
    <row r="336" spans="1:21" ht="22.5" customHeight="1">
      <c r="M336" s="2933"/>
      <c r="N336" s="2936"/>
    </row>
    <row r="337" spans="1:14" ht="22.5" customHeight="1">
      <c r="M337" s="2933"/>
      <c r="N337" s="2936"/>
    </row>
    <row r="338" spans="1:14" ht="22.5" customHeight="1">
      <c r="M338" s="2933"/>
      <c r="N338" s="2936"/>
    </row>
    <row r="339" spans="1:14" ht="22.5" customHeight="1">
      <c r="A339" s="1234" t="str">
        <f>"- "&amp;N339&amp;" -"</f>
        <v>- 11 -</v>
      </c>
      <c r="B339" s="1234"/>
      <c r="C339" s="1234"/>
      <c r="D339" s="1234"/>
      <c r="E339" s="1234"/>
      <c r="F339" s="1234"/>
      <c r="G339" s="1234"/>
      <c r="H339" s="1234"/>
      <c r="I339" s="1234"/>
      <c r="J339" s="1234"/>
      <c r="K339" s="1234"/>
      <c r="L339" s="1234"/>
      <c r="M339" s="2933">
        <v>1</v>
      </c>
      <c r="N339" s="2936">
        <f>IF(M339&gt;0,SUM(M$1:M339),0)</f>
        <v>11</v>
      </c>
    </row>
    <row r="340" spans="1:14" ht="22.5" customHeight="1">
      <c r="A340" s="1228"/>
      <c r="B340" s="1228"/>
      <c r="C340" s="1228"/>
      <c r="D340" s="1228"/>
      <c r="E340" s="1228"/>
      <c r="F340" s="1228"/>
      <c r="G340" s="1228"/>
      <c r="H340" s="1228"/>
      <c r="I340" s="1228"/>
      <c r="J340" s="1228"/>
      <c r="K340" s="1228"/>
      <c r="L340" s="1228"/>
      <c r="M340" s="2933"/>
      <c r="N340" s="2936"/>
    </row>
    <row r="341" spans="1:14" ht="22.5" customHeight="1">
      <c r="A341" s="1228"/>
      <c r="B341" s="1228"/>
      <c r="C341" s="1228"/>
      <c r="D341" s="1228"/>
      <c r="E341" s="1228"/>
      <c r="F341" s="1228"/>
      <c r="G341" s="1228"/>
      <c r="H341" s="1228"/>
      <c r="I341" s="1228"/>
      <c r="J341" s="1228"/>
      <c r="K341" s="1228"/>
      <c r="L341" s="1228"/>
      <c r="M341" s="2933"/>
      <c r="N341" s="2936"/>
    </row>
    <row r="342" spans="1:14" ht="22.5" customHeight="1">
      <c r="A342" s="1228" t="s">
        <v>2320</v>
      </c>
      <c r="B342" s="1228"/>
      <c r="C342" s="1228"/>
      <c r="D342" s="1228"/>
      <c r="E342" s="1228"/>
      <c r="F342" s="1228"/>
      <c r="G342" s="1228"/>
      <c r="H342" s="1228"/>
      <c r="I342" s="1228"/>
      <c r="J342" s="1228"/>
      <c r="K342" s="1228"/>
      <c r="L342" s="1228"/>
      <c r="M342" s="2933"/>
      <c r="N342" s="2936"/>
    </row>
    <row r="343" spans="1:14" ht="22.5" customHeight="1">
      <c r="A343" s="1228" t="s">
        <v>343</v>
      </c>
      <c r="B343" s="1228" t="s">
        <v>406</v>
      </c>
      <c r="C343" s="1228"/>
      <c r="D343" s="1228"/>
      <c r="E343" s="1228"/>
      <c r="F343" s="1228"/>
      <c r="G343" s="1228"/>
      <c r="H343" s="1228"/>
      <c r="I343" s="1228"/>
      <c r="J343" s="1228"/>
      <c r="K343" s="1228"/>
      <c r="L343" s="1228"/>
      <c r="M343" s="2933"/>
      <c r="N343" s="2936"/>
    </row>
    <row r="344" spans="1:14" ht="22.5" customHeight="1">
      <c r="A344" s="1228" t="s">
        <v>695</v>
      </c>
      <c r="B344" s="1228"/>
      <c r="C344" s="1228"/>
      <c r="D344" s="1228"/>
      <c r="E344" s="1228"/>
      <c r="F344" s="1228"/>
      <c r="G344" s="1228"/>
      <c r="H344" s="1228"/>
      <c r="I344" s="1228"/>
      <c r="J344" s="1228"/>
      <c r="K344" s="1228"/>
      <c r="L344" s="1228"/>
      <c r="M344" s="2933"/>
      <c r="N344" s="2936"/>
    </row>
    <row r="345" spans="1:14" ht="22.5" customHeight="1">
      <c r="A345" s="2241" t="s">
        <v>266</v>
      </c>
      <c r="B345" s="2314"/>
      <c r="C345" s="2314"/>
      <c r="D345" s="2314"/>
      <c r="E345" s="2314"/>
      <c r="F345" s="2314"/>
      <c r="G345" s="2314"/>
      <c r="H345" s="2314"/>
      <c r="I345" s="2314"/>
      <c r="J345" s="2314"/>
      <c r="K345" s="2314"/>
      <c r="L345" s="2314"/>
      <c r="M345" s="2933"/>
      <c r="N345" s="2936"/>
    </row>
    <row r="346" spans="1:14" ht="22.5" customHeight="1">
      <c r="A346" s="2242"/>
      <c r="B346" s="2242"/>
      <c r="C346" s="2243" t="s">
        <v>2321</v>
      </c>
      <c r="D346" s="2244"/>
      <c r="E346" s="2244"/>
      <c r="F346" s="2244"/>
      <c r="G346" s="2244"/>
      <c r="H346" s="2244"/>
      <c r="I346" s="2244"/>
      <c r="J346" s="2244"/>
      <c r="K346" s="2250"/>
      <c r="L346" s="2250"/>
      <c r="M346" s="2933"/>
      <c r="N346" s="2936"/>
    </row>
    <row r="347" spans="1:14" ht="22.5" customHeight="1">
      <c r="A347" s="2245" t="s">
        <v>1544</v>
      </c>
      <c r="B347" s="2245"/>
      <c r="C347" s="3406" t="s">
        <v>277</v>
      </c>
      <c r="D347" s="3450"/>
      <c r="E347" s="2249" t="s">
        <v>1058</v>
      </c>
      <c r="F347" s="2248"/>
      <c r="G347" s="3410" t="s">
        <v>275</v>
      </c>
      <c r="H347" s="3452"/>
      <c r="I347" s="3410" t="s">
        <v>274</v>
      </c>
      <c r="J347" s="3463"/>
      <c r="K347" s="3406" t="s">
        <v>329</v>
      </c>
      <c r="L347" s="3413"/>
      <c r="M347" s="2933"/>
      <c r="N347" s="2936"/>
    </row>
    <row r="348" spans="1:14" ht="22.5" customHeight="1">
      <c r="A348" s="2265"/>
      <c r="B348" s="2265"/>
      <c r="C348" s="3414"/>
      <c r="D348" s="3451"/>
      <c r="E348" s="2255" t="s">
        <v>1059</v>
      </c>
      <c r="F348" s="2254"/>
      <c r="G348" s="3453"/>
      <c r="H348" s="3454"/>
      <c r="I348" s="3453"/>
      <c r="J348" s="3464"/>
      <c r="K348" s="3414"/>
      <c r="L348" s="3415"/>
      <c r="M348" s="2933"/>
      <c r="N348" s="2936"/>
    </row>
    <row r="349" spans="1:14" ht="22.5" customHeight="1">
      <c r="A349" s="2315" t="s">
        <v>1060</v>
      </c>
      <c r="B349" s="2316"/>
      <c r="C349" s="3444">
        <f>A!CL11</f>
        <v>250</v>
      </c>
      <c r="D349" s="3445"/>
      <c r="E349" s="3446">
        <f>A!CM11</f>
        <v>250</v>
      </c>
      <c r="F349" s="3445"/>
      <c r="G349" s="3446">
        <f>A!CN11</f>
        <v>250</v>
      </c>
      <c r="H349" s="3445"/>
      <c r="I349" s="3446">
        <f>A!CO11</f>
        <v>250</v>
      </c>
      <c r="J349" s="3447"/>
      <c r="K349" s="3444">
        <f>A!CP11</f>
        <v>1000</v>
      </c>
      <c r="L349" s="3447"/>
      <c r="M349" s="2933"/>
      <c r="N349" s="2936"/>
    </row>
    <row r="350" spans="1:14" ht="22.5" customHeight="1">
      <c r="A350" s="2317" t="s">
        <v>1061</v>
      </c>
      <c r="B350" s="2318"/>
      <c r="C350" s="3471">
        <f>A!CL12</f>
        <v>250</v>
      </c>
      <c r="D350" s="3472"/>
      <c r="E350" s="3473">
        <f>A!CM12</f>
        <v>250</v>
      </c>
      <c r="F350" s="3472"/>
      <c r="G350" s="3473">
        <f>A!CN12</f>
        <v>250</v>
      </c>
      <c r="H350" s="3472"/>
      <c r="I350" s="3473">
        <f>A!CO12</f>
        <v>250</v>
      </c>
      <c r="J350" s="3475"/>
      <c r="K350" s="3471">
        <f>A!CP12</f>
        <v>1000</v>
      </c>
      <c r="L350" s="3475"/>
      <c r="M350" s="2933"/>
      <c r="N350" s="2936"/>
    </row>
    <row r="351" spans="1:14" ht="22.5" customHeight="1">
      <c r="A351" s="2319" t="s">
        <v>1062</v>
      </c>
      <c r="B351" s="2320"/>
      <c r="C351" s="3470">
        <f>A!CL13</f>
        <v>0</v>
      </c>
      <c r="D351" s="3474"/>
      <c r="E351" s="3468">
        <f>A!CM13</f>
        <v>0</v>
      </c>
      <c r="F351" s="3474"/>
      <c r="G351" s="3468">
        <f>A!CN13</f>
        <v>0</v>
      </c>
      <c r="H351" s="3474"/>
      <c r="I351" s="3468">
        <f>A!CO13</f>
        <v>0</v>
      </c>
      <c r="J351" s="3469"/>
      <c r="K351" s="3470">
        <f>A!CP13</f>
        <v>0</v>
      </c>
      <c r="L351" s="3469"/>
      <c r="M351" s="2933"/>
      <c r="N351" s="2936"/>
    </row>
    <row r="352" spans="1:14" ht="22.5" customHeight="1">
      <c r="M352" s="2933"/>
      <c r="N352" s="2936"/>
    </row>
    <row r="353" spans="1:14" ht="22.5" customHeight="1">
      <c r="A353" s="2240" t="s">
        <v>1051</v>
      </c>
      <c r="B353" s="1228"/>
      <c r="C353" s="1228"/>
      <c r="D353" s="1228"/>
      <c r="E353" s="1228"/>
      <c r="F353" s="1228"/>
      <c r="G353" s="1228"/>
      <c r="H353" s="1228"/>
      <c r="I353" s="1228"/>
      <c r="J353" s="1228"/>
      <c r="K353" s="1228"/>
      <c r="L353" s="1228"/>
      <c r="M353" s="2933"/>
      <c r="N353" s="2936"/>
    </row>
    <row r="354" spans="1:14" ht="22.5" customHeight="1">
      <c r="A354" s="1312"/>
      <c r="B354" s="1238" t="s">
        <v>2321</v>
      </c>
      <c r="C354" s="1239"/>
      <c r="D354" s="1239"/>
      <c r="E354" s="1239"/>
      <c r="F354" s="1239"/>
      <c r="G354" s="1239"/>
      <c r="H354" s="1239"/>
      <c r="I354" s="1239"/>
      <c r="J354" s="1239"/>
      <c r="K354" s="1239"/>
      <c r="L354" s="1239"/>
      <c r="M354" s="2933"/>
      <c r="N354" s="2936"/>
    </row>
    <row r="355" spans="1:14" ht="22.5" customHeight="1">
      <c r="A355" s="1313" t="s">
        <v>1157</v>
      </c>
      <c r="B355" s="1314" t="s">
        <v>683</v>
      </c>
      <c r="C355" s="1315" t="s">
        <v>2096</v>
      </c>
      <c r="D355" s="1315" t="s">
        <v>2350</v>
      </c>
      <c r="E355" s="1315" t="s">
        <v>2351</v>
      </c>
      <c r="F355" s="1315" t="s">
        <v>2099</v>
      </c>
      <c r="G355" s="1315"/>
      <c r="H355" s="1315" t="s">
        <v>2101</v>
      </c>
      <c r="I355" s="1315" t="s">
        <v>683</v>
      </c>
      <c r="J355" s="1315" t="s">
        <v>684</v>
      </c>
      <c r="K355" s="1315"/>
      <c r="L355" s="1316"/>
      <c r="M355" s="2933"/>
      <c r="N355" s="2936"/>
    </row>
    <row r="356" spans="1:14" ht="22.5" customHeight="1">
      <c r="A356" s="1313" t="s">
        <v>2363</v>
      </c>
      <c r="B356" s="1317" t="s">
        <v>2095</v>
      </c>
      <c r="C356" s="1318" t="s">
        <v>2352</v>
      </c>
      <c r="D356" s="1318" t="s">
        <v>2352</v>
      </c>
      <c r="E356" s="1318" t="s">
        <v>2353</v>
      </c>
      <c r="F356" s="1318" t="s">
        <v>2354</v>
      </c>
      <c r="G356" s="1318" t="s">
        <v>2100</v>
      </c>
      <c r="H356" s="1318" t="s">
        <v>2355</v>
      </c>
      <c r="I356" s="1318" t="s">
        <v>2356</v>
      </c>
      <c r="J356" s="1318" t="s">
        <v>2357</v>
      </c>
      <c r="K356" s="1318" t="s">
        <v>2138</v>
      </c>
      <c r="L356" s="1319" t="s">
        <v>329</v>
      </c>
      <c r="M356" s="2933"/>
      <c r="N356" s="2936"/>
    </row>
    <row r="357" spans="1:14" ht="22.5" customHeight="1">
      <c r="A357" s="1320"/>
      <c r="B357" s="1321"/>
      <c r="C357" s="1322"/>
      <c r="D357" s="1322"/>
      <c r="E357" s="1322" t="s">
        <v>2358</v>
      </c>
      <c r="F357" s="1322" t="s">
        <v>2359</v>
      </c>
      <c r="G357" s="1322"/>
      <c r="H357" s="1322" t="s">
        <v>2360</v>
      </c>
      <c r="I357" s="1322" t="s">
        <v>2361</v>
      </c>
      <c r="J357" s="1322" t="s">
        <v>2362</v>
      </c>
      <c r="K357" s="1322"/>
      <c r="L357" s="1323"/>
      <c r="M357" s="2933"/>
      <c r="N357" s="2936"/>
    </row>
    <row r="358" spans="1:14" ht="22.5" customHeight="1">
      <c r="A358" s="2238" t="s">
        <v>576</v>
      </c>
      <c r="B358" s="1314"/>
      <c r="C358" s="1315"/>
      <c r="D358" s="1315"/>
      <c r="E358" s="1315"/>
      <c r="F358" s="1315"/>
      <c r="G358" s="1315"/>
      <c r="H358" s="1315"/>
      <c r="I358" s="1315"/>
      <c r="J358" s="1315"/>
      <c r="K358" s="1315"/>
      <c r="L358" s="1316"/>
      <c r="M358" s="2933"/>
      <c r="N358" s="2936"/>
    </row>
    <row r="359" spans="1:14" ht="22.5" customHeight="1">
      <c r="A359" s="2231" t="s">
        <v>1163</v>
      </c>
      <c r="B359" s="2232">
        <f>A!CR11</f>
        <v>0</v>
      </c>
      <c r="C359" s="2233">
        <f>A!CS11</f>
        <v>0</v>
      </c>
      <c r="D359" s="2233">
        <f>A!CT11</f>
        <v>0</v>
      </c>
      <c r="E359" s="2233">
        <f>A!CU11</f>
        <v>0</v>
      </c>
      <c r="F359" s="2233">
        <f>A!CV11</f>
        <v>0</v>
      </c>
      <c r="G359" s="2233">
        <f>A!CW11</f>
        <v>0</v>
      </c>
      <c r="H359" s="2233">
        <f>A!CX11</f>
        <v>0</v>
      </c>
      <c r="I359" s="2233">
        <f>A!CY11</f>
        <v>0</v>
      </c>
      <c r="J359" s="2233">
        <f>A!CZ11</f>
        <v>0</v>
      </c>
      <c r="K359" s="2233">
        <f>A!DA11</f>
        <v>0</v>
      </c>
      <c r="L359" s="2234">
        <f>A!DB11</f>
        <v>0</v>
      </c>
      <c r="M359" s="2933"/>
      <c r="N359" s="2936"/>
    </row>
    <row r="360" spans="1:14" ht="22.5" customHeight="1">
      <c r="A360" s="1324" t="s">
        <v>1164</v>
      </c>
      <c r="B360" s="1325">
        <f>A!CR12</f>
        <v>0</v>
      </c>
      <c r="C360" s="1326">
        <f>A!CS12</f>
        <v>0</v>
      </c>
      <c r="D360" s="1326">
        <f>A!CT12</f>
        <v>0</v>
      </c>
      <c r="E360" s="1326">
        <f>A!CU12</f>
        <v>0</v>
      </c>
      <c r="F360" s="1326">
        <f>A!CV12</f>
        <v>0</v>
      </c>
      <c r="G360" s="1326">
        <f>A!CW12</f>
        <v>0</v>
      </c>
      <c r="H360" s="1326">
        <f>A!CX12</f>
        <v>0</v>
      </c>
      <c r="I360" s="1326">
        <f>A!CY12</f>
        <v>0</v>
      </c>
      <c r="J360" s="1326">
        <f>A!CZ12</f>
        <v>0</v>
      </c>
      <c r="K360" s="1326">
        <f>A!DA12</f>
        <v>0</v>
      </c>
      <c r="L360" s="1327">
        <f>A!DB12</f>
        <v>0</v>
      </c>
      <c r="M360" s="2933"/>
      <c r="N360" s="2936"/>
    </row>
    <row r="361" spans="1:14" ht="22.5" customHeight="1">
      <c r="A361" s="1324" t="s">
        <v>1165</v>
      </c>
      <c r="B361" s="1325">
        <f>A!CR13</f>
        <v>0</v>
      </c>
      <c r="C361" s="1326">
        <f>A!CS13</f>
        <v>0</v>
      </c>
      <c r="D361" s="1326">
        <f>A!CT13</f>
        <v>0</v>
      </c>
      <c r="E361" s="1326">
        <f>A!CU13</f>
        <v>0</v>
      </c>
      <c r="F361" s="1326">
        <f>A!CV13</f>
        <v>0</v>
      </c>
      <c r="G361" s="1326">
        <f>A!CW13</f>
        <v>0</v>
      </c>
      <c r="H361" s="1326">
        <f>A!CX13</f>
        <v>0</v>
      </c>
      <c r="I361" s="1326">
        <f>A!CY13</f>
        <v>0</v>
      </c>
      <c r="J361" s="1326">
        <f>A!CZ13</f>
        <v>0</v>
      </c>
      <c r="K361" s="1326">
        <f>A!DA13</f>
        <v>0</v>
      </c>
      <c r="L361" s="1327">
        <f>A!DB13</f>
        <v>0</v>
      </c>
      <c r="M361" s="2933"/>
      <c r="N361" s="2936"/>
    </row>
    <row r="362" spans="1:14" ht="22.5" customHeight="1">
      <c r="A362" s="1324" t="s">
        <v>254</v>
      </c>
      <c r="B362" s="1325">
        <f>A!CR14</f>
        <v>0</v>
      </c>
      <c r="C362" s="1326">
        <f>A!CS14</f>
        <v>0</v>
      </c>
      <c r="D362" s="1326">
        <f>A!CT14</f>
        <v>0</v>
      </c>
      <c r="E362" s="1326">
        <f>A!CU14</f>
        <v>0</v>
      </c>
      <c r="F362" s="1326">
        <f>A!CV14</f>
        <v>0</v>
      </c>
      <c r="G362" s="1326">
        <f>A!CW14</f>
        <v>0</v>
      </c>
      <c r="H362" s="1326">
        <f>A!CX14</f>
        <v>0</v>
      </c>
      <c r="I362" s="1326">
        <f>A!CY14</f>
        <v>0</v>
      </c>
      <c r="J362" s="1326">
        <f>A!CZ14</f>
        <v>0</v>
      </c>
      <c r="K362" s="1326">
        <f>A!DA14</f>
        <v>0</v>
      </c>
      <c r="L362" s="1327">
        <f>A!DB14</f>
        <v>0</v>
      </c>
      <c r="M362" s="2933"/>
      <c r="N362" s="2936"/>
    </row>
    <row r="363" spans="1:14" ht="22.5" customHeight="1">
      <c r="A363" s="1324" t="s">
        <v>255</v>
      </c>
      <c r="B363" s="1325">
        <f>A!CR15</f>
        <v>0</v>
      </c>
      <c r="C363" s="1326">
        <f>A!CS15</f>
        <v>0</v>
      </c>
      <c r="D363" s="1326">
        <f>A!CT15</f>
        <v>0</v>
      </c>
      <c r="E363" s="1326">
        <f>A!CU15</f>
        <v>0</v>
      </c>
      <c r="F363" s="1326">
        <f>A!CV15</f>
        <v>0</v>
      </c>
      <c r="G363" s="1326">
        <f>A!CW15</f>
        <v>0</v>
      </c>
      <c r="H363" s="1326">
        <f>A!CX15</f>
        <v>0</v>
      </c>
      <c r="I363" s="1326">
        <f>A!CY15</f>
        <v>0</v>
      </c>
      <c r="J363" s="1326">
        <f>A!CZ15</f>
        <v>0</v>
      </c>
      <c r="K363" s="1326">
        <f>A!DA15</f>
        <v>0</v>
      </c>
      <c r="L363" s="1327">
        <f>A!DB15</f>
        <v>0</v>
      </c>
      <c r="M363" s="2933"/>
      <c r="N363" s="2936"/>
    </row>
    <row r="364" spans="1:14" ht="22.5" customHeight="1">
      <c r="A364" s="1324" t="s">
        <v>256</v>
      </c>
      <c r="B364" s="1325">
        <f>A!CR16</f>
        <v>0</v>
      </c>
      <c r="C364" s="1326">
        <f>A!CS16</f>
        <v>0</v>
      </c>
      <c r="D364" s="1326">
        <f>A!CT16</f>
        <v>0</v>
      </c>
      <c r="E364" s="1326">
        <f>A!CU16</f>
        <v>0</v>
      </c>
      <c r="F364" s="1326">
        <f>A!CV16</f>
        <v>0</v>
      </c>
      <c r="G364" s="1326">
        <f>A!CW16</f>
        <v>0</v>
      </c>
      <c r="H364" s="1326">
        <f>A!CX16</f>
        <v>0</v>
      </c>
      <c r="I364" s="1326">
        <f>A!CY16</f>
        <v>0</v>
      </c>
      <c r="J364" s="1326">
        <f>A!CZ16</f>
        <v>0</v>
      </c>
      <c r="K364" s="1326">
        <f>A!DA16</f>
        <v>0</v>
      </c>
      <c r="L364" s="1327">
        <f>A!DB16</f>
        <v>0</v>
      </c>
      <c r="M364" s="2933"/>
      <c r="N364" s="2936"/>
    </row>
    <row r="365" spans="1:14" ht="22.5" customHeight="1">
      <c r="A365" s="2239" t="s">
        <v>1053</v>
      </c>
      <c r="B365" s="2235"/>
      <c r="C365" s="2236"/>
      <c r="D365" s="2236"/>
      <c r="E365" s="2236"/>
      <c r="F365" s="2236"/>
      <c r="G365" s="2236"/>
      <c r="H365" s="2236"/>
      <c r="I365" s="2236"/>
      <c r="J365" s="2236"/>
      <c r="K365" s="2236"/>
      <c r="L365" s="2237"/>
      <c r="M365" s="2933"/>
      <c r="N365" s="2936"/>
    </row>
    <row r="366" spans="1:14" ht="22.5" customHeight="1">
      <c r="A366" s="2231" t="s">
        <v>257</v>
      </c>
      <c r="B366" s="2232">
        <f>A!CR17</f>
        <v>0</v>
      </c>
      <c r="C366" s="2233">
        <f>A!CS17</f>
        <v>0</v>
      </c>
      <c r="D366" s="2233">
        <f>A!CT17</f>
        <v>0</v>
      </c>
      <c r="E366" s="2233">
        <f>A!CU17</f>
        <v>0</v>
      </c>
      <c r="F366" s="2233">
        <f>A!CV17</f>
        <v>0</v>
      </c>
      <c r="G366" s="2233">
        <f>A!CW17</f>
        <v>0</v>
      </c>
      <c r="H366" s="2233">
        <f>A!CX17</f>
        <v>0</v>
      </c>
      <c r="I366" s="2233">
        <f>A!CY17</f>
        <v>0</v>
      </c>
      <c r="J366" s="2233">
        <f>A!CZ17</f>
        <v>0</v>
      </c>
      <c r="K366" s="2233">
        <f>A!DA17</f>
        <v>0</v>
      </c>
      <c r="L366" s="2234">
        <f>A!DB17</f>
        <v>0</v>
      </c>
      <c r="M366" s="2933"/>
      <c r="N366" s="2936"/>
    </row>
    <row r="367" spans="1:14" ht="22.5" customHeight="1">
      <c r="A367" s="1324" t="s">
        <v>258</v>
      </c>
      <c r="B367" s="1325">
        <f>A!CR18</f>
        <v>0</v>
      </c>
      <c r="C367" s="1326">
        <f>A!CS18</f>
        <v>0</v>
      </c>
      <c r="D367" s="1326">
        <f>A!CT18</f>
        <v>0</v>
      </c>
      <c r="E367" s="1326">
        <f>A!CU18</f>
        <v>0</v>
      </c>
      <c r="F367" s="1326">
        <f>A!CV18</f>
        <v>0</v>
      </c>
      <c r="G367" s="1326">
        <f>A!CW18</f>
        <v>0</v>
      </c>
      <c r="H367" s="1326">
        <f>A!CX18</f>
        <v>0</v>
      </c>
      <c r="I367" s="1326">
        <f>A!CY18</f>
        <v>0</v>
      </c>
      <c r="J367" s="1326">
        <f>A!CZ18</f>
        <v>0</v>
      </c>
      <c r="K367" s="1326">
        <f>A!DA18</f>
        <v>0</v>
      </c>
      <c r="L367" s="1327">
        <f>A!DB18</f>
        <v>0</v>
      </c>
      <c r="M367" s="2933"/>
      <c r="N367" s="2936"/>
    </row>
    <row r="368" spans="1:14" ht="22.5" customHeight="1">
      <c r="A368" s="1324" t="s">
        <v>259</v>
      </c>
      <c r="B368" s="1325">
        <f>A!CR19</f>
        <v>0</v>
      </c>
      <c r="C368" s="1326">
        <f>A!CS19</f>
        <v>0</v>
      </c>
      <c r="D368" s="1326">
        <f>A!CT19</f>
        <v>0</v>
      </c>
      <c r="E368" s="1326">
        <f>A!CU19</f>
        <v>0</v>
      </c>
      <c r="F368" s="1326">
        <f>A!CV19</f>
        <v>0</v>
      </c>
      <c r="G368" s="1326">
        <f>A!CW19</f>
        <v>0</v>
      </c>
      <c r="H368" s="1326">
        <f>A!CX19</f>
        <v>0</v>
      </c>
      <c r="I368" s="1326">
        <f>A!CY19</f>
        <v>0</v>
      </c>
      <c r="J368" s="1326">
        <f>A!CZ19</f>
        <v>0</v>
      </c>
      <c r="K368" s="1326">
        <f>A!DA19</f>
        <v>0</v>
      </c>
      <c r="L368" s="1327">
        <f>A!DB19</f>
        <v>0</v>
      </c>
      <c r="M368" s="2933"/>
      <c r="N368" s="2936"/>
    </row>
    <row r="369" spans="1:14" ht="22.5" customHeight="1">
      <c r="A369" s="2239" t="s">
        <v>1052</v>
      </c>
      <c r="B369" s="2235"/>
      <c r="C369" s="2236"/>
      <c r="D369" s="2236"/>
      <c r="E369" s="2236"/>
      <c r="F369" s="2236"/>
      <c r="G369" s="2236"/>
      <c r="H369" s="2236"/>
      <c r="I369" s="2236"/>
      <c r="J369" s="2236"/>
      <c r="K369" s="2236"/>
      <c r="L369" s="2237"/>
      <c r="M369" s="2933"/>
      <c r="N369" s="2936"/>
    </row>
    <row r="370" spans="1:14" ht="22.5" customHeight="1">
      <c r="A370" s="2231" t="s">
        <v>260</v>
      </c>
      <c r="B370" s="2232">
        <f>A!CR20</f>
        <v>0</v>
      </c>
      <c r="C370" s="2233">
        <f>A!CS20</f>
        <v>0</v>
      </c>
      <c r="D370" s="2233">
        <f>A!CT20</f>
        <v>0</v>
      </c>
      <c r="E370" s="2233">
        <f>A!CU20</f>
        <v>0</v>
      </c>
      <c r="F370" s="2233">
        <f>A!CV20</f>
        <v>0</v>
      </c>
      <c r="G370" s="2233">
        <f>A!CW20</f>
        <v>0</v>
      </c>
      <c r="H370" s="2233">
        <f>A!CX20</f>
        <v>0</v>
      </c>
      <c r="I370" s="2233">
        <f>A!CY20</f>
        <v>0</v>
      </c>
      <c r="J370" s="2233">
        <f>A!CZ20</f>
        <v>0</v>
      </c>
      <c r="K370" s="2233">
        <f>A!DA20</f>
        <v>0</v>
      </c>
      <c r="L370" s="2234">
        <f>A!DB20</f>
        <v>0</v>
      </c>
      <c r="M370" s="2933"/>
      <c r="N370" s="2936"/>
    </row>
    <row r="371" spans="1:14" ht="22.5" customHeight="1">
      <c r="A371" s="1324" t="s">
        <v>261</v>
      </c>
      <c r="B371" s="1325">
        <f>A!CR21</f>
        <v>0</v>
      </c>
      <c r="C371" s="1326">
        <f>A!CS21</f>
        <v>0</v>
      </c>
      <c r="D371" s="1326">
        <f>A!CT21</f>
        <v>0</v>
      </c>
      <c r="E371" s="1326">
        <f>A!CU21</f>
        <v>0</v>
      </c>
      <c r="F371" s="1326">
        <f>A!CV21</f>
        <v>0</v>
      </c>
      <c r="G371" s="1326">
        <f>A!CW21</f>
        <v>0</v>
      </c>
      <c r="H371" s="1326">
        <f>A!CX21</f>
        <v>0</v>
      </c>
      <c r="I371" s="1326">
        <f>A!CY21</f>
        <v>0</v>
      </c>
      <c r="J371" s="1326">
        <f>A!CZ21</f>
        <v>0</v>
      </c>
      <c r="K371" s="1326">
        <f>A!DA21</f>
        <v>0</v>
      </c>
      <c r="L371" s="1327">
        <f>A!DB21</f>
        <v>0</v>
      </c>
      <c r="M371" s="2933"/>
      <c r="N371" s="2936"/>
    </row>
    <row r="372" spans="1:14" ht="22.5" customHeight="1">
      <c r="A372" s="1328" t="s">
        <v>262</v>
      </c>
      <c r="B372" s="1329">
        <f>A!CR22</f>
        <v>0</v>
      </c>
      <c r="C372" s="1330">
        <f>A!CS22</f>
        <v>0</v>
      </c>
      <c r="D372" s="1330">
        <f>A!CT22</f>
        <v>0</v>
      </c>
      <c r="E372" s="1330">
        <f>A!CU22</f>
        <v>0</v>
      </c>
      <c r="F372" s="1330">
        <f>A!CV22</f>
        <v>0</v>
      </c>
      <c r="G372" s="1330">
        <f>A!CW22</f>
        <v>0</v>
      </c>
      <c r="H372" s="1330">
        <f>A!CX22</f>
        <v>0</v>
      </c>
      <c r="I372" s="1330">
        <f>A!CY22</f>
        <v>0</v>
      </c>
      <c r="J372" s="1330">
        <f>A!CZ22</f>
        <v>0</v>
      </c>
      <c r="K372" s="1330">
        <f>A!DA22</f>
        <v>0</v>
      </c>
      <c r="L372" s="1331">
        <f>A!DB22</f>
        <v>0</v>
      </c>
      <c r="M372" s="2933"/>
      <c r="N372" s="2936"/>
    </row>
    <row r="373" spans="1:14" ht="22.5" customHeight="1">
      <c r="A373" s="1234" t="str">
        <f>"- "&amp;N373&amp;" -"</f>
        <v>- 12 -</v>
      </c>
      <c r="B373" s="1234"/>
      <c r="C373" s="1234"/>
      <c r="D373" s="1234"/>
      <c r="E373" s="1234"/>
      <c r="F373" s="1234"/>
      <c r="G373" s="1234"/>
      <c r="H373" s="1234"/>
      <c r="I373" s="1234"/>
      <c r="J373" s="1234"/>
      <c r="K373" s="1234"/>
      <c r="L373" s="1234"/>
      <c r="M373" s="2933">
        <v>1</v>
      </c>
      <c r="N373" s="2936">
        <f>IF(M373&gt;0,SUM(M$1:M373),0)</f>
        <v>12</v>
      </c>
    </row>
    <row r="374" spans="1:14" ht="22.5" customHeight="1">
      <c r="A374" s="1228"/>
      <c r="B374" s="1228"/>
      <c r="C374" s="1228"/>
      <c r="D374" s="1228"/>
      <c r="E374" s="1228"/>
      <c r="F374" s="1228"/>
      <c r="G374" s="1228"/>
      <c r="H374" s="1228"/>
      <c r="I374" s="1228"/>
      <c r="J374" s="1228"/>
      <c r="K374" s="1228"/>
      <c r="L374" s="1228"/>
      <c r="M374" s="2933"/>
      <c r="N374" s="2936"/>
    </row>
    <row r="375" spans="1:14" ht="22.5" customHeight="1">
      <c r="A375" s="1228"/>
      <c r="B375" s="1228"/>
      <c r="C375" s="1228"/>
      <c r="D375" s="1228"/>
      <c r="E375" s="1228"/>
      <c r="F375" s="1228"/>
      <c r="G375" s="1228"/>
      <c r="H375" s="1228"/>
      <c r="I375" s="1228"/>
      <c r="J375" s="1228"/>
      <c r="K375" s="1228"/>
      <c r="L375" s="1228"/>
      <c r="M375" s="2933"/>
      <c r="N375" s="2936"/>
    </row>
    <row r="376" spans="1:14" ht="22.5" customHeight="1">
      <c r="A376" s="1228" t="s">
        <v>981</v>
      </c>
      <c r="B376" s="1228"/>
      <c r="C376" s="1228"/>
      <c r="D376" s="1228"/>
      <c r="E376" s="1228"/>
      <c r="F376" s="1228"/>
      <c r="G376" s="1228"/>
      <c r="H376" s="1228"/>
      <c r="I376" s="1228"/>
      <c r="J376" s="1228"/>
      <c r="K376" s="1228"/>
      <c r="L376" s="1228"/>
      <c r="M376" s="2933"/>
      <c r="N376" s="2936"/>
    </row>
    <row r="377" spans="1:14" ht="22.5" customHeight="1">
      <c r="A377" s="1228" t="s">
        <v>577</v>
      </c>
      <c r="B377" s="1228"/>
      <c r="C377" s="1228"/>
      <c r="D377" s="1228"/>
      <c r="E377" s="1228"/>
      <c r="F377" s="1228"/>
      <c r="G377" s="1228"/>
      <c r="H377" s="1228"/>
      <c r="I377" s="1228"/>
      <c r="J377" s="1228"/>
      <c r="K377" s="1228"/>
      <c r="L377" s="1228"/>
      <c r="M377" s="2933"/>
      <c r="N377" s="2936"/>
    </row>
    <row r="378" spans="1:14" ht="22.5" customHeight="1">
      <c r="A378" s="1228"/>
      <c r="B378" s="1228" t="s">
        <v>579</v>
      </c>
      <c r="C378" s="1228"/>
      <c r="D378" s="1228"/>
      <c r="E378" s="1228"/>
      <c r="F378" s="1228"/>
      <c r="G378" s="1228"/>
      <c r="H378" s="1228"/>
      <c r="I378" s="1228"/>
      <c r="J378" s="1228"/>
      <c r="K378" s="1228"/>
      <c r="L378" s="1228"/>
      <c r="M378" s="2933"/>
      <c r="N378" s="2936"/>
    </row>
    <row r="379" spans="1:14" ht="22.5" customHeight="1">
      <c r="A379" s="1228"/>
      <c r="B379" s="1228" t="str">
        <f>"         - จัดสร้างห้องสมุดแยกเป็นอาคารต่างหาก มีขนาดพื้นที่    "&amp;A!DD11&amp;"  ตารางเมตร"</f>
        <v xml:space="preserve">         - จัดสร้างห้องสมุดแยกเป็นอาคารต่างหาก มีขนาดพื้นที่    75  ตารางเมตร</v>
      </c>
      <c r="C379" s="1228"/>
      <c r="D379" s="1228"/>
      <c r="E379" s="1228"/>
      <c r="F379" s="1228"/>
      <c r="G379" s="1228"/>
      <c r="H379" s="1309"/>
      <c r="I379" s="1228"/>
      <c r="J379" s="1228"/>
      <c r="K379" s="1228"/>
      <c r="L379" s="1228"/>
      <c r="M379" s="2933"/>
      <c r="N379" s="2936"/>
    </row>
    <row r="380" spans="1:14" ht="22.5" customHeight="1">
      <c r="A380" s="1228"/>
      <c r="B380" s="1228" t="str">
        <f>"         - จัดรวมไว้ในห้องอื่น ๆ  ได้แก่  "&amp;A!DD13&amp;", "&amp;A!DD14&amp;", "&amp;A!DD15&amp;", "&amp;A!DD16</f>
        <v xml:space="preserve">         - จัดรวมไว้ในห้องอื่น ๆ  ได้แก่  ห้องเรียน, ห้องคอมพิวเตอร์, ห้องพักครู, </v>
      </c>
      <c r="C380" s="1228"/>
      <c r="D380" s="1228"/>
      <c r="E380" s="1228"/>
      <c r="F380" s="1228"/>
      <c r="G380" s="1228"/>
      <c r="H380" s="1228"/>
      <c r="I380" s="1228"/>
      <c r="J380" s="1228"/>
      <c r="K380" s="1228"/>
      <c r="L380" s="1228"/>
      <c r="M380" s="2933"/>
      <c r="N380" s="2936"/>
    </row>
    <row r="381" spans="1:14" ht="22.5" customHeight="1">
      <c r="A381" s="1228"/>
      <c r="B381" s="1228" t="s">
        <v>154</v>
      </c>
      <c r="C381" s="1228"/>
      <c r="D381" s="1228"/>
      <c r="E381" s="1228"/>
      <c r="F381" s="1228"/>
      <c r="G381" s="2151">
        <f>A!DF11</f>
        <v>2100</v>
      </c>
      <c r="H381" s="1352" t="s">
        <v>986</v>
      </c>
      <c r="K381" s="1228"/>
      <c r="L381" s="1228"/>
      <c r="M381" s="2933"/>
      <c r="N381" s="2936"/>
    </row>
    <row r="382" spans="1:14" ht="22.5" customHeight="1">
      <c r="A382" s="1228"/>
      <c r="B382" s="1228" t="str">
        <f>"9.1.3  การสืบค้นหนังสือและการยืม-การคืน ใช้ระบบ    "&amp;A!DF12</f>
        <v>9.1.3  การสืบค้นหนังสือและการยืม-การคืน ใช้ระบบ    0</v>
      </c>
      <c r="C382" s="1228"/>
      <c r="D382" s="1228"/>
      <c r="E382" s="1228"/>
      <c r="F382" s="1228"/>
      <c r="G382" s="1228"/>
      <c r="H382" s="1332"/>
      <c r="I382" s="1228"/>
      <c r="J382" s="1228"/>
      <c r="K382" s="1228"/>
      <c r="L382" s="1228"/>
      <c r="M382" s="2933"/>
      <c r="N382" s="2936"/>
    </row>
    <row r="383" spans="1:14" ht="22.5" customHeight="1">
      <c r="A383" s="1228"/>
      <c r="B383" s="1228" t="str">
        <f>"9.1.4  จำนวนนักเรียนใช้ห้องสมุดในรอบปีที่รายงานเฉลี่ย   "&amp;A!DF13&amp;"   คน / วัน   คิดเป็นร้อยละ  "&amp;ROUND(A!DF13*100/A!$AC$29,2)</f>
        <v>9.1.4  จำนวนนักเรียนใช้ห้องสมุดในรอบปีที่รายงานเฉลี่ย   0   คน / วัน   คิดเป็นร้อยละ  0</v>
      </c>
      <c r="C383" s="1228"/>
      <c r="D383" s="1228"/>
      <c r="E383" s="1228"/>
      <c r="F383" s="1228"/>
      <c r="G383" s="1228"/>
      <c r="H383" s="1228"/>
      <c r="I383" s="1306"/>
      <c r="J383" s="1228"/>
      <c r="K383" s="1228"/>
      <c r="L383" s="1228"/>
      <c r="M383" s="2933"/>
      <c r="N383" s="2936"/>
    </row>
    <row r="384" spans="1:14" ht="22.5" customHeight="1">
      <c r="A384" s="1228"/>
      <c r="B384" s="1228"/>
      <c r="C384" s="1228"/>
      <c r="D384" s="1228"/>
      <c r="E384" s="1228"/>
      <c r="F384" s="1228"/>
      <c r="G384" s="1228"/>
      <c r="H384" s="1228"/>
      <c r="I384" s="1306"/>
      <c r="J384" s="1228"/>
      <c r="K384" s="1228"/>
      <c r="L384" s="1228"/>
      <c r="M384" s="2933"/>
      <c r="N384" s="2936"/>
    </row>
    <row r="385" spans="1:14" ht="22.5" customHeight="1">
      <c r="A385" s="1228" t="s">
        <v>578</v>
      </c>
      <c r="B385" s="1228"/>
      <c r="C385" s="1228"/>
      <c r="D385" s="1228"/>
      <c r="E385" s="1228"/>
      <c r="F385" s="1228"/>
      <c r="G385" s="1228"/>
      <c r="H385" s="1228"/>
      <c r="I385" s="1228"/>
      <c r="J385" s="1228"/>
      <c r="K385" s="1228"/>
      <c r="L385" s="1228"/>
      <c r="M385" s="2933"/>
      <c r="N385" s="2936"/>
    </row>
    <row r="386" spans="1:14" ht="22.5" customHeight="1">
      <c r="A386" s="1228"/>
      <c r="B386" s="1228" t="s">
        <v>217</v>
      </c>
      <c r="C386" s="1228"/>
      <c r="D386" s="1228"/>
      <c r="E386" s="1228"/>
      <c r="F386" s="1228"/>
      <c r="G386" s="1228" t="s">
        <v>1546</v>
      </c>
      <c r="H386" s="1267">
        <f>A!DH11</f>
        <v>1</v>
      </c>
      <c r="I386" s="1228" t="s">
        <v>218</v>
      </c>
      <c r="J386" s="1228"/>
      <c r="K386" s="1228"/>
      <c r="L386" s="1228"/>
      <c r="M386" s="2933"/>
      <c r="N386" s="2936"/>
    </row>
    <row r="387" spans="1:14" ht="22.5" customHeight="1">
      <c r="A387" s="1228"/>
      <c r="B387" s="1228" t="s">
        <v>219</v>
      </c>
      <c r="C387" s="1228"/>
      <c r="D387" s="1228"/>
      <c r="E387" s="1228"/>
      <c r="F387" s="1228"/>
      <c r="G387" s="1228" t="s">
        <v>1546</v>
      </c>
      <c r="H387" s="1267">
        <f>A!DH12</f>
        <v>1</v>
      </c>
      <c r="I387" s="1228" t="s">
        <v>218</v>
      </c>
      <c r="J387" s="1228"/>
      <c r="K387" s="1228"/>
      <c r="L387" s="1228"/>
      <c r="M387" s="2933"/>
      <c r="N387" s="2936"/>
    </row>
    <row r="388" spans="1:14" ht="22.5" customHeight="1">
      <c r="A388" s="1228"/>
      <c r="B388" s="1228" t="s">
        <v>220</v>
      </c>
      <c r="C388" s="1228"/>
      <c r="D388" s="1228"/>
      <c r="E388" s="1228"/>
      <c r="F388" s="1228"/>
      <c r="G388" s="1228" t="s">
        <v>1546</v>
      </c>
      <c r="H388" s="1267">
        <f>A!DH13</f>
        <v>0</v>
      </c>
      <c r="I388" s="1228" t="s">
        <v>218</v>
      </c>
      <c r="J388" s="1228"/>
      <c r="K388" s="1228"/>
      <c r="L388" s="1228"/>
      <c r="M388" s="2933"/>
      <c r="N388" s="2936"/>
    </row>
    <row r="389" spans="1:14" ht="22.5" customHeight="1">
      <c r="A389" s="1228"/>
      <c r="B389" s="1228" t="str">
        <f>IF(A!DH14=0,"9.2.4  ห้อง........................","9.2.4  "&amp;A!DG14)</f>
        <v>9.2.4  ห้องดนตรี</v>
      </c>
      <c r="C389" s="1228"/>
      <c r="D389" s="1228"/>
      <c r="E389" s="1228"/>
      <c r="F389" s="1228"/>
      <c r="G389" s="1228" t="s">
        <v>1546</v>
      </c>
      <c r="H389" s="1267">
        <f>A!DH14</f>
        <v>1</v>
      </c>
      <c r="I389" s="1228" t="s">
        <v>218</v>
      </c>
      <c r="J389" s="1228"/>
      <c r="K389" s="1228"/>
      <c r="L389" s="1228"/>
      <c r="M389" s="2933"/>
      <c r="N389" s="2936"/>
    </row>
    <row r="390" spans="1:14" ht="22.5" customHeight="1">
      <c r="A390" s="1228"/>
      <c r="B390" s="1228" t="str">
        <f>IF(A!DH15=0,"9.2.4  ห้อง........................","9.2.4  "&amp;A!DG15)</f>
        <v>9.2.4  สระว่ายน้ำ</v>
      </c>
      <c r="C390" s="1228"/>
      <c r="D390" s="1228"/>
      <c r="E390" s="1228"/>
      <c r="F390" s="1228"/>
      <c r="G390" s="1228" t="s">
        <v>1546</v>
      </c>
      <c r="H390" s="1267">
        <f>A!DH15</f>
        <v>1</v>
      </c>
      <c r="I390" s="1228" t="s">
        <v>218</v>
      </c>
      <c r="J390" s="1228"/>
      <c r="K390" s="1228"/>
      <c r="L390" s="1228"/>
      <c r="M390" s="2933"/>
      <c r="N390" s="2936"/>
    </row>
    <row r="391" spans="1:14" ht="22.5" customHeight="1">
      <c r="A391" s="1228"/>
      <c r="B391" s="1228" t="str">
        <f>IF(A!DH16=0,"9.2.4  ห้อง........................","9.2.4  "&amp;A!DG16)</f>
        <v>9.2.4  ห้องน้ำทราย</v>
      </c>
      <c r="C391" s="1228"/>
      <c r="D391" s="1228"/>
      <c r="E391" s="1228"/>
      <c r="F391" s="1228"/>
      <c r="G391" s="1228" t="s">
        <v>1546</v>
      </c>
      <c r="H391" s="1267">
        <f>A!DH16</f>
        <v>1</v>
      </c>
      <c r="I391" s="1228" t="s">
        <v>218</v>
      </c>
      <c r="J391" s="1228"/>
      <c r="K391" s="1228"/>
      <c r="L391" s="1228"/>
      <c r="M391" s="2933"/>
      <c r="N391" s="2936"/>
    </row>
    <row r="392" spans="1:14" ht="22.5" customHeight="1">
      <c r="A392" s="1228"/>
      <c r="B392" s="1228" t="str">
        <f>IF(A!DH17=0,"9.2.4  ห้อง........................","9.2.4  "&amp;A!DG17)</f>
        <v>9.2.4  ห้องแสนสนุก</v>
      </c>
      <c r="C392" s="1228"/>
      <c r="D392" s="1228"/>
      <c r="E392" s="1228"/>
      <c r="F392" s="1228"/>
      <c r="G392" s="1228" t="s">
        <v>1546</v>
      </c>
      <c r="H392" s="1267">
        <f>A!DH17</f>
        <v>1</v>
      </c>
      <c r="I392" s="1228" t="s">
        <v>218</v>
      </c>
      <c r="J392" s="1228"/>
      <c r="K392" s="1228"/>
      <c r="L392" s="1228"/>
      <c r="M392" s="2933"/>
      <c r="N392" s="2936"/>
    </row>
    <row r="393" spans="1:14" ht="22.5" customHeight="1">
      <c r="A393" s="1228"/>
      <c r="B393" s="1228"/>
      <c r="C393" s="1228"/>
      <c r="D393" s="1228"/>
      <c r="E393" s="1228"/>
      <c r="F393" s="1228"/>
      <c r="G393" s="1228"/>
      <c r="H393" s="1228"/>
      <c r="I393" s="1228"/>
      <c r="J393" s="1228"/>
      <c r="K393" s="1228"/>
      <c r="L393" s="1228"/>
      <c r="M393" s="2933"/>
      <c r="N393" s="2936"/>
    </row>
    <row r="394" spans="1:14" ht="22.5" customHeight="1">
      <c r="A394" s="1228" t="s">
        <v>580</v>
      </c>
      <c r="B394" s="1228"/>
      <c r="C394" s="1228"/>
      <c r="D394" s="1228"/>
      <c r="E394" s="1228"/>
      <c r="F394" s="1228"/>
      <c r="G394" s="1228"/>
      <c r="H394" s="1228"/>
      <c r="I394" s="1309">
        <f>A!DJ11+A!DJ12</f>
        <v>48</v>
      </c>
      <c r="J394" s="1228" t="s">
        <v>221</v>
      </c>
      <c r="K394" s="1228"/>
      <c r="L394" s="1228"/>
      <c r="M394" s="2933"/>
      <c r="N394" s="2936"/>
    </row>
    <row r="395" spans="1:14" ht="22.5" customHeight="1">
      <c r="A395" s="1228"/>
      <c r="B395" s="1228" t="s">
        <v>1872</v>
      </c>
      <c r="C395" s="1228"/>
      <c r="D395" s="1228"/>
      <c r="E395" s="1228"/>
      <c r="F395" s="1228"/>
      <c r="G395" s="1228" t="s">
        <v>1546</v>
      </c>
      <c r="H395" s="1309">
        <f>A!DJ11</f>
        <v>36</v>
      </c>
      <c r="I395" s="1228" t="s">
        <v>221</v>
      </c>
      <c r="J395" s="1228"/>
      <c r="K395" s="1228"/>
      <c r="L395" s="1228"/>
      <c r="M395" s="2933"/>
      <c r="N395" s="2936"/>
    </row>
    <row r="396" spans="1:14" ht="22.5" customHeight="1">
      <c r="A396" s="1228"/>
      <c r="B396" s="1228" t="s">
        <v>1873</v>
      </c>
      <c r="C396" s="1228"/>
      <c r="D396" s="1228"/>
      <c r="E396" s="1228"/>
      <c r="F396" s="1228"/>
      <c r="G396" s="1228" t="s">
        <v>1546</v>
      </c>
      <c r="H396" s="1309">
        <f>A!DJ12</f>
        <v>12</v>
      </c>
      <c r="I396" s="1228" t="s">
        <v>221</v>
      </c>
      <c r="J396" s="1228"/>
      <c r="K396" s="1228"/>
      <c r="L396" s="1228"/>
      <c r="M396" s="2933"/>
      <c r="N396" s="2936"/>
    </row>
    <row r="397" spans="1:14" ht="22.5" customHeight="1">
      <c r="A397" s="1228"/>
      <c r="B397" s="1228" t="s">
        <v>1874</v>
      </c>
      <c r="C397" s="1228"/>
      <c r="D397" s="1228"/>
      <c r="E397" s="1228"/>
      <c r="F397" s="1228"/>
      <c r="G397" s="1228" t="s">
        <v>1546</v>
      </c>
      <c r="H397" s="1309">
        <f>A!DJ13</f>
        <v>12</v>
      </c>
      <c r="I397" s="1228" t="s">
        <v>221</v>
      </c>
      <c r="J397" s="1228"/>
      <c r="K397" s="1228"/>
      <c r="L397" s="1228"/>
      <c r="M397" s="2933"/>
      <c r="N397" s="2936"/>
    </row>
    <row r="398" spans="1:14" ht="22.5" customHeight="1">
      <c r="A398" s="1228"/>
      <c r="B398" s="1228" t="str">
        <f>"9.3.4  นักเรียนที่สืบค้นข้อมูลทางอินเตอร์เน็ตในปีการศึกษาที่รายงาน  เฉลี่ย   "&amp;A!DJ15&amp;"    คน ต่อ วัน"</f>
        <v>9.3.4  นักเรียนที่สืบค้นข้อมูลทางอินเตอร์เน็ตในปีการศึกษาที่รายงาน  เฉลี่ย   1    คน ต่อ วัน</v>
      </c>
      <c r="C398" s="1228"/>
      <c r="D398" s="1228"/>
      <c r="E398" s="1228"/>
      <c r="F398" s="1228"/>
      <c r="G398" s="1228"/>
      <c r="H398" s="1228"/>
      <c r="I398" s="1228"/>
      <c r="J398" s="1228"/>
      <c r="K398" s="1228"/>
      <c r="L398" s="1228"/>
      <c r="M398" s="2933"/>
      <c r="N398" s="2936"/>
    </row>
    <row r="399" spans="1:14" ht="22.5" customHeight="1">
      <c r="A399" s="1228"/>
      <c r="B399" s="1228" t="str">
        <f>"         คิดร้อยละ    "&amp;ROUND(A!DJ15*100/A!$AC$29,2)&amp;"  ของนักเรียนทั้งหมด"</f>
        <v xml:space="preserve">         คิดร้อยละ    0.06  ของนักเรียนทั้งหมด</v>
      </c>
      <c r="C399" s="1228"/>
      <c r="D399" s="1333"/>
      <c r="E399" s="1228"/>
      <c r="F399" s="1228"/>
      <c r="G399" s="1228"/>
      <c r="H399" s="1228"/>
      <c r="I399" s="1228"/>
      <c r="J399" s="1228"/>
      <c r="K399" s="1228"/>
      <c r="L399" s="1228"/>
      <c r="M399" s="2933"/>
      <c r="N399" s="2936"/>
    </row>
    <row r="400" spans="1:14" ht="22.5" customHeight="1">
      <c r="A400" s="1228"/>
      <c r="B400" s="1228"/>
      <c r="C400" s="1228"/>
      <c r="D400" s="1333"/>
      <c r="E400" s="1228"/>
      <c r="F400" s="1228"/>
      <c r="G400" s="1228"/>
      <c r="H400" s="1228"/>
      <c r="I400" s="1228"/>
      <c r="J400" s="1228"/>
      <c r="K400" s="1228"/>
      <c r="L400" s="1228"/>
      <c r="M400" s="2933"/>
      <c r="N400" s="2936"/>
    </row>
    <row r="401" spans="1:16" ht="22.5" customHeight="1">
      <c r="M401" s="2933"/>
      <c r="N401" s="2936"/>
    </row>
    <row r="402" spans="1:16" ht="22.5" customHeight="1">
      <c r="M402" s="2933"/>
      <c r="N402" s="2936"/>
    </row>
    <row r="403" spans="1:16" ht="22.5" customHeight="1">
      <c r="M403" s="2933"/>
      <c r="N403" s="2936"/>
    </row>
    <row r="404" spans="1:16" ht="22.5" customHeight="1">
      <c r="M404" s="2933"/>
      <c r="N404" s="2936"/>
    </row>
    <row r="405" spans="1:16" ht="22.5" customHeight="1">
      <c r="M405" s="2933"/>
      <c r="N405" s="2936"/>
    </row>
    <row r="406" spans="1:16" ht="22.5" customHeight="1">
      <c r="M406" s="2933"/>
      <c r="N406" s="2936"/>
    </row>
    <row r="407" spans="1:16" ht="22.5" customHeight="1">
      <c r="A407" s="1234" t="str">
        <f>"- "&amp;N407&amp;" -"</f>
        <v>- 13 -</v>
      </c>
      <c r="B407" s="1234"/>
      <c r="C407" s="1234"/>
      <c r="D407" s="1234"/>
      <c r="E407" s="1234"/>
      <c r="F407" s="1234"/>
      <c r="G407" s="1234"/>
      <c r="H407" s="1234"/>
      <c r="I407" s="1234"/>
      <c r="J407" s="1234"/>
      <c r="K407" s="1234"/>
      <c r="L407" s="1234"/>
      <c r="M407" s="2933">
        <v>1</v>
      </c>
      <c r="N407" s="2936">
        <f>IF(M407&gt;0,SUM(M$1:M407),0)</f>
        <v>13</v>
      </c>
    </row>
    <row r="408" spans="1:16" ht="22.5" customHeight="1">
      <c r="A408" s="1228"/>
      <c r="B408" s="1228"/>
      <c r="C408" s="1228"/>
      <c r="D408" s="1228"/>
      <c r="E408" s="1228"/>
      <c r="F408" s="1228"/>
      <c r="G408" s="1228"/>
      <c r="H408" s="1228"/>
      <c r="I408" s="1228"/>
      <c r="J408" s="1228"/>
      <c r="K408" s="1228"/>
      <c r="L408" s="1228"/>
      <c r="M408" s="2933"/>
      <c r="N408" s="2936"/>
    </row>
    <row r="409" spans="1:16" ht="22.5" customHeight="1">
      <c r="A409" s="1228"/>
      <c r="B409" s="1228"/>
      <c r="C409" s="1228"/>
      <c r="D409" s="1228"/>
      <c r="E409" s="1228"/>
      <c r="F409" s="1228"/>
      <c r="G409" s="1228"/>
      <c r="H409" s="1228"/>
      <c r="I409" s="1228"/>
      <c r="J409" s="1228"/>
      <c r="K409" s="1228"/>
      <c r="L409" s="1228"/>
      <c r="M409" s="2933"/>
      <c r="N409" s="2936"/>
    </row>
    <row r="410" spans="1:16" ht="22.5" customHeight="1">
      <c r="A410" s="1228" t="s">
        <v>581</v>
      </c>
      <c r="B410" s="1228"/>
      <c r="C410" s="1228"/>
      <c r="D410" s="1228"/>
      <c r="E410" s="1228"/>
      <c r="F410" s="1228"/>
      <c r="G410" s="1228"/>
      <c r="H410" s="1228"/>
      <c r="I410" s="1228"/>
      <c r="J410" s="1228"/>
      <c r="K410" s="1228"/>
      <c r="L410" s="1228"/>
      <c r="M410" s="2933"/>
      <c r="N410" s="2936"/>
    </row>
    <row r="411" spans="1:16" ht="22.5" customHeight="1">
      <c r="A411" s="3407" t="s">
        <v>645</v>
      </c>
      <c r="B411" s="3463"/>
      <c r="C411" s="3463"/>
      <c r="D411" s="3452"/>
      <c r="E411" s="3410" t="s">
        <v>646</v>
      </c>
      <c r="F411" s="3463"/>
      <c r="G411" s="3463"/>
      <c r="H411" s="3463"/>
      <c r="I411" s="3463"/>
      <c r="J411" s="3452"/>
      <c r="K411" s="1241" t="s">
        <v>647</v>
      </c>
      <c r="L411" s="1241"/>
      <c r="M411" s="2933"/>
      <c r="N411" s="2936"/>
    </row>
    <row r="412" spans="1:16" ht="22.5" customHeight="1">
      <c r="A412" s="3464"/>
      <c r="B412" s="3464"/>
      <c r="C412" s="3464"/>
      <c r="D412" s="3454"/>
      <c r="E412" s="3453"/>
      <c r="F412" s="3464"/>
      <c r="G412" s="3464"/>
      <c r="H412" s="3464"/>
      <c r="I412" s="3464"/>
      <c r="J412" s="3454"/>
      <c r="K412" s="1335" t="s">
        <v>330</v>
      </c>
      <c r="L412" s="1335"/>
      <c r="M412" s="2933"/>
      <c r="N412" s="2936"/>
    </row>
    <row r="413" spans="1:16" ht="22.5" customHeight="1">
      <c r="A413" s="1225" t="str">
        <f>IF(A!DK11=0," ",A!DK11)</f>
        <v>ห้องวิทยาศาสตร์</v>
      </c>
      <c r="B413" s="1225"/>
      <c r="C413" s="1225"/>
      <c r="D413" s="1225"/>
      <c r="E413" s="1336" t="str">
        <f>IF(A!DL11=0," ",A!DL11)</f>
        <v>การเรียน การทดลอง</v>
      </c>
      <c r="F413" s="1225"/>
      <c r="G413" s="1225"/>
      <c r="H413" s="1225"/>
      <c r="I413" s="1225"/>
      <c r="J413" s="1300"/>
      <c r="K413" s="1337" t="str">
        <f>IF(A!DM11=0," ",A!DM11)</f>
        <v xml:space="preserve"> </v>
      </c>
      <c r="L413" s="1338"/>
      <c r="M413" s="2933"/>
      <c r="N413" s="2936"/>
    </row>
    <row r="414" spans="1:16" ht="22.5" customHeight="1">
      <c r="A414" s="1228" t="str">
        <f>IF(A!DK12=0," ",A!DK12)</f>
        <v>ห้องคอมพิวเตอร์</v>
      </c>
      <c r="B414" s="1228"/>
      <c r="C414" s="1228"/>
      <c r="D414" s="1228"/>
      <c r="E414" s="1339" t="str">
        <f>IF(A!DL12=0," ",A!DL12)</f>
        <v>เรียนคอมพิวเตอร์</v>
      </c>
      <c r="F414" s="1228"/>
      <c r="G414" s="1228"/>
      <c r="H414" s="1228"/>
      <c r="I414" s="1228"/>
      <c r="J414" s="1302"/>
      <c r="K414" s="1340" t="str">
        <f>IF(A!DM12=0," ",A!DM12)</f>
        <v xml:space="preserve"> </v>
      </c>
      <c r="L414" s="1341"/>
      <c r="M414" s="2933"/>
      <c r="N414" s="2936"/>
    </row>
    <row r="415" spans="1:16" ht="22.5" customHeight="1">
      <c r="A415" s="1228" t="str">
        <f>IF(A!DK13=0," ",A!DK13)</f>
        <v>ห้องดนตรี</v>
      </c>
      <c r="B415" s="1228"/>
      <c r="C415" s="1228"/>
      <c r="D415" s="1228"/>
      <c r="E415" s="1339" t="str">
        <f>IF(A!DL13=0," ",A!DL13)</f>
        <v>เรียนดนตรี</v>
      </c>
      <c r="F415" s="1228"/>
      <c r="G415" s="1228"/>
      <c r="H415" s="1228"/>
      <c r="I415" s="1228"/>
      <c r="J415" s="1302"/>
      <c r="K415" s="1340" t="str">
        <f>IF(A!DM13=0," ",A!DM13)</f>
        <v xml:space="preserve"> </v>
      </c>
      <c r="L415" s="1341"/>
      <c r="M415" s="2933"/>
      <c r="N415" s="2936"/>
      <c r="O415" s="187"/>
      <c r="P415" s="187"/>
    </row>
    <row r="416" spans="1:16" ht="22.5" customHeight="1">
      <c r="A416" s="1228" t="str">
        <f>IF(A!DK14=0," ",A!DK14)</f>
        <v>สระว่ายน้ำ</v>
      </c>
      <c r="B416" s="1228"/>
      <c r="C416" s="1228"/>
      <c r="D416" s="1228"/>
      <c r="E416" s="1339" t="str">
        <f>IF(A!DL14=0," ",A!DL14)</f>
        <v>เรียนว่ายน้ำ</v>
      </c>
      <c r="F416" s="1228"/>
      <c r="G416" s="1228"/>
      <c r="H416" s="1228"/>
      <c r="I416" s="1228"/>
      <c r="J416" s="1302"/>
      <c r="K416" s="1340" t="str">
        <f>IF(A!DM14=0," ",A!DM14)</f>
        <v xml:space="preserve"> </v>
      </c>
      <c r="L416" s="1341"/>
      <c r="M416" s="2933"/>
      <c r="N416" s="2936"/>
      <c r="O416" s="187"/>
      <c r="P416" s="187"/>
    </row>
    <row r="417" spans="1:16" ht="22.5" customHeight="1">
      <c r="A417" s="1228" t="str">
        <f>IF(A!DK15=0," ",A!DK15)</f>
        <v>ห้องน้ำทราย</v>
      </c>
      <c r="B417" s="1228"/>
      <c r="C417" s="1228"/>
      <c r="D417" s="1228"/>
      <c r="E417" s="1339" t="str">
        <f>IF(A!DL15=0," ",A!DL15)</f>
        <v>ฝึกการทรงตัว การเคลื่อนไหว</v>
      </c>
      <c r="F417" s="1228"/>
      <c r="G417" s="1228"/>
      <c r="H417" s="1228"/>
      <c r="I417" s="1228"/>
      <c r="J417" s="1302"/>
      <c r="K417" s="1340" t="str">
        <f>IF(A!DM15=0," ",A!DM15)</f>
        <v xml:space="preserve"> </v>
      </c>
      <c r="L417" s="1341"/>
      <c r="M417" s="2933"/>
      <c r="N417" s="2936"/>
      <c r="O417" s="187"/>
      <c r="P417" s="187"/>
    </row>
    <row r="418" spans="1:16" ht="22.5" customHeight="1">
      <c r="A418" s="1228" t="str">
        <f>IF(A!DK16=0," ",A!DK16)</f>
        <v>ห้องแสนสนุก</v>
      </c>
      <c r="B418" s="1228"/>
      <c r="C418" s="1228"/>
      <c r="D418" s="1228"/>
      <c r="E418" s="1339" t="str">
        <f>IF(A!DL16=0," ",A!DL16)</f>
        <v>การเคลื่อนไหวและ</v>
      </c>
      <c r="F418" s="1228"/>
      <c r="G418" s="1228"/>
      <c r="H418" s="1228"/>
      <c r="I418" s="1228"/>
      <c r="J418" s="1302"/>
      <c r="K418" s="1340" t="str">
        <f>IF(A!DM16=0," ",A!DM16)</f>
        <v xml:space="preserve"> </v>
      </c>
      <c r="L418" s="1341"/>
      <c r="M418" s="2933"/>
      <c r="N418" s="2936"/>
      <c r="O418" s="187"/>
      <c r="P418" s="187"/>
    </row>
    <row r="419" spans="1:16" ht="22.5" customHeight="1">
      <c r="A419" s="1228" t="str">
        <f>IF(A!DK17=0," ",A!DK17)</f>
        <v xml:space="preserve"> </v>
      </c>
      <c r="B419" s="1228"/>
      <c r="C419" s="1228"/>
      <c r="D419" s="1228"/>
      <c r="E419" s="1339" t="str">
        <f>IF(A!DL17=0," ",A!DL17)</f>
        <v xml:space="preserve"> </v>
      </c>
      <c r="F419" s="1228"/>
      <c r="G419" s="1228"/>
      <c r="H419" s="1228"/>
      <c r="I419" s="1228"/>
      <c r="J419" s="1302"/>
      <c r="K419" s="1340" t="str">
        <f>IF(A!DM17=0," ",A!DM17)</f>
        <v xml:space="preserve"> </v>
      </c>
      <c r="L419" s="1341"/>
      <c r="M419" s="2933"/>
      <c r="N419" s="2936"/>
      <c r="O419" s="187"/>
      <c r="P419" s="187"/>
    </row>
    <row r="420" spans="1:16" ht="22.5" customHeight="1">
      <c r="A420" s="1228" t="str">
        <f>IF(A!DK18=0," ",A!DK18)</f>
        <v xml:space="preserve"> </v>
      </c>
      <c r="B420" s="1228"/>
      <c r="C420" s="1228"/>
      <c r="D420" s="1228"/>
      <c r="E420" s="1339" t="str">
        <f>IF(A!DL18=0," ",A!DL18)</f>
        <v xml:space="preserve"> </v>
      </c>
      <c r="F420" s="1228"/>
      <c r="G420" s="1228"/>
      <c r="H420" s="1228"/>
      <c r="I420" s="1228"/>
      <c r="J420" s="1302"/>
      <c r="K420" s="1340" t="str">
        <f>IF(A!DM18=0," ",A!DM18)</f>
        <v xml:space="preserve"> </v>
      </c>
      <c r="L420" s="1341"/>
      <c r="M420" s="2933"/>
      <c r="N420" s="2936"/>
    </row>
    <row r="421" spans="1:16" ht="22.5" customHeight="1">
      <c r="A421" s="1228" t="str">
        <f>IF(A!DK19=0," ",A!DK19)</f>
        <v xml:space="preserve"> </v>
      </c>
      <c r="B421" s="1228"/>
      <c r="C421" s="1228"/>
      <c r="D421" s="1228"/>
      <c r="E421" s="1339" t="str">
        <f>IF(A!DL19=0," ",A!DL19)</f>
        <v xml:space="preserve"> </v>
      </c>
      <c r="F421" s="1228"/>
      <c r="G421" s="1228"/>
      <c r="H421" s="1228"/>
      <c r="I421" s="1228"/>
      <c r="J421" s="1302"/>
      <c r="K421" s="1340" t="str">
        <f>IF(A!DM19=0," ",A!DM19)</f>
        <v xml:space="preserve"> </v>
      </c>
      <c r="L421" s="1341"/>
      <c r="M421" s="2933"/>
      <c r="N421" s="2936"/>
    </row>
    <row r="422" spans="1:16" ht="22.5" customHeight="1">
      <c r="A422" s="1232" t="str">
        <f>IF(A!DK20=0," ",A!DK20)</f>
        <v xml:space="preserve"> </v>
      </c>
      <c r="B422" s="1232"/>
      <c r="C422" s="1232"/>
      <c r="D422" s="1232"/>
      <c r="E422" s="1342" t="str">
        <f>IF(A!DL20=0," ",A!DL20)</f>
        <v xml:space="preserve"> </v>
      </c>
      <c r="F422" s="1232"/>
      <c r="G422" s="1232"/>
      <c r="H422" s="1232"/>
      <c r="I422" s="1232"/>
      <c r="J422" s="1303"/>
      <c r="K422" s="1343" t="str">
        <f>IF(A!DM20=0," ",A!DM20)</f>
        <v xml:space="preserve"> </v>
      </c>
      <c r="L422" s="1344"/>
      <c r="M422" s="2933"/>
      <c r="N422" s="2936"/>
    </row>
    <row r="423" spans="1:16" ht="22.5" customHeight="1">
      <c r="A423" s="1228"/>
      <c r="B423" s="1228"/>
      <c r="C423" s="1228"/>
      <c r="D423" s="1228"/>
      <c r="E423" s="1228"/>
      <c r="F423" s="1228"/>
      <c r="G423" s="1228"/>
      <c r="H423" s="1228"/>
      <c r="I423" s="1228"/>
      <c r="J423" s="1228"/>
      <c r="K423" s="1228"/>
      <c r="L423" s="1228"/>
      <c r="M423" s="2933"/>
      <c r="N423" s="2936"/>
    </row>
    <row r="424" spans="1:16" ht="22.5" customHeight="1">
      <c r="A424" s="1228" t="s">
        <v>248</v>
      </c>
      <c r="B424" s="1228"/>
      <c r="C424" s="1228"/>
      <c r="D424" s="1228"/>
      <c r="E424" s="1228"/>
      <c r="F424" s="1228"/>
      <c r="G424" s="1228"/>
      <c r="H424" s="1228"/>
      <c r="I424" s="1228"/>
      <c r="J424" s="1228"/>
      <c r="K424" s="1228"/>
      <c r="L424" s="1228"/>
      <c r="M424" s="2933"/>
      <c r="N424" s="2936"/>
    </row>
    <row r="425" spans="1:16" ht="22.5" customHeight="1">
      <c r="A425" s="1228"/>
      <c r="B425" s="1228" t="s">
        <v>648</v>
      </c>
      <c r="C425" s="1228"/>
      <c r="D425" s="1228"/>
      <c r="E425" s="1228"/>
      <c r="F425" s="1228"/>
      <c r="G425" s="1228"/>
      <c r="H425" s="1228"/>
      <c r="I425" s="1228"/>
      <c r="J425" s="1228"/>
      <c r="K425" s="1228"/>
      <c r="L425" s="1228"/>
      <c r="M425" s="2933"/>
      <c r="N425" s="2936"/>
    </row>
    <row r="426" spans="1:16" ht="22.5" customHeight="1">
      <c r="A426" s="3407" t="s">
        <v>1864</v>
      </c>
      <c r="B426" s="3463"/>
      <c r="C426" s="3463"/>
      <c r="D426" s="3463"/>
      <c r="E426" s="3410" t="s">
        <v>646</v>
      </c>
      <c r="F426" s="3463"/>
      <c r="G426" s="3463"/>
      <c r="H426" s="3463"/>
      <c r="I426" s="3463"/>
      <c r="J426" s="3452"/>
      <c r="K426" s="1241" t="s">
        <v>1865</v>
      </c>
      <c r="L426" s="1241"/>
      <c r="M426" s="2933"/>
      <c r="N426" s="2936"/>
    </row>
    <row r="427" spans="1:16" ht="22.5" customHeight="1">
      <c r="A427" s="3464"/>
      <c r="B427" s="3464"/>
      <c r="C427" s="3464"/>
      <c r="D427" s="3464"/>
      <c r="E427" s="3453"/>
      <c r="F427" s="3464"/>
      <c r="G427" s="3464"/>
      <c r="H427" s="3464"/>
      <c r="I427" s="3464"/>
      <c r="J427" s="3454"/>
      <c r="K427" s="1232" t="s">
        <v>1866</v>
      </c>
      <c r="L427" s="1232"/>
      <c r="M427" s="2933"/>
      <c r="N427" s="2936"/>
    </row>
    <row r="428" spans="1:16" ht="22.5" customHeight="1">
      <c r="A428" s="1225" t="str">
        <f>IF(A!DN11=0," ",A!DN11)</f>
        <v>วัดศรีโคม</v>
      </c>
      <c r="B428" s="1225"/>
      <c r="C428" s="1225"/>
      <c r="D428" s="1225"/>
      <c r="E428" s="1336" t="str">
        <f>IF(A!DO11=0," ",A!DO11)</f>
        <v>ศึกษาเกี่ยวกับพุทธศาสนา วัฒนธรรม</v>
      </c>
      <c r="F428" s="1225"/>
      <c r="G428" s="1225"/>
      <c r="H428" s="1225"/>
      <c r="I428" s="1225"/>
      <c r="J428" s="1300"/>
      <c r="K428" s="1337">
        <f>IF(A!DP11=0," ",A!DP11)</f>
        <v>1</v>
      </c>
      <c r="L428" s="1338"/>
      <c r="M428" s="2933"/>
      <c r="N428" s="2936"/>
    </row>
    <row r="429" spans="1:16" ht="22.5" customHeight="1">
      <c r="A429" s="1228" t="str">
        <f>IF(A!DN12=0," ",A!DN12)</f>
        <v>สถานีประมงน้ำจืด</v>
      </c>
      <c r="B429" s="1228"/>
      <c r="C429" s="1228"/>
      <c r="D429" s="1228"/>
      <c r="E429" s="1339" t="str">
        <f>IF(A!DO12=0," ",A!DO12)</f>
        <v>ศึกษาพันธุ์ปลาชนิดต่างๆ</v>
      </c>
      <c r="F429" s="1228"/>
      <c r="G429" s="1228"/>
      <c r="H429" s="1228"/>
      <c r="I429" s="1228"/>
      <c r="J429" s="1302"/>
      <c r="K429" s="1340">
        <f>IF(A!DP12=0," ",A!DP12)</f>
        <v>1</v>
      </c>
      <c r="L429" s="1341"/>
      <c r="M429" s="2933"/>
      <c r="N429" s="2936"/>
    </row>
    <row r="430" spans="1:16" ht="22.5" customHeight="1">
      <c r="A430" s="1228" t="str">
        <f>IF(A!DN13=0," ",A!DN13)</f>
        <v>กว๊านพะเยา</v>
      </c>
      <c r="B430" s="1228"/>
      <c r="C430" s="1228"/>
      <c r="D430" s="1228"/>
      <c r="E430" s="1339" t="str">
        <f>IF(A!DO13=0," ",A!DO13)</f>
        <v xml:space="preserve">ศึกษาแหล่งเรียนรู้ในชุมชน </v>
      </c>
      <c r="F430" s="1228"/>
      <c r="G430" s="1228"/>
      <c r="H430" s="1228"/>
      <c r="I430" s="1228"/>
      <c r="J430" s="1302"/>
      <c r="K430" s="1340">
        <f>IF(A!DP13=0," ",A!DP13)</f>
        <v>1</v>
      </c>
      <c r="L430" s="1341"/>
      <c r="M430" s="2933"/>
      <c r="N430" s="2936"/>
    </row>
    <row r="431" spans="1:16" ht="22.5" customHeight="1">
      <c r="A431" s="1228" t="str">
        <f>IF(A!DN14=0," ",A!DN14)</f>
        <v>ศูนย์วัฒนธรรมนิทรรศ</v>
      </c>
      <c r="B431" s="1228"/>
      <c r="C431" s="1228"/>
      <c r="D431" s="1228"/>
      <c r="E431" s="1339" t="str">
        <f>IF(A!DO14=0," ",A!DO14)</f>
        <v>ศึกษาประวัติศาสตร์</v>
      </c>
      <c r="F431" s="1228"/>
      <c r="G431" s="1228"/>
      <c r="H431" s="1228"/>
      <c r="I431" s="1228"/>
      <c r="J431" s="1302"/>
      <c r="K431" s="1340">
        <f>IF(A!DP14=0," ",A!DP14)</f>
        <v>1</v>
      </c>
      <c r="L431" s="1341"/>
      <c r="M431" s="2933"/>
      <c r="N431" s="2936"/>
    </row>
    <row r="432" spans="1:16" ht="22.5" customHeight="1">
      <c r="A432" s="1228" t="str">
        <f>IF(A!DN15=0," ",A!DN15)</f>
        <v xml:space="preserve"> </v>
      </c>
      <c r="B432" s="1228"/>
      <c r="C432" s="1228"/>
      <c r="D432" s="1228"/>
      <c r="E432" s="1339" t="str">
        <f>IF(A!DO15=0," ",A!DO15)</f>
        <v>เรื่องราวเมืองพะเยา</v>
      </c>
      <c r="F432" s="1228"/>
      <c r="G432" s="1228"/>
      <c r="H432" s="1228"/>
      <c r="I432" s="1228"/>
      <c r="J432" s="1302"/>
      <c r="K432" s="1340" t="str">
        <f>IF(A!DP15=0," ",A!DP15)</f>
        <v xml:space="preserve"> </v>
      </c>
      <c r="L432" s="1341"/>
      <c r="M432" s="2933"/>
      <c r="N432" s="2936"/>
    </row>
    <row r="433" spans="1:14" ht="22.5" customHeight="1">
      <c r="A433" s="1228" t="str">
        <f>IF(A!DN16=0," ",A!DN16)</f>
        <v xml:space="preserve"> </v>
      </c>
      <c r="B433" s="1228"/>
      <c r="C433" s="1228"/>
      <c r="D433" s="1228"/>
      <c r="E433" s="1339" t="str">
        <f>IF(A!DO16=0," ",A!DO16)</f>
        <v xml:space="preserve"> </v>
      </c>
      <c r="F433" s="1228"/>
      <c r="G433" s="1228"/>
      <c r="H433" s="1228"/>
      <c r="I433" s="1228"/>
      <c r="J433" s="1302"/>
      <c r="K433" s="1340" t="str">
        <f>IF(A!DP16=0," ",A!DP16)</f>
        <v xml:space="preserve"> </v>
      </c>
      <c r="L433" s="1341"/>
      <c r="M433" s="2933"/>
      <c r="N433" s="2936"/>
    </row>
    <row r="434" spans="1:14" ht="22.5" customHeight="1">
      <c r="A434" s="1228" t="str">
        <f>IF(A!DN17=0," ",A!DN17)</f>
        <v xml:space="preserve"> </v>
      </c>
      <c r="B434" s="1228"/>
      <c r="C434" s="1228"/>
      <c r="D434" s="1228"/>
      <c r="E434" s="1339" t="str">
        <f>IF(A!DO17=0," ",A!DO17)</f>
        <v xml:space="preserve"> </v>
      </c>
      <c r="F434" s="1228"/>
      <c r="G434" s="1228"/>
      <c r="H434" s="1228"/>
      <c r="I434" s="1228"/>
      <c r="J434" s="1302"/>
      <c r="K434" s="1340" t="str">
        <f>IF(A!DP17=0," ",A!DP17)</f>
        <v xml:space="preserve"> </v>
      </c>
      <c r="L434" s="1341"/>
      <c r="M434" s="2933"/>
      <c r="N434" s="2936"/>
    </row>
    <row r="435" spans="1:14" ht="22.5" customHeight="1">
      <c r="A435" s="1228" t="str">
        <f>IF(A!DN18=0," ",A!DN18)</f>
        <v xml:space="preserve"> </v>
      </c>
      <c r="B435" s="1228"/>
      <c r="C435" s="1228"/>
      <c r="D435" s="1228"/>
      <c r="E435" s="1339" t="str">
        <f>IF(A!DO18=0," ",A!DO18)</f>
        <v xml:space="preserve"> </v>
      </c>
      <c r="F435" s="1228"/>
      <c r="G435" s="1228"/>
      <c r="H435" s="1228"/>
      <c r="I435" s="1228"/>
      <c r="J435" s="1302"/>
      <c r="K435" s="1340" t="str">
        <f>IF(A!DP18=0," ",A!DP18)</f>
        <v xml:space="preserve"> </v>
      </c>
      <c r="L435" s="1341"/>
      <c r="M435" s="2933"/>
      <c r="N435" s="2936"/>
    </row>
    <row r="436" spans="1:14" ht="22.5" customHeight="1">
      <c r="A436" s="1228" t="str">
        <f>IF(A!DN19=0," ",A!DN19)</f>
        <v xml:space="preserve"> </v>
      </c>
      <c r="B436" s="1228"/>
      <c r="C436" s="1228"/>
      <c r="D436" s="1228"/>
      <c r="E436" s="1339" t="str">
        <f>IF(A!DO19=0," ",A!DO19)</f>
        <v xml:space="preserve"> </v>
      </c>
      <c r="F436" s="1228"/>
      <c r="G436" s="1228"/>
      <c r="H436" s="1228"/>
      <c r="I436" s="1228"/>
      <c r="J436" s="1302"/>
      <c r="K436" s="1340" t="str">
        <f>IF(A!DP19=0," ",A!DP19)</f>
        <v xml:space="preserve"> </v>
      </c>
      <c r="L436" s="1341"/>
      <c r="M436" s="2933"/>
      <c r="N436" s="2936"/>
    </row>
    <row r="437" spans="1:14" ht="22.5" customHeight="1">
      <c r="A437" s="1228" t="str">
        <f>IF(A!DN20=0," ",A!DN20)</f>
        <v xml:space="preserve"> </v>
      </c>
      <c r="B437" s="1228"/>
      <c r="C437" s="1228"/>
      <c r="D437" s="1228"/>
      <c r="E437" s="1339" t="str">
        <f>IF(A!DO20=0," ",A!DO20)</f>
        <v xml:space="preserve"> </v>
      </c>
      <c r="F437" s="1228"/>
      <c r="G437" s="1228"/>
      <c r="H437" s="1228"/>
      <c r="I437" s="1228"/>
      <c r="J437" s="1302"/>
      <c r="K437" s="1340" t="str">
        <f>IF(A!DP20=0," ",A!DP20)</f>
        <v xml:space="preserve"> </v>
      </c>
      <c r="L437" s="1341"/>
      <c r="M437" s="2933"/>
      <c r="N437" s="2936"/>
    </row>
    <row r="438" spans="1:14" ht="22.5" customHeight="1">
      <c r="A438" s="1228" t="str">
        <f>IF(A!DN21=0," ",A!DN21)</f>
        <v xml:space="preserve"> </v>
      </c>
      <c r="B438" s="1228"/>
      <c r="C438" s="1228"/>
      <c r="D438" s="1228"/>
      <c r="E438" s="1339" t="str">
        <f>IF(A!DO21=0," ",A!DO21)</f>
        <v xml:space="preserve"> </v>
      </c>
      <c r="F438" s="1228"/>
      <c r="G438" s="1228"/>
      <c r="H438" s="1228"/>
      <c r="I438" s="1228"/>
      <c r="J438" s="1302"/>
      <c r="K438" s="1340" t="str">
        <f>IF(A!DP21=0," ",A!DP21)</f>
        <v xml:space="preserve"> </v>
      </c>
      <c r="L438" s="1341"/>
      <c r="M438" s="2933"/>
      <c r="N438" s="2936"/>
    </row>
    <row r="439" spans="1:14" ht="22.5" customHeight="1">
      <c r="A439" s="1232" t="str">
        <f>IF(A!DN22=0," ",A!DN22)</f>
        <v xml:space="preserve"> </v>
      </c>
      <c r="B439" s="1232"/>
      <c r="C439" s="1232"/>
      <c r="D439" s="1232"/>
      <c r="E439" s="1342" t="str">
        <f>IF(A!DO22=0," ",A!DO22)</f>
        <v xml:space="preserve"> </v>
      </c>
      <c r="F439" s="1232"/>
      <c r="G439" s="1232"/>
      <c r="H439" s="1232"/>
      <c r="I439" s="1232"/>
      <c r="J439" s="1303"/>
      <c r="K439" s="1343" t="str">
        <f>IF(A!DP22=0," ",A!DP22)</f>
        <v xml:space="preserve"> </v>
      </c>
      <c r="L439" s="1344"/>
      <c r="M439" s="2933"/>
      <c r="N439" s="2936"/>
    </row>
    <row r="440" spans="1:14" ht="22.5" customHeight="1">
      <c r="A440" s="1228"/>
      <c r="B440" s="1228"/>
      <c r="C440" s="1228"/>
      <c r="D440" s="1228"/>
      <c r="E440" s="1228"/>
      <c r="F440" s="1228"/>
      <c r="G440" s="1228"/>
      <c r="H440" s="1228"/>
      <c r="I440" s="1228"/>
      <c r="J440" s="1228"/>
      <c r="K440" s="2158"/>
      <c r="L440" s="1341"/>
      <c r="M440" s="2933"/>
      <c r="N440" s="2936"/>
    </row>
    <row r="441" spans="1:14" ht="22.5" customHeight="1">
      <c r="A441" s="1234" t="str">
        <f>"- "&amp;N441&amp;" -"</f>
        <v>- 14 -</v>
      </c>
      <c r="B441" s="1234"/>
      <c r="C441" s="1234"/>
      <c r="D441" s="1234"/>
      <c r="E441" s="1234"/>
      <c r="F441" s="1234"/>
      <c r="G441" s="1234"/>
      <c r="H441" s="1234"/>
      <c r="I441" s="1234"/>
      <c r="J441" s="1234"/>
      <c r="K441" s="1234"/>
      <c r="L441" s="1234"/>
      <c r="M441" s="2933">
        <v>1</v>
      </c>
      <c r="N441" s="2936">
        <f>IF(M441&gt;0,SUM(M$1:M441),0)</f>
        <v>14</v>
      </c>
    </row>
    <row r="442" spans="1:14" ht="22.5" customHeight="1">
      <c r="A442" s="1228"/>
      <c r="B442" s="1228"/>
      <c r="C442" s="1228"/>
      <c r="D442" s="1228"/>
      <c r="E442" s="1228"/>
      <c r="F442" s="1228"/>
      <c r="G442" s="1228"/>
      <c r="H442" s="1228"/>
      <c r="I442" s="1228"/>
      <c r="J442" s="1228"/>
      <c r="K442" s="1228"/>
      <c r="L442" s="1228"/>
      <c r="M442" s="2933"/>
      <c r="N442" s="2936"/>
    </row>
    <row r="443" spans="1:14" ht="22.5" customHeight="1">
      <c r="A443" s="1228"/>
      <c r="B443" s="1228"/>
      <c r="C443" s="1228"/>
      <c r="D443" s="1228"/>
      <c r="E443" s="1228"/>
      <c r="F443" s="1228"/>
      <c r="G443" s="1228"/>
      <c r="H443" s="1228"/>
      <c r="I443" s="1228"/>
      <c r="J443" s="1228"/>
      <c r="K443" s="1228"/>
      <c r="L443" s="1228"/>
      <c r="M443" s="2933"/>
      <c r="N443" s="2936"/>
    </row>
    <row r="444" spans="1:14" ht="22.5" customHeight="1">
      <c r="A444" s="1228"/>
      <c r="B444" s="1228" t="s">
        <v>1902</v>
      </c>
      <c r="C444" s="1228"/>
      <c r="D444" s="1228"/>
      <c r="E444" s="1228"/>
      <c r="F444" s="1228"/>
      <c r="G444" s="1228"/>
      <c r="H444" s="1228"/>
      <c r="I444" s="1228"/>
      <c r="J444" s="1228"/>
      <c r="K444" s="1228"/>
      <c r="L444" s="1228"/>
      <c r="M444" s="2933"/>
      <c r="N444" s="2936"/>
    </row>
    <row r="445" spans="1:14" ht="22.5" customHeight="1">
      <c r="A445" s="3407" t="s">
        <v>333</v>
      </c>
      <c r="B445" s="3413"/>
      <c r="C445" s="3413"/>
      <c r="D445" s="3452"/>
      <c r="E445" s="3410" t="s">
        <v>334</v>
      </c>
      <c r="F445" s="3413"/>
      <c r="G445" s="3413"/>
      <c r="H445" s="3413"/>
      <c r="I445" s="3413"/>
      <c r="J445" s="3450"/>
      <c r="K445" s="1241" t="s">
        <v>1867</v>
      </c>
      <c r="L445" s="1241"/>
      <c r="M445" s="2933"/>
      <c r="N445" s="2936"/>
    </row>
    <row r="446" spans="1:14" ht="22.5" customHeight="1">
      <c r="A446" s="3415"/>
      <c r="B446" s="3415"/>
      <c r="C446" s="3415"/>
      <c r="D446" s="3454"/>
      <c r="E446" s="3416"/>
      <c r="F446" s="3415"/>
      <c r="G446" s="3415"/>
      <c r="H446" s="3415"/>
      <c r="I446" s="3415"/>
      <c r="J446" s="3451"/>
      <c r="K446" s="1335" t="s">
        <v>1868</v>
      </c>
      <c r="L446" s="1335"/>
      <c r="M446" s="2933"/>
      <c r="N446" s="2936"/>
    </row>
    <row r="447" spans="1:14" ht="22.5" customHeight="1">
      <c r="A447" s="1228" t="str">
        <f>IF(A!DQ11=0," ",A!DQ11)</f>
        <v>นางบัวรจน์  สมบูรณ์</v>
      </c>
      <c r="B447" s="1228"/>
      <c r="C447" s="1228"/>
      <c r="D447" s="1228"/>
      <c r="E447" s="1336" t="str">
        <f>IF(A!DR11=0," ",A!DR11)</f>
        <v>การทำคัพเค๊ก</v>
      </c>
      <c r="F447" s="1225"/>
      <c r="G447" s="1225"/>
      <c r="H447" s="1225"/>
      <c r="I447" s="1225"/>
      <c r="J447" s="1300"/>
      <c r="K447" s="1337">
        <f>IF(A!DS11=0," ",A!DS11)</f>
        <v>5</v>
      </c>
      <c r="L447" s="1338"/>
      <c r="M447" s="2933"/>
      <c r="N447" s="2936"/>
    </row>
    <row r="448" spans="1:14" ht="22.5" customHeight="1">
      <c r="A448" s="1228" t="str">
        <f>IF(A!DQ12=0," ",A!DQ12)</f>
        <v xml:space="preserve"> </v>
      </c>
      <c r="B448" s="1228"/>
      <c r="C448" s="1228"/>
      <c r="D448" s="1228"/>
      <c r="E448" s="1339" t="str">
        <f>IF(A!DR12=0," ",A!DR12)</f>
        <v xml:space="preserve"> </v>
      </c>
      <c r="F448" s="1228"/>
      <c r="G448" s="1228"/>
      <c r="H448" s="1228"/>
      <c r="I448" s="1228"/>
      <c r="J448" s="1302"/>
      <c r="K448" s="1340" t="str">
        <f>IF(A!DS12=0," ",A!DS12)</f>
        <v xml:space="preserve"> </v>
      </c>
      <c r="L448" s="1341"/>
      <c r="M448" s="2933"/>
      <c r="N448" s="2936"/>
    </row>
    <row r="449" spans="1:14" ht="22.5" customHeight="1">
      <c r="A449" s="1228" t="str">
        <f>IF(A!DQ13=0," ",A!DQ13)</f>
        <v xml:space="preserve"> </v>
      </c>
      <c r="B449" s="1228"/>
      <c r="C449" s="1228"/>
      <c r="D449" s="1228"/>
      <c r="E449" s="1339" t="str">
        <f>IF(A!DR13=0," ",A!DR13)</f>
        <v xml:space="preserve"> </v>
      </c>
      <c r="F449" s="1228"/>
      <c r="G449" s="1228"/>
      <c r="H449" s="1228"/>
      <c r="I449" s="1228"/>
      <c r="J449" s="1302"/>
      <c r="K449" s="1340" t="str">
        <f>IF(A!DS13=0," ",A!DS13)</f>
        <v xml:space="preserve"> </v>
      </c>
      <c r="L449" s="1341"/>
      <c r="M449" s="2933"/>
      <c r="N449" s="2936"/>
    </row>
    <row r="450" spans="1:14" ht="22.5" customHeight="1">
      <c r="A450" s="1228" t="str">
        <f>IF(A!DQ14=0," ",A!DQ14)</f>
        <v xml:space="preserve"> </v>
      </c>
      <c r="B450" s="1228"/>
      <c r="C450" s="1228"/>
      <c r="D450" s="1228"/>
      <c r="E450" s="1339" t="str">
        <f>IF(A!DR14=0," ",A!DR14)</f>
        <v xml:space="preserve"> </v>
      </c>
      <c r="F450" s="1228"/>
      <c r="G450" s="1228"/>
      <c r="H450" s="1228"/>
      <c r="I450" s="1228"/>
      <c r="J450" s="1302"/>
      <c r="K450" s="1340" t="str">
        <f>IF(A!DS14=0," ",A!DS14)</f>
        <v xml:space="preserve"> </v>
      </c>
      <c r="L450" s="1341"/>
      <c r="M450" s="2933"/>
      <c r="N450" s="2936"/>
    </row>
    <row r="451" spans="1:14" ht="22.5" customHeight="1">
      <c r="A451" s="1228" t="str">
        <f>IF(A!DQ15=0," ",A!DQ15)</f>
        <v xml:space="preserve"> </v>
      </c>
      <c r="B451" s="1228"/>
      <c r="C451" s="1228"/>
      <c r="D451" s="1228"/>
      <c r="E451" s="1339" t="str">
        <f>IF(A!DR15=0," ",A!DR15)</f>
        <v xml:space="preserve"> </v>
      </c>
      <c r="F451" s="1228"/>
      <c r="G451" s="1228"/>
      <c r="H451" s="1228"/>
      <c r="I451" s="1228"/>
      <c r="J451" s="1302"/>
      <c r="K451" s="1340" t="str">
        <f>IF(A!DS15=0," ",A!DS15)</f>
        <v xml:space="preserve"> </v>
      </c>
      <c r="L451" s="1341"/>
      <c r="M451" s="2933"/>
      <c r="N451" s="2936"/>
    </row>
    <row r="452" spans="1:14" ht="22.5" customHeight="1">
      <c r="A452" s="1228" t="str">
        <f>IF(A!DQ16=0," ",A!DQ16)</f>
        <v xml:space="preserve"> </v>
      </c>
      <c r="B452" s="1228"/>
      <c r="C452" s="1228"/>
      <c r="D452" s="1228"/>
      <c r="E452" s="1339" t="str">
        <f>IF(A!DR16=0," ",A!DR16)</f>
        <v xml:space="preserve"> </v>
      </c>
      <c r="F452" s="1228"/>
      <c r="G452" s="1228"/>
      <c r="H452" s="1228"/>
      <c r="I452" s="1228"/>
      <c r="J452" s="1302"/>
      <c r="K452" s="1340" t="str">
        <f>IF(A!DS16=0," ",A!DS16)</f>
        <v xml:space="preserve"> </v>
      </c>
      <c r="L452" s="1341"/>
      <c r="M452" s="2933"/>
      <c r="N452" s="2936"/>
    </row>
    <row r="453" spans="1:14" ht="22.5" customHeight="1">
      <c r="A453" s="1228" t="str">
        <f>IF(A!DQ17=0," ",A!DQ17)</f>
        <v xml:space="preserve"> </v>
      </c>
      <c r="B453" s="1228"/>
      <c r="C453" s="1228"/>
      <c r="D453" s="1228"/>
      <c r="E453" s="1339" t="str">
        <f>IF(A!DR17=0," ",A!DR17)</f>
        <v xml:space="preserve"> </v>
      </c>
      <c r="F453" s="1228"/>
      <c r="G453" s="1228"/>
      <c r="H453" s="1228"/>
      <c r="I453" s="1228"/>
      <c r="J453" s="1302"/>
      <c r="K453" s="1340" t="str">
        <f>IF(A!DS17=0," ",A!DS17)</f>
        <v xml:space="preserve"> </v>
      </c>
      <c r="L453" s="1341"/>
      <c r="M453" s="2933"/>
      <c r="N453" s="2936"/>
    </row>
    <row r="454" spans="1:14" ht="22.5" customHeight="1">
      <c r="A454" s="1228" t="str">
        <f>IF(A!DQ18=0," ",A!DQ18)</f>
        <v xml:space="preserve"> </v>
      </c>
      <c r="B454" s="1228"/>
      <c r="C454" s="1228"/>
      <c r="D454" s="1228"/>
      <c r="E454" s="1339" t="str">
        <f>IF(A!DR18=0," ",A!DR18)</f>
        <v xml:space="preserve"> </v>
      </c>
      <c r="F454" s="1228"/>
      <c r="G454" s="1228"/>
      <c r="H454" s="1228"/>
      <c r="I454" s="1228"/>
      <c r="J454" s="1302"/>
      <c r="K454" s="1340" t="str">
        <f>IF(A!DS18=0," ",A!DS18)</f>
        <v xml:space="preserve"> </v>
      </c>
      <c r="L454" s="1341"/>
      <c r="M454" s="2933"/>
      <c r="N454" s="2936"/>
    </row>
    <row r="455" spans="1:14" ht="22.5" customHeight="1">
      <c r="A455" s="1228" t="str">
        <f>IF(A!DQ19=0," ",A!DQ19)</f>
        <v xml:space="preserve"> </v>
      </c>
      <c r="B455" s="1228"/>
      <c r="C455" s="1228"/>
      <c r="D455" s="1228"/>
      <c r="E455" s="1339" t="str">
        <f>IF(A!DR19=0," ",A!DR19)</f>
        <v xml:space="preserve"> </v>
      </c>
      <c r="F455" s="1228"/>
      <c r="G455" s="1228"/>
      <c r="H455" s="1228"/>
      <c r="I455" s="1228"/>
      <c r="J455" s="1302"/>
      <c r="K455" s="1340" t="str">
        <f>IF(A!DS19=0," ",A!DS19)</f>
        <v xml:space="preserve"> </v>
      </c>
      <c r="L455" s="1341"/>
      <c r="M455" s="2933"/>
      <c r="N455" s="2936"/>
    </row>
    <row r="456" spans="1:14" ht="22.5" customHeight="1">
      <c r="A456" s="1228" t="str">
        <f>IF(A!DQ20=0," ",A!DQ20)</f>
        <v xml:space="preserve"> </v>
      </c>
      <c r="B456" s="1228"/>
      <c r="C456" s="1228"/>
      <c r="D456" s="1228"/>
      <c r="E456" s="1339" t="str">
        <f>IF(A!DR20=0," ",A!DR20)</f>
        <v xml:space="preserve"> </v>
      </c>
      <c r="F456" s="1228"/>
      <c r="G456" s="1228"/>
      <c r="H456" s="1228"/>
      <c r="I456" s="1228"/>
      <c r="J456" s="1302"/>
      <c r="K456" s="1340" t="str">
        <f>IF(A!DS20=0," ",A!DS20)</f>
        <v xml:space="preserve"> </v>
      </c>
      <c r="L456" s="1341"/>
      <c r="M456" s="2933"/>
      <c r="N456" s="2936"/>
    </row>
    <row r="457" spans="1:14" ht="22.5" customHeight="1">
      <c r="A457" s="1228" t="str">
        <f>IF(A!DQ21=0," ",A!DQ21)</f>
        <v xml:space="preserve"> </v>
      </c>
      <c r="B457" s="1228"/>
      <c r="C457" s="1228"/>
      <c r="D457" s="1228"/>
      <c r="E457" s="1339" t="str">
        <f>IF(A!DR21=0," ",A!DR21)</f>
        <v xml:space="preserve"> </v>
      </c>
      <c r="F457" s="1228"/>
      <c r="G457" s="1228"/>
      <c r="H457" s="1228"/>
      <c r="I457" s="1228"/>
      <c r="J457" s="1302"/>
      <c r="K457" s="1340" t="str">
        <f>IF(A!DS21=0," ",A!DS21)</f>
        <v xml:space="preserve"> </v>
      </c>
      <c r="L457" s="1341"/>
      <c r="M457" s="2933"/>
      <c r="N457" s="2936"/>
    </row>
    <row r="458" spans="1:14" ht="22.5" customHeight="1">
      <c r="A458" s="1228" t="str">
        <f>IF(A!DQ22=0," ",A!DQ22)</f>
        <v xml:space="preserve"> </v>
      </c>
      <c r="B458" s="1228"/>
      <c r="C458" s="1228"/>
      <c r="D458" s="1228"/>
      <c r="E458" s="1339" t="str">
        <f>IF(A!DR22=0," ",A!DR22)</f>
        <v xml:space="preserve"> </v>
      </c>
      <c r="F458" s="1228"/>
      <c r="G458" s="1228"/>
      <c r="H458" s="1228"/>
      <c r="I458" s="1228"/>
      <c r="J458" s="1302"/>
      <c r="K458" s="1340" t="str">
        <f>IF(A!DS22=0," ",A!DS22)</f>
        <v xml:space="preserve"> </v>
      </c>
      <c r="L458" s="1341"/>
      <c r="M458" s="2933"/>
      <c r="N458" s="2936"/>
    </row>
    <row r="459" spans="1:14" ht="22.5" customHeight="1">
      <c r="A459" s="1228" t="str">
        <f>IF(A!DQ23=0," ",A!DQ23)</f>
        <v xml:space="preserve"> </v>
      </c>
      <c r="B459" s="1228"/>
      <c r="C459" s="1228"/>
      <c r="D459" s="1228"/>
      <c r="E459" s="1339" t="str">
        <f>IF(A!DR23=0," ",A!DR23)</f>
        <v xml:space="preserve"> </v>
      </c>
      <c r="F459" s="1228"/>
      <c r="G459" s="1228"/>
      <c r="H459" s="1228"/>
      <c r="I459" s="1228"/>
      <c r="J459" s="1302"/>
      <c r="K459" s="1340" t="str">
        <f>IF(A!DS23=0," ",A!DS23)</f>
        <v xml:space="preserve"> </v>
      </c>
      <c r="L459" s="1341"/>
      <c r="M459" s="2933"/>
      <c r="N459" s="2936"/>
    </row>
    <row r="460" spans="1:14" ht="22.5" customHeight="1">
      <c r="A460" s="1228" t="str">
        <f>IF(A!DQ24=0," ",A!DQ24)</f>
        <v xml:space="preserve"> </v>
      </c>
      <c r="B460" s="1228"/>
      <c r="C460" s="1228"/>
      <c r="D460" s="1228"/>
      <c r="E460" s="1339" t="str">
        <f>IF(A!DR24=0," ",A!DR24)</f>
        <v xml:space="preserve"> </v>
      </c>
      <c r="F460" s="1228"/>
      <c r="G460" s="1228"/>
      <c r="H460" s="1228"/>
      <c r="I460" s="1228"/>
      <c r="J460" s="1302"/>
      <c r="K460" s="1340" t="str">
        <f>IF(A!DS24=0," ",A!DS24)</f>
        <v xml:space="preserve"> </v>
      </c>
      <c r="L460" s="1341"/>
      <c r="M460" s="2933"/>
      <c r="N460" s="2936"/>
    </row>
    <row r="461" spans="1:14" ht="22.5" customHeight="1">
      <c r="A461" s="1228" t="str">
        <f>IF(A!DQ25=0," ",A!DQ25)</f>
        <v xml:space="preserve"> </v>
      </c>
      <c r="B461" s="1228"/>
      <c r="C461" s="1228"/>
      <c r="D461" s="1228"/>
      <c r="E461" s="1339" t="str">
        <f>IF(A!DR25=0," ",A!DR25)</f>
        <v xml:space="preserve"> </v>
      </c>
      <c r="F461" s="1228"/>
      <c r="G461" s="1228"/>
      <c r="H461" s="1228"/>
      <c r="I461" s="1228"/>
      <c r="J461" s="1302"/>
      <c r="K461" s="1340" t="str">
        <f>IF(A!DS25=0," ",A!DS25)</f>
        <v xml:space="preserve"> </v>
      </c>
      <c r="L461" s="1341"/>
      <c r="M461" s="2933"/>
      <c r="N461" s="2936"/>
    </row>
    <row r="462" spans="1:14" ht="22.5" customHeight="1">
      <c r="A462" s="1228" t="str">
        <f>IF(A!DQ26=0," ",A!DQ26)</f>
        <v xml:space="preserve"> </v>
      </c>
      <c r="B462" s="1228"/>
      <c r="C462" s="1228"/>
      <c r="D462" s="1228"/>
      <c r="E462" s="1339" t="str">
        <f>IF(A!DR26=0," ",A!DR26)</f>
        <v xml:space="preserve"> </v>
      </c>
      <c r="F462" s="1228"/>
      <c r="G462" s="1228"/>
      <c r="H462" s="1228"/>
      <c r="I462" s="1228"/>
      <c r="J462" s="1302"/>
      <c r="K462" s="1340" t="str">
        <f>IF(A!DS26=0," ",A!DS26)</f>
        <v xml:space="preserve"> </v>
      </c>
      <c r="L462" s="1341"/>
      <c r="M462" s="2933"/>
      <c r="N462" s="2936"/>
    </row>
    <row r="463" spans="1:14" ht="22.5" customHeight="1">
      <c r="A463" s="1228" t="str">
        <f>IF(A!DQ27=0," ",A!DQ27)</f>
        <v xml:space="preserve"> </v>
      </c>
      <c r="B463" s="1228"/>
      <c r="C463" s="1228"/>
      <c r="D463" s="1228"/>
      <c r="E463" s="1339" t="str">
        <f>IF(A!DR27=0," ",A!DR27)</f>
        <v xml:space="preserve"> </v>
      </c>
      <c r="F463" s="1228"/>
      <c r="G463" s="1228"/>
      <c r="H463" s="1228"/>
      <c r="I463" s="1228"/>
      <c r="J463" s="1302"/>
      <c r="K463" s="1340" t="str">
        <f>IF(A!DS27=0," ",A!DS27)</f>
        <v xml:space="preserve"> </v>
      </c>
      <c r="L463" s="1341"/>
      <c r="M463" s="2933"/>
      <c r="N463" s="2936"/>
    </row>
    <row r="464" spans="1:14" ht="22.5" customHeight="1">
      <c r="A464" s="1228" t="str">
        <f>IF(A!DQ28=0," ",A!DQ28)</f>
        <v xml:space="preserve"> </v>
      </c>
      <c r="B464" s="1228"/>
      <c r="C464" s="1228"/>
      <c r="D464" s="1228"/>
      <c r="E464" s="1339" t="str">
        <f>IF(A!DR28=0," ",A!DR28)</f>
        <v xml:space="preserve"> </v>
      </c>
      <c r="F464" s="1228"/>
      <c r="G464" s="1228"/>
      <c r="H464" s="1228"/>
      <c r="I464" s="1228"/>
      <c r="J464" s="1302"/>
      <c r="K464" s="1340" t="str">
        <f>IF(A!DS28=0," ",A!DS28)</f>
        <v xml:space="preserve"> </v>
      </c>
      <c r="L464" s="1341"/>
      <c r="M464" s="2933"/>
      <c r="N464" s="2936"/>
    </row>
    <row r="465" spans="1:14" ht="22.5" customHeight="1">
      <c r="A465" s="1228" t="str">
        <f>IF(A!DQ29=0," ",A!DQ29)</f>
        <v xml:space="preserve"> </v>
      </c>
      <c r="B465" s="1228"/>
      <c r="C465" s="1228"/>
      <c r="D465" s="1228"/>
      <c r="E465" s="1339" t="str">
        <f>IF(A!DR29=0," ",A!DR29)</f>
        <v xml:space="preserve"> </v>
      </c>
      <c r="F465" s="1228"/>
      <c r="G465" s="1228"/>
      <c r="H465" s="1228"/>
      <c r="I465" s="1228"/>
      <c r="J465" s="1302"/>
      <c r="K465" s="1340" t="str">
        <f>IF(A!DS29=0," ",A!DS29)</f>
        <v xml:space="preserve"> </v>
      </c>
      <c r="L465" s="1341"/>
      <c r="M465" s="2933"/>
      <c r="N465" s="2936"/>
    </row>
    <row r="466" spans="1:14" ht="22.5" customHeight="1">
      <c r="A466" s="1232" t="str">
        <f>IF(A!DQ30=0," ",A!DQ30)</f>
        <v xml:space="preserve"> </v>
      </c>
      <c r="B466" s="1232"/>
      <c r="C466" s="1232"/>
      <c r="D466" s="1232"/>
      <c r="E466" s="1342" t="str">
        <f>IF(A!DR30=0," ",A!DR30)</f>
        <v xml:space="preserve"> </v>
      </c>
      <c r="F466" s="1232"/>
      <c r="G466" s="1232"/>
      <c r="H466" s="1232"/>
      <c r="I466" s="1232"/>
      <c r="J466" s="1303"/>
      <c r="K466" s="1343" t="str">
        <f>IF(A!DS30=0," ",A!DS30)</f>
        <v xml:space="preserve"> </v>
      </c>
      <c r="L466" s="1344"/>
      <c r="M466" s="2933"/>
      <c r="N466" s="2936"/>
    </row>
    <row r="467" spans="1:14" ht="22.5" customHeight="1">
      <c r="A467" s="1225" t="str">
        <f>IF(A!DQ31=0," ",A!DQ31)</f>
        <v xml:space="preserve"> </v>
      </c>
      <c r="B467" s="1225"/>
      <c r="C467" s="1225"/>
      <c r="D467" s="1225"/>
      <c r="E467" s="1225" t="str">
        <f>IF(A!DR31=0," ",A!DR31)</f>
        <v xml:space="preserve"> </v>
      </c>
      <c r="F467" s="1225"/>
      <c r="G467" s="1225"/>
      <c r="H467" s="1225"/>
      <c r="I467" s="1225"/>
      <c r="J467" s="1225"/>
      <c r="K467" s="2157" t="str">
        <f>IF(A!DS31=0," ",A!DS31)</f>
        <v xml:space="preserve"> </v>
      </c>
      <c r="L467" s="1338"/>
      <c r="M467" s="2933"/>
      <c r="N467" s="2936"/>
    </row>
    <row r="468" spans="1:14" ht="22.5" customHeight="1">
      <c r="A468" s="1228" t="str">
        <f>IF(A!DQ32=0," ",A!DQ32)</f>
        <v xml:space="preserve"> </v>
      </c>
      <c r="B468" s="1228"/>
      <c r="C468" s="1228"/>
      <c r="D468" s="1228"/>
      <c r="E468" s="1228" t="str">
        <f>IF(A!DR32=0," ",A!DR32)</f>
        <v xml:space="preserve"> </v>
      </c>
      <c r="F468" s="1228"/>
      <c r="G468" s="1228"/>
      <c r="H468" s="1228"/>
      <c r="I468" s="1228"/>
      <c r="J468" s="1228"/>
      <c r="K468" s="2158" t="str">
        <f>IF(A!DS32=0," ",A!DS32)</f>
        <v xml:space="preserve"> </v>
      </c>
      <c r="L468" s="1341"/>
      <c r="M468" s="2933"/>
      <c r="N468" s="2936"/>
    </row>
    <row r="469" spans="1:14" ht="22.5" customHeight="1">
      <c r="A469" s="1228" t="str">
        <f>IF(A!DQ33=0," ",A!DQ33)</f>
        <v xml:space="preserve"> </v>
      </c>
      <c r="B469" s="1228"/>
      <c r="C469" s="1228"/>
      <c r="D469" s="1228"/>
      <c r="E469" s="1228" t="str">
        <f>IF(A!DR33=0," ",A!DR33)</f>
        <v xml:space="preserve"> </v>
      </c>
      <c r="F469" s="1228"/>
      <c r="G469" s="1228"/>
      <c r="H469" s="1228"/>
      <c r="I469" s="1228"/>
      <c r="J469" s="1228"/>
      <c r="K469" s="2158" t="str">
        <f>IF(A!DS33=0," ",A!DS33)</f>
        <v xml:space="preserve"> </v>
      </c>
      <c r="L469" s="1341"/>
      <c r="M469" s="2933"/>
      <c r="N469" s="2936"/>
    </row>
    <row r="470" spans="1:14" ht="22.5" customHeight="1">
      <c r="A470" s="1228" t="str">
        <f>IF(A!DQ34=0," ",A!DQ34)</f>
        <v xml:space="preserve"> </v>
      </c>
      <c r="B470" s="1228"/>
      <c r="C470" s="1228"/>
      <c r="D470" s="1228"/>
      <c r="E470" s="1228" t="str">
        <f>IF(A!DR34=0," ",A!DR34)</f>
        <v xml:space="preserve"> </v>
      </c>
      <c r="F470" s="1228"/>
      <c r="G470" s="1228"/>
      <c r="H470" s="1228"/>
      <c r="I470" s="1228"/>
      <c r="J470" s="1228"/>
      <c r="K470" s="2158" t="str">
        <f>IF(A!DS34=0," ",A!DS34)</f>
        <v xml:space="preserve"> </v>
      </c>
      <c r="L470" s="1341"/>
      <c r="M470" s="2933"/>
      <c r="N470" s="2936"/>
    </row>
    <row r="471" spans="1:14" ht="22.5" customHeight="1">
      <c r="A471" s="1228"/>
      <c r="B471" s="1228"/>
      <c r="C471" s="1228"/>
      <c r="D471" s="1228"/>
      <c r="E471" s="1228"/>
      <c r="F471" s="1228"/>
      <c r="G471" s="1228"/>
      <c r="H471" s="1228"/>
      <c r="I471" s="1228"/>
      <c r="J471" s="1228"/>
      <c r="K471" s="1228"/>
      <c r="L471" s="1228"/>
      <c r="M471" s="2933"/>
      <c r="N471" s="2936"/>
    </row>
    <row r="472" spans="1:14" ht="22.5" customHeight="1">
      <c r="A472" s="1228"/>
      <c r="B472" s="1228"/>
      <c r="C472" s="1228"/>
      <c r="D472" s="1228"/>
      <c r="E472" s="1228"/>
      <c r="F472" s="1228"/>
      <c r="G472" s="1228"/>
      <c r="H472" s="1228"/>
      <c r="I472" s="1228"/>
      <c r="J472" s="1228"/>
      <c r="K472" s="1228"/>
      <c r="L472" s="1228"/>
      <c r="M472" s="2933"/>
      <c r="N472" s="2936"/>
    </row>
    <row r="473" spans="1:14" ht="22.5" customHeight="1">
      <c r="A473" s="1228"/>
      <c r="B473" s="1228"/>
      <c r="C473" s="1228"/>
      <c r="D473" s="1228"/>
      <c r="E473" s="1228"/>
      <c r="F473" s="1228"/>
      <c r="G473" s="1228"/>
      <c r="H473" s="1228"/>
      <c r="I473" s="1228"/>
      <c r="J473" s="1228"/>
      <c r="K473" s="1228"/>
      <c r="L473" s="1228"/>
      <c r="M473" s="2933"/>
      <c r="N473" s="2936"/>
    </row>
    <row r="474" spans="1:14" ht="22.5" customHeight="1">
      <c r="A474" s="1228"/>
      <c r="B474" s="1228"/>
      <c r="C474" s="1228"/>
      <c r="D474" s="1228"/>
      <c r="E474" s="1228"/>
      <c r="F474" s="1228"/>
      <c r="G474" s="1228"/>
      <c r="H474" s="1228"/>
      <c r="I474" s="1228"/>
      <c r="J474" s="1228"/>
      <c r="K474" s="1228"/>
      <c r="L474" s="1228"/>
      <c r="M474" s="2933"/>
      <c r="N474" s="2936"/>
    </row>
    <row r="475" spans="1:14" ht="22.5" customHeight="1">
      <c r="A475" s="1234" t="str">
        <f>"- "&amp;N475&amp;" -"</f>
        <v>- 15 -</v>
      </c>
      <c r="B475" s="1234"/>
      <c r="C475" s="1234"/>
      <c r="D475" s="1234"/>
      <c r="E475" s="1234"/>
      <c r="F475" s="1234"/>
      <c r="G475" s="1234"/>
      <c r="H475" s="1234"/>
      <c r="I475" s="1234"/>
      <c r="J475" s="1234"/>
      <c r="K475" s="1234"/>
      <c r="L475" s="1234"/>
      <c r="M475" s="2933">
        <v>1</v>
      </c>
      <c r="N475" s="2936">
        <f>IF(M475&gt;0,SUM(M$1:M475),0)</f>
        <v>15</v>
      </c>
    </row>
    <row r="476" spans="1:14" ht="22.5" customHeight="1">
      <c r="A476" s="1228"/>
      <c r="B476" s="1228"/>
      <c r="C476" s="1228"/>
      <c r="D476" s="1228"/>
      <c r="E476" s="1228"/>
      <c r="F476" s="1228"/>
      <c r="G476" s="1228"/>
      <c r="H476" s="1228"/>
      <c r="I476" s="1228"/>
      <c r="J476" s="1228"/>
      <c r="K476" s="1228"/>
      <c r="L476" s="1228"/>
      <c r="M476" s="2933"/>
      <c r="N476" s="2936"/>
    </row>
    <row r="477" spans="1:14" ht="22.5" customHeight="1">
      <c r="A477" s="1228"/>
      <c r="B477" s="1228"/>
      <c r="C477" s="1228"/>
      <c r="D477" s="1228"/>
      <c r="E477" s="1228"/>
      <c r="F477" s="1228"/>
      <c r="G477" s="1228"/>
      <c r="H477" s="1228"/>
      <c r="I477" s="1228"/>
      <c r="J477" s="1228"/>
      <c r="K477" s="1228"/>
      <c r="L477" s="1228"/>
      <c r="M477" s="2933"/>
      <c r="N477" s="2936"/>
    </row>
    <row r="478" spans="1:14" ht="22.5" customHeight="1">
      <c r="A478" s="1228" t="s">
        <v>1527</v>
      </c>
      <c r="B478" s="1228"/>
      <c r="C478" s="1228"/>
      <c r="D478" s="1228"/>
      <c r="E478" s="1228"/>
      <c r="F478" s="1228"/>
      <c r="G478" s="1228"/>
      <c r="H478" s="1228"/>
      <c r="I478" s="1228"/>
      <c r="J478" s="1228"/>
      <c r="K478" s="1228"/>
      <c r="L478" s="1228"/>
      <c r="M478" s="2933"/>
      <c r="N478" s="2936"/>
    </row>
    <row r="479" spans="1:14" ht="22.5" customHeight="1">
      <c r="A479" s="1228"/>
      <c r="B479" s="1228" t="s">
        <v>1903</v>
      </c>
      <c r="C479" s="1228"/>
      <c r="D479" s="1228"/>
      <c r="E479" s="1228"/>
      <c r="F479" s="1228"/>
      <c r="G479" s="1228"/>
      <c r="H479" s="1228"/>
      <c r="I479" s="1228"/>
      <c r="J479" s="1228"/>
      <c r="K479" s="1228"/>
      <c r="L479" s="1228"/>
      <c r="M479" s="2933"/>
      <c r="N479" s="2936"/>
    </row>
    <row r="480" spans="1:14" ht="22.5" customHeight="1">
      <c r="A480" s="1241" t="s">
        <v>1904</v>
      </c>
      <c r="B480" s="1241"/>
      <c r="C480" s="1241"/>
      <c r="D480" s="1241"/>
      <c r="E480" s="1241"/>
      <c r="F480" s="1241"/>
      <c r="G480" s="1241"/>
      <c r="H480" s="1345"/>
      <c r="I480" s="1346" t="s">
        <v>336</v>
      </c>
      <c r="J480" s="1241"/>
      <c r="K480" s="1241"/>
      <c r="L480" s="1241"/>
      <c r="M480" s="2933"/>
      <c r="N480" s="2936"/>
    </row>
    <row r="481" spans="1:14" ht="22.5" customHeight="1">
      <c r="A481" s="1225" t="str">
        <f>IF(A!DT11=0," ",A!DT11)</f>
        <v>โรงเรียนส่งคุณภาพระดับเพชร</v>
      </c>
      <c r="B481" s="1225"/>
      <c r="C481" s="1225"/>
      <c r="D481" s="1225"/>
      <c r="E481" s="1225"/>
      <c r="F481" s="1225"/>
      <c r="G481" s="1225"/>
      <c r="H481" s="1300"/>
      <c r="I481" s="1347" t="str">
        <f>IF(A!DU11=0," ",A!DU11)</f>
        <v xml:space="preserve"> </v>
      </c>
      <c r="J481" s="1225"/>
      <c r="K481" s="1236"/>
      <c r="L481" s="1237"/>
      <c r="M481" s="2933"/>
      <c r="N481" s="2936"/>
    </row>
    <row r="482" spans="1:14" ht="22.5" customHeight="1">
      <c r="A482" s="1228" t="str">
        <f>IF(A!DT12=0," ",A!DT12)</f>
        <v>โรงเรียนมาตรฐานสากล</v>
      </c>
      <c r="B482" s="1228"/>
      <c r="C482" s="1228"/>
      <c r="D482" s="1228"/>
      <c r="E482" s="1228"/>
      <c r="F482" s="1228"/>
      <c r="G482" s="1228"/>
      <c r="H482" s="1302"/>
      <c r="I482" s="1348" t="str">
        <f>IF(A!DU12=0," ",A!DU12)</f>
        <v xml:space="preserve"> </v>
      </c>
      <c r="J482" s="1228"/>
      <c r="K482" s="1309"/>
      <c r="L482" s="1349"/>
      <c r="M482" s="2933"/>
      <c r="N482" s="2936"/>
    </row>
    <row r="483" spans="1:14" ht="22.5" customHeight="1">
      <c r="A483" s="1228" t="str">
        <f>IF(A!DT13=0," ",A!DT13)</f>
        <v>โรงเรียนส่งเสริมประธิปไตยในโรงเรียน</v>
      </c>
      <c r="B483" s="1228"/>
      <c r="C483" s="1228"/>
      <c r="D483" s="1228"/>
      <c r="E483" s="1228"/>
      <c r="F483" s="1228"/>
      <c r="G483" s="1228"/>
      <c r="H483" s="1302"/>
      <c r="I483" s="1348" t="str">
        <f>IF(A!DU13=0," ",A!DU13)</f>
        <v xml:space="preserve"> </v>
      </c>
      <c r="J483" s="1228"/>
      <c r="K483" s="1309"/>
      <c r="L483" s="1349"/>
      <c r="M483" s="2933"/>
      <c r="N483" s="2936"/>
    </row>
    <row r="484" spans="1:14" ht="22.5" customHeight="1">
      <c r="A484" s="1228" t="str">
        <f>IF(A!DT14=0," ",A!DT14)</f>
        <v xml:space="preserve"> </v>
      </c>
      <c r="B484" s="1228"/>
      <c r="C484" s="1228"/>
      <c r="D484" s="1228"/>
      <c r="E484" s="1228"/>
      <c r="F484" s="1228"/>
      <c r="G484" s="1228"/>
      <c r="H484" s="1302"/>
      <c r="I484" s="1348" t="str">
        <f>IF(A!DU14=0," ",A!DU14)</f>
        <v xml:space="preserve"> </v>
      </c>
      <c r="J484" s="1228"/>
      <c r="K484" s="1309"/>
      <c r="L484" s="1349"/>
      <c r="M484" s="2933"/>
      <c r="N484" s="2936"/>
    </row>
    <row r="485" spans="1:14" ht="22.5" customHeight="1">
      <c r="A485" s="1228" t="str">
        <f>IF(A!DT15=0," ",A!DT15)</f>
        <v xml:space="preserve"> </v>
      </c>
      <c r="B485" s="1228"/>
      <c r="C485" s="1228"/>
      <c r="D485" s="1228"/>
      <c r="E485" s="1228"/>
      <c r="F485" s="1228"/>
      <c r="G485" s="1228"/>
      <c r="H485" s="1302"/>
      <c r="I485" s="1348" t="str">
        <f>IF(A!DU15=0," ",A!DU15)</f>
        <v xml:space="preserve"> </v>
      </c>
      <c r="J485" s="1228"/>
      <c r="K485" s="1309"/>
      <c r="L485" s="1349"/>
      <c r="M485" s="2933"/>
      <c r="N485" s="2936"/>
    </row>
    <row r="486" spans="1:14" ht="22.5" customHeight="1">
      <c r="A486" s="1228" t="str">
        <f>IF(A!DT16=0," ",A!DT16)</f>
        <v xml:space="preserve"> </v>
      </c>
      <c r="B486" s="1228"/>
      <c r="C486" s="1228"/>
      <c r="D486" s="1228"/>
      <c r="E486" s="1228"/>
      <c r="F486" s="1228"/>
      <c r="G486" s="1228"/>
      <c r="H486" s="1302"/>
      <c r="I486" s="1348" t="str">
        <f>IF(A!DU16=0," ",A!DU16)</f>
        <v xml:space="preserve"> </v>
      </c>
      <c r="J486" s="1228"/>
      <c r="K486" s="1309"/>
      <c r="L486" s="1349"/>
      <c r="M486" s="2933"/>
      <c r="N486" s="2936"/>
    </row>
    <row r="487" spans="1:14" ht="22.5" customHeight="1">
      <c r="A487" s="1228" t="str">
        <f>IF(A!DT17=0," ",A!DT17)</f>
        <v xml:space="preserve"> </v>
      </c>
      <c r="B487" s="1228"/>
      <c r="C487" s="1228"/>
      <c r="D487" s="1228"/>
      <c r="E487" s="1228"/>
      <c r="F487" s="1228"/>
      <c r="G487" s="1228"/>
      <c r="H487" s="1302"/>
      <c r="I487" s="1348" t="str">
        <f>IF(A!DU17=0," ",A!DU17)</f>
        <v xml:space="preserve"> </v>
      </c>
      <c r="J487" s="1228"/>
      <c r="K487" s="1309"/>
      <c r="L487" s="1349"/>
      <c r="M487" s="2933"/>
      <c r="N487" s="2936"/>
    </row>
    <row r="488" spans="1:14" ht="22.5" customHeight="1">
      <c r="A488" s="1228" t="str">
        <f>IF(A!DT18=0," ",A!DT18)</f>
        <v xml:space="preserve"> </v>
      </c>
      <c r="B488" s="1228"/>
      <c r="C488" s="1228"/>
      <c r="D488" s="1228"/>
      <c r="E488" s="1228"/>
      <c r="F488" s="1228"/>
      <c r="G488" s="1228"/>
      <c r="H488" s="1302"/>
      <c r="I488" s="1348" t="str">
        <f>IF(A!DU18=0," ",A!DU18)</f>
        <v xml:space="preserve"> </v>
      </c>
      <c r="J488" s="1228"/>
      <c r="K488" s="1309"/>
      <c r="L488" s="1349"/>
      <c r="M488" s="2933"/>
      <c r="N488" s="2936"/>
    </row>
    <row r="489" spans="1:14" ht="22.5" customHeight="1">
      <c r="A489" s="1228" t="str">
        <f>IF(A!DT19=0," ",A!DT19)</f>
        <v xml:space="preserve"> </v>
      </c>
      <c r="B489" s="1228"/>
      <c r="C489" s="1228"/>
      <c r="D489" s="1228"/>
      <c r="E489" s="1228"/>
      <c r="F489" s="1228"/>
      <c r="G489" s="1228"/>
      <c r="H489" s="1302"/>
      <c r="I489" s="1348" t="str">
        <f>IF(A!DU19=0," ",A!DU19)</f>
        <v xml:space="preserve"> </v>
      </c>
      <c r="J489" s="1228"/>
      <c r="K489" s="1309"/>
      <c r="L489" s="1349"/>
      <c r="M489" s="2933"/>
      <c r="N489" s="2936"/>
    </row>
    <row r="490" spans="1:14" ht="22.5" customHeight="1">
      <c r="A490" s="1228" t="str">
        <f>IF(A!DT20=0," ",A!DT20)</f>
        <v xml:space="preserve"> </v>
      </c>
      <c r="B490" s="1228"/>
      <c r="C490" s="1228"/>
      <c r="D490" s="1228"/>
      <c r="E490" s="1228"/>
      <c r="F490" s="1228"/>
      <c r="G490" s="1228"/>
      <c r="H490" s="1302"/>
      <c r="I490" s="1348" t="str">
        <f>IF(A!DU20=0," ",A!DU20)</f>
        <v xml:space="preserve"> </v>
      </c>
      <c r="J490" s="1228"/>
      <c r="K490" s="1309"/>
      <c r="L490" s="1349"/>
      <c r="M490" s="2933"/>
      <c r="N490" s="2936"/>
    </row>
    <row r="491" spans="1:14" ht="22.5" customHeight="1">
      <c r="A491" s="1228" t="str">
        <f>IF(A!DT21=0," ",A!DT21)</f>
        <v xml:space="preserve"> </v>
      </c>
      <c r="B491" s="1228"/>
      <c r="C491" s="1228"/>
      <c r="D491" s="1228"/>
      <c r="E491" s="1228"/>
      <c r="F491" s="1228"/>
      <c r="G491" s="1228"/>
      <c r="H491" s="1302"/>
      <c r="I491" s="1348" t="str">
        <f>IF(A!DU21=0," ",A!DU21)</f>
        <v xml:space="preserve"> </v>
      </c>
      <c r="J491" s="1228"/>
      <c r="K491" s="1309"/>
      <c r="L491" s="1349"/>
      <c r="M491" s="2933"/>
      <c r="N491" s="2936"/>
    </row>
    <row r="492" spans="1:14" ht="22.5" customHeight="1">
      <c r="A492" s="1232" t="str">
        <f>IF(A!DT22=0," ",A!DT22)</f>
        <v xml:space="preserve"> </v>
      </c>
      <c r="B492" s="1232"/>
      <c r="C492" s="1232"/>
      <c r="D492" s="1232"/>
      <c r="E492" s="1232"/>
      <c r="F492" s="1232"/>
      <c r="G492" s="1232"/>
      <c r="H492" s="1303"/>
      <c r="I492" s="1350" t="str">
        <f>IF(A!DU22=0," ",A!DU22)</f>
        <v xml:space="preserve"> </v>
      </c>
      <c r="J492" s="1232"/>
      <c r="K492" s="1311"/>
      <c r="L492" s="1243"/>
      <c r="M492" s="2933"/>
      <c r="N492" s="2936"/>
    </row>
    <row r="493" spans="1:14" ht="22.5" customHeight="1">
      <c r="A493" s="1228"/>
      <c r="B493" s="1228"/>
      <c r="C493" s="1228"/>
      <c r="D493" s="1228"/>
      <c r="E493" s="1228"/>
      <c r="F493" s="1228"/>
      <c r="G493" s="1228"/>
      <c r="H493" s="1228"/>
      <c r="I493" s="1228"/>
      <c r="J493" s="1228"/>
      <c r="K493" s="1228"/>
      <c r="L493" s="1228"/>
      <c r="M493" s="2933"/>
      <c r="N493" s="2936"/>
    </row>
    <row r="494" spans="1:14" ht="22.5" customHeight="1">
      <c r="A494" s="1228"/>
      <c r="B494" s="1228" t="s">
        <v>1905</v>
      </c>
      <c r="C494" s="1228"/>
      <c r="D494" s="1228"/>
      <c r="E494" s="1228"/>
      <c r="F494" s="1228"/>
      <c r="G494" s="1228"/>
      <c r="H494" s="1228"/>
      <c r="I494" s="1228"/>
      <c r="J494" s="1228"/>
      <c r="K494" s="1228"/>
      <c r="L494" s="1228"/>
      <c r="M494" s="2933"/>
      <c r="N494" s="2936"/>
    </row>
    <row r="495" spans="1:14" ht="22.5" customHeight="1">
      <c r="A495" s="1239" t="s">
        <v>1869</v>
      </c>
      <c r="B495" s="1239"/>
      <c r="C495" s="1239"/>
      <c r="D495" s="1297" t="s">
        <v>1870</v>
      </c>
      <c r="E495" s="1239"/>
      <c r="F495" s="1239"/>
      <c r="G495" s="1239"/>
      <c r="H495" s="1239"/>
      <c r="I495" s="1351"/>
      <c r="J495" s="1239" t="s">
        <v>336</v>
      </c>
      <c r="K495" s="1239"/>
      <c r="L495" s="1239"/>
      <c r="M495" s="2933"/>
      <c r="N495" s="2936"/>
    </row>
    <row r="496" spans="1:14" ht="22.5" customHeight="1">
      <c r="A496" s="1225" t="str">
        <f>IF(A!DV11=0," ",A!DV11)</f>
        <v>นายกมล หทัยดำรงวิทยา</v>
      </c>
      <c r="B496" s="1225"/>
      <c r="C496" s="1225"/>
      <c r="D496" s="1339" t="str">
        <f>IF(A!DW11=0," ",A!DW11)</f>
        <v>โรงเรียนส่งเสริมประชาธิปไตย</v>
      </c>
      <c r="E496" s="1228"/>
      <c r="F496" s="1228"/>
      <c r="G496" s="1228"/>
      <c r="H496" s="1228"/>
      <c r="I496" s="1302"/>
      <c r="J496" s="1352" t="str">
        <f>IF(A!DX11=0," ",A!DX11)</f>
        <v>สพฐ.</v>
      </c>
      <c r="K496" s="1228"/>
      <c r="L496" s="1228"/>
      <c r="M496" s="2933"/>
      <c r="N496" s="2936"/>
    </row>
    <row r="497" spans="1:14" ht="22.5" customHeight="1">
      <c r="A497" s="1228" t="str">
        <f>IF(A!DV12=0," ",A!DV12)</f>
        <v>นายกมล หทัยดำรงวิทยา</v>
      </c>
      <c r="B497" s="1228"/>
      <c r="C497" s="1228"/>
      <c r="D497" s="1339" t="str">
        <f>IF(A!DW12=0," ",A!DW12)</f>
        <v>ส่งเสริมนิสัยรักการอ่าน</v>
      </c>
      <c r="E497" s="1228"/>
      <c r="F497" s="1228"/>
      <c r="G497" s="1228"/>
      <c r="H497" s="1228"/>
      <c r="I497" s="1302"/>
      <c r="J497" s="1352" t="str">
        <f>IF(A!DX12=0," ",A!DX12)</f>
        <v>สพฐ.</v>
      </c>
      <c r="K497" s="1228"/>
      <c r="L497" s="1228"/>
      <c r="M497" s="2933"/>
      <c r="N497" s="2936"/>
    </row>
    <row r="498" spans="1:14" ht="22.5" customHeight="1">
      <c r="A498" s="1228" t="str">
        <f>IF(A!DV13=0," ",A!DV13)</f>
        <v xml:space="preserve"> </v>
      </c>
      <c r="B498" s="1228"/>
      <c r="C498" s="1228"/>
      <c r="D498" s="1339" t="str">
        <f>IF(A!DW13=0," ",A!DW13)</f>
        <v xml:space="preserve"> </v>
      </c>
      <c r="E498" s="1228"/>
      <c r="F498" s="1228"/>
      <c r="G498" s="1228"/>
      <c r="H498" s="1228"/>
      <c r="I498" s="1302"/>
      <c r="J498" s="1352" t="str">
        <f>IF(A!DX13=0," ",A!DX13)</f>
        <v xml:space="preserve"> </v>
      </c>
      <c r="K498" s="1228"/>
      <c r="L498" s="1228"/>
      <c r="M498" s="2933"/>
      <c r="N498" s="2936"/>
    </row>
    <row r="499" spans="1:14" ht="22.5" customHeight="1">
      <c r="A499" s="1228" t="str">
        <f>IF(A!DV14=0," ",A!DV14)</f>
        <v xml:space="preserve"> </v>
      </c>
      <c r="B499" s="1228"/>
      <c r="C499" s="1228"/>
      <c r="D499" s="1339" t="str">
        <f>IF(A!DW14=0," ",A!DW14)</f>
        <v xml:space="preserve"> </v>
      </c>
      <c r="E499" s="1228"/>
      <c r="F499" s="1228"/>
      <c r="G499" s="1228"/>
      <c r="H499" s="1228"/>
      <c r="I499" s="1302"/>
      <c r="J499" s="1352" t="str">
        <f>IF(A!DX14=0," ",A!DX14)</f>
        <v xml:space="preserve"> </v>
      </c>
      <c r="K499" s="1228"/>
      <c r="L499" s="1228"/>
      <c r="M499" s="2933"/>
      <c r="N499" s="2936"/>
    </row>
    <row r="500" spans="1:14" ht="22.5" customHeight="1">
      <c r="A500" s="1228" t="str">
        <f>IF(A!DV15=0," ",A!DV15)</f>
        <v xml:space="preserve"> </v>
      </c>
      <c r="B500" s="1228"/>
      <c r="C500" s="1228"/>
      <c r="D500" s="1339" t="str">
        <f>IF(A!DW15=0," ",A!DW15)</f>
        <v xml:space="preserve"> </v>
      </c>
      <c r="E500" s="1228"/>
      <c r="F500" s="1228"/>
      <c r="G500" s="1228"/>
      <c r="H500" s="1228"/>
      <c r="I500" s="1302"/>
      <c r="J500" s="1352" t="str">
        <f>IF(A!DX15=0," ",A!DX15)</f>
        <v xml:space="preserve"> </v>
      </c>
      <c r="K500" s="1228"/>
      <c r="L500" s="1228"/>
      <c r="M500" s="2933"/>
      <c r="N500" s="2936"/>
    </row>
    <row r="501" spans="1:14" ht="22.5" customHeight="1">
      <c r="A501" s="1228" t="str">
        <f>IF(A!DV16=0," ",A!DV16)</f>
        <v xml:space="preserve"> </v>
      </c>
      <c r="B501" s="1228"/>
      <c r="C501" s="1228"/>
      <c r="D501" s="1339" t="str">
        <f>IF(A!DW16=0," ",A!DW16)</f>
        <v xml:space="preserve"> </v>
      </c>
      <c r="E501" s="1228"/>
      <c r="F501" s="1228"/>
      <c r="G501" s="1228"/>
      <c r="H501" s="1228"/>
      <c r="I501" s="1302"/>
      <c r="J501" s="1352" t="str">
        <f>IF(A!DX16=0," ",A!DX16)</f>
        <v xml:space="preserve"> </v>
      </c>
      <c r="K501" s="1228"/>
      <c r="L501" s="1228"/>
      <c r="M501" s="2933"/>
      <c r="N501" s="2936"/>
    </row>
    <row r="502" spans="1:14" ht="22.5" customHeight="1">
      <c r="A502" s="1228" t="str">
        <f>IF(A!DV17=0," ",A!DV17)</f>
        <v xml:space="preserve"> </v>
      </c>
      <c r="B502" s="1228"/>
      <c r="C502" s="1228"/>
      <c r="D502" s="1339" t="str">
        <f>IF(A!DW17=0," ",A!DW17)</f>
        <v xml:space="preserve"> </v>
      </c>
      <c r="E502" s="1228"/>
      <c r="F502" s="1228"/>
      <c r="G502" s="1228"/>
      <c r="H502" s="1228"/>
      <c r="I502" s="1302"/>
      <c r="J502" s="1352" t="str">
        <f>IF(A!DX17=0," ",A!DX17)</f>
        <v xml:space="preserve"> </v>
      </c>
      <c r="K502" s="1228"/>
      <c r="L502" s="1228"/>
      <c r="M502" s="2933"/>
      <c r="N502" s="2936"/>
    </row>
    <row r="503" spans="1:14" ht="22.5" customHeight="1">
      <c r="A503" s="1228" t="str">
        <f>IF(A!DV18=0," ",A!DV18)</f>
        <v xml:space="preserve"> </v>
      </c>
      <c r="B503" s="1228"/>
      <c r="C503" s="1228"/>
      <c r="D503" s="1339" t="str">
        <f>IF(A!DW18=0," ",A!DW18)</f>
        <v xml:space="preserve"> </v>
      </c>
      <c r="E503" s="1228"/>
      <c r="F503" s="1228"/>
      <c r="G503" s="1228"/>
      <c r="H503" s="1228"/>
      <c r="I503" s="1302"/>
      <c r="J503" s="1352" t="str">
        <f>IF(A!DX18=0," ",A!DX18)</f>
        <v xml:space="preserve"> </v>
      </c>
      <c r="K503" s="1228"/>
      <c r="L503" s="1228"/>
      <c r="M503" s="2933"/>
      <c r="N503" s="2936"/>
    </row>
    <row r="504" spans="1:14" ht="22.5" customHeight="1">
      <c r="A504" s="1228" t="str">
        <f>IF(A!DV19=0," ",A!DV19)</f>
        <v xml:space="preserve"> </v>
      </c>
      <c r="B504" s="1228"/>
      <c r="C504" s="1228"/>
      <c r="D504" s="1339" t="str">
        <f>IF(A!DW19=0," ",A!DW19)</f>
        <v xml:space="preserve"> </v>
      </c>
      <c r="E504" s="1228"/>
      <c r="F504" s="1228"/>
      <c r="G504" s="1228"/>
      <c r="H504" s="1228"/>
      <c r="I504" s="1302"/>
      <c r="J504" s="1352" t="str">
        <f>IF(A!DX19=0," ",A!DX19)</f>
        <v xml:space="preserve"> </v>
      </c>
      <c r="K504" s="1228"/>
      <c r="L504" s="1228"/>
      <c r="M504" s="2933"/>
      <c r="N504" s="2936"/>
    </row>
    <row r="505" spans="1:14" ht="22.5" customHeight="1">
      <c r="A505" s="1228" t="str">
        <f>IF(A!DV20=0," ",A!DV20)</f>
        <v xml:space="preserve"> </v>
      </c>
      <c r="B505" s="1228"/>
      <c r="C505" s="1228"/>
      <c r="D505" s="1339" t="str">
        <f>IF(A!DW20=0," ",A!DW20)</f>
        <v xml:space="preserve"> </v>
      </c>
      <c r="E505" s="1228"/>
      <c r="F505" s="1228"/>
      <c r="G505" s="1228"/>
      <c r="H505" s="1228"/>
      <c r="I505" s="1302"/>
      <c r="J505" s="1352" t="str">
        <f>IF(A!DX20=0," ",A!DX20)</f>
        <v xml:space="preserve"> </v>
      </c>
      <c r="K505" s="1228"/>
      <c r="L505" s="1228"/>
      <c r="M505" s="2933"/>
      <c r="N505" s="2936"/>
    </row>
    <row r="506" spans="1:14" ht="22.5" customHeight="1">
      <c r="A506" s="1228" t="str">
        <f>IF(A!DV21=0," ",A!DV21)</f>
        <v xml:space="preserve"> </v>
      </c>
      <c r="B506" s="1228"/>
      <c r="C506" s="1228"/>
      <c r="D506" s="1339" t="str">
        <f>IF(A!DW21=0," ",A!DW21)</f>
        <v xml:space="preserve"> </v>
      </c>
      <c r="E506" s="1228"/>
      <c r="F506" s="1228"/>
      <c r="G506" s="1228"/>
      <c r="H506" s="1228"/>
      <c r="I506" s="1302"/>
      <c r="J506" s="1352" t="str">
        <f>IF(A!DX21=0," ",A!DX21)</f>
        <v xml:space="preserve"> </v>
      </c>
      <c r="K506" s="1228"/>
      <c r="L506" s="1228"/>
      <c r="M506" s="2933"/>
      <c r="N506" s="2936"/>
    </row>
    <row r="507" spans="1:14" ht="22.5" customHeight="1">
      <c r="A507" s="1232" t="str">
        <f>IF(A!DV22=0," ",A!DV22)</f>
        <v xml:space="preserve"> </v>
      </c>
      <c r="B507" s="1232"/>
      <c r="C507" s="1232"/>
      <c r="D507" s="1342" t="str">
        <f>IF(A!DW22=0," ",A!DW22)</f>
        <v xml:space="preserve"> </v>
      </c>
      <c r="E507" s="1232"/>
      <c r="F507" s="1232"/>
      <c r="G507" s="1232"/>
      <c r="H507" s="1232"/>
      <c r="I507" s="1303"/>
      <c r="J507" s="1353" t="str">
        <f>IF(A!DX22=0," ",A!DX22)</f>
        <v xml:space="preserve"> </v>
      </c>
      <c r="K507" s="1232"/>
      <c r="L507" s="1232"/>
      <c r="M507" s="2933"/>
      <c r="N507" s="2936"/>
    </row>
    <row r="508" spans="1:14" ht="22.5" customHeight="1">
      <c r="A508" s="1228"/>
      <c r="B508" s="1228"/>
      <c r="C508" s="1228"/>
      <c r="D508" s="1228"/>
      <c r="E508" s="1228"/>
      <c r="F508" s="1228"/>
      <c r="G508" s="1228"/>
      <c r="H508" s="1228"/>
      <c r="I508" s="1228"/>
      <c r="J508" s="1352"/>
      <c r="K508" s="1228"/>
      <c r="L508" s="1228"/>
      <c r="M508" s="2933"/>
      <c r="N508" s="2936"/>
    </row>
    <row r="509" spans="1:14" ht="22.5" customHeight="1">
      <c r="A509" s="1234" t="str">
        <f>"- "&amp;N509&amp;" -"</f>
        <v>- 16 -</v>
      </c>
      <c r="B509" s="1234"/>
      <c r="C509" s="1234"/>
      <c r="D509" s="1234"/>
      <c r="E509" s="1234"/>
      <c r="F509" s="1234"/>
      <c r="G509" s="1234"/>
      <c r="H509" s="1234"/>
      <c r="I509" s="1234"/>
      <c r="J509" s="1234"/>
      <c r="K509" s="1234"/>
      <c r="L509" s="1234"/>
      <c r="M509" s="2933">
        <v>1</v>
      </c>
      <c r="N509" s="2936">
        <f>IF(M509&gt;0,SUM(M$1:M509),0)</f>
        <v>16</v>
      </c>
    </row>
    <row r="510" spans="1:14" ht="22.5" customHeight="1">
      <c r="A510" s="1228"/>
      <c r="B510" s="1228"/>
      <c r="C510" s="1228"/>
      <c r="D510" s="1228"/>
      <c r="E510" s="1228"/>
      <c r="F510" s="1228"/>
      <c r="G510" s="1228"/>
      <c r="H510" s="1228"/>
      <c r="I510" s="1352"/>
      <c r="J510" s="1228"/>
      <c r="K510" s="1228"/>
      <c r="L510" s="1228"/>
      <c r="M510" s="2933"/>
      <c r="N510" s="2936"/>
    </row>
    <row r="511" spans="1:14" ht="22.5" customHeight="1">
      <c r="A511" s="1228"/>
      <c r="B511" s="1228"/>
      <c r="C511" s="1228"/>
      <c r="D511" s="1228"/>
      <c r="E511" s="1228"/>
      <c r="F511" s="1228"/>
      <c r="G511" s="1228"/>
      <c r="H511" s="1228"/>
      <c r="I511" s="1352"/>
      <c r="J511" s="1228"/>
      <c r="K511" s="1228"/>
      <c r="L511" s="1228"/>
      <c r="M511" s="2933"/>
      <c r="N511" s="2936"/>
    </row>
    <row r="512" spans="1:14" ht="22.5" customHeight="1">
      <c r="A512" s="1228"/>
      <c r="B512" s="1228" t="s">
        <v>2139</v>
      </c>
      <c r="C512" s="1228"/>
      <c r="D512" s="1228"/>
      <c r="E512" s="1228"/>
      <c r="F512" s="1228"/>
      <c r="G512" s="1228"/>
      <c r="H512" s="1228"/>
      <c r="I512" s="1228"/>
      <c r="J512" s="1228"/>
      <c r="K512" s="1228"/>
      <c r="L512" s="1228"/>
      <c r="M512" s="2933"/>
      <c r="N512" s="2936"/>
    </row>
    <row r="513" spans="1:14" ht="22.5" customHeight="1">
      <c r="A513" s="1239" t="s">
        <v>1869</v>
      </c>
      <c r="B513" s="1239"/>
      <c r="C513" s="1239"/>
      <c r="D513" s="1297" t="s">
        <v>1870</v>
      </c>
      <c r="E513" s="1239"/>
      <c r="F513" s="1239"/>
      <c r="G513" s="1239"/>
      <c r="H513" s="1285"/>
      <c r="I513" s="1298"/>
      <c r="J513" s="1239" t="s">
        <v>336</v>
      </c>
      <c r="K513" s="1239"/>
      <c r="L513" s="1239"/>
      <c r="M513" s="2933"/>
      <c r="N513" s="2936"/>
    </row>
    <row r="514" spans="1:14" ht="22.5" customHeight="1">
      <c r="A514" s="1225" t="str">
        <f>IF(A!DY11=0," ",A!DY11)</f>
        <v>นางสิริพิมพรรณ  เสยสูงเนิน</v>
      </c>
      <c r="B514" s="1225"/>
      <c r="C514" s="1225"/>
      <c r="D514" s="1339" t="str">
        <f>IF(A!DZ11=0," ",A!DZ11)</f>
        <v>รางวัลหนึ่งแสนครูดี สกสค.</v>
      </c>
      <c r="E514" s="1228"/>
      <c r="F514" s="1228"/>
      <c r="G514" s="1228"/>
      <c r="H514" s="1228"/>
      <c r="I514" s="1302"/>
      <c r="J514" s="1260" t="str">
        <f>IF(A!EA11=0," ",A!EA11)</f>
        <v>สพป.พะเยา เขต1</v>
      </c>
      <c r="K514" s="1225"/>
      <c r="L514" s="1225"/>
      <c r="M514" s="2933"/>
      <c r="N514" s="2936"/>
    </row>
    <row r="515" spans="1:14" ht="22.5" customHeight="1">
      <c r="A515" s="1228" t="str">
        <f>IF(A!DY12=0," ",A!DY12)</f>
        <v>นางอัญชัญ  คำมาปัน</v>
      </c>
      <c r="B515" s="1228"/>
      <c r="C515" s="1228"/>
      <c r="D515" s="1339" t="str">
        <f>IF(A!DZ12=0," ",A!DZ12)</f>
        <v>รางวัลหนึ่งแสนครูดี สกสค.</v>
      </c>
      <c r="E515" s="1228"/>
      <c r="F515" s="1228"/>
      <c r="G515" s="1228"/>
      <c r="H515" s="1228"/>
      <c r="I515" s="1302"/>
      <c r="J515" s="1352" t="str">
        <f>IF(A!EA12=0," ",A!EA12)</f>
        <v>สพป.พะเยา เขต1</v>
      </c>
      <c r="K515" s="1228"/>
      <c r="L515" s="1228"/>
      <c r="M515" s="2933"/>
      <c r="N515" s="2936"/>
    </row>
    <row r="516" spans="1:14" ht="22.5" customHeight="1">
      <c r="A516" s="1228" t="str">
        <f>IF(A!DY13=0," ",A!DY13)</f>
        <v xml:space="preserve"> </v>
      </c>
      <c r="B516" s="1228"/>
      <c r="C516" s="1228"/>
      <c r="D516" s="1339" t="str">
        <f>IF(A!DZ13=0," ",A!DZ13)</f>
        <v xml:space="preserve"> </v>
      </c>
      <c r="E516" s="1228"/>
      <c r="F516" s="1228"/>
      <c r="G516" s="1228"/>
      <c r="H516" s="1228"/>
      <c r="I516" s="1302"/>
      <c r="J516" s="1352" t="str">
        <f>IF(A!EA13=0," ",A!EA13)</f>
        <v xml:space="preserve"> </v>
      </c>
      <c r="K516" s="1228"/>
      <c r="L516" s="1228"/>
      <c r="M516" s="2933"/>
      <c r="N516" s="2936"/>
    </row>
    <row r="517" spans="1:14" ht="22.5" customHeight="1">
      <c r="A517" s="1228" t="str">
        <f>IF(A!DY14=0," ",A!DY14)</f>
        <v xml:space="preserve"> </v>
      </c>
      <c r="B517" s="1228"/>
      <c r="C517" s="1228"/>
      <c r="D517" s="1339" t="str">
        <f>IF(A!DZ14=0," ",A!DZ14)</f>
        <v xml:space="preserve"> </v>
      </c>
      <c r="E517" s="1228"/>
      <c r="F517" s="1228"/>
      <c r="G517" s="1228"/>
      <c r="H517" s="1228"/>
      <c r="I517" s="1302"/>
      <c r="J517" s="1352" t="str">
        <f>IF(A!EA14=0," ",A!EA14)</f>
        <v xml:space="preserve"> </v>
      </c>
      <c r="K517" s="1228"/>
      <c r="L517" s="1228"/>
      <c r="M517" s="2933"/>
      <c r="N517" s="2936"/>
    </row>
    <row r="518" spans="1:14" ht="22.5" customHeight="1">
      <c r="A518" s="1228" t="str">
        <f>IF(A!DY15=0," ",A!DY15)</f>
        <v xml:space="preserve"> </v>
      </c>
      <c r="B518" s="1228"/>
      <c r="C518" s="1228"/>
      <c r="D518" s="1339" t="str">
        <f>IF(A!DZ15=0," ",A!DZ15)</f>
        <v xml:space="preserve"> </v>
      </c>
      <c r="E518" s="1228"/>
      <c r="F518" s="1228"/>
      <c r="G518" s="1228"/>
      <c r="H518" s="1228"/>
      <c r="I518" s="1302"/>
      <c r="J518" s="1352" t="str">
        <f>IF(A!EA15=0," ",A!EA15)</f>
        <v xml:space="preserve"> </v>
      </c>
      <c r="K518" s="1228"/>
      <c r="L518" s="1228"/>
      <c r="M518" s="2933"/>
      <c r="N518" s="2936"/>
    </row>
    <row r="519" spans="1:14" ht="22.5" customHeight="1">
      <c r="A519" s="1228" t="str">
        <f>IF(A!DY16=0," ",A!DY16)</f>
        <v xml:space="preserve"> </v>
      </c>
      <c r="B519" s="1228"/>
      <c r="C519" s="1228"/>
      <c r="D519" s="1339" t="str">
        <f>IF(A!DZ16=0," ",A!DZ16)</f>
        <v xml:space="preserve"> </v>
      </c>
      <c r="E519" s="1228"/>
      <c r="F519" s="1228"/>
      <c r="G519" s="1228"/>
      <c r="H519" s="1228"/>
      <c r="I519" s="1302"/>
      <c r="J519" s="1352" t="str">
        <f>IF(A!EA16=0," ",A!EA16)</f>
        <v xml:space="preserve"> </v>
      </c>
      <c r="K519" s="1228"/>
      <c r="L519" s="1228"/>
      <c r="M519" s="2933"/>
      <c r="N519" s="2936"/>
    </row>
    <row r="520" spans="1:14" ht="22.5" customHeight="1">
      <c r="A520" s="1228" t="str">
        <f>IF(A!DY17=0," ",A!DY17)</f>
        <v xml:space="preserve"> </v>
      </c>
      <c r="B520" s="1228"/>
      <c r="C520" s="1228"/>
      <c r="D520" s="1339" t="str">
        <f>IF(A!DZ17=0," ",A!DZ17)</f>
        <v xml:space="preserve"> </v>
      </c>
      <c r="E520" s="1228"/>
      <c r="F520" s="1228"/>
      <c r="G520" s="1228"/>
      <c r="H520" s="1228"/>
      <c r="I520" s="1302"/>
      <c r="J520" s="1352" t="str">
        <f>IF(A!EA17=0," ",A!EA17)</f>
        <v xml:space="preserve"> </v>
      </c>
      <c r="K520" s="1228"/>
      <c r="L520" s="1228"/>
      <c r="M520" s="2933"/>
      <c r="N520" s="2936"/>
    </row>
    <row r="521" spans="1:14" ht="22.5" customHeight="1">
      <c r="A521" s="1228" t="str">
        <f>IF(A!DY18=0," ",A!DY18)</f>
        <v xml:space="preserve"> </v>
      </c>
      <c r="B521" s="1228"/>
      <c r="C521" s="1228"/>
      <c r="D521" s="1339" t="str">
        <f>IF(A!DZ18=0," ",A!DZ18)</f>
        <v xml:space="preserve"> </v>
      </c>
      <c r="E521" s="1228"/>
      <c r="F521" s="1228"/>
      <c r="G521" s="1228"/>
      <c r="H521" s="1228"/>
      <c r="I521" s="1302"/>
      <c r="J521" s="1352" t="str">
        <f>IF(A!EA18=0," ",A!EA18)</f>
        <v xml:space="preserve"> </v>
      </c>
      <c r="K521" s="1228"/>
      <c r="L521" s="1228"/>
      <c r="M521" s="2933"/>
      <c r="N521" s="2936"/>
    </row>
    <row r="522" spans="1:14" ht="22.5" customHeight="1">
      <c r="A522" s="1228" t="str">
        <f>IF(A!DY19=0," ",A!DY19)</f>
        <v xml:space="preserve"> </v>
      </c>
      <c r="B522" s="1228"/>
      <c r="C522" s="1228"/>
      <c r="D522" s="1339" t="str">
        <f>IF(A!DZ19=0," ",A!DZ19)</f>
        <v xml:space="preserve"> </v>
      </c>
      <c r="E522" s="1228"/>
      <c r="F522" s="1228"/>
      <c r="G522" s="1228"/>
      <c r="H522" s="1228"/>
      <c r="I522" s="1302"/>
      <c r="J522" s="1352" t="str">
        <f>IF(A!EA19=0," ",A!EA19)</f>
        <v xml:space="preserve"> </v>
      </c>
      <c r="K522" s="1228"/>
      <c r="L522" s="1228"/>
      <c r="M522" s="2933"/>
      <c r="N522" s="2936"/>
    </row>
    <row r="523" spans="1:14" ht="22.5" customHeight="1">
      <c r="A523" s="1228" t="str">
        <f>IF(A!DY20=0," ",A!DY20)</f>
        <v xml:space="preserve"> </v>
      </c>
      <c r="B523" s="1228"/>
      <c r="C523" s="1228"/>
      <c r="D523" s="1339" t="str">
        <f>IF(A!DZ20=0," ",A!DZ20)</f>
        <v xml:space="preserve"> </v>
      </c>
      <c r="E523" s="1228"/>
      <c r="F523" s="1228"/>
      <c r="G523" s="1228"/>
      <c r="H523" s="1228"/>
      <c r="I523" s="1302"/>
      <c r="J523" s="1352" t="str">
        <f>IF(A!EA20=0," ",A!EA20)</f>
        <v xml:space="preserve"> </v>
      </c>
      <c r="K523" s="1228"/>
      <c r="L523" s="1228"/>
      <c r="M523" s="2933"/>
      <c r="N523" s="2936"/>
    </row>
    <row r="524" spans="1:14" ht="22.5" customHeight="1">
      <c r="A524" s="1228" t="str">
        <f>IF(A!DY21=0," ",A!DY21)</f>
        <v xml:space="preserve"> </v>
      </c>
      <c r="B524" s="1228"/>
      <c r="C524" s="1228"/>
      <c r="D524" s="1339" t="str">
        <f>IF(A!DZ21=0," ",A!DZ21)</f>
        <v xml:space="preserve"> </v>
      </c>
      <c r="E524" s="1228"/>
      <c r="F524" s="1228"/>
      <c r="G524" s="1228"/>
      <c r="H524" s="1228"/>
      <c r="I524" s="1302"/>
      <c r="J524" s="1352" t="str">
        <f>IF(A!EA21=0," ",A!EA21)</f>
        <v xml:space="preserve"> </v>
      </c>
      <c r="K524" s="1228"/>
      <c r="L524" s="1228"/>
      <c r="M524" s="2933"/>
      <c r="N524" s="2936"/>
    </row>
    <row r="525" spans="1:14" ht="22.5" customHeight="1">
      <c r="A525" s="1228" t="str">
        <f>IF(A!DY22=0," ",A!DY22)</f>
        <v xml:space="preserve"> </v>
      </c>
      <c r="B525" s="1228"/>
      <c r="C525" s="1228"/>
      <c r="D525" s="1339" t="str">
        <f>IF(A!DZ22=0," ",A!DZ22)</f>
        <v xml:space="preserve"> </v>
      </c>
      <c r="E525" s="1228"/>
      <c r="F525" s="1228"/>
      <c r="G525" s="1228"/>
      <c r="H525" s="1228"/>
      <c r="I525" s="1302"/>
      <c r="J525" s="1352" t="str">
        <f>IF(A!EA22=0," ",A!EA22)</f>
        <v xml:space="preserve"> </v>
      </c>
      <c r="K525" s="1228"/>
      <c r="L525" s="1228"/>
      <c r="M525" s="2933"/>
      <c r="N525" s="2936"/>
    </row>
    <row r="526" spans="1:14" ht="22.5" customHeight="1">
      <c r="A526" s="1228" t="str">
        <f>IF(A!DY23=0," ",A!DY23)</f>
        <v xml:space="preserve"> </v>
      </c>
      <c r="B526" s="1228"/>
      <c r="C526" s="1228"/>
      <c r="D526" s="1339" t="str">
        <f>IF(A!DZ23=0," ",A!DZ23)</f>
        <v xml:space="preserve"> </v>
      </c>
      <c r="E526" s="1228"/>
      <c r="F526" s="1228"/>
      <c r="G526" s="1228"/>
      <c r="H526" s="1228"/>
      <c r="I526" s="1302"/>
      <c r="J526" s="1352" t="str">
        <f>IF(A!EA23=0," ",A!EA23)</f>
        <v xml:space="preserve"> </v>
      </c>
      <c r="K526" s="1228"/>
      <c r="L526" s="1228"/>
      <c r="M526" s="2933"/>
      <c r="N526" s="2936"/>
    </row>
    <row r="527" spans="1:14" ht="22.5" customHeight="1">
      <c r="A527" s="1228" t="str">
        <f>IF(A!DY24=0," ",A!DY24)</f>
        <v xml:space="preserve"> </v>
      </c>
      <c r="B527" s="1228"/>
      <c r="C527" s="1228"/>
      <c r="D527" s="1339" t="str">
        <f>IF(A!DZ24=0," ",A!DZ24)</f>
        <v xml:space="preserve"> </v>
      </c>
      <c r="E527" s="1228"/>
      <c r="F527" s="1228"/>
      <c r="G527" s="1228"/>
      <c r="H527" s="1228"/>
      <c r="I527" s="1302"/>
      <c r="J527" s="1352" t="str">
        <f>IF(A!EA24=0," ",A!EA24)</f>
        <v xml:space="preserve"> </v>
      </c>
      <c r="K527" s="1228"/>
      <c r="L527" s="1228"/>
      <c r="M527" s="2933"/>
      <c r="N527" s="2936"/>
    </row>
    <row r="528" spans="1:14" ht="22.5" customHeight="1">
      <c r="A528" s="1228" t="str">
        <f>IF(A!DY25=0," ",A!DY25)</f>
        <v xml:space="preserve"> </v>
      </c>
      <c r="B528" s="1228"/>
      <c r="C528" s="1228"/>
      <c r="D528" s="1339" t="str">
        <f>IF(A!DZ25=0," ",A!DZ25)</f>
        <v xml:space="preserve"> </v>
      </c>
      <c r="E528" s="1228"/>
      <c r="F528" s="1228"/>
      <c r="G528" s="1228"/>
      <c r="H528" s="1228"/>
      <c r="I528" s="1302"/>
      <c r="J528" s="1352" t="str">
        <f>IF(A!EA25=0," ",A!EA25)</f>
        <v xml:space="preserve"> </v>
      </c>
      <c r="K528" s="1228"/>
      <c r="L528" s="1228"/>
      <c r="M528" s="2933"/>
      <c r="N528" s="2936"/>
    </row>
    <row r="529" spans="1:14" ht="22.5" customHeight="1">
      <c r="A529" s="1228" t="str">
        <f>IF(A!DY26=0," ",A!DY26)</f>
        <v xml:space="preserve"> </v>
      </c>
      <c r="B529" s="1228"/>
      <c r="C529" s="1228"/>
      <c r="D529" s="1339" t="str">
        <f>IF(A!DZ26=0," ",A!DZ26)</f>
        <v xml:space="preserve"> </v>
      </c>
      <c r="E529" s="1228"/>
      <c r="F529" s="1228"/>
      <c r="G529" s="1228"/>
      <c r="H529" s="1228"/>
      <c r="I529" s="1302"/>
      <c r="J529" s="1352" t="str">
        <f>IF(A!EA26=0," ",A!EA26)</f>
        <v xml:space="preserve"> </v>
      </c>
      <c r="K529" s="1228"/>
      <c r="L529" s="1228"/>
      <c r="M529" s="2933"/>
      <c r="N529" s="2936"/>
    </row>
    <row r="530" spans="1:14" ht="22.5" customHeight="1">
      <c r="A530" s="1228" t="str">
        <f>IF(A!DY27=0," ",A!DY27)</f>
        <v xml:space="preserve"> </v>
      </c>
      <c r="B530" s="1228"/>
      <c r="C530" s="1228"/>
      <c r="D530" s="1339" t="str">
        <f>IF(A!DZ27=0," ",A!DZ27)</f>
        <v xml:space="preserve"> </v>
      </c>
      <c r="E530" s="1228"/>
      <c r="F530" s="1228"/>
      <c r="G530" s="1228"/>
      <c r="H530" s="1228"/>
      <c r="I530" s="1302"/>
      <c r="J530" s="1352" t="str">
        <f>IF(A!EA27=0," ",A!EA27)</f>
        <v xml:space="preserve"> </v>
      </c>
      <c r="K530" s="1228"/>
      <c r="L530" s="1228"/>
      <c r="M530" s="2933"/>
      <c r="N530" s="2936"/>
    </row>
    <row r="531" spans="1:14" ht="22.5" customHeight="1">
      <c r="A531" s="1228" t="str">
        <f>IF(A!DY28=0," ",A!DY28)</f>
        <v xml:space="preserve"> </v>
      </c>
      <c r="B531" s="1228"/>
      <c r="C531" s="1228"/>
      <c r="D531" s="1339" t="str">
        <f>IF(A!DZ28=0," ",A!DZ28)</f>
        <v xml:space="preserve"> </v>
      </c>
      <c r="E531" s="1228"/>
      <c r="F531" s="1228"/>
      <c r="G531" s="1228"/>
      <c r="H531" s="1228"/>
      <c r="I531" s="1302"/>
      <c r="J531" s="1352" t="str">
        <f>IF(A!EA28=0," ",A!EA28)</f>
        <v xml:space="preserve"> </v>
      </c>
      <c r="K531" s="1228"/>
      <c r="L531" s="1228"/>
      <c r="M531" s="2933"/>
      <c r="N531" s="2936"/>
    </row>
    <row r="532" spans="1:14" ht="22.5" customHeight="1">
      <c r="A532" s="1228" t="str">
        <f>IF(A!DY29=0," ",A!DY29)</f>
        <v xml:space="preserve"> </v>
      </c>
      <c r="B532" s="1228"/>
      <c r="C532" s="1228"/>
      <c r="D532" s="1339" t="str">
        <f>IF(A!DZ29=0," ",A!DZ29)</f>
        <v xml:space="preserve"> </v>
      </c>
      <c r="E532" s="1228"/>
      <c r="F532" s="1228"/>
      <c r="G532" s="1228"/>
      <c r="H532" s="1228"/>
      <c r="I532" s="1302"/>
      <c r="J532" s="1352" t="str">
        <f>IF(A!EA29=0," ",A!EA29)</f>
        <v xml:space="preserve"> </v>
      </c>
      <c r="K532" s="1228"/>
      <c r="L532" s="1228"/>
      <c r="M532" s="2933"/>
      <c r="N532" s="2936"/>
    </row>
    <row r="533" spans="1:14" ht="22.5" customHeight="1">
      <c r="A533" s="1228" t="str">
        <f>IF(A!DY30=0," ",A!DY30)</f>
        <v xml:space="preserve"> </v>
      </c>
      <c r="B533" s="1228"/>
      <c r="C533" s="1228"/>
      <c r="D533" s="1339" t="str">
        <f>IF(A!DZ30=0," ",A!DZ30)</f>
        <v xml:space="preserve"> </v>
      </c>
      <c r="E533" s="1228"/>
      <c r="F533" s="1228"/>
      <c r="G533" s="1228"/>
      <c r="H533" s="1228"/>
      <c r="I533" s="1302"/>
      <c r="J533" s="1352" t="str">
        <f>IF(A!EA30=0," ",A!EA30)</f>
        <v xml:space="preserve"> </v>
      </c>
      <c r="K533" s="1228"/>
      <c r="L533" s="1228"/>
      <c r="M533" s="2933"/>
      <c r="N533" s="2936"/>
    </row>
    <row r="534" spans="1:14" ht="22.5" customHeight="1">
      <c r="A534" s="1232"/>
      <c r="B534" s="1232"/>
      <c r="C534" s="1232"/>
      <c r="D534" s="1342"/>
      <c r="E534" s="1232"/>
      <c r="F534" s="1232"/>
      <c r="G534" s="1232"/>
      <c r="H534" s="1232"/>
      <c r="I534" s="1303"/>
      <c r="J534" s="1353"/>
      <c r="K534" s="1232"/>
      <c r="L534" s="1232"/>
      <c r="M534" s="2933"/>
      <c r="N534" s="2936"/>
    </row>
    <row r="535" spans="1:14" ht="22.5" customHeight="1">
      <c r="A535" s="1225"/>
      <c r="B535" s="1225"/>
      <c r="C535" s="1225"/>
      <c r="D535" s="1225"/>
      <c r="E535" s="1225"/>
      <c r="F535" s="1225"/>
      <c r="G535" s="1225"/>
      <c r="H535" s="1225"/>
      <c r="I535" s="1225"/>
      <c r="J535" s="1260"/>
      <c r="K535" s="1225"/>
      <c r="L535" s="1225"/>
      <c r="M535" s="2933"/>
      <c r="N535" s="2936"/>
    </row>
    <row r="536" spans="1:14" ht="22.5" customHeight="1">
      <c r="A536" s="1228"/>
      <c r="B536" s="1228"/>
      <c r="C536" s="1228"/>
      <c r="D536" s="1228"/>
      <c r="E536" s="1228"/>
      <c r="F536" s="1228"/>
      <c r="G536" s="1228"/>
      <c r="H536" s="1228"/>
      <c r="I536" s="1228"/>
      <c r="J536" s="1352"/>
      <c r="K536" s="1228"/>
      <c r="L536" s="1228"/>
      <c r="M536" s="2933"/>
      <c r="N536" s="2936"/>
    </row>
    <row r="537" spans="1:14" ht="22.5" customHeight="1">
      <c r="A537" s="1228"/>
      <c r="B537" s="1228"/>
      <c r="C537" s="1228"/>
      <c r="D537" s="1228"/>
      <c r="E537" s="1228"/>
      <c r="F537" s="1228"/>
      <c r="G537" s="1228"/>
      <c r="H537" s="1228"/>
      <c r="I537" s="1228"/>
      <c r="J537" s="1352"/>
      <c r="K537" s="1228"/>
      <c r="L537" s="1228"/>
      <c r="M537" s="2933"/>
      <c r="N537" s="2936"/>
    </row>
    <row r="538" spans="1:14" ht="22.5" customHeight="1">
      <c r="A538" s="1228"/>
      <c r="B538" s="1228"/>
      <c r="C538" s="1228"/>
      <c r="D538" s="1228"/>
      <c r="E538" s="1228"/>
      <c r="F538" s="1228"/>
      <c r="G538" s="1228"/>
      <c r="H538" s="1228"/>
      <c r="I538" s="1228"/>
      <c r="J538" s="1352"/>
      <c r="K538" s="1228"/>
      <c r="L538" s="1228"/>
      <c r="M538" s="2933"/>
      <c r="N538" s="2936"/>
    </row>
    <row r="539" spans="1:14" ht="22.5" customHeight="1">
      <c r="A539" s="1228"/>
      <c r="B539" s="1228"/>
      <c r="C539" s="1228"/>
      <c r="D539" s="1228"/>
      <c r="E539" s="1228"/>
      <c r="F539" s="1228"/>
      <c r="G539" s="1228"/>
      <c r="H539" s="1228"/>
      <c r="I539" s="1228"/>
      <c r="J539" s="1352"/>
      <c r="K539" s="1228"/>
      <c r="L539" s="1228"/>
      <c r="M539" s="2933"/>
      <c r="N539" s="2936"/>
    </row>
    <row r="540" spans="1:14" ht="22.5" customHeight="1">
      <c r="A540" s="1228"/>
      <c r="B540" s="1228"/>
      <c r="C540" s="1228"/>
      <c r="D540" s="1228"/>
      <c r="E540" s="1228"/>
      <c r="F540" s="1228"/>
      <c r="G540" s="1228"/>
      <c r="H540" s="1228"/>
      <c r="I540" s="1228"/>
      <c r="J540" s="1352"/>
      <c r="K540" s="1228"/>
      <c r="L540" s="1228"/>
      <c r="M540" s="2933"/>
      <c r="N540" s="2936"/>
    </row>
    <row r="541" spans="1:14" ht="22.5" customHeight="1">
      <c r="A541" s="1228"/>
      <c r="B541" s="1228"/>
      <c r="C541" s="1228"/>
      <c r="D541" s="1228"/>
      <c r="E541" s="1228"/>
      <c r="F541" s="1228"/>
      <c r="G541" s="1228"/>
      <c r="H541" s="1228"/>
      <c r="I541" s="1228"/>
      <c r="J541" s="1352"/>
      <c r="K541" s="1228"/>
      <c r="L541" s="1228"/>
      <c r="M541" s="2933"/>
      <c r="N541" s="2936"/>
    </row>
    <row r="542" spans="1:14" ht="22.5" customHeight="1">
      <c r="A542" s="1228" t="str">
        <f>IF(A!DY22=0," ",A!DY22)</f>
        <v xml:space="preserve"> </v>
      </c>
      <c r="B542" s="1228"/>
      <c r="C542" s="1228"/>
      <c r="D542" s="1228" t="str">
        <f>IF(A!DZ22=0," ",A!DZ22)</f>
        <v xml:space="preserve"> </v>
      </c>
      <c r="E542" s="1228"/>
      <c r="F542" s="1228"/>
      <c r="G542" s="1228"/>
      <c r="H542" s="1228"/>
      <c r="I542" s="1228"/>
      <c r="J542" s="1352" t="str">
        <f>IF(A!EA22=0," ",A!EA22)</f>
        <v xml:space="preserve"> </v>
      </c>
      <c r="K542" s="1228"/>
      <c r="L542" s="1228"/>
      <c r="M542" s="2933"/>
      <c r="N542" s="2936"/>
    </row>
    <row r="543" spans="1:14" ht="22.5" customHeight="1">
      <c r="A543" s="1234" t="str">
        <f>"- "&amp;N543&amp;" -"</f>
        <v>- 17 -</v>
      </c>
      <c r="B543" s="1234"/>
      <c r="C543" s="1234"/>
      <c r="D543" s="1234"/>
      <c r="E543" s="1234"/>
      <c r="F543" s="1234"/>
      <c r="G543" s="1234"/>
      <c r="H543" s="1234"/>
      <c r="I543" s="1234"/>
      <c r="J543" s="1234"/>
      <c r="K543" s="1234"/>
      <c r="L543" s="1234"/>
      <c r="M543" s="2933">
        <v>1</v>
      </c>
      <c r="N543" s="2936">
        <f>IF(M543&gt;0,SUM(M$1:M543),0)</f>
        <v>17</v>
      </c>
    </row>
    <row r="544" spans="1:14" ht="22.5" customHeight="1">
      <c r="A544" s="1228"/>
      <c r="B544" s="1228"/>
      <c r="C544" s="1228"/>
      <c r="D544" s="1228"/>
      <c r="E544" s="1228"/>
      <c r="F544" s="1228"/>
      <c r="G544" s="1228"/>
      <c r="H544" s="1228"/>
      <c r="I544" s="1228"/>
      <c r="J544" s="1228"/>
      <c r="K544" s="1228"/>
      <c r="L544" s="1228"/>
      <c r="M544" s="2933"/>
      <c r="N544" s="2936"/>
    </row>
    <row r="545" spans="1:14" ht="22.5" customHeight="1">
      <c r="A545" s="1228"/>
      <c r="B545" s="1228"/>
      <c r="C545" s="1228"/>
      <c r="D545" s="1228"/>
      <c r="E545" s="1228"/>
      <c r="F545" s="1228"/>
      <c r="G545" s="1228"/>
      <c r="H545" s="1228"/>
      <c r="I545" s="1228"/>
      <c r="J545" s="1228"/>
      <c r="K545" s="1228"/>
      <c r="L545" s="1228"/>
      <c r="M545" s="2933"/>
      <c r="N545" s="2936"/>
    </row>
    <row r="546" spans="1:14" ht="22.5" customHeight="1">
      <c r="A546" s="1228"/>
      <c r="B546" s="1228" t="s">
        <v>2140</v>
      </c>
      <c r="C546" s="1228"/>
      <c r="D546" s="1228"/>
      <c r="E546" s="1228"/>
      <c r="F546" s="1228"/>
      <c r="G546" s="1228"/>
      <c r="H546" s="1228"/>
      <c r="I546" s="1228"/>
      <c r="J546" s="1228"/>
      <c r="K546" s="1228"/>
      <c r="L546" s="1228"/>
      <c r="M546" s="2933"/>
      <c r="N546" s="2936"/>
    </row>
    <row r="547" spans="1:14" ht="22.5" customHeight="1">
      <c r="A547" s="1239" t="s">
        <v>1869</v>
      </c>
      <c r="B547" s="1239"/>
      <c r="C547" s="1239"/>
      <c r="D547" s="1239"/>
      <c r="E547" s="1297" t="s">
        <v>1870</v>
      </c>
      <c r="F547" s="1239"/>
      <c r="G547" s="1239"/>
      <c r="H547" s="1239"/>
      <c r="I547" s="1298"/>
      <c r="J547" s="1239" t="s">
        <v>336</v>
      </c>
      <c r="K547" s="1239"/>
      <c r="L547" s="1239"/>
      <c r="M547" s="2933"/>
      <c r="N547" s="2936"/>
    </row>
    <row r="548" spans="1:14" ht="22.5" customHeight="1">
      <c r="A548" s="1225" t="str">
        <f>IF(A!EB11=0," ",A!EB11)</f>
        <v>1.เด็กหญิงบุญญาพร  เรืองยศ</v>
      </c>
      <c r="B548" s="1225"/>
      <c r="C548" s="1225"/>
      <c r="D548" s="1225"/>
      <c r="E548" s="1347" t="str">
        <f>IF(A!EC11=0," ",A!EC11)</f>
        <v>เหรียญทอง กิจกรรมการเล่านิทานประกอบสื่อ</v>
      </c>
      <c r="F548" s="1225"/>
      <c r="G548" s="1225"/>
      <c r="H548" s="1225"/>
      <c r="I548" s="1300"/>
      <c r="J548" s="1260" t="str">
        <f>IF(A!ED11=0," ",A!ED11)</f>
        <v>สพฐ.</v>
      </c>
      <c r="K548" s="1225"/>
      <c r="L548" s="1225"/>
      <c r="M548" s="2933"/>
      <c r="N548" s="2936"/>
    </row>
    <row r="549" spans="1:14" ht="22.5" customHeight="1">
      <c r="A549" s="1228" t="str">
        <f>IF(A!EB12=0," ",A!EB12)</f>
        <v xml:space="preserve"> </v>
      </c>
      <c r="B549" s="1228"/>
      <c r="C549" s="1228"/>
      <c r="D549" s="1228"/>
      <c r="E549" s="1348" t="str">
        <f>IF(A!EC12=0," ",A!EC12)</f>
        <v xml:space="preserve">ปฐมวัย งานศิลปหัตกรรมนักเรียนภาคเหนือ </v>
      </c>
      <c r="F549" s="1228"/>
      <c r="G549" s="1228"/>
      <c r="H549" s="1228"/>
      <c r="I549" s="1302"/>
      <c r="J549" s="1352" t="str">
        <f>IF(A!ED12=0," ",A!ED12)</f>
        <v xml:space="preserve"> </v>
      </c>
      <c r="K549" s="1228"/>
      <c r="L549" s="1228"/>
      <c r="M549" s="2933"/>
      <c r="N549" s="2936"/>
    </row>
    <row r="550" spans="1:14" ht="22.5" customHeight="1">
      <c r="A550" s="1228" t="str">
        <f>IF(A!EB13=0," ",A!EB13)</f>
        <v xml:space="preserve"> </v>
      </c>
      <c r="B550" s="1228"/>
      <c r="C550" s="1228"/>
      <c r="D550" s="1228"/>
      <c r="E550" s="1348" t="str">
        <f>IF(A!EC13=0," ",A!EC13)</f>
        <v>ครั้งที่64  จังหวัดแพร่ ประจำปีการศึกษา</v>
      </c>
      <c r="F550" s="1228"/>
      <c r="G550" s="1228"/>
      <c r="H550" s="1228"/>
      <c r="I550" s="1302"/>
      <c r="J550" s="1352" t="str">
        <f>IF(A!ED13=0," ",A!ED13)</f>
        <v xml:space="preserve"> </v>
      </c>
      <c r="K550" s="1228"/>
      <c r="L550" s="1228"/>
      <c r="M550" s="2933"/>
      <c r="N550" s="2936"/>
    </row>
    <row r="551" spans="1:14" ht="22.5" customHeight="1">
      <c r="A551" s="1228" t="str">
        <f>IF(A!EB14=0," ",A!EB14)</f>
        <v xml:space="preserve"> </v>
      </c>
      <c r="B551" s="1228"/>
      <c r="C551" s="1228"/>
      <c r="D551" s="1228"/>
      <c r="E551" s="1348" t="str">
        <f>IF(A!EC14=0," ",A!EC14)</f>
        <v>2557</v>
      </c>
      <c r="F551" s="1228"/>
      <c r="G551" s="1228"/>
      <c r="H551" s="1228"/>
      <c r="I551" s="1302"/>
      <c r="J551" s="1352" t="str">
        <f>IF(A!ED14=0," ",A!ED14)</f>
        <v xml:space="preserve"> </v>
      </c>
      <c r="K551" s="1228"/>
      <c r="L551" s="1228"/>
      <c r="M551" s="2933"/>
      <c r="N551" s="2936"/>
    </row>
    <row r="552" spans="1:14" ht="22.5" customHeight="1">
      <c r="A552" s="1228" t="str">
        <f>IF(A!EB15=0," ",A!EB15)</f>
        <v>2.เด็กชายนิตชคุณ  ทวีสกุล</v>
      </c>
      <c r="B552" s="1228"/>
      <c r="C552" s="1228"/>
      <c r="D552" s="1228"/>
      <c r="E552" s="1348" t="str">
        <f>IF(A!EC15=0," ",A!EC15)</f>
        <v xml:space="preserve">การแข่งขันเทควันโดนครเชียงใหม่ </v>
      </c>
      <c r="F552" s="1228"/>
      <c r="G552" s="1228"/>
      <c r="H552" s="1228"/>
      <c r="I552" s="1302"/>
      <c r="J552" s="1352" t="str">
        <f>IF(A!ED15=0," ",A!ED15)</f>
        <v>เทศบาลนครเชียงใหม่</v>
      </c>
      <c r="K552" s="1228"/>
      <c r="L552" s="1228"/>
      <c r="M552" s="2933"/>
      <c r="N552" s="2936"/>
    </row>
    <row r="553" spans="1:14" ht="22.5" customHeight="1">
      <c r="A553" s="1228" t="str">
        <f>IF(A!EB16=0," ",A!EB16)</f>
        <v xml:space="preserve"> </v>
      </c>
      <c r="B553" s="1228"/>
      <c r="C553" s="1228"/>
      <c r="D553" s="1228"/>
      <c r="E553" s="1348" t="str">
        <f>IF(A!EC16=0," ",A!EC16)</f>
        <v>โอเพ่นครั้งที่1</v>
      </c>
      <c r="F553" s="1228"/>
      <c r="G553" s="1228"/>
      <c r="H553" s="1228"/>
      <c r="I553" s="1302"/>
      <c r="J553" s="1352" t="str">
        <f>IF(A!ED16=0," ",A!ED16)</f>
        <v xml:space="preserve"> </v>
      </c>
      <c r="K553" s="1228"/>
      <c r="L553" s="1228"/>
      <c r="M553" s="2933"/>
      <c r="N553" s="2936"/>
    </row>
    <row r="554" spans="1:14" ht="22.5" customHeight="1">
      <c r="A554" s="1228" t="str">
        <f>IF(A!EB17=0," ",A!EB17)</f>
        <v xml:space="preserve"> </v>
      </c>
      <c r="B554" s="1228"/>
      <c r="C554" s="1228"/>
      <c r="D554" s="1228"/>
      <c r="E554" s="1348" t="str">
        <f>IF(A!EC17=0," ",A!EC17)</f>
        <v>รางวัลชนะเลิศ อันดับที่2 ประเภทยุวชน</v>
      </c>
      <c r="F554" s="1228"/>
      <c r="G554" s="1228"/>
      <c r="H554" s="1228"/>
      <c r="I554" s="1302"/>
      <c r="J554" s="1352" t="str">
        <f>IF(A!ED17=0," ",A!ED17)</f>
        <v xml:space="preserve"> </v>
      </c>
      <c r="K554" s="1228"/>
      <c r="L554" s="1228"/>
      <c r="M554" s="2933"/>
      <c r="N554" s="2936"/>
    </row>
    <row r="555" spans="1:14" ht="22.5" customHeight="1">
      <c r="A555" s="1228" t="str">
        <f>IF(A!EB18=0," ",A!EB18)</f>
        <v xml:space="preserve"> </v>
      </c>
      <c r="B555" s="1228"/>
      <c r="C555" s="1228"/>
      <c r="D555" s="1228"/>
      <c r="E555" s="1348" t="str">
        <f>IF(A!EC18=0," ",A!EC18)</f>
        <v>ชาย6ปี รุ่นBนน.18กก.แต่ไม่เกิน20กก.</v>
      </c>
      <c r="F555" s="1228"/>
      <c r="G555" s="1228"/>
      <c r="H555" s="1228"/>
      <c r="I555" s="1302"/>
      <c r="J555" s="1352" t="str">
        <f>IF(A!ED18=0," ",A!ED18)</f>
        <v xml:space="preserve"> </v>
      </c>
      <c r="K555" s="1228"/>
      <c r="L555" s="1228"/>
      <c r="M555" s="2933"/>
      <c r="N555" s="2936"/>
    </row>
    <row r="556" spans="1:14" ht="22.5" customHeight="1">
      <c r="A556" s="1228" t="str">
        <f>IF(A!EB19=0," ",A!EB19)</f>
        <v>3.เด็กชายปกป้อง สุขไชยสงค์</v>
      </c>
      <c r="B556" s="1228"/>
      <c r="C556" s="1228"/>
      <c r="D556" s="1228"/>
      <c r="E556" s="1348" t="str">
        <f>IF(A!EC19=0," ",A!EC19)</f>
        <v>กิจกรรม การปั้นดินน้ำมัน ระดับชั้นปฐมวัย</v>
      </c>
      <c r="F556" s="1228"/>
      <c r="G556" s="1228"/>
      <c r="H556" s="1228"/>
      <c r="I556" s="1302"/>
      <c r="J556" s="1352" t="str">
        <f>IF(A!ED19=0," ",A!ED19)</f>
        <v>สพป.พะเยาเขต1</v>
      </c>
      <c r="K556" s="1228"/>
      <c r="L556" s="1228"/>
      <c r="M556" s="2933"/>
      <c r="N556" s="2936"/>
    </row>
    <row r="557" spans="1:14" ht="22.5" customHeight="1">
      <c r="A557" s="1228" t="str">
        <f>IF(A!EB20=0," ",A!EB20)</f>
        <v xml:space="preserve"> </v>
      </c>
      <c r="B557" s="1228"/>
      <c r="C557" s="1228"/>
      <c r="D557" s="1228"/>
      <c r="E557" s="1348" t="str">
        <f>IF(A!EC20=0," ",A!EC20)</f>
        <v>ได้รับรางวัลระดับเหรียญทอง</v>
      </c>
      <c r="F557" s="1228"/>
      <c r="G557" s="1228"/>
      <c r="H557" s="1228"/>
      <c r="I557" s="1302"/>
      <c r="J557" s="1352" t="str">
        <f>IF(A!ED20=0," ",A!ED20)</f>
        <v xml:space="preserve"> </v>
      </c>
      <c r="K557" s="1228"/>
      <c r="L557" s="1228"/>
      <c r="M557" s="2933"/>
      <c r="N557" s="2936"/>
    </row>
    <row r="558" spans="1:14" ht="22.5" customHeight="1">
      <c r="A558" s="1228" t="str">
        <f>IF(A!EB21=0," ",A!EB21)</f>
        <v>4.เด็กหญิงพชรวีร์  วงศ์ไชย</v>
      </c>
      <c r="B558" s="1228"/>
      <c r="C558" s="1228"/>
      <c r="D558" s="1228"/>
      <c r="E558" s="1348" t="str">
        <f>IF(A!EC21=0," ",A!EC21)</f>
        <v>กิจกรรม การปั้นดินน้ำมัน ระดับชั้นปฐมวัย</v>
      </c>
      <c r="F558" s="1228"/>
      <c r="G558" s="1228"/>
      <c r="H558" s="1228"/>
      <c r="I558" s="1302"/>
      <c r="J558" s="1352" t="str">
        <f>IF(A!ED21=0," ",A!ED21)</f>
        <v>สพป.พะเยาเขต1</v>
      </c>
      <c r="K558" s="1228"/>
      <c r="L558" s="1228"/>
      <c r="M558" s="2933"/>
      <c r="N558" s="2936"/>
    </row>
    <row r="559" spans="1:14" ht="22.5" customHeight="1">
      <c r="A559" s="1228" t="str">
        <f>IF(A!EB22=0," ",A!EB22)</f>
        <v xml:space="preserve"> </v>
      </c>
      <c r="B559" s="1228"/>
      <c r="C559" s="1228"/>
      <c r="D559" s="1228"/>
      <c r="E559" s="1348" t="str">
        <f>IF(A!EC22=0," ",A!EC22)</f>
        <v>ได้รับรางวัลระดับเหรียญทอง</v>
      </c>
      <c r="F559" s="1228"/>
      <c r="G559" s="1228"/>
      <c r="H559" s="1228"/>
      <c r="I559" s="1302"/>
      <c r="J559" s="1352" t="str">
        <f>IF(A!ED22=0," ",A!ED22)</f>
        <v xml:space="preserve"> </v>
      </c>
      <c r="K559" s="1228"/>
      <c r="L559" s="1228"/>
      <c r="M559" s="2933"/>
      <c r="N559" s="2936"/>
    </row>
    <row r="560" spans="1:14" ht="22.5" customHeight="1">
      <c r="A560" s="1228" t="str">
        <f>IF(A!EB23=0," ",A!EB23)</f>
        <v>5.เด็กหญิงพิรญาณ์  อ้อยหวาน</v>
      </c>
      <c r="B560" s="1228"/>
      <c r="C560" s="1228"/>
      <c r="D560" s="1228"/>
      <c r="E560" s="1348" t="str">
        <f>IF(A!EC23=0," ",A!EC23)</f>
        <v>กิจกรรม การปั้นดินน้ำมัน ระดับชั้นปฐมวัย</v>
      </c>
      <c r="F560" s="1228"/>
      <c r="G560" s="1228"/>
      <c r="H560" s="1228"/>
      <c r="I560" s="1302"/>
      <c r="J560" s="1352" t="str">
        <f>IF(A!ED23=0," ",A!ED23)</f>
        <v>สพป.พะเยาเขต1</v>
      </c>
      <c r="K560" s="1228"/>
      <c r="L560" s="1228"/>
      <c r="M560" s="2933"/>
      <c r="N560" s="2936"/>
    </row>
    <row r="561" spans="1:14" ht="22.5" customHeight="1">
      <c r="A561" s="1228" t="str">
        <f>IF(A!EB24=0," ",A!EB24)</f>
        <v xml:space="preserve"> </v>
      </c>
      <c r="B561" s="1228"/>
      <c r="C561" s="1228"/>
      <c r="D561" s="1228"/>
      <c r="E561" s="1348" t="str">
        <f>IF(A!EC24=0," ",A!EC24)</f>
        <v>ได้รับรางวัลระดับเหรียญทอง</v>
      </c>
      <c r="F561" s="1228"/>
      <c r="G561" s="1228"/>
      <c r="H561" s="1228"/>
      <c r="I561" s="1302"/>
      <c r="J561" s="1352" t="str">
        <f>IF(A!ED24=0," ",A!ED24)</f>
        <v xml:space="preserve"> </v>
      </c>
      <c r="K561" s="1228"/>
      <c r="L561" s="1228"/>
      <c r="M561" s="2933"/>
      <c r="N561" s="2936"/>
    </row>
    <row r="562" spans="1:14" ht="22.5" customHeight="1">
      <c r="A562" s="1228" t="str">
        <f>IF(A!EB25=0," ",A!EB25)</f>
        <v>6.เด็กหญิงภัทรพร  ลำน้อย</v>
      </c>
      <c r="B562" s="1228"/>
      <c r="C562" s="1228"/>
      <c r="D562" s="1228"/>
      <c r="E562" s="1348" t="str">
        <f>IF(A!EC25=0," ",A!EC25)</f>
        <v xml:space="preserve">การแข่งขันเทควันโดเชียงรายโอเพ่น 2014 </v>
      </c>
      <c r="F562" s="1228"/>
      <c r="G562" s="1228"/>
      <c r="H562" s="1228"/>
      <c r="I562" s="1302"/>
      <c r="J562" s="1352" t="str">
        <f>IF(A!ED25=0," ",A!ED25)</f>
        <v>สมาคกีฬาจังหวัดเชียงราย</v>
      </c>
      <c r="K562" s="1228"/>
      <c r="L562" s="1228"/>
      <c r="M562" s="2933"/>
      <c r="N562" s="2936"/>
    </row>
    <row r="563" spans="1:14" ht="22.5" customHeight="1">
      <c r="A563" s="1228" t="str">
        <f>IF(A!EB26=0," ",A!EB26)</f>
        <v xml:space="preserve"> </v>
      </c>
      <c r="B563" s="1228"/>
      <c r="C563" s="1228"/>
      <c r="D563" s="1228"/>
      <c r="E563" s="1348" t="str">
        <f>IF(A!EC26=0," ",A!EC26)</f>
        <v>ได้รับรางวัลชนะเลิศ</v>
      </c>
      <c r="F563" s="1228"/>
      <c r="G563" s="1228"/>
      <c r="H563" s="1228"/>
      <c r="I563" s="1302"/>
      <c r="J563" s="1352" t="str">
        <f>IF(A!ED26=0," ",A!ED26)</f>
        <v xml:space="preserve"> </v>
      </c>
      <c r="K563" s="1228"/>
      <c r="L563" s="1228"/>
      <c r="M563" s="2933"/>
      <c r="N563" s="2936"/>
    </row>
    <row r="564" spans="1:14" ht="22.5" customHeight="1">
      <c r="A564" s="1228" t="str">
        <f>IF(A!EB27=0," ",A!EB27)</f>
        <v>7.เด็กหญิงนวรันต์  จำรัส</v>
      </c>
      <c r="B564" s="1228"/>
      <c r="C564" s="1228"/>
      <c r="D564" s="1228"/>
      <c r="E564" s="1348" t="str">
        <f>IF(A!EC27=0," ",A!EC27)</f>
        <v>การแข่งขันว่ายน้ำอำเภอฝางต้านภัยยาเสพติด</v>
      </c>
      <c r="F564" s="1228"/>
      <c r="G564" s="1228"/>
      <c r="H564" s="1228"/>
      <c r="I564" s="1302"/>
      <c r="J564" s="1352" t="str">
        <f>IF(A!ED27=0," ",A!ED27)</f>
        <v xml:space="preserve"> </v>
      </c>
      <c r="K564" s="1228"/>
      <c r="L564" s="1228"/>
      <c r="M564" s="2933"/>
      <c r="N564" s="2936"/>
    </row>
    <row r="565" spans="1:14" ht="22.5" customHeight="1">
      <c r="A565" s="1228" t="str">
        <f>IF(A!EB28=0," ",A!EB28)</f>
        <v xml:space="preserve"> </v>
      </c>
      <c r="B565" s="1228"/>
      <c r="C565" s="1228"/>
      <c r="D565" s="1228"/>
      <c r="E565" s="1348" t="str">
        <f>IF(A!EC28=0," ",A!EC28)</f>
        <v>ชิงแชมป์ภาคเหนือ รอบคัดเลือก</v>
      </c>
      <c r="F565" s="1228"/>
      <c r="G565" s="1228"/>
      <c r="H565" s="1228"/>
      <c r="I565" s="1302"/>
      <c r="J565" s="1352" t="str">
        <f>IF(A!ED28=0," ",A!ED28)</f>
        <v>องค์การบริหารส่วน</v>
      </c>
      <c r="K565" s="1228"/>
      <c r="L565" s="1228"/>
      <c r="M565" s="2933"/>
      <c r="N565" s="2936"/>
    </row>
    <row r="566" spans="1:14" ht="22.5" customHeight="1">
      <c r="A566" s="1228" t="str">
        <f>IF(A!EB29=0," ",A!EB29)</f>
        <v xml:space="preserve"> </v>
      </c>
      <c r="B566" s="1228"/>
      <c r="C566" s="1228"/>
      <c r="D566" s="1228"/>
      <c r="E566" s="1348" t="str">
        <f>IF(A!EC29=0," ",A!EC29)</f>
        <v xml:space="preserve"> </v>
      </c>
      <c r="F566" s="1228"/>
      <c r="G566" s="1228"/>
      <c r="H566" s="1228"/>
      <c r="I566" s="1302"/>
      <c r="J566" s="1352" t="str">
        <f>IF(A!ED29=0," ",A!ED29)</f>
        <v>จังหวัดเชียงใหม่</v>
      </c>
      <c r="K566" s="1228"/>
      <c r="L566" s="1228"/>
      <c r="M566" s="2933"/>
      <c r="N566" s="2936"/>
    </row>
    <row r="567" spans="1:14" ht="22.5" customHeight="1">
      <c r="A567" s="1228" t="str">
        <f>IF(A!EB30=0," ",A!EB30)</f>
        <v xml:space="preserve"> </v>
      </c>
      <c r="B567" s="1228"/>
      <c r="C567" s="1228"/>
      <c r="D567" s="1228"/>
      <c r="E567" s="1348" t="str">
        <f>IF(A!EC30=0," ",A!EC30)</f>
        <v xml:space="preserve"> </v>
      </c>
      <c r="F567" s="1228"/>
      <c r="G567" s="1228"/>
      <c r="H567" s="1228"/>
      <c r="I567" s="1302"/>
      <c r="J567" s="1352" t="str">
        <f>IF(A!ED30=0," ",A!ED30)</f>
        <v xml:space="preserve"> </v>
      </c>
      <c r="K567" s="1228"/>
      <c r="L567" s="1228"/>
      <c r="M567" s="2933"/>
      <c r="N567" s="2936"/>
    </row>
    <row r="568" spans="1:14" ht="22.5" customHeight="1">
      <c r="A568" s="1993" t="str">
        <f>IF(A!EE11=0," ",A!EE11)</f>
        <v>8.เด็กหญิงนรมน พรหมโลก</v>
      </c>
      <c r="B568" s="1228"/>
      <c r="C568" s="1228"/>
      <c r="D568" s="1228"/>
      <c r="E568" s="1348" t="str">
        <f>IF(A!EF11=0," ",A!EF11)</f>
        <v>การแข่งขันว่ายน้ำ ช่อแฮสวิมมิ่งเกมส์ฝ่า</v>
      </c>
      <c r="F568" s="1228"/>
      <c r="G568" s="1228"/>
      <c r="H568" s="1228"/>
      <c r="I568" s="1302"/>
      <c r="J568" s="1352" t="str">
        <f>IF(A!EG11=0," ",A!EG11)</f>
        <v>สมาคมกีฬาคมจังหวัด</v>
      </c>
      <c r="K568" s="1228"/>
      <c r="L568" s="1228"/>
      <c r="M568" s="2933"/>
      <c r="N568" s="2936"/>
    </row>
    <row r="569" spans="1:14" ht="22.5" customHeight="1">
      <c r="A569" s="1993" t="str">
        <f>IF(A!EE12=0," ",A!EE12)</f>
        <v xml:space="preserve"> </v>
      </c>
      <c r="B569" s="1228"/>
      <c r="C569" s="1228"/>
      <c r="D569" s="1228"/>
      <c r="E569" s="1348" t="str">
        <f>IF(A!EF12=0," ",A!EF12)</f>
        <v>สายหมอก ครั้งที่8</v>
      </c>
      <c r="F569" s="1228"/>
      <c r="G569" s="1228"/>
      <c r="H569" s="1228"/>
      <c r="I569" s="1302"/>
      <c r="J569" s="1352" t="str">
        <f>IF(A!EG12=0," ",A!EG12)</f>
        <v>แพร่</v>
      </c>
      <c r="K569" s="1228"/>
      <c r="L569" s="1228"/>
      <c r="M569" s="2933"/>
      <c r="N569" s="2936"/>
    </row>
    <row r="570" spans="1:14" ht="22.5" customHeight="1">
      <c r="A570" s="1993" t="str">
        <f>IF(A!EE13=0," ",A!EE13)</f>
        <v>9.เด็กหญิงมิณฑิตา  หลักฐาน</v>
      </c>
      <c r="B570" s="1228"/>
      <c r="C570" s="1228"/>
      <c r="D570" s="1228"/>
      <c r="E570" s="1348" t="str">
        <f>IF(A!EF13=0," ",A!EF13)</f>
        <v>การแข่งขันว่ายน้ำ ช่อแฮสวิมมิ่งเกมส์ฝ่า</v>
      </c>
      <c r="F570" s="1228"/>
      <c r="G570" s="1228"/>
      <c r="H570" s="1228"/>
      <c r="I570" s="1302"/>
      <c r="J570" s="1352" t="str">
        <f>IF(A!EG13=0," ",A!EG13)</f>
        <v>สมาคมกีฬาคมจังหวัด</v>
      </c>
      <c r="K570" s="1228"/>
      <c r="L570" s="1228"/>
      <c r="M570" s="2933"/>
      <c r="N570" s="2936"/>
    </row>
    <row r="571" spans="1:14" ht="22.5" customHeight="1">
      <c r="A571" s="1993" t="str">
        <f>IF(A!EE14=0," ",A!EE14)</f>
        <v xml:space="preserve"> </v>
      </c>
      <c r="B571" s="1228"/>
      <c r="C571" s="1228"/>
      <c r="D571" s="1228"/>
      <c r="E571" s="1348" t="str">
        <f>IF(A!EF14=0," ",A!EF14)</f>
        <v>สายหมอก ครั้งที่8</v>
      </c>
      <c r="F571" s="1228"/>
      <c r="G571" s="1228"/>
      <c r="H571" s="1228"/>
      <c r="I571" s="1302"/>
      <c r="J571" s="1352" t="str">
        <f>IF(A!EG14=0," ",A!EG14)</f>
        <v>แพร่</v>
      </c>
      <c r="K571" s="1228"/>
      <c r="L571" s="1228"/>
      <c r="M571" s="2933"/>
      <c r="N571" s="2936"/>
    </row>
    <row r="572" spans="1:14" ht="22.5" customHeight="1">
      <c r="A572" s="1993" t="str">
        <f>IF(A!EE15=0," ",A!EE15)</f>
        <v>10.เด็กนวรัตน์  จำรัส</v>
      </c>
      <c r="B572" s="1228"/>
      <c r="C572" s="1228"/>
      <c r="D572" s="1228"/>
      <c r="E572" s="1348" t="str">
        <f>IF(A!EF15=0," ",A!EF15)</f>
        <v>การแข่งขันว่ายน้ำ ช่อแฮสวิมมิ่งเกมส์ฝ่า</v>
      </c>
      <c r="F572" s="1228"/>
      <c r="G572" s="1228"/>
      <c r="H572" s="1228"/>
      <c r="I572" s="1302"/>
      <c r="J572" s="1352" t="str">
        <f>IF(A!EG15=0," ",A!EG15)</f>
        <v>สมาคมกีฬาคมจังหวัด</v>
      </c>
      <c r="K572" s="1228"/>
      <c r="L572" s="1228"/>
      <c r="M572" s="2933"/>
      <c r="N572" s="2936"/>
    </row>
    <row r="573" spans="1:14" ht="22.5" customHeight="1">
      <c r="A573" s="1993" t="str">
        <f>IF(A!EE16=0," ",A!EE16)</f>
        <v xml:space="preserve"> </v>
      </c>
      <c r="B573" s="1228"/>
      <c r="C573" s="1228"/>
      <c r="D573" s="1228"/>
      <c r="E573" s="1348" t="str">
        <f>IF(A!EF16=0," ",A!EF16)</f>
        <v>สายหมอก ครั้งที่8</v>
      </c>
      <c r="F573" s="1228"/>
      <c r="G573" s="1228"/>
      <c r="H573" s="1228"/>
      <c r="I573" s="1302"/>
      <c r="J573" s="1352" t="str">
        <f>IF(A!EG16=0," ",A!EG16)</f>
        <v>แพร่</v>
      </c>
      <c r="K573" s="1228"/>
      <c r="L573" s="1228"/>
      <c r="M573" s="2933"/>
      <c r="N573" s="2936"/>
    </row>
    <row r="574" spans="1:14" ht="22.5" customHeight="1">
      <c r="A574" s="1993" t="str">
        <f>IF(A!EE17=0," ",A!EE17)</f>
        <v>11.เด็กหญิงพิชฎาณัฏฐ์ ทาใจ</v>
      </c>
      <c r="B574" s="1228"/>
      <c r="C574" s="1228"/>
      <c r="D574" s="1228"/>
      <c r="E574" s="1348" t="str">
        <f>IF(A!EF17=0," ",A!EF17)</f>
        <v>การแข่งขันแชร์บอลระดับอนุบาล</v>
      </c>
      <c r="F574" s="1228"/>
      <c r="G574" s="1228"/>
      <c r="H574" s="1228"/>
      <c r="I574" s="1302"/>
      <c r="J574" s="1352" t="str">
        <f>IF(A!EG17=0," ",A!EG17)</f>
        <v>กลุ่มโรงเรียนเมือง</v>
      </c>
      <c r="K574" s="1228"/>
      <c r="L574" s="1228"/>
      <c r="M574" s="2933"/>
      <c r="N574" s="2936"/>
    </row>
    <row r="575" spans="1:14" ht="22.5" customHeight="1">
      <c r="A575" s="1993" t="str">
        <f>IF(A!EE18=0," ",A!EE18)</f>
        <v xml:space="preserve"> </v>
      </c>
      <c r="B575" s="1228"/>
      <c r="C575" s="1228"/>
      <c r="D575" s="1228"/>
      <c r="E575" s="1348" t="str">
        <f>IF(A!EF18=0," ",A!EF18)</f>
        <v xml:space="preserve">รางวัลรองชนะเลิศ </v>
      </c>
      <c r="F575" s="1228"/>
      <c r="G575" s="1228"/>
      <c r="H575" s="1228"/>
      <c r="I575" s="1302"/>
      <c r="J575" s="1352" t="str">
        <f>IF(A!EG18=0," ",A!EG18)</f>
        <v>พะเยาเมือง2</v>
      </c>
      <c r="K575" s="1228"/>
      <c r="L575" s="1228"/>
      <c r="M575" s="2933"/>
      <c r="N575" s="2936"/>
    </row>
    <row r="576" spans="1:14" ht="22.5" customHeight="1">
      <c r="A576" s="1993" t="str">
        <f>IF(A!EE19=0," ",A!EE19)</f>
        <v>12.เด็กหญิงณัฐกิตติ์  วงศ์ไชยา</v>
      </c>
      <c r="B576" s="1228"/>
      <c r="C576" s="1228"/>
      <c r="D576" s="1228"/>
      <c r="E576" s="1348" t="str">
        <f>IF(A!EF19=0," ",A!EF19)</f>
        <v>การแข่งขันกรีฑาระดับอนุบาล</v>
      </c>
      <c r="F576" s="1228"/>
      <c r="G576" s="1228"/>
      <c r="H576" s="1228"/>
      <c r="I576" s="1302"/>
      <c r="J576" s="1352" t="str">
        <f>IF(A!EG19=0," ",A!EG19)</f>
        <v>กลุ่มโรงเรียนเมือง</v>
      </c>
      <c r="K576" s="1228"/>
      <c r="L576" s="1228"/>
      <c r="M576" s="2933"/>
      <c r="N576" s="2936"/>
    </row>
    <row r="577" spans="1:14" ht="22.5" customHeight="1">
      <c r="A577" s="1234" t="str">
        <f>"- "&amp;N577&amp;" -"</f>
        <v>- 18 -</v>
      </c>
      <c r="B577" s="1234"/>
      <c r="C577" s="1234"/>
      <c r="D577" s="1234"/>
      <c r="E577" s="1234"/>
      <c r="F577" s="1234"/>
      <c r="G577" s="1234"/>
      <c r="H577" s="1234"/>
      <c r="I577" s="1234"/>
      <c r="J577" s="1234"/>
      <c r="K577" s="1234"/>
      <c r="L577" s="1234"/>
      <c r="M577" s="2933">
        <v>1</v>
      </c>
      <c r="N577" s="2936">
        <f>IF(M577&gt;0,SUM(M$1:M577),0)</f>
        <v>18</v>
      </c>
    </row>
    <row r="578" spans="1:14" ht="22.5" customHeight="1">
      <c r="A578" s="1993"/>
      <c r="B578" s="1228"/>
      <c r="C578" s="1228"/>
      <c r="D578" s="1228"/>
      <c r="E578" s="1228"/>
      <c r="F578" s="1228"/>
      <c r="G578" s="1228"/>
      <c r="H578" s="1228"/>
      <c r="I578" s="1228"/>
      <c r="J578" s="1228"/>
      <c r="K578" s="1228"/>
      <c r="L578" s="1228"/>
      <c r="M578" s="2933"/>
      <c r="N578" s="2936"/>
    </row>
    <row r="579" spans="1:14" ht="22.5" customHeight="1">
      <c r="A579" s="1993"/>
      <c r="B579" s="1228"/>
      <c r="C579" s="1228"/>
      <c r="D579" s="1228"/>
      <c r="E579" s="1228"/>
      <c r="F579" s="1228"/>
      <c r="G579" s="1228"/>
      <c r="H579" s="1228"/>
      <c r="I579" s="1228"/>
      <c r="J579" s="1228"/>
      <c r="K579" s="1228"/>
      <c r="L579" s="1228"/>
      <c r="M579" s="2933"/>
      <c r="N579" s="2936"/>
    </row>
    <row r="580" spans="1:14" ht="22.5" customHeight="1">
      <c r="A580" s="1993"/>
      <c r="B580" s="1228" t="s">
        <v>2140</v>
      </c>
      <c r="C580" s="1228"/>
      <c r="D580" s="1228"/>
      <c r="E580" s="1228"/>
      <c r="F580" s="1228"/>
      <c r="G580" s="1228"/>
      <c r="H580" s="1228"/>
      <c r="I580" s="1228"/>
      <c r="J580" s="1228"/>
      <c r="K580" s="1228"/>
      <c r="L580" s="1228"/>
      <c r="M580" s="2933"/>
      <c r="N580" s="2936"/>
    </row>
    <row r="581" spans="1:14" ht="22.5" customHeight="1">
      <c r="A581" s="1223" t="s">
        <v>1869</v>
      </c>
      <c r="B581" s="1239"/>
      <c r="C581" s="1239"/>
      <c r="D581" s="1239"/>
      <c r="E581" s="1297" t="s">
        <v>1870</v>
      </c>
      <c r="F581" s="1239"/>
      <c r="G581" s="1239"/>
      <c r="H581" s="1239"/>
      <c r="I581" s="1298"/>
      <c r="J581" s="1239" t="s">
        <v>336</v>
      </c>
      <c r="K581" s="1239"/>
      <c r="L581" s="1239"/>
      <c r="M581" s="2933"/>
      <c r="N581" s="2936"/>
    </row>
    <row r="582" spans="1:14" ht="22.5" customHeight="1">
      <c r="A582" s="1991" t="str">
        <f>IF(A!EE20=0," ",A!EE20)</f>
        <v xml:space="preserve"> </v>
      </c>
      <c r="B582" s="1225"/>
      <c r="C582" s="1225"/>
      <c r="D582" s="1225"/>
      <c r="E582" s="1347" t="str">
        <f>IF(A!EF20=0," ",A!EF20)</f>
        <v xml:space="preserve">รางวัลรองชนะเลิศ </v>
      </c>
      <c r="F582" s="1225"/>
      <c r="G582" s="1225"/>
      <c r="H582" s="1225"/>
      <c r="I582" s="1300"/>
      <c r="J582" s="1260" t="str">
        <f>IF(A!EG20=0," ",A!EG20)</f>
        <v>พะเยาเมือง2</v>
      </c>
      <c r="K582" s="1225"/>
      <c r="L582" s="1225"/>
      <c r="M582" s="2933"/>
      <c r="N582" s="2936"/>
    </row>
    <row r="583" spans="1:14" ht="22.5" customHeight="1">
      <c r="A583" s="1993" t="str">
        <f>IF(A!EE21=0," ",A!EE21)</f>
        <v xml:space="preserve"> </v>
      </c>
      <c r="B583" s="1228"/>
      <c r="C583" s="1228"/>
      <c r="D583" s="1228"/>
      <c r="E583" s="1348" t="str">
        <f>IF(A!EF21=0," ",A!EF21)</f>
        <v xml:space="preserve"> </v>
      </c>
      <c r="F583" s="1228"/>
      <c r="G583" s="1228"/>
      <c r="H583" s="1228"/>
      <c r="I583" s="1302"/>
      <c r="J583" s="1352" t="str">
        <f>IF(A!EG21=0," ",A!EG21)</f>
        <v xml:space="preserve"> </v>
      </c>
      <c r="K583" s="1228"/>
      <c r="L583" s="1228"/>
      <c r="M583" s="2933"/>
      <c r="N583" s="2936"/>
    </row>
    <row r="584" spans="1:14" ht="22.5" customHeight="1">
      <c r="A584" s="1993" t="str">
        <f>IF(A!EE22=0," ",A!EE22)</f>
        <v xml:space="preserve"> </v>
      </c>
      <c r="B584" s="1228"/>
      <c r="C584" s="1228"/>
      <c r="D584" s="1228"/>
      <c r="E584" s="1348" t="str">
        <f>IF(A!EF22=0," ",A!EF22)</f>
        <v xml:space="preserve"> </v>
      </c>
      <c r="F584" s="1228"/>
      <c r="G584" s="1228"/>
      <c r="H584" s="1228"/>
      <c r="I584" s="1302"/>
      <c r="J584" s="1352" t="str">
        <f>IF(A!EG22=0," ",A!EG22)</f>
        <v xml:space="preserve"> </v>
      </c>
      <c r="K584" s="1228"/>
      <c r="L584" s="1228"/>
      <c r="M584" s="2933"/>
      <c r="N584" s="2936"/>
    </row>
    <row r="585" spans="1:14" ht="22.5" customHeight="1">
      <c r="A585" s="1993" t="str">
        <f>IF(A!EE23=0," ",A!EE23)</f>
        <v xml:space="preserve"> </v>
      </c>
      <c r="B585" s="1228"/>
      <c r="C585" s="1228"/>
      <c r="D585" s="1228"/>
      <c r="E585" s="1348" t="str">
        <f>IF(A!EF23=0," ",A!EF23)</f>
        <v xml:space="preserve"> </v>
      </c>
      <c r="F585" s="1228"/>
      <c r="G585" s="1228"/>
      <c r="H585" s="1228"/>
      <c r="I585" s="1302"/>
      <c r="J585" s="1352" t="str">
        <f>IF(A!EG23=0," ",A!EG23)</f>
        <v xml:space="preserve"> </v>
      </c>
      <c r="K585" s="1228"/>
      <c r="L585" s="1228"/>
      <c r="M585" s="2933"/>
      <c r="N585" s="2936"/>
    </row>
    <row r="586" spans="1:14" ht="22.5" customHeight="1">
      <c r="A586" s="1993" t="str">
        <f>IF(A!EE24=0," ",A!EE24)</f>
        <v xml:space="preserve"> </v>
      </c>
      <c r="B586" s="1228"/>
      <c r="C586" s="1228"/>
      <c r="D586" s="1228"/>
      <c r="E586" s="1348" t="str">
        <f>IF(A!EF24=0," ",A!EF24)</f>
        <v xml:space="preserve"> </v>
      </c>
      <c r="F586" s="1228"/>
      <c r="G586" s="1228"/>
      <c r="H586" s="1228"/>
      <c r="I586" s="1302"/>
      <c r="J586" s="1352" t="str">
        <f>IF(A!EG24=0," ",A!EG24)</f>
        <v xml:space="preserve"> </v>
      </c>
      <c r="K586" s="1228"/>
      <c r="L586" s="1228"/>
      <c r="M586" s="2933"/>
      <c r="N586" s="2936"/>
    </row>
    <row r="587" spans="1:14" ht="22.5" customHeight="1">
      <c r="A587" s="1993" t="str">
        <f>IF(A!EE25=0," ",A!EE25)</f>
        <v xml:space="preserve"> </v>
      </c>
      <c r="B587" s="1228"/>
      <c r="C587" s="1228"/>
      <c r="D587" s="1228"/>
      <c r="E587" s="1348" t="str">
        <f>IF(A!EF25=0," ",A!EF25)</f>
        <v xml:space="preserve"> </v>
      </c>
      <c r="F587" s="1228"/>
      <c r="G587" s="1228"/>
      <c r="H587" s="1228"/>
      <c r="I587" s="1302"/>
      <c r="J587" s="1352" t="str">
        <f>IF(A!EG25=0," ",A!EG25)</f>
        <v xml:space="preserve"> </v>
      </c>
      <c r="K587" s="1228"/>
      <c r="L587" s="1228"/>
      <c r="M587" s="2933"/>
      <c r="N587" s="2936"/>
    </row>
    <row r="588" spans="1:14" ht="22.5" customHeight="1">
      <c r="A588" s="1993" t="str">
        <f>IF(A!EE26=0," ",A!EE26)</f>
        <v xml:space="preserve"> </v>
      </c>
      <c r="B588" s="1228"/>
      <c r="C588" s="1228"/>
      <c r="D588" s="1228"/>
      <c r="E588" s="1348" t="str">
        <f>IF(A!EF26=0," ",A!EF26)</f>
        <v xml:space="preserve"> </v>
      </c>
      <c r="F588" s="1228"/>
      <c r="G588" s="1228"/>
      <c r="H588" s="1228"/>
      <c r="I588" s="1302"/>
      <c r="J588" s="1352" t="str">
        <f>IF(A!EG26=0," ",A!EG26)</f>
        <v xml:space="preserve"> </v>
      </c>
      <c r="K588" s="1228"/>
      <c r="L588" s="1228"/>
      <c r="M588" s="2933"/>
      <c r="N588" s="2936"/>
    </row>
    <row r="589" spans="1:14" ht="22.5" customHeight="1">
      <c r="A589" s="1993" t="str">
        <f>IF(A!EE27=0," ",A!EE27)</f>
        <v xml:space="preserve"> </v>
      </c>
      <c r="B589" s="1228"/>
      <c r="C589" s="1228"/>
      <c r="D589" s="1228"/>
      <c r="E589" s="1348" t="str">
        <f>IF(A!EF27=0," ",A!EF27)</f>
        <v xml:space="preserve"> </v>
      </c>
      <c r="F589" s="1228"/>
      <c r="G589" s="1228"/>
      <c r="H589" s="1228"/>
      <c r="I589" s="1302"/>
      <c r="J589" s="1352" t="str">
        <f>IF(A!EG27=0," ",A!EG27)</f>
        <v xml:space="preserve"> </v>
      </c>
      <c r="K589" s="1228"/>
      <c r="L589" s="1228"/>
      <c r="M589" s="2933"/>
      <c r="N589" s="2936"/>
    </row>
    <row r="590" spans="1:14" ht="22.5" customHeight="1">
      <c r="A590" s="1993" t="str">
        <f>IF(A!EE28=0," ",A!EE28)</f>
        <v xml:space="preserve"> </v>
      </c>
      <c r="B590" s="1228"/>
      <c r="C590" s="1228"/>
      <c r="D590" s="1228"/>
      <c r="E590" s="1348" t="str">
        <f>IF(A!EF28=0," ",A!EF28)</f>
        <v xml:space="preserve"> </v>
      </c>
      <c r="F590" s="1228"/>
      <c r="G590" s="1228"/>
      <c r="H590" s="1228"/>
      <c r="I590" s="1302"/>
      <c r="J590" s="1352" t="str">
        <f>IF(A!EG28=0," ",A!EG28)</f>
        <v xml:space="preserve"> </v>
      </c>
      <c r="K590" s="1228"/>
      <c r="L590" s="1228"/>
      <c r="M590" s="2933"/>
      <c r="N590" s="2936"/>
    </row>
    <row r="591" spans="1:14" ht="22.5" customHeight="1">
      <c r="A591" s="1993" t="str">
        <f>IF(A!EE29=0," ",A!EE29)</f>
        <v xml:space="preserve"> </v>
      </c>
      <c r="B591" s="1228"/>
      <c r="C591" s="1228"/>
      <c r="D591" s="1228"/>
      <c r="E591" s="1348" t="str">
        <f>IF(A!EF29=0," ",A!EF29)</f>
        <v xml:space="preserve"> </v>
      </c>
      <c r="F591" s="1228"/>
      <c r="G591" s="1228"/>
      <c r="H591" s="1228"/>
      <c r="I591" s="1302"/>
      <c r="J591" s="1352" t="str">
        <f>IF(A!EG29=0," ",A!EG29)</f>
        <v xml:space="preserve"> </v>
      </c>
      <c r="K591" s="1228"/>
      <c r="L591" s="1228"/>
      <c r="M591" s="2933"/>
      <c r="N591" s="2936"/>
    </row>
    <row r="592" spans="1:14" ht="22.5" customHeight="1">
      <c r="A592" s="1993" t="str">
        <f>IF(A!EE30=0," ",A!EE30)</f>
        <v xml:space="preserve"> </v>
      </c>
      <c r="B592" s="1228"/>
      <c r="C592" s="1228"/>
      <c r="D592" s="1228"/>
      <c r="E592" s="1348" t="str">
        <f>IF(A!EF30=0," ",A!EF30)</f>
        <v xml:space="preserve"> </v>
      </c>
      <c r="F592" s="1228"/>
      <c r="G592" s="1228"/>
      <c r="H592" s="1228"/>
      <c r="I592" s="1302"/>
      <c r="J592" s="1352" t="str">
        <f>IF(A!EG30=0," ",A!EG30)</f>
        <v xml:space="preserve"> </v>
      </c>
      <c r="K592" s="1228"/>
      <c r="L592" s="1228"/>
      <c r="M592" s="2933"/>
      <c r="N592" s="2936"/>
    </row>
    <row r="593" spans="1:14" ht="22.5" customHeight="1">
      <c r="A593" s="1995" t="str">
        <f>IF(A!EE31=0," ",A!EE31)</f>
        <v xml:space="preserve"> </v>
      </c>
      <c r="B593" s="1232"/>
      <c r="C593" s="1232"/>
      <c r="D593" s="1232"/>
      <c r="E593" s="1350" t="str">
        <f>IF(A!EF31=0," ",A!EF31)</f>
        <v xml:space="preserve"> </v>
      </c>
      <c r="F593" s="1232"/>
      <c r="G593" s="1232"/>
      <c r="H593" s="1232"/>
      <c r="I593" s="1303"/>
      <c r="J593" s="1353" t="str">
        <f>IF(A!EG31=0," ",A!EG31)</f>
        <v xml:space="preserve"> </v>
      </c>
      <c r="K593" s="1232"/>
      <c r="L593" s="1232"/>
      <c r="M593" s="2933"/>
      <c r="N593" s="2936"/>
    </row>
    <row r="594" spans="1:14" ht="22.5" customHeight="1">
      <c r="A594" s="1993"/>
      <c r="B594" s="1993"/>
      <c r="C594" s="1993"/>
      <c r="D594" s="1993"/>
      <c r="E594" s="1532"/>
      <c r="F594" s="1993"/>
      <c r="G594" s="1993"/>
      <c r="H594" s="1993"/>
      <c r="I594" s="1993"/>
      <c r="J594" s="1532"/>
      <c r="K594" s="1993"/>
      <c r="L594" s="1993"/>
      <c r="M594" s="2933"/>
      <c r="N594" s="2936"/>
    </row>
    <row r="595" spans="1:14" ht="22.5" customHeight="1">
      <c r="A595" s="1993"/>
      <c r="B595" s="1993"/>
      <c r="C595" s="1993"/>
      <c r="D595" s="1993"/>
      <c r="E595" s="1532"/>
      <c r="F595" s="1993"/>
      <c r="G595" s="1993"/>
      <c r="H595" s="1993"/>
      <c r="I595" s="1993"/>
      <c r="J595" s="1532"/>
      <c r="K595" s="1993"/>
      <c r="L595" s="1993"/>
      <c r="M595" s="2933"/>
      <c r="N595" s="2936"/>
    </row>
    <row r="596" spans="1:14" ht="22.5" customHeight="1">
      <c r="A596" s="1993"/>
      <c r="B596" s="1993"/>
      <c r="C596" s="1993"/>
      <c r="D596" s="1993"/>
      <c r="E596" s="1532"/>
      <c r="F596" s="1993"/>
      <c r="G596" s="1993"/>
      <c r="H596" s="1993"/>
      <c r="I596" s="1993"/>
      <c r="J596" s="1532"/>
      <c r="K596" s="1993"/>
      <c r="L596" s="1993"/>
      <c r="M596" s="2933"/>
      <c r="N596" s="2936"/>
    </row>
    <row r="597" spans="1:14" ht="22.5" customHeight="1">
      <c r="A597" s="1993"/>
      <c r="B597" s="1993"/>
      <c r="C597" s="1993"/>
      <c r="D597" s="1993"/>
      <c r="E597" s="1532"/>
      <c r="F597" s="1993"/>
      <c r="G597" s="1993"/>
      <c r="H597" s="1993"/>
      <c r="I597" s="1993"/>
      <c r="J597" s="1532"/>
      <c r="K597" s="1993"/>
      <c r="L597" s="1993"/>
      <c r="M597" s="2933"/>
      <c r="N597" s="2936"/>
    </row>
    <row r="598" spans="1:14" ht="22.5" customHeight="1">
      <c r="A598" s="1228"/>
      <c r="B598" s="1228"/>
      <c r="C598" s="1228"/>
      <c r="D598" s="1228"/>
      <c r="E598" s="1228"/>
      <c r="F598" s="1228"/>
      <c r="G598" s="1228"/>
      <c r="H598" s="1228"/>
      <c r="I598" s="1228"/>
      <c r="J598" s="1228"/>
      <c r="K598" s="1228"/>
      <c r="L598" s="1228"/>
      <c r="M598" s="2933"/>
      <c r="N598" s="2936"/>
    </row>
    <row r="599" spans="1:14" ht="22.5" customHeight="1">
      <c r="A599" s="1228"/>
      <c r="B599" s="1228"/>
      <c r="C599" s="1228"/>
      <c r="D599" s="1228"/>
      <c r="E599" s="1228"/>
      <c r="F599" s="1228"/>
      <c r="G599" s="1228"/>
      <c r="H599" s="1228"/>
      <c r="I599" s="1228"/>
      <c r="J599" s="1228"/>
      <c r="K599" s="1228"/>
      <c r="L599" s="1228"/>
      <c r="M599" s="2933"/>
      <c r="N599" s="2936"/>
    </row>
    <row r="600" spans="1:14" ht="22.5" customHeight="1">
      <c r="A600" s="1228"/>
      <c r="B600" s="1228"/>
      <c r="C600" s="1228"/>
      <c r="D600" s="1228"/>
      <c r="E600" s="1228"/>
      <c r="F600" s="1228"/>
      <c r="G600" s="1228"/>
      <c r="H600" s="1228"/>
      <c r="I600" s="1228"/>
      <c r="J600" s="1228"/>
      <c r="K600" s="1228"/>
      <c r="L600" s="1228"/>
      <c r="M600" s="2933"/>
      <c r="N600" s="2936"/>
    </row>
    <row r="601" spans="1:14" ht="22.5" customHeight="1">
      <c r="A601" s="1228"/>
      <c r="B601" s="1228"/>
      <c r="C601" s="1228"/>
      <c r="D601" s="1228"/>
      <c r="E601" s="1228"/>
      <c r="F601" s="1228"/>
      <c r="G601" s="1228"/>
      <c r="H601" s="1228"/>
      <c r="I601" s="1228"/>
      <c r="J601" s="1228"/>
      <c r="K601" s="1228"/>
      <c r="L601" s="1228"/>
      <c r="M601" s="2933"/>
      <c r="N601" s="2936"/>
    </row>
    <row r="602" spans="1:14" ht="22.5" customHeight="1">
      <c r="A602" s="1228"/>
      <c r="B602" s="1228"/>
      <c r="C602" s="1228"/>
      <c r="D602" s="1228"/>
      <c r="E602" s="1228"/>
      <c r="F602" s="1228"/>
      <c r="G602" s="1228"/>
      <c r="H602" s="1228"/>
      <c r="I602" s="1228"/>
      <c r="J602" s="1228"/>
      <c r="K602" s="1228"/>
      <c r="L602" s="1228"/>
      <c r="M602" s="2933"/>
      <c r="N602" s="2936"/>
    </row>
    <row r="603" spans="1:14" ht="22.5" customHeight="1">
      <c r="A603" s="1228"/>
      <c r="B603" s="1228"/>
      <c r="C603" s="1228"/>
      <c r="D603" s="1228"/>
      <c r="E603" s="1228"/>
      <c r="F603" s="1228"/>
      <c r="G603" s="1228"/>
      <c r="H603" s="1228"/>
      <c r="I603" s="1228"/>
      <c r="J603" s="1228"/>
      <c r="K603" s="1228"/>
      <c r="L603" s="1228"/>
      <c r="M603" s="2933"/>
      <c r="N603" s="2936"/>
    </row>
    <row r="604" spans="1:14" ht="22.5" customHeight="1">
      <c r="A604" s="1228"/>
      <c r="B604" s="1228"/>
      <c r="C604" s="1228"/>
      <c r="D604" s="1228"/>
      <c r="E604" s="1228"/>
      <c r="F604" s="1228"/>
      <c r="G604" s="1228"/>
      <c r="H604" s="1228"/>
      <c r="I604" s="1228"/>
      <c r="J604" s="1228"/>
      <c r="K604" s="1228"/>
      <c r="L604" s="1228"/>
      <c r="M604" s="2933"/>
      <c r="N604" s="2936"/>
    </row>
    <row r="605" spans="1:14" ht="22.5" customHeight="1">
      <c r="A605" s="1228"/>
      <c r="B605" s="1228"/>
      <c r="C605" s="1228"/>
      <c r="D605" s="1228"/>
      <c r="E605" s="1228"/>
      <c r="F605" s="1228"/>
      <c r="G605" s="1228"/>
      <c r="H605" s="1228"/>
      <c r="I605" s="1228"/>
      <c r="J605" s="1228"/>
      <c r="K605" s="1228"/>
      <c r="L605" s="1228"/>
      <c r="M605" s="2933"/>
      <c r="N605" s="2936"/>
    </row>
    <row r="606" spans="1:14" ht="22.5" customHeight="1">
      <c r="A606" s="1228"/>
      <c r="B606" s="1228"/>
      <c r="C606" s="1228"/>
      <c r="D606" s="1228"/>
      <c r="E606" s="1228"/>
      <c r="F606" s="1228"/>
      <c r="G606" s="1228"/>
      <c r="H606" s="1228"/>
      <c r="I606" s="1228"/>
      <c r="J606" s="1228"/>
      <c r="K606" s="1228"/>
      <c r="L606" s="1228"/>
      <c r="M606" s="2933"/>
      <c r="N606" s="2936"/>
    </row>
    <row r="607" spans="1:14" ht="22.5" customHeight="1">
      <c r="A607" s="1228"/>
      <c r="B607" s="1228"/>
      <c r="C607" s="1228"/>
      <c r="D607" s="1228"/>
      <c r="E607" s="1228"/>
      <c r="F607" s="1228"/>
      <c r="G607" s="1228"/>
      <c r="H607" s="1228"/>
      <c r="I607" s="1228"/>
      <c r="J607" s="1228"/>
      <c r="K607" s="1228"/>
      <c r="L607" s="1228"/>
      <c r="M607" s="2933"/>
      <c r="N607" s="2936"/>
    </row>
    <row r="608" spans="1:14" ht="22.5" customHeight="1">
      <c r="A608" s="1228"/>
      <c r="B608" s="1228"/>
      <c r="C608" s="1228"/>
      <c r="D608" s="1228"/>
      <c r="E608" s="1228"/>
      <c r="F608" s="1228"/>
      <c r="G608" s="1228"/>
      <c r="H608" s="1228"/>
      <c r="I608" s="1228"/>
      <c r="J608" s="1228"/>
      <c r="K608" s="1228"/>
      <c r="L608" s="1228"/>
      <c r="M608" s="2933"/>
      <c r="N608" s="2936"/>
    </row>
    <row r="609" spans="1:16" ht="22.5" customHeight="1">
      <c r="A609" s="1228"/>
      <c r="B609" s="1228"/>
      <c r="C609" s="1228"/>
      <c r="D609" s="1228"/>
      <c r="E609" s="1228"/>
      <c r="F609" s="1228"/>
      <c r="G609" s="1228"/>
      <c r="H609" s="1228"/>
      <c r="I609" s="1228"/>
      <c r="J609" s="1228"/>
      <c r="K609" s="1228"/>
      <c r="L609" s="1228"/>
      <c r="M609" s="2933"/>
      <c r="N609" s="2936"/>
    </row>
    <row r="610" spans="1:16" ht="22.5" customHeight="1">
      <c r="A610" s="1228"/>
      <c r="B610" s="1228"/>
      <c r="C610" s="1228"/>
      <c r="D610" s="1228"/>
      <c r="E610" s="1228"/>
      <c r="F610" s="1228"/>
      <c r="G610" s="1228"/>
      <c r="H610" s="1228"/>
      <c r="I610" s="1228"/>
      <c r="J610" s="1228"/>
      <c r="K610" s="1228"/>
      <c r="L610" s="1228"/>
      <c r="M610" s="2933"/>
      <c r="N610" s="2936"/>
    </row>
    <row r="611" spans="1:16" ht="22.5" customHeight="1">
      <c r="A611" s="1234" t="str">
        <f>"- "&amp;N611&amp;" -"</f>
        <v>- 19 -</v>
      </c>
      <c r="B611" s="1234"/>
      <c r="C611" s="1234"/>
      <c r="D611" s="1234"/>
      <c r="E611" s="1234"/>
      <c r="F611" s="1234"/>
      <c r="G611" s="1234"/>
      <c r="H611" s="1234"/>
      <c r="I611" s="1234"/>
      <c r="J611" s="1234"/>
      <c r="K611" s="1234"/>
      <c r="L611" s="1234"/>
      <c r="M611" s="2933">
        <v>1</v>
      </c>
      <c r="N611" s="2936">
        <f>IF(M611&gt;0,SUM(M$1:M611),0)</f>
        <v>19</v>
      </c>
    </row>
    <row r="612" spans="1:16" ht="22.5" customHeight="1">
      <c r="A612" s="1228"/>
      <c r="B612" s="1228"/>
      <c r="C612" s="1228"/>
      <c r="D612" s="1228"/>
      <c r="E612" s="1228"/>
      <c r="F612" s="1228"/>
      <c r="G612" s="1228"/>
      <c r="H612" s="1228"/>
      <c r="I612" s="1228"/>
      <c r="J612" s="1228"/>
      <c r="K612" s="1228"/>
      <c r="L612" s="1228"/>
      <c r="M612" s="2933"/>
      <c r="N612" s="2936"/>
    </row>
    <row r="613" spans="1:16" ht="22.5" customHeight="1">
      <c r="A613" s="1228"/>
      <c r="B613" s="1228"/>
      <c r="C613" s="1228"/>
      <c r="D613" s="1228"/>
      <c r="E613" s="1228"/>
      <c r="F613" s="1228"/>
      <c r="G613" s="1228"/>
      <c r="H613" s="1228"/>
      <c r="I613" s="1228"/>
      <c r="J613" s="1228"/>
      <c r="K613" s="1228"/>
      <c r="L613" s="1228"/>
      <c r="M613" s="2933"/>
      <c r="N613" s="2936"/>
    </row>
    <row r="614" spans="1:16" ht="22.5" customHeight="1">
      <c r="A614" s="1228" t="s">
        <v>2141</v>
      </c>
      <c r="B614" s="1228"/>
      <c r="C614" s="1228"/>
      <c r="D614" s="1228"/>
      <c r="E614" s="1228"/>
      <c r="F614" s="1228"/>
      <c r="G614" s="1228"/>
      <c r="H614" s="1228"/>
      <c r="I614" s="1228"/>
      <c r="J614" s="1228"/>
      <c r="K614" s="1228"/>
      <c r="L614" s="1228"/>
      <c r="M614" s="2933"/>
      <c r="N614" s="2936"/>
    </row>
    <row r="615" spans="1:16" ht="22.5" customHeight="1">
      <c r="A615" s="1228"/>
      <c r="B615" s="1228" t="str">
        <f>"11.1  ผลประเมินรอบปีที่ผ่านมาระดับการศึกษาปฐมวัย  โดยสถานศึกษา ( ปีการศึกษา  "&amp;MENU!F1-1&amp;"  )"</f>
        <v>11.1  ผลประเมินรอบปีที่ผ่านมาระดับการศึกษาปฐมวัย  โดยสถานศึกษา ( ปีการศึกษา  2557  )</v>
      </c>
      <c r="C615" s="1228"/>
      <c r="D615" s="1228"/>
      <c r="E615" s="1228"/>
      <c r="F615" s="1228"/>
      <c r="G615" s="1228"/>
      <c r="H615" s="1228"/>
      <c r="I615" s="1228"/>
      <c r="J615" s="1228"/>
      <c r="K615" s="1228"/>
      <c r="L615" s="1228"/>
      <c r="M615" s="2933"/>
      <c r="N615" s="2936"/>
    </row>
    <row r="616" spans="1:16" ht="22.5" customHeight="1">
      <c r="A616" s="1241"/>
      <c r="B616" s="1241"/>
      <c r="C616" s="1241"/>
      <c r="D616" s="1241"/>
      <c r="E616" s="1241"/>
      <c r="F616" s="1241"/>
      <c r="G616" s="1268"/>
      <c r="H616" s="1238" t="s">
        <v>229</v>
      </c>
      <c r="I616" s="1239"/>
      <c r="J616" s="1239"/>
      <c r="K616" s="1239"/>
      <c r="L616" s="1239"/>
      <c r="M616" s="2933"/>
      <c r="N616" s="2936"/>
    </row>
    <row r="617" spans="1:16" ht="22.5" customHeight="1">
      <c r="A617" s="1307" t="s">
        <v>2038</v>
      </c>
      <c r="B617" s="1307"/>
      <c r="C617" s="1307"/>
      <c r="D617" s="1307"/>
      <c r="E617" s="1307"/>
      <c r="F617" s="1307"/>
      <c r="G617" s="1270"/>
      <c r="H617" s="1271" t="s">
        <v>263</v>
      </c>
      <c r="I617" s="1354" t="s">
        <v>226</v>
      </c>
      <c r="J617" s="1354" t="s">
        <v>227</v>
      </c>
      <c r="K617" s="1354" t="s">
        <v>743</v>
      </c>
      <c r="L617" s="1334" t="s">
        <v>744</v>
      </c>
      <c r="M617" s="2933"/>
      <c r="N617" s="2936"/>
    </row>
    <row r="618" spans="1:16" ht="22.5" customHeight="1">
      <c r="A618" s="1335"/>
      <c r="B618" s="1335"/>
      <c r="C618" s="1335"/>
      <c r="D618" s="1335"/>
      <c r="E618" s="1335"/>
      <c r="F618" s="1335"/>
      <c r="G618" s="1278"/>
      <c r="H618" s="1355">
        <v>1</v>
      </c>
      <c r="I618" s="1356">
        <v>2</v>
      </c>
      <c r="J618" s="1356">
        <v>3</v>
      </c>
      <c r="K618" s="1356">
        <v>4</v>
      </c>
      <c r="L618" s="1357">
        <v>5</v>
      </c>
      <c r="M618" s="2933"/>
      <c r="N618" s="2936"/>
    </row>
    <row r="619" spans="1:16" ht="22.5" customHeight="1">
      <c r="A619" s="1228" t="s">
        <v>208</v>
      </c>
      <c r="B619" s="1228"/>
      <c r="C619" s="1228"/>
      <c r="D619" s="1228"/>
      <c r="E619" s="1228"/>
      <c r="F619" s="1228"/>
      <c r="G619" s="1228"/>
      <c r="H619" s="766"/>
      <c r="I619" s="767"/>
      <c r="J619" s="767"/>
      <c r="K619" s="767"/>
      <c r="L619" s="2160"/>
      <c r="M619" s="2933"/>
      <c r="N619" s="2936"/>
    </row>
    <row r="620" spans="1:16" ht="22.5" customHeight="1">
      <c r="A620" s="1228" t="s">
        <v>506</v>
      </c>
      <c r="B620" s="1228"/>
      <c r="C620" s="1228"/>
      <c r="D620" s="1228"/>
      <c r="E620" s="1228"/>
      <c r="F620" s="1228"/>
      <c r="G620" s="1228" t="s">
        <v>2123</v>
      </c>
      <c r="H620" s="2169" t="str">
        <f t="shared" ref="H620:L623" si="0">IF(H$618=$P620,"P"," ")</f>
        <v xml:space="preserve"> </v>
      </c>
      <c r="I620" s="2161" t="str">
        <f t="shared" si="0"/>
        <v xml:space="preserve"> </v>
      </c>
      <c r="J620" s="2161" t="str">
        <f t="shared" si="0"/>
        <v xml:space="preserve"> </v>
      </c>
      <c r="K620" s="2161" t="str">
        <f t="shared" si="0"/>
        <v xml:space="preserve"> </v>
      </c>
      <c r="L620" s="2162" t="str">
        <f t="shared" si="0"/>
        <v>P</v>
      </c>
      <c r="M620" s="2933"/>
      <c r="N620" s="2936"/>
      <c r="O620" s="716">
        <v>1</v>
      </c>
      <c r="P620" s="165">
        <f>LOOKUP(O620,Y!BT$41:BT$51,Y!BV$41:BV$51)</f>
        <v>5</v>
      </c>
    </row>
    <row r="621" spans="1:16" ht="22.5" customHeight="1">
      <c r="A621" s="1363" t="s">
        <v>507</v>
      </c>
      <c r="B621" s="1363"/>
      <c r="C621" s="1363"/>
      <c r="D621" s="1363"/>
      <c r="E621" s="1363"/>
      <c r="F621" s="1363"/>
      <c r="G621" s="1363" t="s">
        <v>2123</v>
      </c>
      <c r="H621" s="2169" t="str">
        <f t="shared" si="0"/>
        <v xml:space="preserve"> </v>
      </c>
      <c r="I621" s="2161" t="str">
        <f t="shared" si="0"/>
        <v xml:space="preserve"> </v>
      </c>
      <c r="J621" s="2161" t="str">
        <f t="shared" si="0"/>
        <v xml:space="preserve"> </v>
      </c>
      <c r="K621" s="2161" t="str">
        <f t="shared" si="0"/>
        <v xml:space="preserve"> </v>
      </c>
      <c r="L621" s="2162" t="str">
        <f t="shared" si="0"/>
        <v>P</v>
      </c>
      <c r="M621" s="2933"/>
      <c r="N621" s="2936"/>
      <c r="O621" s="716">
        <v>2</v>
      </c>
      <c r="P621" s="165">
        <f>LOOKUP(O621,Y!BT$41:BT$51,Y!BV$41:BV$51)</f>
        <v>5</v>
      </c>
    </row>
    <row r="622" spans="1:16" ht="22.5" customHeight="1">
      <c r="A622" s="1359" t="s">
        <v>508</v>
      </c>
      <c r="B622" s="1359"/>
      <c r="C622" s="1359"/>
      <c r="D622" s="1359"/>
      <c r="E622" s="1359"/>
      <c r="F622" s="1359"/>
      <c r="G622" s="1359" t="s">
        <v>2123</v>
      </c>
      <c r="H622" s="2169" t="str">
        <f t="shared" si="0"/>
        <v xml:space="preserve"> </v>
      </c>
      <c r="I622" s="2161" t="str">
        <f t="shared" si="0"/>
        <v xml:space="preserve"> </v>
      </c>
      <c r="J622" s="2161" t="str">
        <f t="shared" si="0"/>
        <v xml:space="preserve"> </v>
      </c>
      <c r="K622" s="2161" t="str">
        <f t="shared" si="0"/>
        <v xml:space="preserve"> </v>
      </c>
      <c r="L622" s="2162" t="str">
        <f t="shared" si="0"/>
        <v>P</v>
      </c>
      <c r="M622" s="2933"/>
      <c r="N622" s="2936"/>
      <c r="O622" s="716">
        <v>3</v>
      </c>
      <c r="P622" s="165">
        <f>LOOKUP(O622,Y!BT$41:BT$51,Y!BV$41:BV$51)</f>
        <v>5</v>
      </c>
    </row>
    <row r="623" spans="1:16" ht="22.5" customHeight="1">
      <c r="A623" s="1363" t="s">
        <v>509</v>
      </c>
      <c r="B623" s="1363"/>
      <c r="C623" s="1363"/>
      <c r="D623" s="1363"/>
      <c r="E623" s="1363"/>
      <c r="F623" s="1363"/>
      <c r="G623" s="1363" t="s">
        <v>2123</v>
      </c>
      <c r="H623" s="2227" t="str">
        <f t="shared" si="0"/>
        <v xml:space="preserve"> </v>
      </c>
      <c r="I623" s="2228" t="str">
        <f t="shared" si="0"/>
        <v xml:space="preserve"> </v>
      </c>
      <c r="J623" s="2228" t="str">
        <f t="shared" si="0"/>
        <v xml:space="preserve"> </v>
      </c>
      <c r="K623" s="2228" t="str">
        <f t="shared" si="0"/>
        <v xml:space="preserve"> </v>
      </c>
      <c r="L623" s="2229" t="str">
        <f t="shared" si="0"/>
        <v>P</v>
      </c>
      <c r="M623" s="2933"/>
      <c r="N623" s="2936"/>
      <c r="O623" s="716">
        <v>4</v>
      </c>
      <c r="P623" s="165">
        <f>LOOKUP(O623,Y!BT$41:BT$51,Y!BV$41:BV$51)</f>
        <v>5</v>
      </c>
    </row>
    <row r="624" spans="1:16" ht="22.5" customHeight="1">
      <c r="A624" s="1228" t="s">
        <v>209</v>
      </c>
      <c r="B624" s="1228"/>
      <c r="C624" s="1228"/>
      <c r="D624" s="1228"/>
      <c r="E624" s="1228"/>
      <c r="F624" s="1228"/>
      <c r="G624" s="1228"/>
      <c r="H624" s="2225"/>
      <c r="I624" s="732"/>
      <c r="J624" s="732"/>
      <c r="K624" s="732"/>
      <c r="L624" s="2166"/>
      <c r="M624" s="2933"/>
      <c r="N624" s="2936"/>
      <c r="O624" s="187"/>
    </row>
    <row r="625" spans="1:16" ht="22.5" customHeight="1">
      <c r="A625" s="1228" t="s">
        <v>1489</v>
      </c>
      <c r="B625" s="1228"/>
      <c r="C625" s="1228"/>
      <c r="D625" s="1228"/>
      <c r="E625" s="1228"/>
      <c r="F625" s="1228"/>
      <c r="G625" s="1228"/>
      <c r="H625" s="731"/>
      <c r="I625" s="732"/>
      <c r="J625" s="732"/>
      <c r="K625" s="732"/>
      <c r="L625" s="2166"/>
      <c r="M625" s="2933"/>
      <c r="N625" s="2936"/>
    </row>
    <row r="626" spans="1:16" ht="22.5" customHeight="1">
      <c r="A626" s="1359"/>
      <c r="B626" s="1359" t="s">
        <v>1490</v>
      </c>
      <c r="C626" s="1359"/>
      <c r="D626" s="1359"/>
      <c r="E626" s="1359"/>
      <c r="F626" s="1359"/>
      <c r="G626" s="1359" t="s">
        <v>2123</v>
      </c>
      <c r="H626" s="2169" t="str">
        <f>IF(H$618=$P626,"P"," ")</f>
        <v xml:space="preserve"> </v>
      </c>
      <c r="I626" s="2161" t="str">
        <f>IF(I$618=$P626,"P"," ")</f>
        <v xml:space="preserve"> </v>
      </c>
      <c r="J626" s="2161" t="str">
        <f>IF(J$618=$P626,"P"," ")</f>
        <v xml:space="preserve"> </v>
      </c>
      <c r="K626" s="2161" t="str">
        <f>IF(K$618=$P626,"P"," ")</f>
        <v xml:space="preserve"> </v>
      </c>
      <c r="L626" s="2162" t="str">
        <f>IF(L$618=$P626,"P"," ")</f>
        <v>P</v>
      </c>
      <c r="M626" s="2933"/>
      <c r="N626" s="2936"/>
      <c r="O626" s="716">
        <v>5</v>
      </c>
      <c r="P626" s="165">
        <f>LOOKUP(O626,Y!BT$41:BT$51,Y!BV$41:BV$51)</f>
        <v>5</v>
      </c>
    </row>
    <row r="627" spans="1:16" ht="22.5" customHeight="1">
      <c r="A627" s="1358" t="s">
        <v>1491</v>
      </c>
      <c r="B627" s="1358"/>
      <c r="C627" s="1358"/>
      <c r="D627" s="1358"/>
      <c r="E627" s="1358"/>
      <c r="F627" s="1358"/>
      <c r="G627" s="1358"/>
      <c r="H627" s="2224"/>
      <c r="I627" s="2164"/>
      <c r="J627" s="2164"/>
      <c r="K627" s="2164"/>
      <c r="L627" s="2165"/>
      <c r="M627" s="2933"/>
      <c r="N627" s="2936"/>
      <c r="O627" s="187"/>
    </row>
    <row r="628" spans="1:16" ht="22.5" customHeight="1">
      <c r="A628" s="1359"/>
      <c r="B628" s="1359" t="s">
        <v>1490</v>
      </c>
      <c r="C628" s="1359"/>
      <c r="D628" s="1359"/>
      <c r="E628" s="1359"/>
      <c r="F628" s="1359"/>
      <c r="G628" s="1359" t="s">
        <v>2123</v>
      </c>
      <c r="H628" s="2169" t="str">
        <f t="shared" ref="H628:L629" si="1">IF(H$618=$P628,"P"," ")</f>
        <v xml:space="preserve"> </v>
      </c>
      <c r="I628" s="2161" t="str">
        <f t="shared" si="1"/>
        <v xml:space="preserve"> </v>
      </c>
      <c r="J628" s="2161" t="str">
        <f t="shared" si="1"/>
        <v xml:space="preserve"> </v>
      </c>
      <c r="K628" s="2161" t="str">
        <f t="shared" si="1"/>
        <v xml:space="preserve"> </v>
      </c>
      <c r="L628" s="2162" t="str">
        <f t="shared" si="1"/>
        <v>P</v>
      </c>
      <c r="M628" s="2933"/>
      <c r="N628" s="2936"/>
      <c r="O628" s="716">
        <v>6</v>
      </c>
      <c r="P628" s="165">
        <f>LOOKUP(O628,Y!BT$41:BT$51,Y!BV$41:BV$51)</f>
        <v>5</v>
      </c>
    </row>
    <row r="629" spans="1:16" ht="22.5" customHeight="1">
      <c r="A629" s="1359" t="s">
        <v>1492</v>
      </c>
      <c r="B629" s="1359"/>
      <c r="C629" s="1359"/>
      <c r="D629" s="1359"/>
      <c r="E629" s="1359"/>
      <c r="F629" s="1359"/>
      <c r="G629" s="1359" t="s">
        <v>2123</v>
      </c>
      <c r="H629" s="2169" t="str">
        <f t="shared" si="1"/>
        <v xml:space="preserve"> </v>
      </c>
      <c r="I629" s="2161" t="str">
        <f t="shared" si="1"/>
        <v xml:space="preserve"> </v>
      </c>
      <c r="J629" s="2161" t="str">
        <f t="shared" si="1"/>
        <v xml:space="preserve"> </v>
      </c>
      <c r="K629" s="2161" t="str">
        <f t="shared" si="1"/>
        <v xml:space="preserve"> </v>
      </c>
      <c r="L629" s="2162" t="str">
        <f t="shared" si="1"/>
        <v>P</v>
      </c>
      <c r="M629" s="2933"/>
      <c r="N629" s="2936"/>
      <c r="O629" s="716">
        <v>7</v>
      </c>
      <c r="P629" s="165">
        <f>LOOKUP(O629,Y!BT$41:BT$51,Y!BV$41:BV$51)</f>
        <v>5</v>
      </c>
    </row>
    <row r="630" spans="1:16" ht="22.5" customHeight="1">
      <c r="A630" s="1228" t="s">
        <v>1493</v>
      </c>
      <c r="B630" s="1228"/>
      <c r="C630" s="1228"/>
      <c r="D630" s="1228"/>
      <c r="E630" s="1228"/>
      <c r="F630" s="1228"/>
      <c r="G630" s="1228"/>
      <c r="H630" s="731"/>
      <c r="I630" s="732"/>
      <c r="J630" s="732"/>
      <c r="K630" s="732"/>
      <c r="L630" s="2166"/>
      <c r="M630" s="2933"/>
      <c r="N630" s="2936"/>
    </row>
    <row r="631" spans="1:16" ht="22.5" customHeight="1">
      <c r="A631" s="1359"/>
      <c r="B631" s="1359" t="s">
        <v>1494</v>
      </c>
      <c r="C631" s="1359"/>
      <c r="D631" s="1359"/>
      <c r="E631" s="1359"/>
      <c r="F631" s="1359"/>
      <c r="G631" s="1364" t="s">
        <v>2123</v>
      </c>
      <c r="H631" s="2169" t="str">
        <f>IF(H$618=$P631,"P"," ")</f>
        <v xml:space="preserve"> </v>
      </c>
      <c r="I631" s="2161" t="str">
        <f>IF(I$618=$P631,"P"," ")</f>
        <v xml:space="preserve"> </v>
      </c>
      <c r="J631" s="2161" t="str">
        <f>IF(J$618=$P631,"P"," ")</f>
        <v xml:space="preserve"> </v>
      </c>
      <c r="K631" s="2161" t="str">
        <f>IF(K$618=$P631,"P"," ")</f>
        <v xml:space="preserve"> </v>
      </c>
      <c r="L631" s="2162" t="str">
        <f>IF(L$618=$P631,"P"," ")</f>
        <v>P</v>
      </c>
      <c r="M631" s="2933"/>
      <c r="N631" s="2936"/>
      <c r="O631" s="716">
        <v>8</v>
      </c>
      <c r="P631" s="165">
        <f>LOOKUP(O631,Y!BT$41:BT$51,Y!BV$41:BV$51)</f>
        <v>5</v>
      </c>
    </row>
    <row r="632" spans="1:16" ht="22.5" customHeight="1">
      <c r="A632" s="1358" t="s">
        <v>210</v>
      </c>
      <c r="B632" s="1358"/>
      <c r="C632" s="1358"/>
      <c r="D632" s="1358"/>
      <c r="E632" s="1358"/>
      <c r="F632" s="1358"/>
      <c r="G632" s="1358"/>
      <c r="H632" s="2224"/>
      <c r="I632" s="2164"/>
      <c r="J632" s="2164"/>
      <c r="K632" s="2164"/>
      <c r="L632" s="2165"/>
      <c r="M632" s="2933"/>
      <c r="N632" s="2936"/>
      <c r="O632" s="187"/>
    </row>
    <row r="633" spans="1:16" ht="22.5" customHeight="1">
      <c r="A633" s="1228" t="s">
        <v>1495</v>
      </c>
      <c r="B633" s="1228"/>
      <c r="C633" s="1228"/>
      <c r="D633" s="1228"/>
      <c r="E633" s="1228"/>
      <c r="F633" s="1228"/>
      <c r="G633" s="1228"/>
      <c r="H633" s="731"/>
      <c r="I633" s="732"/>
      <c r="J633" s="732"/>
      <c r="K633" s="732"/>
      <c r="L633" s="2166"/>
      <c r="M633" s="2933"/>
      <c r="N633" s="2936"/>
    </row>
    <row r="634" spans="1:16" ht="22.5" customHeight="1">
      <c r="A634" s="1359"/>
      <c r="B634" s="1359" t="s">
        <v>1496</v>
      </c>
      <c r="C634" s="1359"/>
      <c r="D634" s="1359"/>
      <c r="E634" s="1359"/>
      <c r="F634" s="1359"/>
      <c r="G634" s="1359" t="s">
        <v>2123</v>
      </c>
      <c r="H634" s="2169" t="str">
        <f>IF(H$618=$P634,"P"," ")</f>
        <v xml:space="preserve"> </v>
      </c>
      <c r="I634" s="2161" t="str">
        <f>IF(I$618=$P634,"P"," ")</f>
        <v xml:space="preserve"> </v>
      </c>
      <c r="J634" s="2161" t="str">
        <f>IF(J$618=$P634,"P"," ")</f>
        <v xml:space="preserve"> </v>
      </c>
      <c r="K634" s="2161" t="str">
        <f>IF(K$618=$P634,"P"," ")</f>
        <v xml:space="preserve"> </v>
      </c>
      <c r="L634" s="2162" t="str">
        <f>IF(L$618=$P634,"P"," ")</f>
        <v>P</v>
      </c>
      <c r="M634" s="2933"/>
      <c r="N634" s="2936"/>
      <c r="O634" s="716">
        <v>9</v>
      </c>
      <c r="P634" s="165">
        <f>LOOKUP(O634,Y!BT$41:BT$51,Y!BV$41:BV$51)</f>
        <v>5</v>
      </c>
    </row>
    <row r="635" spans="1:16" ht="22.5" customHeight="1">
      <c r="A635" s="1228" t="s">
        <v>211</v>
      </c>
      <c r="B635" s="1228"/>
      <c r="C635" s="1228"/>
      <c r="D635" s="1228"/>
      <c r="E635" s="1228"/>
      <c r="F635" s="1228"/>
      <c r="G635" s="1228"/>
      <c r="H635" s="731"/>
      <c r="I635" s="732"/>
      <c r="J635" s="732"/>
      <c r="K635" s="732"/>
      <c r="L635" s="2166"/>
      <c r="M635" s="2933"/>
      <c r="N635" s="2936"/>
    </row>
    <row r="636" spans="1:16" ht="22.5" customHeight="1">
      <c r="A636" s="1228" t="s">
        <v>1497</v>
      </c>
      <c r="B636" s="1228"/>
      <c r="C636" s="1228"/>
      <c r="D636" s="1228"/>
      <c r="E636" s="1228"/>
      <c r="F636" s="1228"/>
      <c r="G636" s="1228"/>
      <c r="H636" s="731"/>
      <c r="I636" s="732"/>
      <c r="J636" s="732"/>
      <c r="K636" s="732"/>
      <c r="L636" s="2166"/>
      <c r="M636" s="2933"/>
      <c r="N636" s="2936"/>
    </row>
    <row r="637" spans="1:16" ht="22.5" customHeight="1">
      <c r="A637" s="1228"/>
      <c r="B637" s="1228" t="s">
        <v>1498</v>
      </c>
      <c r="C637" s="1228"/>
      <c r="D637" s="1228"/>
      <c r="E637" s="1228"/>
      <c r="F637" s="1228"/>
      <c r="G637" s="1228"/>
      <c r="H637" s="2225"/>
      <c r="I637" s="732"/>
      <c r="J637" s="732"/>
      <c r="K637" s="732"/>
      <c r="L637" s="2166"/>
      <c r="M637" s="2933"/>
      <c r="N637" s="2936"/>
      <c r="O637" s="187"/>
      <c r="P637" s="187"/>
    </row>
    <row r="638" spans="1:16" ht="22.5" customHeight="1">
      <c r="A638" s="1359"/>
      <c r="B638" s="1359" t="s">
        <v>1499</v>
      </c>
      <c r="C638" s="1359"/>
      <c r="D638" s="1359"/>
      <c r="E638" s="1359"/>
      <c r="F638" s="1359"/>
      <c r="G638" s="1364" t="s">
        <v>2123</v>
      </c>
      <c r="H638" s="2169" t="str">
        <f>IF(H$618=$P638,"P"," ")</f>
        <v xml:space="preserve"> </v>
      </c>
      <c r="I638" s="2161" t="str">
        <f>IF(I$618=$P638,"P"," ")</f>
        <v xml:space="preserve"> </v>
      </c>
      <c r="J638" s="2161" t="str">
        <f>IF(J$618=$P638,"P"," ")</f>
        <v xml:space="preserve"> </v>
      </c>
      <c r="K638" s="2161" t="str">
        <f>IF(K$618=$P638,"P"," ")</f>
        <v xml:space="preserve"> </v>
      </c>
      <c r="L638" s="2162" t="str">
        <f>IF(L$618=$P638,"P"," ")</f>
        <v>P</v>
      </c>
      <c r="M638" s="2933"/>
      <c r="N638" s="2936"/>
      <c r="O638" s="716">
        <v>10</v>
      </c>
      <c r="P638" s="165">
        <f>LOOKUP(O638,Y!BT$41:BT$51,Y!BV$41:BV$51)</f>
        <v>5</v>
      </c>
    </row>
    <row r="639" spans="1:16" ht="22.5" customHeight="1">
      <c r="A639" s="1358" t="s">
        <v>1500</v>
      </c>
      <c r="B639" s="1358"/>
      <c r="C639" s="1358"/>
      <c r="D639" s="1358"/>
      <c r="E639" s="1358"/>
      <c r="F639" s="1358"/>
      <c r="G639" s="1358"/>
      <c r="H639" s="2224"/>
      <c r="I639" s="2164"/>
      <c r="J639" s="2164"/>
      <c r="K639" s="2164"/>
      <c r="L639" s="2165"/>
      <c r="M639" s="2933"/>
      <c r="N639" s="2936"/>
      <c r="O639" s="187"/>
    </row>
    <row r="640" spans="1:16" ht="22.5" customHeight="1">
      <c r="A640" s="1228" t="s">
        <v>1501</v>
      </c>
      <c r="B640" s="1228"/>
      <c r="C640" s="1228"/>
      <c r="D640" s="1228"/>
      <c r="E640" s="1228"/>
      <c r="F640" s="1228"/>
      <c r="G640" s="1228"/>
      <c r="H640" s="731"/>
      <c r="I640" s="732"/>
      <c r="J640" s="732"/>
      <c r="K640" s="732"/>
      <c r="L640" s="2166"/>
      <c r="M640" s="2933"/>
      <c r="N640" s="2936"/>
    </row>
    <row r="641" spans="1:16" ht="22.5" customHeight="1">
      <c r="A641" s="1228"/>
      <c r="B641" s="1228" t="s">
        <v>1502</v>
      </c>
      <c r="C641" s="1228"/>
      <c r="D641" s="1228"/>
      <c r="E641" s="1228"/>
      <c r="F641" s="1228"/>
      <c r="G641" s="1228"/>
      <c r="H641" s="2225"/>
      <c r="I641" s="732"/>
      <c r="J641" s="732"/>
      <c r="K641" s="732"/>
      <c r="L641" s="2166"/>
      <c r="M641" s="2933"/>
      <c r="N641" s="2936"/>
      <c r="O641" s="187"/>
    </row>
    <row r="642" spans="1:16" ht="22.5" customHeight="1">
      <c r="A642" s="1232"/>
      <c r="B642" s="1232" t="s">
        <v>1503</v>
      </c>
      <c r="C642" s="1232"/>
      <c r="D642" s="1232"/>
      <c r="E642" s="1232"/>
      <c r="F642" s="1232"/>
      <c r="G642" s="1231" t="s">
        <v>2123</v>
      </c>
      <c r="H642" s="2170" t="str">
        <f>IF(H$618=$P642,"P"," ")</f>
        <v xml:space="preserve"> </v>
      </c>
      <c r="I642" s="733" t="str">
        <f>IF(I$618=$P642,"P"," ")</f>
        <v xml:space="preserve"> </v>
      </c>
      <c r="J642" s="733" t="str">
        <f>IF(J$618=$P642,"P"," ")</f>
        <v xml:space="preserve"> </v>
      </c>
      <c r="K642" s="733" t="str">
        <f>IF(K$618=$P642,"P"," ")</f>
        <v xml:space="preserve"> </v>
      </c>
      <c r="L642" s="2167" t="str">
        <f>IF(L$618=$P642,"P"," ")</f>
        <v>P</v>
      </c>
      <c r="M642" s="2933"/>
      <c r="N642" s="2936"/>
      <c r="O642" s="716">
        <v>11</v>
      </c>
      <c r="P642" s="165">
        <f>LOOKUP(O642,Y!BT$41:BT$51,Y!BV$41:BV$51)</f>
        <v>5</v>
      </c>
    </row>
    <row r="643" spans="1:16" ht="22.5" customHeight="1">
      <c r="A643" s="1225"/>
      <c r="B643" s="1225"/>
      <c r="C643" s="1225"/>
      <c r="D643" s="1225"/>
      <c r="E643" s="1225"/>
      <c r="F643" s="1225"/>
      <c r="G643" s="1225"/>
      <c r="H643" s="2230"/>
      <c r="I643" s="2230"/>
      <c r="J643" s="2230"/>
      <c r="K643" s="2230"/>
      <c r="L643" s="2230"/>
      <c r="M643" s="2933"/>
      <c r="N643" s="2936"/>
      <c r="O643" s="187"/>
    </row>
    <row r="644" spans="1:16" ht="22.5" customHeight="1">
      <c r="A644" s="1228"/>
      <c r="B644" s="1228"/>
      <c r="C644" s="1228"/>
      <c r="D644" s="1228"/>
      <c r="E644" s="1228"/>
      <c r="F644" s="1228"/>
      <c r="G644" s="1228"/>
      <c r="H644" s="2179"/>
      <c r="I644" s="2179"/>
      <c r="J644" s="2179"/>
      <c r="K644" s="2179"/>
      <c r="L644" s="2179"/>
      <c r="M644" s="2933"/>
      <c r="N644" s="2936"/>
      <c r="O644" s="187"/>
    </row>
    <row r="645" spans="1:16" ht="22.5" customHeight="1">
      <c r="A645" s="1234" t="str">
        <f>"- "&amp;N645&amp;" -"</f>
        <v>- 20 -</v>
      </c>
      <c r="B645" s="1234"/>
      <c r="C645" s="1234"/>
      <c r="D645" s="1234"/>
      <c r="E645" s="1234"/>
      <c r="F645" s="1234"/>
      <c r="G645" s="1234"/>
      <c r="H645" s="1234"/>
      <c r="I645" s="1234"/>
      <c r="J645" s="1234"/>
      <c r="K645" s="1234"/>
      <c r="L645" s="1234"/>
      <c r="M645" s="2933">
        <v>1</v>
      </c>
      <c r="N645" s="2936">
        <f>IF(M645&gt;0,SUM(M$1:M645),0)</f>
        <v>20</v>
      </c>
    </row>
    <row r="646" spans="1:16" ht="22.5" customHeight="1">
      <c r="A646" s="1228"/>
      <c r="B646" s="1228"/>
      <c r="C646" s="1228"/>
      <c r="D646" s="1228"/>
      <c r="E646" s="1228"/>
      <c r="F646" s="1228"/>
      <c r="G646" s="1228"/>
      <c r="H646" s="1228"/>
      <c r="I646" s="1228"/>
      <c r="J646" s="1228"/>
      <c r="K646" s="1228"/>
      <c r="L646" s="1228"/>
      <c r="M646" s="2933"/>
      <c r="N646" s="2936"/>
    </row>
    <row r="647" spans="1:16" ht="22.5" customHeight="1">
      <c r="A647" s="1228"/>
      <c r="B647" s="1228"/>
      <c r="C647" s="1228"/>
      <c r="D647" s="1228"/>
      <c r="E647" s="1228"/>
      <c r="F647" s="1228"/>
      <c r="G647" s="1228"/>
      <c r="H647" s="1228"/>
      <c r="I647" s="1228"/>
      <c r="J647" s="1228"/>
      <c r="K647" s="1228"/>
      <c r="L647" s="1228"/>
      <c r="M647" s="2933"/>
      <c r="N647" s="2936"/>
    </row>
    <row r="648" spans="1:16" ht="22.5" customHeight="1">
      <c r="A648" s="2119"/>
      <c r="B648" s="2119" t="s">
        <v>503</v>
      </c>
      <c r="C648" s="2119"/>
      <c r="D648" s="2119"/>
      <c r="E648" s="2119"/>
      <c r="F648" s="2119"/>
      <c r="G648" s="2119"/>
      <c r="H648" s="2119"/>
      <c r="I648" s="2119"/>
      <c r="J648" s="2119"/>
      <c r="K648" s="2119"/>
      <c r="L648" s="2119"/>
      <c r="M648" s="2933"/>
      <c r="N648" s="2936"/>
    </row>
    <row r="649" spans="1:16" ht="22.5" customHeight="1">
      <c r="A649" s="2242"/>
      <c r="B649" s="2242"/>
      <c r="C649" s="2242"/>
      <c r="D649" s="2242"/>
      <c r="E649" s="2242"/>
      <c r="F649" s="2242"/>
      <c r="G649" s="2242"/>
      <c r="H649" s="1226"/>
      <c r="I649" s="2243" t="s">
        <v>1504</v>
      </c>
      <c r="J649" s="2244"/>
      <c r="K649" s="2244"/>
      <c r="L649" s="2244"/>
      <c r="M649" s="2933"/>
      <c r="N649" s="2936"/>
    </row>
    <row r="650" spans="1:16" ht="22.5" customHeight="1">
      <c r="A650" s="2245" t="s">
        <v>1063</v>
      </c>
      <c r="B650" s="2245"/>
      <c r="C650" s="2245"/>
      <c r="D650" s="2245"/>
      <c r="E650" s="2245"/>
      <c r="F650" s="2245"/>
      <c r="G650" s="2245"/>
      <c r="H650" s="1270"/>
      <c r="I650" s="2247" t="s">
        <v>212</v>
      </c>
      <c r="J650" s="2248"/>
      <c r="K650" s="1346" t="s">
        <v>213</v>
      </c>
      <c r="L650" s="1241"/>
      <c r="M650" s="2933"/>
      <c r="N650" s="2936"/>
    </row>
    <row r="651" spans="1:16" ht="22.5" customHeight="1">
      <c r="A651" s="2245"/>
      <c r="B651" s="2245"/>
      <c r="C651" s="2245"/>
      <c r="D651" s="2245"/>
      <c r="E651" s="2245"/>
      <c r="F651" s="2245"/>
      <c r="G651" s="2245"/>
      <c r="H651" s="2906"/>
      <c r="I651" s="2903" t="s">
        <v>214</v>
      </c>
      <c r="J651" s="2904"/>
      <c r="K651" s="1361" t="s">
        <v>2129</v>
      </c>
      <c r="L651" s="1307"/>
      <c r="M651" s="2933"/>
      <c r="N651" s="2936"/>
    </row>
    <row r="652" spans="1:16" ht="22.5" customHeight="1">
      <c r="A652" s="2251"/>
      <c r="B652" s="2251"/>
      <c r="C652" s="2251"/>
      <c r="D652" s="2251"/>
      <c r="E652" s="2251"/>
      <c r="F652" s="2251"/>
      <c r="G652" s="2251"/>
      <c r="H652" s="2907"/>
      <c r="I652" s="2253"/>
      <c r="J652" s="2254"/>
      <c r="K652" s="1362" t="s">
        <v>2130</v>
      </c>
      <c r="L652" s="1335"/>
      <c r="M652" s="2933"/>
      <c r="N652" s="2936"/>
    </row>
    <row r="653" spans="1:16" ht="22.5" customHeight="1">
      <c r="A653" s="2262" t="s">
        <v>208</v>
      </c>
      <c r="B653" s="2262"/>
      <c r="C653" s="2262"/>
      <c r="D653" s="2262"/>
      <c r="E653" s="2262"/>
      <c r="F653" s="2262"/>
      <c r="G653" s="2262"/>
      <c r="H653" s="2908"/>
      <c r="I653" s="2256"/>
      <c r="J653" s="2257"/>
      <c r="K653" s="2242"/>
      <c r="L653" s="2242"/>
      <c r="M653" s="2933"/>
      <c r="N653" s="2936"/>
    </row>
    <row r="654" spans="1:16" ht="22.5" customHeight="1">
      <c r="A654" s="2262" t="s">
        <v>506</v>
      </c>
      <c r="B654" s="2262"/>
      <c r="C654" s="2262"/>
      <c r="D654" s="2262"/>
      <c r="E654" s="2262"/>
      <c r="F654" s="2262"/>
      <c r="G654" s="2262"/>
      <c r="H654" s="340"/>
      <c r="I654" s="2903" t="str">
        <f>LOOKUP($O654,Y!$BT$41:$BT$51,Y!BW$41:BW$51)</f>
        <v>ดีเยี่ยม</v>
      </c>
      <c r="J654" s="2904"/>
      <c r="K654" s="2245" t="str">
        <f>LOOKUP($O654,Y!$BT$41:$BT$51,Y!BY$41:BY$51)</f>
        <v>ดีเยี่ยม</v>
      </c>
      <c r="L654" s="2245"/>
      <c r="M654" s="2933"/>
      <c r="N654" s="2936"/>
      <c r="O654" s="716">
        <v>1</v>
      </c>
      <c r="P654" s="187"/>
    </row>
    <row r="655" spans="1:16" ht="22.5" customHeight="1">
      <c r="A655" s="2262" t="s">
        <v>1719</v>
      </c>
      <c r="B655" s="2262"/>
      <c r="C655" s="2262"/>
      <c r="D655" s="2262"/>
      <c r="E655" s="2262"/>
      <c r="F655" s="2262"/>
      <c r="G655" s="2262"/>
      <c r="H655" s="340"/>
      <c r="I655" s="2903" t="str">
        <f>LOOKUP($P655,Y!$BT$11:$BT$31,Y!BW$11:BW$31)</f>
        <v>ดีเยี่ยม</v>
      </c>
      <c r="J655" s="2904"/>
      <c r="K655" s="2245" t="str">
        <f>LOOKUP($P655,Y!$BT$11:$BT$31,Y!BY$11:BY$31)</f>
        <v>ดีเยี่ยม</v>
      </c>
      <c r="L655" s="2245"/>
      <c r="M655" s="2933"/>
      <c r="N655" s="2936"/>
      <c r="O655" s="187"/>
      <c r="P655" s="2902">
        <v>1.1000000000000001</v>
      </c>
    </row>
    <row r="656" spans="1:16" ht="22.5" customHeight="1">
      <c r="A656" s="2262" t="s">
        <v>1720</v>
      </c>
      <c r="B656" s="2262"/>
      <c r="C656" s="2262"/>
      <c r="D656" s="2262"/>
      <c r="E656" s="2262"/>
      <c r="F656" s="2262"/>
      <c r="G656" s="2262"/>
      <c r="H656" s="340"/>
      <c r="I656" s="2903" t="str">
        <f>LOOKUP($P656,Y!$BT$11:$BT$31,Y!BW$11:BW$31)</f>
        <v>ดีเยี่ยม</v>
      </c>
      <c r="J656" s="2904"/>
      <c r="K656" s="2245" t="str">
        <f>LOOKUP($P656,Y!$BT$11:$BT$31,Y!BY$11:BY$31)</f>
        <v>ดีเยี่ยม</v>
      </c>
      <c r="L656" s="2245"/>
      <c r="M656" s="2933"/>
      <c r="N656" s="2936"/>
      <c r="O656" s="187"/>
      <c r="P656" s="2902">
        <v>1.2</v>
      </c>
    </row>
    <row r="657" spans="1:16" ht="22.5" customHeight="1">
      <c r="A657" s="2262" t="s">
        <v>1721</v>
      </c>
      <c r="B657" s="2262"/>
      <c r="C657" s="2262"/>
      <c r="D657" s="2262"/>
      <c r="E657" s="2262"/>
      <c r="F657" s="2262"/>
      <c r="G657" s="2262"/>
      <c r="H657" s="340"/>
      <c r="I657" s="2903" t="str">
        <f>LOOKUP($P657,Y!$BT$11:$BT$31,Y!BW$11:BW$31)</f>
        <v>ดีเยี่ยม</v>
      </c>
      <c r="J657" s="2904"/>
      <c r="K657" s="2245" t="str">
        <f>LOOKUP($P657,Y!$BT$11:$BT$31,Y!BY$11:BY$31)</f>
        <v>ดีเยี่ยม</v>
      </c>
      <c r="L657" s="2245"/>
      <c r="M657" s="2933"/>
      <c r="N657" s="2936"/>
      <c r="O657" s="187"/>
      <c r="P657" s="2902">
        <v>1.3</v>
      </c>
    </row>
    <row r="658" spans="1:16" ht="22.5" customHeight="1">
      <c r="A658" s="2262" t="s">
        <v>1289</v>
      </c>
      <c r="B658" s="2262"/>
      <c r="C658" s="2262"/>
      <c r="D658" s="2262"/>
      <c r="E658" s="2262"/>
      <c r="F658" s="2262"/>
      <c r="G658" s="2262"/>
      <c r="H658" s="340"/>
      <c r="I658" s="2903"/>
      <c r="J658" s="2904"/>
      <c r="K658" s="2905"/>
      <c r="L658" s="2245"/>
      <c r="M658" s="2933"/>
      <c r="N658" s="2936"/>
      <c r="O658" s="187"/>
    </row>
    <row r="659" spans="1:16" ht="22.5" customHeight="1">
      <c r="A659" s="2262"/>
      <c r="B659" s="2262" t="s">
        <v>1290</v>
      </c>
      <c r="C659" s="2262"/>
      <c r="D659" s="2262"/>
      <c r="E659" s="2262"/>
      <c r="F659" s="2262"/>
      <c r="G659" s="2262"/>
      <c r="H659" s="340"/>
      <c r="I659" s="2903" t="str">
        <f>LOOKUP($P659,Y!$BT$11:$BT$31,Y!BW$11:BW$31)</f>
        <v>ดีเยี่ยม</v>
      </c>
      <c r="J659" s="2904"/>
      <c r="K659" s="2245" t="str">
        <f>LOOKUP($P659,Y!$BT$11:$BT$31,Y!BY$11:BY$31)</f>
        <v>ดีเยี่ยม</v>
      </c>
      <c r="L659" s="2245"/>
      <c r="M659" s="2933"/>
      <c r="N659" s="2936"/>
      <c r="O659" s="187"/>
      <c r="P659" s="2902">
        <v>1.4</v>
      </c>
    </row>
    <row r="660" spans="1:16" ht="22.5" customHeight="1">
      <c r="A660" s="2262"/>
      <c r="B660" s="2262"/>
      <c r="C660" s="2262"/>
      <c r="D660" s="2262"/>
      <c r="E660" s="2262"/>
      <c r="F660" s="2262"/>
      <c r="G660" s="2262"/>
      <c r="H660" s="340"/>
      <c r="I660" s="2903"/>
      <c r="J660" s="2904"/>
      <c r="K660" s="2245"/>
      <c r="L660" s="2245"/>
      <c r="M660" s="2933"/>
      <c r="N660" s="2936"/>
      <c r="O660" s="187"/>
      <c r="P660" s="187"/>
    </row>
    <row r="661" spans="1:16" ht="22.5" customHeight="1">
      <c r="A661" s="2262" t="s">
        <v>507</v>
      </c>
      <c r="B661" s="2262"/>
      <c r="C661" s="2262"/>
      <c r="D661" s="2262"/>
      <c r="E661" s="2262"/>
      <c r="F661" s="2262"/>
      <c r="G661" s="2262"/>
      <c r="H661" s="340"/>
      <c r="I661" s="2903" t="str">
        <f>LOOKUP($O661,Y!$BT$41:$BT$51,Y!BW$41:BW$51)</f>
        <v>ดีเยี่ยม</v>
      </c>
      <c r="J661" s="2904"/>
      <c r="K661" s="2245" t="str">
        <f>LOOKUP($O661,Y!$BT$41:$BT$51,Y!BY$41:BY$51)</f>
        <v>ดีเยี่ยม</v>
      </c>
      <c r="L661" s="2245"/>
      <c r="M661" s="2933"/>
      <c r="N661" s="2936"/>
      <c r="O661" s="716">
        <v>2</v>
      </c>
    </row>
    <row r="662" spans="1:16" ht="22.5" customHeight="1">
      <c r="A662" s="2262" t="s">
        <v>543</v>
      </c>
      <c r="B662" s="2262"/>
      <c r="C662" s="2262"/>
      <c r="D662" s="2262"/>
      <c r="E662" s="2262"/>
      <c r="F662" s="2262"/>
      <c r="G662" s="2262"/>
      <c r="H662" s="340"/>
      <c r="I662" s="2903" t="str">
        <f>LOOKUP($P662,Y!$BT$11:$BT$31,Y!BW$11:BW$31)</f>
        <v>ดีเยี่ยม</v>
      </c>
      <c r="J662" s="2904"/>
      <c r="K662" s="2245" t="str">
        <f>LOOKUP($P662,Y!$BT$11:$BT$31,Y!BY$11:BY$31)</f>
        <v>ดีเยี่ยม</v>
      </c>
      <c r="L662" s="2245"/>
      <c r="M662" s="2933"/>
      <c r="N662" s="2936"/>
      <c r="O662" s="187"/>
      <c r="P662" s="2902">
        <v>2.1</v>
      </c>
    </row>
    <row r="663" spans="1:16" ht="22.5" customHeight="1">
      <c r="A663" s="2262" t="s">
        <v>544</v>
      </c>
      <c r="B663" s="2262"/>
      <c r="C663" s="2262"/>
      <c r="D663" s="2262"/>
      <c r="E663" s="2262"/>
      <c r="F663" s="2262"/>
      <c r="G663" s="2262"/>
      <c r="H663" s="340"/>
      <c r="I663" s="2903" t="str">
        <f>LOOKUP($P663,Y!$BT$11:$BT$31,Y!BW$11:BW$31)</f>
        <v>ดีเยี่ยม</v>
      </c>
      <c r="J663" s="2904"/>
      <c r="K663" s="2245" t="str">
        <f>LOOKUP($P663,Y!$BT$11:$BT$31,Y!BY$11:BY$31)</f>
        <v>ดีเยี่ยม</v>
      </c>
      <c r="L663" s="2245"/>
      <c r="M663" s="2933"/>
      <c r="N663" s="2936"/>
      <c r="O663" s="187"/>
      <c r="P663" s="2902">
        <v>2.2000000000000002</v>
      </c>
    </row>
    <row r="664" spans="1:16" ht="22.5" customHeight="1">
      <c r="A664" s="2262" t="s">
        <v>545</v>
      </c>
      <c r="B664" s="2262"/>
      <c r="C664" s="2262"/>
      <c r="D664" s="2262"/>
      <c r="E664" s="2262"/>
      <c r="F664" s="2262"/>
      <c r="G664" s="2262"/>
      <c r="H664" s="340"/>
      <c r="I664" s="2903" t="str">
        <f>LOOKUP($P664,Y!$BT$11:$BT$31,Y!BW$11:BW$31)</f>
        <v>ดีเยี่ยม</v>
      </c>
      <c r="J664" s="2904"/>
      <c r="K664" s="2245" t="str">
        <f>LOOKUP($P664,Y!$BT$11:$BT$31,Y!BY$11:BY$31)</f>
        <v>ดีเยี่ยม</v>
      </c>
      <c r="L664" s="2245"/>
      <c r="M664" s="2933"/>
      <c r="N664" s="2936"/>
      <c r="O664" s="187"/>
      <c r="P664" s="2902">
        <v>2.2999999999999998</v>
      </c>
    </row>
    <row r="665" spans="1:16" ht="22.5" customHeight="1">
      <c r="A665" s="2262" t="s">
        <v>546</v>
      </c>
      <c r="B665" s="2262"/>
      <c r="C665" s="2262"/>
      <c r="D665" s="2262"/>
      <c r="E665" s="2262"/>
      <c r="F665" s="2262"/>
      <c r="G665" s="2262"/>
      <c r="H665" s="340"/>
      <c r="I665" s="2903" t="str">
        <f>LOOKUP($P665,Y!$BT$11:$BT$31,Y!BW$11:BW$31)</f>
        <v>ดีเยี่ยม</v>
      </c>
      <c r="J665" s="2904"/>
      <c r="K665" s="2245" t="str">
        <f>LOOKUP($P665,Y!$BT$11:$BT$31,Y!BY$11:BY$31)</f>
        <v>ดีเยี่ยม</v>
      </c>
      <c r="L665" s="2245"/>
      <c r="M665" s="2933"/>
      <c r="N665" s="2936"/>
      <c r="O665" s="187"/>
      <c r="P665" s="2902">
        <v>2.4</v>
      </c>
    </row>
    <row r="666" spans="1:16" ht="22.5" customHeight="1">
      <c r="A666" s="2262"/>
      <c r="B666" s="2262"/>
      <c r="C666" s="2262"/>
      <c r="D666" s="2262"/>
      <c r="E666" s="2262"/>
      <c r="F666" s="2262"/>
      <c r="G666" s="2262"/>
      <c r="H666" s="340"/>
      <c r="I666" s="2903"/>
      <c r="J666" s="2904"/>
      <c r="K666" s="2245"/>
      <c r="L666" s="2245"/>
      <c r="M666" s="2933"/>
      <c r="N666" s="2936"/>
      <c r="O666" s="187"/>
      <c r="P666" s="187"/>
    </row>
    <row r="667" spans="1:16" ht="22.5" customHeight="1">
      <c r="A667" s="2262" t="s">
        <v>508</v>
      </c>
      <c r="B667" s="2262"/>
      <c r="C667" s="2262"/>
      <c r="D667" s="2262"/>
      <c r="E667" s="2262"/>
      <c r="F667" s="2262"/>
      <c r="G667" s="2262"/>
      <c r="H667" s="340"/>
      <c r="I667" s="2903" t="str">
        <f>LOOKUP($O667,Y!$BT$41:$BT$51,Y!BW$41:BW$51)</f>
        <v>ดีเยี่ยม</v>
      </c>
      <c r="J667" s="2904"/>
      <c r="K667" s="2245" t="str">
        <f>LOOKUP($O667,Y!$BT$41:$BT$51,Y!BY$41:BY$51)</f>
        <v>ดีเยี่ยม</v>
      </c>
      <c r="L667" s="2245"/>
      <c r="M667" s="2933"/>
      <c r="N667" s="2936"/>
      <c r="O667" s="716">
        <v>3</v>
      </c>
    </row>
    <row r="668" spans="1:16" ht="22.5" customHeight="1">
      <c r="A668" s="2262" t="s">
        <v>1292</v>
      </c>
      <c r="B668" s="2262"/>
      <c r="C668" s="2262"/>
      <c r="D668" s="2262"/>
      <c r="E668" s="2262"/>
      <c r="F668" s="2262"/>
      <c r="G668" s="2262"/>
      <c r="H668" s="340"/>
      <c r="I668" s="2903"/>
      <c r="J668" s="2904"/>
      <c r="K668" s="2905"/>
      <c r="L668" s="2245"/>
      <c r="M668" s="2933"/>
      <c r="N668" s="2936"/>
      <c r="O668" s="187"/>
    </row>
    <row r="669" spans="1:16" ht="22.5" customHeight="1">
      <c r="A669" s="2262"/>
      <c r="B669" s="2262" t="s">
        <v>1303</v>
      </c>
      <c r="C669" s="2262"/>
      <c r="D669" s="2262"/>
      <c r="E669" s="2262"/>
      <c r="F669" s="2262"/>
      <c r="G669" s="2262"/>
      <c r="H669" s="340"/>
      <c r="I669" s="2903" t="str">
        <f>LOOKUP($P669,Y!$BT$11:$BT$31,Y!BW$11:BW$31)</f>
        <v>ดีเยี่ยม</v>
      </c>
      <c r="J669" s="2904"/>
      <c r="K669" s="2245" t="str">
        <f>LOOKUP($P669,Y!$BT$11:$BT$31,Y!BY$11:BY$31)</f>
        <v>ดีเยี่ยม</v>
      </c>
      <c r="L669" s="2245"/>
      <c r="M669" s="2933"/>
      <c r="N669" s="2936"/>
      <c r="O669" s="187"/>
      <c r="P669" s="2902">
        <v>3.1</v>
      </c>
    </row>
    <row r="670" spans="1:16" ht="22.5" customHeight="1">
      <c r="A670" s="2262" t="s">
        <v>547</v>
      </c>
      <c r="B670" s="2262"/>
      <c r="C670" s="2262"/>
      <c r="D670" s="2262"/>
      <c r="E670" s="2262"/>
      <c r="F670" s="2262"/>
      <c r="G670" s="2262"/>
      <c r="H670" s="340"/>
      <c r="I670" s="2903" t="str">
        <f>LOOKUP($P670,Y!$BT$11:$BT$31,Y!BW$11:BW$31)</f>
        <v>ดีเยี่ยม</v>
      </c>
      <c r="J670" s="2904"/>
      <c r="K670" s="2245" t="str">
        <f>LOOKUP($P670,Y!$BT$11:$BT$31,Y!BY$11:BY$31)</f>
        <v>ดีเยี่ยม</v>
      </c>
      <c r="L670" s="2245"/>
      <c r="M670" s="2933"/>
      <c r="N670" s="2936"/>
      <c r="O670" s="187"/>
      <c r="P670" s="2902">
        <v>3.2</v>
      </c>
    </row>
    <row r="671" spans="1:16" ht="22.5" customHeight="1">
      <c r="A671" s="2262" t="s">
        <v>548</v>
      </c>
      <c r="B671" s="2262"/>
      <c r="C671" s="2262"/>
      <c r="D671" s="2262"/>
      <c r="E671" s="2262"/>
      <c r="F671" s="2262"/>
      <c r="G671" s="2262"/>
      <c r="H671" s="340"/>
      <c r="I671" s="2903" t="str">
        <f>LOOKUP($P671,Y!$BT$11:$BT$31,Y!BW$11:BW$31)</f>
        <v>ดีเยี่ยม</v>
      </c>
      <c r="J671" s="2904"/>
      <c r="K671" s="2245" t="str">
        <f>LOOKUP($P671,Y!$BT$11:$BT$31,Y!BY$11:BY$31)</f>
        <v>ดีเยี่ยม</v>
      </c>
      <c r="L671" s="2245"/>
      <c r="M671" s="2933"/>
      <c r="N671" s="2936"/>
      <c r="O671" s="187"/>
      <c r="P671" s="2902">
        <v>3.3</v>
      </c>
    </row>
    <row r="672" spans="1:16" ht="22.5" customHeight="1">
      <c r="A672" s="2262" t="s">
        <v>1291</v>
      </c>
      <c r="B672" s="2262"/>
      <c r="C672" s="2262"/>
      <c r="D672" s="2262"/>
      <c r="E672" s="2262"/>
      <c r="F672" s="2262"/>
      <c r="G672" s="2262"/>
      <c r="H672" s="340"/>
      <c r="I672" s="2903" t="str">
        <f>LOOKUP($P672,Y!$BT$11:$BT$31,Y!BW$11:BW$31)</f>
        <v>ดีเยี่ยม</v>
      </c>
      <c r="J672" s="2904"/>
      <c r="K672" s="2245" t="str">
        <f>LOOKUP($P672,Y!$BT$11:$BT$31,Y!BY$11:BY$31)</f>
        <v>ดีเยี่ยม</v>
      </c>
      <c r="L672" s="2245"/>
      <c r="M672" s="2933"/>
      <c r="N672" s="2936"/>
      <c r="O672" s="187"/>
      <c r="P672" s="2902">
        <v>3.4</v>
      </c>
    </row>
    <row r="673" spans="1:16" ht="22.5" customHeight="1">
      <c r="A673" s="2262"/>
      <c r="B673" s="2262"/>
      <c r="C673" s="2262"/>
      <c r="D673" s="2262"/>
      <c r="E673" s="2262"/>
      <c r="F673" s="2262"/>
      <c r="G673" s="2262"/>
      <c r="H673" s="340"/>
      <c r="I673" s="2903"/>
      <c r="J673" s="2904"/>
      <c r="K673" s="2245"/>
      <c r="L673" s="2245"/>
      <c r="M673" s="2933"/>
      <c r="N673" s="2936"/>
      <c r="O673" s="187"/>
      <c r="P673" s="187"/>
    </row>
    <row r="674" spans="1:16" ht="22.5" customHeight="1">
      <c r="A674" s="2262" t="s">
        <v>541</v>
      </c>
      <c r="B674" s="2262"/>
      <c r="C674" s="2262"/>
      <c r="D674" s="2262"/>
      <c r="E674" s="2262"/>
      <c r="F674" s="2262"/>
      <c r="G674" s="2262"/>
      <c r="H674" s="340"/>
      <c r="I674" s="2903" t="str">
        <f>LOOKUP($O674,Y!$BT$41:$BT$51,Y!BW$41:BW$51)</f>
        <v>ดีเยี่ยม</v>
      </c>
      <c r="J674" s="2904"/>
      <c r="K674" s="2245" t="str">
        <f>LOOKUP($O674,Y!$BT$41:$BT$51,Y!BY$41:BY$51)</f>
        <v>ดีเยี่ยม</v>
      </c>
      <c r="L674" s="2245"/>
      <c r="M674" s="2933"/>
      <c r="N674" s="2936"/>
      <c r="O674" s="716">
        <v>4</v>
      </c>
    </row>
    <row r="675" spans="1:16" ht="22.5" customHeight="1">
      <c r="A675" s="2262" t="s">
        <v>1305</v>
      </c>
      <c r="B675" s="2262"/>
      <c r="C675" s="2262"/>
      <c r="D675" s="2262"/>
      <c r="E675" s="2262"/>
      <c r="F675" s="2262"/>
      <c r="G675" s="2262"/>
      <c r="H675" s="340"/>
      <c r="I675" s="2903"/>
      <c r="J675" s="2904"/>
      <c r="K675" s="2905"/>
      <c r="L675" s="2245"/>
      <c r="M675" s="2933"/>
      <c r="N675" s="2936"/>
      <c r="O675" s="187"/>
    </row>
    <row r="676" spans="1:16" ht="22.5" customHeight="1">
      <c r="A676" s="2262"/>
      <c r="B676" s="2262" t="s">
        <v>1304</v>
      </c>
      <c r="C676" s="2262"/>
      <c r="D676" s="2262"/>
      <c r="E676" s="2262"/>
      <c r="F676" s="2262"/>
      <c r="G676" s="2262"/>
      <c r="H676" s="340"/>
      <c r="I676" s="2903" t="str">
        <f>LOOKUP($P676,Y!$BT$11:$BT$31,Y!BW$11:BW$31)</f>
        <v>ดีเยี่ยม</v>
      </c>
      <c r="J676" s="2904"/>
      <c r="K676" s="2245" t="str">
        <f>LOOKUP($P676,Y!$BT$11:$BT$31,Y!BY$11:BY$31)</f>
        <v>ดีเยี่ยม</v>
      </c>
      <c r="L676" s="2245"/>
      <c r="M676" s="2933"/>
      <c r="N676" s="2936"/>
      <c r="O676" s="187"/>
      <c r="P676" s="2902">
        <v>4.0999999999999996</v>
      </c>
    </row>
    <row r="677" spans="1:16" ht="22.5" customHeight="1">
      <c r="A677" s="2262" t="s">
        <v>1293</v>
      </c>
      <c r="B677" s="2262"/>
      <c r="C677" s="2262"/>
      <c r="D677" s="2262"/>
      <c r="E677" s="2262"/>
      <c r="F677" s="2262"/>
      <c r="G677" s="2262"/>
      <c r="H677" s="340"/>
      <c r="I677" s="2903"/>
      <c r="J677" s="2904"/>
      <c r="K677" s="2905"/>
      <c r="L677" s="2245"/>
      <c r="M677" s="2933"/>
      <c r="N677" s="2936"/>
      <c r="O677" s="187"/>
    </row>
    <row r="678" spans="1:16" ht="22.5" customHeight="1">
      <c r="A678" s="2262"/>
      <c r="B678" s="2262" t="s">
        <v>1294</v>
      </c>
      <c r="C678" s="2262"/>
      <c r="D678" s="2262"/>
      <c r="E678" s="2262"/>
      <c r="F678" s="2262"/>
      <c r="G678" s="2262"/>
      <c r="H678" s="340"/>
      <c r="I678" s="2903" t="str">
        <f>LOOKUP($P678,Y!$BT$11:$BT$31,Y!BW$11:BW$31)</f>
        <v>ดีเยี่ยม</v>
      </c>
      <c r="J678" s="2904"/>
      <c r="K678" s="2245" t="str">
        <f>LOOKUP($P678,Y!$BT$11:$BT$31,Y!BY$11:BY$31)</f>
        <v>ดีเยี่ยม</v>
      </c>
      <c r="L678" s="2245"/>
      <c r="M678" s="2933"/>
      <c r="N678" s="2936"/>
      <c r="O678" s="187"/>
      <c r="P678" s="2902">
        <v>4.2</v>
      </c>
    </row>
    <row r="679" spans="1:16" ht="22.5" customHeight="1">
      <c r="A679" s="1234" t="str">
        <f>"- "&amp;N679&amp;" -"</f>
        <v>- 21 -</v>
      </c>
      <c r="B679" s="1234"/>
      <c r="C679" s="1234"/>
      <c r="D679" s="1234"/>
      <c r="E679" s="1234"/>
      <c r="F679" s="1234"/>
      <c r="G679" s="1234"/>
      <c r="H679" s="728"/>
      <c r="I679" s="1234"/>
      <c r="J679" s="1234"/>
      <c r="K679" s="1234"/>
      <c r="L679" s="1234"/>
      <c r="M679" s="2933">
        <v>1</v>
      </c>
      <c r="N679" s="2936">
        <f>IF(M679&gt;0,SUM(M$1:M679),0)</f>
        <v>21</v>
      </c>
      <c r="O679" s="187"/>
      <c r="P679" s="187"/>
    </row>
    <row r="680" spans="1:16" ht="22.5" customHeight="1">
      <c r="A680" s="1228"/>
      <c r="B680" s="1228"/>
      <c r="C680" s="1228"/>
      <c r="D680" s="1228"/>
      <c r="E680" s="1228"/>
      <c r="F680" s="1228"/>
      <c r="G680" s="1228"/>
      <c r="H680" s="340"/>
      <c r="I680" s="1228"/>
      <c r="J680" s="1228"/>
      <c r="K680" s="1228"/>
      <c r="L680" s="1228"/>
      <c r="M680" s="2933"/>
      <c r="N680" s="2936"/>
      <c r="O680" s="187"/>
      <c r="P680" s="187"/>
    </row>
    <row r="681" spans="1:16" ht="22.5" customHeight="1">
      <c r="A681" s="1228"/>
      <c r="B681" s="1228"/>
      <c r="C681" s="1228"/>
      <c r="D681" s="1228"/>
      <c r="E681" s="1228"/>
      <c r="F681" s="1228"/>
      <c r="G681" s="1228"/>
      <c r="H681" s="340"/>
      <c r="I681" s="1228"/>
      <c r="J681" s="1228"/>
      <c r="K681" s="1228"/>
      <c r="L681" s="1228"/>
      <c r="M681" s="2933"/>
      <c r="N681" s="2936"/>
      <c r="O681" s="187"/>
      <c r="P681" s="187"/>
    </row>
    <row r="682" spans="1:16" ht="22.5" customHeight="1">
      <c r="A682" s="2119"/>
      <c r="B682" s="2119" t="s">
        <v>1301</v>
      </c>
      <c r="C682" s="2119"/>
      <c r="D682" s="2119"/>
      <c r="E682" s="2119"/>
      <c r="F682" s="2119"/>
      <c r="G682" s="2119"/>
      <c r="H682" s="340"/>
      <c r="I682" s="2119"/>
      <c r="J682" s="2119"/>
      <c r="K682" s="2119"/>
      <c r="L682" s="2119"/>
      <c r="M682" s="2933"/>
      <c r="N682" s="2936"/>
      <c r="O682" s="187"/>
      <c r="P682" s="187"/>
    </row>
    <row r="683" spans="1:16" ht="22.5" customHeight="1">
      <c r="A683" s="2242"/>
      <c r="B683" s="2242"/>
      <c r="C683" s="2242"/>
      <c r="D683" s="2242"/>
      <c r="E683" s="2242"/>
      <c r="F683" s="2242"/>
      <c r="G683" s="2242"/>
      <c r="H683" s="1226"/>
      <c r="I683" s="2243" t="s">
        <v>1504</v>
      </c>
      <c r="J683" s="2244"/>
      <c r="K683" s="2244"/>
      <c r="L683" s="2244"/>
      <c r="M683" s="2933"/>
      <c r="N683" s="2936"/>
      <c r="O683" s="187"/>
      <c r="P683" s="187"/>
    </row>
    <row r="684" spans="1:16" ht="22.5" customHeight="1">
      <c r="A684" s="2245" t="s">
        <v>1063</v>
      </c>
      <c r="B684" s="2245"/>
      <c r="C684" s="2245"/>
      <c r="D684" s="2245"/>
      <c r="E684" s="2245"/>
      <c r="F684" s="2245"/>
      <c r="G684" s="2245"/>
      <c r="H684" s="1270"/>
      <c r="I684" s="2247" t="s">
        <v>212</v>
      </c>
      <c r="J684" s="2248"/>
      <c r="K684" s="1346" t="s">
        <v>213</v>
      </c>
      <c r="L684" s="1241"/>
      <c r="M684" s="2933"/>
      <c r="N684" s="2936"/>
      <c r="O684" s="187"/>
      <c r="P684" s="187"/>
    </row>
    <row r="685" spans="1:16" ht="22.5" customHeight="1">
      <c r="A685" s="2245"/>
      <c r="B685" s="2245"/>
      <c r="C685" s="2245"/>
      <c r="D685" s="2245"/>
      <c r="E685" s="2245"/>
      <c r="F685" s="2245"/>
      <c r="G685" s="2245"/>
      <c r="H685" s="2906"/>
      <c r="I685" s="2903" t="s">
        <v>214</v>
      </c>
      <c r="J685" s="2904"/>
      <c r="K685" s="1361" t="s">
        <v>2129</v>
      </c>
      <c r="L685" s="1307"/>
      <c r="M685" s="2933"/>
      <c r="N685" s="2936"/>
      <c r="O685" s="187"/>
      <c r="P685" s="187"/>
    </row>
    <row r="686" spans="1:16" ht="22.5" customHeight="1">
      <c r="A686" s="2251"/>
      <c r="B686" s="2251"/>
      <c r="C686" s="2251"/>
      <c r="D686" s="2251"/>
      <c r="E686" s="2251"/>
      <c r="F686" s="2251"/>
      <c r="G686" s="2251"/>
      <c r="H686" s="2907"/>
      <c r="I686" s="2253"/>
      <c r="J686" s="2254"/>
      <c r="K686" s="1362" t="s">
        <v>2130</v>
      </c>
      <c r="L686" s="1335"/>
      <c r="M686" s="2933"/>
      <c r="N686" s="2936"/>
      <c r="O686" s="187"/>
      <c r="P686" s="187"/>
    </row>
    <row r="687" spans="1:16" ht="22.5" customHeight="1">
      <c r="A687" s="2262" t="s">
        <v>549</v>
      </c>
      <c r="B687" s="2262"/>
      <c r="C687" s="2262"/>
      <c r="D687" s="2262"/>
      <c r="E687" s="2262"/>
      <c r="F687" s="2262"/>
      <c r="G687" s="2262"/>
      <c r="H687" s="340"/>
      <c r="I687" s="2903" t="str">
        <f>LOOKUP($P687,Y!$BT$11:$BT$31,Y!BW$11:BW$31)</f>
        <v>ดีเยี่ยม</v>
      </c>
      <c r="J687" s="2904"/>
      <c r="K687" s="2245" t="str">
        <f>LOOKUP($P687,Y!$BT$11:$BT$31,Y!BY$11:BY$31)</f>
        <v>ดีเยี่ยม</v>
      </c>
      <c r="L687" s="2245"/>
      <c r="M687" s="2933"/>
      <c r="N687" s="2936"/>
      <c r="O687" s="187"/>
      <c r="P687" s="2902">
        <v>4.3</v>
      </c>
    </row>
    <row r="688" spans="1:16" ht="22.5" customHeight="1">
      <c r="A688" s="2262" t="s">
        <v>1306</v>
      </c>
      <c r="B688" s="2262"/>
      <c r="C688" s="2262"/>
      <c r="D688" s="2262"/>
      <c r="E688" s="2262"/>
      <c r="F688" s="2262"/>
      <c r="G688" s="2262"/>
      <c r="H688" s="340"/>
      <c r="I688" s="2903" t="str">
        <f>LOOKUP($P688,Y!$BT$11:$BT$31,Y!BW$11:BW$31)</f>
        <v>ดีเยี่ยม</v>
      </c>
      <c r="J688" s="2904"/>
      <c r="K688" s="2245" t="str">
        <f>LOOKUP($P688,Y!$BT$11:$BT$31,Y!BY$11:BY$31)</f>
        <v>ดีเยี่ยม</v>
      </c>
      <c r="L688" s="2245"/>
      <c r="M688" s="2933"/>
      <c r="N688" s="2936"/>
      <c r="O688" s="187"/>
      <c r="P688" s="2902">
        <v>4.4000000000000004</v>
      </c>
    </row>
    <row r="689" spans="1:16" ht="22.5" customHeight="1">
      <c r="A689" s="2262" t="s">
        <v>550</v>
      </c>
      <c r="B689" s="2262"/>
      <c r="C689" s="2262"/>
      <c r="D689" s="2262"/>
      <c r="E689" s="2262"/>
      <c r="F689" s="2262"/>
      <c r="G689" s="2262"/>
      <c r="H689" s="340"/>
      <c r="I689" s="2903" t="str">
        <f>LOOKUP($P689,Y!$BT$11:$BT$31,Y!BW$11:BW$31)</f>
        <v>ดีเยี่ยม</v>
      </c>
      <c r="J689" s="2904"/>
      <c r="K689" s="2245" t="str">
        <f>LOOKUP($P689,Y!$BT$11:$BT$31,Y!BY$11:BY$31)</f>
        <v>ดีเยี่ยม</v>
      </c>
      <c r="L689" s="2245"/>
      <c r="M689" s="2933"/>
      <c r="N689" s="2936"/>
      <c r="O689" s="187"/>
      <c r="P689" s="2902">
        <v>4.5</v>
      </c>
    </row>
    <row r="690" spans="1:16" ht="22.5" customHeight="1">
      <c r="A690" s="2262"/>
      <c r="B690" s="2262"/>
      <c r="C690" s="2262"/>
      <c r="D690" s="2262"/>
      <c r="E690" s="2262"/>
      <c r="F690" s="2262"/>
      <c r="G690" s="2262"/>
      <c r="H690" s="340"/>
      <c r="I690" s="2903"/>
      <c r="J690" s="2904"/>
      <c r="K690" s="2245"/>
      <c r="L690" s="2245"/>
      <c r="M690" s="2933"/>
      <c r="N690" s="2936"/>
      <c r="O690" s="187"/>
      <c r="P690" s="187"/>
    </row>
    <row r="691" spans="1:16" ht="22.5" customHeight="1">
      <c r="A691" s="2262" t="s">
        <v>542</v>
      </c>
      <c r="B691" s="2262"/>
      <c r="C691" s="2262"/>
      <c r="D691" s="2262"/>
      <c r="E691" s="2262"/>
      <c r="F691" s="2262"/>
      <c r="G691" s="2262"/>
      <c r="H691" s="340"/>
      <c r="I691" s="2903"/>
      <c r="J691" s="2904"/>
      <c r="K691" s="2245"/>
      <c r="L691" s="2245"/>
      <c r="M691" s="2933"/>
      <c r="N691" s="2936"/>
    </row>
    <row r="692" spans="1:16" ht="22.5" customHeight="1">
      <c r="A692" s="2262"/>
      <c r="B692" s="2262" t="s">
        <v>1342</v>
      </c>
      <c r="C692" s="2262"/>
      <c r="D692" s="2262"/>
      <c r="E692" s="2262"/>
      <c r="F692" s="2262"/>
      <c r="G692" s="2262"/>
      <c r="H692" s="340"/>
      <c r="I692" s="2903" t="str">
        <f>LOOKUP($O692,Y!$BT$41:$BT$51,Y!BW$41:BW$51)</f>
        <v>ดีเยี่ยม</v>
      </c>
      <c r="J692" s="2904"/>
      <c r="K692" s="2245" t="str">
        <f>LOOKUP($O692,Y!$BT$41:$BT$51,Y!BY$41:BY$51)</f>
        <v>ดีเยี่ยม</v>
      </c>
      <c r="L692" s="2245"/>
      <c r="M692" s="2933"/>
      <c r="N692" s="2936"/>
      <c r="O692" s="716">
        <v>5</v>
      </c>
    </row>
    <row r="693" spans="1:16" ht="22.5" customHeight="1">
      <c r="A693" s="2262" t="s">
        <v>1307</v>
      </c>
      <c r="B693" s="2262"/>
      <c r="C693" s="2262"/>
      <c r="D693" s="2262"/>
      <c r="E693" s="2262"/>
      <c r="F693" s="2262"/>
      <c r="G693" s="2262"/>
      <c r="H693" s="340"/>
      <c r="I693" s="2903"/>
      <c r="J693" s="2904"/>
      <c r="K693" s="2905"/>
      <c r="L693" s="2245"/>
      <c r="M693" s="2933"/>
      <c r="N693" s="2936"/>
      <c r="O693" s="187"/>
    </row>
    <row r="694" spans="1:16" ht="22.5" customHeight="1">
      <c r="A694" s="2262"/>
      <c r="B694" s="2262" t="s">
        <v>1308</v>
      </c>
      <c r="C694" s="2262"/>
      <c r="D694" s="2262"/>
      <c r="E694" s="2262"/>
      <c r="F694" s="2262"/>
      <c r="G694" s="2262"/>
      <c r="H694" s="340"/>
      <c r="I694" s="2903"/>
      <c r="J694" s="2904"/>
      <c r="K694" s="2905"/>
      <c r="L694" s="2245"/>
      <c r="M694" s="2933"/>
      <c r="N694" s="2936"/>
      <c r="O694" s="187"/>
    </row>
    <row r="695" spans="1:16" ht="22.5" customHeight="1">
      <c r="A695" s="2262"/>
      <c r="B695" s="2262" t="s">
        <v>1309</v>
      </c>
      <c r="C695" s="2262"/>
      <c r="D695" s="2262"/>
      <c r="E695" s="2262"/>
      <c r="F695" s="2262"/>
      <c r="G695" s="2262"/>
      <c r="H695" s="340"/>
      <c r="I695" s="2903" t="str">
        <f>LOOKUP($P695,Y!$BZ$11:$BZ$55,Y!CC$11:CC$55)</f>
        <v>ดีมาก</v>
      </c>
      <c r="J695" s="2904"/>
      <c r="K695" s="2245" t="str">
        <f>LOOKUP($P695,Y!$BZ$11:$BZ$55,Y!CE$11:CE$55)</f>
        <v>ดีมาก</v>
      </c>
      <c r="L695" s="2245"/>
      <c r="M695" s="2933"/>
      <c r="N695" s="2936"/>
      <c r="O695" s="187"/>
      <c r="P695" s="2902">
        <v>5.01</v>
      </c>
    </row>
    <row r="696" spans="1:16" ht="22.5" customHeight="1">
      <c r="A696" s="2262" t="s">
        <v>1310</v>
      </c>
      <c r="B696" s="2262"/>
      <c r="C696" s="2262"/>
      <c r="D696" s="2262"/>
      <c r="E696" s="2262"/>
      <c r="F696" s="2262"/>
      <c r="G696" s="2262"/>
      <c r="H696" s="340"/>
      <c r="I696" s="2903"/>
      <c r="J696" s="2904"/>
      <c r="K696" s="2905"/>
      <c r="L696" s="2245"/>
      <c r="M696" s="2933"/>
      <c r="N696" s="2936"/>
      <c r="O696" s="187"/>
    </row>
    <row r="697" spans="1:16" ht="22.5" customHeight="1">
      <c r="A697" s="2262"/>
      <c r="B697" s="2262" t="s">
        <v>1311</v>
      </c>
      <c r="C697" s="2262"/>
      <c r="D697" s="2262"/>
      <c r="E697" s="2262"/>
      <c r="F697" s="2262"/>
      <c r="G697" s="2262"/>
      <c r="H697" s="340"/>
      <c r="I697" s="2903"/>
      <c r="J697" s="2904"/>
      <c r="K697" s="2905"/>
      <c r="L697" s="2245"/>
      <c r="M697" s="2933"/>
      <c r="N697" s="2936"/>
      <c r="O697" s="187"/>
    </row>
    <row r="698" spans="1:16" ht="22.5" customHeight="1">
      <c r="A698" s="2262"/>
      <c r="B698" s="2262" t="s">
        <v>917</v>
      </c>
      <c r="C698" s="2262"/>
      <c r="D698" s="2262"/>
      <c r="E698" s="2262"/>
      <c r="F698" s="2262"/>
      <c r="G698" s="2262"/>
      <c r="H698" s="340"/>
      <c r="I698" s="2903" t="str">
        <f>LOOKUP($P698,Y!$BZ$11:$BZ$55,Y!CC$11:CC$55)</f>
        <v>ดีเยี่ยม</v>
      </c>
      <c r="J698" s="2904"/>
      <c r="K698" s="2245" t="str">
        <f>LOOKUP($P698,Y!$BZ$11:$BZ$55,Y!CE$11:CE$55)</f>
        <v>ดีเยี่ยม</v>
      </c>
      <c r="L698" s="2245"/>
      <c r="M698" s="2933"/>
      <c r="N698" s="2936"/>
      <c r="O698" s="187"/>
      <c r="P698" s="2902">
        <v>5.0199999999999996</v>
      </c>
    </row>
    <row r="699" spans="1:16" ht="22.5" customHeight="1">
      <c r="A699" s="2262" t="s">
        <v>551</v>
      </c>
      <c r="B699" s="2262"/>
      <c r="C699" s="2262"/>
      <c r="D699" s="2262"/>
      <c r="E699" s="2262"/>
      <c r="F699" s="2262"/>
      <c r="G699" s="2262"/>
      <c r="H699" s="340"/>
      <c r="I699" s="2903" t="str">
        <f>LOOKUP($P699,Y!$BZ$11:$BZ$55,Y!CC$11:CC$55)</f>
        <v>ดีมาก</v>
      </c>
      <c r="J699" s="2904"/>
      <c r="K699" s="2245" t="str">
        <f>LOOKUP($P699,Y!$BZ$11:$BZ$55,Y!CE$11:CE$55)</f>
        <v>ดีมาก</v>
      </c>
      <c r="L699" s="2245"/>
      <c r="M699" s="2933"/>
      <c r="N699" s="2936"/>
      <c r="O699" s="187"/>
      <c r="P699" s="2902">
        <v>5.03</v>
      </c>
    </row>
    <row r="700" spans="1:16" ht="22.5" customHeight="1">
      <c r="A700" s="2262" t="s">
        <v>918</v>
      </c>
      <c r="B700" s="2262"/>
      <c r="C700" s="2262"/>
      <c r="D700" s="2262"/>
      <c r="E700" s="2262"/>
      <c r="F700" s="2262"/>
      <c r="G700" s="2262"/>
      <c r="H700" s="340"/>
      <c r="I700" s="2903"/>
      <c r="J700" s="2904"/>
      <c r="K700" s="2905"/>
      <c r="L700" s="2245"/>
      <c r="M700" s="2933"/>
      <c r="N700" s="2936"/>
      <c r="O700" s="187"/>
    </row>
    <row r="701" spans="1:16" ht="22.5" customHeight="1">
      <c r="A701" s="2262"/>
      <c r="B701" s="2262" t="s">
        <v>919</v>
      </c>
      <c r="C701" s="2262"/>
      <c r="D701" s="2262"/>
      <c r="E701" s="2262"/>
      <c r="F701" s="2262"/>
      <c r="G701" s="2262"/>
      <c r="H701" s="340"/>
      <c r="I701" s="2903" t="str">
        <f>LOOKUP($P701,Y!$BZ$11:$BZ$55,Y!CC$11:CC$55)</f>
        <v>ดีเยี่ยม</v>
      </c>
      <c r="J701" s="2904"/>
      <c r="K701" s="2245" t="str">
        <f>LOOKUP($P701,Y!$BZ$11:$BZ$55,Y!CE$11:CE$55)</f>
        <v>ดีเยี่ยม</v>
      </c>
      <c r="L701" s="2245"/>
      <c r="M701" s="2933"/>
      <c r="N701" s="2936"/>
      <c r="O701" s="187"/>
      <c r="P701" s="2902">
        <v>5.04</v>
      </c>
    </row>
    <row r="702" spans="1:16" ht="22.5" customHeight="1">
      <c r="A702" s="2262" t="s">
        <v>920</v>
      </c>
      <c r="B702" s="2262"/>
      <c r="C702" s="2262"/>
      <c r="D702" s="2262"/>
      <c r="E702" s="2262"/>
      <c r="F702" s="2262"/>
      <c r="G702" s="2262"/>
      <c r="H702" s="340"/>
      <c r="I702" s="2903"/>
      <c r="J702" s="2904"/>
      <c r="K702" s="2905"/>
      <c r="L702" s="2245"/>
      <c r="M702" s="2933"/>
      <c r="N702" s="2936"/>
      <c r="O702" s="187"/>
    </row>
    <row r="703" spans="1:16" ht="22.5" customHeight="1">
      <c r="A703" s="2262"/>
      <c r="B703" s="2262" t="s">
        <v>922</v>
      </c>
      <c r="C703" s="2262"/>
      <c r="D703" s="2262"/>
      <c r="E703" s="2262"/>
      <c r="F703" s="2262"/>
      <c r="G703" s="2262"/>
      <c r="H703" s="340"/>
      <c r="I703" s="2903"/>
      <c r="J703" s="2904"/>
      <c r="K703" s="2905"/>
      <c r="L703" s="2245"/>
      <c r="M703" s="2933"/>
      <c r="N703" s="2936"/>
      <c r="O703" s="187"/>
    </row>
    <row r="704" spans="1:16" ht="22.5" customHeight="1">
      <c r="A704" s="2262"/>
      <c r="B704" s="2262" t="s">
        <v>921</v>
      </c>
      <c r="C704" s="2262"/>
      <c r="D704" s="2262"/>
      <c r="E704" s="2262"/>
      <c r="F704" s="2262"/>
      <c r="G704" s="2262"/>
      <c r="H704" s="340"/>
      <c r="I704" s="2903" t="str">
        <f>LOOKUP($P704,Y!$BZ$11:$BZ$55,Y!CC$11:CC$55)</f>
        <v>ดีมาก</v>
      </c>
      <c r="J704" s="2904"/>
      <c r="K704" s="2245" t="str">
        <f>LOOKUP($P704,Y!$BZ$11:$BZ$55,Y!CE$11:CE$55)</f>
        <v>ดีมาก</v>
      </c>
      <c r="L704" s="2245"/>
      <c r="M704" s="2933"/>
      <c r="N704" s="2936"/>
      <c r="O704" s="187"/>
      <c r="P704" s="2902">
        <v>5.05</v>
      </c>
    </row>
    <row r="705" spans="1:16" ht="22.5" customHeight="1">
      <c r="A705" s="2262" t="s">
        <v>923</v>
      </c>
      <c r="B705" s="2262"/>
      <c r="C705" s="2262"/>
      <c r="D705" s="2262"/>
      <c r="E705" s="2262"/>
      <c r="F705" s="2262"/>
      <c r="G705" s="2262"/>
      <c r="H705" s="340"/>
      <c r="I705" s="2903"/>
      <c r="J705" s="2904"/>
      <c r="K705" s="2905"/>
      <c r="L705" s="2245"/>
      <c r="M705" s="2933"/>
      <c r="N705" s="2936"/>
      <c r="O705" s="187"/>
    </row>
    <row r="706" spans="1:16" ht="22.5" customHeight="1">
      <c r="A706" s="2262"/>
      <c r="B706" s="2262" t="s">
        <v>924</v>
      </c>
      <c r="C706" s="2262"/>
      <c r="D706" s="2262"/>
      <c r="E706" s="2262"/>
      <c r="F706" s="2262"/>
      <c r="G706" s="2262"/>
      <c r="H706" s="340"/>
      <c r="I706" s="2903" t="str">
        <f>LOOKUP($P706,Y!$BZ$11:$BZ$55,Y!CC$11:CC$55)</f>
        <v>ดีเยี่ยม</v>
      </c>
      <c r="J706" s="2904"/>
      <c r="K706" s="2245" t="str">
        <f>LOOKUP($P706,Y!$BZ$11:$BZ$55,Y!CE$11:CE$55)</f>
        <v>ดีเยี่ยม</v>
      </c>
      <c r="L706" s="2245"/>
      <c r="M706" s="2933"/>
      <c r="N706" s="2936"/>
      <c r="O706" s="187"/>
      <c r="P706" s="2902">
        <v>5.0599999999999996</v>
      </c>
    </row>
    <row r="707" spans="1:16" ht="22.5" customHeight="1">
      <c r="A707" s="2262" t="s">
        <v>552</v>
      </c>
      <c r="B707" s="2262"/>
      <c r="C707" s="2262"/>
      <c r="D707" s="2262"/>
      <c r="E707" s="2262"/>
      <c r="F707" s="2262"/>
      <c r="G707" s="2262"/>
      <c r="H707" s="340"/>
      <c r="I707" s="2903" t="str">
        <f>LOOKUP($P707,Y!$BZ$11:$BZ$55,Y!CC$11:CC$55)</f>
        <v>ดีเยี่ยม</v>
      </c>
      <c r="J707" s="2904"/>
      <c r="K707" s="2245" t="str">
        <f>LOOKUP($P707,Y!$BZ$11:$BZ$55,Y!CE$11:CE$55)</f>
        <v>ดีเยี่ยม</v>
      </c>
      <c r="L707" s="2245"/>
      <c r="M707" s="2933"/>
      <c r="N707" s="2936"/>
      <c r="O707" s="187"/>
      <c r="P707" s="2902">
        <v>5.07</v>
      </c>
    </row>
    <row r="708" spans="1:16" ht="22.5" customHeight="1">
      <c r="A708" s="2262" t="s">
        <v>553</v>
      </c>
      <c r="B708" s="2262"/>
      <c r="C708" s="2262"/>
      <c r="D708" s="2262"/>
      <c r="E708" s="2262"/>
      <c r="F708" s="2262"/>
      <c r="G708" s="2262"/>
      <c r="H708" s="340"/>
      <c r="I708" s="2903" t="str">
        <f>LOOKUP($P708,Y!$BZ$11:$BZ$55,Y!CC$11:CC$55)</f>
        <v>ดีเยี่ยม</v>
      </c>
      <c r="J708" s="2904"/>
      <c r="K708" s="2245" t="str">
        <f>LOOKUP($P708,Y!$BZ$11:$BZ$55,Y!CE$11:CE$55)</f>
        <v>ดีเยี่ยม</v>
      </c>
      <c r="L708" s="2245"/>
      <c r="M708" s="2933"/>
      <c r="N708" s="2936"/>
      <c r="O708" s="187"/>
      <c r="P708" s="2902">
        <v>5.08</v>
      </c>
    </row>
    <row r="709" spans="1:16" ht="22.5" customHeight="1">
      <c r="A709" s="2262" t="s">
        <v>1295</v>
      </c>
      <c r="B709" s="2262"/>
      <c r="C709" s="2262"/>
      <c r="D709" s="2262"/>
      <c r="E709" s="2262"/>
      <c r="F709" s="2262"/>
      <c r="G709" s="2262"/>
      <c r="H709" s="340"/>
      <c r="I709" s="2903"/>
      <c r="J709" s="2904"/>
      <c r="K709" s="2905"/>
      <c r="L709" s="2245"/>
      <c r="M709" s="2933"/>
      <c r="N709" s="2936"/>
      <c r="O709" s="187"/>
    </row>
    <row r="710" spans="1:16" ht="22.5" customHeight="1">
      <c r="A710" s="2262"/>
      <c r="B710" s="2262" t="s">
        <v>1296</v>
      </c>
      <c r="C710" s="2262"/>
      <c r="D710" s="2262"/>
      <c r="E710" s="2262"/>
      <c r="F710" s="2262"/>
      <c r="G710" s="2262"/>
      <c r="H710" s="340"/>
      <c r="I710" s="2903" t="str">
        <f>LOOKUP($P710,Y!$BZ$11:$BZ$55,Y!CC$11:CC$55)</f>
        <v>ดีเยี่ยม</v>
      </c>
      <c r="J710" s="2904"/>
      <c r="K710" s="2245" t="str">
        <f>LOOKUP($P710,Y!$BZ$11:$BZ$55,Y!CE$11:CE$55)</f>
        <v>ดีเยี่ยม</v>
      </c>
      <c r="L710" s="2245"/>
      <c r="M710" s="2933"/>
      <c r="N710" s="2936"/>
      <c r="O710" s="187"/>
      <c r="P710" s="2902">
        <v>5.09</v>
      </c>
    </row>
    <row r="711" spans="1:16" ht="22.5" customHeight="1">
      <c r="A711" s="2262" t="s">
        <v>925</v>
      </c>
      <c r="B711" s="2262"/>
      <c r="C711" s="2262"/>
      <c r="D711" s="2262"/>
      <c r="E711" s="2262"/>
      <c r="F711" s="2262"/>
      <c r="G711" s="2262"/>
      <c r="H711" s="340"/>
      <c r="I711" s="2903"/>
      <c r="J711" s="2904"/>
      <c r="K711" s="2905"/>
      <c r="L711" s="2245"/>
      <c r="M711" s="2933"/>
      <c r="N711" s="2936"/>
      <c r="O711" s="187"/>
    </row>
    <row r="712" spans="1:16" ht="22.5" customHeight="1">
      <c r="A712" s="2262"/>
      <c r="B712" s="2262" t="s">
        <v>926</v>
      </c>
      <c r="C712" s="2262"/>
      <c r="D712" s="2262"/>
      <c r="E712" s="2262"/>
      <c r="F712" s="2262"/>
      <c r="G712" s="2262"/>
      <c r="H712" s="340"/>
      <c r="I712" s="2903" t="str">
        <f>LOOKUP($P712,Y!$BZ$11:$BZ$55,Y!CC$11:CC$55)</f>
        <v>ดีเยี่ยม</v>
      </c>
      <c r="J712" s="2904"/>
      <c r="K712" s="2245" t="str">
        <f>LOOKUP($P712,Y!$BZ$11:$BZ$55,Y!CE$11:CE$55)</f>
        <v>ดีเยี่ยม</v>
      </c>
      <c r="L712" s="2245"/>
      <c r="M712" s="2933"/>
      <c r="N712" s="2936"/>
      <c r="O712" s="187"/>
      <c r="P712" s="2902">
        <v>5.0999999999999996</v>
      </c>
    </row>
    <row r="713" spans="1:16" ht="22.5" customHeight="1">
      <c r="A713" s="1234" t="str">
        <f>"- "&amp;N713&amp;" -"</f>
        <v>- 22 -</v>
      </c>
      <c r="B713" s="1234"/>
      <c r="C713" s="1234"/>
      <c r="D713" s="1234"/>
      <c r="E713" s="1234"/>
      <c r="F713" s="1234"/>
      <c r="G713" s="1234"/>
      <c r="H713" s="728"/>
      <c r="I713" s="1234"/>
      <c r="J713" s="1234"/>
      <c r="K713" s="1234"/>
      <c r="L713" s="1234"/>
      <c r="M713" s="2933">
        <v>1</v>
      </c>
      <c r="N713" s="2936">
        <f>IF(M713&gt;0,SUM(M$1:M713),0)</f>
        <v>22</v>
      </c>
      <c r="O713" s="187"/>
      <c r="P713" s="187"/>
    </row>
    <row r="714" spans="1:16" ht="22.5" customHeight="1">
      <c r="A714" s="1228"/>
      <c r="B714" s="1228"/>
      <c r="C714" s="1228"/>
      <c r="D714" s="1228"/>
      <c r="E714" s="1228"/>
      <c r="F714" s="1228"/>
      <c r="G714" s="1228"/>
      <c r="H714" s="340"/>
      <c r="I714" s="1228"/>
      <c r="J714" s="1228"/>
      <c r="K714" s="1228"/>
      <c r="L714" s="1228"/>
      <c r="M714" s="2933"/>
      <c r="N714" s="2936"/>
      <c r="O714" s="187"/>
      <c r="P714" s="187"/>
    </row>
    <row r="715" spans="1:16" ht="22.5" customHeight="1">
      <c r="A715" s="1228"/>
      <c r="B715" s="1228"/>
      <c r="C715" s="1228"/>
      <c r="D715" s="1228"/>
      <c r="E715" s="1228"/>
      <c r="F715" s="1228"/>
      <c r="G715" s="1228"/>
      <c r="H715" s="340"/>
      <c r="I715" s="1228"/>
      <c r="J715" s="1228"/>
      <c r="K715" s="1228"/>
      <c r="L715" s="1228"/>
      <c r="M715" s="2933"/>
      <c r="N715" s="2936"/>
      <c r="O715" s="187"/>
      <c r="P715" s="187"/>
    </row>
    <row r="716" spans="1:16" ht="22.5" customHeight="1">
      <c r="A716" s="2119"/>
      <c r="B716" s="2119" t="s">
        <v>1301</v>
      </c>
      <c r="C716" s="2119"/>
      <c r="D716" s="2119"/>
      <c r="E716" s="2119"/>
      <c r="F716" s="2119"/>
      <c r="G716" s="2119"/>
      <c r="H716" s="340"/>
      <c r="I716" s="2119"/>
      <c r="J716" s="2119"/>
      <c r="K716" s="2119"/>
      <c r="L716" s="2119"/>
      <c r="M716" s="2933"/>
      <c r="N716" s="2936"/>
      <c r="O716" s="187"/>
      <c r="P716" s="187"/>
    </row>
    <row r="717" spans="1:16" ht="22.5" customHeight="1">
      <c r="A717" s="2242"/>
      <c r="B717" s="2242"/>
      <c r="C717" s="2242"/>
      <c r="D717" s="2242"/>
      <c r="E717" s="2242"/>
      <c r="F717" s="2242"/>
      <c r="G717" s="2242"/>
      <c r="H717" s="1226"/>
      <c r="I717" s="2243" t="s">
        <v>1504</v>
      </c>
      <c r="J717" s="2244"/>
      <c r="K717" s="2244"/>
      <c r="L717" s="2244"/>
      <c r="M717" s="2933"/>
      <c r="N717" s="2936"/>
      <c r="O717" s="187"/>
      <c r="P717" s="187"/>
    </row>
    <row r="718" spans="1:16" ht="22.5" customHeight="1">
      <c r="A718" s="2245" t="s">
        <v>1063</v>
      </c>
      <c r="B718" s="2245"/>
      <c r="C718" s="2245"/>
      <c r="D718" s="2245"/>
      <c r="E718" s="2245"/>
      <c r="F718" s="2245"/>
      <c r="G718" s="2245"/>
      <c r="H718" s="1270"/>
      <c r="I718" s="2247" t="s">
        <v>212</v>
      </c>
      <c r="J718" s="2248"/>
      <c r="K718" s="1346" t="s">
        <v>213</v>
      </c>
      <c r="L718" s="1241"/>
      <c r="M718" s="2933"/>
      <c r="N718" s="2936"/>
      <c r="O718" s="187"/>
      <c r="P718" s="187"/>
    </row>
    <row r="719" spans="1:16" ht="22.5" customHeight="1">
      <c r="A719" s="2245"/>
      <c r="B719" s="2245"/>
      <c r="C719" s="2245"/>
      <c r="D719" s="2245"/>
      <c r="E719" s="2245"/>
      <c r="F719" s="2245"/>
      <c r="G719" s="2245"/>
      <c r="H719" s="2906"/>
      <c r="I719" s="2903" t="s">
        <v>214</v>
      </c>
      <c r="J719" s="2904"/>
      <c r="K719" s="1361" t="s">
        <v>2129</v>
      </c>
      <c r="L719" s="1307"/>
      <c r="M719" s="2933"/>
      <c r="N719" s="2936"/>
      <c r="O719" s="187"/>
      <c r="P719" s="187"/>
    </row>
    <row r="720" spans="1:16" ht="22.5" customHeight="1">
      <c r="A720" s="2251"/>
      <c r="B720" s="2251"/>
      <c r="C720" s="2251"/>
      <c r="D720" s="2251"/>
      <c r="E720" s="2251"/>
      <c r="F720" s="2251"/>
      <c r="G720" s="2251"/>
      <c r="H720" s="2907"/>
      <c r="I720" s="2253"/>
      <c r="J720" s="2254"/>
      <c r="K720" s="1362" t="s">
        <v>2130</v>
      </c>
      <c r="L720" s="1335"/>
      <c r="M720" s="2933"/>
      <c r="N720" s="2936"/>
      <c r="O720" s="187"/>
      <c r="P720" s="187"/>
    </row>
    <row r="721" spans="1:16" ht="22.5" customHeight="1">
      <c r="A721" s="2262" t="s">
        <v>1387</v>
      </c>
      <c r="B721" s="2262"/>
      <c r="C721" s="2262"/>
      <c r="D721" s="2262"/>
      <c r="E721" s="2262"/>
      <c r="F721" s="2262"/>
      <c r="G721" s="2262"/>
      <c r="H721" s="340"/>
      <c r="I721" s="2903"/>
      <c r="J721" s="2904"/>
      <c r="K721" s="2245"/>
      <c r="L721" s="2245"/>
      <c r="M721" s="2933"/>
      <c r="N721" s="2936"/>
      <c r="O721" s="187"/>
    </row>
    <row r="722" spans="1:16" ht="22.5" customHeight="1">
      <c r="A722" s="2262"/>
      <c r="B722" s="2262" t="s">
        <v>1342</v>
      </c>
      <c r="C722" s="2262"/>
      <c r="D722" s="2262"/>
      <c r="E722" s="2262"/>
      <c r="F722" s="2262"/>
      <c r="G722" s="2262"/>
      <c r="H722" s="340"/>
      <c r="I722" s="2903" t="str">
        <f>LOOKUP($O722,Y!$BT$41:$BT$51,Y!BW$41:BW$51)</f>
        <v>ดีเยี่ยม</v>
      </c>
      <c r="J722" s="2904"/>
      <c r="K722" s="2245" t="str">
        <f>LOOKUP($O722,Y!$BT$41:$BT$51,Y!BY$41:BY$51)</f>
        <v>ดีเยี่ยม</v>
      </c>
      <c r="L722" s="2245"/>
      <c r="M722" s="2933"/>
      <c r="N722" s="2936"/>
      <c r="O722" s="716">
        <v>6</v>
      </c>
    </row>
    <row r="723" spans="1:16" ht="22.5" customHeight="1">
      <c r="A723" s="2262" t="s">
        <v>554</v>
      </c>
      <c r="B723" s="2262"/>
      <c r="C723" s="2262"/>
      <c r="D723" s="2262"/>
      <c r="E723" s="2262"/>
      <c r="F723" s="2262"/>
      <c r="G723" s="2262"/>
      <c r="H723" s="340"/>
      <c r="I723" s="2903" t="str">
        <f>LOOKUP($P723,Y!$BZ$11:$BZ$55,Y!CC$11:CC$55)</f>
        <v>ดีมาก</v>
      </c>
      <c r="J723" s="2904"/>
      <c r="K723" s="2245" t="str">
        <f>LOOKUP($P723,Y!$BZ$11:$BZ$55,Y!CE$11:CE$55)</f>
        <v>ดีมาก</v>
      </c>
      <c r="L723" s="2245"/>
      <c r="M723" s="2933"/>
      <c r="N723" s="2936"/>
      <c r="O723" s="187"/>
      <c r="P723" s="2902">
        <v>6.1</v>
      </c>
    </row>
    <row r="724" spans="1:16" ht="22.5" customHeight="1">
      <c r="A724" s="2262" t="s">
        <v>928</v>
      </c>
      <c r="B724" s="2262"/>
      <c r="C724" s="2262"/>
      <c r="D724" s="2262"/>
      <c r="E724" s="2262"/>
      <c r="F724" s="2262"/>
      <c r="G724" s="2262"/>
      <c r="H724" s="340"/>
      <c r="I724" s="2903"/>
      <c r="J724" s="2904"/>
      <c r="K724" s="2905"/>
      <c r="L724" s="2245"/>
      <c r="M724" s="2933"/>
      <c r="N724" s="2936"/>
      <c r="O724" s="187"/>
    </row>
    <row r="725" spans="1:16" ht="22.5" customHeight="1">
      <c r="A725" s="2262"/>
      <c r="B725" s="2262" t="s">
        <v>927</v>
      </c>
      <c r="C725" s="2262"/>
      <c r="D725" s="2262"/>
      <c r="E725" s="2262"/>
      <c r="F725" s="2262"/>
      <c r="G725" s="2262"/>
      <c r="H725" s="340"/>
      <c r="I725" s="2903" t="str">
        <f>LOOKUP($P725,Y!$BZ$11:$BZ$55,Y!CC$11:CC$55)</f>
        <v>ดีเยี่ยม</v>
      </c>
      <c r="J725" s="2904"/>
      <c r="K725" s="2245" t="str">
        <f>LOOKUP($P725,Y!$BZ$11:$BZ$55,Y!CE$11:CE$55)</f>
        <v>ดีเยี่ยม</v>
      </c>
      <c r="L725" s="2245"/>
      <c r="M725" s="2933"/>
      <c r="N725" s="2936"/>
      <c r="O725" s="187"/>
      <c r="P725" s="2902">
        <v>6.2</v>
      </c>
    </row>
    <row r="726" spans="1:16" ht="22.5" customHeight="1">
      <c r="A726" s="2262" t="s">
        <v>931</v>
      </c>
      <c r="B726" s="2262"/>
      <c r="C726" s="2262"/>
      <c r="D726" s="2262"/>
      <c r="E726" s="2262"/>
      <c r="F726" s="2262"/>
      <c r="G726" s="2262"/>
      <c r="H726" s="340"/>
      <c r="I726" s="2903"/>
      <c r="J726" s="2904"/>
      <c r="K726" s="2905"/>
      <c r="L726" s="2245"/>
      <c r="M726" s="2933"/>
      <c r="N726" s="2936"/>
      <c r="O726" s="187"/>
    </row>
    <row r="727" spans="1:16" ht="22.5" customHeight="1">
      <c r="A727" s="2262"/>
      <c r="B727" s="2262" t="s">
        <v>933</v>
      </c>
      <c r="C727" s="2262"/>
      <c r="D727" s="2262"/>
      <c r="E727" s="2262"/>
      <c r="F727" s="2262"/>
      <c r="G727" s="2262"/>
      <c r="H727" s="340"/>
      <c r="I727" s="2903"/>
      <c r="J727" s="2904"/>
      <c r="K727" s="2905"/>
      <c r="L727" s="2245"/>
      <c r="M727" s="2933"/>
      <c r="N727" s="2936"/>
      <c r="O727" s="187"/>
    </row>
    <row r="728" spans="1:16" ht="22.5" customHeight="1">
      <c r="A728" s="2262"/>
      <c r="B728" s="2262" t="s">
        <v>932</v>
      </c>
      <c r="C728" s="2262"/>
      <c r="D728" s="2262"/>
      <c r="E728" s="2262"/>
      <c r="F728" s="2262"/>
      <c r="G728" s="2262"/>
      <c r="H728" s="340"/>
      <c r="I728" s="2903" t="str">
        <f>LOOKUP($P728,Y!$BZ$11:$BZ$55,Y!CC$11:CC$55)</f>
        <v>ดีมาก</v>
      </c>
      <c r="J728" s="2904"/>
      <c r="K728" s="2245" t="str">
        <f>LOOKUP($P728,Y!$BZ$11:$BZ$55,Y!CE$11:CE$55)</f>
        <v>ดีมาก</v>
      </c>
      <c r="L728" s="2245"/>
      <c r="M728" s="2933"/>
      <c r="N728" s="2936"/>
      <c r="O728" s="187"/>
      <c r="P728" s="2902">
        <v>6.3</v>
      </c>
    </row>
    <row r="729" spans="1:16" ht="22.5" customHeight="1">
      <c r="A729" s="2262" t="s">
        <v>930</v>
      </c>
      <c r="B729" s="2262"/>
      <c r="C729" s="2262"/>
      <c r="D729" s="2262"/>
      <c r="E729" s="2262"/>
      <c r="F729" s="2262"/>
      <c r="G729" s="2262"/>
      <c r="H729" s="340"/>
      <c r="I729" s="2903"/>
      <c r="J729" s="2904"/>
      <c r="K729" s="2905"/>
      <c r="L729" s="2245"/>
      <c r="M729" s="2933"/>
      <c r="N729" s="2936"/>
      <c r="O729" s="187"/>
    </row>
    <row r="730" spans="1:16" ht="22.5" customHeight="1">
      <c r="A730" s="2262"/>
      <c r="B730" s="2262" t="s">
        <v>929</v>
      </c>
      <c r="C730" s="2262"/>
      <c r="D730" s="2262"/>
      <c r="E730" s="2262"/>
      <c r="F730" s="2262"/>
      <c r="G730" s="2262"/>
      <c r="H730" s="340"/>
      <c r="I730" s="2903" t="str">
        <f>LOOKUP($P730,Y!$BZ$11:$BZ$55,Y!CC$11:CC$55)</f>
        <v>ดีเยี่ยม</v>
      </c>
      <c r="J730" s="2904"/>
      <c r="K730" s="2245" t="str">
        <f>LOOKUP($P730,Y!$BZ$11:$BZ$55,Y!CE$11:CE$55)</f>
        <v>ดีเยี่ยม</v>
      </c>
      <c r="L730" s="2245"/>
      <c r="M730" s="2933"/>
      <c r="N730" s="2936"/>
      <c r="O730" s="187"/>
      <c r="P730" s="2902">
        <v>6.4</v>
      </c>
    </row>
    <row r="731" spans="1:16" ht="22.5" customHeight="1">
      <c r="A731" s="2262" t="s">
        <v>935</v>
      </c>
      <c r="B731" s="2262"/>
      <c r="C731" s="2262"/>
      <c r="D731" s="2262"/>
      <c r="E731" s="2262"/>
      <c r="F731" s="2262"/>
      <c r="G731" s="2262"/>
      <c r="H731" s="340"/>
      <c r="I731" s="2903"/>
      <c r="J731" s="2904"/>
      <c r="K731" s="2905"/>
      <c r="L731" s="2245"/>
      <c r="M731" s="2933"/>
      <c r="N731" s="2936"/>
      <c r="O731" s="187"/>
    </row>
    <row r="732" spans="1:16" ht="22.5" customHeight="1">
      <c r="A732" s="2262"/>
      <c r="B732" s="2262" t="s">
        <v>934</v>
      </c>
      <c r="C732" s="2262"/>
      <c r="D732" s="2262"/>
      <c r="E732" s="2262"/>
      <c r="F732" s="2262"/>
      <c r="G732" s="2262"/>
      <c r="H732" s="340"/>
      <c r="I732" s="2903" t="str">
        <f>LOOKUP($P732,Y!$BZ$11:$BZ$55,Y!CC$11:CC$55)</f>
        <v>ดีเยี่ยม</v>
      </c>
      <c r="J732" s="2904"/>
      <c r="K732" s="2245" t="str">
        <f>LOOKUP($P732,Y!$BZ$11:$BZ$55,Y!CE$11:CE$55)</f>
        <v>ดีเยี่ยม</v>
      </c>
      <c r="L732" s="2245"/>
      <c r="M732" s="2933"/>
      <c r="N732" s="2936"/>
      <c r="O732" s="187"/>
      <c r="P732" s="2902">
        <v>6.5</v>
      </c>
    </row>
    <row r="733" spans="1:16" ht="22.5" customHeight="1">
      <c r="A733" s="2262" t="s">
        <v>936</v>
      </c>
      <c r="B733" s="2262"/>
      <c r="C733" s="2262"/>
      <c r="D733" s="2262"/>
      <c r="E733" s="2262"/>
      <c r="F733" s="2262"/>
      <c r="G733" s="2262"/>
      <c r="H733" s="340"/>
      <c r="I733" s="2903"/>
      <c r="J733" s="2904"/>
      <c r="K733" s="2905"/>
      <c r="L733" s="2245"/>
      <c r="M733" s="2933"/>
      <c r="N733" s="2936"/>
      <c r="O733" s="187"/>
    </row>
    <row r="734" spans="1:16" ht="22.5" customHeight="1">
      <c r="A734" s="2262"/>
      <c r="B734" s="2262" t="s">
        <v>937</v>
      </c>
      <c r="C734" s="2262"/>
      <c r="D734" s="2262"/>
      <c r="E734" s="2262"/>
      <c r="F734" s="2262"/>
      <c r="G734" s="2262"/>
      <c r="H734" s="340"/>
      <c r="I734" s="2903" t="str">
        <f>LOOKUP($P734,Y!$BZ$11:$BZ$55,Y!CC$11:CC$55)</f>
        <v>ดีเยี่ยม</v>
      </c>
      <c r="J734" s="2904"/>
      <c r="K734" s="2245" t="str">
        <f>LOOKUP($P734,Y!$BZ$11:$BZ$55,Y!CE$11:CE$55)</f>
        <v>ดีเยี่ยม</v>
      </c>
      <c r="L734" s="2245"/>
      <c r="M734" s="2933"/>
      <c r="N734" s="2936"/>
      <c r="O734" s="187"/>
      <c r="P734" s="2902">
        <v>6.6</v>
      </c>
    </row>
    <row r="735" spans="1:16" ht="22.5" customHeight="1">
      <c r="A735" s="2262" t="s">
        <v>939</v>
      </c>
      <c r="B735" s="2262"/>
      <c r="C735" s="2262"/>
      <c r="D735" s="2262"/>
      <c r="E735" s="2262"/>
      <c r="F735" s="2262"/>
      <c r="G735" s="2262"/>
      <c r="H735" s="340"/>
      <c r="I735" s="2903"/>
      <c r="J735" s="2904"/>
      <c r="K735" s="2905"/>
      <c r="L735" s="2245"/>
      <c r="M735" s="2933"/>
      <c r="N735" s="2936"/>
      <c r="O735" s="187"/>
    </row>
    <row r="736" spans="1:16" ht="22.5" customHeight="1">
      <c r="A736" s="2262"/>
      <c r="B736" s="2262" t="s">
        <v>938</v>
      </c>
      <c r="C736" s="2262"/>
      <c r="D736" s="2262"/>
      <c r="E736" s="2262"/>
      <c r="F736" s="2262"/>
      <c r="G736" s="2262"/>
      <c r="H736" s="340"/>
      <c r="I736" s="2903" t="str">
        <f>LOOKUP($P736,Y!$BZ$11:$BZ$55,Y!CC$11:CC$55)</f>
        <v>ดีเยี่ยม</v>
      </c>
      <c r="J736" s="2904"/>
      <c r="K736" s="2245" t="str">
        <f>LOOKUP($P736,Y!$BZ$11:$BZ$55,Y!CE$11:CE$55)</f>
        <v>ดีเยี่ยม</v>
      </c>
      <c r="L736" s="2245"/>
      <c r="M736" s="2933"/>
      <c r="N736" s="2936"/>
      <c r="O736" s="187"/>
      <c r="P736" s="2902">
        <v>6.7</v>
      </c>
    </row>
    <row r="737" spans="1:16" ht="22.5" customHeight="1">
      <c r="A737" s="2262"/>
      <c r="B737" s="2262"/>
      <c r="C737" s="2262"/>
      <c r="D737" s="2262"/>
      <c r="E737" s="2262"/>
      <c r="F737" s="2262"/>
      <c r="G737" s="2262"/>
      <c r="H737" s="340"/>
      <c r="I737" s="2903"/>
      <c r="J737" s="2904"/>
      <c r="K737" s="2245"/>
      <c r="L737" s="2245"/>
      <c r="M737" s="2933"/>
      <c r="N737" s="2936"/>
      <c r="O737" s="187"/>
      <c r="P737" s="187"/>
    </row>
    <row r="738" spans="1:16" ht="22.5" customHeight="1">
      <c r="A738" s="2262" t="s">
        <v>1492</v>
      </c>
      <c r="B738" s="2262"/>
      <c r="C738" s="2262"/>
      <c r="D738" s="2262"/>
      <c r="E738" s="2262"/>
      <c r="F738" s="2262"/>
      <c r="G738" s="2262"/>
      <c r="H738" s="340"/>
      <c r="I738" s="2903" t="str">
        <f>LOOKUP($O738,Y!$BT$41:$BT$51,Y!BW$41:BW$51)</f>
        <v>ดีเยี่ยม</v>
      </c>
      <c r="J738" s="2904"/>
      <c r="K738" s="2245" t="str">
        <f>LOOKUP($O738,Y!$BT$41:$BT$51,Y!BY$41:BY$51)</f>
        <v>ดีเยี่ยม</v>
      </c>
      <c r="L738" s="2245"/>
      <c r="M738" s="2933"/>
      <c r="N738" s="2936"/>
      <c r="O738" s="716">
        <v>7</v>
      </c>
    </row>
    <row r="739" spans="1:16" ht="22.5" customHeight="1">
      <c r="A739" s="2262" t="s">
        <v>941</v>
      </c>
      <c r="B739" s="2262"/>
      <c r="C739" s="2262"/>
      <c r="D739" s="2262"/>
      <c r="E739" s="2262"/>
      <c r="F739" s="2262"/>
      <c r="G739" s="2262"/>
      <c r="H739" s="340"/>
      <c r="I739" s="2903"/>
      <c r="J739" s="2904"/>
      <c r="K739" s="2905"/>
      <c r="L739" s="2245"/>
      <c r="M739" s="2933"/>
      <c r="N739" s="2936"/>
      <c r="O739" s="187"/>
    </row>
    <row r="740" spans="1:16" ht="22.5" customHeight="1">
      <c r="A740" s="2262"/>
      <c r="B740" s="2262" t="s">
        <v>940</v>
      </c>
      <c r="C740" s="2262"/>
      <c r="D740" s="2262"/>
      <c r="E740" s="2262"/>
      <c r="F740" s="2262"/>
      <c r="G740" s="2262"/>
      <c r="H740" s="340"/>
      <c r="I740" s="2903" t="str">
        <f>LOOKUP($P740,Y!$BZ$11:$BZ$55,Y!CC$11:CC$55)</f>
        <v>ดีเยี่ยม</v>
      </c>
      <c r="J740" s="2904"/>
      <c r="K740" s="2245" t="str">
        <f>LOOKUP($P740,Y!$BZ$11:$BZ$55,Y!CE$11:CE$55)</f>
        <v>ดีเยี่ยม</v>
      </c>
      <c r="L740" s="2245"/>
      <c r="M740" s="2933"/>
      <c r="N740" s="2936"/>
      <c r="O740" s="187"/>
      <c r="P740" s="2902">
        <v>7.1</v>
      </c>
    </row>
    <row r="741" spans="1:16" ht="22.5" customHeight="1">
      <c r="A741" s="2262" t="s">
        <v>943</v>
      </c>
      <c r="B741" s="2262"/>
      <c r="C741" s="2262"/>
      <c r="D741" s="2262"/>
      <c r="E741" s="2262"/>
      <c r="F741" s="2262"/>
      <c r="G741" s="2262"/>
      <c r="H741" s="340"/>
      <c r="I741" s="2903"/>
      <c r="J741" s="2904"/>
      <c r="K741" s="2905"/>
      <c r="L741" s="2245"/>
      <c r="M741" s="2933"/>
      <c r="N741" s="2936"/>
      <c r="O741" s="187"/>
    </row>
    <row r="742" spans="1:16" ht="22.5" customHeight="1">
      <c r="A742" s="2262"/>
      <c r="B742" s="2262" t="s">
        <v>942</v>
      </c>
      <c r="C742" s="2262"/>
      <c r="D742" s="2262"/>
      <c r="E742" s="2262"/>
      <c r="F742" s="2262"/>
      <c r="G742" s="2262"/>
      <c r="H742" s="340"/>
      <c r="I742" s="2903" t="str">
        <f>LOOKUP($P742,Y!$BZ$11:$BZ$55,Y!CC$11:CC$55)</f>
        <v>ดีเยี่ยม</v>
      </c>
      <c r="J742" s="2904"/>
      <c r="K742" s="2245" t="str">
        <f>LOOKUP($P742,Y!$BZ$11:$BZ$55,Y!CE$11:CE$55)</f>
        <v>ดีเยี่ยม</v>
      </c>
      <c r="L742" s="2245"/>
      <c r="M742" s="2933"/>
      <c r="N742" s="2936"/>
      <c r="O742" s="187"/>
      <c r="P742" s="2902">
        <v>7.2</v>
      </c>
    </row>
    <row r="743" spans="1:16" ht="22.5" customHeight="1">
      <c r="A743" s="2262" t="s">
        <v>945</v>
      </c>
      <c r="B743" s="2262"/>
      <c r="C743" s="2262"/>
      <c r="D743" s="2262"/>
      <c r="E743" s="2262"/>
      <c r="F743" s="2262"/>
      <c r="G743" s="2262"/>
      <c r="H743" s="340"/>
      <c r="I743" s="2903"/>
      <c r="J743" s="2904"/>
      <c r="K743" s="2905"/>
      <c r="L743" s="2245"/>
      <c r="M743" s="2933"/>
      <c r="N743" s="2936"/>
      <c r="O743" s="187"/>
    </row>
    <row r="744" spans="1:16" ht="22.5" customHeight="1">
      <c r="A744" s="2262"/>
      <c r="B744" s="2262" t="s">
        <v>944</v>
      </c>
      <c r="C744" s="2262"/>
      <c r="D744" s="2262"/>
      <c r="E744" s="2262"/>
      <c r="F744" s="2262"/>
      <c r="G744" s="2262"/>
      <c r="H744" s="340"/>
      <c r="I744" s="2903" t="str">
        <f>LOOKUP($P744,Y!$BZ$11:$BZ$55,Y!CC$11:CC$55)</f>
        <v>ดีเยี่ยม</v>
      </c>
      <c r="J744" s="2904"/>
      <c r="K744" s="2245" t="str">
        <f>LOOKUP($P744,Y!$BZ$11:$BZ$55,Y!CE$11:CE$55)</f>
        <v>ดีเยี่ยม</v>
      </c>
      <c r="L744" s="2245"/>
      <c r="M744" s="2933"/>
      <c r="N744" s="2936"/>
      <c r="O744" s="187"/>
      <c r="P744" s="2902">
        <v>7.3</v>
      </c>
    </row>
    <row r="745" spans="1:16" ht="22.5" customHeight="1">
      <c r="A745" s="2262" t="s">
        <v>947</v>
      </c>
      <c r="B745" s="2262"/>
      <c r="C745" s="2262"/>
      <c r="D745" s="2262"/>
      <c r="E745" s="2262"/>
      <c r="F745" s="2262"/>
      <c r="G745" s="2262"/>
      <c r="H745" s="340"/>
      <c r="I745" s="2903"/>
      <c r="J745" s="2904"/>
      <c r="K745" s="2905"/>
      <c r="L745" s="2245"/>
      <c r="M745" s="2933"/>
      <c r="N745" s="2936"/>
      <c r="O745" s="187"/>
    </row>
    <row r="746" spans="1:16" ht="22.5" customHeight="1">
      <c r="A746" s="2262"/>
      <c r="B746" s="2262" t="s">
        <v>946</v>
      </c>
      <c r="C746" s="2262"/>
      <c r="D746" s="2262"/>
      <c r="E746" s="2262"/>
      <c r="F746" s="2262"/>
      <c r="G746" s="2262"/>
      <c r="H746" s="340"/>
      <c r="I746" s="2903" t="str">
        <f>LOOKUP($P746,Y!$BZ$11:$BZ$55,Y!CC$11:CC$55)</f>
        <v>ดีเยี่ยม</v>
      </c>
      <c r="J746" s="2904"/>
      <c r="K746" s="2245" t="str">
        <f>LOOKUP($P746,Y!$BZ$11:$BZ$55,Y!CE$11:CE$55)</f>
        <v>ดีเยี่ยม</v>
      </c>
      <c r="L746" s="2245"/>
      <c r="M746" s="2933"/>
      <c r="N746" s="2936"/>
      <c r="O746" s="187"/>
      <c r="P746" s="2902">
        <v>7.4</v>
      </c>
    </row>
    <row r="747" spans="1:16" ht="22.5" customHeight="1">
      <c r="A747" s="1234" t="str">
        <f>"- "&amp;N747&amp;" -"</f>
        <v>- 23 -</v>
      </c>
      <c r="B747" s="1234"/>
      <c r="C747" s="1234"/>
      <c r="D747" s="1234"/>
      <c r="E747" s="1234"/>
      <c r="F747" s="1234"/>
      <c r="G747" s="1234"/>
      <c r="H747" s="728"/>
      <c r="I747" s="1234"/>
      <c r="J747" s="1234"/>
      <c r="K747" s="1234"/>
      <c r="L747" s="1234"/>
      <c r="M747" s="2933">
        <v>1</v>
      </c>
      <c r="N747" s="2936">
        <f>IF(M747&gt;0,SUM(M$1:M747),0)</f>
        <v>23</v>
      </c>
      <c r="O747" s="187"/>
      <c r="P747" s="187"/>
    </row>
    <row r="748" spans="1:16" ht="22.5" customHeight="1">
      <c r="A748" s="1228"/>
      <c r="B748" s="1228"/>
      <c r="C748" s="1228"/>
      <c r="D748" s="1228"/>
      <c r="E748" s="1228"/>
      <c r="F748" s="1228"/>
      <c r="G748" s="1228"/>
      <c r="H748" s="340"/>
      <c r="I748" s="1228"/>
      <c r="J748" s="1228"/>
      <c r="K748" s="1228"/>
      <c r="L748" s="1228"/>
      <c r="M748" s="2933"/>
      <c r="N748" s="2936"/>
      <c r="O748" s="187"/>
      <c r="P748" s="187"/>
    </row>
    <row r="749" spans="1:16" ht="22.5" customHeight="1">
      <c r="A749" s="1228"/>
      <c r="B749" s="1228"/>
      <c r="C749" s="1228"/>
      <c r="D749" s="1228"/>
      <c r="E749" s="1228"/>
      <c r="F749" s="1228"/>
      <c r="G749" s="1228"/>
      <c r="H749" s="340"/>
      <c r="I749" s="1228"/>
      <c r="J749" s="1228"/>
      <c r="K749" s="1228"/>
      <c r="L749" s="1228"/>
      <c r="M749" s="2933"/>
      <c r="N749" s="2936"/>
      <c r="O749" s="187"/>
      <c r="P749" s="187"/>
    </row>
    <row r="750" spans="1:16" ht="22.5" customHeight="1">
      <c r="A750" s="2119"/>
      <c r="B750" s="2119" t="s">
        <v>1301</v>
      </c>
      <c r="C750" s="2119"/>
      <c r="D750" s="2119"/>
      <c r="E750" s="2119"/>
      <c r="F750" s="2119"/>
      <c r="G750" s="2119"/>
      <c r="H750" s="340"/>
      <c r="I750" s="2119"/>
      <c r="J750" s="2119"/>
      <c r="K750" s="2119"/>
      <c r="L750" s="2119"/>
      <c r="M750" s="2933"/>
      <c r="N750" s="2936"/>
      <c r="O750" s="187"/>
      <c r="P750" s="187"/>
    </row>
    <row r="751" spans="1:16" ht="22.5" customHeight="1">
      <c r="A751" s="2242"/>
      <c r="B751" s="2242"/>
      <c r="C751" s="2242"/>
      <c r="D751" s="2242"/>
      <c r="E751" s="2242"/>
      <c r="F751" s="2242"/>
      <c r="G751" s="2242"/>
      <c r="H751" s="1226"/>
      <c r="I751" s="2243" t="s">
        <v>1504</v>
      </c>
      <c r="J751" s="2244"/>
      <c r="K751" s="2244"/>
      <c r="L751" s="2244"/>
      <c r="M751" s="2933"/>
      <c r="N751" s="2936"/>
      <c r="O751" s="187"/>
      <c r="P751" s="187"/>
    </row>
    <row r="752" spans="1:16" ht="22.5" customHeight="1">
      <c r="A752" s="2245" t="s">
        <v>1063</v>
      </c>
      <c r="B752" s="2245"/>
      <c r="C752" s="2245"/>
      <c r="D752" s="2245"/>
      <c r="E752" s="2245"/>
      <c r="F752" s="2245"/>
      <c r="G752" s="2245"/>
      <c r="H752" s="1270"/>
      <c r="I752" s="2247" t="s">
        <v>212</v>
      </c>
      <c r="J752" s="2248"/>
      <c r="K752" s="1346" t="s">
        <v>213</v>
      </c>
      <c r="L752" s="1241"/>
      <c r="M752" s="2933"/>
      <c r="N752" s="2936"/>
      <c r="O752" s="187"/>
      <c r="P752" s="187"/>
    </row>
    <row r="753" spans="1:16" ht="22.5" customHeight="1">
      <c r="A753" s="2245"/>
      <c r="B753" s="2245"/>
      <c r="C753" s="2245"/>
      <c r="D753" s="2245"/>
      <c r="E753" s="2245"/>
      <c r="F753" s="2245"/>
      <c r="G753" s="2245"/>
      <c r="H753" s="2906"/>
      <c r="I753" s="2903" t="s">
        <v>214</v>
      </c>
      <c r="J753" s="2904"/>
      <c r="K753" s="1361" t="s">
        <v>2129</v>
      </c>
      <c r="L753" s="1307"/>
      <c r="M753" s="2933"/>
      <c r="N753" s="2936"/>
      <c r="O753" s="187"/>
      <c r="P753" s="187"/>
    </row>
    <row r="754" spans="1:16" ht="22.5" customHeight="1">
      <c r="A754" s="2251"/>
      <c r="B754" s="2251"/>
      <c r="C754" s="2251"/>
      <c r="D754" s="2251"/>
      <c r="E754" s="2251"/>
      <c r="F754" s="2251"/>
      <c r="G754" s="2251"/>
      <c r="H754" s="2907"/>
      <c r="I754" s="2253"/>
      <c r="J754" s="2254"/>
      <c r="K754" s="1362" t="s">
        <v>2130</v>
      </c>
      <c r="L754" s="1335"/>
      <c r="M754" s="2933"/>
      <c r="N754" s="2936"/>
      <c r="O754" s="187"/>
      <c r="P754" s="187"/>
    </row>
    <row r="755" spans="1:16" ht="22.5" customHeight="1">
      <c r="A755" s="2262" t="s">
        <v>1747</v>
      </c>
      <c r="B755" s="2262"/>
      <c r="C755" s="2262"/>
      <c r="D755" s="2262"/>
      <c r="E755" s="2262"/>
      <c r="F755" s="2262"/>
      <c r="G755" s="2262"/>
      <c r="H755" s="340"/>
      <c r="I755" s="2903" t="str">
        <f>LOOKUP($P755,Y!$BZ$11:$BZ$55,Y!CC$11:CC$55)</f>
        <v>ดีเยี่ยม</v>
      </c>
      <c r="J755" s="2904"/>
      <c r="K755" s="2245" t="str">
        <f>LOOKUP($P755,Y!$BZ$11:$BZ$55,Y!CE$11:CE$55)</f>
        <v>ดีเยี่ยม</v>
      </c>
      <c r="L755" s="2245"/>
      <c r="M755" s="2933"/>
      <c r="N755" s="2936"/>
      <c r="O755" s="187"/>
      <c r="P755" s="2902">
        <v>7.5</v>
      </c>
    </row>
    <row r="756" spans="1:16" ht="22.5" customHeight="1">
      <c r="A756" s="2262"/>
      <c r="B756" s="2262" t="s">
        <v>1302</v>
      </c>
      <c r="C756" s="2262"/>
      <c r="D756" s="2262"/>
      <c r="E756" s="2262"/>
      <c r="F756" s="2262"/>
      <c r="G756" s="2262"/>
      <c r="H756" s="340"/>
      <c r="I756" s="2903"/>
      <c r="J756" s="2904"/>
      <c r="K756" s="2245"/>
      <c r="L756" s="2245"/>
      <c r="M756" s="2933"/>
      <c r="N756" s="2936"/>
      <c r="O756" s="187"/>
      <c r="P756" s="187"/>
    </row>
    <row r="757" spans="1:16" ht="22.5" customHeight="1">
      <c r="A757" s="2262" t="s">
        <v>1935</v>
      </c>
      <c r="B757" s="2262"/>
      <c r="C757" s="2262"/>
      <c r="D757" s="2262"/>
      <c r="E757" s="2262"/>
      <c r="F757" s="2262"/>
      <c r="G757" s="2262"/>
      <c r="H757" s="340"/>
      <c r="I757" s="2903"/>
      <c r="J757" s="2904"/>
      <c r="K757" s="2245"/>
      <c r="L757" s="2245"/>
      <c r="M757" s="2933"/>
      <c r="N757" s="2936"/>
    </row>
    <row r="758" spans="1:16" ht="22.5" customHeight="1">
      <c r="A758" s="2262"/>
      <c r="B758" s="2262" t="s">
        <v>1823</v>
      </c>
      <c r="C758" s="2262"/>
      <c r="D758" s="2262"/>
      <c r="E758" s="2262"/>
      <c r="F758" s="2262"/>
      <c r="G758" s="2262"/>
      <c r="H758" s="340"/>
      <c r="I758" s="2903" t="str">
        <f>LOOKUP($O758,Y!$BT$41:$BT$51,Y!BW$41:BW$51)</f>
        <v>ดีเยี่ยม</v>
      </c>
      <c r="J758" s="2904"/>
      <c r="K758" s="2245" t="str">
        <f>LOOKUP($O758,Y!$BT$41:$BT$51,Y!BY$41:BY$51)</f>
        <v>ดีเยี่ยม</v>
      </c>
      <c r="L758" s="2245"/>
      <c r="M758" s="2933"/>
      <c r="N758" s="2936"/>
      <c r="O758" s="716">
        <v>8</v>
      </c>
    </row>
    <row r="759" spans="1:16" ht="22.5" customHeight="1">
      <c r="A759" s="2262" t="s">
        <v>1748</v>
      </c>
      <c r="B759" s="2262"/>
      <c r="C759" s="2262"/>
      <c r="D759" s="2262"/>
      <c r="E759" s="2262"/>
      <c r="F759" s="2262"/>
      <c r="G759" s="2262"/>
      <c r="H759" s="340"/>
      <c r="I759" s="2903" t="str">
        <f>LOOKUP($P759,Y!$BZ$11:$BZ$55,Y!CC$11:CC$55)</f>
        <v>ดีเยี่ยม</v>
      </c>
      <c r="J759" s="2904"/>
      <c r="K759" s="2245" t="str">
        <f>LOOKUP($P759,Y!$BZ$11:$BZ$55,Y!CE$11:CE$55)</f>
        <v>ดีเยี่ยม</v>
      </c>
      <c r="L759" s="2245"/>
      <c r="M759" s="2933"/>
      <c r="N759" s="2936"/>
      <c r="O759" s="187"/>
      <c r="P759" s="2902">
        <v>8.1</v>
      </c>
    </row>
    <row r="760" spans="1:16" ht="22.5" customHeight="1">
      <c r="A760" s="2262" t="s">
        <v>948</v>
      </c>
      <c r="B760" s="2262"/>
      <c r="C760" s="2262"/>
      <c r="D760" s="2262"/>
      <c r="E760" s="2262"/>
      <c r="F760" s="2262"/>
      <c r="G760" s="2262"/>
      <c r="H760" s="340"/>
      <c r="I760" s="2903"/>
      <c r="J760" s="2904"/>
      <c r="K760" s="2905"/>
      <c r="L760" s="2245"/>
      <c r="M760" s="2933"/>
      <c r="N760" s="2936"/>
      <c r="O760" s="716"/>
    </row>
    <row r="761" spans="1:16" ht="22.5" customHeight="1">
      <c r="A761" s="2262"/>
      <c r="B761" s="2262" t="s">
        <v>950</v>
      </c>
      <c r="C761" s="2262"/>
      <c r="D761" s="2262"/>
      <c r="E761" s="2262"/>
      <c r="F761" s="2262"/>
      <c r="G761" s="2262"/>
      <c r="H761" s="340"/>
      <c r="I761" s="2903"/>
      <c r="J761" s="2904"/>
      <c r="K761" s="2905"/>
      <c r="L761" s="2245"/>
      <c r="M761" s="2933"/>
      <c r="N761" s="2936"/>
      <c r="O761" s="716"/>
    </row>
    <row r="762" spans="1:16" ht="22.5" customHeight="1">
      <c r="A762" s="2262"/>
      <c r="B762" s="2262" t="s">
        <v>949</v>
      </c>
      <c r="C762" s="2262"/>
      <c r="D762" s="2262"/>
      <c r="E762" s="2262"/>
      <c r="F762" s="2262"/>
      <c r="G762" s="2262"/>
      <c r="H762" s="340"/>
      <c r="I762" s="2903" t="str">
        <f>LOOKUP($P762,Y!$BZ$11:$BZ$55,Y!CC$11:CC$55)</f>
        <v>ดีเยี่ยม</v>
      </c>
      <c r="J762" s="2904"/>
      <c r="K762" s="2245" t="str">
        <f>LOOKUP($P762,Y!$BZ$11:$BZ$55,Y!CE$11:CE$55)</f>
        <v>ดีเยี่ยม</v>
      </c>
      <c r="L762" s="2245"/>
      <c r="M762" s="2933"/>
      <c r="N762" s="2936"/>
      <c r="O762" s="187"/>
      <c r="P762" s="2902">
        <v>8.1999999999999993</v>
      </c>
    </row>
    <row r="763" spans="1:16" ht="22.5" customHeight="1">
      <c r="A763" s="2262" t="s">
        <v>1297</v>
      </c>
      <c r="B763" s="2262"/>
      <c r="C763" s="2262"/>
      <c r="D763" s="2262"/>
      <c r="E763" s="2262"/>
      <c r="F763" s="2262"/>
      <c r="G763" s="2262"/>
      <c r="H763" s="340"/>
      <c r="I763" s="2903"/>
      <c r="J763" s="2904"/>
      <c r="K763" s="2905"/>
      <c r="L763" s="2245"/>
      <c r="M763" s="2933"/>
      <c r="N763" s="2936"/>
      <c r="O763" s="716"/>
    </row>
    <row r="764" spans="1:16" ht="22.5" customHeight="1">
      <c r="A764" s="2262"/>
      <c r="B764" s="2262" t="s">
        <v>1298</v>
      </c>
      <c r="C764" s="2262"/>
      <c r="D764" s="2262"/>
      <c r="E764" s="2262"/>
      <c r="F764" s="2262"/>
      <c r="G764" s="2262"/>
      <c r="H764" s="340"/>
      <c r="I764" s="2903" t="str">
        <f>LOOKUP($P764,Y!$BZ$11:$BZ$55,Y!CC$11:CC$55)</f>
        <v>ดีเยี่ยม</v>
      </c>
      <c r="J764" s="2904"/>
      <c r="K764" s="2245" t="str">
        <f>LOOKUP($P764,Y!$BZ$11:$BZ$55,Y!CE$11:CE$55)</f>
        <v>ดีเยี่ยม</v>
      </c>
      <c r="L764" s="2245"/>
      <c r="M764" s="2933"/>
      <c r="N764" s="2936"/>
      <c r="O764" s="187"/>
      <c r="P764" s="2902">
        <v>8.3000000000000007</v>
      </c>
    </row>
    <row r="765" spans="1:16" ht="22.5" customHeight="1">
      <c r="A765" s="2262" t="s">
        <v>951</v>
      </c>
      <c r="B765" s="2262"/>
      <c r="C765" s="2262"/>
      <c r="D765" s="2262"/>
      <c r="E765" s="2262"/>
      <c r="F765" s="2262"/>
      <c r="G765" s="2262"/>
      <c r="H765" s="340"/>
      <c r="I765" s="2903"/>
      <c r="J765" s="2904"/>
      <c r="K765" s="2905"/>
      <c r="L765" s="2245"/>
      <c r="M765" s="2933"/>
      <c r="N765" s="2936"/>
      <c r="O765" s="716"/>
    </row>
    <row r="766" spans="1:16" ht="22.5" customHeight="1">
      <c r="A766" s="2262"/>
      <c r="B766" s="2262" t="s">
        <v>952</v>
      </c>
      <c r="C766" s="2262"/>
      <c r="D766" s="2262"/>
      <c r="E766" s="2262"/>
      <c r="F766" s="2262"/>
      <c r="G766" s="2262"/>
      <c r="H766" s="340"/>
      <c r="I766" s="2903" t="str">
        <f>LOOKUP($P766,Y!$BZ$11:$BZ$55,Y!CC$11:CC$55)</f>
        <v>ดีเยี่ยม</v>
      </c>
      <c r="J766" s="2904"/>
      <c r="K766" s="2245" t="str">
        <f>LOOKUP($P766,Y!$BZ$11:$BZ$55,Y!CE$11:CE$55)</f>
        <v>ดีเยี่ยม</v>
      </c>
      <c r="L766" s="2245"/>
      <c r="M766" s="2933"/>
      <c r="N766" s="2936"/>
      <c r="O766" s="187"/>
      <c r="P766" s="2902">
        <v>8.4</v>
      </c>
    </row>
    <row r="767" spans="1:16" ht="22.5" customHeight="1">
      <c r="A767" s="2262" t="s">
        <v>1749</v>
      </c>
      <c r="B767" s="2262"/>
      <c r="C767" s="2262"/>
      <c r="D767" s="2262"/>
      <c r="E767" s="2262"/>
      <c r="F767" s="2262"/>
      <c r="G767" s="2262"/>
      <c r="H767" s="340"/>
      <c r="I767" s="2903" t="str">
        <f>LOOKUP($P767,Y!$BZ$11:$BZ$55,Y!CC$11:CC$55)</f>
        <v>ดีเยี่ยม</v>
      </c>
      <c r="J767" s="2904"/>
      <c r="K767" s="2245" t="str">
        <f>LOOKUP($P767,Y!$BZ$11:$BZ$55,Y!CE$11:CE$55)</f>
        <v>ดีเยี่ยม</v>
      </c>
      <c r="L767" s="2245"/>
      <c r="M767" s="2933"/>
      <c r="N767" s="2936"/>
      <c r="O767" s="187"/>
      <c r="P767" s="2902">
        <v>8.5</v>
      </c>
    </row>
    <row r="768" spans="1:16" ht="22.5" customHeight="1">
      <c r="A768" s="2262" t="s">
        <v>954</v>
      </c>
      <c r="B768" s="2262"/>
      <c r="C768" s="2262"/>
      <c r="D768" s="2262"/>
      <c r="E768" s="2262"/>
      <c r="F768" s="2262"/>
      <c r="G768" s="2262"/>
      <c r="H768" s="340"/>
      <c r="I768" s="2903"/>
      <c r="J768" s="2904"/>
      <c r="K768" s="2905"/>
      <c r="L768" s="2245"/>
      <c r="M768" s="2933"/>
      <c r="N768" s="2936"/>
      <c r="O768" s="716"/>
    </row>
    <row r="769" spans="1:17" ht="22.5" customHeight="1">
      <c r="A769" s="2262"/>
      <c r="B769" s="2262" t="s">
        <v>953</v>
      </c>
      <c r="C769" s="2262"/>
      <c r="D769" s="2262"/>
      <c r="E769" s="2262"/>
      <c r="F769" s="2262"/>
      <c r="G769" s="2262"/>
      <c r="H769" s="340"/>
      <c r="I769" s="2903" t="str">
        <f>LOOKUP($P769,Y!$BZ$11:$BZ$55,Y!CC$11:CC$55)</f>
        <v>ดีเยี่ยม</v>
      </c>
      <c r="J769" s="2904"/>
      <c r="K769" s="2245" t="str">
        <f>LOOKUP($P769,Y!$BZ$11:$BZ$55,Y!CE$11:CE$55)</f>
        <v>ดีเยี่ยม</v>
      </c>
      <c r="L769" s="2245"/>
      <c r="M769" s="2933"/>
      <c r="N769" s="2936"/>
      <c r="O769" s="187"/>
      <c r="P769" s="2902">
        <v>8.6</v>
      </c>
    </row>
    <row r="770" spans="1:17" ht="22.5" customHeight="1">
      <c r="A770" s="2262"/>
      <c r="B770" s="2262"/>
      <c r="C770" s="2262"/>
      <c r="D770" s="2262"/>
      <c r="E770" s="2262"/>
      <c r="F770" s="2262"/>
      <c r="G770" s="2262"/>
      <c r="H770" s="340"/>
      <c r="I770" s="2903"/>
      <c r="J770" s="2904"/>
      <c r="K770" s="2245"/>
      <c r="L770" s="2245"/>
      <c r="M770" s="2933"/>
      <c r="N770" s="2936"/>
      <c r="O770" s="187"/>
      <c r="P770" s="2902"/>
    </row>
    <row r="771" spans="1:17" ht="22.5" customHeight="1">
      <c r="A771" s="2262" t="s">
        <v>210</v>
      </c>
      <c r="B771" s="2262"/>
      <c r="C771" s="2262"/>
      <c r="D771" s="2262"/>
      <c r="E771" s="2262"/>
      <c r="F771" s="2262"/>
      <c r="G771" s="2262"/>
      <c r="H771" s="340"/>
      <c r="I771" s="2903"/>
      <c r="J771" s="2904"/>
      <c r="K771" s="2245"/>
      <c r="L771" s="2245"/>
      <c r="M771" s="2933"/>
      <c r="N771" s="2936"/>
    </row>
    <row r="772" spans="1:17" ht="22.5" customHeight="1">
      <c r="A772" s="2262" t="s">
        <v>1388</v>
      </c>
      <c r="B772" s="2262"/>
      <c r="C772" s="2262"/>
      <c r="D772" s="2262"/>
      <c r="E772" s="2262"/>
      <c r="F772" s="2262"/>
      <c r="G772" s="2262"/>
      <c r="H772" s="340"/>
      <c r="I772" s="2903"/>
      <c r="J772" s="2904"/>
      <c r="K772" s="2245"/>
      <c r="L772" s="2245"/>
      <c r="M772" s="2933"/>
      <c r="N772" s="2936"/>
      <c r="Q772" s="20"/>
    </row>
    <row r="773" spans="1:17" ht="22.5" customHeight="1">
      <c r="A773" s="2262"/>
      <c r="B773" s="2262" t="s">
        <v>512</v>
      </c>
      <c r="C773" s="2262"/>
      <c r="D773" s="2262"/>
      <c r="E773" s="2262"/>
      <c r="F773" s="2262"/>
      <c r="G773" s="2262"/>
      <c r="H773" s="340"/>
      <c r="I773" s="2903" t="str">
        <f>LOOKUP($O773,Y!$BT$41:$BT$51,Y!BW$41:BW$51)</f>
        <v>ดีเยี่ยม</v>
      </c>
      <c r="J773" s="2904"/>
      <c r="K773" s="2245" t="str">
        <f>LOOKUP($O773,Y!$BT$41:$BT$51,Y!BY$41:BY$51)</f>
        <v>ดีเยี่ยม</v>
      </c>
      <c r="L773" s="2245"/>
      <c r="M773" s="2933"/>
      <c r="N773" s="2936"/>
      <c r="O773" s="716">
        <v>9</v>
      </c>
    </row>
    <row r="774" spans="1:17" ht="22.5" customHeight="1">
      <c r="A774" s="2262" t="s">
        <v>1299</v>
      </c>
      <c r="B774" s="2262"/>
      <c r="C774" s="2262"/>
      <c r="D774" s="2262"/>
      <c r="E774" s="2262"/>
      <c r="F774" s="2262"/>
      <c r="G774" s="2262"/>
      <c r="H774" s="340"/>
      <c r="I774" s="2903"/>
      <c r="J774" s="2904"/>
      <c r="K774" s="2905"/>
      <c r="L774" s="2245"/>
      <c r="M774" s="2933"/>
      <c r="N774" s="2936"/>
      <c r="O774" s="187"/>
    </row>
    <row r="775" spans="1:17" ht="22.5" customHeight="1">
      <c r="A775" s="2262"/>
      <c r="B775" s="2262" t="s">
        <v>1300</v>
      </c>
      <c r="C775" s="2262"/>
      <c r="D775" s="2262"/>
      <c r="E775" s="2262"/>
      <c r="F775" s="2262"/>
      <c r="G775" s="2262"/>
      <c r="H775" s="340"/>
      <c r="I775" s="2903" t="str">
        <f>LOOKUP($P775,Y!$BZ$11:$BZ$55,Y!CC$11:CC$55)</f>
        <v>ดีเยี่ยม</v>
      </c>
      <c r="J775" s="2904"/>
      <c r="K775" s="2245" t="str">
        <f>LOOKUP($P775,Y!$BZ$11:$BZ$55,Y!CE$11:CE$55)</f>
        <v>ดีเยี่ยม</v>
      </c>
      <c r="L775" s="2245"/>
      <c r="M775" s="2933"/>
      <c r="N775" s="2936"/>
      <c r="O775" s="187"/>
      <c r="P775" s="2902">
        <v>9.1</v>
      </c>
    </row>
    <row r="776" spans="1:17" ht="22.5" customHeight="1">
      <c r="A776" s="2262" t="s">
        <v>955</v>
      </c>
      <c r="B776" s="2262"/>
      <c r="C776" s="2262"/>
      <c r="D776" s="2262"/>
      <c r="E776" s="2262"/>
      <c r="F776" s="2262"/>
      <c r="G776" s="2262"/>
      <c r="H776" s="340"/>
      <c r="I776" s="2903"/>
      <c r="J776" s="2904"/>
      <c r="K776" s="2905"/>
      <c r="L776" s="2245"/>
      <c r="M776" s="2933"/>
      <c r="N776" s="2936"/>
      <c r="O776" s="187"/>
    </row>
    <row r="777" spans="1:17" ht="22.5" customHeight="1">
      <c r="A777" s="2262"/>
      <c r="B777" s="2262" t="s">
        <v>956</v>
      </c>
      <c r="C777" s="2262"/>
      <c r="D777" s="2262"/>
      <c r="E777" s="2262"/>
      <c r="F777" s="2262"/>
      <c r="G777" s="2262"/>
      <c r="H777" s="340"/>
      <c r="I777" s="2903" t="str">
        <f>LOOKUP($P777,Y!$BZ$11:$BZ$55,Y!CC$11:CC$55)</f>
        <v>ดีเยี่ยม</v>
      </c>
      <c r="J777" s="2904"/>
      <c r="K777" s="2245" t="str">
        <f>LOOKUP($P777,Y!$BZ$11:$BZ$55,Y!CE$11:CE$55)</f>
        <v>ดีเยี่ยม</v>
      </c>
      <c r="L777" s="2245"/>
      <c r="M777" s="2933"/>
      <c r="N777" s="2936"/>
      <c r="O777" s="187"/>
      <c r="P777" s="2902">
        <v>9.1999999999999993</v>
      </c>
    </row>
    <row r="778" spans="1:17" ht="22.5" customHeight="1">
      <c r="A778" s="2262"/>
      <c r="B778" s="2262"/>
      <c r="C778" s="2262"/>
      <c r="D778" s="2262"/>
      <c r="E778" s="2262"/>
      <c r="F778" s="2262"/>
      <c r="G778" s="2262"/>
      <c r="H778" s="340"/>
      <c r="I778" s="2903"/>
      <c r="J778" s="2904"/>
      <c r="K778" s="2245"/>
      <c r="L778" s="2245"/>
      <c r="M778" s="2933"/>
      <c r="N778" s="2936"/>
      <c r="O778" s="20"/>
      <c r="P778" s="20"/>
      <c r="Q778" s="20"/>
    </row>
    <row r="779" spans="1:17" ht="22.5" customHeight="1">
      <c r="A779" s="2262"/>
      <c r="B779" s="2262"/>
      <c r="C779" s="2262"/>
      <c r="D779" s="2262"/>
      <c r="E779" s="2262"/>
      <c r="F779" s="2262"/>
      <c r="G779" s="2262"/>
      <c r="H779" s="340"/>
      <c r="I779" s="2903"/>
      <c r="J779" s="2904"/>
      <c r="K779" s="2245"/>
      <c r="L779" s="2245"/>
      <c r="M779" s="2933"/>
      <c r="N779" s="2936"/>
      <c r="O779" s="20"/>
      <c r="P779" s="20"/>
      <c r="Q779" s="20"/>
    </row>
    <row r="780" spans="1:17" ht="22.5" customHeight="1">
      <c r="A780" s="20"/>
      <c r="B780" s="20"/>
      <c r="C780" s="20"/>
      <c r="D780" s="20"/>
      <c r="E780" s="20"/>
      <c r="F780" s="20"/>
      <c r="G780" s="20"/>
      <c r="H780" s="20"/>
      <c r="I780" s="2909"/>
      <c r="J780" s="2909"/>
      <c r="K780" s="2909"/>
      <c r="L780" s="2909"/>
      <c r="M780" s="2933"/>
      <c r="N780" s="2936"/>
      <c r="O780" s="20"/>
      <c r="P780" s="20"/>
      <c r="Q780" s="20"/>
    </row>
    <row r="781" spans="1:17" ht="22.5" customHeight="1">
      <c r="A781" s="1234" t="str">
        <f>"- "&amp;N781&amp;" -"</f>
        <v>- 24 -</v>
      </c>
      <c r="B781" s="1234"/>
      <c r="C781" s="1234"/>
      <c r="D781" s="1234"/>
      <c r="E781" s="1234"/>
      <c r="F781" s="1234"/>
      <c r="G781" s="1234"/>
      <c r="H781" s="728"/>
      <c r="I781" s="1234"/>
      <c r="J781" s="1234"/>
      <c r="K781" s="1234"/>
      <c r="L781" s="1234"/>
      <c r="M781" s="2933">
        <v>1</v>
      </c>
      <c r="N781" s="2936">
        <f>IF(M781&gt;0,SUM(M$1:M781),0)</f>
        <v>24</v>
      </c>
      <c r="O781" s="187"/>
      <c r="P781" s="187"/>
    </row>
    <row r="782" spans="1:17" ht="22.5" customHeight="1">
      <c r="A782" s="1228"/>
      <c r="B782" s="1228"/>
      <c r="C782" s="1228"/>
      <c r="D782" s="1228"/>
      <c r="E782" s="1228"/>
      <c r="F782" s="1228"/>
      <c r="G782" s="1228"/>
      <c r="H782" s="340"/>
      <c r="I782" s="1228"/>
      <c r="J782" s="1228"/>
      <c r="K782" s="1228"/>
      <c r="L782" s="1228"/>
      <c r="M782" s="2933"/>
      <c r="N782" s="2936"/>
      <c r="O782" s="187"/>
      <c r="P782" s="187"/>
    </row>
    <row r="783" spans="1:17" ht="22.5" customHeight="1">
      <c r="A783" s="1228"/>
      <c r="B783" s="1228"/>
      <c r="C783" s="1228"/>
      <c r="D783" s="1228"/>
      <c r="E783" s="1228"/>
      <c r="F783" s="1228"/>
      <c r="G783" s="1228"/>
      <c r="H783" s="340"/>
      <c r="I783" s="1228"/>
      <c r="J783" s="1228"/>
      <c r="K783" s="1228"/>
      <c r="L783" s="1228"/>
      <c r="M783" s="2933"/>
      <c r="N783" s="2936"/>
      <c r="O783" s="187"/>
      <c r="P783" s="187"/>
    </row>
    <row r="784" spans="1:17" ht="22.5" customHeight="1">
      <c r="A784" s="2119"/>
      <c r="B784" s="2119" t="s">
        <v>1301</v>
      </c>
      <c r="C784" s="2119"/>
      <c r="D784" s="2119"/>
      <c r="E784" s="2119"/>
      <c r="F784" s="2119"/>
      <c r="G784" s="2119"/>
      <c r="H784" s="340"/>
      <c r="I784" s="2119"/>
      <c r="J784" s="2119"/>
      <c r="K784" s="2119"/>
      <c r="L784" s="2119"/>
      <c r="M784" s="2933"/>
      <c r="N784" s="2936"/>
      <c r="O784" s="187"/>
      <c r="P784" s="187"/>
    </row>
    <row r="785" spans="1:16" ht="22.5" customHeight="1">
      <c r="A785" s="2242"/>
      <c r="B785" s="2242"/>
      <c r="C785" s="2242"/>
      <c r="D785" s="2242"/>
      <c r="E785" s="2242"/>
      <c r="F785" s="2242"/>
      <c r="G785" s="2242"/>
      <c r="H785" s="1226"/>
      <c r="I785" s="2243" t="s">
        <v>1504</v>
      </c>
      <c r="J785" s="2244"/>
      <c r="K785" s="2244"/>
      <c r="L785" s="2244"/>
      <c r="M785" s="2933"/>
      <c r="N785" s="2936"/>
      <c r="O785" s="187"/>
      <c r="P785" s="187"/>
    </row>
    <row r="786" spans="1:16" ht="22.5" customHeight="1">
      <c r="A786" s="2245" t="s">
        <v>1063</v>
      </c>
      <c r="B786" s="2245"/>
      <c r="C786" s="2245"/>
      <c r="D786" s="2245"/>
      <c r="E786" s="2245"/>
      <c r="F786" s="2245"/>
      <c r="G786" s="2245"/>
      <c r="H786" s="1270"/>
      <c r="I786" s="2247" t="s">
        <v>212</v>
      </c>
      <c r="J786" s="2248"/>
      <c r="K786" s="1346" t="s">
        <v>213</v>
      </c>
      <c r="L786" s="1241"/>
      <c r="M786" s="2933"/>
      <c r="N786" s="2936"/>
      <c r="O786" s="187"/>
      <c r="P786" s="187"/>
    </row>
    <row r="787" spans="1:16" ht="22.5" customHeight="1">
      <c r="A787" s="2245"/>
      <c r="B787" s="2245"/>
      <c r="C787" s="2245"/>
      <c r="D787" s="2245"/>
      <c r="E787" s="2245"/>
      <c r="F787" s="2245"/>
      <c r="G787" s="2245"/>
      <c r="H787" s="2906"/>
      <c r="I787" s="2903" t="s">
        <v>214</v>
      </c>
      <c r="J787" s="2904"/>
      <c r="K787" s="1361" t="s">
        <v>2129</v>
      </c>
      <c r="L787" s="1307"/>
      <c r="M787" s="2933"/>
      <c r="N787" s="2936"/>
      <c r="O787" s="187"/>
      <c r="P787" s="187"/>
    </row>
    <row r="788" spans="1:16" ht="22.5" customHeight="1">
      <c r="A788" s="2251"/>
      <c r="B788" s="2251"/>
      <c r="C788" s="2251"/>
      <c r="D788" s="2251"/>
      <c r="E788" s="2251"/>
      <c r="F788" s="2251"/>
      <c r="G788" s="2251"/>
      <c r="H788" s="2907"/>
      <c r="I788" s="2253"/>
      <c r="J788" s="2254"/>
      <c r="K788" s="1362" t="s">
        <v>2130</v>
      </c>
      <c r="L788" s="1335"/>
      <c r="M788" s="2933"/>
      <c r="N788" s="2936"/>
      <c r="O788" s="187"/>
      <c r="P788" s="187"/>
    </row>
    <row r="789" spans="1:16" ht="22.5" customHeight="1">
      <c r="A789" s="2262" t="s">
        <v>211</v>
      </c>
      <c r="B789" s="2262"/>
      <c r="C789" s="2262"/>
      <c r="D789" s="2262"/>
      <c r="E789" s="2262"/>
      <c r="F789" s="2262"/>
      <c r="G789" s="2262"/>
      <c r="H789" s="340"/>
      <c r="I789" s="2903"/>
      <c r="J789" s="2904"/>
      <c r="K789" s="2245"/>
      <c r="L789" s="2245"/>
      <c r="M789" s="2933"/>
      <c r="N789" s="2936"/>
    </row>
    <row r="790" spans="1:16" ht="22.5" customHeight="1">
      <c r="A790" s="2262" t="s">
        <v>533</v>
      </c>
      <c r="B790" s="2262"/>
      <c r="C790" s="2262"/>
      <c r="D790" s="2262"/>
      <c r="E790" s="2262"/>
      <c r="F790" s="2262"/>
      <c r="G790" s="2262"/>
      <c r="H790" s="340"/>
      <c r="I790" s="2903"/>
      <c r="J790" s="2904"/>
      <c r="K790" s="2245"/>
      <c r="L790" s="2245"/>
      <c r="M790" s="2933"/>
      <c r="N790" s="2936"/>
    </row>
    <row r="791" spans="1:16" ht="22.5" customHeight="1">
      <c r="A791" s="2262"/>
      <c r="B791" s="2262" t="s">
        <v>534</v>
      </c>
      <c r="C791" s="2262"/>
      <c r="D791" s="2262"/>
      <c r="E791" s="2262"/>
      <c r="F791" s="2262"/>
      <c r="G791" s="2262"/>
      <c r="H791" s="340"/>
      <c r="I791" s="2903" t="str">
        <f>LOOKUP($O791,Y!$BT$41:$BT$51,Y!BW$41:BW$51)</f>
        <v>ดีเยี่ยม</v>
      </c>
      <c r="J791" s="2904"/>
      <c r="K791" s="2245" t="str">
        <f>LOOKUP($O791,Y!$BT$41:$BT$51,Y!BY$41:BY$51)</f>
        <v>ดีเยี่ยม</v>
      </c>
      <c r="L791" s="2245"/>
      <c r="M791" s="2933"/>
      <c r="N791" s="2936"/>
      <c r="O791" s="716">
        <v>10</v>
      </c>
    </row>
    <row r="792" spans="1:16" ht="22.5" customHeight="1">
      <c r="A792" s="2262" t="s">
        <v>535</v>
      </c>
      <c r="B792" s="2262"/>
      <c r="C792" s="2262"/>
      <c r="D792" s="2262"/>
      <c r="E792" s="2262"/>
      <c r="F792" s="2262"/>
      <c r="G792" s="2262"/>
      <c r="H792" s="340"/>
      <c r="I792" s="2903"/>
      <c r="J792" s="2904"/>
      <c r="K792" s="2905"/>
      <c r="L792" s="2245"/>
      <c r="M792" s="2933"/>
      <c r="N792" s="2936"/>
      <c r="O792" s="187"/>
    </row>
    <row r="793" spans="1:16" ht="22.5" customHeight="1">
      <c r="A793" s="2262"/>
      <c r="B793" s="2262" t="s">
        <v>536</v>
      </c>
      <c r="C793" s="2262"/>
      <c r="D793" s="2262"/>
      <c r="E793" s="2262"/>
      <c r="F793" s="2262"/>
      <c r="G793" s="2262"/>
      <c r="H793" s="340"/>
      <c r="I793" s="2903"/>
      <c r="J793" s="2904"/>
      <c r="K793" s="2905"/>
      <c r="L793" s="2245"/>
      <c r="M793" s="2933"/>
      <c r="N793" s="2936"/>
      <c r="O793" s="187"/>
    </row>
    <row r="794" spans="1:16" ht="22.5" customHeight="1">
      <c r="A794" s="2262"/>
      <c r="B794" s="2262" t="s">
        <v>967</v>
      </c>
      <c r="C794" s="2262"/>
      <c r="D794" s="2262"/>
      <c r="E794" s="2262"/>
      <c r="F794" s="2262"/>
      <c r="G794" s="2262"/>
      <c r="H794" s="340"/>
      <c r="I794" s="2903" t="str">
        <f>LOOKUP($P794,Y!$BZ$11:$BZ$55,Y!CC$11:CC$55)</f>
        <v>ดีเยี่ยม</v>
      </c>
      <c r="J794" s="2904"/>
      <c r="K794" s="2245" t="str">
        <f>LOOKUP($P794,Y!$BZ$11:$BZ$55,Y!CE$11:CE$55)</f>
        <v>ดีเยี่ยม</v>
      </c>
      <c r="L794" s="2245"/>
      <c r="M794" s="2933"/>
      <c r="N794" s="2936"/>
      <c r="O794" s="187"/>
      <c r="P794" s="2902">
        <v>10.1</v>
      </c>
    </row>
    <row r="795" spans="1:16" ht="22.5" customHeight="1">
      <c r="A795" s="2262" t="s">
        <v>1750</v>
      </c>
      <c r="B795" s="2262"/>
      <c r="C795" s="2262"/>
      <c r="D795" s="2262"/>
      <c r="E795" s="2262"/>
      <c r="F795" s="2262"/>
      <c r="G795" s="2262"/>
      <c r="H795" s="340"/>
      <c r="I795" s="2903" t="str">
        <f>LOOKUP($P795,Y!$BZ$11:$BZ$55,Y!CC$11:CC$55)</f>
        <v>ดีเยี่ยม</v>
      </c>
      <c r="J795" s="2904"/>
      <c r="K795" s="2245" t="str">
        <f>LOOKUP($P795,Y!$BZ$11:$BZ$55,Y!CE$11:CE$55)</f>
        <v>ดีเยี่ยม</v>
      </c>
      <c r="L795" s="2245"/>
      <c r="M795" s="2933"/>
      <c r="N795" s="2936"/>
      <c r="O795" s="187"/>
      <c r="P795" s="2902">
        <v>10.199999999999999</v>
      </c>
    </row>
    <row r="796" spans="1:16" ht="22.5" customHeight="1">
      <c r="A796" s="2262"/>
      <c r="B796" s="2262"/>
      <c r="C796" s="2262"/>
      <c r="D796" s="2262"/>
      <c r="E796" s="2262"/>
      <c r="F796" s="2262"/>
      <c r="G796" s="2262"/>
      <c r="H796" s="340"/>
      <c r="I796" s="2903"/>
      <c r="J796" s="2904"/>
      <c r="K796" s="2245"/>
      <c r="L796" s="2245"/>
      <c r="M796" s="2933"/>
      <c r="N796" s="2936"/>
      <c r="O796" s="187"/>
      <c r="P796" s="187"/>
    </row>
    <row r="797" spans="1:16" ht="22.5" customHeight="1">
      <c r="A797" s="2262" t="s">
        <v>1500</v>
      </c>
      <c r="B797" s="2262"/>
      <c r="C797" s="2262"/>
      <c r="D797" s="2262"/>
      <c r="E797" s="2262"/>
      <c r="F797" s="2262"/>
      <c r="G797" s="2262"/>
      <c r="H797" s="340"/>
      <c r="I797" s="2903"/>
      <c r="J797" s="2904"/>
      <c r="K797" s="2245"/>
      <c r="L797" s="2245"/>
      <c r="M797" s="2933"/>
      <c r="N797" s="2936"/>
    </row>
    <row r="798" spans="1:16" ht="22.5" customHeight="1">
      <c r="A798" s="2262" t="s">
        <v>1953</v>
      </c>
      <c r="B798" s="2262"/>
      <c r="C798" s="2262"/>
      <c r="D798" s="2262"/>
      <c r="E798" s="2262"/>
      <c r="F798" s="2262"/>
      <c r="G798" s="2262"/>
      <c r="H798" s="340"/>
      <c r="I798" s="2903"/>
      <c r="J798" s="2904"/>
      <c r="K798" s="2245"/>
      <c r="L798" s="2245"/>
      <c r="M798" s="2933"/>
      <c r="N798" s="2936"/>
      <c r="O798" s="187"/>
    </row>
    <row r="799" spans="1:16" ht="22.5" customHeight="1">
      <c r="A799" s="2262"/>
      <c r="B799" s="2262" t="s">
        <v>1954</v>
      </c>
      <c r="C799" s="2262"/>
      <c r="D799" s="2262"/>
      <c r="E799" s="2262"/>
      <c r="F799" s="2262"/>
      <c r="G799" s="2262"/>
      <c r="H799" s="340"/>
      <c r="I799" s="2903" t="str">
        <f>LOOKUP($O799,Y!$BT$41:$BT$51,Y!BW$41:BW$51)</f>
        <v>ดีเยี่ยม</v>
      </c>
      <c r="J799" s="2904"/>
      <c r="K799" s="2245" t="str">
        <f>LOOKUP($O799,Y!$BT$41:$BT$51,Y!BY$41:BY$51)</f>
        <v>ดีเยี่ยม</v>
      </c>
      <c r="L799" s="2245"/>
      <c r="M799" s="2933"/>
      <c r="N799" s="2936"/>
      <c r="O799" s="716">
        <v>11</v>
      </c>
    </row>
    <row r="800" spans="1:16" ht="22.5" customHeight="1">
      <c r="A800" s="2262" t="s">
        <v>538</v>
      </c>
      <c r="B800" s="2262"/>
      <c r="C800" s="2262"/>
      <c r="D800" s="2262"/>
      <c r="E800" s="2262"/>
      <c r="F800" s="2262"/>
      <c r="G800" s="2262"/>
      <c r="H800" s="340"/>
      <c r="I800" s="2903"/>
      <c r="J800" s="2904"/>
      <c r="K800" s="2905"/>
      <c r="L800" s="2245"/>
      <c r="M800" s="2933"/>
      <c r="N800" s="2936"/>
      <c r="O800" s="187"/>
    </row>
    <row r="801" spans="1:16" ht="22.5" customHeight="1">
      <c r="A801" s="2262"/>
      <c r="B801" s="2262" t="s">
        <v>537</v>
      </c>
      <c r="C801" s="2262"/>
      <c r="D801" s="2262"/>
      <c r="E801" s="2262"/>
      <c r="F801" s="2262"/>
      <c r="G801" s="2262"/>
      <c r="H801" s="340"/>
      <c r="I801" s="2903" t="str">
        <f>LOOKUP($P801,Y!$BZ$11:$BZ$55,Y!CC$11:CC$55)</f>
        <v>ดีเยี่ยม</v>
      </c>
      <c r="J801" s="2904"/>
      <c r="K801" s="2245" t="str">
        <f>LOOKUP($P801,Y!$BZ$11:$BZ$55,Y!CE$11:CE$55)</f>
        <v>ดีเยี่ยม</v>
      </c>
      <c r="L801" s="2245"/>
      <c r="M801" s="2933"/>
      <c r="N801" s="2936"/>
      <c r="O801" s="187"/>
      <c r="P801" s="2902">
        <v>11.1</v>
      </c>
    </row>
    <row r="802" spans="1:16" ht="22.5" customHeight="1">
      <c r="A802" s="2262" t="s">
        <v>540</v>
      </c>
      <c r="B802" s="2262"/>
      <c r="C802" s="2262"/>
      <c r="D802" s="2262"/>
      <c r="E802" s="2262"/>
      <c r="F802" s="2262"/>
      <c r="G802" s="2262"/>
      <c r="H802" s="340"/>
      <c r="I802" s="2903"/>
      <c r="J802" s="2904"/>
      <c r="K802" s="2905"/>
      <c r="L802" s="2245"/>
      <c r="M802" s="2933"/>
      <c r="N802" s="2936"/>
      <c r="O802" s="187"/>
    </row>
    <row r="803" spans="1:16" ht="22.5" customHeight="1">
      <c r="A803" s="6"/>
      <c r="B803" s="2262" t="s">
        <v>539</v>
      </c>
      <c r="C803" s="6"/>
      <c r="D803" s="6"/>
      <c r="E803" s="6"/>
      <c r="F803" s="6"/>
      <c r="G803" s="6"/>
      <c r="H803" s="340"/>
      <c r="I803" s="2903" t="str">
        <f>LOOKUP($P803,Y!$BZ$11:$BZ$55,Y!CC$11:CC$55)</f>
        <v>ดีเยี่ยม</v>
      </c>
      <c r="J803" s="2904"/>
      <c r="K803" s="2245" t="str">
        <f>LOOKUP($P803,Y!$BZ$11:$BZ$55,Y!CE$11:CE$55)</f>
        <v>ดีเยี่ยม</v>
      </c>
      <c r="L803" s="2245"/>
      <c r="M803" s="2933"/>
      <c r="N803" s="2936"/>
      <c r="O803" s="187"/>
      <c r="P803" s="2902">
        <v>11.2</v>
      </c>
    </row>
    <row r="804" spans="1:16" ht="22.5" customHeight="1">
      <c r="A804" s="6"/>
      <c r="B804" s="2262"/>
      <c r="C804" s="6"/>
      <c r="D804" s="6"/>
      <c r="E804" s="6"/>
      <c r="F804" s="6"/>
      <c r="G804" s="6"/>
      <c r="H804" s="340"/>
      <c r="I804" s="2903"/>
      <c r="J804" s="2904"/>
      <c r="K804" s="2245"/>
      <c r="L804" s="2245"/>
      <c r="M804" s="2933"/>
      <c r="N804" s="2936"/>
    </row>
    <row r="805" spans="1:16" ht="22.5" customHeight="1">
      <c r="A805" s="11"/>
      <c r="B805" s="2265"/>
      <c r="C805" s="11"/>
      <c r="D805" s="11"/>
      <c r="E805" s="11"/>
      <c r="F805" s="11"/>
      <c r="G805" s="11"/>
      <c r="H805" s="2907"/>
      <c r="I805" s="2253"/>
      <c r="J805" s="2254"/>
      <c r="K805" s="2251"/>
      <c r="L805" s="2251"/>
      <c r="M805" s="2933"/>
      <c r="N805" s="2936"/>
      <c r="O805" s="187"/>
    </row>
    <row r="806" spans="1:16" ht="22.5" customHeight="1">
      <c r="A806" s="1228"/>
      <c r="B806" s="1228"/>
      <c r="C806" s="1228"/>
      <c r="D806" s="1228"/>
      <c r="E806" s="1228"/>
      <c r="F806" s="1228"/>
      <c r="G806" s="1228"/>
      <c r="H806" s="1228"/>
      <c r="I806" s="1228"/>
      <c r="J806" s="1228"/>
      <c r="K806" s="1228"/>
      <c r="L806" s="1228"/>
      <c r="M806" s="2933"/>
      <c r="N806" s="2936"/>
    </row>
    <row r="807" spans="1:16" ht="22.5" customHeight="1">
      <c r="A807" s="1228"/>
      <c r="B807" s="1228"/>
      <c r="C807" s="1228"/>
      <c r="D807" s="1228"/>
      <c r="E807" s="1228"/>
      <c r="F807" s="1228"/>
      <c r="G807" s="1228"/>
      <c r="H807" s="1228"/>
      <c r="I807" s="1228"/>
      <c r="J807" s="1228"/>
      <c r="K807" s="1228"/>
      <c r="L807" s="1228"/>
      <c r="M807" s="2933"/>
      <c r="N807" s="2936"/>
    </row>
    <row r="808" spans="1:16" ht="22.5" customHeight="1">
      <c r="A808" s="1228"/>
      <c r="B808" s="1228"/>
      <c r="C808" s="1228"/>
      <c r="D808" s="1228"/>
      <c r="E808" s="1228"/>
      <c r="F808" s="1228"/>
      <c r="G808" s="1228"/>
      <c r="H808" s="1228"/>
      <c r="I808" s="1228"/>
      <c r="J808" s="1228"/>
      <c r="K808" s="1228"/>
      <c r="L808" s="1228"/>
      <c r="M808" s="2933"/>
      <c r="N808" s="2936"/>
    </row>
    <row r="809" spans="1:16" ht="22.5" customHeight="1">
      <c r="A809" s="1228"/>
      <c r="B809" s="1228"/>
      <c r="C809" s="1228"/>
      <c r="D809" s="1228"/>
      <c r="E809" s="1228"/>
      <c r="F809" s="1228"/>
      <c r="G809" s="1228"/>
      <c r="H809" s="1228"/>
      <c r="I809" s="1228"/>
      <c r="J809" s="1228"/>
      <c r="K809" s="1228"/>
      <c r="L809" s="1228"/>
      <c r="M809" s="2933"/>
      <c r="N809" s="2936"/>
    </row>
    <row r="810" spans="1:16" ht="22.5" customHeight="1">
      <c r="A810" s="1228"/>
      <c r="B810" s="1228"/>
      <c r="C810" s="1228"/>
      <c r="D810" s="1228"/>
      <c r="E810" s="1228"/>
      <c r="F810" s="1228"/>
      <c r="G810" s="1228"/>
      <c r="H810" s="1228"/>
      <c r="I810" s="1228"/>
      <c r="J810" s="1228"/>
      <c r="K810" s="1228"/>
      <c r="L810" s="1228"/>
      <c r="M810" s="2933"/>
      <c r="N810" s="2936"/>
    </row>
    <row r="811" spans="1:16" ht="22.5" customHeight="1">
      <c r="A811" s="1228"/>
      <c r="B811" s="1228"/>
      <c r="C811" s="1228"/>
      <c r="D811" s="1228"/>
      <c r="E811" s="1228"/>
      <c r="F811" s="1228"/>
      <c r="G811" s="1228"/>
      <c r="H811" s="1228"/>
      <c r="I811" s="1228"/>
      <c r="J811" s="1228"/>
      <c r="K811" s="1228"/>
      <c r="L811" s="1228"/>
      <c r="M811" s="2933"/>
      <c r="N811" s="2936"/>
    </row>
    <row r="812" spans="1:16" ht="22.5" customHeight="1">
      <c r="A812" s="1228"/>
      <c r="B812" s="1228"/>
      <c r="C812" s="1228"/>
      <c r="D812" s="1228"/>
      <c r="E812" s="1228"/>
      <c r="F812" s="1228"/>
      <c r="G812" s="1228"/>
      <c r="H812" s="1228"/>
      <c r="I812" s="1228"/>
      <c r="J812" s="1228"/>
      <c r="K812" s="1228"/>
      <c r="L812" s="1228"/>
      <c r="M812" s="2933"/>
      <c r="N812" s="2936"/>
    </row>
    <row r="813" spans="1:16" ht="22.5" customHeight="1">
      <c r="A813" s="1228"/>
      <c r="B813" s="1228"/>
      <c r="C813" s="1228"/>
      <c r="D813" s="1228"/>
      <c r="E813" s="1228"/>
      <c r="F813" s="1228"/>
      <c r="G813" s="1228"/>
      <c r="H813" s="1228"/>
      <c r="I813" s="1228"/>
      <c r="J813" s="1228"/>
      <c r="K813" s="1228"/>
      <c r="L813" s="1228"/>
      <c r="M813" s="2933"/>
      <c r="N813" s="2936"/>
    </row>
    <row r="814" spans="1:16" ht="22.5" customHeight="1">
      <c r="A814" s="1228"/>
      <c r="B814" s="1228"/>
      <c r="C814" s="1228"/>
      <c r="D814" s="1228"/>
      <c r="E814" s="1228"/>
      <c r="F814" s="1228"/>
      <c r="G814" s="1228"/>
      <c r="H814" s="1228"/>
      <c r="I814" s="1228"/>
      <c r="J814" s="1228"/>
      <c r="K814" s="1228"/>
      <c r="L814" s="1228"/>
      <c r="M814" s="2933"/>
      <c r="N814" s="2936"/>
    </row>
    <row r="815" spans="1:16" ht="22.5" customHeight="1">
      <c r="A815" s="1234" t="str">
        <f>"- "&amp;N815&amp;" -"</f>
        <v>- 25 -</v>
      </c>
      <c r="B815" s="1234"/>
      <c r="C815" s="1234"/>
      <c r="D815" s="1234"/>
      <c r="E815" s="1234"/>
      <c r="F815" s="1234"/>
      <c r="G815" s="1234"/>
      <c r="H815" s="1234"/>
      <c r="I815" s="1234"/>
      <c r="J815" s="1234"/>
      <c r="K815" s="1234"/>
      <c r="L815" s="1234"/>
      <c r="M815" s="2933">
        <v>1</v>
      </c>
      <c r="N815" s="2936">
        <f>IF(M815&gt;0,SUM(M$1:M815),0)</f>
        <v>25</v>
      </c>
    </row>
    <row r="816" spans="1:16" ht="22.5" customHeight="1">
      <c r="A816" s="1228"/>
      <c r="B816" s="1228"/>
      <c r="C816" s="1228"/>
      <c r="D816" s="1228"/>
      <c r="E816" s="1228"/>
      <c r="F816" s="1228"/>
      <c r="G816" s="1228"/>
      <c r="H816" s="1228"/>
      <c r="I816" s="1228"/>
      <c r="J816" s="1228"/>
      <c r="K816" s="1228"/>
      <c r="L816" s="1228"/>
      <c r="M816" s="2933"/>
      <c r="N816" s="2936"/>
    </row>
    <row r="817" spans="1:16" ht="22.5" customHeight="1">
      <c r="A817" s="1228"/>
      <c r="B817" s="1228"/>
      <c r="C817" s="1228"/>
      <c r="D817" s="1228"/>
      <c r="E817" s="1228"/>
      <c r="F817" s="1228"/>
      <c r="G817" s="1228"/>
      <c r="H817" s="1228"/>
      <c r="I817" s="1228"/>
      <c r="J817" s="1228"/>
      <c r="K817" s="1228"/>
      <c r="L817" s="1228"/>
      <c r="M817" s="2933"/>
      <c r="N817" s="2936"/>
    </row>
    <row r="818" spans="1:16" ht="22.5" customHeight="1">
      <c r="A818" s="1228" t="s">
        <v>504</v>
      </c>
      <c r="B818" s="1228"/>
      <c r="C818" s="1228"/>
      <c r="D818" s="1228"/>
      <c r="E818" s="1228"/>
      <c r="F818" s="1228"/>
      <c r="G818" s="1228"/>
      <c r="H818" s="2226"/>
      <c r="I818" s="2226"/>
      <c r="J818" s="2226"/>
      <c r="K818" s="2226"/>
      <c r="L818" s="2226"/>
      <c r="M818" s="2933"/>
      <c r="N818" s="2936"/>
    </row>
    <row r="819" spans="1:16" ht="22.5" customHeight="1">
      <c r="A819" s="1228"/>
      <c r="B819" s="1228" t="s">
        <v>505</v>
      </c>
      <c r="C819" s="1228"/>
      <c r="D819" s="1228"/>
      <c r="E819" s="1228"/>
      <c r="F819" s="1228"/>
      <c r="G819" s="1228"/>
      <c r="H819" s="2226"/>
      <c r="I819" s="2226"/>
      <c r="J819" s="2226"/>
      <c r="K819" s="2226"/>
      <c r="L819" s="2226"/>
      <c r="M819" s="2933"/>
      <c r="N819" s="2936"/>
    </row>
    <row r="820" spans="1:16" ht="22.5" customHeight="1">
      <c r="A820" s="2250"/>
      <c r="B820" s="2250"/>
      <c r="C820" s="2250"/>
      <c r="D820" s="2250"/>
      <c r="E820" s="2250"/>
      <c r="F820" s="2250"/>
      <c r="G820" s="2266"/>
      <c r="H820" s="2243" t="s">
        <v>229</v>
      </c>
      <c r="I820" s="2244"/>
      <c r="J820" s="2244"/>
      <c r="K820" s="2244"/>
      <c r="L820" s="2244"/>
      <c r="M820" s="2933"/>
      <c r="N820" s="2936"/>
    </row>
    <row r="821" spans="1:16" ht="22.5" customHeight="1">
      <c r="A821" s="2245" t="s">
        <v>531</v>
      </c>
      <c r="B821" s="2245"/>
      <c r="C821" s="2245"/>
      <c r="D821" s="2245"/>
      <c r="E821" s="2245"/>
      <c r="F821" s="2245"/>
      <c r="G821" s="2246"/>
      <c r="H821" s="2267" t="s">
        <v>635</v>
      </c>
      <c r="I821" s="2268" t="s">
        <v>636</v>
      </c>
      <c r="J821" s="3465" t="s">
        <v>226</v>
      </c>
      <c r="K821" s="3465" t="s">
        <v>227</v>
      </c>
      <c r="L821" s="3410" t="s">
        <v>743</v>
      </c>
      <c r="M821" s="2933"/>
      <c r="N821" s="2936"/>
    </row>
    <row r="822" spans="1:16" ht="22.5" customHeight="1">
      <c r="A822" s="2245" t="s">
        <v>532</v>
      </c>
      <c r="B822" s="2245"/>
      <c r="C822" s="2245"/>
      <c r="D822" s="2245"/>
      <c r="E822" s="2245"/>
      <c r="F822" s="2245"/>
      <c r="G822" s="2246"/>
      <c r="H822" s="2269" t="s">
        <v>263</v>
      </c>
      <c r="I822" s="2270" t="s">
        <v>263</v>
      </c>
      <c r="J822" s="3466"/>
      <c r="K822" s="3467"/>
      <c r="L822" s="3462"/>
      <c r="M822" s="2933"/>
      <c r="N822" s="2936"/>
    </row>
    <row r="823" spans="1:16" ht="22.5" customHeight="1">
      <c r="A823" s="2251"/>
      <c r="B823" s="2251"/>
      <c r="C823" s="2251"/>
      <c r="D823" s="2251"/>
      <c r="E823" s="2251"/>
      <c r="F823" s="2251"/>
      <c r="G823" s="2252"/>
      <c r="H823" s="2271">
        <v>1</v>
      </c>
      <c r="I823" s="2272">
        <v>2</v>
      </c>
      <c r="J823" s="2272">
        <v>3</v>
      </c>
      <c r="K823" s="2272">
        <v>4</v>
      </c>
      <c r="L823" s="2255">
        <v>5</v>
      </c>
      <c r="M823" s="2933"/>
      <c r="N823" s="2936"/>
    </row>
    <row r="824" spans="1:16" ht="22.5" customHeight="1">
      <c r="A824" s="2242" t="s">
        <v>696</v>
      </c>
      <c r="B824" s="2242"/>
      <c r="C824" s="2242"/>
      <c r="D824" s="2242"/>
      <c r="E824" s="2242"/>
      <c r="F824" s="2242"/>
      <c r="G824" s="2242"/>
      <c r="H824" s="573"/>
      <c r="I824" s="574"/>
      <c r="J824" s="574"/>
      <c r="K824" s="574"/>
      <c r="L824" s="826"/>
      <c r="M824" s="2933"/>
      <c r="N824" s="2936"/>
      <c r="O824" s="187"/>
      <c r="P824" s="187"/>
    </row>
    <row r="825" spans="1:16" ht="22.5" customHeight="1">
      <c r="A825" s="2262" t="s">
        <v>1695</v>
      </c>
      <c r="B825" s="2262"/>
      <c r="C825" s="2262"/>
      <c r="D825" s="2262"/>
      <c r="E825" s="2262"/>
      <c r="F825" s="2262"/>
      <c r="G825" s="2262"/>
      <c r="H825" s="2169" t="str">
        <f>IF(H$823=$P825,"P"," ")</f>
        <v xml:space="preserve"> </v>
      </c>
      <c r="I825" s="2161" t="str">
        <f t="shared" ref="I825:L834" si="2">IF(I$823=$P825,"P"," ")</f>
        <v xml:space="preserve"> </v>
      </c>
      <c r="J825" s="2161" t="str">
        <f t="shared" si="2"/>
        <v xml:space="preserve"> </v>
      </c>
      <c r="K825" s="2161" t="str">
        <f t="shared" si="2"/>
        <v xml:space="preserve"> </v>
      </c>
      <c r="L825" s="2162" t="str">
        <f t="shared" si="2"/>
        <v>P</v>
      </c>
      <c r="M825" s="2933"/>
      <c r="N825" s="2936"/>
      <c r="O825" s="716">
        <v>1</v>
      </c>
      <c r="P825" s="165">
        <f>LOOKUP(O825,Y!A$11:A$22,Y!CH$11:CH$22)</f>
        <v>5</v>
      </c>
    </row>
    <row r="826" spans="1:16" ht="22.5" customHeight="1">
      <c r="A826" s="2260" t="s">
        <v>1696</v>
      </c>
      <c r="B826" s="2260"/>
      <c r="C826" s="2260"/>
      <c r="D826" s="2260"/>
      <c r="E826" s="2260"/>
      <c r="F826" s="2260"/>
      <c r="G826" s="2261"/>
      <c r="H826" s="2169" t="str">
        <f>IF(H$823=$P826,"P"," ")</f>
        <v xml:space="preserve"> </v>
      </c>
      <c r="I826" s="2161" t="str">
        <f t="shared" si="2"/>
        <v xml:space="preserve"> </v>
      </c>
      <c r="J826" s="2161" t="str">
        <f t="shared" si="2"/>
        <v xml:space="preserve"> </v>
      </c>
      <c r="K826" s="2161" t="str">
        <f t="shared" si="2"/>
        <v xml:space="preserve"> </v>
      </c>
      <c r="L826" s="2162" t="str">
        <f t="shared" si="2"/>
        <v>P</v>
      </c>
      <c r="M826" s="2933"/>
      <c r="N826" s="2936"/>
      <c r="O826" s="716">
        <v>2</v>
      </c>
      <c r="P826" s="165">
        <f>LOOKUP(O826,Y!A$11:A$22,Y!CH$11:CH$22)</f>
        <v>5</v>
      </c>
    </row>
    <row r="827" spans="1:16" ht="22.5" customHeight="1">
      <c r="A827" s="2262" t="s">
        <v>1697</v>
      </c>
      <c r="B827" s="2262"/>
      <c r="C827" s="2262"/>
      <c r="D827" s="2262"/>
      <c r="E827" s="2262"/>
      <c r="F827" s="2262"/>
      <c r="G827" s="2262"/>
      <c r="H827" s="2169" t="str">
        <f>IF(H$823=$P827,"P"," ")</f>
        <v xml:space="preserve"> </v>
      </c>
      <c r="I827" s="2161" t="str">
        <f t="shared" si="2"/>
        <v xml:space="preserve"> </v>
      </c>
      <c r="J827" s="2161" t="str">
        <f t="shared" si="2"/>
        <v xml:space="preserve"> </v>
      </c>
      <c r="K827" s="2161" t="str">
        <f t="shared" si="2"/>
        <v xml:space="preserve"> </v>
      </c>
      <c r="L827" s="2162" t="str">
        <f t="shared" si="2"/>
        <v>P</v>
      </c>
      <c r="M827" s="2933"/>
      <c r="N827" s="2936"/>
      <c r="O827" s="716">
        <v>3</v>
      </c>
      <c r="P827" s="165">
        <f>LOOKUP(O827,Y!A$11:A$22,Y!CH$11:CH$22)</f>
        <v>5</v>
      </c>
    </row>
    <row r="828" spans="1:16" ht="22.5" customHeight="1">
      <c r="A828" s="2260" t="s">
        <v>1698</v>
      </c>
      <c r="B828" s="2260"/>
      <c r="C828" s="2260"/>
      <c r="D828" s="2260"/>
      <c r="E828" s="2260"/>
      <c r="F828" s="2260"/>
      <c r="G828" s="2261"/>
      <c r="H828" s="2169" t="str">
        <f>IF(H$823=$P828,"P"," ")</f>
        <v xml:space="preserve"> </v>
      </c>
      <c r="I828" s="2161" t="str">
        <f t="shared" si="2"/>
        <v xml:space="preserve"> </v>
      </c>
      <c r="J828" s="2161" t="str">
        <f t="shared" si="2"/>
        <v xml:space="preserve"> </v>
      </c>
      <c r="K828" s="2161" t="str">
        <f t="shared" si="2"/>
        <v xml:space="preserve"> </v>
      </c>
      <c r="L828" s="2162" t="str">
        <f t="shared" si="2"/>
        <v xml:space="preserve"> </v>
      </c>
      <c r="M828" s="2933"/>
      <c r="N828" s="2936"/>
      <c r="O828" s="716">
        <v>4</v>
      </c>
      <c r="P828" s="165">
        <f>LOOKUP(O828,Y!A$11:A$22,Y!CH$11:CH$22)</f>
        <v>9</v>
      </c>
    </row>
    <row r="829" spans="1:16" ht="22.5" customHeight="1">
      <c r="A829" s="2262" t="s">
        <v>1699</v>
      </c>
      <c r="B829" s="2262"/>
      <c r="C829" s="2262"/>
      <c r="D829" s="2262"/>
      <c r="E829" s="2262"/>
      <c r="F829" s="2262"/>
      <c r="G829" s="2262"/>
      <c r="H829" s="2169" t="str">
        <f>IF(H$823=$P829,"P"," ")</f>
        <v xml:space="preserve"> </v>
      </c>
      <c r="I829" s="2161" t="str">
        <f t="shared" si="2"/>
        <v xml:space="preserve"> </v>
      </c>
      <c r="J829" s="2161" t="str">
        <f t="shared" si="2"/>
        <v xml:space="preserve"> </v>
      </c>
      <c r="K829" s="2161" t="str">
        <f t="shared" si="2"/>
        <v xml:space="preserve"> </v>
      </c>
      <c r="L829" s="2162" t="str">
        <f t="shared" si="2"/>
        <v xml:space="preserve"> </v>
      </c>
      <c r="M829" s="2933"/>
      <c r="N829" s="2936"/>
      <c r="O829" s="716">
        <v>5</v>
      </c>
      <c r="P829" s="165">
        <f>LOOKUP(O829,Y!A$11:A$22,Y!CH$11:CH$22)</f>
        <v>10</v>
      </c>
    </row>
    <row r="830" spans="1:16" ht="22.5" customHeight="1">
      <c r="A830" s="2263" t="s">
        <v>1700</v>
      </c>
      <c r="B830" s="2263"/>
      <c r="C830" s="2263"/>
      <c r="D830" s="2263"/>
      <c r="E830" s="2263"/>
      <c r="F830" s="2263"/>
      <c r="G830" s="2264"/>
      <c r="H830" s="763"/>
      <c r="I830" s="572"/>
      <c r="J830" s="572"/>
      <c r="K830" s="572"/>
      <c r="L830" s="764"/>
      <c r="M830" s="2933"/>
      <c r="N830" s="2936"/>
      <c r="O830" s="187"/>
      <c r="P830" s="187"/>
    </row>
    <row r="831" spans="1:16" ht="22.5" customHeight="1">
      <c r="A831" s="2258"/>
      <c r="B831" s="2258" t="s">
        <v>1701</v>
      </c>
      <c r="C831" s="2258"/>
      <c r="D831" s="2258"/>
      <c r="E831" s="2258"/>
      <c r="F831" s="2258"/>
      <c r="G831" s="2259"/>
      <c r="H831" s="2169" t="str">
        <f>IF(H$823=$P831,"P"," ")</f>
        <v xml:space="preserve"> </v>
      </c>
      <c r="I831" s="2161" t="str">
        <f t="shared" si="2"/>
        <v xml:space="preserve"> </v>
      </c>
      <c r="J831" s="2161" t="str">
        <f t="shared" si="2"/>
        <v xml:space="preserve"> </v>
      </c>
      <c r="K831" s="2161" t="str">
        <f t="shared" si="2"/>
        <v xml:space="preserve"> </v>
      </c>
      <c r="L831" s="2162" t="str">
        <f t="shared" si="2"/>
        <v xml:space="preserve"> </v>
      </c>
      <c r="M831" s="2933"/>
      <c r="N831" s="2936"/>
      <c r="O831" s="716">
        <v>6</v>
      </c>
      <c r="P831" s="165">
        <f>LOOKUP(O831,Y!A$11:A$22,Y!CH$11:CH$22)</f>
        <v>33</v>
      </c>
    </row>
    <row r="832" spans="1:16" ht="22.5" customHeight="1">
      <c r="A832" s="2262" t="s">
        <v>1702</v>
      </c>
      <c r="B832" s="2262"/>
      <c r="C832" s="2262"/>
      <c r="D832" s="2262"/>
      <c r="E832" s="2262"/>
      <c r="F832" s="2262"/>
      <c r="G832" s="2262"/>
      <c r="H832" s="763"/>
      <c r="I832" s="572"/>
      <c r="J832" s="572"/>
      <c r="K832" s="572"/>
      <c r="L832" s="764"/>
      <c r="M832" s="2933"/>
      <c r="N832" s="2936"/>
      <c r="O832" s="187"/>
      <c r="P832" s="187"/>
    </row>
    <row r="833" spans="1:16" ht="22.5" customHeight="1">
      <c r="A833" s="2262"/>
      <c r="B833" s="2262" t="s">
        <v>1703</v>
      </c>
      <c r="C833" s="2262"/>
      <c r="D833" s="2262"/>
      <c r="E833" s="2262"/>
      <c r="F833" s="2262"/>
      <c r="G833" s="2262"/>
      <c r="H833" s="2169" t="str">
        <f>IF(H$823=$P833,"P"," ")</f>
        <v xml:space="preserve"> </v>
      </c>
      <c r="I833" s="2161" t="str">
        <f t="shared" si="2"/>
        <v xml:space="preserve"> </v>
      </c>
      <c r="J833" s="2161" t="str">
        <f t="shared" si="2"/>
        <v xml:space="preserve"> </v>
      </c>
      <c r="K833" s="2161" t="str">
        <f t="shared" si="2"/>
        <v xml:space="preserve"> </v>
      </c>
      <c r="L833" s="2162" t="str">
        <f t="shared" si="2"/>
        <v xml:space="preserve"> </v>
      </c>
      <c r="M833" s="2933"/>
      <c r="N833" s="2936"/>
      <c r="O833" s="716">
        <v>7</v>
      </c>
      <c r="P833" s="165">
        <f>LOOKUP(O833,Y!A$11:A$22,Y!CH$11:CH$22)</f>
        <v>13.5</v>
      </c>
    </row>
    <row r="834" spans="1:16" ht="22.5" customHeight="1">
      <c r="A834" s="2260" t="s">
        <v>1704</v>
      </c>
      <c r="B834" s="2260"/>
      <c r="C834" s="2260"/>
      <c r="D834" s="2260"/>
      <c r="E834" s="2260"/>
      <c r="F834" s="2260"/>
      <c r="G834" s="2261"/>
      <c r="H834" s="2169" t="str">
        <f>IF(H$823=$P834,"P"," ")</f>
        <v xml:space="preserve"> </v>
      </c>
      <c r="I834" s="2161" t="str">
        <f t="shared" si="2"/>
        <v xml:space="preserve"> </v>
      </c>
      <c r="J834" s="2161" t="str">
        <f t="shared" si="2"/>
        <v xml:space="preserve"> </v>
      </c>
      <c r="K834" s="2161" t="str">
        <f t="shared" si="2"/>
        <v xml:space="preserve"> </v>
      </c>
      <c r="L834" s="2162" t="str">
        <f t="shared" si="2"/>
        <v xml:space="preserve"> </v>
      </c>
      <c r="M834" s="2933"/>
      <c r="N834" s="2936"/>
      <c r="O834" s="716">
        <v>8</v>
      </c>
      <c r="P834" s="165">
        <f>LOOKUP(O834,Y!A$11:A$22,Y!CH$11:CH$22)</f>
        <v>3.75</v>
      </c>
    </row>
    <row r="835" spans="1:16" ht="22.5" customHeight="1">
      <c r="A835" s="2262" t="s">
        <v>1238</v>
      </c>
      <c r="B835" s="2262"/>
      <c r="C835" s="2262"/>
      <c r="D835" s="2262"/>
      <c r="E835" s="2262"/>
      <c r="F835" s="2262"/>
      <c r="G835" s="2262"/>
      <c r="H835" s="763"/>
      <c r="I835" s="572"/>
      <c r="J835" s="572"/>
      <c r="K835" s="572"/>
      <c r="L835" s="764"/>
      <c r="M835" s="2933"/>
      <c r="N835" s="2936"/>
      <c r="O835" s="187"/>
      <c r="P835" s="187"/>
    </row>
    <row r="836" spans="1:16" ht="22.5" customHeight="1">
      <c r="A836" s="2262" t="s">
        <v>1705</v>
      </c>
      <c r="B836" s="2262"/>
      <c r="C836" s="2262"/>
      <c r="D836" s="2262"/>
      <c r="E836" s="2262"/>
      <c r="F836" s="2262"/>
      <c r="G836" s="2262"/>
      <c r="H836" s="763"/>
      <c r="I836" s="572"/>
      <c r="J836" s="572"/>
      <c r="K836" s="572"/>
      <c r="L836" s="764"/>
      <c r="M836" s="2933"/>
      <c r="N836" s="2936"/>
      <c r="O836" s="187"/>
      <c r="P836" s="187"/>
    </row>
    <row r="837" spans="1:16" ht="22.5" customHeight="1">
      <c r="A837" s="2262"/>
      <c r="B837" s="2262" t="s">
        <v>1706</v>
      </c>
      <c r="C837" s="2262"/>
      <c r="D837" s="2262"/>
      <c r="E837" s="2262"/>
      <c r="F837" s="2262"/>
      <c r="G837" s="2262"/>
      <c r="H837" s="2169" t="str">
        <f>IF(H$823=$P837,"P"," ")</f>
        <v xml:space="preserve"> </v>
      </c>
      <c r="I837" s="2161" t="str">
        <f>IF(I$823=$P837,"P"," ")</f>
        <v xml:space="preserve"> </v>
      </c>
      <c r="J837" s="2161" t="str">
        <f>IF(J$823=$P837,"P"," ")</f>
        <v xml:space="preserve"> </v>
      </c>
      <c r="K837" s="2161" t="str">
        <f>IF(K$823=$P837,"P"," ")</f>
        <v xml:space="preserve"> </v>
      </c>
      <c r="L837" s="2162" t="str">
        <f>IF(L$823=$P837,"P"," ")</f>
        <v xml:space="preserve"> </v>
      </c>
      <c r="M837" s="2933"/>
      <c r="N837" s="2936"/>
      <c r="O837" s="716">
        <v>9</v>
      </c>
      <c r="P837" s="165">
        <f>LOOKUP(O837,Y!A$11:A$22,Y!CH$11:CH$22)</f>
        <v>2.5</v>
      </c>
    </row>
    <row r="838" spans="1:16" ht="22.5" customHeight="1">
      <c r="A838" s="2263" t="s">
        <v>1707</v>
      </c>
      <c r="B838" s="2263"/>
      <c r="C838" s="2263"/>
      <c r="D838" s="2263"/>
      <c r="E838" s="2263"/>
      <c r="F838" s="2263"/>
      <c r="G838" s="2264"/>
      <c r="H838" s="763"/>
      <c r="I838" s="572"/>
      <c r="J838" s="572"/>
      <c r="K838" s="572"/>
      <c r="L838" s="764"/>
      <c r="M838" s="2933"/>
      <c r="N838" s="2936"/>
      <c r="O838" s="187"/>
      <c r="P838" s="187"/>
    </row>
    <row r="839" spans="1:16" ht="22.5" customHeight="1">
      <c r="A839" s="2258"/>
      <c r="B839" s="2258" t="s">
        <v>2019</v>
      </c>
      <c r="C839" s="2258"/>
      <c r="D839" s="2258"/>
      <c r="E839" s="2258"/>
      <c r="F839" s="2258"/>
      <c r="G839" s="2259"/>
      <c r="H839" s="2169" t="str">
        <f>IF(H$823=$P839,"P"," ")</f>
        <v xml:space="preserve"> </v>
      </c>
      <c r="I839" s="2161" t="str">
        <f>IF(I$823=$P839,"P"," ")</f>
        <v xml:space="preserve"> </v>
      </c>
      <c r="J839" s="2161" t="str">
        <f>IF(J$823=$P839,"P"," ")</f>
        <v xml:space="preserve"> </v>
      </c>
      <c r="K839" s="2161" t="str">
        <f>IF(K$823=$P839,"P"," ")</f>
        <v xml:space="preserve"> </v>
      </c>
      <c r="L839" s="2162" t="str">
        <f>IF(L$823=$P839,"P"," ")</f>
        <v xml:space="preserve"> </v>
      </c>
      <c r="M839" s="2933"/>
      <c r="N839" s="2936"/>
      <c r="O839" s="716">
        <v>10</v>
      </c>
      <c r="P839" s="165">
        <f>LOOKUP(O839,Y!A$11:A$22,Y!CH$11:CH$22)</f>
        <v>2.5</v>
      </c>
    </row>
    <row r="840" spans="1:16" ht="22.5" customHeight="1">
      <c r="A840" s="2262" t="s">
        <v>772</v>
      </c>
      <c r="B840" s="2262"/>
      <c r="C840" s="2262"/>
      <c r="D840" s="2262"/>
      <c r="E840" s="2262"/>
      <c r="F840" s="2262"/>
      <c r="G840" s="2262"/>
      <c r="H840" s="763"/>
      <c r="I840" s="572"/>
      <c r="J840" s="572"/>
      <c r="K840" s="572"/>
      <c r="L840" s="764"/>
      <c r="M840" s="2933"/>
      <c r="N840" s="2936"/>
      <c r="O840" s="187"/>
      <c r="P840" s="187"/>
    </row>
    <row r="841" spans="1:16" ht="22.5" customHeight="1">
      <c r="A841" s="2262" t="s">
        <v>1708</v>
      </c>
      <c r="B841" s="2262"/>
      <c r="C841" s="2262"/>
      <c r="D841" s="2262"/>
      <c r="E841" s="2262"/>
      <c r="F841" s="2262"/>
      <c r="G841" s="2262"/>
      <c r="H841" s="763"/>
      <c r="I841" s="572"/>
      <c r="J841" s="572"/>
      <c r="K841" s="572"/>
      <c r="L841" s="764"/>
      <c r="M841" s="2933"/>
      <c r="N841" s="2936"/>
    </row>
    <row r="842" spans="1:16" ht="22.5" customHeight="1">
      <c r="A842" s="2258"/>
      <c r="B842" s="2258" t="s">
        <v>2020</v>
      </c>
      <c r="C842" s="2258"/>
      <c r="D842" s="2258"/>
      <c r="E842" s="2258"/>
      <c r="F842" s="2258"/>
      <c r="G842" s="2258"/>
      <c r="H842" s="2169" t="str">
        <f>IF(H$823=$P842,"P"," ")</f>
        <v xml:space="preserve"> </v>
      </c>
      <c r="I842" s="2161" t="str">
        <f>IF(I$823=$P842,"P"," ")</f>
        <v>P</v>
      </c>
      <c r="J842" s="2161" t="str">
        <f>IF(J$823=$P842,"P"," ")</f>
        <v xml:space="preserve"> </v>
      </c>
      <c r="K842" s="2161" t="str">
        <f>IF(K$823=$P842,"P"," ")</f>
        <v xml:space="preserve"> </v>
      </c>
      <c r="L842" s="2162" t="str">
        <f>IF(L$823=$P842,"P"," ")</f>
        <v xml:space="preserve"> </v>
      </c>
      <c r="M842" s="2933"/>
      <c r="N842" s="2936"/>
      <c r="O842" s="716">
        <v>11</v>
      </c>
      <c r="P842" s="165">
        <f>LOOKUP(O842,Y!A$11:A$22,Y!CH$11:CH$22)</f>
        <v>2</v>
      </c>
    </row>
    <row r="843" spans="1:16" ht="22.5" customHeight="1">
      <c r="A843" s="2262" t="s">
        <v>1709</v>
      </c>
      <c r="B843" s="2262"/>
      <c r="C843" s="2262"/>
      <c r="D843" s="2262"/>
      <c r="E843" s="2262"/>
      <c r="F843" s="2262"/>
      <c r="G843" s="2262"/>
      <c r="H843" s="763"/>
      <c r="I843" s="572"/>
      <c r="J843" s="572"/>
      <c r="K843" s="572"/>
      <c r="L843" s="764"/>
      <c r="M843" s="2933"/>
      <c r="N843" s="2936"/>
      <c r="O843" s="187"/>
      <c r="P843" s="187"/>
    </row>
    <row r="844" spans="1:16" ht="22.5" customHeight="1">
      <c r="A844" s="2262"/>
      <c r="B844" s="2262" t="s">
        <v>1710</v>
      </c>
      <c r="C844" s="2262"/>
      <c r="D844" s="2262"/>
      <c r="E844" s="2262"/>
      <c r="F844" s="2262"/>
      <c r="G844" s="2262"/>
      <c r="H844" s="763"/>
      <c r="I844" s="572"/>
      <c r="J844" s="572"/>
      <c r="K844" s="572"/>
      <c r="L844" s="764"/>
      <c r="M844" s="2933"/>
      <c r="N844" s="2936"/>
      <c r="O844" s="187"/>
      <c r="P844" s="187"/>
    </row>
    <row r="845" spans="1:16" ht="22.5" customHeight="1">
      <c r="A845" s="2265"/>
      <c r="B845" s="2265" t="s">
        <v>1711</v>
      </c>
      <c r="C845" s="2265"/>
      <c r="D845" s="2265"/>
      <c r="E845" s="2265"/>
      <c r="F845" s="2265"/>
      <c r="G845" s="2265"/>
      <c r="H845" s="2170" t="str">
        <f>IF(H$823=$P845,"P"," ")</f>
        <v xml:space="preserve"> </v>
      </c>
      <c r="I845" s="733" t="str">
        <f>IF(I$823=$P845,"P"," ")</f>
        <v xml:space="preserve"> </v>
      </c>
      <c r="J845" s="733" t="str">
        <f>IF(J$823=$P845,"P"," ")</f>
        <v xml:space="preserve"> </v>
      </c>
      <c r="K845" s="733" t="str">
        <f>IF(K$823=$P845,"P"," ")</f>
        <v xml:space="preserve"> </v>
      </c>
      <c r="L845" s="2167" t="str">
        <f>IF(L$823=$P845,"P"," ")</f>
        <v xml:space="preserve"> </v>
      </c>
      <c r="M845" s="2933"/>
      <c r="N845" s="2936"/>
      <c r="O845" s="716">
        <v>12</v>
      </c>
      <c r="P845" s="165">
        <f>LOOKUP(O845,Y!A$11:A$22,Y!CH$11:CH$22)</f>
        <v>2.5</v>
      </c>
    </row>
    <row r="846" spans="1:16" ht="22.5" customHeight="1">
      <c r="A846" s="1228" t="str">
        <f>"โรงเรียนมีผลการประเมินระดับคุณภาพ    "&amp;Y!$CI$23&amp;"     โดยมีค่าเฉลี่ย   "&amp;ROUND(Y!$CH$23,2)</f>
        <v>โรงเรียนมีผลการประเมินระดับคุณภาพ    ดีมาก     โดยมีค่าเฉลี่ย   93.75</v>
      </c>
      <c r="B846" s="1228"/>
      <c r="C846" s="1228"/>
      <c r="D846" s="1228"/>
      <c r="E846" s="1228"/>
      <c r="F846" s="1228"/>
      <c r="G846" s="1228"/>
      <c r="H846" s="1228"/>
      <c r="I846" s="1228"/>
      <c r="J846" s="1365"/>
      <c r="K846" s="1333"/>
      <c r="L846" s="1228"/>
      <c r="M846" s="2933"/>
      <c r="N846" s="2936"/>
      <c r="O846" s="187"/>
      <c r="P846" s="187"/>
    </row>
    <row r="847" spans="1:16" ht="22.5" customHeight="1">
      <c r="A847" s="1228" t="s">
        <v>2029</v>
      </c>
      <c r="B847" s="1228"/>
      <c r="C847" s="1228"/>
      <c r="D847" s="1228"/>
      <c r="E847" s="1228"/>
      <c r="F847" s="1228"/>
      <c r="G847" s="2168" t="str">
        <f>IF(Y!CI28=1,"P"," ")</f>
        <v>P</v>
      </c>
      <c r="H847" s="1228" t="s">
        <v>1857</v>
      </c>
      <c r="I847" s="1228"/>
      <c r="J847" s="2168" t="str">
        <f>IF(Y!CI28=2,"P"," ")</f>
        <v xml:space="preserve"> </v>
      </c>
      <c r="K847" s="1228" t="s">
        <v>1858</v>
      </c>
      <c r="L847" s="1228"/>
      <c r="M847" s="2933"/>
      <c r="N847" s="2936"/>
    </row>
    <row r="848" spans="1:16" ht="22.5" customHeight="1">
      <c r="A848" s="1215" t="str">
        <f>IF(Y!CI28=2,"ไม่ได้รับรองเนื่องจาก "&amp;Y!CH29," ")</f>
        <v xml:space="preserve"> </v>
      </c>
      <c r="M848" s="2933"/>
      <c r="N848" s="2936"/>
    </row>
    <row r="849" spans="1:14" ht="22.5" customHeight="1">
      <c r="A849" s="1234" t="str">
        <f>"- "&amp;N849&amp;" -"</f>
        <v>- 26 -</v>
      </c>
      <c r="B849" s="1234"/>
      <c r="C849" s="1234"/>
      <c r="D849" s="1234"/>
      <c r="E849" s="1234"/>
      <c r="F849" s="1234"/>
      <c r="G849" s="1234"/>
      <c r="H849" s="1234"/>
      <c r="I849" s="1234"/>
      <c r="J849" s="1234"/>
      <c r="K849" s="1234"/>
      <c r="L849" s="1234"/>
      <c r="M849" s="2933">
        <v>1</v>
      </c>
      <c r="N849" s="2936">
        <f>IF(M849&gt;0,SUM(M$1:M849),0)</f>
        <v>26</v>
      </c>
    </row>
    <row r="850" spans="1:14" ht="22.5" customHeight="1">
      <c r="A850" s="1228"/>
      <c r="B850" s="1228"/>
      <c r="C850" s="1228"/>
      <c r="D850" s="1228"/>
      <c r="E850" s="1228"/>
      <c r="F850" s="1228"/>
      <c r="G850" s="1228"/>
      <c r="H850" s="1228"/>
      <c r="I850" s="1228"/>
      <c r="J850" s="1228"/>
      <c r="K850" s="1228"/>
      <c r="L850" s="1228"/>
      <c r="M850" s="2933"/>
      <c r="N850" s="2936"/>
    </row>
    <row r="851" spans="1:14" ht="22.5" customHeight="1">
      <c r="A851" s="1228"/>
      <c r="B851" s="1228"/>
      <c r="C851" s="1228"/>
      <c r="D851" s="1228"/>
      <c r="E851" s="1228"/>
      <c r="F851" s="1228"/>
      <c r="G851" s="1228"/>
      <c r="H851" s="1228"/>
      <c r="I851" s="1228"/>
      <c r="J851" s="1228"/>
      <c r="K851" s="1228"/>
      <c r="L851" s="1228"/>
      <c r="M851" s="2933"/>
      <c r="N851" s="2936"/>
    </row>
    <row r="852" spans="1:14" ht="22.5" customHeight="1">
      <c r="A852" s="1228" t="s">
        <v>2043</v>
      </c>
      <c r="B852" s="1228"/>
      <c r="C852" s="1228"/>
      <c r="D852" s="1228"/>
      <c r="E852" s="1228"/>
      <c r="F852" s="1228"/>
      <c r="G852" s="1228"/>
      <c r="H852" s="1228"/>
      <c r="I852" s="1228"/>
      <c r="J852" s="1228"/>
      <c r="K852" s="1228"/>
      <c r="L852" s="1228"/>
      <c r="M852" s="2933"/>
      <c r="N852" s="2936"/>
    </row>
    <row r="853" spans="1:14" ht="22.5" customHeight="1">
      <c r="A853" s="1228" t="s">
        <v>2021</v>
      </c>
      <c r="B853" s="1228"/>
      <c r="C853" s="1228"/>
      <c r="D853" s="1228"/>
      <c r="E853" s="1228"/>
      <c r="F853" s="1228"/>
      <c r="G853" s="1228"/>
      <c r="H853" s="1228"/>
      <c r="I853" s="1228"/>
      <c r="J853" s="1228"/>
      <c r="K853" s="1228"/>
      <c r="L853" s="1228"/>
      <c r="M853" s="2933"/>
      <c r="N853" s="2936"/>
    </row>
    <row r="854" spans="1:14" ht="22.5" customHeight="1">
      <c r="A854" s="1228"/>
      <c r="B854" s="1228" t="str">
        <f>IF(Y!CF11=0," ",Y!CF11)</f>
        <v xml:space="preserve">          จุดเด่น</v>
      </c>
      <c r="C854" s="1228"/>
      <c r="D854" s="1228"/>
      <c r="E854" s="1228"/>
      <c r="F854" s="1228"/>
      <c r="G854" s="1228"/>
      <c r="H854" s="1228"/>
      <c r="I854" s="1228"/>
      <c r="J854" s="1228"/>
      <c r="K854" s="1228"/>
      <c r="L854" s="1228"/>
      <c r="M854" s="2933"/>
      <c r="N854" s="2936"/>
    </row>
    <row r="855" spans="1:14" ht="22.5" customHeight="1">
      <c r="B855" s="1228" t="str">
        <f>IF(Y!CF12=0," ",Y!CF12)</f>
        <v>1.นักเรียนมีสุนทรีย์ภาพ  ลักษณะนิสัยด้านศิลปะดนตรีและการเคลื่อนไหวโดยมีความสนใจร่วมกิจกรรม</v>
      </c>
      <c r="C855" s="1228"/>
      <c r="D855" s="1228"/>
      <c r="E855" s="1228"/>
      <c r="F855" s="1228"/>
      <c r="G855" s="1228"/>
      <c r="H855" s="1228"/>
      <c r="I855" s="1228"/>
      <c r="J855" s="1228"/>
      <c r="K855" s="1228"/>
      <c r="L855" s="1228"/>
      <c r="M855" s="2933"/>
      <c r="N855" s="2936"/>
    </row>
    <row r="856" spans="1:14" ht="22.5" customHeight="1">
      <c r="B856" s="1228" t="str">
        <f>IF(Y!CF13=0," ",Y!CF13)</f>
        <v>2.นักเรียนเป็นผู้มีสุขนิสัยสุขภาพกาย สุขภาพจิตดีเป็นผู้เห็นถึงโทษของสิ่งเสพติดให้โทษและสิ่งมอมเมา</v>
      </c>
      <c r="C856" s="1228"/>
      <c r="D856" s="1228"/>
      <c r="E856" s="1228"/>
      <c r="F856" s="1228"/>
      <c r="G856" s="1228"/>
      <c r="H856" s="1228"/>
      <c r="I856" s="1228"/>
      <c r="J856" s="1228"/>
      <c r="K856" s="1228"/>
      <c r="L856" s="1228"/>
      <c r="M856" s="2933"/>
      <c r="N856" s="2936"/>
    </row>
    <row r="857" spans="1:14" ht="22.5" customHeight="1">
      <c r="B857" s="1228" t="str">
        <f>IF(Y!CF14=0," ",Y!CF14)</f>
        <v>3.นักเรียนมีความรู้และทักษะเบื้องต้น เป็นผู้มีทักษะในการใช้กล้ามเนื้อใหญ่-เล็ก</v>
      </c>
      <c r="C857" s="1228"/>
      <c r="D857" s="1228"/>
      <c r="E857" s="1228"/>
      <c r="F857" s="1228"/>
      <c r="G857" s="1228"/>
      <c r="H857" s="1228"/>
      <c r="I857" s="1228"/>
      <c r="J857" s="1228"/>
      <c r="K857" s="1228"/>
      <c r="L857" s="1228"/>
      <c r="M857" s="2933"/>
      <c r="N857" s="2936"/>
    </row>
    <row r="858" spans="1:14" ht="22.5" customHeight="1">
      <c r="B858" s="1228" t="str">
        <f>IF(Y!CF15=0," ",Y!CF15)</f>
        <v>4.มีความมุ่งมั่นและอุทิศตนในการสอนและพัฒนานักเรียน</v>
      </c>
      <c r="C858" s="1228"/>
      <c r="D858" s="1228"/>
      <c r="E858" s="1228"/>
      <c r="F858" s="1228"/>
      <c r="G858" s="1228"/>
      <c r="H858" s="1228"/>
      <c r="I858" s="1228"/>
      <c r="J858" s="1228"/>
      <c r="K858" s="1228"/>
      <c r="L858" s="1228"/>
      <c r="M858" s="2933"/>
      <c r="N858" s="2936"/>
    </row>
    <row r="859" spans="1:14" ht="22.5" customHeight="1">
      <c r="B859" s="1228" t="str">
        <f>IF(Y!CF16=0," ",Y!CF16)</f>
        <v xml:space="preserve"> </v>
      </c>
      <c r="C859" s="1228"/>
      <c r="D859" s="1228"/>
      <c r="E859" s="1228"/>
      <c r="F859" s="1228"/>
      <c r="G859" s="1228"/>
      <c r="H859" s="1228"/>
      <c r="I859" s="1228"/>
      <c r="J859" s="1228"/>
      <c r="K859" s="1228"/>
      <c r="L859" s="1228"/>
      <c r="M859" s="2933"/>
      <c r="N859" s="2936"/>
    </row>
    <row r="860" spans="1:14" ht="22.5" customHeight="1">
      <c r="B860" s="1228" t="str">
        <f>IF(Y!CF17=0," ",Y!CF17)</f>
        <v xml:space="preserve"> </v>
      </c>
      <c r="C860" s="1228"/>
      <c r="D860" s="1228"/>
      <c r="E860" s="1228"/>
      <c r="F860" s="1228"/>
      <c r="G860" s="1228"/>
      <c r="H860" s="1228"/>
      <c r="I860" s="1228"/>
      <c r="J860" s="1228"/>
      <c r="K860" s="1228"/>
      <c r="L860" s="1228"/>
      <c r="M860" s="2933"/>
      <c r="N860" s="2936"/>
    </row>
    <row r="861" spans="1:14" ht="22.5" customHeight="1">
      <c r="B861" s="1228" t="str">
        <f>IF(Y!CF18=0," ",Y!CF18)</f>
        <v xml:space="preserve"> </v>
      </c>
      <c r="C861" s="1228"/>
      <c r="D861" s="1228"/>
      <c r="E861" s="1228"/>
      <c r="F861" s="1228"/>
      <c r="G861" s="1228"/>
      <c r="H861" s="1228"/>
      <c r="I861" s="1228"/>
      <c r="J861" s="1228"/>
      <c r="K861" s="1228"/>
      <c r="L861" s="1228"/>
      <c r="M861" s="2933"/>
      <c r="N861" s="2936"/>
    </row>
    <row r="862" spans="1:14" ht="22.5" customHeight="1">
      <c r="A862" s="1228"/>
      <c r="B862" s="1228" t="str">
        <f>IF(Y!CF19=0," ",Y!CF19)</f>
        <v xml:space="preserve">          จุดที่ควรพัฒนา</v>
      </c>
      <c r="C862" s="1228"/>
      <c r="D862" s="1228"/>
      <c r="E862" s="1228"/>
      <c r="F862" s="1228"/>
      <c r="G862" s="1228"/>
      <c r="H862" s="1228"/>
      <c r="I862" s="1228"/>
      <c r="J862" s="1228"/>
      <c r="K862" s="1228"/>
      <c r="L862" s="1228"/>
      <c r="M862" s="2933"/>
      <c r="N862" s="2936"/>
    </row>
    <row r="863" spans="1:14" ht="22.5" customHeight="1">
      <c r="B863" s="1228" t="str">
        <f>IF(Y!CF20=0," ",Y!CF20)</f>
        <v>1.ปลูกฝังและทำความเข้าใจเกี่ยวกับเรื่อง ความรู้สึกที่ดีต่ออาชีพสุจริต</v>
      </c>
      <c r="C863" s="1228"/>
      <c r="D863" s="1228"/>
      <c r="E863" s="1228"/>
      <c r="F863" s="1228"/>
      <c r="G863" s="1228"/>
      <c r="H863" s="1228"/>
      <c r="I863" s="1228"/>
      <c r="J863" s="1228"/>
      <c r="K863" s="1228"/>
      <c r="L863" s="1228"/>
      <c r="M863" s="2933"/>
      <c r="N863" s="2936"/>
    </row>
    <row r="864" spans="1:14" ht="22.5" customHeight="1">
      <c r="B864" s="1228" t="str">
        <f>IF(Y!CF21=0," ",Y!CF21)</f>
        <v>2.ให้เห็นความสำคัญของการเล่น การให้อภัย และทำกิจกรรมร่วมกับผู้อื่น รู้จักรอคอยและแบ่งปัน</v>
      </c>
      <c r="C864" s="1228"/>
      <c r="D864" s="1228"/>
      <c r="E864" s="1228"/>
      <c r="F864" s="1228"/>
      <c r="G864" s="1228"/>
      <c r="H864" s="1228"/>
      <c r="I864" s="1228"/>
      <c r="J864" s="1228"/>
      <c r="K864" s="1228"/>
      <c r="L864" s="1228"/>
      <c r="M864" s="2933"/>
      <c r="N864" s="2936"/>
    </row>
    <row r="865" spans="1:14" ht="22.5" customHeight="1">
      <c r="B865" s="1228" t="str">
        <f>IF(Y!CF22=0," ",Y!CF22)</f>
        <v>3.ส่งเสริมและพัฒนาสื่อและนวัตกรรมช่วยสอน</v>
      </c>
      <c r="C865" s="1228"/>
      <c r="D865" s="1228"/>
      <c r="E865" s="1228"/>
      <c r="F865" s="1228"/>
      <c r="G865" s="1228"/>
      <c r="H865" s="1228"/>
      <c r="I865" s="1228"/>
      <c r="J865" s="1228"/>
      <c r="K865" s="1228"/>
      <c r="L865" s="1228"/>
      <c r="M865" s="2933"/>
      <c r="N865" s="2936"/>
    </row>
    <row r="866" spans="1:14" ht="22.5" customHeight="1">
      <c r="B866" s="1228" t="str">
        <f>IF(Y!CF23=0," ",Y!CF23)</f>
        <v xml:space="preserve"> </v>
      </c>
      <c r="C866" s="1228"/>
      <c r="D866" s="1228"/>
      <c r="E866" s="1228"/>
      <c r="F866" s="1228"/>
      <c r="G866" s="1228"/>
      <c r="H866" s="1228"/>
      <c r="I866" s="1228"/>
      <c r="J866" s="1228"/>
      <c r="K866" s="1228"/>
      <c r="L866" s="1228"/>
      <c r="M866" s="2933"/>
      <c r="N866" s="2936"/>
    </row>
    <row r="867" spans="1:14" ht="22.5" customHeight="1">
      <c r="B867" s="1228" t="str">
        <f>IF(Y!CF24=0," ",Y!CF24)</f>
        <v xml:space="preserve"> </v>
      </c>
      <c r="C867" s="1228"/>
      <c r="D867" s="1228"/>
      <c r="E867" s="1228"/>
      <c r="F867" s="1228"/>
      <c r="G867" s="1228"/>
      <c r="H867" s="1228"/>
      <c r="I867" s="1228"/>
      <c r="J867" s="1228"/>
      <c r="K867" s="1228"/>
      <c r="L867" s="1228"/>
      <c r="M867" s="2933"/>
      <c r="N867" s="2936"/>
    </row>
    <row r="868" spans="1:14" ht="22.5" customHeight="1">
      <c r="B868" s="1228" t="str">
        <f>IF(Y!CF25=0," ",Y!CF25)</f>
        <v xml:space="preserve"> </v>
      </c>
      <c r="C868" s="1228"/>
      <c r="D868" s="1228"/>
      <c r="E868" s="1228"/>
      <c r="F868" s="1228"/>
      <c r="G868" s="1228"/>
      <c r="H868" s="1228"/>
      <c r="I868" s="1228"/>
      <c r="J868" s="1228"/>
      <c r="K868" s="1228"/>
      <c r="L868" s="1228"/>
      <c r="M868" s="2933"/>
      <c r="N868" s="2936"/>
    </row>
    <row r="869" spans="1:14" ht="22.5" customHeight="1">
      <c r="B869" s="1228" t="str">
        <f>IF(Y!CF26=0," ",Y!CF26)</f>
        <v xml:space="preserve"> </v>
      </c>
      <c r="C869" s="1228"/>
      <c r="D869" s="1228"/>
      <c r="M869" s="2933"/>
      <c r="N869" s="2936"/>
    </row>
    <row r="870" spans="1:14" ht="22.5" customHeight="1">
      <c r="A870" s="1228"/>
      <c r="B870" s="1228" t="str">
        <f>IF(Y!CF27=0," ",Y!CF27)</f>
        <v xml:space="preserve">          ข้อเสนอแนะ</v>
      </c>
      <c r="C870" s="1228"/>
      <c r="D870" s="1228"/>
      <c r="E870" s="1228"/>
      <c r="F870" s="1228"/>
      <c r="G870" s="1228"/>
      <c r="H870" s="1228"/>
      <c r="I870" s="1228"/>
      <c r="J870" s="1228"/>
      <c r="K870" s="1228"/>
      <c r="L870" s="1228"/>
      <c r="M870" s="2933"/>
      <c r="N870" s="2936"/>
    </row>
    <row r="871" spans="1:14" ht="22.5" customHeight="1">
      <c r="B871" s="1228" t="str">
        <f>IF(Y!CF28=0," ",Y!CF28)</f>
        <v>1.การจัดกิจกรรมการเรียนการสอน โดยให้การมีส่วนร่วมของผู้ปกครองและชุมชน</v>
      </c>
      <c r="C871" s="1228"/>
      <c r="D871" s="1228"/>
      <c r="E871" s="1228"/>
      <c r="F871" s="1228"/>
      <c r="G871" s="1228"/>
      <c r="H871" s="1228"/>
      <c r="I871" s="1228"/>
      <c r="J871" s="1228"/>
      <c r="K871" s="1228"/>
      <c r="L871" s="1228"/>
      <c r="M871" s="2933"/>
      <c r="N871" s="2936"/>
    </row>
    <row r="872" spans="1:14" ht="22.5" customHeight="1">
      <c r="B872" s="1228" t="str">
        <f>IF(Y!CF29=0," ",Y!CF29)</f>
        <v>2.จัดทำป้ายนิเทศผลงานนักเรียนให้มีความภูมิใจ</v>
      </c>
      <c r="C872" s="1228"/>
      <c r="D872" s="1228"/>
      <c r="E872" s="1228"/>
      <c r="F872" s="1228"/>
      <c r="G872" s="1228"/>
      <c r="H872" s="1228"/>
      <c r="I872" s="1228"/>
      <c r="J872" s="1228"/>
      <c r="K872" s="1228"/>
      <c r="L872" s="1228"/>
      <c r="M872" s="2933"/>
      <c r="N872" s="2936"/>
    </row>
    <row r="873" spans="1:14" ht="22.5" customHeight="1">
      <c r="B873" s="1228" t="str">
        <f>IF(Y!CF30=0," ",Y!CF30)</f>
        <v xml:space="preserve">3.จัดหาสื่อเกี่ยวกับการประกอบอาชีพต่าง ๆ </v>
      </c>
      <c r="C873" s="1228"/>
      <c r="D873" s="1228"/>
      <c r="E873" s="1228"/>
      <c r="F873" s="1228"/>
      <c r="G873" s="1228"/>
      <c r="H873" s="1228"/>
      <c r="I873" s="1228"/>
      <c r="J873" s="1228"/>
      <c r="K873" s="1228"/>
      <c r="L873" s="1228"/>
      <c r="M873" s="2933"/>
      <c r="N873" s="2936"/>
    </row>
    <row r="874" spans="1:14" ht="22.5" customHeight="1">
      <c r="B874" s="1228" t="str">
        <f>IF(Y!CF31=0," ",Y!CF31)</f>
        <v xml:space="preserve"> </v>
      </c>
      <c r="C874" s="1228"/>
      <c r="D874" s="1228"/>
      <c r="E874" s="1228"/>
      <c r="F874" s="1228"/>
      <c r="G874" s="1228"/>
      <c r="H874" s="1228"/>
      <c r="I874" s="1228"/>
      <c r="J874" s="1228"/>
      <c r="K874" s="1228"/>
      <c r="L874" s="1228"/>
      <c r="M874" s="2933"/>
      <c r="N874" s="2936"/>
    </row>
    <row r="875" spans="1:14" ht="22.5" customHeight="1">
      <c r="B875" s="1228" t="str">
        <f>IF(Y!CF32=0," ",Y!CF32)</f>
        <v xml:space="preserve"> </v>
      </c>
      <c r="C875" s="1228"/>
      <c r="D875" s="1228"/>
      <c r="E875" s="1228"/>
      <c r="F875" s="1228"/>
      <c r="G875" s="1228"/>
      <c r="H875" s="1228"/>
      <c r="I875" s="1228"/>
      <c r="J875" s="1228"/>
      <c r="K875" s="1228"/>
      <c r="L875" s="1228"/>
      <c r="M875" s="2933"/>
      <c r="N875" s="2936"/>
    </row>
    <row r="876" spans="1:14" ht="22.5" customHeight="1">
      <c r="B876" s="1228" t="str">
        <f>IF(Y!CF33=0," ",Y!CF33)</f>
        <v xml:space="preserve"> </v>
      </c>
      <c r="C876" s="1228"/>
      <c r="D876" s="1228"/>
      <c r="E876" s="1228"/>
      <c r="F876" s="1228"/>
      <c r="G876" s="1228"/>
      <c r="H876" s="1228"/>
      <c r="I876" s="1228"/>
      <c r="J876" s="1228"/>
      <c r="K876" s="1228"/>
      <c r="L876" s="1228"/>
      <c r="M876" s="2933"/>
      <c r="N876" s="2936"/>
    </row>
    <row r="877" spans="1:14" ht="22.5" customHeight="1">
      <c r="B877" s="1228" t="str">
        <f>IF(Y!CF34=0," ",Y!CF34)</f>
        <v xml:space="preserve"> </v>
      </c>
      <c r="C877" s="1228"/>
      <c r="D877" s="1228"/>
      <c r="E877" s="1228"/>
      <c r="F877" s="1228"/>
      <c r="G877" s="1228"/>
      <c r="H877" s="1228"/>
      <c r="I877" s="1228"/>
      <c r="J877" s="1228"/>
      <c r="K877" s="1228"/>
      <c r="L877" s="1228"/>
      <c r="M877" s="2933"/>
      <c r="N877" s="2936"/>
    </row>
    <row r="878" spans="1:14" ht="22.5" customHeight="1">
      <c r="B878" s="1228" t="str">
        <f>IF(Y!CF35=0," ",Y!CF35)</f>
        <v xml:space="preserve"> </v>
      </c>
      <c r="C878" s="1228"/>
      <c r="D878" s="1228"/>
      <c r="E878" s="1228"/>
      <c r="F878" s="1228"/>
      <c r="G878" s="1228"/>
      <c r="H878" s="1228"/>
      <c r="I878" s="1228"/>
      <c r="J878" s="1228"/>
      <c r="K878" s="1228"/>
      <c r="L878" s="1228"/>
      <c r="M878" s="2933"/>
      <c r="N878" s="2936"/>
    </row>
    <row r="879" spans="1:14" ht="22.5" customHeight="1">
      <c r="B879" s="1228" t="str">
        <f>IF(Y!CF36=0," ",Y!CF36)</f>
        <v xml:space="preserve"> </v>
      </c>
      <c r="C879" s="1228"/>
      <c r="D879" s="1228"/>
      <c r="E879" s="1228"/>
      <c r="F879" s="1228"/>
      <c r="G879" s="1228"/>
      <c r="H879" s="1228"/>
      <c r="I879" s="1228"/>
      <c r="J879" s="1228"/>
      <c r="K879" s="1228"/>
      <c r="L879" s="1228"/>
      <c r="M879" s="2933"/>
      <c r="N879" s="2936"/>
    </row>
    <row r="880" spans="1:14" ht="22.5" customHeight="1">
      <c r="B880" s="1228" t="str">
        <f>IF(Y!CF37=0," ",Y!CF37)</f>
        <v xml:space="preserve"> </v>
      </c>
      <c r="C880" s="1228"/>
      <c r="D880" s="1228"/>
      <c r="E880" s="1228"/>
      <c r="F880" s="1228"/>
      <c r="G880" s="1228"/>
      <c r="H880" s="1228"/>
      <c r="I880" s="1228"/>
      <c r="J880" s="1228"/>
      <c r="K880" s="1228"/>
      <c r="L880" s="1228"/>
      <c r="M880" s="2933"/>
      <c r="N880" s="2936"/>
    </row>
    <row r="881" spans="1:14" ht="22.5" customHeight="1">
      <c r="B881" s="1228"/>
      <c r="C881" s="1228"/>
      <c r="D881" s="1228"/>
      <c r="E881" s="1228"/>
      <c r="F881" s="1228"/>
      <c r="G881" s="1228"/>
      <c r="H881" s="1228"/>
      <c r="I881" s="1228"/>
      <c r="J881" s="1228"/>
      <c r="K881" s="1228"/>
      <c r="L881" s="1228"/>
      <c r="M881" s="2933"/>
      <c r="N881" s="2936"/>
    </row>
    <row r="882" spans="1:14" ht="22.5" customHeight="1">
      <c r="B882" s="1228"/>
      <c r="C882" s="1228"/>
      <c r="D882" s="1228"/>
      <c r="E882" s="1228"/>
      <c r="F882" s="1228"/>
      <c r="G882" s="1228"/>
      <c r="H882" s="1228"/>
      <c r="I882" s="1228"/>
      <c r="J882" s="1228"/>
      <c r="K882" s="1228"/>
      <c r="L882" s="1228"/>
      <c r="M882" s="2933"/>
      <c r="N882" s="2936"/>
    </row>
    <row r="883" spans="1:14" ht="22.5" customHeight="1">
      <c r="A883" s="1234" t="str">
        <f>"- "&amp;N883&amp;" -"</f>
        <v>- 27 -</v>
      </c>
      <c r="B883" s="1234"/>
      <c r="C883" s="1234"/>
      <c r="D883" s="1234"/>
      <c r="E883" s="1234"/>
      <c r="F883" s="1234"/>
      <c r="G883" s="1234"/>
      <c r="H883" s="1234"/>
      <c r="I883" s="1234"/>
      <c r="J883" s="1234"/>
      <c r="K883" s="1234"/>
      <c r="L883" s="1234"/>
      <c r="M883" s="2933">
        <v>1</v>
      </c>
      <c r="N883" s="2936">
        <f>IF(M883&gt;0,SUM(M$1:M883),0)</f>
        <v>27</v>
      </c>
    </row>
    <row r="884" spans="1:14" ht="22.5" customHeight="1">
      <c r="A884" s="1228"/>
      <c r="B884" s="1228"/>
      <c r="C884" s="1228"/>
      <c r="D884" s="1228"/>
      <c r="E884" s="1228"/>
      <c r="F884" s="1228"/>
      <c r="G884" s="1228"/>
      <c r="H884" s="1228"/>
      <c r="I884" s="1228"/>
      <c r="J884" s="1228"/>
      <c r="K884" s="1228"/>
      <c r="L884" s="1228"/>
      <c r="M884" s="2933"/>
      <c r="N884" s="2936"/>
    </row>
    <row r="885" spans="1:14" ht="22.5" customHeight="1">
      <c r="A885" s="1228"/>
      <c r="B885" s="1228"/>
      <c r="C885" s="1228"/>
      <c r="D885" s="1228"/>
      <c r="E885" s="1228"/>
      <c r="F885" s="1228"/>
      <c r="G885" s="1228"/>
      <c r="H885" s="1228"/>
      <c r="I885" s="1228"/>
      <c r="J885" s="1228"/>
      <c r="K885" s="1228"/>
      <c r="L885" s="1228"/>
      <c r="M885" s="2933"/>
      <c r="N885" s="2936"/>
    </row>
    <row r="886" spans="1:14" ht="22.5" customHeight="1">
      <c r="A886" s="1228" t="s">
        <v>1740</v>
      </c>
      <c r="B886" s="1228"/>
      <c r="C886" s="1228"/>
      <c r="D886" s="1228"/>
      <c r="E886" s="1228"/>
      <c r="F886" s="1228"/>
      <c r="G886" s="1228"/>
      <c r="H886" s="1228"/>
      <c r="I886" s="1228"/>
      <c r="J886" s="1228"/>
      <c r="K886" s="1228"/>
      <c r="L886" s="1228"/>
      <c r="M886" s="2933"/>
      <c r="N886" s="2936"/>
    </row>
    <row r="887" spans="1:14" ht="22.5" customHeight="1">
      <c r="B887" s="1228" t="str">
        <f>IF(Y!CG31=0," ",Y!CG31)</f>
        <v xml:space="preserve">          จุดเด่น</v>
      </c>
      <c r="C887" s="1228"/>
      <c r="D887" s="1228"/>
      <c r="E887" s="1228"/>
      <c r="F887" s="1228"/>
      <c r="G887" s="1228"/>
      <c r="H887" s="1228"/>
      <c r="I887" s="1228"/>
      <c r="J887" s="1228"/>
      <c r="K887" s="1228"/>
      <c r="L887" s="1228"/>
      <c r="M887" s="2933"/>
      <c r="N887" s="2936"/>
    </row>
    <row r="888" spans="1:14" ht="22.5" customHeight="1">
      <c r="B888" s="1228" t="str">
        <f>IF(Y!CG32=0," ",Y!CG32)</f>
        <v xml:space="preserve">        ผู้เรียนมีคุณธรรม จริยธรรมและค่านิยมพึงประสงค์ มีสุขนิสัย สุขภาพกาย สุขภาพจิตที่ดี </v>
      </c>
      <c r="C888" s="1228"/>
      <c r="D888" s="1228"/>
      <c r="E888" s="1228"/>
      <c r="F888" s="1228"/>
      <c r="G888" s="1228"/>
      <c r="H888" s="1228"/>
      <c r="I888" s="1228"/>
      <c r="J888" s="1228"/>
      <c r="K888" s="1228"/>
      <c r="L888" s="1228"/>
      <c r="M888" s="2933"/>
      <c r="N888" s="2936"/>
    </row>
    <row r="889" spans="1:14" ht="22.5" customHeight="1">
      <c r="B889" s="1228" t="str">
        <f>IF(Y!CG33=0," ",Y!CG33)</f>
        <v xml:space="preserve">มีสุนทรียภาพและลักษณะนิสัยด้านศิลปะ ดนตรีและกีฬามีสุขนิสัย สุขภาพกายและสุขภาพจิตที่ดี </v>
      </c>
      <c r="C889" s="1228"/>
      <c r="D889" s="1228"/>
      <c r="E889" s="1228"/>
      <c r="F889" s="1228"/>
      <c r="G889" s="1228"/>
      <c r="H889" s="1228"/>
      <c r="I889" s="1228"/>
      <c r="J889" s="1228"/>
      <c r="K889" s="1228"/>
      <c r="L889" s="1228"/>
      <c r="M889" s="2933"/>
      <c r="N889" s="2936"/>
    </row>
    <row r="890" spans="1:14" ht="22.5" customHeight="1">
      <c r="B890" s="1228" t="str">
        <f>IF(Y!CG34=0," ",Y!CG34)</f>
        <v>มีความรู้และทักษะที่จำเป็นตามหลักสูตร</v>
      </c>
      <c r="C890" s="1228"/>
      <c r="D890" s="1228"/>
      <c r="E890" s="1228"/>
      <c r="F890" s="1228"/>
      <c r="G890" s="1228"/>
      <c r="H890" s="1228"/>
      <c r="I890" s="1228"/>
      <c r="J890" s="1228"/>
      <c r="K890" s="1228"/>
      <c r="L890" s="1228"/>
      <c r="M890" s="2933"/>
      <c r="N890" s="2936"/>
    </row>
    <row r="891" spans="1:14" ht="22.5" customHeight="1">
      <c r="B891" s="1228" t="str">
        <f>IF(Y!CG35=0," ",Y!CG35)</f>
        <v xml:space="preserve">        ครูมีความสามารถในการจัดการเรียนการสอนอย่างมีประสิทธิภาพและเน้นผู้เรียนเป็นสำคัญ</v>
      </c>
      <c r="C891" s="1228"/>
      <c r="D891" s="1228"/>
      <c r="E891" s="1228"/>
      <c r="F891" s="1228"/>
      <c r="G891" s="1228"/>
      <c r="H891" s="1228"/>
      <c r="I891" s="1228"/>
      <c r="J891" s="1228"/>
      <c r="K891" s="1228"/>
      <c r="L891" s="1228"/>
      <c r="M891" s="2933"/>
      <c r="N891" s="2936"/>
    </row>
    <row r="892" spans="1:14" ht="22.5" customHeight="1">
      <c r="B892" s="1228" t="str">
        <f>IF(Y!CG36=0," ",Y!CG36)</f>
        <v xml:space="preserve">        ผู้บริหารมีภาวะผู้นำและมีความสามารถในการบริหารจัดการและสถานมีการจัดองค์กร/</v>
      </c>
      <c r="C892" s="1228"/>
      <c r="D892" s="1228"/>
      <c r="E892" s="1228"/>
      <c r="F892" s="1228"/>
      <c r="G892" s="1228"/>
      <c r="H892" s="1228"/>
      <c r="I892" s="1228"/>
      <c r="J892" s="1228"/>
      <c r="K892" s="1228"/>
      <c r="L892" s="1228"/>
      <c r="M892" s="2933"/>
      <c r="N892" s="2936"/>
    </row>
    <row r="893" spans="1:14" ht="22.5" customHeight="1">
      <c r="B893" s="1228" t="str">
        <f>IF(Y!CG37=0," ",Y!CG37)</f>
        <v>โครงสร้างและการบริหารอย่างเป็นระบบครบวงจรให้บรรลุเป้าหมายการศึกษา</v>
      </c>
      <c r="C893" s="1228"/>
      <c r="D893" s="1228"/>
      <c r="E893" s="1228"/>
      <c r="F893" s="1228"/>
      <c r="G893" s="1228"/>
      <c r="H893" s="1228"/>
      <c r="I893" s="1228"/>
      <c r="J893" s="1228"/>
      <c r="K893" s="1228"/>
      <c r="L893" s="1228"/>
      <c r="M893" s="2933"/>
      <c r="N893" s="2936"/>
    </row>
    <row r="894" spans="1:14" ht="22.5" customHeight="1">
      <c r="B894" s="1228" t="str">
        <f>IF(Y!CG38=0," ",Y!CG38)</f>
        <v xml:space="preserve"> </v>
      </c>
      <c r="C894" s="1228"/>
      <c r="D894" s="1228"/>
      <c r="E894" s="1228"/>
      <c r="M894" s="2933"/>
      <c r="N894" s="2936"/>
    </row>
    <row r="895" spans="1:14" ht="22.5" customHeight="1">
      <c r="B895" s="1228" t="str">
        <f>IF(Y!CG39=0," ",Y!CG39)</f>
        <v xml:space="preserve">         จุดที่ควรพัฒนา</v>
      </c>
      <c r="C895" s="1228"/>
      <c r="D895" s="1228"/>
      <c r="E895" s="1228"/>
      <c r="F895" s="1228"/>
      <c r="G895" s="1228"/>
      <c r="H895" s="1228"/>
      <c r="I895" s="1228"/>
      <c r="J895" s="1228"/>
      <c r="K895" s="1228"/>
      <c r="L895" s="1228"/>
      <c r="M895" s="2933"/>
      <c r="N895" s="2936"/>
    </row>
    <row r="896" spans="1:14" ht="22.5" customHeight="1">
      <c r="B896" s="1228" t="str">
        <f>IF(Y!CG40=0," ",Y!CG40)</f>
        <v xml:space="preserve">ส่งเสริมเรื่องการรอคอยและรู้จักแบ่งปัน        </v>
      </c>
      <c r="C896" s="1228"/>
      <c r="D896" s="1228"/>
      <c r="E896" s="1228"/>
      <c r="F896" s="1228"/>
      <c r="G896" s="1228"/>
      <c r="H896" s="1228"/>
      <c r="I896" s="1228"/>
      <c r="J896" s="1228"/>
      <c r="K896" s="1228"/>
      <c r="L896" s="1228"/>
      <c r="M896" s="2933"/>
      <c r="N896" s="2936"/>
    </row>
    <row r="897" spans="2:14" ht="22.5" customHeight="1">
      <c r="B897" s="1228" t="str">
        <f>IF(Y!CG41=0," ",Y!CG41)</f>
        <v>การชื่นชมในผลงานของตนเองและผู้อื่นยังน้อย</v>
      </c>
      <c r="C897" s="1228"/>
      <c r="D897" s="1228"/>
      <c r="E897" s="1228"/>
      <c r="F897" s="1228"/>
      <c r="G897" s="1228"/>
      <c r="H897" s="1228"/>
      <c r="I897" s="1228"/>
      <c r="J897" s="1228"/>
      <c r="K897" s="1228"/>
      <c r="L897" s="1228"/>
      <c r="M897" s="2933"/>
      <c r="N897" s="2936"/>
    </row>
    <row r="898" spans="2:14" ht="22.5" customHeight="1">
      <c r="B898" s="1228" t="str">
        <f>IF(Y!CG42=0," ",Y!CG42)</f>
        <v>มีสัดส่วนของนักเรียนต่อครู และต่อห้องมากกว่าเกณฑ์</v>
      </c>
      <c r="C898" s="1228"/>
      <c r="D898" s="1228"/>
      <c r="E898" s="1228"/>
      <c r="F898" s="1228"/>
      <c r="G898" s="1228"/>
      <c r="H898" s="1228"/>
      <c r="I898" s="1228"/>
      <c r="J898" s="1228"/>
      <c r="K898" s="1228"/>
      <c r="L898" s="1228"/>
      <c r="M898" s="2933"/>
      <c r="N898" s="2936"/>
    </row>
    <row r="899" spans="2:14" ht="22.5" customHeight="1">
      <c r="B899" s="1228" t="str">
        <f>IF(Y!CG43=0," ",Y!CG43)</f>
        <v>ครูผู้สอนปฐมวัยควรมีวุฒิการศึกษาตรงตามวิชาเอก</v>
      </c>
      <c r="C899" s="1228"/>
      <c r="D899" s="1228"/>
      <c r="E899" s="1228"/>
      <c r="F899" s="1228"/>
      <c r="G899" s="1228"/>
      <c r="H899" s="1228"/>
      <c r="I899" s="1228"/>
      <c r="J899" s="1228"/>
      <c r="K899" s="1228"/>
      <c r="L899" s="1228"/>
      <c r="M899" s="2933"/>
      <c r="N899" s="2936"/>
    </row>
    <row r="900" spans="2:14" ht="22.5" customHeight="1">
      <c r="B900" s="1228" t="str">
        <f>IF(Y!CG44=0," ",Y!CG44)</f>
        <v xml:space="preserve">     </v>
      </c>
      <c r="C900" s="1228"/>
      <c r="D900" s="1228"/>
      <c r="E900" s="1228"/>
      <c r="F900" s="1228"/>
      <c r="G900" s="1228"/>
      <c r="H900" s="1228"/>
      <c r="I900" s="1228"/>
      <c r="J900" s="1228"/>
      <c r="K900" s="1228"/>
      <c r="L900" s="1228"/>
      <c r="M900" s="2933"/>
      <c r="N900" s="2936"/>
    </row>
    <row r="901" spans="2:14" ht="22.5" customHeight="1">
      <c r="B901" s="1228" t="str">
        <f>IF(Y!CG45=0," ",Y!CG45)</f>
        <v xml:space="preserve"> </v>
      </c>
      <c r="C901" s="1228"/>
      <c r="D901" s="1228"/>
      <c r="E901" s="1228"/>
      <c r="F901" s="1228"/>
      <c r="G901" s="1228"/>
      <c r="H901" s="1228"/>
      <c r="I901" s="1228"/>
      <c r="J901" s="1228"/>
      <c r="K901" s="1228"/>
      <c r="L901" s="1228"/>
      <c r="M901" s="2933"/>
      <c r="N901" s="2936"/>
    </row>
    <row r="902" spans="2:14" ht="22.5" customHeight="1">
      <c r="B902" s="1228" t="str">
        <f>IF(Y!CG46=0," ",Y!CG46)</f>
        <v xml:space="preserve"> </v>
      </c>
      <c r="C902" s="1228"/>
      <c r="D902" s="1228"/>
      <c r="E902" s="1228"/>
      <c r="F902" s="1228"/>
      <c r="G902" s="1228"/>
      <c r="H902" s="1228"/>
      <c r="I902" s="1228"/>
      <c r="M902" s="2933"/>
      <c r="N902" s="2936"/>
    </row>
    <row r="903" spans="2:14" ht="22.5" customHeight="1">
      <c r="B903" s="1228" t="str">
        <f>IF(Y!CG47=0," ",Y!CG47)</f>
        <v xml:space="preserve">          ข้อเสนอแนะ</v>
      </c>
      <c r="C903" s="1228"/>
      <c r="D903" s="1228"/>
      <c r="E903" s="1228"/>
      <c r="F903" s="1228"/>
      <c r="G903" s="1228"/>
      <c r="H903" s="1228"/>
      <c r="I903" s="1228"/>
      <c r="J903" s="1228"/>
      <c r="K903" s="1228"/>
      <c r="L903" s="1228"/>
      <c r="M903" s="2933"/>
      <c r="N903" s="2936"/>
    </row>
    <row r="904" spans="2:14" ht="22.5" customHeight="1">
      <c r="B904" s="1228" t="str">
        <f>IF(Y!CG48=0," ",Y!CG48)</f>
        <v xml:space="preserve">         ด้านผู้เรียน      ผู้เรียนควรได้รับการพัฒาทักษะด้านกระบวนการวิเคราะห์ คิดสังเคราะห์ มี</v>
      </c>
      <c r="C904" s="1228"/>
      <c r="D904" s="1228"/>
      <c r="E904" s="1228"/>
      <c r="F904" s="1228"/>
      <c r="G904" s="1228"/>
      <c r="H904" s="1228"/>
      <c r="I904" s="1228"/>
      <c r="J904" s="1228"/>
      <c r="K904" s="1228"/>
      <c r="L904" s="1228"/>
      <c r="M904" s="2933"/>
      <c r="N904" s="2936"/>
    </row>
    <row r="905" spans="2:14" ht="22.5" customHeight="1">
      <c r="B905" s="1228" t="str">
        <f>IF(Y!CG49=0," ",Y!CG49)</f>
        <v>วิจารณญาณ มีความคิดสร้างสรรค์ คิดไตร่ตรองและมีวิสัยทัศน์ เช่นการใช้ปริศนาคำทาย จัดกิจกรรม</v>
      </c>
      <c r="C905" s="1228"/>
      <c r="D905" s="1228"/>
      <c r="E905" s="1228"/>
      <c r="F905" s="1228"/>
      <c r="G905" s="1228"/>
      <c r="H905" s="1228"/>
      <c r="I905" s="1228"/>
      <c r="J905" s="1228"/>
      <c r="K905" s="1228"/>
      <c r="L905" s="1228"/>
      <c r="M905" s="2933"/>
      <c r="N905" s="2936"/>
    </row>
    <row r="906" spans="2:14" ht="22.5" customHeight="1">
      <c r="B906" s="1228" t="str">
        <f>IF(Y!CG50=0," ",Y!CG50)</f>
        <v>ที่เอื้อให้เด็กมีอิสสระในการแสดงออกทางกระทำ การแสดงความคิดเห็น จัดกิจกรรมส่งเสริมให้</v>
      </c>
      <c r="C906" s="1228"/>
      <c r="D906" s="1228"/>
      <c r="E906" s="1228"/>
      <c r="F906" s="1228"/>
      <c r="G906" s="1228"/>
      <c r="H906" s="1228"/>
      <c r="I906" s="1228"/>
      <c r="J906" s="1228"/>
      <c r="K906" s="1228"/>
      <c r="L906" s="1228"/>
      <c r="M906" s="2933"/>
      <c r="N906" s="2936"/>
    </row>
    <row r="907" spans="2:14" ht="22.5" customHeight="1">
      <c r="B907" s="1228" t="str">
        <f>IF(Y!CG51=0," ",Y!CG51)</f>
        <v>นักเรียนใฝ่รู้และรักการอ่านโดยจัดมุมหนังสือในห้องเรียนให้น่าสนใจและหมุนเวียนหนังสือนิทาน</v>
      </c>
      <c r="C907" s="1228"/>
      <c r="D907" s="1228"/>
      <c r="E907" s="1228"/>
      <c r="F907" s="1228"/>
      <c r="G907" s="1228"/>
      <c r="H907" s="1228"/>
      <c r="I907" s="1228"/>
      <c r="J907" s="1228"/>
      <c r="K907" s="1228"/>
      <c r="L907" s="1228"/>
      <c r="M907" s="2933"/>
      <c r="N907" s="2936"/>
    </row>
    <row r="908" spans="2:14" ht="22.5" customHeight="1">
      <c r="B908" s="1228" t="str">
        <f>IF(Y!CG52=0," ",Y!CG52)</f>
        <v>ให้เด็กได้อ่านเสมอเด็กจะคิด และจินตนาการ เข้าใจ ด้วยตนเอง  เปิดโอกาสให้เด็กทำกิจกรรมร่วมกัน</v>
      </c>
      <c r="C908" s="1228"/>
      <c r="D908" s="1228"/>
      <c r="E908" s="1228"/>
      <c r="F908" s="1228"/>
      <c r="G908" s="1228"/>
      <c r="H908" s="1228"/>
      <c r="I908" s="1228"/>
      <c r="J908" s="1228"/>
      <c r="K908" s="1228"/>
      <c r="L908" s="1228"/>
      <c r="M908" s="2933"/>
      <c r="N908" s="2936"/>
    </row>
    <row r="909" spans="2:14" ht="22.5" customHeight="1">
      <c r="B909" s="1228" t="str">
        <f>IF(Y!CG53=0," ",Y!CG53)</f>
        <v xml:space="preserve">         ด้านครู  ควรประเมินพัฒนาการของผู้เรียนด้วยวิธีหลากหลายพร้อมนำผลมาจัดประสบการณ์</v>
      </c>
      <c r="C909" s="1228"/>
      <c r="D909" s="1228"/>
      <c r="E909" s="1228"/>
      <c r="F909" s="1228"/>
      <c r="G909" s="1228"/>
      <c r="H909" s="1228"/>
      <c r="I909" s="1228"/>
      <c r="J909" s="1228"/>
      <c r="K909" s="1228"/>
      <c r="L909" s="1228"/>
      <c r="M909" s="2933"/>
      <c r="N909" s="2936"/>
    </row>
    <row r="910" spans="2:14" ht="22.5" customHeight="1">
      <c r="B910" s="1228" t="str">
        <f>IF(Y!CG54=0," ",Y!CG54)</f>
        <v xml:space="preserve">         ด้านผู้บริหาร  สถานศึกษาควรมีการนำแหล่งเรียนรู้และภูมิปัญญาท้องถิ่นมาใช้ในการจัด</v>
      </c>
      <c r="C910" s="1228"/>
      <c r="D910" s="1228"/>
      <c r="E910" s="1228"/>
      <c r="F910" s="1228"/>
      <c r="G910" s="1228"/>
      <c r="H910" s="1228"/>
      <c r="I910" s="1228"/>
      <c r="J910" s="1228"/>
      <c r="K910" s="1228"/>
      <c r="L910" s="1228"/>
      <c r="M910" s="2933"/>
      <c r="N910" s="2936"/>
    </row>
    <row r="911" spans="2:14" ht="22.5" customHeight="1">
      <c r="B911" s="1228" t="str">
        <f>IF(Y!CG55=0," ",Y!CG55)</f>
        <v>ประสบการณ์ บูรณาการเข้ากับแผนการจัดประสบการณ์การเรียนรู้ประถมวัย</v>
      </c>
      <c r="C911" s="1228"/>
      <c r="D911" s="1228"/>
      <c r="E911" s="1228"/>
      <c r="F911" s="1228"/>
      <c r="G911" s="1228"/>
      <c r="H911" s="1228"/>
      <c r="I911" s="1228"/>
      <c r="J911" s="1228"/>
      <c r="K911" s="1228"/>
      <c r="L911" s="1228"/>
      <c r="M911" s="2933"/>
      <c r="N911" s="2936"/>
    </row>
    <row r="912" spans="2:14" ht="22.5" customHeight="1">
      <c r="B912" s="1228" t="str">
        <f>IF(Y!CG56=0," ",Y!CG56)</f>
        <v xml:space="preserve"> </v>
      </c>
      <c r="C912" s="1228"/>
      <c r="D912" s="1228"/>
      <c r="E912" s="1228"/>
      <c r="F912" s="1228"/>
      <c r="G912" s="1228"/>
      <c r="H912" s="1228"/>
      <c r="I912" s="1228"/>
      <c r="J912" s="1228"/>
      <c r="K912" s="1228"/>
      <c r="L912" s="1228"/>
      <c r="M912" s="2933"/>
      <c r="N912" s="2936"/>
    </row>
    <row r="913" spans="1:15" ht="22.5" customHeight="1">
      <c r="B913" s="1228" t="str">
        <f>IF(Y!CG57=0," ",Y!CG57)</f>
        <v xml:space="preserve"> </v>
      </c>
      <c r="C913" s="1228"/>
      <c r="D913" s="1228"/>
      <c r="E913" s="1228"/>
      <c r="F913" s="1228"/>
      <c r="G913" s="1228"/>
      <c r="H913" s="1228"/>
      <c r="I913" s="1228"/>
      <c r="J913" s="1228"/>
      <c r="K913" s="1228"/>
      <c r="L913" s="1228"/>
      <c r="M913" s="2933"/>
      <c r="N913" s="2936"/>
    </row>
    <row r="914" spans="1:15" ht="22.5" customHeight="1">
      <c r="B914" s="1228"/>
      <c r="C914" s="1228"/>
      <c r="D914" s="1228"/>
      <c r="E914" s="1228"/>
      <c r="F914" s="1228"/>
      <c r="G914" s="1228"/>
      <c r="H914" s="1228"/>
      <c r="I914" s="1228"/>
      <c r="J914" s="1228"/>
      <c r="K914" s="1228"/>
      <c r="L914" s="1228"/>
      <c r="M914" s="2933"/>
      <c r="N914" s="2936"/>
    </row>
    <row r="915" spans="1:15" ht="22.5" customHeight="1">
      <c r="A915" s="1228"/>
      <c r="B915" s="1228"/>
      <c r="C915" s="1228"/>
      <c r="D915" s="1228"/>
      <c r="E915" s="1228"/>
      <c r="F915" s="1228"/>
      <c r="G915" s="1228"/>
      <c r="H915" s="1228"/>
      <c r="I915" s="1228"/>
      <c r="J915" s="1228"/>
      <c r="K915" s="1228"/>
      <c r="L915" s="1228"/>
      <c r="M915" s="2933"/>
      <c r="N915" s="2936"/>
      <c r="O915" s="187"/>
    </row>
    <row r="916" spans="1:15" ht="22.5" customHeight="1">
      <c r="A916" s="1228"/>
      <c r="B916" s="1228"/>
      <c r="C916" s="1228"/>
      <c r="D916" s="1228"/>
      <c r="E916" s="1228"/>
      <c r="F916" s="1228"/>
      <c r="G916" s="1228"/>
      <c r="H916" s="1228"/>
      <c r="I916" s="1228"/>
      <c r="J916" s="1228"/>
      <c r="K916" s="1228"/>
      <c r="L916" s="1228"/>
      <c r="M916" s="2933"/>
      <c r="N916" s="2936"/>
      <c r="O916" s="187"/>
    </row>
    <row r="917" spans="1:15" ht="22.5" customHeight="1">
      <c r="A917" s="1228"/>
      <c r="B917" s="1228"/>
      <c r="C917" s="1228"/>
      <c r="D917" s="1228"/>
      <c r="E917" s="1228"/>
      <c r="F917" s="1228"/>
      <c r="G917" s="1228"/>
      <c r="H917" s="1228"/>
      <c r="I917" s="1228"/>
      <c r="J917" s="1228"/>
      <c r="K917" s="1228"/>
      <c r="L917" s="1228"/>
      <c r="M917" s="2937"/>
      <c r="N917" s="2938"/>
      <c r="O917" s="187"/>
    </row>
    <row r="918" spans="1:15" ht="22.5" customHeight="1">
      <c r="A918" s="1228"/>
      <c r="B918" s="1228"/>
      <c r="C918" s="1228"/>
      <c r="D918" s="1228"/>
      <c r="E918" s="1228"/>
      <c r="F918" s="1228"/>
      <c r="G918" s="1228"/>
      <c r="H918" s="1228"/>
      <c r="I918" s="1228"/>
      <c r="J918" s="1228"/>
      <c r="K918" s="1228"/>
      <c r="L918" s="1228"/>
      <c r="M918" s="2937"/>
      <c r="N918" s="2938"/>
      <c r="O918" s="187"/>
    </row>
    <row r="919" spans="1:15" ht="22.5" customHeight="1">
      <c r="A919" s="1228"/>
      <c r="B919" s="1228"/>
      <c r="C919" s="1228"/>
      <c r="D919" s="1228"/>
      <c r="E919" s="1228"/>
      <c r="F919" s="1228"/>
      <c r="G919" s="1228"/>
      <c r="H919" s="1228"/>
      <c r="I919" s="1228"/>
      <c r="J919" s="1228"/>
      <c r="K919" s="1228"/>
      <c r="L919" s="1228"/>
      <c r="M919" s="2937"/>
      <c r="N919" s="2938"/>
      <c r="O919" s="187"/>
    </row>
    <row r="920" spans="1:15" ht="22.5" customHeight="1">
      <c r="A920" s="1228"/>
      <c r="B920" s="1228"/>
      <c r="C920" s="1228"/>
      <c r="D920" s="1228"/>
      <c r="E920" s="1228"/>
      <c r="F920" s="1228"/>
      <c r="G920" s="1228"/>
      <c r="H920" s="1228"/>
      <c r="I920" s="1228"/>
      <c r="J920" s="1228"/>
      <c r="K920" s="1228"/>
      <c r="L920" s="1228"/>
      <c r="M920" s="2937"/>
      <c r="N920" s="2938"/>
      <c r="O920" s="187"/>
    </row>
    <row r="921" spans="1:15" ht="22.5" customHeight="1">
      <c r="A921" s="1228"/>
      <c r="B921" s="1228"/>
      <c r="C921" s="1228"/>
      <c r="D921" s="1228"/>
      <c r="E921" s="1228"/>
      <c r="F921" s="1228"/>
      <c r="G921" s="1228"/>
      <c r="H921" s="1228"/>
      <c r="I921" s="1228"/>
      <c r="J921" s="1228"/>
      <c r="K921" s="1228"/>
      <c r="L921" s="1228"/>
      <c r="M921" s="2937"/>
      <c r="N921" s="2938"/>
      <c r="O921" s="187"/>
    </row>
    <row r="922" spans="1:15" ht="22.5" customHeight="1">
      <c r="A922" s="1228"/>
      <c r="B922" s="1228"/>
      <c r="C922" s="1228"/>
      <c r="D922" s="1228"/>
      <c r="E922" s="1228"/>
      <c r="F922" s="1228"/>
      <c r="G922" s="1228"/>
      <c r="H922" s="1228"/>
      <c r="I922" s="1228"/>
      <c r="J922" s="1228"/>
      <c r="K922" s="1228"/>
      <c r="L922" s="1228"/>
      <c r="M922" s="2937"/>
      <c r="N922" s="2938"/>
      <c r="O922" s="187"/>
    </row>
    <row r="923" spans="1:15" ht="22.5" customHeight="1">
      <c r="A923" s="1228"/>
      <c r="B923" s="1228"/>
      <c r="C923" s="1228"/>
      <c r="D923" s="1228"/>
      <c r="E923" s="1228"/>
      <c r="F923" s="1228"/>
      <c r="G923" s="1228"/>
      <c r="H923" s="1228"/>
      <c r="I923" s="1228"/>
      <c r="J923" s="1228"/>
      <c r="K923" s="1228"/>
      <c r="L923" s="1228"/>
      <c r="M923" s="2937"/>
      <c r="N923" s="2938"/>
      <c r="O923" s="187"/>
    </row>
    <row r="924" spans="1:15" ht="22.5" customHeight="1">
      <c r="A924" s="1228"/>
      <c r="B924" s="1228"/>
      <c r="C924" s="1228"/>
      <c r="D924" s="1228"/>
      <c r="E924" s="1228"/>
      <c r="F924" s="1228"/>
      <c r="G924" s="1228"/>
      <c r="H924" s="1228"/>
      <c r="I924" s="1228"/>
      <c r="J924" s="1228"/>
      <c r="K924" s="1228"/>
      <c r="L924" s="1228"/>
      <c r="M924" s="2937"/>
      <c r="N924" s="2938"/>
      <c r="O924" s="187"/>
    </row>
    <row r="925" spans="1:15" ht="22.5" customHeight="1">
      <c r="A925" s="1228"/>
      <c r="B925" s="1228"/>
      <c r="C925" s="1228"/>
      <c r="D925" s="1228"/>
      <c r="E925" s="1228"/>
      <c r="F925" s="1228"/>
      <c r="G925" s="1228"/>
      <c r="H925" s="1228"/>
      <c r="I925" s="1228"/>
      <c r="J925" s="1228"/>
      <c r="K925" s="1228"/>
      <c r="L925" s="1228"/>
      <c r="M925" s="2937"/>
      <c r="N925" s="2938"/>
      <c r="O925" s="187"/>
    </row>
    <row r="926" spans="1:15" ht="22.5" customHeight="1">
      <c r="A926" s="1228"/>
      <c r="B926" s="1228"/>
      <c r="C926" s="1228"/>
      <c r="D926" s="1228"/>
      <c r="E926" s="1228"/>
      <c r="F926" s="1228"/>
      <c r="G926" s="1228"/>
      <c r="H926" s="1228"/>
      <c r="I926" s="1228"/>
      <c r="J926" s="1228"/>
      <c r="K926" s="1228"/>
      <c r="L926" s="1228"/>
      <c r="M926" s="2937"/>
      <c r="N926" s="2938"/>
      <c r="O926" s="187"/>
    </row>
    <row r="927" spans="1:15" ht="22.5" customHeight="1">
      <c r="A927" s="1228"/>
      <c r="B927" s="1228"/>
      <c r="C927" s="1228"/>
      <c r="D927" s="1228"/>
      <c r="E927" s="1228"/>
      <c r="F927" s="1228"/>
      <c r="G927" s="1228"/>
      <c r="H927" s="1228"/>
      <c r="I927" s="1228"/>
      <c r="J927" s="1228"/>
      <c r="K927" s="1228"/>
      <c r="L927" s="1228"/>
      <c r="M927" s="2937"/>
      <c r="N927" s="2938"/>
      <c r="O927" s="187"/>
    </row>
    <row r="928" spans="1:15" ht="22.5" customHeight="1">
      <c r="A928" s="1228"/>
      <c r="B928" s="1228"/>
      <c r="C928" s="1228"/>
      <c r="D928" s="1228"/>
      <c r="E928" s="1228"/>
      <c r="F928" s="1228"/>
      <c r="G928" s="1228"/>
      <c r="H928" s="1228"/>
      <c r="I928" s="1228"/>
      <c r="J928" s="1228"/>
      <c r="K928" s="1228"/>
      <c r="L928" s="1228"/>
      <c r="M928" s="2937"/>
      <c r="N928" s="2938"/>
      <c r="O928" s="187"/>
    </row>
    <row r="929" spans="1:15" ht="22.5" customHeight="1">
      <c r="A929" s="1228"/>
      <c r="B929" s="1228"/>
      <c r="C929" s="1228"/>
      <c r="D929" s="1228"/>
      <c r="E929" s="1228"/>
      <c r="F929" s="1228"/>
      <c r="G929" s="1228"/>
      <c r="H929" s="1228"/>
      <c r="I929" s="1228"/>
      <c r="J929" s="1228"/>
      <c r="K929" s="1228"/>
      <c r="L929" s="1228"/>
      <c r="M929" s="2937"/>
      <c r="N929" s="2938"/>
      <c r="O929" s="187"/>
    </row>
    <row r="930" spans="1:15" ht="22.5" customHeight="1">
      <c r="A930" s="1228"/>
      <c r="B930" s="1228"/>
      <c r="C930" s="1228"/>
      <c r="D930" s="1228"/>
      <c r="E930" s="1228"/>
      <c r="F930" s="1228"/>
      <c r="G930" s="1228"/>
      <c r="H930" s="1228"/>
      <c r="I930" s="1228"/>
      <c r="J930" s="1228"/>
      <c r="K930" s="1228"/>
      <c r="L930" s="1228"/>
      <c r="M930" s="2937"/>
      <c r="N930" s="2938"/>
      <c r="O930" s="187"/>
    </row>
    <row r="931" spans="1:15" ht="22.5" customHeight="1">
      <c r="A931" s="1228"/>
      <c r="B931" s="1228"/>
      <c r="C931" s="1228"/>
      <c r="D931" s="1228"/>
      <c r="E931" s="1228"/>
      <c r="F931" s="1228"/>
      <c r="G931" s="1228"/>
      <c r="H931" s="1228"/>
      <c r="I931" s="1228"/>
      <c r="J931" s="1228"/>
      <c r="K931" s="1228"/>
      <c r="L931" s="1228"/>
      <c r="M931" s="2937"/>
      <c r="N931" s="2938"/>
      <c r="O931" s="187"/>
    </row>
    <row r="932" spans="1:15" ht="22.5" customHeight="1">
      <c r="A932" s="1228"/>
      <c r="B932" s="1228"/>
      <c r="C932" s="1228"/>
      <c r="D932" s="1228"/>
      <c r="E932" s="1228"/>
      <c r="F932" s="1228"/>
      <c r="G932" s="1228"/>
      <c r="H932" s="1228"/>
      <c r="I932" s="1228"/>
      <c r="J932" s="1228"/>
      <c r="K932" s="1228"/>
      <c r="L932" s="1228"/>
      <c r="M932" s="2937"/>
      <c r="N932" s="2938"/>
      <c r="O932" s="187"/>
    </row>
    <row r="933" spans="1:15" ht="22.5" customHeight="1">
      <c r="A933" s="1228"/>
      <c r="B933" s="1228"/>
      <c r="C933" s="1228"/>
      <c r="D933" s="1228"/>
      <c r="E933" s="1228"/>
      <c r="F933" s="1228"/>
      <c r="G933" s="1228"/>
      <c r="H933" s="1228"/>
      <c r="I933" s="1228"/>
      <c r="J933" s="1228"/>
      <c r="K933" s="1228"/>
      <c r="L933" s="1228"/>
      <c r="M933" s="2937"/>
      <c r="N933" s="2938"/>
      <c r="O933" s="187"/>
    </row>
    <row r="934" spans="1:15" ht="22.5" customHeight="1">
      <c r="A934" s="1228"/>
      <c r="B934" s="1228"/>
      <c r="C934" s="1228"/>
      <c r="D934" s="1228"/>
      <c r="E934" s="1228"/>
      <c r="F934" s="1228"/>
      <c r="G934" s="1228"/>
      <c r="H934" s="1228"/>
      <c r="I934" s="1228"/>
      <c r="J934" s="1228"/>
      <c r="K934" s="1228"/>
      <c r="L934" s="1228"/>
      <c r="M934" s="2937"/>
      <c r="N934" s="2938"/>
      <c r="O934" s="187"/>
    </row>
    <row r="935" spans="1:15" ht="22.5" customHeight="1">
      <c r="A935" s="1228"/>
      <c r="B935" s="1228"/>
      <c r="C935" s="1228"/>
      <c r="D935" s="1228"/>
      <c r="E935" s="1228"/>
      <c r="F935" s="1228"/>
      <c r="G935" s="1228"/>
      <c r="H935" s="1228"/>
      <c r="I935" s="1228"/>
      <c r="J935" s="1228"/>
      <c r="K935" s="1228"/>
      <c r="L935" s="1228"/>
      <c r="M935" s="2937"/>
      <c r="N935" s="2938"/>
      <c r="O935" s="187"/>
    </row>
    <row r="936" spans="1:15" ht="22.5" customHeight="1">
      <c r="A936" s="1228"/>
      <c r="B936" s="1228"/>
      <c r="C936" s="1228"/>
      <c r="D936" s="1228"/>
      <c r="E936" s="1228"/>
      <c r="F936" s="1228"/>
      <c r="G936" s="1228"/>
      <c r="H936" s="1228"/>
      <c r="I936" s="1228"/>
      <c r="J936" s="1228"/>
      <c r="K936" s="1228"/>
      <c r="L936" s="1228"/>
      <c r="M936" s="2937"/>
      <c r="N936" s="2938"/>
      <c r="O936" s="187"/>
    </row>
    <row r="937" spans="1:15" ht="22.5" customHeight="1">
      <c r="A937" s="1228"/>
      <c r="B937" s="1228"/>
      <c r="C937" s="1228"/>
      <c r="D937" s="1228"/>
      <c r="E937" s="1228"/>
      <c r="F937" s="1228"/>
      <c r="G937" s="1228"/>
      <c r="H937" s="1228"/>
      <c r="I937" s="1228"/>
      <c r="J937" s="1228"/>
      <c r="K937" s="1228"/>
      <c r="L937" s="1228"/>
      <c r="M937" s="2937"/>
      <c r="N937" s="2938"/>
      <c r="O937" s="187"/>
    </row>
    <row r="938" spans="1:15" ht="22.5" customHeight="1">
      <c r="A938" s="1228"/>
      <c r="B938" s="1228"/>
      <c r="C938" s="1228"/>
      <c r="D938" s="1228"/>
      <c r="E938" s="1228"/>
      <c r="F938" s="1228"/>
      <c r="G938" s="1228"/>
      <c r="H938" s="1228"/>
      <c r="I938" s="1228"/>
      <c r="J938" s="1228"/>
      <c r="K938" s="1228"/>
      <c r="L938" s="1228"/>
      <c r="M938" s="2937"/>
      <c r="N938" s="2938"/>
      <c r="O938" s="187"/>
    </row>
    <row r="939" spans="1:15" ht="22.5" customHeight="1">
      <c r="A939" s="1228"/>
      <c r="B939" s="1228"/>
      <c r="C939" s="1228"/>
      <c r="D939" s="1228"/>
      <c r="E939" s="1228"/>
      <c r="F939" s="1228"/>
      <c r="G939" s="1228"/>
      <c r="H939" s="1228"/>
      <c r="I939" s="1228"/>
      <c r="J939" s="1228"/>
      <c r="K939" s="1228"/>
      <c r="L939" s="1228"/>
      <c r="M939" s="2937"/>
      <c r="N939" s="2938"/>
      <c r="O939" s="187"/>
    </row>
    <row r="940" spans="1:15" ht="22.5" customHeight="1">
      <c r="A940" s="1228"/>
      <c r="B940" s="1228"/>
      <c r="C940" s="1228"/>
      <c r="D940" s="1228"/>
      <c r="E940" s="1228"/>
      <c r="F940" s="1228"/>
      <c r="G940" s="1228"/>
      <c r="H940" s="1228"/>
      <c r="I940" s="1228"/>
      <c r="J940" s="1228"/>
      <c r="K940" s="1228"/>
      <c r="L940" s="1228"/>
      <c r="M940" s="2937"/>
      <c r="N940" s="2938"/>
      <c r="O940" s="187"/>
    </row>
    <row r="941" spans="1:15" ht="22.5" customHeight="1">
      <c r="A941" s="1228"/>
      <c r="B941" s="1228"/>
      <c r="C941" s="1228"/>
      <c r="D941" s="1228"/>
      <c r="E941" s="1228"/>
      <c r="F941" s="1228"/>
      <c r="G941" s="1228"/>
      <c r="H941" s="1228"/>
      <c r="I941" s="1228"/>
      <c r="J941" s="1228"/>
      <c r="K941" s="1228"/>
      <c r="L941" s="1228"/>
      <c r="M941" s="2937"/>
      <c r="N941" s="2938"/>
      <c r="O941" s="187"/>
    </row>
    <row r="942" spans="1:15" ht="22.5" customHeight="1">
      <c r="A942" s="1228"/>
      <c r="B942" s="1228"/>
      <c r="C942" s="1228"/>
      <c r="D942" s="1228"/>
      <c r="E942" s="1228"/>
      <c r="F942" s="1228"/>
      <c r="G942" s="1228"/>
      <c r="H942" s="1228"/>
      <c r="I942" s="1228"/>
      <c r="J942" s="1228"/>
      <c r="K942" s="1228"/>
      <c r="L942" s="1228"/>
      <c r="M942" s="2937"/>
      <c r="N942" s="2938"/>
      <c r="O942" s="187"/>
    </row>
    <row r="943" spans="1:15" ht="22.5" customHeight="1">
      <c r="K943" s="1228"/>
      <c r="L943" s="1228"/>
      <c r="M943" s="2937"/>
      <c r="N943" s="2938"/>
      <c r="O943" s="187"/>
    </row>
    <row r="944" spans="1:15" ht="22.5" customHeight="1">
      <c r="K944" s="1228"/>
      <c r="L944" s="1228"/>
      <c r="M944" s="2937"/>
      <c r="N944" s="2938"/>
      <c r="O944" s="187"/>
    </row>
    <row r="945" spans="11:15" ht="22.5" customHeight="1">
      <c r="K945" s="1228"/>
      <c r="L945" s="1228"/>
      <c r="M945" s="2937"/>
      <c r="N945" s="2938"/>
      <c r="O945" s="187"/>
    </row>
    <row r="946" spans="11:15" ht="22.5" customHeight="1">
      <c r="K946" s="1228"/>
      <c r="L946" s="1228"/>
      <c r="M946" s="2937"/>
      <c r="N946" s="2938"/>
      <c r="O946" s="187"/>
    </row>
    <row r="947" spans="11:15" ht="22.5" customHeight="1">
      <c r="K947" s="1228"/>
      <c r="L947" s="1228"/>
      <c r="M947" s="2937"/>
      <c r="N947" s="2938"/>
      <c r="O947" s="187"/>
    </row>
    <row r="948" spans="11:15" ht="22.5" customHeight="1">
      <c r="K948" s="1228"/>
      <c r="L948" s="1228"/>
      <c r="M948" s="2937"/>
      <c r="N948" s="2938"/>
      <c r="O948" s="187"/>
    </row>
    <row r="949" spans="11:15" ht="22.5" customHeight="1">
      <c r="K949" s="1228"/>
      <c r="L949" s="1228"/>
      <c r="M949" s="2937"/>
      <c r="N949" s="2938"/>
      <c r="O949" s="187"/>
    </row>
    <row r="950" spans="11:15" ht="22.5" customHeight="1">
      <c r="K950" s="1228"/>
      <c r="L950" s="1228"/>
      <c r="M950" s="2937"/>
      <c r="N950" s="2938"/>
      <c r="O950" s="187"/>
    </row>
    <row r="951" spans="11:15" ht="22.5" customHeight="1">
      <c r="K951" s="1228"/>
      <c r="L951" s="1228"/>
      <c r="M951" s="2937"/>
      <c r="N951" s="2938"/>
      <c r="O951" s="187"/>
    </row>
    <row r="952" spans="11:15" ht="22.5" customHeight="1">
      <c r="K952" s="1228"/>
      <c r="L952" s="1228"/>
      <c r="M952" s="2937"/>
      <c r="N952" s="2938"/>
      <c r="O952" s="187"/>
    </row>
    <row r="953" spans="11:15" ht="22.5" customHeight="1">
      <c r="K953" s="1228"/>
      <c r="L953" s="1228"/>
      <c r="M953" s="2937"/>
      <c r="N953" s="2938"/>
      <c r="O953" s="187"/>
    </row>
    <row r="954" spans="11:15" ht="22.5" customHeight="1">
      <c r="K954" s="1228"/>
      <c r="L954" s="1228"/>
      <c r="M954" s="2937"/>
      <c r="N954" s="2938"/>
      <c r="O954" s="187"/>
    </row>
    <row r="955" spans="11:15" ht="22.5" customHeight="1">
      <c r="K955" s="1228"/>
      <c r="L955" s="1228"/>
      <c r="M955" s="2937"/>
      <c r="N955" s="2938"/>
      <c r="O955" s="187"/>
    </row>
    <row r="956" spans="11:15" ht="22.5" customHeight="1">
      <c r="K956" s="1228"/>
      <c r="L956" s="1228"/>
      <c r="M956" s="2937"/>
      <c r="N956" s="2938"/>
      <c r="O956" s="187"/>
    </row>
    <row r="957" spans="11:15" ht="22.5" customHeight="1">
      <c r="K957" s="1228"/>
      <c r="L957" s="1228"/>
      <c r="M957" s="2937"/>
      <c r="N957" s="2938"/>
      <c r="O957" s="187"/>
    </row>
    <row r="958" spans="11:15" ht="22.5" customHeight="1">
      <c r="K958" s="1228"/>
      <c r="L958" s="1228"/>
      <c r="M958" s="2937"/>
      <c r="N958" s="2938"/>
      <c r="O958" s="187"/>
    </row>
    <row r="959" spans="11:15" ht="22.5" customHeight="1">
      <c r="K959" s="1228"/>
      <c r="L959" s="1228"/>
      <c r="M959" s="2937"/>
      <c r="N959" s="2938"/>
      <c r="O959" s="187"/>
    </row>
    <row r="960" spans="11:15" ht="22.5" customHeight="1">
      <c r="K960" s="1228"/>
      <c r="L960" s="1228"/>
      <c r="M960" s="2937"/>
      <c r="N960" s="2938"/>
      <c r="O960" s="187"/>
    </row>
    <row r="961" spans="11:15" ht="22.5" customHeight="1">
      <c r="K961" s="1228"/>
      <c r="L961" s="1228"/>
      <c r="M961" s="2937"/>
      <c r="N961" s="2938"/>
      <c r="O961" s="187"/>
    </row>
    <row r="962" spans="11:15" ht="22.5" customHeight="1">
      <c r="K962" s="1228"/>
      <c r="L962" s="1228"/>
      <c r="M962" s="2937"/>
      <c r="N962" s="2938"/>
      <c r="O962" s="187"/>
    </row>
    <row r="963" spans="11:15" ht="22.5" customHeight="1">
      <c r="K963" s="1228"/>
      <c r="L963" s="1228"/>
      <c r="M963" s="2937"/>
      <c r="N963" s="2938"/>
      <c r="O963" s="187"/>
    </row>
    <row r="964" spans="11:15" ht="22.5" customHeight="1">
      <c r="K964" s="1228"/>
      <c r="L964" s="1228"/>
      <c r="M964" s="2937"/>
      <c r="N964" s="2938"/>
      <c r="O964" s="187"/>
    </row>
    <row r="965" spans="11:15" ht="22.5" customHeight="1">
      <c r="K965" s="1228"/>
      <c r="L965" s="1228"/>
      <c r="M965" s="2937"/>
      <c r="N965" s="2938"/>
      <c r="O965" s="187"/>
    </row>
    <row r="966" spans="11:15" ht="22.5" customHeight="1">
      <c r="K966" s="1228"/>
      <c r="L966" s="1228"/>
      <c r="M966" s="2937"/>
      <c r="N966" s="2938"/>
      <c r="O966" s="187"/>
    </row>
    <row r="967" spans="11:15" ht="22.5" customHeight="1">
      <c r="K967" s="1228"/>
      <c r="L967" s="1228"/>
      <c r="M967" s="2937"/>
      <c r="N967" s="2938"/>
      <c r="O967" s="187"/>
    </row>
    <row r="968" spans="11:15" ht="22.5" customHeight="1">
      <c r="K968" s="1228"/>
      <c r="L968" s="1228"/>
      <c r="M968" s="2937"/>
      <c r="N968" s="2938"/>
      <c r="O968" s="187"/>
    </row>
    <row r="969" spans="11:15" ht="22.5" customHeight="1">
      <c r="K969" s="1228"/>
      <c r="L969" s="1228"/>
      <c r="M969" s="2937"/>
      <c r="N969" s="2938"/>
      <c r="O969" s="187"/>
    </row>
    <row r="970" spans="11:15" ht="22.5" customHeight="1">
      <c r="K970" s="1228"/>
      <c r="L970" s="1228"/>
      <c r="M970" s="2937"/>
      <c r="N970" s="2938"/>
      <c r="O970" s="187"/>
    </row>
    <row r="971" spans="11:15" ht="22.5" customHeight="1">
      <c r="K971" s="1228"/>
      <c r="L971" s="1228"/>
      <c r="M971" s="2937"/>
      <c r="N971" s="2938"/>
      <c r="O971" s="187"/>
    </row>
    <row r="972" spans="11:15" ht="22.5" customHeight="1">
      <c r="K972" s="1228"/>
      <c r="L972" s="1228"/>
      <c r="M972" s="2937"/>
      <c r="N972" s="2938"/>
      <c r="O972" s="187"/>
    </row>
    <row r="973" spans="11:15" ht="22.5" customHeight="1">
      <c r="K973" s="1228"/>
      <c r="L973" s="1228"/>
      <c r="M973" s="2937"/>
      <c r="N973" s="2938"/>
      <c r="O973" s="187"/>
    </row>
    <row r="974" spans="11:15" ht="22.5" customHeight="1">
      <c r="K974" s="1228"/>
      <c r="L974" s="1228"/>
      <c r="M974" s="2937"/>
      <c r="N974" s="2938"/>
      <c r="O974" s="187"/>
    </row>
    <row r="975" spans="11:15" ht="22.5" customHeight="1">
      <c r="K975" s="1228"/>
      <c r="L975" s="1228"/>
      <c r="M975" s="2937"/>
      <c r="N975" s="2938"/>
      <c r="O975" s="187"/>
    </row>
    <row r="976" spans="11:15" ht="22.5" customHeight="1">
      <c r="K976" s="1228"/>
      <c r="L976" s="1228"/>
      <c r="M976" s="2937"/>
      <c r="N976" s="2938"/>
      <c r="O976" s="187"/>
    </row>
    <row r="977" spans="11:15" ht="22.5" customHeight="1">
      <c r="K977" s="1228"/>
      <c r="L977" s="1228"/>
      <c r="M977" s="2937"/>
      <c r="N977" s="2938"/>
      <c r="O977" s="187"/>
    </row>
    <row r="978" spans="11:15" ht="22.5" customHeight="1">
      <c r="K978" s="1228"/>
      <c r="L978" s="1228"/>
      <c r="M978" s="2937"/>
      <c r="N978" s="2938"/>
      <c r="O978" s="187"/>
    </row>
    <row r="979" spans="11:15" ht="22.5" customHeight="1">
      <c r="K979" s="1228"/>
      <c r="L979" s="1228"/>
      <c r="M979" s="2937"/>
      <c r="N979" s="2938"/>
      <c r="O979" s="187"/>
    </row>
    <row r="980" spans="11:15" ht="22.5" customHeight="1">
      <c r="K980" s="1228"/>
      <c r="L980" s="1228"/>
      <c r="M980" s="2937"/>
      <c r="N980" s="2938"/>
      <c r="O980" s="187"/>
    </row>
    <row r="981" spans="11:15" ht="22.5" customHeight="1">
      <c r="K981" s="1228"/>
      <c r="L981" s="1228"/>
      <c r="M981" s="2937"/>
      <c r="N981" s="2938"/>
      <c r="O981" s="187"/>
    </row>
    <row r="982" spans="11:15" ht="22.5" customHeight="1">
      <c r="K982" s="1228"/>
      <c r="L982" s="1228"/>
      <c r="M982" s="2937"/>
      <c r="N982" s="2938"/>
      <c r="O982" s="187"/>
    </row>
    <row r="983" spans="11:15" ht="22.5" customHeight="1">
      <c r="K983" s="1228"/>
      <c r="L983" s="1228"/>
      <c r="M983" s="2937"/>
      <c r="N983" s="2938"/>
      <c r="O983" s="187"/>
    </row>
    <row r="984" spans="11:15" ht="22.5" customHeight="1">
      <c r="K984" s="1228"/>
      <c r="L984" s="1228"/>
      <c r="M984" s="2937"/>
      <c r="N984" s="2938"/>
      <c r="O984" s="187"/>
    </row>
    <row r="985" spans="11:15" ht="22.5" customHeight="1">
      <c r="K985" s="1228"/>
      <c r="L985" s="1228"/>
      <c r="M985" s="2937"/>
      <c r="N985" s="2938"/>
      <c r="O985" s="187"/>
    </row>
    <row r="986" spans="11:15" ht="22.5" customHeight="1">
      <c r="K986" s="1228"/>
      <c r="L986" s="1228"/>
      <c r="M986" s="2937"/>
      <c r="N986" s="2938"/>
      <c r="O986" s="187"/>
    </row>
    <row r="987" spans="11:15" ht="22.5" customHeight="1">
      <c r="K987" s="1228"/>
      <c r="L987" s="1228"/>
      <c r="M987" s="2937"/>
      <c r="N987" s="2938"/>
      <c r="O987" s="187"/>
    </row>
    <row r="988" spans="11:15" ht="22.5" customHeight="1">
      <c r="K988" s="1228"/>
      <c r="L988" s="1228"/>
      <c r="M988" s="2937"/>
      <c r="N988" s="2938"/>
      <c r="O988" s="187"/>
    </row>
    <row r="989" spans="11:15" ht="22.5" customHeight="1">
      <c r="K989" s="1228"/>
      <c r="L989" s="1228"/>
      <c r="M989" s="2937"/>
      <c r="N989" s="2938"/>
      <c r="O989" s="187"/>
    </row>
    <row r="990" spans="11:15" ht="22.5" customHeight="1">
      <c r="K990" s="1228"/>
      <c r="L990" s="1228"/>
      <c r="M990" s="2937"/>
      <c r="N990" s="2938"/>
      <c r="O990" s="187"/>
    </row>
    <row r="991" spans="11:15" ht="22.5" customHeight="1">
      <c r="K991" s="1228"/>
      <c r="L991" s="1228"/>
      <c r="M991" s="2937"/>
      <c r="N991" s="2938"/>
      <c r="O991" s="187"/>
    </row>
    <row r="992" spans="11:15" ht="22.5" customHeight="1">
      <c r="K992" s="1228"/>
      <c r="L992" s="1228"/>
      <c r="M992" s="2937"/>
      <c r="N992" s="2938"/>
      <c r="O992" s="187"/>
    </row>
    <row r="993" spans="11:15" ht="22.5" customHeight="1">
      <c r="K993" s="1228"/>
      <c r="L993" s="1228"/>
      <c r="M993" s="2937"/>
      <c r="N993" s="2938"/>
      <c r="O993" s="187"/>
    </row>
    <row r="994" spans="11:15" ht="22.5" customHeight="1">
      <c r="K994" s="1228"/>
      <c r="L994" s="1228"/>
      <c r="M994" s="2937"/>
      <c r="N994" s="2938"/>
      <c r="O994" s="187"/>
    </row>
    <row r="995" spans="11:15" ht="22.5" customHeight="1">
      <c r="K995" s="1228"/>
      <c r="L995" s="1228"/>
      <c r="M995" s="2937"/>
      <c r="N995" s="2938"/>
      <c r="O995" s="187"/>
    </row>
    <row r="996" spans="11:15" ht="22.5" customHeight="1">
      <c r="K996" s="1228"/>
      <c r="L996" s="1228"/>
      <c r="M996" s="2937"/>
      <c r="N996" s="2938"/>
      <c r="O996" s="187"/>
    </row>
    <row r="997" spans="11:15" ht="22.5" customHeight="1">
      <c r="K997" s="1228"/>
      <c r="L997" s="1228"/>
      <c r="M997" s="2937"/>
      <c r="N997" s="2938"/>
      <c r="O997" s="187"/>
    </row>
    <row r="998" spans="11:15" ht="22.5" customHeight="1">
      <c r="K998" s="1228"/>
      <c r="L998" s="1228"/>
      <c r="M998" s="2937"/>
      <c r="N998" s="2938"/>
      <c r="O998" s="187"/>
    </row>
    <row r="999" spans="11:15" ht="22.5" customHeight="1">
      <c r="K999" s="1228"/>
      <c r="L999" s="1228"/>
      <c r="M999" s="2937"/>
      <c r="N999" s="2938"/>
      <c r="O999" s="187"/>
    </row>
    <row r="1000" spans="11:15" ht="22.5" customHeight="1">
      <c r="K1000" s="1228"/>
      <c r="L1000" s="1228"/>
      <c r="M1000" s="2937"/>
      <c r="N1000" s="2938"/>
      <c r="O1000" s="187"/>
    </row>
    <row r="1001" spans="11:15" ht="22.5" customHeight="1">
      <c r="K1001" s="1228"/>
      <c r="L1001" s="1228"/>
      <c r="M1001" s="2937"/>
      <c r="N1001" s="2938"/>
      <c r="O1001" s="187"/>
    </row>
    <row r="1002" spans="11:15" ht="22.5" customHeight="1">
      <c r="K1002" s="1228"/>
      <c r="L1002" s="1228"/>
      <c r="M1002" s="2937"/>
      <c r="N1002" s="2938"/>
      <c r="O1002" s="187"/>
    </row>
    <row r="1003" spans="11:15" ht="22.5" customHeight="1">
      <c r="K1003" s="1228"/>
      <c r="L1003" s="1228"/>
      <c r="M1003" s="2937"/>
      <c r="N1003" s="2938"/>
      <c r="O1003" s="187"/>
    </row>
    <row r="1004" spans="11:15" ht="22.5" customHeight="1">
      <c r="K1004" s="1228"/>
      <c r="L1004" s="1228"/>
      <c r="M1004" s="2937"/>
      <c r="N1004" s="2938"/>
      <c r="O1004" s="187"/>
    </row>
    <row r="1005" spans="11:15" ht="22.5" customHeight="1">
      <c r="K1005" s="1228"/>
      <c r="L1005" s="1228"/>
      <c r="M1005" s="2937"/>
      <c r="N1005" s="2938"/>
      <c r="O1005" s="187"/>
    </row>
    <row r="1006" spans="11:15" ht="22.5" customHeight="1">
      <c r="K1006" s="1228"/>
      <c r="L1006" s="1228"/>
      <c r="M1006" s="2937"/>
      <c r="N1006" s="2938"/>
      <c r="O1006" s="187"/>
    </row>
    <row r="1007" spans="11:15" ht="22.5" customHeight="1">
      <c r="K1007" s="1228"/>
      <c r="L1007" s="1228"/>
      <c r="M1007" s="2937"/>
      <c r="N1007" s="2938"/>
      <c r="O1007" s="187"/>
    </row>
    <row r="1008" spans="11:15" ht="22.5" customHeight="1">
      <c r="K1008" s="1228"/>
      <c r="L1008" s="1228"/>
      <c r="M1008" s="2937"/>
      <c r="N1008" s="2938"/>
      <c r="O1008" s="187"/>
    </row>
    <row r="1009" spans="11:15" ht="22.5" customHeight="1">
      <c r="K1009" s="1228"/>
      <c r="L1009" s="1228"/>
      <c r="M1009" s="2937"/>
      <c r="N1009" s="2938"/>
      <c r="O1009" s="187"/>
    </row>
    <row r="1010" spans="11:15" ht="22.5" customHeight="1">
      <c r="K1010" s="1228"/>
      <c r="L1010" s="1228"/>
      <c r="M1010" s="2937"/>
      <c r="N1010" s="2938"/>
      <c r="O1010" s="187"/>
    </row>
    <row r="1011" spans="11:15" ht="22.5" customHeight="1">
      <c r="K1011" s="1228"/>
      <c r="L1011" s="1228"/>
      <c r="M1011" s="2937"/>
      <c r="N1011" s="2938"/>
      <c r="O1011" s="187"/>
    </row>
    <row r="1012" spans="11:15" ht="22.5" customHeight="1">
      <c r="K1012" s="1228"/>
      <c r="L1012" s="1228"/>
      <c r="M1012" s="2937"/>
      <c r="N1012" s="2938"/>
      <c r="O1012" s="187"/>
    </row>
    <row r="1013" spans="11:15" ht="22.5" customHeight="1">
      <c r="K1013" s="1228"/>
      <c r="L1013" s="1228"/>
      <c r="M1013" s="2937"/>
      <c r="N1013" s="2938"/>
      <c r="O1013" s="187"/>
    </row>
    <row r="1014" spans="11:15" ht="22.5" customHeight="1">
      <c r="K1014" s="1228"/>
      <c r="L1014" s="1228"/>
      <c r="M1014" s="2937"/>
      <c r="N1014" s="2938"/>
      <c r="O1014" s="187"/>
    </row>
    <row r="1015" spans="11:15" ht="22.5" customHeight="1">
      <c r="K1015" s="1228"/>
      <c r="L1015" s="1228"/>
      <c r="M1015" s="2937"/>
      <c r="N1015" s="2938"/>
      <c r="O1015" s="187"/>
    </row>
    <row r="1016" spans="11:15" ht="22.5" customHeight="1">
      <c r="K1016" s="1228"/>
      <c r="L1016" s="1228"/>
      <c r="M1016" s="2937"/>
      <c r="N1016" s="2938"/>
      <c r="O1016" s="187"/>
    </row>
    <row r="1017" spans="11:15" ht="22.5" customHeight="1">
      <c r="K1017" s="1228"/>
      <c r="L1017" s="1228"/>
      <c r="M1017" s="2937"/>
      <c r="N1017" s="2938"/>
      <c r="O1017" s="187"/>
    </row>
    <row r="1018" spans="11:15" ht="22.5" customHeight="1">
      <c r="K1018" s="1228"/>
      <c r="L1018" s="1228"/>
      <c r="M1018" s="2937"/>
      <c r="N1018" s="2938"/>
      <c r="O1018" s="187"/>
    </row>
    <row r="1019" spans="11:15" ht="22.5" customHeight="1">
      <c r="K1019" s="1228"/>
      <c r="L1019" s="1228"/>
      <c r="M1019" s="2937"/>
      <c r="N1019" s="2938"/>
      <c r="O1019" s="187"/>
    </row>
    <row r="1020" spans="11:15" ht="22.5" customHeight="1">
      <c r="K1020" s="1228"/>
      <c r="L1020" s="1228"/>
      <c r="M1020" s="2937"/>
      <c r="N1020" s="2938"/>
      <c r="O1020" s="187"/>
    </row>
    <row r="1021" spans="11:15" ht="22.5" customHeight="1">
      <c r="K1021" s="1228"/>
      <c r="L1021" s="1228"/>
      <c r="M1021" s="2937"/>
      <c r="N1021" s="2938"/>
      <c r="O1021" s="187"/>
    </row>
    <row r="1022" spans="11:15" ht="22.5" customHeight="1">
      <c r="K1022" s="1228"/>
      <c r="L1022" s="1228"/>
      <c r="M1022" s="2937"/>
      <c r="N1022" s="2938"/>
      <c r="O1022" s="187"/>
    </row>
    <row r="1023" spans="11:15" ht="22.5" customHeight="1">
      <c r="K1023" s="1228"/>
      <c r="L1023" s="1228"/>
      <c r="M1023" s="2937"/>
      <c r="N1023" s="2938"/>
      <c r="O1023" s="187"/>
    </row>
    <row r="1024" spans="11:15" ht="22.5" customHeight="1">
      <c r="K1024" s="1228"/>
      <c r="L1024" s="1228"/>
      <c r="M1024" s="2937"/>
      <c r="N1024" s="2938"/>
      <c r="O1024" s="187"/>
    </row>
    <row r="1025" spans="11:15" ht="22.5" customHeight="1">
      <c r="K1025" s="1228"/>
      <c r="L1025" s="1228"/>
      <c r="M1025" s="2937"/>
      <c r="N1025" s="2938"/>
      <c r="O1025" s="187"/>
    </row>
    <row r="1026" spans="11:15" ht="22.5" customHeight="1">
      <c r="K1026" s="1228"/>
      <c r="L1026" s="1228"/>
      <c r="M1026" s="2937"/>
      <c r="N1026" s="2938"/>
      <c r="O1026" s="187"/>
    </row>
    <row r="1027" spans="11:15" ht="22.5" customHeight="1">
      <c r="K1027" s="1228"/>
      <c r="L1027" s="1228"/>
      <c r="M1027" s="2937"/>
      <c r="N1027" s="2938"/>
      <c r="O1027" s="187"/>
    </row>
    <row r="1028" spans="11:15" ht="22.5" customHeight="1">
      <c r="K1028" s="1228"/>
      <c r="L1028" s="1228"/>
      <c r="M1028" s="2937"/>
      <c r="N1028" s="2938"/>
      <c r="O1028" s="187"/>
    </row>
    <row r="1029" spans="11:15" ht="22.5" customHeight="1">
      <c r="K1029" s="1228"/>
      <c r="L1029" s="1228"/>
      <c r="M1029" s="2937"/>
      <c r="N1029" s="2938"/>
      <c r="O1029" s="187"/>
    </row>
    <row r="1030" spans="11:15" ht="22.5" customHeight="1">
      <c r="K1030" s="1228"/>
      <c r="L1030" s="1228"/>
      <c r="M1030" s="2937"/>
      <c r="N1030" s="2938"/>
      <c r="O1030" s="187"/>
    </row>
    <row r="1031" spans="11:15" ht="22.5" customHeight="1">
      <c r="K1031" s="1228"/>
      <c r="L1031" s="1228"/>
      <c r="M1031" s="2937"/>
      <c r="N1031" s="2938"/>
      <c r="O1031" s="187"/>
    </row>
    <row r="1032" spans="11:15" ht="22.5" customHeight="1">
      <c r="K1032" s="1228"/>
      <c r="L1032" s="1228"/>
      <c r="M1032" s="2937"/>
      <c r="N1032" s="2938"/>
      <c r="O1032" s="187"/>
    </row>
    <row r="1033" spans="11:15" ht="22.5" customHeight="1">
      <c r="K1033" s="1228"/>
      <c r="L1033" s="1228"/>
      <c r="M1033" s="2937"/>
      <c r="N1033" s="2938"/>
      <c r="O1033" s="187"/>
    </row>
    <row r="1034" spans="11:15" ht="22.5" customHeight="1">
      <c r="K1034" s="1228"/>
      <c r="L1034" s="1228"/>
      <c r="M1034" s="2937"/>
      <c r="N1034" s="2938"/>
      <c r="O1034" s="187"/>
    </row>
    <row r="1035" spans="11:15" ht="22.5" customHeight="1">
      <c r="K1035" s="1228"/>
      <c r="L1035" s="1228"/>
      <c r="M1035" s="2937"/>
      <c r="N1035" s="2938"/>
      <c r="O1035" s="187"/>
    </row>
    <row r="1036" spans="11:15" ht="22.5" customHeight="1">
      <c r="K1036" s="1228"/>
      <c r="L1036" s="1228"/>
      <c r="M1036" s="2937"/>
      <c r="N1036" s="2938"/>
      <c r="O1036" s="187"/>
    </row>
    <row r="1037" spans="11:15" ht="22.5" customHeight="1">
      <c r="K1037" s="1228"/>
      <c r="L1037" s="1228"/>
      <c r="M1037" s="2937"/>
      <c r="N1037" s="2938"/>
      <c r="O1037" s="187"/>
    </row>
    <row r="1038" spans="11:15" ht="22.5" customHeight="1">
      <c r="M1038" s="2937"/>
      <c r="N1038" s="2938"/>
      <c r="O1038" s="187"/>
    </row>
    <row r="1039" spans="11:15" ht="22.5" customHeight="1">
      <c r="M1039" s="2937"/>
      <c r="N1039" s="2938"/>
      <c r="O1039" s="187"/>
    </row>
    <row r="1040" spans="11:15" ht="22.5" customHeight="1">
      <c r="M1040" s="2937"/>
      <c r="N1040" s="2938"/>
      <c r="O1040" s="187"/>
    </row>
    <row r="1041" spans="13:15" ht="22.5" customHeight="1">
      <c r="M1041" s="2937"/>
      <c r="N1041" s="2938"/>
      <c r="O1041" s="187"/>
    </row>
    <row r="1042" spans="13:15" ht="22.5" customHeight="1">
      <c r="M1042" s="2937"/>
      <c r="N1042" s="2938"/>
      <c r="O1042" s="187"/>
    </row>
    <row r="1043" spans="13:15" ht="22.5" customHeight="1">
      <c r="M1043" s="2937"/>
      <c r="N1043" s="2938"/>
      <c r="O1043" s="187"/>
    </row>
    <row r="1044" spans="13:15" ht="22.5" customHeight="1">
      <c r="M1044" s="2937"/>
      <c r="N1044" s="2938"/>
      <c r="O1044" s="187"/>
    </row>
    <row r="1045" spans="13:15" ht="22.5" customHeight="1">
      <c r="M1045" s="2937"/>
      <c r="N1045" s="2938"/>
      <c r="O1045" s="187"/>
    </row>
    <row r="1046" spans="13:15" ht="22.5" customHeight="1">
      <c r="M1046" s="2937"/>
      <c r="N1046" s="2938"/>
      <c r="O1046" s="187"/>
    </row>
    <row r="1047" spans="13:15" ht="22.5" customHeight="1">
      <c r="M1047" s="2937"/>
      <c r="N1047" s="2938"/>
      <c r="O1047" s="187"/>
    </row>
    <row r="1048" spans="13:15" ht="22.5" customHeight="1">
      <c r="M1048" s="2937"/>
      <c r="N1048" s="2938"/>
      <c r="O1048" s="187"/>
    </row>
    <row r="1049" spans="13:15" ht="22.5" customHeight="1">
      <c r="M1049" s="2937"/>
      <c r="N1049" s="2938"/>
      <c r="O1049" s="187"/>
    </row>
    <row r="1050" spans="13:15" ht="22.5" customHeight="1">
      <c r="M1050" s="2937"/>
      <c r="N1050" s="2938"/>
      <c r="O1050" s="187"/>
    </row>
    <row r="1051" spans="13:15" ht="22.5" customHeight="1">
      <c r="M1051" s="2937"/>
      <c r="N1051" s="2938"/>
      <c r="O1051" s="187"/>
    </row>
    <row r="1052" spans="13:15" ht="22.5" customHeight="1">
      <c r="M1052" s="2937"/>
      <c r="N1052" s="2938"/>
      <c r="O1052" s="187"/>
    </row>
    <row r="1053" spans="13:15" ht="22.5" customHeight="1">
      <c r="M1053" s="2937"/>
      <c r="N1053" s="2938"/>
      <c r="O1053" s="187"/>
    </row>
    <row r="1054" spans="13:15" ht="22.5" customHeight="1">
      <c r="M1054" s="2937"/>
      <c r="N1054" s="2938"/>
      <c r="O1054" s="187"/>
    </row>
    <row r="1055" spans="13:15" ht="22.5" customHeight="1">
      <c r="M1055" s="2937"/>
      <c r="N1055" s="2938"/>
      <c r="O1055" s="187"/>
    </row>
    <row r="1056" spans="13:15" ht="22.5" customHeight="1">
      <c r="M1056" s="2937"/>
      <c r="N1056" s="2938"/>
      <c r="O1056" s="187"/>
    </row>
    <row r="1057" spans="13:15" ht="22.5" customHeight="1">
      <c r="M1057" s="2937"/>
      <c r="N1057" s="2938"/>
      <c r="O1057" s="187"/>
    </row>
    <row r="1058" spans="13:15" ht="22.5" customHeight="1">
      <c r="M1058" s="2937"/>
      <c r="N1058" s="2938"/>
      <c r="O1058" s="187"/>
    </row>
    <row r="1059" spans="13:15" ht="22.5" customHeight="1">
      <c r="M1059" s="2937"/>
      <c r="N1059" s="2938"/>
      <c r="O1059" s="187"/>
    </row>
    <row r="1060" spans="13:15" ht="22.5" customHeight="1">
      <c r="M1060" s="2937"/>
      <c r="N1060" s="2938"/>
      <c r="O1060" s="187"/>
    </row>
    <row r="1061" spans="13:15" ht="22.5" customHeight="1">
      <c r="M1061" s="2937"/>
      <c r="N1061" s="2938"/>
      <c r="O1061" s="187"/>
    </row>
    <row r="1062" spans="13:15" ht="22.5" customHeight="1">
      <c r="M1062" s="2937"/>
      <c r="N1062" s="2938"/>
      <c r="O1062" s="187"/>
    </row>
    <row r="1063" spans="13:15" ht="22.5" customHeight="1">
      <c r="M1063" s="2937"/>
      <c r="N1063" s="2938"/>
      <c r="O1063" s="187"/>
    </row>
    <row r="1064" spans="13:15" ht="22.5" customHeight="1">
      <c r="M1064" s="2937"/>
      <c r="N1064" s="2938"/>
      <c r="O1064" s="187"/>
    </row>
    <row r="1065" spans="13:15" ht="22.5" customHeight="1">
      <c r="M1065" s="2937"/>
      <c r="N1065" s="2938"/>
      <c r="O1065" s="187"/>
    </row>
    <row r="1066" spans="13:15" ht="22.5" customHeight="1">
      <c r="M1066" s="2937"/>
      <c r="N1066" s="2938"/>
      <c r="O1066" s="187"/>
    </row>
    <row r="1067" spans="13:15" ht="22.5" customHeight="1">
      <c r="M1067" s="2937"/>
      <c r="N1067" s="2938"/>
      <c r="O1067" s="187"/>
    </row>
    <row r="1068" spans="13:15" ht="22.5" customHeight="1">
      <c r="M1068" s="2937"/>
      <c r="N1068" s="2938"/>
      <c r="O1068" s="187"/>
    </row>
    <row r="1069" spans="13:15" ht="22.5" customHeight="1">
      <c r="M1069" s="2937"/>
      <c r="N1069" s="2938"/>
      <c r="O1069" s="187"/>
    </row>
    <row r="1070" spans="13:15" ht="22.5" customHeight="1">
      <c r="M1070" s="2937"/>
      <c r="N1070" s="2938"/>
      <c r="O1070" s="187"/>
    </row>
    <row r="1071" spans="13:15" ht="22.5" customHeight="1">
      <c r="M1071" s="2937"/>
      <c r="N1071" s="2938"/>
      <c r="O1071" s="187"/>
    </row>
    <row r="1072" spans="13:15" ht="22.5" customHeight="1">
      <c r="M1072" s="2937"/>
      <c r="N1072" s="2938"/>
      <c r="O1072" s="187"/>
    </row>
    <row r="1073" spans="13:15" ht="22.5" customHeight="1">
      <c r="M1073" s="2937"/>
      <c r="N1073" s="2938"/>
      <c r="O1073" s="187"/>
    </row>
    <row r="1074" spans="13:15" ht="22.5" customHeight="1">
      <c r="M1074" s="2937"/>
      <c r="N1074" s="2938"/>
      <c r="O1074" s="187"/>
    </row>
    <row r="1075" spans="13:15" ht="22.5" customHeight="1">
      <c r="M1075" s="2937"/>
      <c r="N1075" s="2938"/>
      <c r="O1075" s="187"/>
    </row>
    <row r="1076" spans="13:15" ht="22.5" customHeight="1">
      <c r="M1076" s="2937"/>
      <c r="N1076" s="2938"/>
      <c r="O1076" s="187"/>
    </row>
    <row r="1077" spans="13:15" ht="22.5" customHeight="1">
      <c r="M1077" s="2937"/>
      <c r="N1077" s="2938"/>
      <c r="O1077" s="187"/>
    </row>
    <row r="1078" spans="13:15" ht="22.5" customHeight="1">
      <c r="M1078" s="2937"/>
      <c r="N1078" s="2938"/>
      <c r="O1078" s="187"/>
    </row>
    <row r="1079" spans="13:15" ht="22.5" customHeight="1">
      <c r="M1079" s="2937"/>
      <c r="N1079" s="2938"/>
      <c r="O1079" s="187"/>
    </row>
    <row r="1080" spans="13:15" ht="22.5" customHeight="1">
      <c r="M1080" s="2937"/>
      <c r="N1080" s="2938"/>
      <c r="O1080" s="187"/>
    </row>
    <row r="1081" spans="13:15" ht="22.5" customHeight="1">
      <c r="M1081" s="2937"/>
      <c r="N1081" s="2938"/>
      <c r="O1081" s="187"/>
    </row>
    <row r="1082" spans="13:15" ht="22.5" customHeight="1">
      <c r="M1082" s="2937"/>
      <c r="N1082" s="2938"/>
      <c r="O1082" s="187"/>
    </row>
    <row r="1083" spans="13:15" ht="22.5" customHeight="1">
      <c r="M1083" s="2937"/>
      <c r="N1083" s="2938"/>
      <c r="O1083" s="187"/>
    </row>
    <row r="1084" spans="13:15" ht="22.5" customHeight="1">
      <c r="M1084" s="2937"/>
      <c r="N1084" s="2938"/>
      <c r="O1084" s="187"/>
    </row>
    <row r="1085" spans="13:15" ht="22.5" customHeight="1">
      <c r="M1085" s="2937"/>
      <c r="N1085" s="2938"/>
      <c r="O1085" s="187"/>
    </row>
    <row r="1086" spans="13:15" ht="22.5" customHeight="1">
      <c r="M1086" s="2937"/>
      <c r="N1086" s="2938"/>
      <c r="O1086" s="187"/>
    </row>
    <row r="1087" spans="13:15" ht="22.5" customHeight="1">
      <c r="M1087" s="2937"/>
      <c r="N1087" s="2938"/>
      <c r="O1087" s="187"/>
    </row>
    <row r="1088" spans="13:15" ht="22.5" customHeight="1">
      <c r="M1088" s="2937"/>
      <c r="N1088" s="2938"/>
      <c r="O1088" s="187"/>
    </row>
    <row r="1089" spans="13:15" ht="22.5" customHeight="1">
      <c r="M1089" s="2937"/>
      <c r="N1089" s="2938"/>
      <c r="O1089" s="187"/>
    </row>
    <row r="1090" spans="13:15" ht="22.5" customHeight="1">
      <c r="M1090" s="2937"/>
      <c r="N1090" s="2938"/>
      <c r="O1090" s="187"/>
    </row>
    <row r="1091" spans="13:15" ht="22.5" customHeight="1">
      <c r="M1091" s="2937"/>
      <c r="N1091" s="2938"/>
      <c r="O1091" s="187"/>
    </row>
    <row r="1092" spans="13:15" ht="22.5" customHeight="1">
      <c r="M1092" s="2937"/>
      <c r="N1092" s="2938"/>
      <c r="O1092" s="187"/>
    </row>
    <row r="1093" spans="13:15" ht="22.5" customHeight="1">
      <c r="M1093" s="2937"/>
      <c r="N1093" s="2938"/>
      <c r="O1093" s="187"/>
    </row>
    <row r="1094" spans="13:15" ht="22.5" customHeight="1">
      <c r="M1094" s="2937"/>
      <c r="N1094" s="2938"/>
      <c r="O1094" s="187"/>
    </row>
    <row r="1095" spans="13:15" ht="22.5" customHeight="1">
      <c r="M1095" s="2937"/>
      <c r="N1095" s="2938"/>
      <c r="O1095" s="187"/>
    </row>
    <row r="1096" spans="13:15" ht="22.5" customHeight="1">
      <c r="M1096" s="2937"/>
      <c r="N1096" s="2938"/>
      <c r="O1096" s="187"/>
    </row>
    <row r="1097" spans="13:15" ht="22.5" customHeight="1">
      <c r="M1097" s="2937"/>
      <c r="N1097" s="2938"/>
      <c r="O1097" s="187"/>
    </row>
    <row r="1098" spans="13:15" ht="22.5" customHeight="1">
      <c r="M1098" s="2937"/>
      <c r="N1098" s="2938"/>
      <c r="O1098" s="187"/>
    </row>
    <row r="1099" spans="13:15" ht="22.5" customHeight="1">
      <c r="M1099" s="2937"/>
      <c r="N1099" s="2938"/>
      <c r="O1099" s="187"/>
    </row>
    <row r="1100" spans="13:15" ht="22.5" customHeight="1">
      <c r="M1100" s="2937"/>
      <c r="N1100" s="2938"/>
      <c r="O1100" s="187"/>
    </row>
    <row r="1101" spans="13:15" ht="22.5" customHeight="1">
      <c r="M1101" s="2937"/>
      <c r="N1101" s="2938"/>
      <c r="O1101" s="187"/>
    </row>
    <row r="1102" spans="13:15" ht="22.5" customHeight="1">
      <c r="M1102" s="2937"/>
      <c r="N1102" s="2938"/>
      <c r="O1102" s="187"/>
    </row>
    <row r="1103" spans="13:15" ht="22.5" customHeight="1">
      <c r="M1103" s="2937"/>
      <c r="N1103" s="2938"/>
      <c r="O1103" s="187"/>
    </row>
    <row r="1104" spans="13:15" ht="22.5" customHeight="1">
      <c r="M1104" s="2937"/>
      <c r="N1104" s="2938"/>
      <c r="O1104" s="187"/>
    </row>
    <row r="1105" spans="13:15" ht="22.5" customHeight="1">
      <c r="M1105" s="2937"/>
      <c r="N1105" s="2938"/>
      <c r="O1105" s="187"/>
    </row>
    <row r="1106" spans="13:15" ht="22.5" customHeight="1">
      <c r="M1106" s="2937"/>
      <c r="N1106" s="2938"/>
      <c r="O1106" s="187"/>
    </row>
    <row r="1107" spans="13:15" ht="22.5" customHeight="1">
      <c r="M1107" s="2937"/>
      <c r="N1107" s="2938"/>
      <c r="O1107" s="187"/>
    </row>
    <row r="1108" spans="13:15" ht="22.5" customHeight="1">
      <c r="M1108" s="2937"/>
      <c r="N1108" s="2938"/>
      <c r="O1108" s="187"/>
    </row>
    <row r="1109" spans="13:15" ht="22.5" customHeight="1">
      <c r="M1109" s="2937"/>
      <c r="N1109" s="2938"/>
      <c r="O1109" s="187"/>
    </row>
    <row r="1110" spans="13:15" ht="22.5" customHeight="1">
      <c r="M1110" s="2937"/>
      <c r="N1110" s="2938"/>
      <c r="O1110" s="187"/>
    </row>
    <row r="1111" spans="13:15" ht="22.5" customHeight="1">
      <c r="M1111" s="2937"/>
      <c r="N1111" s="2938"/>
      <c r="O1111" s="187"/>
    </row>
    <row r="1112" spans="13:15" ht="22.5" customHeight="1">
      <c r="M1112" s="2937"/>
      <c r="N1112" s="2938"/>
      <c r="O1112" s="187"/>
    </row>
    <row r="1113" spans="13:15" ht="22.5" customHeight="1">
      <c r="M1113" s="2937"/>
      <c r="N1113" s="2938"/>
      <c r="O1113" s="187"/>
    </row>
    <row r="1114" spans="13:15" ht="22.5" customHeight="1">
      <c r="M1114" s="2937"/>
      <c r="N1114" s="2938"/>
      <c r="O1114" s="187"/>
    </row>
    <row r="1115" spans="13:15" ht="22.5" customHeight="1">
      <c r="M1115" s="2937"/>
      <c r="N1115" s="2938"/>
      <c r="O1115" s="187"/>
    </row>
    <row r="1116" spans="13:15" ht="22.5" customHeight="1">
      <c r="M1116" s="2937"/>
      <c r="N1116" s="2938"/>
      <c r="O1116" s="187"/>
    </row>
    <row r="1117" spans="13:15" ht="22.5" customHeight="1">
      <c r="M1117" s="2937"/>
      <c r="N1117" s="2938"/>
      <c r="O1117" s="187"/>
    </row>
    <row r="1118" spans="13:15" ht="22.5" customHeight="1">
      <c r="M1118" s="2937"/>
      <c r="N1118" s="2938"/>
      <c r="O1118" s="187"/>
    </row>
    <row r="1119" spans="13:15" ht="22.5" customHeight="1">
      <c r="M1119" s="2937"/>
      <c r="N1119" s="2938"/>
      <c r="O1119" s="187"/>
    </row>
    <row r="1120" spans="13:15" ht="22.5" customHeight="1">
      <c r="M1120" s="2937"/>
      <c r="N1120" s="2938"/>
      <c r="O1120" s="187"/>
    </row>
    <row r="1121" spans="13:15" ht="22.5" customHeight="1">
      <c r="M1121" s="2937"/>
      <c r="N1121" s="2938"/>
      <c r="O1121" s="187"/>
    </row>
    <row r="1122" spans="13:15" ht="22.5" customHeight="1">
      <c r="M1122" s="2937"/>
      <c r="N1122" s="2938"/>
      <c r="O1122" s="187"/>
    </row>
    <row r="1123" spans="13:15" ht="22.5" customHeight="1">
      <c r="M1123" s="2937"/>
      <c r="N1123" s="2938"/>
      <c r="O1123" s="187"/>
    </row>
    <row r="1124" spans="13:15" ht="22.5" customHeight="1">
      <c r="M1124" s="2937"/>
      <c r="N1124" s="2938"/>
      <c r="O1124" s="187"/>
    </row>
    <row r="1125" spans="13:15" ht="22.5" customHeight="1">
      <c r="M1125" s="2937"/>
      <c r="N1125" s="2938"/>
      <c r="O1125" s="187"/>
    </row>
    <row r="1126" spans="13:15" ht="22.5" customHeight="1">
      <c r="M1126" s="2937"/>
      <c r="N1126" s="2938"/>
      <c r="O1126" s="187"/>
    </row>
    <row r="1127" spans="13:15" ht="22.5" customHeight="1">
      <c r="M1127" s="2937"/>
      <c r="N1127" s="2938"/>
      <c r="O1127" s="187"/>
    </row>
    <row r="1128" spans="13:15" ht="22.5" customHeight="1">
      <c r="M1128" s="2937"/>
      <c r="N1128" s="2938"/>
      <c r="O1128" s="187"/>
    </row>
    <row r="1129" spans="13:15" ht="22.5" customHeight="1">
      <c r="M1129" s="2937"/>
      <c r="N1129" s="2938"/>
      <c r="O1129" s="187"/>
    </row>
    <row r="1130" spans="13:15" ht="22.5" customHeight="1">
      <c r="M1130" s="2937"/>
      <c r="N1130" s="2938"/>
      <c r="O1130" s="187"/>
    </row>
    <row r="1131" spans="13:15" ht="22.5" customHeight="1">
      <c r="M1131" s="2937"/>
      <c r="N1131" s="2938"/>
      <c r="O1131" s="187"/>
    </row>
    <row r="1132" spans="13:15" ht="22.5" customHeight="1">
      <c r="M1132" s="2937"/>
      <c r="N1132" s="2938"/>
      <c r="O1132" s="187"/>
    </row>
    <row r="1133" spans="13:15" ht="22.5" customHeight="1">
      <c r="M1133" s="2937"/>
      <c r="N1133" s="2938"/>
      <c r="O1133" s="187"/>
    </row>
    <row r="1134" spans="13:15" ht="22.5" customHeight="1">
      <c r="M1134" s="2937"/>
      <c r="N1134" s="2938"/>
      <c r="O1134" s="187"/>
    </row>
    <row r="1135" spans="13:15" ht="22.5" customHeight="1">
      <c r="M1135" s="2937"/>
      <c r="N1135" s="2938"/>
      <c r="O1135" s="187"/>
    </row>
    <row r="1136" spans="13:15" ht="22.5" customHeight="1">
      <c r="M1136" s="2937"/>
      <c r="N1136" s="2938"/>
      <c r="O1136" s="187"/>
    </row>
    <row r="1137" spans="13:15" ht="22.5" customHeight="1">
      <c r="M1137" s="2937"/>
      <c r="N1137" s="2938"/>
      <c r="O1137" s="187"/>
    </row>
    <row r="1138" spans="13:15" ht="22.5" customHeight="1">
      <c r="M1138" s="2937"/>
      <c r="N1138" s="2938"/>
      <c r="O1138" s="187"/>
    </row>
    <row r="1139" spans="13:15" ht="22.5" customHeight="1">
      <c r="M1139" s="2937"/>
      <c r="N1139" s="2938"/>
      <c r="O1139" s="187"/>
    </row>
  </sheetData>
  <mergeCells count="51">
    <mergeCell ref="L121:L122"/>
    <mergeCell ref="A121:H122"/>
    <mergeCell ref="A445:D446"/>
    <mergeCell ref="E445:J446"/>
    <mergeCell ref="I351:J351"/>
    <mergeCell ref="K351:L351"/>
    <mergeCell ref="C350:D350"/>
    <mergeCell ref="E350:F350"/>
    <mergeCell ref="K349:L349"/>
    <mergeCell ref="C351:D351"/>
    <mergeCell ref="E351:F351"/>
    <mergeCell ref="G351:H351"/>
    <mergeCell ref="I350:J350"/>
    <mergeCell ref="G350:H350"/>
    <mergeCell ref="K350:L350"/>
    <mergeCell ref="I347:J348"/>
    <mergeCell ref="L821:L822"/>
    <mergeCell ref="A411:D412"/>
    <mergeCell ref="E411:J412"/>
    <mergeCell ref="A426:D427"/>
    <mergeCell ref="E426:J427"/>
    <mergeCell ref="J821:J822"/>
    <mergeCell ref="K821:K822"/>
    <mergeCell ref="C71:E72"/>
    <mergeCell ref="G301:H301"/>
    <mergeCell ref="C347:D348"/>
    <mergeCell ref="G347:H348"/>
    <mergeCell ref="E283:F283"/>
    <mergeCell ref="E279:F279"/>
    <mergeCell ref="A105:H106"/>
    <mergeCell ref="B162:D163"/>
    <mergeCell ref="K347:L348"/>
    <mergeCell ref="C349:D349"/>
    <mergeCell ref="E349:F349"/>
    <mergeCell ref="G349:H349"/>
    <mergeCell ref="I349:J349"/>
    <mergeCell ref="K283:L283"/>
    <mergeCell ref="E284:F284"/>
    <mergeCell ref="K284:L284"/>
    <mergeCell ref="E281:F281"/>
    <mergeCell ref="K281:L281"/>
    <mergeCell ref="E282:F282"/>
    <mergeCell ref="K282:L282"/>
    <mergeCell ref="K162:K163"/>
    <mergeCell ref="K279:L279"/>
    <mergeCell ref="E280:F280"/>
    <mergeCell ref="K280:L280"/>
    <mergeCell ref="E277:F277"/>
    <mergeCell ref="K277:L277"/>
    <mergeCell ref="E278:F278"/>
    <mergeCell ref="K278:L278"/>
  </mergeCells>
  <phoneticPr fontId="2" type="noConversion"/>
  <conditionalFormatting sqref="B15:G16 I15:K16">
    <cfRule type="expression" dxfId="198" priority="1" stopIfTrue="1">
      <formula>$O15=1</formula>
    </cfRule>
  </conditionalFormatting>
  <conditionalFormatting sqref="C138">
    <cfRule type="expression" dxfId="197" priority="2" stopIfTrue="1">
      <formula>$P138=1</formula>
    </cfRule>
  </conditionalFormatting>
  <conditionalFormatting sqref="N1:N1048576">
    <cfRule type="cellIs" dxfId="196" priority="3" stopIfTrue="1" operator="equal">
      <formula>0</formula>
    </cfRule>
  </conditionalFormatting>
  <conditionalFormatting sqref="M2:M916">
    <cfRule type="cellIs" dxfId="195" priority="4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rowBreaks count="26" manualBreakCount="26">
    <brk id="34" max="11" man="1"/>
    <brk id="66" max="11" man="1"/>
    <brk id="100" max="11" man="1"/>
    <brk id="134" max="11" man="1"/>
    <brk id="168" max="11" man="1"/>
    <brk id="202" max="11" man="1"/>
    <brk id="236" max="11" man="1"/>
    <brk id="270" max="11" man="1"/>
    <brk id="304" max="11" man="1"/>
    <brk id="338" max="11" man="1"/>
    <brk id="372" max="11" man="1"/>
    <brk id="406" max="11" man="1"/>
    <brk id="440" max="11" man="1"/>
    <brk id="474" max="11" man="1"/>
    <brk id="508" max="11" man="1"/>
    <brk id="542" max="11" man="1"/>
    <brk id="576" max="11" man="1"/>
    <brk id="610" max="11" man="1"/>
    <brk id="644" max="11" man="1"/>
    <brk id="678" max="11" man="1"/>
    <brk id="712" max="11" man="1"/>
    <brk id="746" max="11" man="1"/>
    <brk id="780" max="11" man="1"/>
    <brk id="814" max="11" man="1"/>
    <brk id="848" max="11" man="1"/>
    <brk id="882" max="11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tabColor indexed="45"/>
  </sheetPr>
  <dimension ref="A1:K33"/>
  <sheetViews>
    <sheetView showGridLines="0" topLeftCell="A19" zoomScale="75" workbookViewId="0">
      <pane xSplit="11" topLeftCell="L1" activePane="topRight" state="frozen"/>
      <selection pane="topRight" activeCell="C145" sqref="C145"/>
    </sheetView>
  </sheetViews>
  <sheetFormatPr defaultRowHeight="23.25" customHeight="1"/>
  <cols>
    <col min="1" max="1" width="9.140625" style="20"/>
    <col min="2" max="2" width="7.7109375" style="20" customWidth="1"/>
    <col min="3" max="3" width="51.5703125" style="20" customWidth="1"/>
    <col min="4" max="4" width="5.7109375" style="20" customWidth="1"/>
    <col min="5" max="5" width="2.7109375" style="20" customWidth="1"/>
    <col min="6" max="6" width="9.5703125" style="20" customWidth="1"/>
    <col min="7" max="7" width="8.85546875" style="20" customWidth="1"/>
    <col min="8" max="8" width="3.85546875" style="20" customWidth="1"/>
    <col min="9" max="9" width="12.7109375" style="20" customWidth="1"/>
    <col min="10" max="10" width="2.85546875" style="20" customWidth="1"/>
    <col min="11" max="11" width="16.5703125" style="20" customWidth="1"/>
    <col min="12" max="12" width="8.140625" style="20" customWidth="1"/>
    <col min="13" max="13" width="7.42578125" style="20" customWidth="1"/>
    <col min="14" max="16384" width="9.140625" style="20"/>
  </cols>
  <sheetData>
    <row r="1" spans="2:11" ht="23.25" customHeight="1">
      <c r="G1" s="916"/>
      <c r="I1" s="706"/>
      <c r="J1" s="28"/>
      <c r="K1" s="707"/>
    </row>
    <row r="2" spans="2:11" ht="23.25" customHeight="1">
      <c r="G2" s="916"/>
      <c r="I2" s="708" t="s">
        <v>982</v>
      </c>
      <c r="K2" s="709" t="s">
        <v>771</v>
      </c>
    </row>
    <row r="3" spans="2:11" ht="23.25" customHeight="1">
      <c r="B3" s="1216" t="s">
        <v>2056</v>
      </c>
      <c r="C3" s="1234"/>
      <c r="D3" s="1234"/>
      <c r="E3" s="1234"/>
      <c r="F3" s="1215"/>
      <c r="G3" s="916"/>
      <c r="I3" s="706"/>
      <c r="K3" s="707"/>
    </row>
    <row r="4" spans="2:11" ht="23.25" customHeight="1">
      <c r="B4" s="1215"/>
      <c r="C4" s="1215"/>
      <c r="D4" s="1215"/>
      <c r="E4" s="1215"/>
      <c r="F4" s="1215"/>
      <c r="G4" s="916"/>
    </row>
    <row r="5" spans="2:11" ht="23.25" customHeight="1">
      <c r="B5" s="1215" t="s">
        <v>1508</v>
      </c>
      <c r="C5" s="1215"/>
      <c r="D5" s="1215"/>
      <c r="E5" s="1215"/>
      <c r="F5" s="1215" t="s">
        <v>1509</v>
      </c>
      <c r="G5" s="916"/>
    </row>
    <row r="6" spans="2:11" ht="23.25" customHeight="1">
      <c r="B6" s="1215" t="s">
        <v>2055</v>
      </c>
      <c r="C6" s="1215"/>
      <c r="D6" s="1215"/>
      <c r="E6" s="1215"/>
      <c r="F6" s="1215"/>
      <c r="G6" s="916"/>
    </row>
    <row r="7" spans="2:11" ht="23.25" customHeight="1">
      <c r="B7" s="1215" t="s">
        <v>323</v>
      </c>
      <c r="C7" s="1215" t="s">
        <v>322</v>
      </c>
      <c r="D7" s="1215"/>
      <c r="E7" s="1215" t="s">
        <v>2123</v>
      </c>
      <c r="F7" s="1531">
        <v>1</v>
      </c>
      <c r="G7" s="916"/>
    </row>
    <row r="8" spans="2:11" ht="23.25" customHeight="1">
      <c r="B8" s="1215"/>
      <c r="C8" s="1215" t="s">
        <v>2033</v>
      </c>
      <c r="D8" s="1215"/>
      <c r="E8" s="1215" t="s">
        <v>2123</v>
      </c>
      <c r="F8" s="1531">
        <v>1</v>
      </c>
      <c r="G8" s="916"/>
    </row>
    <row r="9" spans="2:11" ht="23.25" customHeight="1">
      <c r="B9" s="1215"/>
      <c r="C9" s="1215" t="s">
        <v>2034</v>
      </c>
      <c r="D9" s="1215"/>
      <c r="E9" s="1215" t="s">
        <v>2123</v>
      </c>
      <c r="F9" s="1531">
        <f>ตต1!N35</f>
        <v>2</v>
      </c>
      <c r="G9" s="916"/>
    </row>
    <row r="10" spans="2:11" ht="23.25" customHeight="1">
      <c r="B10" s="1215"/>
      <c r="C10" s="1215" t="s">
        <v>1384</v>
      </c>
      <c r="D10" s="1215"/>
      <c r="E10" s="1215" t="s">
        <v>2123</v>
      </c>
      <c r="F10" s="1531">
        <f>ตต1!N203</f>
        <v>7</v>
      </c>
      <c r="G10" s="916"/>
    </row>
    <row r="11" spans="2:11" ht="23.25" customHeight="1">
      <c r="B11" s="1215"/>
      <c r="C11" s="1215" t="s">
        <v>1385</v>
      </c>
      <c r="D11" s="1215"/>
      <c r="E11" s="1215" t="s">
        <v>2123</v>
      </c>
      <c r="F11" s="1531">
        <f>ตต1!N339</f>
        <v>11</v>
      </c>
      <c r="G11" s="916"/>
    </row>
    <row r="12" spans="2:11" ht="23.25" customHeight="1">
      <c r="B12" s="1215"/>
      <c r="C12" s="1215" t="s">
        <v>2035</v>
      </c>
      <c r="D12" s="1215"/>
      <c r="E12" s="1215" t="s">
        <v>2123</v>
      </c>
      <c r="F12" s="1531">
        <f>ตต1!N373</f>
        <v>12</v>
      </c>
      <c r="G12" s="916"/>
    </row>
    <row r="13" spans="2:11" ht="23.25" customHeight="1">
      <c r="B13" s="1215"/>
      <c r="C13" s="1215" t="s">
        <v>502</v>
      </c>
      <c r="D13" s="1215"/>
      <c r="E13" s="1215" t="s">
        <v>2123</v>
      </c>
      <c r="F13" s="1531">
        <f>ตต1!N611</f>
        <v>19</v>
      </c>
      <c r="G13" s="916"/>
    </row>
    <row r="14" spans="2:11" ht="23.25" customHeight="1">
      <c r="B14" s="1215"/>
      <c r="C14" s="1215" t="s">
        <v>2036</v>
      </c>
      <c r="D14" s="1215"/>
      <c r="E14" s="1215" t="s">
        <v>2123</v>
      </c>
      <c r="F14" s="1531">
        <f>ตต1!N645</f>
        <v>20</v>
      </c>
      <c r="G14" s="916"/>
    </row>
    <row r="15" spans="2:11" ht="23.25" customHeight="1">
      <c r="B15" s="1215"/>
      <c r="C15" s="1215" t="s">
        <v>985</v>
      </c>
      <c r="D15" s="1215"/>
      <c r="E15" s="1215" t="s">
        <v>2123</v>
      </c>
      <c r="F15" s="1531">
        <f>ตต1!N815</f>
        <v>25</v>
      </c>
      <c r="G15" s="916"/>
    </row>
    <row r="16" spans="2:11" ht="23.25" customHeight="1">
      <c r="B16" s="1215"/>
      <c r="C16" s="1215" t="s">
        <v>2037</v>
      </c>
      <c r="D16" s="1215"/>
      <c r="E16" s="1215" t="s">
        <v>2123</v>
      </c>
      <c r="F16" s="1531">
        <f>ตต1!N849</f>
        <v>26</v>
      </c>
      <c r="G16" s="916"/>
    </row>
    <row r="17" spans="1:7" ht="23.25" customHeight="1">
      <c r="B17" s="1215" t="s">
        <v>2259</v>
      </c>
      <c r="C17" s="1215" t="s">
        <v>1054</v>
      </c>
      <c r="D17" s="1215"/>
      <c r="E17" s="1215" t="s">
        <v>2123</v>
      </c>
      <c r="F17" s="1531">
        <f>ตต2!H1</f>
        <v>28</v>
      </c>
      <c r="G17" s="916"/>
    </row>
    <row r="18" spans="1:7" ht="23.25" customHeight="1">
      <c r="B18" s="1215"/>
      <c r="C18" s="1215" t="s">
        <v>1598</v>
      </c>
      <c r="D18" s="1215"/>
      <c r="E18" s="1215" t="s">
        <v>2123</v>
      </c>
      <c r="F18" s="1531">
        <f>ตต2!H1</f>
        <v>28</v>
      </c>
      <c r="G18" s="916"/>
    </row>
    <row r="19" spans="1:7" ht="23.25" customHeight="1">
      <c r="B19" s="1215"/>
      <c r="C19" s="1215" t="s">
        <v>1725</v>
      </c>
      <c r="D19" s="1215"/>
      <c r="E19" s="1215" t="s">
        <v>2123</v>
      </c>
      <c r="F19" s="1531">
        <f>ตต2!H34</f>
        <v>29</v>
      </c>
      <c r="G19" s="916"/>
    </row>
    <row r="20" spans="1:7" ht="23.25" customHeight="1">
      <c r="B20" s="1215" t="s">
        <v>2261</v>
      </c>
      <c r="C20" s="1215" t="s">
        <v>1055</v>
      </c>
      <c r="D20" s="1215"/>
      <c r="E20" s="1215" t="s">
        <v>2123</v>
      </c>
      <c r="F20" s="1531">
        <f>ตต3!N1</f>
        <v>37</v>
      </c>
      <c r="G20" s="916"/>
    </row>
    <row r="21" spans="1:7" ht="23.25" customHeight="1">
      <c r="B21" s="1215"/>
      <c r="C21" s="1215" t="s">
        <v>1727</v>
      </c>
      <c r="D21" s="1215"/>
      <c r="E21" s="1215" t="s">
        <v>2123</v>
      </c>
      <c r="F21" s="1531">
        <f>ตต3!N234</f>
        <v>27</v>
      </c>
      <c r="G21" s="916"/>
    </row>
    <row r="22" spans="1:7" ht="23.25" customHeight="1">
      <c r="A22" s="20" t="s">
        <v>344</v>
      </c>
      <c r="B22" s="1215"/>
      <c r="C22" s="1215" t="s">
        <v>1599</v>
      </c>
      <c r="D22" s="1215"/>
      <c r="E22" s="1215" t="s">
        <v>2123</v>
      </c>
      <c r="F22" s="1531">
        <f>ตต3!N497</f>
        <v>37</v>
      </c>
      <c r="G22" s="916"/>
    </row>
    <row r="23" spans="1:7" ht="23.25" customHeight="1">
      <c r="B23" s="1215" t="s">
        <v>2262</v>
      </c>
      <c r="C23" s="1215" t="s">
        <v>1056</v>
      </c>
      <c r="D23" s="1215"/>
      <c r="E23" s="1215" t="s">
        <v>2123</v>
      </c>
      <c r="F23" s="1531">
        <f>ตต4!F1</f>
        <v>44</v>
      </c>
      <c r="G23" s="916"/>
    </row>
    <row r="24" spans="1:7" ht="23.25" customHeight="1">
      <c r="B24" s="1215"/>
      <c r="C24" s="1215" t="s">
        <v>1738</v>
      </c>
      <c r="D24" s="1215"/>
      <c r="E24" s="1215" t="s">
        <v>2123</v>
      </c>
      <c r="F24" s="1531">
        <f>ตต4!F1</f>
        <v>44</v>
      </c>
      <c r="G24" s="916"/>
    </row>
    <row r="25" spans="1:7" ht="23.25" customHeight="1">
      <c r="B25" s="1215"/>
      <c r="C25" s="1215" t="s">
        <v>1739</v>
      </c>
      <c r="D25" s="1215"/>
      <c r="E25" s="1215" t="s">
        <v>2123</v>
      </c>
      <c r="F25" s="1531">
        <f>ตต4!F69</f>
        <v>46</v>
      </c>
      <c r="G25" s="916"/>
    </row>
    <row r="26" spans="1:7" ht="23.25" customHeight="1">
      <c r="B26" s="1215"/>
      <c r="C26" s="1215" t="s">
        <v>2342</v>
      </c>
      <c r="D26" s="1215"/>
      <c r="E26" s="1215" t="s">
        <v>2123</v>
      </c>
      <c r="F26" s="1531">
        <f>ตต4!F202</f>
        <v>50</v>
      </c>
      <c r="G26" s="916"/>
    </row>
    <row r="27" spans="1:7" ht="23.25" customHeight="1">
      <c r="B27" s="1215" t="s">
        <v>1571</v>
      </c>
      <c r="C27" s="1215"/>
      <c r="D27" s="1215"/>
      <c r="E27" s="1215" t="s">
        <v>2123</v>
      </c>
      <c r="F27" s="1531">
        <f>ผผ!F1</f>
        <v>51</v>
      </c>
      <c r="G27" s="916"/>
    </row>
    <row r="28" spans="1:7" ht="23.25" customHeight="1">
      <c r="B28" s="1215"/>
      <c r="C28" s="1215" t="s">
        <v>1572</v>
      </c>
      <c r="D28" s="1215"/>
      <c r="E28" s="1215" t="s">
        <v>2123</v>
      </c>
      <c r="F28" s="1531" t="s">
        <v>2123</v>
      </c>
      <c r="G28" s="916"/>
    </row>
    <row r="29" spans="1:7" ht="23.25" customHeight="1">
      <c r="B29" s="1215"/>
      <c r="C29" s="1215" t="s">
        <v>2183</v>
      </c>
      <c r="D29" s="1215"/>
      <c r="E29" s="1215" t="s">
        <v>2123</v>
      </c>
      <c r="F29" s="1531" t="s">
        <v>2123</v>
      </c>
      <c r="G29" s="916"/>
    </row>
    <row r="30" spans="1:7" ht="23.25" customHeight="1">
      <c r="B30" s="1215"/>
      <c r="C30" s="1215" t="s">
        <v>570</v>
      </c>
      <c r="D30" s="1215"/>
      <c r="E30" s="1215" t="s">
        <v>2123</v>
      </c>
      <c r="F30" s="1531" t="s">
        <v>2123</v>
      </c>
      <c r="G30" s="916"/>
    </row>
    <row r="31" spans="1:7" ht="23.25" customHeight="1">
      <c r="B31" s="1215"/>
      <c r="C31" s="1215" t="s">
        <v>1057</v>
      </c>
      <c r="D31" s="1215"/>
      <c r="E31" s="1215" t="s">
        <v>2123</v>
      </c>
      <c r="F31" s="1531" t="s">
        <v>2123</v>
      </c>
      <c r="G31" s="916"/>
    </row>
    <row r="32" spans="1:7" ht="23.25" customHeight="1">
      <c r="E32" s="20" t="s">
        <v>2123</v>
      </c>
      <c r="F32" s="29" t="s">
        <v>2123</v>
      </c>
      <c r="G32" s="916"/>
    </row>
    <row r="33" spans="5:7" ht="23.25" customHeight="1">
      <c r="E33" s="20" t="s">
        <v>2123</v>
      </c>
      <c r="F33" s="29"/>
      <c r="G33" s="916"/>
    </row>
  </sheetData>
  <phoneticPr fontId="2" type="noConversion"/>
  <printOptions horizontalCentered="1"/>
  <pageMargins left="0.7480314960629921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tabColor indexed="45"/>
  </sheetPr>
  <dimension ref="A1:K31"/>
  <sheetViews>
    <sheetView showGridLines="0" topLeftCell="A16" zoomScale="75" workbookViewId="0">
      <pane xSplit="9" topLeftCell="J1" activePane="topRight" state="frozen"/>
      <selection pane="topRight" activeCell="I17" sqref="I17"/>
    </sheetView>
  </sheetViews>
  <sheetFormatPr defaultRowHeight="24.75" customHeight="1"/>
  <cols>
    <col min="1" max="1" width="9.140625" style="2119"/>
    <col min="2" max="2" width="20.42578125" style="2119" customWidth="1"/>
    <col min="3" max="3" width="43.140625" style="2119" customWidth="1"/>
    <col min="4" max="4" width="13.28515625" style="2126" customWidth="1"/>
    <col min="5" max="5" width="9.140625" style="14"/>
    <col min="6" max="6" width="4" style="1" customWidth="1"/>
    <col min="7" max="7" width="15.5703125" style="1" customWidth="1"/>
    <col min="8" max="8" width="2.5703125" style="1" customWidth="1"/>
    <col min="9" max="9" width="15.28515625" style="1" customWidth="1"/>
    <col min="10" max="10" width="8.5703125" style="1" customWidth="1"/>
    <col min="11" max="11" width="6.85546875" style="1" customWidth="1"/>
    <col min="12" max="16384" width="9.140625" style="1"/>
  </cols>
  <sheetData>
    <row r="1" spans="1:11" ht="22.5" customHeight="1">
      <c r="E1" s="2931"/>
      <c r="G1" s="293"/>
      <c r="H1" s="17">
        <v>54</v>
      </c>
      <c r="I1" s="291"/>
    </row>
    <row r="2" spans="1:11" ht="24.75" customHeight="1">
      <c r="E2" s="2932"/>
      <c r="G2" s="294" t="s">
        <v>982</v>
      </c>
      <c r="I2" s="292" t="s">
        <v>771</v>
      </c>
    </row>
    <row r="3" spans="1:11" ht="24.75" customHeight="1">
      <c r="A3" s="2127" t="s">
        <v>2055</v>
      </c>
      <c r="B3" s="2128"/>
      <c r="C3" s="2128"/>
      <c r="D3" s="2129"/>
      <c r="E3" s="2932"/>
      <c r="G3" s="293"/>
      <c r="I3" s="291"/>
      <c r="K3" s="1" t="s">
        <v>2123</v>
      </c>
    </row>
    <row r="4" spans="1:11" ht="24.75" customHeight="1">
      <c r="E4" s="2932"/>
    </row>
    <row r="5" spans="1:11" ht="24.75" customHeight="1">
      <c r="A5" s="2119" t="s">
        <v>863</v>
      </c>
      <c r="E5" s="2931"/>
    </row>
    <row r="6" spans="1:11" ht="24.75" customHeight="1">
      <c r="A6" s="2119" t="s">
        <v>864</v>
      </c>
      <c r="E6" s="2931"/>
    </row>
    <row r="7" spans="1:11" ht="24.75" customHeight="1">
      <c r="A7" s="2119" t="s">
        <v>865</v>
      </c>
      <c r="E7" s="2931"/>
    </row>
    <row r="8" spans="1:11" ht="24.75" customHeight="1">
      <c r="A8" s="2119" t="s">
        <v>866</v>
      </c>
      <c r="E8" s="2931"/>
    </row>
    <row r="9" spans="1:11" ht="24.75" customHeight="1">
      <c r="A9" s="2119" t="s">
        <v>867</v>
      </c>
      <c r="E9" s="2931"/>
    </row>
    <row r="10" spans="1:11" ht="24.75" customHeight="1">
      <c r="A10" s="2119" t="s">
        <v>868</v>
      </c>
      <c r="E10" s="2931"/>
    </row>
    <row r="11" spans="1:11" ht="24.75" customHeight="1">
      <c r="A11" s="2119" t="s">
        <v>869</v>
      </c>
      <c r="E11" s="2931"/>
    </row>
    <row r="12" spans="1:11" ht="24.75" customHeight="1">
      <c r="A12" s="2119" t="str">
        <f>"             โรงเรียน"&amp;A!$D$11&amp;"  หมู่ที่ "&amp;A!F12&amp;"  ตำบล"&amp;A!F13&amp;"  อำเภอ"&amp;A!F14&amp;"  จังหวัด"&amp;A!F15</f>
        <v xml:space="preserve">             โรงเรียนอนุบาลพะเยา  หมู่ที่ 2  ตำบลเวียง  อำเภอเมือง  จังหวัดพะเยา</v>
      </c>
      <c r="E12" s="2931"/>
    </row>
    <row r="13" spans="1:11" ht="24.75" customHeight="1">
      <c r="A13" s="2119" t="str">
        <f>"ได้จัดทำรายงานประจำปีของสถานศึกษา  ประจำปีการศึกษา "&amp;A!$D$13&amp;"  ระดับการศึกษาขั้นพื้นฐาน  ได้ผ่าน"</f>
        <v>ได้จัดทำรายงานประจำปีของสถานศึกษา  ประจำปีการศึกษา 2558  ระดับการศึกษาขั้นพื้นฐาน  ได้ผ่าน</v>
      </c>
      <c r="E13" s="2931"/>
    </row>
    <row r="14" spans="1:11" ht="24.75" customHeight="1">
      <c r="A14" s="2119" t="s">
        <v>870</v>
      </c>
      <c r="E14" s="2931"/>
    </row>
    <row r="15" spans="1:11" ht="24.75" customHeight="1">
      <c r="A15" s="2119" t="s">
        <v>871</v>
      </c>
      <c r="E15" s="2931"/>
    </row>
    <row r="16" spans="1:11" ht="24.75" customHeight="1">
      <c r="A16" s="2119" t="s">
        <v>872</v>
      </c>
      <c r="E16" s="2931"/>
    </row>
    <row r="17" spans="1:5" ht="24.75" customHeight="1">
      <c r="A17" s="2119" t="s">
        <v>873</v>
      </c>
      <c r="E17" s="2931"/>
    </row>
    <row r="18" spans="1:5" ht="24.75" customHeight="1">
      <c r="A18" s="2119" t="s">
        <v>874</v>
      </c>
      <c r="E18" s="2931"/>
    </row>
    <row r="19" spans="1:5" ht="24.75" customHeight="1">
      <c r="A19" s="2119" t="s">
        <v>875</v>
      </c>
      <c r="E19" s="2931"/>
    </row>
    <row r="20" spans="1:5" ht="24.75" customHeight="1">
      <c r="E20" s="2931"/>
    </row>
    <row r="21" spans="1:5" ht="24.75" customHeight="1">
      <c r="E21" s="2931"/>
    </row>
    <row r="22" spans="1:5" ht="24.75" customHeight="1">
      <c r="C22" s="2125" t="str">
        <f>"(  "&amp;A!$Q$11&amp;"  )"</f>
        <v>(  นายกมล หทัยดำรงวิทยา  )</v>
      </c>
      <c r="E22" s="2931"/>
    </row>
    <row r="23" spans="1:5" ht="24.75" customHeight="1">
      <c r="C23" s="2125" t="str">
        <f>"ผู้อำนวยการโรงเรียน"&amp;A!$D$11</f>
        <v>ผู้อำนวยการโรงเรียนอนุบาลพะเยา</v>
      </c>
      <c r="E23" s="2931"/>
    </row>
    <row r="24" spans="1:5" ht="24.75" customHeight="1">
      <c r="E24" s="2931"/>
    </row>
    <row r="25" spans="1:5" ht="24.75" customHeight="1">
      <c r="E25" s="2931"/>
    </row>
    <row r="26" spans="1:5" ht="24.75" customHeight="1">
      <c r="C26" s="2125" t="str">
        <f>"(  "&amp;A!$W$11&amp;"  )"</f>
        <v>(  ดร.เจษฎา  ชัยดรุณ  )</v>
      </c>
      <c r="E26" s="2931"/>
    </row>
    <row r="27" spans="1:5" ht="24.75" customHeight="1">
      <c r="C27" s="2125" t="s">
        <v>860</v>
      </c>
      <c r="E27" s="2931"/>
    </row>
    <row r="28" spans="1:5" ht="24.75" customHeight="1">
      <c r="C28" s="2125" t="str">
        <f>"โรงเรียน"&amp;A!$D$11</f>
        <v>โรงเรียนอนุบาลพะเยา</v>
      </c>
      <c r="E28" s="2931"/>
    </row>
    <row r="29" spans="1:5" ht="24.75" customHeight="1">
      <c r="E29" s="2931"/>
    </row>
    <row r="30" spans="1:5" ht="24.75" customHeight="1">
      <c r="E30" s="2931"/>
    </row>
    <row r="31" spans="1:5" ht="24.75" customHeight="1">
      <c r="E31" s="2931"/>
    </row>
  </sheetData>
  <phoneticPr fontId="2" type="noConversion"/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indexed="45"/>
  </sheetPr>
  <dimension ref="A1:H25"/>
  <sheetViews>
    <sheetView showGridLines="0" topLeftCell="A7" zoomScale="75" workbookViewId="0">
      <pane xSplit="8" topLeftCell="I1" activePane="topRight" state="frozen"/>
      <selection pane="topRight" activeCell="B22" sqref="B22"/>
    </sheetView>
  </sheetViews>
  <sheetFormatPr defaultRowHeight="23.25"/>
  <cols>
    <col min="1" max="1" width="4.28515625" style="2119" customWidth="1"/>
    <col min="2" max="2" width="78.7109375" style="2119" customWidth="1"/>
    <col min="3" max="3" width="4.28515625" style="2119" customWidth="1"/>
    <col min="4" max="4" width="9.140625" style="1"/>
    <col min="5" max="5" width="5.85546875" style="1" customWidth="1"/>
    <col min="6" max="6" width="14.42578125" style="1" customWidth="1"/>
    <col min="7" max="7" width="2.7109375" style="1" customWidth="1"/>
    <col min="8" max="8" width="16.42578125" style="1" customWidth="1"/>
    <col min="9" max="9" width="3" style="1" customWidth="1"/>
    <col min="10" max="10" width="8.28515625" style="1" customWidth="1"/>
    <col min="11" max="16384" width="9.140625" style="1"/>
  </cols>
  <sheetData>
    <row r="1" spans="2:8" ht="22.5" customHeight="1">
      <c r="D1" s="8"/>
      <c r="F1" s="293"/>
      <c r="H1" s="291"/>
    </row>
    <row r="2" spans="2:8" ht="29.25">
      <c r="D2" s="8"/>
      <c r="F2" s="294" t="s">
        <v>982</v>
      </c>
      <c r="H2" s="292" t="s">
        <v>771</v>
      </c>
    </row>
    <row r="3" spans="2:8" ht="45.75">
      <c r="B3" s="2122" t="s">
        <v>1019</v>
      </c>
      <c r="D3" s="8"/>
      <c r="F3" s="293"/>
      <c r="H3" s="291"/>
    </row>
    <row r="4" spans="2:8" ht="33.75">
      <c r="B4" s="2123" t="s">
        <v>321</v>
      </c>
      <c r="D4" s="8"/>
    </row>
    <row r="5" spans="2:8" ht="41.25" customHeight="1">
      <c r="B5" s="2124" t="s">
        <v>266</v>
      </c>
      <c r="D5" s="8"/>
    </row>
    <row r="6" spans="2:8">
      <c r="B6" s="2125"/>
      <c r="D6" s="8"/>
    </row>
    <row r="7" spans="2:8" ht="45.75">
      <c r="B7" s="2122" t="str">
        <f>"ปีการศึกษา  "&amp;A!$D$13</f>
        <v>ปีการศึกษา  2558</v>
      </c>
      <c r="D7" s="8"/>
    </row>
    <row r="8" spans="2:8" ht="45.75">
      <c r="B8" s="2122"/>
      <c r="D8" s="8"/>
    </row>
    <row r="9" spans="2:8" ht="45.75" customHeight="1">
      <c r="B9" s="2311" t="str">
        <f>"โรงเรียน"&amp;A!D11</f>
        <v>โรงเรียนอนุบาลพะเยา</v>
      </c>
      <c r="D9" s="8"/>
    </row>
    <row r="10" spans="2:8" ht="42" customHeight="1">
      <c r="B10" s="2177" t="str">
        <f>"กลุ่มสถานศึกษา"&amp;A!J11</f>
        <v>กลุ่มสถานศึกษาโรงเรียนเมืองพะเยา2</v>
      </c>
      <c r="D10" s="8"/>
    </row>
    <row r="11" spans="2:8">
      <c r="D11" s="8"/>
    </row>
    <row r="12" spans="2:8">
      <c r="D12" s="8"/>
    </row>
    <row r="13" spans="2:8">
      <c r="D13" s="8"/>
    </row>
    <row r="14" spans="2:8">
      <c r="D14" s="8"/>
    </row>
    <row r="15" spans="2:8">
      <c r="D15" s="8"/>
    </row>
    <row r="16" spans="2:8">
      <c r="D16" s="8"/>
    </row>
    <row r="17" spans="2:4">
      <c r="D17" s="8"/>
    </row>
    <row r="18" spans="2:4">
      <c r="D18" s="8"/>
    </row>
    <row r="19" spans="2:4">
      <c r="D19" s="8"/>
    </row>
    <row r="20" spans="2:4">
      <c r="D20" s="8"/>
    </row>
    <row r="21" spans="2:4">
      <c r="D21" s="8"/>
    </row>
    <row r="22" spans="2:4" ht="33.75">
      <c r="B22" s="2309" t="str">
        <f>A!J12</f>
        <v>สำนักงานเขตพื้นที่การศึกษาประถมศึกษาพะเยา เขต 1</v>
      </c>
      <c r="D22" s="8"/>
    </row>
    <row r="23" spans="2:4" ht="33.75">
      <c r="B23" s="2310" t="str">
        <f>A!J13</f>
        <v>สำนักงานคณะกรรมการการศึกษาขั้นพื้นฐาน</v>
      </c>
      <c r="D23" s="8"/>
    </row>
    <row r="24" spans="2:4" ht="34.5" customHeight="1">
      <c r="B24" s="2310" t="str">
        <f>A!J14</f>
        <v>กระทรวงศึกษาธิการ</v>
      </c>
      <c r="D24" s="8"/>
    </row>
    <row r="25" spans="2:4">
      <c r="D25" s="8"/>
    </row>
  </sheetData>
  <phoneticPr fontId="2" type="noConversion"/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tabColor indexed="16"/>
  </sheetPr>
  <dimension ref="A1:M34"/>
  <sheetViews>
    <sheetView showGridLines="0" zoomScale="75" workbookViewId="0">
      <pane ySplit="10" topLeftCell="A11" activePane="bottomLeft" state="frozen"/>
      <selection pane="bottomLeft" activeCell="B29" sqref="B29"/>
    </sheetView>
  </sheetViews>
  <sheetFormatPr defaultRowHeight="23.25"/>
  <cols>
    <col min="1" max="5" width="77.5703125" style="20" customWidth="1"/>
    <col min="6" max="6" width="4.28515625" style="20" customWidth="1"/>
    <col min="7" max="7" width="77.5703125" style="20" customWidth="1"/>
    <col min="8" max="8" width="9.28515625" style="20" customWidth="1"/>
    <col min="9" max="26" width="8.85546875" style="20" customWidth="1"/>
    <col min="27" max="16384" width="9.140625" style="20"/>
  </cols>
  <sheetData>
    <row r="1" spans="1:8" ht="36" customHeight="1">
      <c r="A1" s="781" t="s">
        <v>1049</v>
      </c>
      <c r="B1" s="781"/>
      <c r="C1" s="782"/>
      <c r="D1" s="783"/>
      <c r="E1" s="783"/>
      <c r="F1" s="783"/>
      <c r="G1" s="1430"/>
      <c r="H1" s="784"/>
    </row>
    <row r="2" spans="1:8" hidden="1">
      <c r="A2" s="785"/>
      <c r="B2" s="785"/>
      <c r="C2" s="786"/>
      <c r="D2" s="340"/>
      <c r="E2" s="340"/>
      <c r="F2" s="340"/>
      <c r="G2" s="1431"/>
    </row>
    <row r="3" spans="1:8" hidden="1">
      <c r="A3" s="785"/>
      <c r="B3" s="785"/>
      <c r="C3" s="786"/>
      <c r="D3" s="340"/>
      <c r="E3" s="340"/>
      <c r="F3" s="340"/>
      <c r="G3" s="1431"/>
    </row>
    <row r="4" spans="1:8" hidden="1">
      <c r="A4" s="785"/>
      <c r="B4" s="785"/>
      <c r="C4" s="786"/>
      <c r="D4" s="340"/>
      <c r="E4" s="340"/>
      <c r="F4" s="340"/>
      <c r="G4" s="1431"/>
    </row>
    <row r="5" spans="1:8" hidden="1">
      <c r="A5" s="785"/>
      <c r="B5" s="785"/>
      <c r="C5" s="786"/>
      <c r="D5" s="340"/>
      <c r="E5" s="340"/>
      <c r="F5" s="340"/>
      <c r="G5" s="1431"/>
    </row>
    <row r="6" spans="1:8" hidden="1">
      <c r="A6" s="785"/>
      <c r="B6" s="785"/>
      <c r="C6" s="786"/>
      <c r="D6" s="340"/>
      <c r="E6" s="340"/>
      <c r="F6" s="340"/>
      <c r="G6" s="1431"/>
    </row>
    <row r="7" spans="1:8" s="789" customFormat="1" ht="28.5" customHeight="1">
      <c r="A7" s="787" t="s">
        <v>1148</v>
      </c>
      <c r="B7" s="786"/>
      <c r="C7" s="786"/>
      <c r="D7" s="788"/>
      <c r="E7" s="788"/>
      <c r="F7" s="788"/>
      <c r="G7" s="1432" t="s">
        <v>1048</v>
      </c>
      <c r="H7" s="20"/>
    </row>
    <row r="8" spans="1:8" hidden="1">
      <c r="A8" s="707"/>
      <c r="B8" s="790"/>
      <c r="C8" s="707"/>
      <c r="D8" s="790"/>
      <c r="E8" s="791"/>
      <c r="F8" s="791"/>
      <c r="G8" s="792"/>
    </row>
    <row r="9" spans="1:8" hidden="1">
      <c r="A9" s="707"/>
      <c r="B9" s="790"/>
      <c r="C9" s="707"/>
      <c r="D9" s="790"/>
      <c r="E9" s="791"/>
      <c r="F9" s="791"/>
      <c r="G9" s="792"/>
    </row>
    <row r="10" spans="1:8" s="796" customFormat="1" ht="26.25" customHeight="1">
      <c r="A10" s="1417" t="s">
        <v>89</v>
      </c>
      <c r="B10" s="1418" t="s">
        <v>2370</v>
      </c>
      <c r="C10" s="1419" t="s">
        <v>1376</v>
      </c>
      <c r="D10" s="1420" t="s">
        <v>1377</v>
      </c>
      <c r="E10" s="1421" t="s">
        <v>1378</v>
      </c>
      <c r="F10" s="1428"/>
      <c r="G10" s="1429" t="s">
        <v>266</v>
      </c>
      <c r="H10" s="795"/>
    </row>
    <row r="11" spans="1:8" s="796" customFormat="1" ht="18" customHeight="1">
      <c r="A11" s="3018" t="s">
        <v>1150</v>
      </c>
      <c r="B11" s="3037" t="s">
        <v>1150</v>
      </c>
      <c r="C11" s="3038" t="s">
        <v>1150</v>
      </c>
      <c r="D11" s="3039" t="s">
        <v>1150</v>
      </c>
      <c r="E11" s="3040" t="s">
        <v>1150</v>
      </c>
      <c r="F11" s="3041"/>
      <c r="G11" s="3042" t="s">
        <v>1047</v>
      </c>
      <c r="H11" s="20"/>
    </row>
    <row r="12" spans="1:8" s="3046" customFormat="1" ht="18" customHeight="1">
      <c r="A12" s="3016" t="s">
        <v>1331</v>
      </c>
      <c r="B12" s="3016" t="s">
        <v>1151</v>
      </c>
      <c r="C12" s="3016" t="s">
        <v>1152</v>
      </c>
      <c r="D12" s="3043" t="s">
        <v>127</v>
      </c>
      <c r="E12" s="3044" t="s">
        <v>127</v>
      </c>
      <c r="F12" s="3045"/>
      <c r="G12" s="330" t="s">
        <v>1338</v>
      </c>
      <c r="H12" s="20"/>
    </row>
    <row r="13" spans="1:8" s="3047" customFormat="1" ht="18" customHeight="1">
      <c r="A13" s="3016" t="s">
        <v>1332</v>
      </c>
      <c r="B13" s="3016" t="s">
        <v>1334</v>
      </c>
      <c r="C13" s="3016" t="s">
        <v>129</v>
      </c>
      <c r="D13" s="3043" t="s">
        <v>130</v>
      </c>
      <c r="E13" s="3044" t="s">
        <v>130</v>
      </c>
      <c r="F13" s="3045"/>
      <c r="G13" s="330" t="s">
        <v>1339</v>
      </c>
      <c r="H13" s="20"/>
    </row>
    <row r="14" spans="1:8" s="3047" customFormat="1" ht="18" customHeight="1">
      <c r="A14" s="3016" t="s">
        <v>2254</v>
      </c>
      <c r="B14" s="3016" t="s">
        <v>1335</v>
      </c>
      <c r="C14" s="3016" t="s">
        <v>133</v>
      </c>
      <c r="D14" s="3043" t="s">
        <v>134</v>
      </c>
      <c r="E14" s="3044" t="s">
        <v>134</v>
      </c>
      <c r="F14" s="3045"/>
      <c r="G14" s="3048"/>
      <c r="H14" s="20"/>
    </row>
    <row r="15" spans="1:8" s="3047" customFormat="1" ht="18" customHeight="1">
      <c r="A15" s="3030"/>
      <c r="B15" s="3030"/>
      <c r="C15" s="3030"/>
      <c r="D15" s="3043"/>
      <c r="E15" s="3044"/>
      <c r="F15" s="3049"/>
      <c r="G15" s="330"/>
      <c r="H15" s="20"/>
    </row>
    <row r="16" spans="1:8" s="3047" customFormat="1" ht="18" customHeight="1">
      <c r="A16" s="3016"/>
      <c r="B16" s="3016"/>
      <c r="C16" s="3016"/>
      <c r="D16" s="3043"/>
      <c r="E16" s="3044"/>
      <c r="F16" s="3045"/>
      <c r="G16" s="330"/>
      <c r="H16" s="20"/>
    </row>
    <row r="17" spans="1:13" s="3047" customFormat="1" ht="18" customHeight="1">
      <c r="A17" s="3018" t="s">
        <v>137</v>
      </c>
      <c r="B17" s="3037" t="s">
        <v>137</v>
      </c>
      <c r="C17" s="3038" t="s">
        <v>137</v>
      </c>
      <c r="D17" s="3050" t="s">
        <v>137</v>
      </c>
      <c r="E17" s="3040" t="s">
        <v>137</v>
      </c>
      <c r="F17" s="3041"/>
      <c r="G17" s="3048"/>
      <c r="H17" s="164"/>
    </row>
    <row r="18" spans="1:13" s="3047" customFormat="1" ht="18" customHeight="1">
      <c r="A18" s="3016" t="s">
        <v>1093</v>
      </c>
      <c r="B18" s="3016" t="s">
        <v>1336</v>
      </c>
      <c r="C18" s="3016" t="s">
        <v>1406</v>
      </c>
      <c r="D18" s="3051" t="s">
        <v>1407</v>
      </c>
      <c r="E18" s="3052" t="s">
        <v>1407</v>
      </c>
      <c r="F18" s="3045"/>
      <c r="G18" s="330"/>
      <c r="H18" s="20"/>
    </row>
    <row r="19" spans="1:13" s="3047" customFormat="1" ht="18" customHeight="1">
      <c r="A19" s="3016" t="s">
        <v>1410</v>
      </c>
      <c r="B19" s="3016" t="s">
        <v>1411</v>
      </c>
      <c r="C19" s="3016" t="s">
        <v>1412</v>
      </c>
      <c r="D19" s="3051" t="s">
        <v>400</v>
      </c>
      <c r="E19" s="3052" t="s">
        <v>1337</v>
      </c>
      <c r="F19" s="3045"/>
      <c r="G19" s="330"/>
      <c r="H19" s="20"/>
    </row>
    <row r="20" spans="1:13" s="165" customFormat="1" ht="18" customHeight="1">
      <c r="A20" s="3016" t="s">
        <v>1861</v>
      </c>
      <c r="B20" s="3016" t="s">
        <v>1862</v>
      </c>
      <c r="C20" s="3016" t="s">
        <v>1863</v>
      </c>
      <c r="D20" s="3051"/>
      <c r="E20" s="3052"/>
      <c r="F20" s="3049"/>
      <c r="G20" s="193"/>
      <c r="H20" s="20"/>
    </row>
    <row r="21" spans="1:13" s="445" customFormat="1" ht="18" customHeight="1">
      <c r="A21" s="3016" t="s">
        <v>1333</v>
      </c>
      <c r="B21" s="3016"/>
      <c r="C21" s="3016"/>
      <c r="D21" s="3051"/>
      <c r="E21" s="3052"/>
      <c r="F21" s="3049"/>
      <c r="G21" s="146"/>
      <c r="H21" s="45"/>
    </row>
    <row r="22" spans="1:13" s="445" customFormat="1" ht="18" customHeight="1">
      <c r="A22" s="3016"/>
      <c r="B22" s="3016"/>
      <c r="C22" s="3016"/>
      <c r="D22" s="3051"/>
      <c r="E22" s="3052"/>
      <c r="F22" s="3045"/>
      <c r="G22" s="146"/>
      <c r="H22" s="45"/>
    </row>
    <row r="23" spans="1:13" s="3047" customFormat="1" ht="18" customHeight="1">
      <c r="A23" s="193"/>
      <c r="B23" s="808"/>
      <c r="C23" s="193"/>
      <c r="D23" s="193"/>
      <c r="E23" s="193"/>
      <c r="F23" s="3045"/>
      <c r="G23" s="146"/>
      <c r="H23" s="20"/>
    </row>
    <row r="24" spans="1:13" s="1423" customFormat="1" ht="18" customHeight="1">
      <c r="A24" s="1422"/>
      <c r="B24" s="1422"/>
      <c r="C24" s="1422"/>
      <c r="D24" s="1422"/>
      <c r="E24" s="1422"/>
      <c r="F24" s="1422"/>
      <c r="G24" s="1422"/>
      <c r="H24" s="1422"/>
    </row>
    <row r="25" spans="1:13" s="1423" customFormat="1" ht="18" customHeight="1">
      <c r="A25" s="1422"/>
      <c r="B25" s="1422"/>
      <c r="C25" s="1422"/>
      <c r="D25" s="1422"/>
      <c r="E25" s="1422"/>
      <c r="F25" s="1422"/>
      <c r="G25" s="1422"/>
      <c r="H25" s="1422"/>
    </row>
    <row r="26" spans="1:13" s="1426" customFormat="1" ht="18" customHeight="1">
      <c r="A26" s="1422"/>
      <c r="B26" s="1422"/>
      <c r="C26" s="1422"/>
      <c r="D26" s="1422"/>
      <c r="E26" s="1422"/>
      <c r="F26" s="1422"/>
      <c r="G26" s="1422"/>
      <c r="H26" s="1425"/>
      <c r="I26" s="1425"/>
      <c r="J26" s="1425"/>
      <c r="K26" s="1425"/>
      <c r="L26" s="1425"/>
      <c r="M26" s="1425"/>
    </row>
    <row r="27" spans="1:13" s="1426" customFormat="1" ht="18" customHeight="1">
      <c r="A27" s="1427"/>
      <c r="B27" s="1427"/>
      <c r="C27" s="1427"/>
      <c r="D27" s="1427"/>
      <c r="E27" s="1427"/>
      <c r="F27" s="1427"/>
      <c r="G27" s="1422"/>
      <c r="H27" s="1425"/>
      <c r="I27" s="1425"/>
      <c r="J27" s="1425"/>
      <c r="K27" s="1425"/>
      <c r="L27" s="1425"/>
      <c r="M27" s="1425"/>
    </row>
    <row r="28" spans="1:13" s="1422" customFormat="1" ht="18" customHeight="1">
      <c r="A28" s="1427"/>
      <c r="B28" s="1427"/>
      <c r="C28" s="1427"/>
      <c r="D28" s="1427"/>
      <c r="E28" s="1427"/>
      <c r="F28" s="1427"/>
      <c r="H28" s="1424"/>
      <c r="I28" s="1424"/>
      <c r="J28" s="1424"/>
      <c r="K28" s="1424"/>
      <c r="L28" s="1424"/>
      <c r="M28" s="1424"/>
    </row>
    <row r="29" spans="1:13" s="1422" customFormat="1" ht="18" customHeight="1">
      <c r="A29" s="45"/>
      <c r="B29" s="45"/>
      <c r="C29" s="45"/>
      <c r="D29" s="45"/>
      <c r="E29" s="45"/>
      <c r="F29" s="45"/>
      <c r="G29" s="20"/>
    </row>
    <row r="30" spans="1:13" s="1422" customFormat="1" ht="18" customHeight="1">
      <c r="A30" s="20"/>
      <c r="B30" s="20"/>
      <c r="C30" s="20"/>
      <c r="D30" s="20"/>
      <c r="E30" s="20"/>
      <c r="F30" s="20"/>
      <c r="G30" s="20"/>
    </row>
    <row r="31" spans="1:13" s="1422" customFormat="1" ht="18" customHeight="1">
      <c r="A31" s="45"/>
      <c r="B31" s="45"/>
      <c r="C31" s="45"/>
      <c r="D31" s="45"/>
      <c r="E31" s="45"/>
      <c r="F31" s="45"/>
      <c r="G31" s="20"/>
    </row>
    <row r="32" spans="1:13" s="1422" customFormat="1" ht="18" customHeight="1">
      <c r="A32" s="45"/>
      <c r="B32" s="45"/>
      <c r="C32" s="45"/>
      <c r="D32" s="45"/>
      <c r="E32" s="45"/>
      <c r="F32" s="45"/>
      <c r="G32" s="20"/>
    </row>
    <row r="33" spans="1:7" s="1422" customFormat="1" ht="18" customHeight="1">
      <c r="A33" s="20"/>
      <c r="B33" s="20"/>
      <c r="C33" s="20"/>
      <c r="D33" s="20"/>
      <c r="E33" s="20"/>
      <c r="F33" s="20"/>
      <c r="G33" s="20"/>
    </row>
    <row r="34" spans="1:7">
      <c r="A34" s="45"/>
      <c r="B34" s="45"/>
      <c r="C34" s="45"/>
      <c r="D34" s="45"/>
      <c r="E34" s="45"/>
      <c r="F34" s="45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indexed="60"/>
  </sheetPr>
  <dimension ref="A1:M57"/>
  <sheetViews>
    <sheetView showGridLines="0" zoomScale="75" workbookViewId="0">
      <pane ySplit="9" topLeftCell="A10" activePane="bottomLeft" state="frozen"/>
      <selection pane="bottomLeft" activeCell="C32" sqref="C32"/>
    </sheetView>
  </sheetViews>
  <sheetFormatPr defaultRowHeight="12.75"/>
  <cols>
    <col min="1" max="5" width="78.42578125" customWidth="1"/>
    <col min="6" max="8" width="0" hidden="1" customWidth="1"/>
    <col min="9" max="9" width="8.7109375" customWidth="1"/>
  </cols>
  <sheetData>
    <row r="1" spans="1:9" ht="34.5">
      <c r="A1" s="566" t="s">
        <v>843</v>
      </c>
      <c r="B1" s="565"/>
      <c r="C1" s="565"/>
      <c r="D1" s="564"/>
      <c r="E1" s="564"/>
      <c r="F1" s="6"/>
      <c r="G1" s="1"/>
      <c r="H1" s="1"/>
      <c r="I1" s="1"/>
    </row>
    <row r="2" spans="1:9" ht="23.25" hidden="1">
      <c r="A2" s="1"/>
      <c r="B2" s="1"/>
      <c r="C2" s="1"/>
      <c r="D2" s="563"/>
      <c r="E2" s="563"/>
      <c r="F2" s="6"/>
      <c r="G2" s="1"/>
      <c r="H2" s="1"/>
      <c r="I2" s="1"/>
    </row>
    <row r="3" spans="1:9" ht="23.25" hidden="1">
      <c r="A3" s="1"/>
      <c r="B3" s="1"/>
      <c r="C3" s="1"/>
      <c r="D3" s="563"/>
      <c r="E3" s="563"/>
      <c r="F3" s="6"/>
      <c r="G3" s="1"/>
      <c r="H3" s="1"/>
      <c r="I3" s="1"/>
    </row>
    <row r="4" spans="1:9" ht="23.25" hidden="1">
      <c r="A4" s="1"/>
      <c r="B4" s="1"/>
      <c r="C4" s="1"/>
      <c r="D4" s="563"/>
      <c r="E4" s="563"/>
      <c r="F4" s="6"/>
      <c r="G4" s="1"/>
      <c r="H4" s="1"/>
      <c r="I4" s="1"/>
    </row>
    <row r="5" spans="1:9" ht="23.25" hidden="1">
      <c r="A5" s="1"/>
      <c r="B5" s="1"/>
      <c r="C5" s="1"/>
      <c r="D5" s="563"/>
      <c r="E5" s="563"/>
      <c r="F5" s="6"/>
      <c r="G5" s="1"/>
      <c r="H5" s="1"/>
      <c r="I5" s="1"/>
    </row>
    <row r="6" spans="1:9" ht="23.25" hidden="1">
      <c r="A6" s="8"/>
      <c r="B6" s="9"/>
      <c r="C6" s="8"/>
      <c r="D6" s="562"/>
      <c r="E6" s="561"/>
      <c r="F6" s="6"/>
      <c r="G6" s="1"/>
      <c r="H6" s="1"/>
      <c r="I6" s="1"/>
    </row>
    <row r="7" spans="1:9" ht="29.25" hidden="1">
      <c r="A7" s="560" t="s">
        <v>842</v>
      </c>
      <c r="B7" s="559"/>
      <c r="C7" s="558"/>
      <c r="D7" s="557"/>
      <c r="E7" s="556"/>
      <c r="F7" s="6"/>
      <c r="G7" s="1"/>
      <c r="H7" s="1"/>
      <c r="I7" s="1"/>
    </row>
    <row r="8" spans="1:9" ht="26.25">
      <c r="A8" s="555" t="s">
        <v>841</v>
      </c>
      <c r="B8" s="554" t="s">
        <v>884</v>
      </c>
      <c r="C8" s="780" t="s">
        <v>885</v>
      </c>
      <c r="D8" s="776" t="s">
        <v>886</v>
      </c>
      <c r="E8" s="777" t="s">
        <v>887</v>
      </c>
      <c r="F8" s="569"/>
      <c r="G8" s="1"/>
      <c r="H8" s="1"/>
      <c r="I8" s="1"/>
    </row>
    <row r="9" spans="1:9" ht="26.25" hidden="1">
      <c r="A9" s="553"/>
      <c r="B9" s="551"/>
      <c r="C9" s="552"/>
      <c r="D9" s="551" t="s">
        <v>1834</v>
      </c>
      <c r="E9" s="550" t="s">
        <v>1835</v>
      </c>
      <c r="F9" s="6"/>
      <c r="G9" s="1" t="e">
        <f>SUM(G10:G25)</f>
        <v>#REF!</v>
      </c>
      <c r="H9" s="1"/>
      <c r="I9" s="568"/>
    </row>
    <row r="10" spans="1:9" s="48" customFormat="1" ht="18" customHeight="1">
      <c r="A10" s="3009" t="s">
        <v>384</v>
      </c>
      <c r="B10" s="3010" t="s">
        <v>383</v>
      </c>
      <c r="C10" s="3025" t="s">
        <v>382</v>
      </c>
      <c r="D10" s="3026" t="s">
        <v>381</v>
      </c>
      <c r="E10" s="3027" t="s">
        <v>380</v>
      </c>
      <c r="F10" s="146" t="e">
        <f>#REF!</f>
        <v>#REF!</v>
      </c>
      <c r="G10" s="20" t="e">
        <f t="shared" ref="G10:G25" si="0">IF(F10&lt;&gt;0,1,0)</f>
        <v>#REF!</v>
      </c>
      <c r="H10" s="3028" t="e">
        <f>IF(G10&gt;0,SUM(G$10:G10),#REF!+0.001)</f>
        <v>#REF!</v>
      </c>
      <c r="I10" s="3029"/>
    </row>
    <row r="11" spans="1:9" s="2335" customFormat="1" ht="18" customHeight="1">
      <c r="A11" s="3016" t="s">
        <v>379</v>
      </c>
      <c r="B11" s="3016" t="s">
        <v>378</v>
      </c>
      <c r="C11" s="3016" t="s">
        <v>377</v>
      </c>
      <c r="D11" s="3016" t="s">
        <v>376</v>
      </c>
      <c r="E11" s="3016" t="s">
        <v>375</v>
      </c>
      <c r="F11" s="145" t="e">
        <f>#REF!</f>
        <v>#REF!</v>
      </c>
      <c r="G11" s="375" t="e">
        <f t="shared" si="0"/>
        <v>#REF!</v>
      </c>
      <c r="H11" s="3015" t="e">
        <f>IF(G11&gt;0,SUM(G$10:G11),H10+0.001)</f>
        <v>#REF!</v>
      </c>
      <c r="I11" s="375"/>
    </row>
    <row r="12" spans="1:9" s="2335" customFormat="1" ht="18" customHeight="1">
      <c r="A12" s="3016" t="s">
        <v>374</v>
      </c>
      <c r="B12" s="3016" t="s">
        <v>373</v>
      </c>
      <c r="C12" s="3030"/>
      <c r="D12" s="3016"/>
      <c r="E12" s="3016"/>
      <c r="F12" s="145" t="e">
        <f>#REF!</f>
        <v>#REF!</v>
      </c>
      <c r="G12" s="375" t="e">
        <f t="shared" si="0"/>
        <v>#REF!</v>
      </c>
      <c r="H12" s="3015" t="e">
        <f>IF(G12&gt;0,SUM(G$10:G12),H11+0.001)</f>
        <v>#REF!</v>
      </c>
      <c r="I12" s="375"/>
    </row>
    <row r="13" spans="1:9" s="2335" customFormat="1" ht="18" customHeight="1">
      <c r="A13" s="3016" t="s">
        <v>372</v>
      </c>
      <c r="B13" s="3016" t="s">
        <v>371</v>
      </c>
      <c r="C13" s="3016"/>
      <c r="D13" s="3016"/>
      <c r="E13" s="3016"/>
      <c r="F13" s="3031" t="e">
        <f>#REF!</f>
        <v>#REF!</v>
      </c>
      <c r="G13" s="375" t="e">
        <f t="shared" si="0"/>
        <v>#REF!</v>
      </c>
      <c r="H13" s="3015" t="e">
        <f>IF(G13&gt;0,SUM(G$10:G13),H12+0.001)</f>
        <v>#REF!</v>
      </c>
      <c r="I13" s="375"/>
    </row>
    <row r="14" spans="1:9" s="2335" customFormat="1" ht="18" customHeight="1">
      <c r="A14" s="3016"/>
      <c r="B14" s="3016"/>
      <c r="C14" s="3030"/>
      <c r="D14" s="3016"/>
      <c r="E14" s="3016"/>
      <c r="F14" s="3031" t="e">
        <f>#REF!</f>
        <v>#REF!</v>
      </c>
      <c r="G14" s="375" t="e">
        <f t="shared" si="0"/>
        <v>#REF!</v>
      </c>
      <c r="H14" s="3015" t="e">
        <f>IF(G14&gt;0,SUM(G$10:G14),H13+0.001)</f>
        <v>#REF!</v>
      </c>
      <c r="I14" s="3032"/>
    </row>
    <row r="15" spans="1:9" s="2335" customFormat="1" ht="18" customHeight="1">
      <c r="A15" s="3016"/>
      <c r="B15" s="3016"/>
      <c r="C15" s="3016"/>
      <c r="D15" s="3016"/>
      <c r="E15" s="3016"/>
      <c r="F15" s="3031" t="e">
        <f>#REF!</f>
        <v>#REF!</v>
      </c>
      <c r="G15" s="375" t="e">
        <f t="shared" si="0"/>
        <v>#REF!</v>
      </c>
      <c r="H15" s="3015" t="e">
        <f>IF(G15&gt;0,SUM(G$10:G15),#REF!+0.001)</f>
        <v>#REF!</v>
      </c>
      <c r="I15" s="375"/>
    </row>
    <row r="16" spans="1:9" s="2335" customFormat="1" ht="18" customHeight="1">
      <c r="A16" s="3018" t="s">
        <v>370</v>
      </c>
      <c r="B16" s="3019" t="s">
        <v>369</v>
      </c>
      <c r="C16" s="3020"/>
      <c r="D16" s="3020"/>
      <c r="E16" s="3020"/>
      <c r="F16" s="3033" t="e">
        <f>#REF!</f>
        <v>#REF!</v>
      </c>
      <c r="G16" s="375" t="e">
        <f t="shared" si="0"/>
        <v>#REF!</v>
      </c>
      <c r="H16" s="3015" t="e">
        <f>IF(G16&gt;0,SUM(G$10:G16),H15+0.001)</f>
        <v>#REF!</v>
      </c>
      <c r="I16" s="375"/>
    </row>
    <row r="17" spans="1:13" s="2335" customFormat="1" ht="18" customHeight="1">
      <c r="A17" s="3016" t="s">
        <v>368</v>
      </c>
      <c r="B17" s="3016" t="s">
        <v>367</v>
      </c>
      <c r="C17" s="324"/>
      <c r="D17" s="324"/>
      <c r="E17" s="324"/>
      <c r="F17" s="172" t="e">
        <f>#REF!</f>
        <v>#REF!</v>
      </c>
      <c r="G17" s="375" t="e">
        <f t="shared" si="0"/>
        <v>#REF!</v>
      </c>
      <c r="H17" s="3015" t="e">
        <f>IF(G17&gt;0,SUM(G$10:G17),H16+0.001)</f>
        <v>#REF!</v>
      </c>
      <c r="I17" s="375"/>
    </row>
    <row r="18" spans="1:13" s="2335" customFormat="1" ht="18" customHeight="1">
      <c r="A18" s="3016"/>
      <c r="B18" s="3016" t="s">
        <v>366</v>
      </c>
      <c r="C18" s="324"/>
      <c r="D18" s="324"/>
      <c r="E18" s="324"/>
      <c r="F18" s="172" t="e">
        <f>#REF!</f>
        <v>#REF!</v>
      </c>
      <c r="G18" s="375" t="e">
        <f t="shared" si="0"/>
        <v>#REF!</v>
      </c>
      <c r="H18" s="3015" t="e">
        <f>IF(G18&gt;0,SUM(G$10:G18),H17+0.001)</f>
        <v>#REF!</v>
      </c>
      <c r="I18" s="3034"/>
    </row>
    <row r="19" spans="1:13" s="2335" customFormat="1" ht="18" customHeight="1">
      <c r="A19" s="3016"/>
      <c r="B19" s="3030"/>
      <c r="C19" s="324"/>
      <c r="D19" s="324"/>
      <c r="E19" s="324"/>
      <c r="F19" s="172" t="e">
        <f>#REF!</f>
        <v>#REF!</v>
      </c>
      <c r="G19" s="375" t="e">
        <f t="shared" si="0"/>
        <v>#REF!</v>
      </c>
      <c r="H19" s="3015" t="e">
        <f>IF(G19&gt;0,SUM(G$10:G19),#REF!+0.001)</f>
        <v>#REF!</v>
      </c>
      <c r="I19" s="375"/>
    </row>
    <row r="20" spans="1:13" s="2335" customFormat="1" ht="18" customHeight="1">
      <c r="A20" s="3016"/>
      <c r="B20" s="3016"/>
      <c r="C20" s="324"/>
      <c r="D20" s="324"/>
      <c r="E20" s="324"/>
      <c r="F20" s="3035" t="s">
        <v>885</v>
      </c>
      <c r="G20" s="375">
        <f t="shared" si="0"/>
        <v>1</v>
      </c>
      <c r="H20" s="3015" t="e">
        <f>IF(G20&gt;0,SUM(G$10:G20),H19+0.001)</f>
        <v>#REF!</v>
      </c>
      <c r="I20" s="375"/>
    </row>
    <row r="21" spans="1:13" s="2335" customFormat="1" ht="18" customHeight="1">
      <c r="A21" s="3016"/>
      <c r="B21" s="3030"/>
      <c r="C21" s="324"/>
      <c r="D21" s="324"/>
      <c r="E21" s="324"/>
      <c r="F21" s="3033" t="e">
        <f>#REF!</f>
        <v>#REF!</v>
      </c>
      <c r="G21" s="375" t="e">
        <f t="shared" si="0"/>
        <v>#REF!</v>
      </c>
      <c r="H21" s="3015" t="e">
        <f>IF(G21&gt;0,SUM(G$10:G21),H20+0.001)</f>
        <v>#REF!</v>
      </c>
      <c r="I21" s="375"/>
    </row>
    <row r="22" spans="1:13" s="2335" customFormat="1" ht="18" customHeight="1">
      <c r="A22" s="3018" t="s">
        <v>365</v>
      </c>
      <c r="B22" s="3019" t="s">
        <v>364</v>
      </c>
      <c r="C22" s="3021"/>
      <c r="D22" s="3021"/>
      <c r="E22" s="3021"/>
      <c r="F22" s="3033" t="e">
        <f>#REF!</f>
        <v>#REF!</v>
      </c>
      <c r="G22" s="375" t="e">
        <f t="shared" si="0"/>
        <v>#REF!</v>
      </c>
      <c r="H22" s="3015" t="e">
        <f>IF(G22&gt;0,SUM(G$10:G22),H21+0.001)</f>
        <v>#REF!</v>
      </c>
      <c r="I22" s="3036"/>
    </row>
    <row r="23" spans="1:13" s="2335" customFormat="1" ht="18" customHeight="1">
      <c r="A23" s="3016" t="s">
        <v>363</v>
      </c>
      <c r="B23" s="3016" t="s">
        <v>392</v>
      </c>
      <c r="C23" s="324"/>
      <c r="D23" s="324"/>
      <c r="E23" s="324"/>
      <c r="F23" s="3033" t="e">
        <f>#REF!</f>
        <v>#REF!</v>
      </c>
      <c r="G23" s="375" t="e">
        <f t="shared" si="0"/>
        <v>#REF!</v>
      </c>
      <c r="H23" s="3015" t="e">
        <f>IF(G23&gt;0,SUM(G$10:G23),#REF!+0.001)</f>
        <v>#REF!</v>
      </c>
      <c r="I23" s="375"/>
    </row>
    <row r="24" spans="1:13" s="2335" customFormat="1" ht="18" customHeight="1">
      <c r="A24" s="3016" t="s">
        <v>391</v>
      </c>
      <c r="B24" s="3016" t="s">
        <v>390</v>
      </c>
      <c r="C24" s="324"/>
      <c r="D24" s="324"/>
      <c r="E24" s="324"/>
      <c r="F24" s="3033" t="e">
        <f>#REF!</f>
        <v>#REF!</v>
      </c>
      <c r="G24" s="375" t="e">
        <f t="shared" si="0"/>
        <v>#REF!</v>
      </c>
      <c r="H24" s="3015" t="e">
        <f>IF(G24&gt;0,SUM(G$10:G24),H23+0.001)</f>
        <v>#REF!</v>
      </c>
      <c r="I24" s="375"/>
    </row>
    <row r="25" spans="1:13" s="2335" customFormat="1" ht="18" customHeight="1">
      <c r="A25" s="3030"/>
      <c r="B25" s="3030"/>
      <c r="C25" s="324"/>
      <c r="D25" s="324"/>
      <c r="E25" s="324"/>
      <c r="F25" s="3033" t="e">
        <f>#REF!</f>
        <v>#REF!</v>
      </c>
      <c r="G25" s="375" t="e">
        <f t="shared" si="0"/>
        <v>#REF!</v>
      </c>
      <c r="H25" s="3015" t="e">
        <f>IF(G25&gt;0,SUM(G$10:G25),H24+0.001)</f>
        <v>#REF!</v>
      </c>
      <c r="I25" s="375"/>
    </row>
    <row r="26" spans="1:13" s="2335" customFormat="1" ht="18" customHeight="1">
      <c r="A26" s="3016"/>
      <c r="B26" s="3016"/>
      <c r="C26" s="324"/>
      <c r="D26" s="324"/>
      <c r="E26" s="324"/>
      <c r="F26" s="22"/>
      <c r="G26" s="22"/>
      <c r="H26" s="22"/>
      <c r="I26" s="375"/>
    </row>
    <row r="27" spans="1:13" s="2335" customFormat="1" ht="18" customHeight="1">
      <c r="A27" s="3030"/>
      <c r="B27" s="3030"/>
      <c r="C27" s="324"/>
      <c r="D27" s="324"/>
      <c r="E27" s="324"/>
      <c r="F27" s="2364"/>
      <c r="G27" s="2364"/>
      <c r="H27" s="2364"/>
      <c r="I27" s="2364"/>
      <c r="J27" s="2364"/>
      <c r="K27" s="2364"/>
      <c r="L27" s="2364"/>
      <c r="M27" s="2364"/>
    </row>
    <row r="28" spans="1:13" s="2335" customFormat="1" ht="18" customHeight="1">
      <c r="A28" s="3018" t="s">
        <v>389</v>
      </c>
      <c r="B28" s="3019" t="s">
        <v>388</v>
      </c>
      <c r="C28" s="3022"/>
      <c r="D28" s="3022"/>
      <c r="E28" s="3022"/>
      <c r="F28" s="2364"/>
      <c r="G28" s="2364"/>
      <c r="H28" s="2364"/>
      <c r="I28" s="2364"/>
      <c r="J28" s="2364"/>
      <c r="K28" s="2364"/>
      <c r="L28" s="2364"/>
      <c r="M28" s="2364"/>
    </row>
    <row r="29" spans="1:13" s="2335" customFormat="1" ht="18" customHeight="1">
      <c r="A29" s="3016" t="s">
        <v>387</v>
      </c>
      <c r="B29" s="3016" t="s">
        <v>408</v>
      </c>
      <c r="C29" s="324"/>
      <c r="D29" s="324"/>
      <c r="E29" s="324"/>
      <c r="F29" s="2364"/>
      <c r="G29" s="2364"/>
      <c r="H29" s="2364"/>
      <c r="I29" s="2364"/>
      <c r="J29" s="2364"/>
      <c r="K29" s="2364"/>
      <c r="L29" s="2364"/>
      <c r="M29" s="2364"/>
    </row>
    <row r="30" spans="1:13" s="2335" customFormat="1" ht="18" customHeight="1">
      <c r="A30" s="3016" t="s">
        <v>407</v>
      </c>
      <c r="B30" s="3016" t="s">
        <v>845</v>
      </c>
      <c r="C30" s="324"/>
      <c r="D30" s="324"/>
      <c r="E30" s="324"/>
      <c r="F30" s="2364"/>
      <c r="G30" s="2364"/>
      <c r="H30" s="2364"/>
      <c r="I30" s="2364"/>
      <c r="J30" s="2364"/>
      <c r="K30" s="2364"/>
      <c r="L30" s="2364"/>
      <c r="M30" s="2364"/>
    </row>
    <row r="31" spans="1:13" s="2335" customFormat="1" ht="18" customHeight="1">
      <c r="A31" s="3030"/>
      <c r="B31" s="3030"/>
      <c r="C31" s="324"/>
      <c r="D31" s="324"/>
      <c r="E31" s="324"/>
      <c r="F31" s="2364"/>
      <c r="G31" s="2364"/>
      <c r="H31" s="2364"/>
      <c r="I31" s="2364"/>
      <c r="J31" s="2364"/>
      <c r="K31" s="2364"/>
      <c r="L31" s="2364"/>
      <c r="M31" s="2364"/>
    </row>
    <row r="32" spans="1:13" s="2335" customFormat="1" ht="18" customHeight="1">
      <c r="A32" s="3016"/>
      <c r="B32" s="3016"/>
      <c r="C32" s="324"/>
      <c r="D32" s="324"/>
      <c r="E32" s="324"/>
      <c r="F32" s="2364"/>
      <c r="G32" s="2364"/>
      <c r="H32" s="2364"/>
      <c r="I32" s="2364"/>
      <c r="J32" s="2364"/>
      <c r="K32" s="2364"/>
      <c r="L32" s="2364"/>
      <c r="M32" s="2364"/>
    </row>
    <row r="33" spans="1:13" s="2335" customFormat="1" ht="18" customHeight="1">
      <c r="A33" s="3030"/>
      <c r="B33" s="3030"/>
      <c r="C33" s="324"/>
      <c r="D33" s="324"/>
      <c r="E33" s="324"/>
      <c r="F33" s="2364"/>
      <c r="G33" s="2364"/>
      <c r="H33" s="2364"/>
      <c r="I33" s="2364"/>
      <c r="J33" s="2364"/>
      <c r="K33" s="2364"/>
      <c r="L33" s="2364"/>
      <c r="M33" s="2364"/>
    </row>
    <row r="34" spans="1:13" s="48" customFormat="1" ht="18" customHeight="1">
      <c r="A34" s="3023"/>
      <c r="B34" s="3023"/>
      <c r="C34" s="3024"/>
      <c r="D34" s="3024"/>
      <c r="E34" s="3024"/>
      <c r="F34" s="186"/>
      <c r="G34" s="186"/>
      <c r="H34" s="186"/>
      <c r="I34" s="186"/>
      <c r="J34" s="186"/>
      <c r="K34" s="186"/>
      <c r="L34" s="186"/>
      <c r="M34" s="186"/>
    </row>
    <row r="35" spans="1:13" s="163" customFormat="1" ht="18" customHeight="1">
      <c r="A35" s="421"/>
      <c r="B35" s="421"/>
      <c r="C35" s="421"/>
      <c r="D35" s="421"/>
      <c r="E35" s="421"/>
      <c r="F35" s="186"/>
      <c r="G35" s="186"/>
      <c r="H35" s="186"/>
      <c r="I35" s="186"/>
      <c r="J35" s="186"/>
      <c r="K35" s="186"/>
      <c r="L35" s="186"/>
      <c r="M35" s="186"/>
    </row>
    <row r="36" spans="1:13" ht="21" customHeight="1">
      <c r="A36" s="570"/>
      <c r="B36" s="570"/>
      <c r="C36" s="570"/>
      <c r="D36" s="570"/>
      <c r="E36" s="570"/>
      <c r="F36" s="571"/>
      <c r="G36" s="571"/>
      <c r="H36" s="571"/>
      <c r="I36" s="571"/>
      <c r="J36" s="571"/>
      <c r="K36" s="571"/>
      <c r="L36" s="571"/>
      <c r="M36" s="571"/>
    </row>
    <row r="37" spans="1:13" ht="21" customHeight="1">
      <c r="A37" s="570"/>
      <c r="B37" s="570"/>
      <c r="C37" s="570"/>
      <c r="D37" s="570"/>
      <c r="E37" s="570"/>
      <c r="F37" s="571"/>
      <c r="G37" s="571"/>
      <c r="H37" s="571"/>
      <c r="I37" s="571"/>
      <c r="J37" s="571"/>
      <c r="K37" s="571"/>
      <c r="L37" s="571"/>
      <c r="M37" s="571"/>
    </row>
    <row r="38" spans="1:13" ht="21" customHeight="1">
      <c r="A38" s="570"/>
      <c r="B38" s="570"/>
      <c r="C38" s="570"/>
      <c r="D38" s="570"/>
      <c r="E38" s="570"/>
      <c r="F38" s="571"/>
      <c r="G38" s="571"/>
      <c r="H38" s="571"/>
      <c r="I38" s="571"/>
      <c r="J38" s="571"/>
      <c r="K38" s="571"/>
      <c r="L38" s="571"/>
      <c r="M38" s="571"/>
    </row>
    <row r="39" spans="1:13" ht="21" customHeight="1">
      <c r="A39" s="570"/>
      <c r="B39" s="570"/>
      <c r="C39" s="570"/>
      <c r="D39" s="570"/>
      <c r="E39" s="570"/>
      <c r="F39" s="571"/>
      <c r="G39" s="571"/>
      <c r="H39" s="571"/>
      <c r="I39" s="571"/>
      <c r="J39" s="571"/>
      <c r="K39" s="571"/>
      <c r="L39" s="571"/>
      <c r="M39" s="571"/>
    </row>
    <row r="40" spans="1:13" ht="21" customHeight="1">
      <c r="A40" s="570"/>
      <c r="B40" s="570"/>
      <c r="C40" s="570"/>
      <c r="D40" s="570"/>
      <c r="E40" s="570"/>
      <c r="F40" s="571"/>
      <c r="G40" s="571"/>
      <c r="H40" s="571"/>
      <c r="I40" s="571"/>
      <c r="J40" s="571"/>
      <c r="K40" s="571"/>
      <c r="L40" s="571"/>
      <c r="M40" s="571"/>
    </row>
    <row r="41" spans="1:13" ht="21" customHeight="1">
      <c r="A41" s="570"/>
      <c r="B41" s="570"/>
      <c r="C41" s="570"/>
      <c r="D41" s="570"/>
      <c r="E41" s="570"/>
      <c r="F41" s="571"/>
      <c r="G41" s="571"/>
      <c r="H41" s="571"/>
      <c r="I41" s="571"/>
      <c r="J41" s="571"/>
      <c r="K41" s="571"/>
      <c r="L41" s="571"/>
      <c r="M41" s="571"/>
    </row>
    <row r="42" spans="1:13" ht="21" customHeight="1">
      <c r="A42" s="570"/>
      <c r="B42" s="570"/>
      <c r="C42" s="570"/>
      <c r="D42" s="570"/>
      <c r="E42" s="570"/>
      <c r="F42" s="571"/>
      <c r="G42" s="571"/>
      <c r="H42" s="571"/>
      <c r="I42" s="571"/>
      <c r="J42" s="571"/>
      <c r="K42" s="571"/>
      <c r="L42" s="571"/>
      <c r="M42" s="571"/>
    </row>
    <row r="43" spans="1:13" ht="21" customHeight="1">
      <c r="A43" s="570"/>
      <c r="B43" s="570"/>
      <c r="C43" s="570"/>
      <c r="D43" s="570"/>
      <c r="E43" s="570"/>
      <c r="F43" s="571"/>
      <c r="G43" s="571"/>
      <c r="H43" s="571"/>
      <c r="I43" s="571"/>
      <c r="J43" s="571"/>
      <c r="K43" s="571"/>
      <c r="L43" s="571"/>
      <c r="M43" s="571"/>
    </row>
    <row r="44" spans="1:13" ht="21" customHeight="1">
      <c r="A44" s="570"/>
      <c r="B44" s="570"/>
      <c r="C44" s="570"/>
      <c r="D44" s="570"/>
      <c r="E44" s="570"/>
      <c r="F44" s="571"/>
      <c r="G44" s="571"/>
      <c r="H44" s="571"/>
      <c r="I44" s="571"/>
      <c r="J44" s="571"/>
      <c r="K44" s="571"/>
      <c r="L44" s="571"/>
      <c r="M44" s="571"/>
    </row>
    <row r="45" spans="1:13" ht="21" customHeight="1">
      <c r="A45" s="570"/>
      <c r="B45" s="570"/>
      <c r="C45" s="570"/>
      <c r="D45" s="570"/>
      <c r="E45" s="570"/>
      <c r="F45" s="571"/>
      <c r="G45" s="571"/>
      <c r="H45" s="571"/>
      <c r="I45" s="571"/>
      <c r="J45" s="571"/>
      <c r="K45" s="571"/>
      <c r="L45" s="571"/>
      <c r="M45" s="571"/>
    </row>
    <row r="46" spans="1:13" ht="21" customHeight="1">
      <c r="A46" s="570"/>
      <c r="B46" s="570"/>
      <c r="C46" s="570"/>
      <c r="D46" s="570"/>
      <c r="E46" s="570"/>
      <c r="F46" s="571"/>
      <c r="G46" s="571"/>
      <c r="H46" s="571"/>
      <c r="I46" s="571"/>
      <c r="J46" s="571"/>
      <c r="K46" s="571"/>
      <c r="L46" s="571"/>
      <c r="M46" s="571"/>
    </row>
    <row r="47" spans="1:13" ht="21" customHeight="1">
      <c r="A47" s="571"/>
      <c r="B47" s="571"/>
      <c r="C47" s="571"/>
      <c r="D47" s="571"/>
      <c r="E47" s="571"/>
      <c r="F47" s="571"/>
      <c r="G47" s="571"/>
      <c r="H47" s="571"/>
      <c r="I47" s="571"/>
      <c r="J47" s="571"/>
      <c r="K47" s="571"/>
      <c r="L47" s="571"/>
      <c r="M47" s="571"/>
    </row>
    <row r="48" spans="1:13">
      <c r="A48" s="571"/>
      <c r="B48" s="571"/>
      <c r="C48" s="571"/>
      <c r="D48" s="571"/>
      <c r="E48" s="571"/>
      <c r="F48" s="571"/>
      <c r="G48" s="571"/>
      <c r="H48" s="571"/>
      <c r="I48" s="571"/>
      <c r="J48" s="571"/>
      <c r="K48" s="571"/>
      <c r="L48" s="571"/>
      <c r="M48" s="571"/>
    </row>
    <row r="49" spans="1:13">
      <c r="A49" s="571"/>
      <c r="B49" s="571"/>
      <c r="C49" s="571"/>
      <c r="D49" s="571"/>
      <c r="E49" s="571"/>
      <c r="F49" s="571"/>
      <c r="G49" s="571"/>
      <c r="H49" s="571"/>
      <c r="I49" s="571"/>
      <c r="J49" s="571"/>
      <c r="K49" s="571"/>
      <c r="L49" s="571"/>
      <c r="M49" s="571"/>
    </row>
    <row r="50" spans="1:13">
      <c r="A50" s="571"/>
      <c r="B50" s="571"/>
      <c r="C50" s="571"/>
      <c r="D50" s="571"/>
      <c r="E50" s="571"/>
      <c r="F50" s="571"/>
      <c r="G50" s="571"/>
      <c r="H50" s="571"/>
      <c r="I50" s="571"/>
      <c r="J50" s="571"/>
      <c r="K50" s="571"/>
      <c r="L50" s="571"/>
      <c r="M50" s="571"/>
    </row>
    <row r="51" spans="1:13">
      <c r="A51" s="571"/>
      <c r="B51" s="571"/>
      <c r="C51" s="571"/>
      <c r="D51" s="571"/>
      <c r="E51" s="571"/>
      <c r="F51" s="571"/>
      <c r="G51" s="571"/>
      <c r="H51" s="571"/>
      <c r="I51" s="571"/>
      <c r="J51" s="571"/>
      <c r="K51" s="571"/>
      <c r="L51" s="571"/>
      <c r="M51" s="571"/>
    </row>
    <row r="52" spans="1:13">
      <c r="A52" s="571"/>
      <c r="B52" s="571"/>
      <c r="C52" s="571"/>
      <c r="D52" s="571"/>
      <c r="E52" s="571"/>
      <c r="F52" s="571"/>
      <c r="G52" s="571"/>
      <c r="H52" s="571"/>
      <c r="I52" s="571"/>
      <c r="J52" s="571"/>
      <c r="K52" s="571"/>
      <c r="L52" s="571"/>
      <c r="M52" s="571"/>
    </row>
    <row r="53" spans="1:13">
      <c r="A53" s="571"/>
      <c r="B53" s="571"/>
      <c r="C53" s="571"/>
      <c r="D53" s="571"/>
      <c r="E53" s="571"/>
      <c r="F53" s="571"/>
      <c r="G53" s="571"/>
      <c r="H53" s="571"/>
      <c r="I53" s="571"/>
      <c r="J53" s="571"/>
      <c r="K53" s="571"/>
      <c r="L53" s="571"/>
      <c r="M53" s="571"/>
    </row>
    <row r="54" spans="1:13">
      <c r="A54" s="571"/>
      <c r="B54" s="571"/>
      <c r="C54" s="571"/>
      <c r="D54" s="571"/>
      <c r="E54" s="571"/>
      <c r="F54" s="571"/>
      <c r="G54" s="571"/>
      <c r="H54" s="571"/>
      <c r="I54" s="571"/>
      <c r="J54" s="571"/>
      <c r="K54" s="571"/>
      <c r="L54" s="571"/>
      <c r="M54" s="571"/>
    </row>
    <row r="55" spans="1:13">
      <c r="A55" s="571"/>
      <c r="B55" s="571"/>
      <c r="C55" s="571"/>
      <c r="D55" s="571"/>
      <c r="E55" s="571"/>
      <c r="F55" s="571"/>
      <c r="G55" s="571"/>
      <c r="H55" s="571"/>
      <c r="I55" s="571"/>
      <c r="J55" s="571"/>
      <c r="K55" s="571"/>
      <c r="L55" s="571"/>
      <c r="M55" s="571"/>
    </row>
    <row r="56" spans="1:13">
      <c r="A56" s="571"/>
      <c r="B56" s="571"/>
      <c r="C56" s="571"/>
      <c r="D56" s="571"/>
      <c r="E56" s="571"/>
      <c r="F56" s="571"/>
      <c r="G56" s="571"/>
      <c r="H56" s="571"/>
      <c r="I56" s="571"/>
      <c r="J56" s="571"/>
      <c r="K56" s="571"/>
      <c r="L56" s="571"/>
      <c r="M56" s="571"/>
    </row>
    <row r="57" spans="1:13">
      <c r="A57" s="571"/>
      <c r="B57" s="571"/>
      <c r="C57" s="571"/>
      <c r="D57" s="571"/>
      <c r="E57" s="571"/>
      <c r="F57" s="571"/>
      <c r="G57" s="571"/>
      <c r="H57" s="571"/>
      <c r="I57" s="571"/>
      <c r="J57" s="571"/>
      <c r="K57" s="571"/>
      <c r="L57" s="571"/>
      <c r="M57" s="57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8">
    <tabColor indexed="60"/>
  </sheetPr>
  <dimension ref="A1:GD83"/>
  <sheetViews>
    <sheetView showGridLines="0" topLeftCell="A2" zoomScale="60" zoomScaleNormal="60" workbookViewId="0">
      <pane xSplit="3" ySplit="21" topLeftCell="D49" activePane="bottomRight" state="frozen"/>
      <selection activeCell="A2" sqref="A2"/>
      <selection pane="topRight" activeCell="D2" sqref="D2"/>
      <selection pane="bottomLeft" activeCell="A23" sqref="A23"/>
      <selection pane="bottomRight" activeCell="CW15" sqref="CW15"/>
    </sheetView>
  </sheetViews>
  <sheetFormatPr defaultRowHeight="23.25"/>
  <cols>
    <col min="1" max="1" width="15.85546875" style="60" customWidth="1"/>
    <col min="2" max="2" width="9.28515625" style="60" hidden="1" customWidth="1"/>
    <col min="3" max="3" width="8" style="60" customWidth="1"/>
    <col min="4" max="9" width="7.5703125" style="60" customWidth="1"/>
    <col min="10" max="10" width="8.42578125" style="60" customWidth="1"/>
    <col min="11" max="13" width="7.5703125" style="60" customWidth="1"/>
    <col min="14" max="14" width="8.42578125" style="60" customWidth="1"/>
    <col min="15" max="16" width="4" style="60" customWidth="1"/>
    <col min="17" max="22" width="7.5703125" style="60" customWidth="1"/>
    <col min="23" max="23" width="8.42578125" style="60" customWidth="1"/>
    <col min="24" max="26" width="7.5703125" style="60" customWidth="1"/>
    <col min="27" max="27" width="8.42578125" style="60" customWidth="1"/>
    <col min="28" max="29" width="3.7109375" style="60" customWidth="1"/>
    <col min="30" max="39" width="7.5703125" style="60" customWidth="1"/>
    <col min="40" max="40" width="8.42578125" style="60" customWidth="1"/>
    <col min="41" max="42" width="3.7109375" style="60" customWidth="1"/>
    <col min="43" max="52" width="7.5703125" style="60" customWidth="1"/>
    <col min="53" max="53" width="8.7109375" style="60" customWidth="1"/>
    <col min="54" max="55" width="4.5703125" style="60" customWidth="1"/>
    <col min="56" max="65" width="7.5703125" style="60" customWidth="1"/>
    <col min="66" max="66" width="8.42578125" style="60" customWidth="1"/>
    <col min="67" max="68" width="4.5703125" style="60" customWidth="1"/>
    <col min="69" max="78" width="7.5703125" style="60" customWidth="1"/>
    <col min="79" max="79" width="8.42578125" style="60" customWidth="1"/>
    <col min="80" max="81" width="3.85546875" style="60" customWidth="1"/>
    <col min="82" max="91" width="7.5703125" style="60" customWidth="1"/>
    <col min="92" max="92" width="8.42578125" style="60" customWidth="1"/>
    <col min="93" max="94" width="4.5703125" style="60" customWidth="1"/>
    <col min="95" max="104" width="7.5703125" style="60" customWidth="1"/>
    <col min="105" max="105" width="8.42578125" style="60" customWidth="1"/>
    <col min="106" max="107" width="4.140625" style="60" customWidth="1"/>
    <col min="108" max="117" width="7.5703125" style="60" customWidth="1"/>
    <col min="118" max="118" width="8.42578125" style="60" customWidth="1"/>
    <col min="119" max="120" width="4.140625" style="60" customWidth="1"/>
    <col min="121" max="131" width="7.5703125" style="60" customWidth="1"/>
    <col min="132" max="133" width="4.5703125" style="60" customWidth="1"/>
    <col min="134" max="143" width="7.5703125" style="60" hidden="1" customWidth="1"/>
    <col min="144" max="147" width="7.5703125" style="60" customWidth="1"/>
    <col min="148" max="148" width="8.42578125" style="60" customWidth="1"/>
    <col min="149" max="152" width="8.5703125" style="60" customWidth="1"/>
    <col min="153" max="153" width="8.85546875" style="60" customWidth="1"/>
    <col min="154" max="155" width="7.5703125" style="60" customWidth="1"/>
    <col min="156" max="156" width="8.42578125" style="60" customWidth="1"/>
    <col min="157" max="157" width="7.5703125" style="60" hidden="1" customWidth="1"/>
    <col min="158" max="170" width="7.5703125" style="60" customWidth="1"/>
    <col min="171" max="16384" width="9.140625" style="60"/>
  </cols>
  <sheetData>
    <row r="1" spans="1:181" ht="41.25" hidden="1" customHeight="1">
      <c r="A1" s="577"/>
      <c r="B1" s="578"/>
      <c r="C1" s="578"/>
      <c r="D1" s="578">
        <v>101</v>
      </c>
      <c r="E1" s="578">
        <v>102</v>
      </c>
      <c r="F1" s="578">
        <v>103</v>
      </c>
      <c r="G1" s="578">
        <v>104</v>
      </c>
      <c r="H1" s="578">
        <v>105</v>
      </c>
      <c r="I1" s="578">
        <v>106</v>
      </c>
      <c r="J1" s="578">
        <v>107</v>
      </c>
      <c r="K1" s="578">
        <v>108</v>
      </c>
      <c r="L1" s="578">
        <v>109</v>
      </c>
      <c r="M1" s="578">
        <v>110</v>
      </c>
      <c r="N1" s="578">
        <v>111</v>
      </c>
      <c r="O1" s="578">
        <v>112</v>
      </c>
      <c r="P1" s="578">
        <v>113</v>
      </c>
      <c r="Q1" s="578">
        <v>201</v>
      </c>
      <c r="R1" s="578">
        <v>202</v>
      </c>
      <c r="S1" s="578">
        <v>203</v>
      </c>
      <c r="T1" s="578">
        <v>204</v>
      </c>
      <c r="U1" s="578">
        <v>205</v>
      </c>
      <c r="V1" s="578">
        <v>206</v>
      </c>
      <c r="W1" s="578">
        <v>207</v>
      </c>
      <c r="X1" s="578">
        <v>208</v>
      </c>
      <c r="Y1" s="578">
        <v>209</v>
      </c>
      <c r="Z1" s="578">
        <v>210</v>
      </c>
      <c r="AA1" s="578">
        <v>211</v>
      </c>
      <c r="AB1" s="578">
        <v>212</v>
      </c>
      <c r="AC1" s="578">
        <v>213</v>
      </c>
      <c r="AD1" s="578">
        <v>301</v>
      </c>
      <c r="AE1" s="578">
        <v>302</v>
      </c>
      <c r="AF1" s="578">
        <v>303</v>
      </c>
      <c r="AG1" s="578">
        <v>304</v>
      </c>
      <c r="AH1" s="578">
        <v>305</v>
      </c>
      <c r="AI1" s="578">
        <v>306</v>
      </c>
      <c r="AJ1" s="578">
        <v>307</v>
      </c>
      <c r="AK1" s="578">
        <v>308</v>
      </c>
      <c r="AL1" s="578">
        <v>309</v>
      </c>
      <c r="AM1" s="578">
        <v>310</v>
      </c>
      <c r="AN1" s="578">
        <v>311</v>
      </c>
      <c r="AO1" s="578">
        <v>312</v>
      </c>
      <c r="AP1" s="578">
        <v>313</v>
      </c>
      <c r="AQ1" s="578">
        <v>401</v>
      </c>
      <c r="AR1" s="578">
        <v>402</v>
      </c>
      <c r="AS1" s="578">
        <v>403</v>
      </c>
      <c r="AT1" s="578">
        <v>404</v>
      </c>
      <c r="AU1" s="578">
        <v>405</v>
      </c>
      <c r="AV1" s="578">
        <v>406</v>
      </c>
      <c r="AW1" s="578">
        <v>407</v>
      </c>
      <c r="AX1" s="578">
        <v>408</v>
      </c>
      <c r="AY1" s="578">
        <v>409</v>
      </c>
      <c r="AZ1" s="578">
        <v>410</v>
      </c>
      <c r="BA1" s="578">
        <v>411</v>
      </c>
      <c r="BB1" s="578">
        <v>412</v>
      </c>
      <c r="BC1" s="578">
        <v>413</v>
      </c>
      <c r="BD1" s="578">
        <v>501</v>
      </c>
      <c r="BE1" s="578">
        <v>502</v>
      </c>
      <c r="BF1" s="578">
        <v>503</v>
      </c>
      <c r="BG1" s="578">
        <v>504</v>
      </c>
      <c r="BH1" s="578">
        <v>505</v>
      </c>
      <c r="BI1" s="578">
        <v>506</v>
      </c>
      <c r="BJ1" s="578">
        <v>507</v>
      </c>
      <c r="BK1" s="578">
        <v>508</v>
      </c>
      <c r="BL1" s="578">
        <v>509</v>
      </c>
      <c r="BM1" s="578">
        <v>510</v>
      </c>
      <c r="BN1" s="578">
        <v>511</v>
      </c>
      <c r="BO1" s="578">
        <v>512</v>
      </c>
      <c r="BP1" s="578">
        <v>513</v>
      </c>
      <c r="BQ1" s="578">
        <v>601</v>
      </c>
      <c r="BR1" s="578">
        <v>602</v>
      </c>
      <c r="BS1" s="578">
        <v>603</v>
      </c>
      <c r="BT1" s="578">
        <v>604</v>
      </c>
      <c r="BU1" s="578">
        <v>605</v>
      </c>
      <c r="BV1" s="578">
        <v>606</v>
      </c>
      <c r="BW1" s="578">
        <v>607</v>
      </c>
      <c r="BX1" s="578">
        <v>608</v>
      </c>
      <c r="BY1" s="578">
        <v>609</v>
      </c>
      <c r="BZ1" s="578">
        <v>610</v>
      </c>
      <c r="CA1" s="578">
        <v>611</v>
      </c>
      <c r="CB1" s="578">
        <v>612</v>
      </c>
      <c r="CC1" s="578">
        <v>613</v>
      </c>
      <c r="CD1" s="578">
        <v>701</v>
      </c>
      <c r="CE1" s="578">
        <v>702</v>
      </c>
      <c r="CF1" s="578">
        <v>703</v>
      </c>
      <c r="CG1" s="578">
        <v>704</v>
      </c>
      <c r="CH1" s="578">
        <v>705</v>
      </c>
      <c r="CI1" s="578">
        <v>706</v>
      </c>
      <c r="CJ1" s="578">
        <v>707</v>
      </c>
      <c r="CK1" s="578">
        <v>708</v>
      </c>
      <c r="CL1" s="578">
        <v>709</v>
      </c>
      <c r="CM1" s="578">
        <v>710</v>
      </c>
      <c r="CN1" s="578">
        <v>711</v>
      </c>
      <c r="CO1" s="578">
        <v>712</v>
      </c>
      <c r="CP1" s="578">
        <v>713</v>
      </c>
      <c r="CQ1" s="578">
        <v>801</v>
      </c>
      <c r="CR1" s="578">
        <v>802</v>
      </c>
      <c r="CS1" s="578">
        <v>803</v>
      </c>
      <c r="CT1" s="578">
        <v>804</v>
      </c>
      <c r="CU1" s="578">
        <v>805</v>
      </c>
      <c r="CV1" s="578">
        <v>806</v>
      </c>
      <c r="CW1" s="578">
        <v>807</v>
      </c>
      <c r="CX1" s="578">
        <v>808</v>
      </c>
      <c r="CY1" s="578">
        <v>809</v>
      </c>
      <c r="CZ1" s="578">
        <v>810</v>
      </c>
      <c r="DA1" s="578">
        <v>811</v>
      </c>
      <c r="DB1" s="578">
        <v>812</v>
      </c>
      <c r="DC1" s="578">
        <v>813</v>
      </c>
      <c r="DD1" s="578">
        <v>901</v>
      </c>
      <c r="DE1" s="578">
        <v>902</v>
      </c>
      <c r="DF1" s="578">
        <v>903</v>
      </c>
      <c r="DG1" s="578">
        <v>904</v>
      </c>
      <c r="DH1" s="578">
        <v>905</v>
      </c>
      <c r="DI1" s="578">
        <v>906</v>
      </c>
      <c r="DJ1" s="578">
        <v>907</v>
      </c>
      <c r="DK1" s="578">
        <v>908</v>
      </c>
      <c r="DL1" s="578">
        <v>909</v>
      </c>
      <c r="DM1" s="578">
        <v>910</v>
      </c>
      <c r="DN1" s="578">
        <v>911</v>
      </c>
      <c r="DO1" s="578">
        <v>912</v>
      </c>
      <c r="DP1" s="578">
        <v>913</v>
      </c>
      <c r="DQ1" s="578">
        <v>1001</v>
      </c>
      <c r="DR1" s="578">
        <v>1002</v>
      </c>
      <c r="DS1" s="578">
        <v>1003</v>
      </c>
      <c r="DT1" s="578">
        <v>1004</v>
      </c>
      <c r="DU1" s="578">
        <v>1005</v>
      </c>
      <c r="DV1" s="578">
        <v>1006</v>
      </c>
      <c r="DW1" s="578">
        <v>1007</v>
      </c>
      <c r="DX1" s="578">
        <v>1008</v>
      </c>
      <c r="DY1" s="578">
        <v>1009</v>
      </c>
      <c r="DZ1" s="578">
        <v>1010</v>
      </c>
      <c r="EA1" s="578">
        <v>1011</v>
      </c>
      <c r="EB1" s="578">
        <v>1012</v>
      </c>
      <c r="EC1" s="578">
        <v>1013</v>
      </c>
      <c r="ED1" s="578">
        <v>1014</v>
      </c>
      <c r="EE1" s="578">
        <v>1015</v>
      </c>
      <c r="EF1" s="578">
        <v>1016</v>
      </c>
      <c r="EG1" s="578">
        <v>1017</v>
      </c>
      <c r="EH1" s="578">
        <v>1018</v>
      </c>
      <c r="EI1" s="578">
        <v>1019</v>
      </c>
      <c r="EJ1" s="578">
        <v>1020</v>
      </c>
      <c r="EK1" s="578">
        <v>1021</v>
      </c>
      <c r="EL1" s="578">
        <v>1022</v>
      </c>
      <c r="EM1" s="578">
        <v>1023</v>
      </c>
      <c r="EN1" s="578">
        <v>1101</v>
      </c>
      <c r="EO1" s="578">
        <v>1102</v>
      </c>
      <c r="EP1" s="578">
        <v>1103</v>
      </c>
      <c r="EQ1" s="578">
        <v>1104</v>
      </c>
      <c r="ER1" s="578">
        <v>1105</v>
      </c>
      <c r="ES1" s="579"/>
      <c r="ET1" s="578">
        <v>1201</v>
      </c>
      <c r="EU1" s="578">
        <v>1202</v>
      </c>
      <c r="EV1" s="578">
        <v>1203</v>
      </c>
      <c r="EW1" s="578">
        <v>1204</v>
      </c>
      <c r="EX1" s="578"/>
      <c r="EY1" s="578"/>
      <c r="EZ1" s="578"/>
      <c r="FA1" s="578"/>
      <c r="FB1" s="578"/>
      <c r="FC1" s="578"/>
      <c r="FD1" s="578"/>
      <c r="FE1" s="578"/>
      <c r="FF1" s="578"/>
      <c r="FG1" s="578"/>
      <c r="FH1" s="578"/>
      <c r="FI1" s="578"/>
      <c r="FJ1" s="578"/>
      <c r="FK1" s="578"/>
      <c r="FL1" s="578"/>
      <c r="FM1" s="578"/>
      <c r="FN1" s="578"/>
      <c r="FO1" s="578"/>
      <c r="FP1" s="578"/>
      <c r="FQ1" s="578"/>
      <c r="FR1" s="578"/>
      <c r="FS1" s="578"/>
      <c r="FT1" s="578"/>
      <c r="FU1" s="578"/>
      <c r="FV1" s="578"/>
      <c r="FW1" s="578"/>
      <c r="FX1" s="578"/>
      <c r="FY1" s="578"/>
    </row>
    <row r="2" spans="1:181" s="129" customFormat="1" ht="38.25">
      <c r="A2" s="580" t="s">
        <v>977</v>
      </c>
      <c r="B2" s="581"/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2">
        <v>1</v>
      </c>
      <c r="P2" s="582" t="s">
        <v>263</v>
      </c>
      <c r="Q2" s="581"/>
      <c r="R2" s="581"/>
      <c r="S2" s="581"/>
      <c r="T2" s="581"/>
      <c r="U2" s="581"/>
      <c r="V2" s="581"/>
      <c r="W2" s="581"/>
      <c r="X2" s="581"/>
      <c r="Y2" s="581"/>
      <c r="Z2" s="581"/>
      <c r="AA2" s="581"/>
      <c r="AB2" s="581"/>
      <c r="AC2" s="581"/>
      <c r="AD2" s="581"/>
      <c r="AE2" s="581"/>
      <c r="AF2" s="581"/>
      <c r="AG2" s="581"/>
      <c r="AH2" s="581"/>
      <c r="AI2" s="581"/>
      <c r="AJ2" s="581"/>
      <c r="AK2" s="581"/>
      <c r="AL2" s="581"/>
      <c r="AM2" s="581"/>
      <c r="AN2" s="581"/>
      <c r="AO2" s="581"/>
      <c r="AP2" s="581"/>
      <c r="AQ2" s="581"/>
      <c r="AR2" s="581"/>
      <c r="AS2" s="581"/>
      <c r="AT2" s="581"/>
      <c r="AU2" s="581"/>
      <c r="AV2" s="581"/>
      <c r="AW2" s="581"/>
      <c r="AX2" s="581"/>
      <c r="AY2" s="581"/>
      <c r="AZ2" s="581"/>
      <c r="BA2" s="581"/>
      <c r="BB2" s="581"/>
      <c r="BC2" s="581"/>
      <c r="BD2" s="581"/>
      <c r="BE2" s="581"/>
      <c r="BF2" s="581"/>
      <c r="BG2" s="581"/>
      <c r="BH2" s="581"/>
      <c r="BI2" s="581"/>
      <c r="BJ2" s="581"/>
      <c r="BK2" s="581"/>
      <c r="BL2" s="581"/>
      <c r="BM2" s="581"/>
      <c r="BN2" s="581"/>
      <c r="BO2" s="581"/>
      <c r="BP2" s="581"/>
      <c r="BQ2" s="581"/>
      <c r="BR2" s="581"/>
      <c r="BS2" s="581"/>
      <c r="BT2" s="581"/>
      <c r="BU2" s="581"/>
      <c r="BV2" s="581"/>
      <c r="BW2" s="581"/>
      <c r="BX2" s="581"/>
      <c r="BY2" s="581"/>
      <c r="BZ2" s="581"/>
      <c r="CA2" s="581"/>
      <c r="CB2" s="581"/>
      <c r="CC2" s="581"/>
      <c r="CD2" s="581"/>
      <c r="CE2" s="581"/>
      <c r="CF2" s="581"/>
      <c r="CG2" s="581"/>
      <c r="CH2" s="581"/>
      <c r="CI2" s="581"/>
      <c r="CJ2" s="581"/>
      <c r="CK2" s="581"/>
      <c r="CL2" s="581"/>
      <c r="CM2" s="581"/>
      <c r="CN2" s="581"/>
      <c r="CO2" s="581"/>
      <c r="CP2" s="581"/>
      <c r="CQ2" s="581"/>
      <c r="CR2" s="581"/>
      <c r="CS2" s="581"/>
      <c r="CT2" s="581"/>
      <c r="CU2" s="581"/>
      <c r="CV2" s="581"/>
      <c r="CW2" s="581"/>
      <c r="CX2" s="581"/>
      <c r="CY2" s="581"/>
      <c r="CZ2" s="581"/>
      <c r="DA2" s="581"/>
      <c r="DB2" s="581"/>
      <c r="DC2" s="581"/>
      <c r="DD2" s="581"/>
      <c r="DE2" s="581"/>
      <c r="DF2" s="581"/>
      <c r="DG2" s="581"/>
      <c r="DH2" s="581"/>
      <c r="DI2" s="581"/>
      <c r="DJ2" s="581"/>
      <c r="DK2" s="581"/>
      <c r="DL2" s="581"/>
      <c r="DM2" s="581"/>
      <c r="DN2" s="581"/>
      <c r="DO2" s="581"/>
      <c r="DP2" s="581"/>
      <c r="DQ2" s="581"/>
      <c r="DR2" s="581"/>
      <c r="DS2" s="581"/>
      <c r="DT2" s="581"/>
      <c r="DU2" s="581"/>
      <c r="DV2" s="581"/>
      <c r="DW2" s="581"/>
      <c r="DX2" s="581"/>
      <c r="DY2" s="581"/>
      <c r="DZ2" s="581"/>
      <c r="EA2" s="581"/>
      <c r="EB2" s="581"/>
      <c r="EC2" s="581"/>
      <c r="ED2" s="581"/>
      <c r="EE2" s="581"/>
      <c r="EF2" s="581"/>
      <c r="EG2" s="581"/>
      <c r="EH2" s="581"/>
      <c r="EI2" s="581"/>
      <c r="EJ2" s="581"/>
      <c r="EK2" s="581"/>
      <c r="EL2" s="581"/>
      <c r="EM2" s="581"/>
      <c r="EN2" s="581"/>
      <c r="EO2" s="581"/>
      <c r="EP2" s="581"/>
      <c r="EQ2" s="582">
        <v>1</v>
      </c>
      <c r="ER2" s="582" t="s">
        <v>263</v>
      </c>
      <c r="ES2" s="583"/>
      <c r="ET2" s="581"/>
      <c r="EU2" s="581"/>
      <c r="EV2" s="581"/>
      <c r="EW2" s="581"/>
      <c r="EX2" s="581"/>
      <c r="EY2" s="581"/>
      <c r="EZ2" s="581"/>
      <c r="FA2" s="136"/>
      <c r="FB2" s="136"/>
      <c r="FC2" s="136"/>
      <c r="FD2" s="136"/>
      <c r="FE2" s="136"/>
      <c r="FF2" s="136"/>
      <c r="FG2" s="136"/>
      <c r="FH2" s="136"/>
      <c r="FI2" s="136"/>
      <c r="FJ2" s="136"/>
      <c r="FK2" s="136"/>
      <c r="FL2" s="136"/>
      <c r="FM2" s="136"/>
      <c r="FN2" s="136"/>
      <c r="FO2" s="136"/>
      <c r="FP2" s="136"/>
      <c r="FQ2" s="136"/>
      <c r="FR2" s="136"/>
      <c r="FS2" s="136"/>
      <c r="FT2" s="136"/>
      <c r="FU2" s="136"/>
      <c r="FV2" s="136"/>
      <c r="FW2" s="136"/>
      <c r="FX2" s="136"/>
      <c r="FY2" s="136"/>
    </row>
    <row r="3" spans="1:181" s="129" customFormat="1" hidden="1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688">
        <v>2</v>
      </c>
      <c r="P3" s="688" t="s">
        <v>226</v>
      </c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  <c r="CF3" s="136"/>
      <c r="CG3" s="136"/>
      <c r="CH3" s="136"/>
      <c r="CI3" s="136"/>
      <c r="CJ3" s="136"/>
      <c r="CK3" s="136"/>
      <c r="CL3" s="136"/>
      <c r="CM3" s="136"/>
      <c r="CN3" s="136"/>
      <c r="CO3" s="136"/>
      <c r="CP3" s="136"/>
      <c r="CQ3" s="136"/>
      <c r="CR3" s="136"/>
      <c r="CS3" s="136"/>
      <c r="CT3" s="136"/>
      <c r="CU3" s="136"/>
      <c r="CV3" s="136"/>
      <c r="CW3" s="136"/>
      <c r="CX3" s="136"/>
      <c r="CY3" s="136"/>
      <c r="CZ3" s="136"/>
      <c r="DA3" s="136"/>
      <c r="DB3" s="136"/>
      <c r="DC3" s="136"/>
      <c r="DD3" s="136"/>
      <c r="DE3" s="136"/>
      <c r="DF3" s="136"/>
      <c r="DG3" s="136"/>
      <c r="DH3" s="136"/>
      <c r="DI3" s="136"/>
      <c r="DJ3" s="136"/>
      <c r="DK3" s="136"/>
      <c r="DL3" s="136"/>
      <c r="DM3" s="136"/>
      <c r="DN3" s="136"/>
      <c r="DO3" s="136"/>
      <c r="DP3" s="136"/>
      <c r="DQ3" s="136"/>
      <c r="DR3" s="136"/>
      <c r="DS3" s="136"/>
      <c r="DT3" s="136"/>
      <c r="DU3" s="136"/>
      <c r="DV3" s="136"/>
      <c r="DW3" s="136"/>
      <c r="DX3" s="136"/>
      <c r="DY3" s="136"/>
      <c r="DZ3" s="136"/>
      <c r="EA3" s="136"/>
      <c r="EB3" s="136"/>
      <c r="EC3" s="136"/>
      <c r="ED3" s="136"/>
      <c r="EE3" s="136"/>
      <c r="EF3" s="136"/>
      <c r="EG3" s="136"/>
      <c r="EH3" s="136"/>
      <c r="EI3" s="136"/>
      <c r="EJ3" s="136"/>
      <c r="EK3" s="136"/>
      <c r="EL3" s="136"/>
      <c r="EM3" s="136"/>
      <c r="EN3" s="136"/>
      <c r="EO3" s="136"/>
      <c r="EP3" s="136"/>
      <c r="EQ3" s="136">
        <v>2</v>
      </c>
      <c r="ER3" s="136" t="s">
        <v>226</v>
      </c>
      <c r="ES3" s="316"/>
      <c r="ET3" s="136"/>
      <c r="EU3" s="136"/>
      <c r="EV3" s="136"/>
      <c r="EW3" s="136"/>
      <c r="EX3" s="136"/>
      <c r="EY3" s="136"/>
      <c r="EZ3" s="136"/>
      <c r="FA3" s="136"/>
      <c r="FB3" s="136"/>
      <c r="FC3" s="136"/>
      <c r="FD3" s="136"/>
      <c r="FE3" s="136"/>
      <c r="FF3" s="136"/>
      <c r="FG3" s="136"/>
      <c r="FH3" s="136"/>
      <c r="FI3" s="136"/>
      <c r="FJ3" s="136"/>
      <c r="FK3" s="136"/>
      <c r="FL3" s="136"/>
      <c r="FM3" s="136"/>
      <c r="FN3" s="136"/>
      <c r="FO3" s="136"/>
      <c r="FP3" s="136"/>
      <c r="FQ3" s="136"/>
      <c r="FR3" s="136"/>
      <c r="FS3" s="136"/>
      <c r="FT3" s="136"/>
      <c r="FU3" s="136"/>
      <c r="FV3" s="136"/>
      <c r="FW3" s="136"/>
      <c r="FX3" s="136"/>
      <c r="FY3" s="136"/>
    </row>
    <row r="4" spans="1:181" s="129" customFormat="1" hidden="1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688">
        <v>3</v>
      </c>
      <c r="P4" s="688" t="s">
        <v>227</v>
      </c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6"/>
      <c r="BT4" s="136"/>
      <c r="BU4" s="136"/>
      <c r="BV4" s="136"/>
      <c r="BW4" s="136"/>
      <c r="BX4" s="136"/>
      <c r="BY4" s="136"/>
      <c r="BZ4" s="136"/>
      <c r="CA4" s="136"/>
      <c r="CB4" s="136"/>
      <c r="CC4" s="136"/>
      <c r="CD4" s="136"/>
      <c r="CE4" s="136"/>
      <c r="CF4" s="136"/>
      <c r="CG4" s="136"/>
      <c r="CH4" s="136"/>
      <c r="CI4" s="136"/>
      <c r="CJ4" s="136"/>
      <c r="CK4" s="136"/>
      <c r="CL4" s="136"/>
      <c r="CM4" s="136"/>
      <c r="CN4" s="136"/>
      <c r="CO4" s="136"/>
      <c r="CP4" s="136"/>
      <c r="CQ4" s="136"/>
      <c r="CR4" s="136"/>
      <c r="CS4" s="136"/>
      <c r="CT4" s="136"/>
      <c r="CU4" s="136"/>
      <c r="CV4" s="136"/>
      <c r="CW4" s="136"/>
      <c r="CX4" s="136"/>
      <c r="CY4" s="136"/>
      <c r="CZ4" s="136"/>
      <c r="DA4" s="136"/>
      <c r="DB4" s="136"/>
      <c r="DC4" s="136"/>
      <c r="DD4" s="136"/>
      <c r="DE4" s="136"/>
      <c r="DF4" s="136"/>
      <c r="DG4" s="136"/>
      <c r="DH4" s="136"/>
      <c r="DI4" s="136"/>
      <c r="DJ4" s="136"/>
      <c r="DK4" s="136"/>
      <c r="DL4" s="136"/>
      <c r="DM4" s="136"/>
      <c r="DN4" s="136"/>
      <c r="DO4" s="136"/>
      <c r="DP4" s="136"/>
      <c r="DQ4" s="136"/>
      <c r="DR4" s="136"/>
      <c r="DS4" s="136"/>
      <c r="DT4" s="136"/>
      <c r="DU4" s="136"/>
      <c r="DV4" s="136"/>
      <c r="DW4" s="136"/>
      <c r="DX4" s="136"/>
      <c r="DY4" s="136"/>
      <c r="DZ4" s="136"/>
      <c r="EA4" s="136"/>
      <c r="EB4" s="136"/>
      <c r="EC4" s="136"/>
      <c r="ED4" s="136"/>
      <c r="EE4" s="136"/>
      <c r="EF4" s="136"/>
      <c r="EG4" s="136"/>
      <c r="EH4" s="136"/>
      <c r="EI4" s="136"/>
      <c r="EJ4" s="136"/>
      <c r="EK4" s="136"/>
      <c r="EL4" s="136"/>
      <c r="EM4" s="136"/>
      <c r="EN4" s="136"/>
      <c r="EO4" s="136"/>
      <c r="EP4" s="136"/>
      <c r="EQ4" s="136">
        <v>3</v>
      </c>
      <c r="ER4" s="136" t="s">
        <v>227</v>
      </c>
      <c r="ES4" s="316"/>
      <c r="ET4" s="136"/>
      <c r="EU4" s="136"/>
      <c r="EV4" s="136"/>
      <c r="EW4" s="136"/>
      <c r="EX4" s="136"/>
      <c r="EY4" s="136"/>
      <c r="EZ4" s="136"/>
      <c r="FA4" s="136"/>
      <c r="FB4" s="136"/>
      <c r="FC4" s="136"/>
      <c r="FD4" s="136"/>
      <c r="FE4" s="136"/>
      <c r="FF4" s="136"/>
      <c r="FG4" s="136"/>
      <c r="FH4" s="136"/>
      <c r="FI4" s="136"/>
      <c r="FJ4" s="136"/>
      <c r="FK4" s="136"/>
      <c r="FL4" s="136"/>
      <c r="FM4" s="136"/>
      <c r="FN4" s="136"/>
      <c r="FO4" s="136"/>
      <c r="FP4" s="136"/>
      <c r="FQ4" s="136"/>
      <c r="FR4" s="136"/>
      <c r="FS4" s="136"/>
      <c r="FT4" s="136"/>
      <c r="FU4" s="136"/>
      <c r="FV4" s="136"/>
      <c r="FW4" s="136"/>
      <c r="FX4" s="136"/>
      <c r="FY4" s="136"/>
    </row>
    <row r="5" spans="1:181" s="129" customFormat="1" hidden="1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688">
        <v>4</v>
      </c>
      <c r="P5" s="688" t="s">
        <v>743</v>
      </c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  <c r="BN5" s="136"/>
      <c r="BO5" s="136"/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  <c r="CL5" s="136"/>
      <c r="CM5" s="136"/>
      <c r="CN5" s="136"/>
      <c r="CO5" s="136"/>
      <c r="CP5" s="136"/>
      <c r="CQ5" s="136"/>
      <c r="CR5" s="136"/>
      <c r="CS5" s="136"/>
      <c r="CT5" s="136"/>
      <c r="CU5" s="136"/>
      <c r="CV5" s="136"/>
      <c r="CW5" s="136"/>
      <c r="CX5" s="136"/>
      <c r="CY5" s="136"/>
      <c r="CZ5" s="136"/>
      <c r="DA5" s="136"/>
      <c r="DB5" s="136"/>
      <c r="DC5" s="136"/>
      <c r="DD5" s="136"/>
      <c r="DE5" s="136"/>
      <c r="DF5" s="136"/>
      <c r="DG5" s="136"/>
      <c r="DH5" s="136"/>
      <c r="DI5" s="136"/>
      <c r="DJ5" s="136"/>
      <c r="DK5" s="136"/>
      <c r="DL5" s="136"/>
      <c r="DM5" s="136"/>
      <c r="DN5" s="136"/>
      <c r="DO5" s="136"/>
      <c r="DP5" s="136"/>
      <c r="DQ5" s="136"/>
      <c r="DR5" s="136"/>
      <c r="DS5" s="136"/>
      <c r="DT5" s="136"/>
      <c r="DU5" s="136"/>
      <c r="DV5" s="136"/>
      <c r="DW5" s="136"/>
      <c r="DX5" s="136"/>
      <c r="DY5" s="136"/>
      <c r="DZ5" s="136"/>
      <c r="EA5" s="136"/>
      <c r="EB5" s="136"/>
      <c r="EC5" s="136"/>
      <c r="ED5" s="136"/>
      <c r="EE5" s="136"/>
      <c r="EF5" s="136"/>
      <c r="EG5" s="136"/>
      <c r="EH5" s="136"/>
      <c r="EI5" s="136"/>
      <c r="EJ5" s="136"/>
      <c r="EK5" s="136"/>
      <c r="EL5" s="136"/>
      <c r="EM5" s="136"/>
      <c r="EN5" s="136"/>
      <c r="EO5" s="136"/>
      <c r="EP5" s="136"/>
      <c r="EQ5" s="136">
        <v>4</v>
      </c>
      <c r="ER5" s="136" t="s">
        <v>743</v>
      </c>
      <c r="ES5" s="316"/>
      <c r="ET5" s="136"/>
      <c r="EU5" s="136"/>
      <c r="EV5" s="136"/>
      <c r="EW5" s="136"/>
      <c r="EX5" s="136"/>
      <c r="EY5" s="136"/>
      <c r="EZ5" s="136"/>
      <c r="FA5" s="136"/>
      <c r="FB5" s="136"/>
      <c r="FC5" s="136"/>
      <c r="FD5" s="136"/>
      <c r="FE5" s="136"/>
      <c r="FF5" s="136"/>
      <c r="FG5" s="136"/>
      <c r="FH5" s="136"/>
      <c r="FI5" s="136"/>
      <c r="FJ5" s="136"/>
      <c r="FK5" s="136"/>
      <c r="FL5" s="136"/>
      <c r="FM5" s="136"/>
      <c r="FN5" s="136"/>
      <c r="FO5" s="136"/>
      <c r="FP5" s="136"/>
      <c r="FQ5" s="136"/>
      <c r="FR5" s="136"/>
      <c r="FS5" s="136"/>
      <c r="FT5" s="136"/>
      <c r="FU5" s="136"/>
      <c r="FV5" s="136"/>
      <c r="FW5" s="136"/>
      <c r="FX5" s="136"/>
      <c r="FY5" s="136"/>
    </row>
    <row r="6" spans="1:181" s="129" customFormat="1" hidden="1">
      <c r="A6" s="136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688">
        <v>5</v>
      </c>
      <c r="P6" s="688" t="s">
        <v>744</v>
      </c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6"/>
      <c r="AW6" s="136"/>
      <c r="AX6" s="136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  <c r="BN6" s="136"/>
      <c r="BO6" s="136"/>
      <c r="BP6" s="136"/>
      <c r="BQ6" s="136"/>
      <c r="BR6" s="136"/>
      <c r="BS6" s="136"/>
      <c r="BT6" s="136"/>
      <c r="BU6" s="136"/>
      <c r="BV6" s="136"/>
      <c r="BW6" s="136"/>
      <c r="BX6" s="136"/>
      <c r="BY6" s="136"/>
      <c r="BZ6" s="136"/>
      <c r="CA6" s="136"/>
      <c r="CB6" s="136"/>
      <c r="CC6" s="136"/>
      <c r="CD6" s="136"/>
      <c r="CE6" s="136"/>
      <c r="CF6" s="136"/>
      <c r="CG6" s="136"/>
      <c r="CH6" s="136"/>
      <c r="CI6" s="136"/>
      <c r="CJ6" s="136"/>
      <c r="CK6" s="136"/>
      <c r="CL6" s="136"/>
      <c r="CM6" s="136"/>
      <c r="CN6" s="136"/>
      <c r="CO6" s="136"/>
      <c r="CP6" s="136"/>
      <c r="CQ6" s="136"/>
      <c r="CR6" s="136"/>
      <c r="CS6" s="136"/>
      <c r="CT6" s="136"/>
      <c r="CU6" s="136"/>
      <c r="CV6" s="136"/>
      <c r="CW6" s="136"/>
      <c r="CX6" s="136"/>
      <c r="CY6" s="136"/>
      <c r="CZ6" s="136"/>
      <c r="DA6" s="136"/>
      <c r="DB6" s="136"/>
      <c r="DC6" s="136"/>
      <c r="DD6" s="136"/>
      <c r="DE6" s="136"/>
      <c r="DF6" s="136"/>
      <c r="DG6" s="136"/>
      <c r="DH6" s="136"/>
      <c r="DI6" s="136"/>
      <c r="DJ6" s="136"/>
      <c r="DK6" s="136"/>
      <c r="DL6" s="136"/>
      <c r="DM6" s="136"/>
      <c r="DN6" s="136"/>
      <c r="DO6" s="136"/>
      <c r="DP6" s="136"/>
      <c r="DQ6" s="136"/>
      <c r="DR6" s="136"/>
      <c r="DS6" s="136"/>
      <c r="DT6" s="136"/>
      <c r="DU6" s="136"/>
      <c r="DV6" s="136"/>
      <c r="DW6" s="136"/>
      <c r="DX6" s="136"/>
      <c r="DY6" s="136"/>
      <c r="DZ6" s="136"/>
      <c r="EA6" s="136"/>
      <c r="EB6" s="136"/>
      <c r="EC6" s="136"/>
      <c r="ED6" s="136"/>
      <c r="EE6" s="136"/>
      <c r="EF6" s="136"/>
      <c r="EG6" s="136"/>
      <c r="EH6" s="136"/>
      <c r="EI6" s="136"/>
      <c r="EJ6" s="136"/>
      <c r="EK6" s="136"/>
      <c r="EL6" s="136"/>
      <c r="EM6" s="136"/>
      <c r="EN6" s="136"/>
      <c r="EO6" s="136"/>
      <c r="EP6" s="136"/>
      <c r="EQ6" s="136">
        <v>5</v>
      </c>
      <c r="ER6" s="136" t="s">
        <v>744</v>
      </c>
      <c r="ES6" s="316"/>
      <c r="ET6" s="136"/>
      <c r="EU6" s="136"/>
      <c r="EV6" s="136"/>
      <c r="EW6" s="136"/>
      <c r="EX6" s="136"/>
      <c r="EY6" s="136"/>
      <c r="EZ6" s="136"/>
      <c r="FA6" s="136"/>
      <c r="FB6" s="136"/>
      <c r="FC6" s="136"/>
      <c r="FD6" s="136"/>
      <c r="FE6" s="136"/>
      <c r="FF6" s="136"/>
      <c r="FG6" s="136"/>
      <c r="FH6" s="136"/>
      <c r="FI6" s="136"/>
      <c r="FJ6" s="136"/>
      <c r="FK6" s="136"/>
      <c r="FL6" s="136"/>
      <c r="FM6" s="136"/>
      <c r="FN6" s="136"/>
      <c r="FO6" s="136"/>
      <c r="FP6" s="136"/>
      <c r="FQ6" s="136"/>
      <c r="FR6" s="136"/>
      <c r="FS6" s="136"/>
      <c r="FT6" s="136"/>
      <c r="FU6" s="136"/>
      <c r="FV6" s="136"/>
      <c r="FW6" s="136"/>
      <c r="FX6" s="136"/>
      <c r="FY6" s="136"/>
    </row>
    <row r="7" spans="1:181" s="72" customFormat="1" ht="20.25" customHeight="1">
      <c r="A7" s="584" t="s">
        <v>745</v>
      </c>
      <c r="B7" s="585"/>
      <c r="C7" s="3084"/>
      <c r="D7" s="586"/>
      <c r="E7" s="586" t="s">
        <v>1884</v>
      </c>
      <c r="F7" s="586">
        <v>1</v>
      </c>
      <c r="G7" s="586"/>
      <c r="H7" s="586"/>
      <c r="I7" s="587"/>
      <c r="J7" s="586"/>
      <c r="K7" s="586"/>
      <c r="L7" s="586"/>
      <c r="M7" s="586"/>
      <c r="N7" s="588"/>
      <c r="O7" s="689"/>
      <c r="P7" s="689"/>
      <c r="Q7" s="590"/>
      <c r="R7" s="591" t="s">
        <v>1884</v>
      </c>
      <c r="S7" s="591">
        <v>2</v>
      </c>
      <c r="T7" s="591"/>
      <c r="U7" s="591"/>
      <c r="V7" s="591"/>
      <c r="W7" s="591"/>
      <c r="X7" s="591"/>
      <c r="Y7" s="591"/>
      <c r="Z7" s="591"/>
      <c r="AA7" s="592"/>
      <c r="AB7" s="589"/>
      <c r="AC7" s="589"/>
      <c r="AD7" s="593"/>
      <c r="AE7" s="586" t="s">
        <v>1884</v>
      </c>
      <c r="AF7" s="586">
        <v>3</v>
      </c>
      <c r="AG7" s="586"/>
      <c r="AH7" s="586"/>
      <c r="AI7" s="586"/>
      <c r="AJ7" s="586"/>
      <c r="AK7" s="586"/>
      <c r="AL7" s="586"/>
      <c r="AM7" s="586"/>
      <c r="AN7" s="588"/>
      <c r="AO7" s="589"/>
      <c r="AP7" s="589"/>
      <c r="AQ7" s="590"/>
      <c r="AR7" s="591" t="s">
        <v>1884</v>
      </c>
      <c r="AS7" s="591">
        <v>4</v>
      </c>
      <c r="AT7" s="591"/>
      <c r="AU7" s="591"/>
      <c r="AV7" s="591"/>
      <c r="AW7" s="591"/>
      <c r="AX7" s="591"/>
      <c r="AY7" s="591"/>
      <c r="AZ7" s="591"/>
      <c r="BA7" s="592"/>
      <c r="BB7" s="589"/>
      <c r="BC7" s="589"/>
      <c r="BD7" s="593"/>
      <c r="BE7" s="586" t="s">
        <v>1884</v>
      </c>
      <c r="BF7" s="586">
        <v>5</v>
      </c>
      <c r="BG7" s="586"/>
      <c r="BH7" s="586"/>
      <c r="BI7" s="586"/>
      <c r="BJ7" s="586"/>
      <c r="BK7" s="586"/>
      <c r="BL7" s="586"/>
      <c r="BM7" s="586"/>
      <c r="BN7" s="588"/>
      <c r="BO7" s="589"/>
      <c r="BP7" s="589"/>
      <c r="BQ7" s="590"/>
      <c r="BR7" s="591" t="s">
        <v>1884</v>
      </c>
      <c r="BS7" s="591">
        <v>6</v>
      </c>
      <c r="BT7" s="591"/>
      <c r="BU7" s="591"/>
      <c r="BV7" s="591"/>
      <c r="BW7" s="591"/>
      <c r="BX7" s="591"/>
      <c r="BY7" s="591"/>
      <c r="BZ7" s="591"/>
      <c r="CA7" s="592"/>
      <c r="CB7" s="589"/>
      <c r="CC7" s="589"/>
      <c r="CD7" s="593"/>
      <c r="CE7" s="586" t="s">
        <v>1884</v>
      </c>
      <c r="CF7" s="586">
        <v>7</v>
      </c>
      <c r="CG7" s="586"/>
      <c r="CH7" s="586"/>
      <c r="CI7" s="586"/>
      <c r="CJ7" s="586"/>
      <c r="CK7" s="586"/>
      <c r="CL7" s="586"/>
      <c r="CM7" s="586"/>
      <c r="CN7" s="588"/>
      <c r="CO7" s="589"/>
      <c r="CP7" s="589"/>
      <c r="CQ7" s="590"/>
      <c r="CR7" s="591" t="s">
        <v>1884</v>
      </c>
      <c r="CS7" s="591">
        <v>8</v>
      </c>
      <c r="CT7" s="591"/>
      <c r="CU7" s="591"/>
      <c r="CV7" s="591"/>
      <c r="CW7" s="591"/>
      <c r="CX7" s="591"/>
      <c r="CY7" s="591"/>
      <c r="CZ7" s="591"/>
      <c r="DA7" s="592"/>
      <c r="DB7" s="589"/>
      <c r="DC7" s="589"/>
      <c r="DD7" s="593"/>
      <c r="DE7" s="586" t="s">
        <v>1884</v>
      </c>
      <c r="DF7" s="586">
        <v>9</v>
      </c>
      <c r="DG7" s="586"/>
      <c r="DH7" s="586"/>
      <c r="DI7" s="586"/>
      <c r="DJ7" s="586"/>
      <c r="DK7" s="586"/>
      <c r="DL7" s="586"/>
      <c r="DM7" s="586"/>
      <c r="DN7" s="588"/>
      <c r="DO7" s="589"/>
      <c r="DP7" s="589"/>
      <c r="DQ7" s="590"/>
      <c r="DR7" s="591" t="s">
        <v>1884</v>
      </c>
      <c r="DS7" s="591">
        <v>10</v>
      </c>
      <c r="DT7" s="591"/>
      <c r="DU7" s="591"/>
      <c r="DV7" s="591"/>
      <c r="DW7" s="591"/>
      <c r="DX7" s="591"/>
      <c r="DY7" s="591"/>
      <c r="DZ7" s="591"/>
      <c r="EA7" s="592"/>
      <c r="EB7" s="594"/>
      <c r="EC7" s="594"/>
      <c r="ED7" s="136"/>
      <c r="EE7" s="136"/>
      <c r="EF7" s="136"/>
      <c r="EG7" s="136"/>
      <c r="EH7" s="136"/>
      <c r="EI7" s="136"/>
      <c r="EJ7" s="136"/>
      <c r="EK7" s="136"/>
      <c r="EL7" s="136"/>
      <c r="EM7" s="136"/>
      <c r="EN7" s="595" t="s">
        <v>1886</v>
      </c>
      <c r="EO7" s="596"/>
      <c r="EP7" s="596"/>
      <c r="EQ7" s="596"/>
      <c r="ER7" s="596"/>
      <c r="ES7" s="597"/>
      <c r="ET7" s="598" t="s">
        <v>1886</v>
      </c>
      <c r="EU7" s="598"/>
      <c r="EV7" s="598"/>
      <c r="EW7" s="599"/>
      <c r="EX7" s="596" t="s">
        <v>1886</v>
      </c>
      <c r="EY7" s="596"/>
      <c r="EZ7" s="600"/>
      <c r="FA7" s="136"/>
      <c r="FB7" s="136"/>
      <c r="FC7" s="136"/>
      <c r="FD7" s="136"/>
      <c r="FE7" s="136"/>
      <c r="FF7" s="136"/>
      <c r="FG7" s="136"/>
      <c r="FH7" s="136"/>
      <c r="FI7" s="136"/>
      <c r="FJ7" s="136"/>
      <c r="FK7" s="136"/>
      <c r="FL7" s="136"/>
      <c r="FM7" s="136"/>
      <c r="FN7" s="136"/>
      <c r="FO7" s="136"/>
      <c r="FP7" s="136"/>
      <c r="FQ7" s="136"/>
      <c r="FR7" s="136"/>
      <c r="FS7" s="136"/>
      <c r="FT7" s="136"/>
      <c r="FU7" s="136"/>
      <c r="FV7" s="136"/>
      <c r="FW7" s="136"/>
      <c r="FX7" s="136"/>
      <c r="FY7" s="136"/>
    </row>
    <row r="8" spans="1:181" ht="23.25" customHeight="1">
      <c r="A8" s="601" t="s">
        <v>1887</v>
      </c>
      <c r="B8" s="602"/>
      <c r="C8" s="3085" t="s">
        <v>1546</v>
      </c>
      <c r="D8" s="603" t="s">
        <v>1888</v>
      </c>
      <c r="E8" s="603"/>
      <c r="F8" s="603"/>
      <c r="G8" s="603"/>
      <c r="H8" s="604"/>
      <c r="I8" s="603" t="s">
        <v>1889</v>
      </c>
      <c r="J8" s="604"/>
      <c r="K8" s="605" t="s">
        <v>1890</v>
      </c>
      <c r="L8" s="605" t="s">
        <v>1891</v>
      </c>
      <c r="M8" s="603" t="s">
        <v>1892</v>
      </c>
      <c r="N8" s="604"/>
      <c r="O8" s="689"/>
      <c r="P8" s="689"/>
      <c r="Q8" s="606" t="s">
        <v>1888</v>
      </c>
      <c r="R8" s="607"/>
      <c r="S8" s="607"/>
      <c r="T8" s="607"/>
      <c r="U8" s="608"/>
      <c r="V8" s="607" t="s">
        <v>1889</v>
      </c>
      <c r="W8" s="608"/>
      <c r="X8" s="609" t="s">
        <v>1890</v>
      </c>
      <c r="Y8" s="609" t="s">
        <v>1891</v>
      </c>
      <c r="Z8" s="607" t="s">
        <v>1892</v>
      </c>
      <c r="AA8" s="608"/>
      <c r="AB8" s="589"/>
      <c r="AC8" s="589"/>
      <c r="AD8" s="610" t="s">
        <v>1888</v>
      </c>
      <c r="AE8" s="603"/>
      <c r="AF8" s="603"/>
      <c r="AG8" s="603"/>
      <c r="AH8" s="604"/>
      <c r="AI8" s="603" t="s">
        <v>1889</v>
      </c>
      <c r="AJ8" s="604"/>
      <c r="AK8" s="605" t="s">
        <v>1890</v>
      </c>
      <c r="AL8" s="605" t="s">
        <v>1891</v>
      </c>
      <c r="AM8" s="603" t="s">
        <v>1892</v>
      </c>
      <c r="AN8" s="604"/>
      <c r="AO8" s="589"/>
      <c r="AP8" s="589"/>
      <c r="AQ8" s="606" t="s">
        <v>1888</v>
      </c>
      <c r="AR8" s="607"/>
      <c r="AS8" s="607"/>
      <c r="AT8" s="607"/>
      <c r="AU8" s="608"/>
      <c r="AV8" s="607" t="s">
        <v>1889</v>
      </c>
      <c r="AW8" s="608"/>
      <c r="AX8" s="609" t="s">
        <v>1890</v>
      </c>
      <c r="AY8" s="609" t="s">
        <v>1891</v>
      </c>
      <c r="AZ8" s="607" t="s">
        <v>1892</v>
      </c>
      <c r="BA8" s="608"/>
      <c r="BB8" s="589"/>
      <c r="BC8" s="589"/>
      <c r="BD8" s="610" t="s">
        <v>1888</v>
      </c>
      <c r="BE8" s="603"/>
      <c r="BF8" s="603"/>
      <c r="BG8" s="603"/>
      <c r="BH8" s="604"/>
      <c r="BI8" s="603" t="s">
        <v>1889</v>
      </c>
      <c r="BJ8" s="604"/>
      <c r="BK8" s="605" t="s">
        <v>1890</v>
      </c>
      <c r="BL8" s="605" t="s">
        <v>1891</v>
      </c>
      <c r="BM8" s="603" t="s">
        <v>1892</v>
      </c>
      <c r="BN8" s="604"/>
      <c r="BO8" s="589"/>
      <c r="BP8" s="589"/>
      <c r="BQ8" s="606" t="s">
        <v>1888</v>
      </c>
      <c r="BR8" s="607"/>
      <c r="BS8" s="607"/>
      <c r="BT8" s="607"/>
      <c r="BU8" s="608"/>
      <c r="BV8" s="607" t="s">
        <v>1889</v>
      </c>
      <c r="BW8" s="608"/>
      <c r="BX8" s="609" t="s">
        <v>1890</v>
      </c>
      <c r="BY8" s="609" t="s">
        <v>1891</v>
      </c>
      <c r="BZ8" s="607" t="s">
        <v>1892</v>
      </c>
      <c r="CA8" s="608"/>
      <c r="CB8" s="589"/>
      <c r="CC8" s="589"/>
      <c r="CD8" s="610" t="s">
        <v>1888</v>
      </c>
      <c r="CE8" s="603"/>
      <c r="CF8" s="603"/>
      <c r="CG8" s="603"/>
      <c r="CH8" s="604"/>
      <c r="CI8" s="603" t="s">
        <v>1889</v>
      </c>
      <c r="CJ8" s="604"/>
      <c r="CK8" s="605" t="s">
        <v>1890</v>
      </c>
      <c r="CL8" s="605" t="s">
        <v>1891</v>
      </c>
      <c r="CM8" s="603" t="s">
        <v>1892</v>
      </c>
      <c r="CN8" s="604"/>
      <c r="CO8" s="589"/>
      <c r="CP8" s="589"/>
      <c r="CQ8" s="606" t="s">
        <v>1888</v>
      </c>
      <c r="CR8" s="607"/>
      <c r="CS8" s="607"/>
      <c r="CT8" s="607"/>
      <c r="CU8" s="608"/>
      <c r="CV8" s="607" t="s">
        <v>1889</v>
      </c>
      <c r="CW8" s="608"/>
      <c r="CX8" s="609" t="s">
        <v>1890</v>
      </c>
      <c r="CY8" s="609" t="s">
        <v>1891</v>
      </c>
      <c r="CZ8" s="607" t="s">
        <v>1892</v>
      </c>
      <c r="DA8" s="608"/>
      <c r="DB8" s="589"/>
      <c r="DC8" s="589"/>
      <c r="DD8" s="610" t="s">
        <v>1888</v>
      </c>
      <c r="DE8" s="603"/>
      <c r="DF8" s="603"/>
      <c r="DG8" s="603"/>
      <c r="DH8" s="604"/>
      <c r="DI8" s="603" t="s">
        <v>1889</v>
      </c>
      <c r="DJ8" s="604"/>
      <c r="DK8" s="605" t="s">
        <v>1890</v>
      </c>
      <c r="DL8" s="605" t="s">
        <v>1891</v>
      </c>
      <c r="DM8" s="603" t="s">
        <v>1892</v>
      </c>
      <c r="DN8" s="604"/>
      <c r="DO8" s="589"/>
      <c r="DP8" s="589"/>
      <c r="DQ8" s="606" t="s">
        <v>1888</v>
      </c>
      <c r="DR8" s="607"/>
      <c r="DS8" s="607"/>
      <c r="DT8" s="607"/>
      <c r="DU8" s="608"/>
      <c r="DV8" s="607" t="s">
        <v>1889</v>
      </c>
      <c r="DW8" s="608"/>
      <c r="DX8" s="609" t="s">
        <v>1890</v>
      </c>
      <c r="DY8" s="609" t="s">
        <v>1891</v>
      </c>
      <c r="DZ8" s="607" t="s">
        <v>1892</v>
      </c>
      <c r="EA8" s="608"/>
      <c r="EB8" s="594"/>
      <c r="EC8" s="594"/>
      <c r="ED8" s="136"/>
      <c r="EE8" s="136"/>
      <c r="EF8" s="136"/>
      <c r="EG8" s="136"/>
      <c r="EH8" s="136"/>
      <c r="EI8" s="136"/>
      <c r="EJ8" s="136"/>
      <c r="EK8" s="136"/>
      <c r="EL8" s="136"/>
      <c r="EM8" s="136"/>
      <c r="EN8" s="611" t="s">
        <v>978</v>
      </c>
      <c r="EO8" s="612"/>
      <c r="EP8" s="612"/>
      <c r="EQ8" s="612"/>
      <c r="ER8" s="612"/>
      <c r="ES8" s="613" t="s">
        <v>893</v>
      </c>
      <c r="ET8" s="613"/>
      <c r="EU8" s="614"/>
      <c r="EV8" s="614"/>
      <c r="EW8" s="615"/>
      <c r="EX8" s="612" t="s">
        <v>214</v>
      </c>
      <c r="EY8" s="612"/>
      <c r="EZ8" s="61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36"/>
      <c r="FL8" s="136"/>
      <c r="FM8" s="136"/>
      <c r="FN8" s="136"/>
      <c r="FO8" s="136"/>
      <c r="FP8" s="136"/>
      <c r="FQ8" s="136"/>
      <c r="FR8" s="136"/>
      <c r="FS8" s="136"/>
      <c r="FT8" s="136"/>
      <c r="FU8" s="136"/>
      <c r="FV8" s="136"/>
      <c r="FW8" s="136"/>
      <c r="FX8" s="136"/>
      <c r="FY8" s="136"/>
    </row>
    <row r="9" spans="1:181" ht="19.5" customHeight="1">
      <c r="A9" s="601" t="s">
        <v>897</v>
      </c>
      <c r="B9" s="602"/>
      <c r="C9" s="3085" t="s">
        <v>979</v>
      </c>
      <c r="D9" s="617" t="s">
        <v>1893</v>
      </c>
      <c r="E9" s="617"/>
      <c r="F9" s="617"/>
      <c r="G9" s="617"/>
      <c r="H9" s="618"/>
      <c r="I9" s="617" t="s">
        <v>1894</v>
      </c>
      <c r="J9" s="618"/>
      <c r="K9" s="619" t="s">
        <v>1891</v>
      </c>
      <c r="L9" s="619" t="s">
        <v>1895</v>
      </c>
      <c r="M9" s="617" t="s">
        <v>890</v>
      </c>
      <c r="N9" s="618"/>
      <c r="O9" s="689"/>
      <c r="P9" s="689"/>
      <c r="Q9" s="620" t="s">
        <v>1893</v>
      </c>
      <c r="R9" s="621"/>
      <c r="S9" s="621"/>
      <c r="T9" s="621"/>
      <c r="U9" s="622"/>
      <c r="V9" s="621" t="s">
        <v>1894</v>
      </c>
      <c r="W9" s="622"/>
      <c r="X9" s="623" t="s">
        <v>1891</v>
      </c>
      <c r="Y9" s="623" t="s">
        <v>1895</v>
      </c>
      <c r="Z9" s="621" t="s">
        <v>890</v>
      </c>
      <c r="AA9" s="622"/>
      <c r="AB9" s="589"/>
      <c r="AC9" s="589"/>
      <c r="AD9" s="624" t="s">
        <v>1893</v>
      </c>
      <c r="AE9" s="617"/>
      <c r="AF9" s="617"/>
      <c r="AG9" s="617"/>
      <c r="AH9" s="618"/>
      <c r="AI9" s="617" t="s">
        <v>1894</v>
      </c>
      <c r="AJ9" s="618"/>
      <c r="AK9" s="619" t="s">
        <v>1891</v>
      </c>
      <c r="AL9" s="619" t="s">
        <v>1895</v>
      </c>
      <c r="AM9" s="617" t="s">
        <v>890</v>
      </c>
      <c r="AN9" s="618"/>
      <c r="AO9" s="589"/>
      <c r="AP9" s="589"/>
      <c r="AQ9" s="620" t="s">
        <v>1893</v>
      </c>
      <c r="AR9" s="621"/>
      <c r="AS9" s="621"/>
      <c r="AT9" s="621"/>
      <c r="AU9" s="622"/>
      <c r="AV9" s="621" t="s">
        <v>1894</v>
      </c>
      <c r="AW9" s="622"/>
      <c r="AX9" s="623" t="s">
        <v>1891</v>
      </c>
      <c r="AY9" s="623" t="s">
        <v>1895</v>
      </c>
      <c r="AZ9" s="621" t="s">
        <v>890</v>
      </c>
      <c r="BA9" s="622"/>
      <c r="BB9" s="589"/>
      <c r="BC9" s="589"/>
      <c r="BD9" s="624" t="s">
        <v>1893</v>
      </c>
      <c r="BE9" s="617"/>
      <c r="BF9" s="617"/>
      <c r="BG9" s="617"/>
      <c r="BH9" s="618"/>
      <c r="BI9" s="617" t="s">
        <v>1894</v>
      </c>
      <c r="BJ9" s="618"/>
      <c r="BK9" s="619" t="s">
        <v>1891</v>
      </c>
      <c r="BL9" s="619" t="s">
        <v>1895</v>
      </c>
      <c r="BM9" s="617" t="s">
        <v>890</v>
      </c>
      <c r="BN9" s="618"/>
      <c r="BO9" s="589"/>
      <c r="BP9" s="589"/>
      <c r="BQ9" s="620" t="s">
        <v>1893</v>
      </c>
      <c r="BR9" s="621"/>
      <c r="BS9" s="621"/>
      <c r="BT9" s="621"/>
      <c r="BU9" s="622"/>
      <c r="BV9" s="621" t="s">
        <v>1894</v>
      </c>
      <c r="BW9" s="622"/>
      <c r="BX9" s="623" t="s">
        <v>1891</v>
      </c>
      <c r="BY9" s="623" t="s">
        <v>1895</v>
      </c>
      <c r="BZ9" s="621" t="s">
        <v>890</v>
      </c>
      <c r="CA9" s="622"/>
      <c r="CB9" s="589"/>
      <c r="CC9" s="589"/>
      <c r="CD9" s="624" t="s">
        <v>1893</v>
      </c>
      <c r="CE9" s="617"/>
      <c r="CF9" s="617"/>
      <c r="CG9" s="617"/>
      <c r="CH9" s="618"/>
      <c r="CI9" s="617" t="s">
        <v>1894</v>
      </c>
      <c r="CJ9" s="618"/>
      <c r="CK9" s="619" t="s">
        <v>1891</v>
      </c>
      <c r="CL9" s="619" t="s">
        <v>1895</v>
      </c>
      <c r="CM9" s="617" t="s">
        <v>890</v>
      </c>
      <c r="CN9" s="618"/>
      <c r="CO9" s="589"/>
      <c r="CP9" s="589"/>
      <c r="CQ9" s="620" t="s">
        <v>1893</v>
      </c>
      <c r="CR9" s="621"/>
      <c r="CS9" s="621"/>
      <c r="CT9" s="621"/>
      <c r="CU9" s="622"/>
      <c r="CV9" s="621" t="s">
        <v>1894</v>
      </c>
      <c r="CW9" s="622"/>
      <c r="CX9" s="623" t="s">
        <v>1891</v>
      </c>
      <c r="CY9" s="623" t="s">
        <v>1895</v>
      </c>
      <c r="CZ9" s="621" t="s">
        <v>890</v>
      </c>
      <c r="DA9" s="622"/>
      <c r="DB9" s="589"/>
      <c r="DC9" s="589"/>
      <c r="DD9" s="624" t="s">
        <v>1893</v>
      </c>
      <c r="DE9" s="617"/>
      <c r="DF9" s="617"/>
      <c r="DG9" s="617"/>
      <c r="DH9" s="618"/>
      <c r="DI9" s="617" t="s">
        <v>1894</v>
      </c>
      <c r="DJ9" s="618"/>
      <c r="DK9" s="619" t="s">
        <v>1891</v>
      </c>
      <c r="DL9" s="619" t="s">
        <v>1895</v>
      </c>
      <c r="DM9" s="617" t="s">
        <v>890</v>
      </c>
      <c r="DN9" s="618"/>
      <c r="DO9" s="589"/>
      <c r="DP9" s="589"/>
      <c r="DQ9" s="620" t="s">
        <v>1893</v>
      </c>
      <c r="DR9" s="621"/>
      <c r="DS9" s="621"/>
      <c r="DT9" s="621"/>
      <c r="DU9" s="622"/>
      <c r="DV9" s="621" t="s">
        <v>1894</v>
      </c>
      <c r="DW9" s="622"/>
      <c r="DX9" s="623" t="s">
        <v>1891</v>
      </c>
      <c r="DY9" s="623" t="s">
        <v>1895</v>
      </c>
      <c r="DZ9" s="621" t="s">
        <v>890</v>
      </c>
      <c r="EA9" s="622"/>
      <c r="EB9" s="594"/>
      <c r="EC9" s="594"/>
      <c r="ED9" s="136"/>
      <c r="EE9" s="136"/>
      <c r="EF9" s="136"/>
      <c r="EG9" s="136"/>
      <c r="EH9" s="136"/>
      <c r="EI9" s="136"/>
      <c r="EJ9" s="136"/>
      <c r="EK9" s="136"/>
      <c r="EL9" s="136"/>
      <c r="EM9" s="136"/>
      <c r="EN9" s="625" t="s">
        <v>1546</v>
      </c>
      <c r="EO9" s="625" t="s">
        <v>1890</v>
      </c>
      <c r="EP9" s="625" t="s">
        <v>891</v>
      </c>
      <c r="EQ9" s="626" t="s">
        <v>892</v>
      </c>
      <c r="ER9" s="626"/>
      <c r="ES9" s="627" t="s">
        <v>1546</v>
      </c>
      <c r="ET9" s="628" t="s">
        <v>1890</v>
      </c>
      <c r="EU9" s="613" t="s">
        <v>893</v>
      </c>
      <c r="EV9" s="614"/>
      <c r="EW9" s="615"/>
      <c r="EX9" s="629"/>
      <c r="EY9" s="630"/>
      <c r="EZ9" s="631"/>
      <c r="FA9" s="136"/>
      <c r="FB9" s="136"/>
      <c r="FC9" s="136"/>
      <c r="FD9" s="136"/>
      <c r="FE9" s="136"/>
      <c r="FF9" s="136"/>
      <c r="FG9" s="136"/>
      <c r="FH9" s="136"/>
      <c r="FI9" s="136"/>
      <c r="FJ9" s="136"/>
      <c r="FK9" s="136"/>
      <c r="FL9" s="136"/>
      <c r="FM9" s="136"/>
      <c r="FN9" s="136"/>
      <c r="FO9" s="136"/>
      <c r="FP9" s="136"/>
      <c r="FQ9" s="136"/>
      <c r="FR9" s="136"/>
      <c r="FS9" s="136"/>
      <c r="FT9" s="136"/>
      <c r="FU9" s="136"/>
      <c r="FV9" s="136"/>
      <c r="FW9" s="136"/>
      <c r="FX9" s="136"/>
      <c r="FY9" s="136"/>
    </row>
    <row r="10" spans="1:181" ht="19.5" customHeight="1">
      <c r="A10" s="632" t="s">
        <v>844</v>
      </c>
      <c r="B10" s="633"/>
      <c r="C10" s="3086"/>
      <c r="D10" s="634">
        <v>1</v>
      </c>
      <c r="E10" s="635">
        <v>2</v>
      </c>
      <c r="F10" s="635">
        <v>3</v>
      </c>
      <c r="G10" s="635">
        <v>4</v>
      </c>
      <c r="H10" s="635">
        <v>5</v>
      </c>
      <c r="I10" s="636" t="s">
        <v>895</v>
      </c>
      <c r="J10" s="637" t="s">
        <v>674</v>
      </c>
      <c r="K10" s="638"/>
      <c r="L10" s="639" t="s">
        <v>896</v>
      </c>
      <c r="M10" s="640" t="s">
        <v>897</v>
      </c>
      <c r="N10" s="641" t="s">
        <v>891</v>
      </c>
      <c r="O10" s="582"/>
      <c r="P10" s="582"/>
      <c r="Q10" s="642">
        <v>1</v>
      </c>
      <c r="R10" s="643">
        <v>2</v>
      </c>
      <c r="S10" s="643">
        <v>3</v>
      </c>
      <c r="T10" s="643">
        <v>4</v>
      </c>
      <c r="U10" s="643">
        <v>5</v>
      </c>
      <c r="V10" s="644" t="s">
        <v>895</v>
      </c>
      <c r="W10" s="645" t="s">
        <v>674</v>
      </c>
      <c r="X10" s="642"/>
      <c r="Y10" s="646" t="s">
        <v>896</v>
      </c>
      <c r="Z10" s="647" t="s">
        <v>897</v>
      </c>
      <c r="AA10" s="648" t="s">
        <v>891</v>
      </c>
      <c r="AB10" s="594"/>
      <c r="AC10" s="594"/>
      <c r="AD10" s="638">
        <v>1</v>
      </c>
      <c r="AE10" s="635">
        <v>2</v>
      </c>
      <c r="AF10" s="635">
        <v>3</v>
      </c>
      <c r="AG10" s="635">
        <v>4</v>
      </c>
      <c r="AH10" s="635">
        <v>5</v>
      </c>
      <c r="AI10" s="636" t="s">
        <v>895</v>
      </c>
      <c r="AJ10" s="637" t="s">
        <v>674</v>
      </c>
      <c r="AK10" s="638"/>
      <c r="AL10" s="639" t="s">
        <v>896</v>
      </c>
      <c r="AM10" s="640" t="s">
        <v>897</v>
      </c>
      <c r="AN10" s="641" t="s">
        <v>891</v>
      </c>
      <c r="AO10" s="594"/>
      <c r="AP10" s="594"/>
      <c r="AQ10" s="642">
        <v>1</v>
      </c>
      <c r="AR10" s="643">
        <v>2</v>
      </c>
      <c r="AS10" s="643">
        <v>3</v>
      </c>
      <c r="AT10" s="643">
        <v>4</v>
      </c>
      <c r="AU10" s="643">
        <v>5</v>
      </c>
      <c r="AV10" s="644" t="s">
        <v>895</v>
      </c>
      <c r="AW10" s="645" t="s">
        <v>674</v>
      </c>
      <c r="AX10" s="642"/>
      <c r="AY10" s="646" t="s">
        <v>896</v>
      </c>
      <c r="AZ10" s="647" t="s">
        <v>897</v>
      </c>
      <c r="BA10" s="648" t="s">
        <v>891</v>
      </c>
      <c r="BB10" s="594"/>
      <c r="BC10" s="594"/>
      <c r="BD10" s="635">
        <v>1</v>
      </c>
      <c r="BE10" s="635">
        <v>2</v>
      </c>
      <c r="BF10" s="635">
        <v>3</v>
      </c>
      <c r="BG10" s="635">
        <v>4</v>
      </c>
      <c r="BH10" s="635">
        <v>5</v>
      </c>
      <c r="BI10" s="636" t="s">
        <v>895</v>
      </c>
      <c r="BJ10" s="637" t="s">
        <v>674</v>
      </c>
      <c r="BK10" s="635"/>
      <c r="BL10" s="636" t="s">
        <v>896</v>
      </c>
      <c r="BM10" s="649" t="s">
        <v>897</v>
      </c>
      <c r="BN10" s="650" t="s">
        <v>891</v>
      </c>
      <c r="BO10" s="594"/>
      <c r="BP10" s="594"/>
      <c r="BQ10" s="642">
        <v>1</v>
      </c>
      <c r="BR10" s="648">
        <v>2</v>
      </c>
      <c r="BS10" s="648">
        <v>3</v>
      </c>
      <c r="BT10" s="648">
        <v>4</v>
      </c>
      <c r="BU10" s="648">
        <v>5</v>
      </c>
      <c r="BV10" s="651" t="s">
        <v>895</v>
      </c>
      <c r="BW10" s="651" t="s">
        <v>674</v>
      </c>
      <c r="BX10" s="642"/>
      <c r="BY10" s="646" t="s">
        <v>896</v>
      </c>
      <c r="BZ10" s="647" t="s">
        <v>897</v>
      </c>
      <c r="CA10" s="648" t="s">
        <v>891</v>
      </c>
      <c r="CB10" s="594"/>
      <c r="CC10" s="594"/>
      <c r="CD10" s="635">
        <v>1</v>
      </c>
      <c r="CE10" s="635">
        <v>2</v>
      </c>
      <c r="CF10" s="635">
        <v>3</v>
      </c>
      <c r="CG10" s="635">
        <v>4</v>
      </c>
      <c r="CH10" s="635">
        <v>5</v>
      </c>
      <c r="CI10" s="636" t="s">
        <v>895</v>
      </c>
      <c r="CJ10" s="637" t="s">
        <v>674</v>
      </c>
      <c r="CK10" s="635"/>
      <c r="CL10" s="636" t="s">
        <v>896</v>
      </c>
      <c r="CM10" s="649" t="s">
        <v>897</v>
      </c>
      <c r="CN10" s="650" t="s">
        <v>891</v>
      </c>
      <c r="CO10" s="594"/>
      <c r="CP10" s="594"/>
      <c r="CQ10" s="642">
        <v>1</v>
      </c>
      <c r="CR10" s="648">
        <v>2</v>
      </c>
      <c r="CS10" s="648">
        <v>3</v>
      </c>
      <c r="CT10" s="648">
        <v>4</v>
      </c>
      <c r="CU10" s="648">
        <v>5</v>
      </c>
      <c r="CV10" s="651" t="s">
        <v>895</v>
      </c>
      <c r="CW10" s="651" t="s">
        <v>674</v>
      </c>
      <c r="CX10" s="642"/>
      <c r="CY10" s="646" t="s">
        <v>896</v>
      </c>
      <c r="CZ10" s="647" t="s">
        <v>897</v>
      </c>
      <c r="DA10" s="648" t="s">
        <v>891</v>
      </c>
      <c r="DB10" s="594"/>
      <c r="DC10" s="594"/>
      <c r="DD10" s="635">
        <v>1</v>
      </c>
      <c r="DE10" s="635">
        <v>2</v>
      </c>
      <c r="DF10" s="635">
        <v>3</v>
      </c>
      <c r="DG10" s="635">
        <v>4</v>
      </c>
      <c r="DH10" s="635">
        <v>5</v>
      </c>
      <c r="DI10" s="636" t="s">
        <v>895</v>
      </c>
      <c r="DJ10" s="637" t="s">
        <v>674</v>
      </c>
      <c r="DK10" s="635"/>
      <c r="DL10" s="636" t="s">
        <v>896</v>
      </c>
      <c r="DM10" s="649" t="s">
        <v>897</v>
      </c>
      <c r="DN10" s="650" t="s">
        <v>891</v>
      </c>
      <c r="DO10" s="594"/>
      <c r="DP10" s="594"/>
      <c r="DQ10" s="642">
        <v>1</v>
      </c>
      <c r="DR10" s="643">
        <v>2</v>
      </c>
      <c r="DS10" s="643">
        <v>3</v>
      </c>
      <c r="DT10" s="643">
        <v>4</v>
      </c>
      <c r="DU10" s="643">
        <v>5</v>
      </c>
      <c r="DV10" s="644" t="s">
        <v>895</v>
      </c>
      <c r="DW10" s="645" t="s">
        <v>674</v>
      </c>
      <c r="DX10" s="642"/>
      <c r="DY10" s="646" t="s">
        <v>896</v>
      </c>
      <c r="DZ10" s="647" t="s">
        <v>897</v>
      </c>
      <c r="EA10" s="648" t="s">
        <v>891</v>
      </c>
      <c r="EB10" s="594"/>
      <c r="EC10" s="594"/>
      <c r="ED10" s="136"/>
      <c r="EE10" s="136"/>
      <c r="EF10" s="136"/>
      <c r="EG10" s="136"/>
      <c r="EH10" s="136"/>
      <c r="EI10" s="136"/>
      <c r="EJ10" s="136"/>
      <c r="EK10" s="136"/>
      <c r="EL10" s="136"/>
      <c r="EM10" s="136"/>
      <c r="EN10" s="652" t="s">
        <v>898</v>
      </c>
      <c r="EO10" s="652" t="s">
        <v>1891</v>
      </c>
      <c r="EP10" s="652" t="s">
        <v>899</v>
      </c>
      <c r="EQ10" s="652" t="s">
        <v>897</v>
      </c>
      <c r="ER10" s="652" t="s">
        <v>891</v>
      </c>
      <c r="ES10" s="653" t="s">
        <v>898</v>
      </c>
      <c r="ET10" s="654" t="s">
        <v>1891</v>
      </c>
      <c r="EU10" s="655" t="s">
        <v>899</v>
      </c>
      <c r="EV10" s="655" t="s">
        <v>897</v>
      </c>
      <c r="EW10" s="655" t="s">
        <v>891</v>
      </c>
      <c r="EX10" s="626" t="s">
        <v>899</v>
      </c>
      <c r="EY10" s="626" t="s">
        <v>897</v>
      </c>
      <c r="EZ10" s="626" t="s">
        <v>891</v>
      </c>
      <c r="FA10" s="136"/>
      <c r="FB10" s="136"/>
      <c r="FC10" s="136"/>
      <c r="FD10" s="136"/>
      <c r="FE10" s="136"/>
      <c r="FF10" s="136"/>
      <c r="FG10" s="136"/>
      <c r="FH10" s="136"/>
      <c r="FI10" s="136"/>
      <c r="FJ10" s="136"/>
      <c r="FK10" s="136"/>
      <c r="FL10" s="136"/>
      <c r="FM10" s="136"/>
      <c r="FN10" s="136"/>
      <c r="FO10" s="136"/>
      <c r="FP10" s="136"/>
      <c r="FQ10" s="136"/>
      <c r="FR10" s="136"/>
      <c r="FS10" s="136"/>
      <c r="FT10" s="136"/>
      <c r="FU10" s="136"/>
      <c r="FV10" s="136"/>
      <c r="FW10" s="136"/>
      <c r="FX10" s="136"/>
      <c r="FY10" s="136"/>
    </row>
    <row r="11" spans="1:181" ht="24" customHeight="1">
      <c r="A11" s="656" t="s">
        <v>747</v>
      </c>
      <c r="B11" s="657"/>
      <c r="C11" s="3116">
        <f>A!AN$14</f>
        <v>399</v>
      </c>
      <c r="D11" s="658"/>
      <c r="E11" s="659"/>
      <c r="F11" s="659"/>
      <c r="G11" s="659"/>
      <c r="H11" s="3120">
        <f>IF($C11&gt;0,$C11-SUM(D11:G11),0)</f>
        <v>399</v>
      </c>
      <c r="I11" s="3087">
        <f>IF($C11&gt;0,SUM(F11:H11),0)</f>
        <v>399</v>
      </c>
      <c r="J11" s="3088">
        <f>IF($C11&gt;0,ROUND(I11*100/$C11,2),0)</f>
        <v>100</v>
      </c>
      <c r="K11" s="3089">
        <v>1</v>
      </c>
      <c r="L11" s="3090">
        <f>IF($C11&gt;0,ROUND((J11*K11/100),2),0)</f>
        <v>1</v>
      </c>
      <c r="M11" s="3087">
        <f>IF(L11&gt;M31,5,IF(L11&gt;=L31,4,IF(L11&gt;K31,3,IF(L11&gt;J31,2,IF(L11&gt;I31,1,0)))))</f>
        <v>5</v>
      </c>
      <c r="N11" s="3091" t="str">
        <f>IF(M11=0,0,LOOKUP(M11,$O$2:$O$6,$P$2:$P$6))</f>
        <v>ดีเยี่ยม</v>
      </c>
      <c r="O11" s="3121"/>
      <c r="P11" s="3121"/>
      <c r="Q11" s="659"/>
      <c r="R11" s="659"/>
      <c r="S11" s="659"/>
      <c r="T11" s="659"/>
      <c r="U11" s="3120">
        <f>IF($C11&gt;0,$C11-SUM(Q11:T11),0)</f>
        <v>399</v>
      </c>
      <c r="V11" s="3087">
        <f>IF($C11&gt;0,SUM(S11:U11),0)</f>
        <v>399</v>
      </c>
      <c r="W11" s="3088">
        <f>IF($C11&gt;0,ROUND(V11*100/$C11,2),0)</f>
        <v>100</v>
      </c>
      <c r="X11" s="3089">
        <v>1.5</v>
      </c>
      <c r="Y11" s="3088">
        <f>IF($C11&gt;0,ROUND((W11*X11/100),2),0)</f>
        <v>1.5</v>
      </c>
      <c r="Z11" s="3087">
        <f>IF(Y11&gt;Z31,5,IF(Y11&gt;=Y31,4,IF(Y11&gt;X31,3,IF(Y11&gt;W31,2,IF(Y11&gt;V31,1,0)))))</f>
        <v>5</v>
      </c>
      <c r="AA11" s="3091" t="str">
        <f>IF(Z11=0,0,LOOKUP(Z11,$O$2:$O$6,$P$2:$P$6))</f>
        <v>ดีเยี่ยม</v>
      </c>
      <c r="AB11" s="3121"/>
      <c r="AC11" s="3121"/>
      <c r="AD11" s="659"/>
      <c r="AE11" s="659"/>
      <c r="AF11" s="659"/>
      <c r="AG11" s="659"/>
      <c r="AH11" s="3120">
        <f>IF($C11&gt;0,$C11-SUM(AD11:AG11),0)</f>
        <v>399</v>
      </c>
      <c r="AI11" s="3087">
        <f>IF($C11&gt;0,SUM(AF11:AH11),0)</f>
        <v>399</v>
      </c>
      <c r="AJ11" s="3088">
        <f>IF($C11&gt;0,ROUND(AI11*100/$C11,2),0)</f>
        <v>100</v>
      </c>
      <c r="AK11" s="3089">
        <v>1.5</v>
      </c>
      <c r="AL11" s="3088">
        <f>IF($C11&gt;0,ROUND((AJ11*AK11/100),2),0)</f>
        <v>1.5</v>
      </c>
      <c r="AM11" s="3087">
        <f>IF(AL11&gt;AM31,5,IF(AL11&gt;=AL31,4,IF(AL11&gt;AK31,3,IF(AL11&gt;AJ31,2,IF(AL11&gt;AI31,1,0)))))</f>
        <v>5</v>
      </c>
      <c r="AN11" s="3091" t="str">
        <f t="shared" ref="AN11:AN18" si="0">IF(AM11=0,0,LOOKUP(AM11,$O$2:$O$6,$P$2:$P$6))</f>
        <v>ดีเยี่ยม</v>
      </c>
      <c r="AO11" s="3121"/>
      <c r="AP11" s="3121"/>
      <c r="AQ11" s="659"/>
      <c r="AR11" s="659"/>
      <c r="AS11" s="659"/>
      <c r="AT11" s="659"/>
      <c r="AU11" s="3120">
        <f>IF($C11&gt;0,$C11-SUM(AQ11:AT11),0)</f>
        <v>399</v>
      </c>
      <c r="AV11" s="3087">
        <f>IF($C11&gt;0,SUM(AS11:AU11),0)</f>
        <v>399</v>
      </c>
      <c r="AW11" s="3088">
        <f>IF($C11&gt;0,ROUND(AV11*100/$C11,2),0)</f>
        <v>100</v>
      </c>
      <c r="AX11" s="3089">
        <v>1</v>
      </c>
      <c r="AY11" s="3088">
        <f>IF($C11&gt;0,ROUND((AW11*AX11/100),2),0)</f>
        <v>1</v>
      </c>
      <c r="AZ11" s="3087">
        <f>IF(AY11&gt;AZ31,5,IF(AY11&gt;=AY31,4,IF(AY11&gt;AX31,3,IF(AY11&gt;AW31,2,IF(AY11&gt;AV31,1,0)))))</f>
        <v>5</v>
      </c>
      <c r="BA11" s="3091" t="str">
        <f t="shared" ref="BA11:BA18" si="1">IF(AZ11=0,0,LOOKUP(AZ11,$O$2:$O$6,$P$2:$P$6))</f>
        <v>ดีเยี่ยม</v>
      </c>
      <c r="BB11" s="3121"/>
      <c r="BC11" s="3121"/>
      <c r="BD11" s="3122"/>
      <c r="BE11" s="3123"/>
      <c r="BF11" s="3123"/>
      <c r="BG11" s="3123"/>
      <c r="BH11" s="3123"/>
      <c r="BI11" s="3123"/>
      <c r="BJ11" s="3123"/>
      <c r="BK11" s="3123"/>
      <c r="BL11" s="3123"/>
      <c r="BM11" s="3123"/>
      <c r="BN11" s="3124"/>
      <c r="BO11" s="3121"/>
      <c r="BP11" s="3121"/>
      <c r="BQ11" s="3125"/>
      <c r="BR11" s="3125"/>
      <c r="BS11" s="3125"/>
      <c r="BT11" s="3125"/>
      <c r="BU11" s="3125"/>
      <c r="BV11" s="3125"/>
      <c r="BW11" s="3125"/>
      <c r="BX11" s="3125"/>
      <c r="BY11" s="3125"/>
      <c r="BZ11" s="3125"/>
      <c r="CA11" s="3125"/>
      <c r="CB11" s="3121"/>
      <c r="CC11" s="3121"/>
      <c r="CD11" s="3122"/>
      <c r="CE11" s="3123"/>
      <c r="CF11" s="3123"/>
      <c r="CG11" s="3123"/>
      <c r="CH11" s="3123"/>
      <c r="CI11" s="3123"/>
      <c r="CJ11" s="3123"/>
      <c r="CK11" s="3123"/>
      <c r="CL11" s="3123"/>
      <c r="CM11" s="3123"/>
      <c r="CN11" s="3124"/>
      <c r="CO11" s="3121"/>
      <c r="CP11" s="3121"/>
      <c r="CQ11" s="3125"/>
      <c r="CR11" s="3125"/>
      <c r="CS11" s="3125"/>
      <c r="CT11" s="3125"/>
      <c r="CU11" s="3125"/>
      <c r="CV11" s="3125"/>
      <c r="CW11" s="3125"/>
      <c r="CX11" s="3125"/>
      <c r="CY11" s="3125"/>
      <c r="CZ11" s="3125"/>
      <c r="DA11" s="3125"/>
      <c r="DB11" s="3121"/>
      <c r="DC11" s="3121"/>
      <c r="DD11" s="3122"/>
      <c r="DE11" s="3123"/>
      <c r="DF11" s="3123"/>
      <c r="DG11" s="3123"/>
      <c r="DH11" s="3123"/>
      <c r="DI11" s="3123"/>
      <c r="DJ11" s="3123"/>
      <c r="DK11" s="3123"/>
      <c r="DL11" s="3123"/>
      <c r="DM11" s="3123"/>
      <c r="DN11" s="3124"/>
      <c r="DO11" s="3121"/>
      <c r="DP11" s="3121"/>
      <c r="DQ11" s="3125"/>
      <c r="DR11" s="3125"/>
      <c r="DS11" s="3125"/>
      <c r="DT11" s="3125"/>
      <c r="DU11" s="3125"/>
      <c r="DV11" s="3125"/>
      <c r="DW11" s="3125"/>
      <c r="DX11" s="3125"/>
      <c r="DY11" s="3125"/>
      <c r="DZ11" s="3125"/>
      <c r="EA11" s="3125"/>
      <c r="EB11" s="3126"/>
      <c r="EC11" s="3121"/>
      <c r="ED11" s="3127">
        <f>L11</f>
        <v>1</v>
      </c>
      <c r="EE11" s="3127">
        <f>Y11</f>
        <v>1.5</v>
      </c>
      <c r="EF11" s="3127">
        <f>AL11</f>
        <v>1.5</v>
      </c>
      <c r="EG11" s="3127">
        <f>AY11</f>
        <v>1</v>
      </c>
      <c r="EH11" s="3127">
        <f>BL11</f>
        <v>0</v>
      </c>
      <c r="EI11" s="3127">
        <f>BY11</f>
        <v>0</v>
      </c>
      <c r="EJ11" s="3127">
        <f>CL11</f>
        <v>0</v>
      </c>
      <c r="EK11" s="3127">
        <f>CY11</f>
        <v>0</v>
      </c>
      <c r="EL11" s="3127">
        <f>DL11</f>
        <v>0</v>
      </c>
      <c r="EM11" s="3127">
        <f>DY11</f>
        <v>0</v>
      </c>
      <c r="EN11" s="3087">
        <v>4</v>
      </c>
      <c r="EO11" s="3128">
        <v>5</v>
      </c>
      <c r="EP11" s="3088">
        <f t="shared" ref="EP11:EP21" si="2">IF(EN11&gt;0,SUM(ED11:EM11),0)</f>
        <v>5</v>
      </c>
      <c r="EQ11" s="3129">
        <f t="shared" ref="EQ11:EQ21" si="3">IF(EP11&gt;ER31,5,IF(EP11&gt;EQ31,4,IF(EP11&gt;EP31,3,IF(EP11&gt;EO31,2,IF(EP11&gt;EN31,1,0)))))</f>
        <v>5</v>
      </c>
      <c r="ER11" s="3091" t="str">
        <f>IF(EQ11=0,0,LOOKUP(EQ11,$O$2:$O$6,$P$2:$P$6))</f>
        <v>ดีเยี่ยม</v>
      </c>
      <c r="ES11" s="3130">
        <f>SUM(EN11:EN14)</f>
        <v>17</v>
      </c>
      <c r="ET11" s="3131">
        <f>SUM(EO11:EO14)</f>
        <v>20</v>
      </c>
      <c r="EU11" s="3132">
        <f>SUM(EP11:EP14)</f>
        <v>19</v>
      </c>
      <c r="EV11" s="3133">
        <f>IF(EU11&gt;EY31,5,IF(EU11&gt;EX31,4,IF(EU11&gt;EW31,3,IF(EU11&gt;EV31,2,IF(EU11&gt;EU31,1,0)))))</f>
        <v>5</v>
      </c>
      <c r="EW11" s="3200" t="str">
        <f>IF(EV11=0,0,LOOKUP(EV11,$O$2:$O$6,$P$2:$P$6))</f>
        <v>ดีเยี่ยม</v>
      </c>
      <c r="EX11" s="3134">
        <f>ROUND(SUM(EU11:EU21),2)</f>
        <v>90.4</v>
      </c>
      <c r="EY11" s="3135">
        <f>IF(EX11&gt;EY44,5,IF(EX11&gt;EX44,4,IF(EX11&gt;EW44,3,IF(EX11&gt;EV44,2,IF(EX11&gt;EU44,1,0)))))</f>
        <v>5</v>
      </c>
      <c r="EZ11" s="3199" t="str">
        <f>IF(EY11=0,0,LOOKUP(EY11,$O$2:$O$6,$P$2:$P$6))</f>
        <v>ดีเยี่ยม</v>
      </c>
      <c r="FA11" s="136">
        <v>1</v>
      </c>
      <c r="FB11" s="136"/>
      <c r="FC11" s="136"/>
      <c r="FD11" s="136"/>
      <c r="FE11" s="136"/>
      <c r="FF11" s="136"/>
      <c r="FG11" s="136"/>
      <c r="FH11" s="136"/>
      <c r="FI11" s="136"/>
      <c r="FJ11" s="136"/>
      <c r="FK11" s="136"/>
      <c r="FL11" s="136"/>
      <c r="FM11" s="136"/>
      <c r="FN11" s="136"/>
      <c r="FO11" s="136"/>
      <c r="FP11" s="136"/>
      <c r="FQ11" s="136"/>
      <c r="FR11" s="136"/>
      <c r="FS11" s="136"/>
      <c r="FT11" s="136"/>
      <c r="FU11" s="136"/>
      <c r="FV11" s="136"/>
      <c r="FW11" s="136"/>
      <c r="FX11" s="136"/>
      <c r="FY11" s="136"/>
    </row>
    <row r="12" spans="1:181" ht="24" customHeight="1">
      <c r="A12" s="660" t="s">
        <v>748</v>
      </c>
      <c r="B12" s="661"/>
      <c r="C12" s="3117">
        <f>A!AN$14</f>
        <v>399</v>
      </c>
      <c r="D12" s="658"/>
      <c r="E12" s="659"/>
      <c r="F12" s="659"/>
      <c r="G12" s="659"/>
      <c r="H12" s="3120">
        <f>IF($C12&gt;0,$C12-SUM(D12:G12),0)</f>
        <v>399</v>
      </c>
      <c r="I12" s="3092">
        <f>IF($C12&gt;0,SUM(F12:H12),0)</f>
        <v>399</v>
      </c>
      <c r="J12" s="3093">
        <f>IF($C12&gt;0,ROUND(I12*100/$C12,2),0)</f>
        <v>100</v>
      </c>
      <c r="K12" s="3094">
        <v>1</v>
      </c>
      <c r="L12" s="3093">
        <f>IF($C12&gt;0,ROUND((J12*K12/100),2),0)</f>
        <v>1</v>
      </c>
      <c r="M12" s="3092">
        <f>IF(L12&gt;M32,5,IF(L12&gt;=L32,4,IF(L12&gt;K32,3,IF(L12&gt;J32,2,IF(L12&gt;I32,1,0)))))</f>
        <v>5</v>
      </c>
      <c r="N12" s="3095" t="str">
        <f t="shared" ref="N12:N21" si="4">IF(M12=0,0,LOOKUP(M12,$O$2:$O$6,$P$2:$P$6))</f>
        <v>ดีเยี่ยม</v>
      </c>
      <c r="O12" s="3121"/>
      <c r="P12" s="3121"/>
      <c r="Q12" s="659"/>
      <c r="R12" s="659"/>
      <c r="S12" s="659"/>
      <c r="T12" s="659"/>
      <c r="U12" s="3120">
        <f>IF($C12&gt;0,$C12-SUM(Q12:T12),0)</f>
        <v>399</v>
      </c>
      <c r="V12" s="3092">
        <f>IF($C12&gt;0,SUM(S12:U12),0)</f>
        <v>399</v>
      </c>
      <c r="W12" s="3093">
        <f>IF($C12&gt;0,ROUND(V12*100/$C12,2),0)</f>
        <v>100</v>
      </c>
      <c r="X12" s="3094">
        <v>1</v>
      </c>
      <c r="Y12" s="3093">
        <f>IF($C12&gt;0,ROUND((W12*X12/100),2),0)</f>
        <v>1</v>
      </c>
      <c r="Z12" s="3092">
        <f>IF(Y12&gt;Z32,5,IF(Y12&gt;=Y32,4,IF(Y12&gt;X32,3,IF(Y12&gt;W32,2,IF(Y12&gt;V32,1,0)))))</f>
        <v>5</v>
      </c>
      <c r="AA12" s="3095" t="str">
        <f>IF(Z12=0,0,LOOKUP(Z12,$O$2:$O$6,$P$2:$P$6))</f>
        <v>ดีเยี่ยม</v>
      </c>
      <c r="AB12" s="3121"/>
      <c r="AC12" s="3121"/>
      <c r="AD12" s="659"/>
      <c r="AE12" s="659"/>
      <c r="AF12" s="659"/>
      <c r="AG12" s="659"/>
      <c r="AH12" s="3120">
        <f>IF($C12&gt;0,$C12-SUM(AD12:AG12),0)</f>
        <v>399</v>
      </c>
      <c r="AI12" s="3092">
        <f>IF($C12&gt;0,SUM(AF12:AH12),0)</f>
        <v>399</v>
      </c>
      <c r="AJ12" s="3093">
        <f>IF($C12&gt;0,ROUND(AI12*100/$C12,2),0)</f>
        <v>100</v>
      </c>
      <c r="AK12" s="3094">
        <v>1</v>
      </c>
      <c r="AL12" s="3093">
        <f>IF($C12&gt;0,ROUND((AJ12*AK12/100),2),0)</f>
        <v>1</v>
      </c>
      <c r="AM12" s="3092">
        <f>IF(AL12&gt;AM32,5,IF(AL12&gt;=AL32,4,IF(AL12&gt;AK32,3,IF(AL12&gt;AJ32,2,IF(AL12&gt;AI32,1,0)))))</f>
        <v>5</v>
      </c>
      <c r="AN12" s="3095" t="str">
        <f t="shared" si="0"/>
        <v>ดีเยี่ยม</v>
      </c>
      <c r="AO12" s="3121"/>
      <c r="AP12" s="3121"/>
      <c r="AQ12" s="659"/>
      <c r="AR12" s="659"/>
      <c r="AS12" s="659"/>
      <c r="AT12" s="659"/>
      <c r="AU12" s="3120">
        <f>IF($C12&gt;0,$C12-SUM(AQ12:AT12),0)</f>
        <v>399</v>
      </c>
      <c r="AV12" s="3092">
        <f>IF($C12&gt;0,SUM(AS12:AU12),0)</f>
        <v>399</v>
      </c>
      <c r="AW12" s="3093">
        <f>IF($C12&gt;0,ROUND(AV12*100/$C12,2),0)</f>
        <v>100</v>
      </c>
      <c r="AX12" s="3094">
        <v>1</v>
      </c>
      <c r="AY12" s="3093">
        <f>IF($C12&gt;0,ROUND((AW12*AX12/100),2),0)</f>
        <v>1</v>
      </c>
      <c r="AZ12" s="3092">
        <f>IF(AY12&gt;AZ32,5,IF(AY12&gt;=AY32,4,IF(AY12&gt;AX32,3,IF(AY12&gt;AW32,2,IF(AY12&gt;AV32,1,0)))))</f>
        <v>5</v>
      </c>
      <c r="BA12" s="3095" t="str">
        <f t="shared" si="1"/>
        <v>ดีเยี่ยม</v>
      </c>
      <c r="BB12" s="3121"/>
      <c r="BC12" s="3121"/>
      <c r="BD12" s="3136"/>
      <c r="BE12" s="3137"/>
      <c r="BF12" s="3137"/>
      <c r="BG12" s="3137"/>
      <c r="BH12" s="3137"/>
      <c r="BI12" s="3137"/>
      <c r="BJ12" s="3137"/>
      <c r="BK12" s="3137"/>
      <c r="BL12" s="3137"/>
      <c r="BM12" s="3137"/>
      <c r="BN12" s="3138"/>
      <c r="BO12" s="3121"/>
      <c r="BP12" s="3121"/>
      <c r="BQ12" s="3125"/>
      <c r="BR12" s="3125"/>
      <c r="BS12" s="3125"/>
      <c r="BT12" s="3125"/>
      <c r="BU12" s="3125"/>
      <c r="BV12" s="3125"/>
      <c r="BW12" s="3125"/>
      <c r="BX12" s="3125"/>
      <c r="BY12" s="3125"/>
      <c r="BZ12" s="3125"/>
      <c r="CA12" s="3125"/>
      <c r="CB12" s="3121"/>
      <c r="CC12" s="3121"/>
      <c r="CD12" s="3136"/>
      <c r="CE12" s="3137"/>
      <c r="CF12" s="3137"/>
      <c r="CG12" s="3137"/>
      <c r="CH12" s="3137"/>
      <c r="CI12" s="3137"/>
      <c r="CJ12" s="3137"/>
      <c r="CK12" s="3137"/>
      <c r="CL12" s="3137"/>
      <c r="CM12" s="3137"/>
      <c r="CN12" s="3138"/>
      <c r="CO12" s="3121"/>
      <c r="CP12" s="3121"/>
      <c r="CQ12" s="3125"/>
      <c r="CR12" s="3125"/>
      <c r="CS12" s="3125"/>
      <c r="CT12" s="3125"/>
      <c r="CU12" s="3125"/>
      <c r="CV12" s="3125"/>
      <c r="CW12" s="3125"/>
      <c r="CX12" s="3125"/>
      <c r="CY12" s="3125"/>
      <c r="CZ12" s="3125"/>
      <c r="DA12" s="3125"/>
      <c r="DB12" s="3121"/>
      <c r="DC12" s="3121"/>
      <c r="DD12" s="3136"/>
      <c r="DE12" s="3137"/>
      <c r="DF12" s="3137"/>
      <c r="DG12" s="3137"/>
      <c r="DH12" s="3137"/>
      <c r="DI12" s="3137"/>
      <c r="DJ12" s="3137"/>
      <c r="DK12" s="3137"/>
      <c r="DL12" s="3137"/>
      <c r="DM12" s="3137"/>
      <c r="DN12" s="3138"/>
      <c r="DO12" s="3121"/>
      <c r="DP12" s="3121"/>
      <c r="DQ12" s="3125"/>
      <c r="DR12" s="3125"/>
      <c r="DS12" s="3125"/>
      <c r="DT12" s="3125"/>
      <c r="DU12" s="3125"/>
      <c r="DV12" s="3125"/>
      <c r="DW12" s="3125"/>
      <c r="DX12" s="3125"/>
      <c r="DY12" s="3125"/>
      <c r="DZ12" s="3125"/>
      <c r="EA12" s="3125"/>
      <c r="EB12" s="3126"/>
      <c r="EC12" s="3121"/>
      <c r="ED12" s="3127">
        <f t="shared" ref="ED12:ED21" si="5">L12</f>
        <v>1</v>
      </c>
      <c r="EE12" s="3127">
        <f t="shared" ref="EE12:EE21" si="6">Y12</f>
        <v>1</v>
      </c>
      <c r="EF12" s="3127">
        <f t="shared" ref="EF12:EF21" si="7">AL12</f>
        <v>1</v>
      </c>
      <c r="EG12" s="3127">
        <f t="shared" ref="EG12:EG21" si="8">AY12</f>
        <v>1</v>
      </c>
      <c r="EH12" s="3127">
        <f t="shared" ref="EH12:EH21" si="9">BL12</f>
        <v>0</v>
      </c>
      <c r="EI12" s="3127">
        <f t="shared" ref="EI12:EI21" si="10">BY12</f>
        <v>0</v>
      </c>
      <c r="EJ12" s="3127">
        <f t="shared" ref="EJ12:EJ21" si="11">CL12</f>
        <v>0</v>
      </c>
      <c r="EK12" s="3127">
        <f t="shared" ref="EK12:EK21" si="12">CY12</f>
        <v>0</v>
      </c>
      <c r="EL12" s="3127">
        <f t="shared" ref="EL12:EL21" si="13">DL12</f>
        <v>0</v>
      </c>
      <c r="EM12" s="3127">
        <f t="shared" ref="EM12:EM21" si="14">DY12</f>
        <v>0</v>
      </c>
      <c r="EN12" s="3092">
        <v>4</v>
      </c>
      <c r="EO12" s="3139">
        <v>5</v>
      </c>
      <c r="EP12" s="3093">
        <f t="shared" si="2"/>
        <v>4</v>
      </c>
      <c r="EQ12" s="3140">
        <f t="shared" si="3"/>
        <v>4</v>
      </c>
      <c r="ER12" s="3095" t="str">
        <f t="shared" ref="ER12:ER21" si="15">IF(EQ12=0,0,LOOKUP(EQ12,$O$2:$O$6,$P$2:$P$6))</f>
        <v>ดีมาก</v>
      </c>
      <c r="ES12" s="3141"/>
      <c r="ET12" s="3142"/>
      <c r="EU12" s="3143"/>
      <c r="EV12" s="3144"/>
      <c r="EW12" s="3144"/>
      <c r="EX12" s="3145"/>
      <c r="EY12" s="3146"/>
      <c r="EZ12" s="3147"/>
      <c r="FA12" s="136">
        <v>2</v>
      </c>
      <c r="FB12" s="136"/>
      <c r="FC12" s="136"/>
      <c r="FD12" s="136"/>
      <c r="FE12" s="136"/>
      <c r="FF12" s="136"/>
      <c r="FG12" s="136"/>
      <c r="FH12" s="136"/>
      <c r="FI12" s="136"/>
      <c r="FJ12" s="136"/>
      <c r="FK12" s="136"/>
      <c r="FL12" s="136"/>
      <c r="FM12" s="136"/>
      <c r="FN12" s="136"/>
      <c r="FO12" s="136"/>
      <c r="FP12" s="136"/>
      <c r="FQ12" s="136"/>
      <c r="FR12" s="136"/>
      <c r="FS12" s="136"/>
      <c r="FT12" s="136"/>
      <c r="FU12" s="136"/>
      <c r="FV12" s="136"/>
      <c r="FW12" s="136"/>
      <c r="FX12" s="136"/>
      <c r="FY12" s="136"/>
    </row>
    <row r="13" spans="1:181" ht="24" customHeight="1">
      <c r="A13" s="662" t="s">
        <v>749</v>
      </c>
      <c r="B13" s="663"/>
      <c r="C13" s="3118">
        <f>A!AN$14</f>
        <v>399</v>
      </c>
      <c r="D13" s="658"/>
      <c r="E13" s="659"/>
      <c r="F13" s="659"/>
      <c r="G13" s="659"/>
      <c r="H13" s="3120">
        <f>IF($C13&gt;0,$C13-SUM(D13:G13),0)</f>
        <v>399</v>
      </c>
      <c r="I13" s="3087">
        <f>IF($C13&gt;0,SUM(F13:H13),0)</f>
        <v>399</v>
      </c>
      <c r="J13" s="3088">
        <f>IF($C13&gt;0,ROUND(I13*100/$C13,2),0)</f>
        <v>100</v>
      </c>
      <c r="K13" s="3089">
        <v>2</v>
      </c>
      <c r="L13" s="3088">
        <f>IF($C13&gt;0,ROUND((J13*K13/100),2),0)</f>
        <v>2</v>
      </c>
      <c r="M13" s="3087">
        <f>IF(L13&gt;M33,5,IF(L13&gt;=L33,4,IF(L13&gt;K33,3,IF(L13&gt;J33,2,IF(L13&gt;I33,1,0)))))</f>
        <v>5</v>
      </c>
      <c r="N13" s="3091" t="str">
        <f t="shared" si="4"/>
        <v>ดีเยี่ยม</v>
      </c>
      <c r="O13" s="3121"/>
      <c r="P13" s="3121"/>
      <c r="Q13" s="659"/>
      <c r="R13" s="659"/>
      <c r="S13" s="659"/>
      <c r="T13" s="659"/>
      <c r="U13" s="3120">
        <f>IF($C13&gt;0,$C13-SUM(Q13:T13),0)</f>
        <v>399</v>
      </c>
      <c r="V13" s="3087">
        <f>IF($C13&gt;0,SUM(S13:U13),0)</f>
        <v>399</v>
      </c>
      <c r="W13" s="3088">
        <f>IF($C13&gt;0,ROUND(V13*100/$C13,2),0)</f>
        <v>100</v>
      </c>
      <c r="X13" s="3089">
        <v>1</v>
      </c>
      <c r="Y13" s="3088">
        <f>IF($C13&gt;0,ROUND((W13*X13/100),2),0)</f>
        <v>1</v>
      </c>
      <c r="Z13" s="3087">
        <f>IF(Y13&gt;Z33,5,IF(Y13&gt;=Y33,4,IF(Y13&gt;X33,3,IF(Y13&gt;W33,2,IF(Y13&gt;V33,1,0)))))</f>
        <v>5</v>
      </c>
      <c r="AA13" s="3091" t="str">
        <f>IF(Z13=0,0,LOOKUP(Z13,$O$2:$O$6,$P$2:$P$6))</f>
        <v>ดีเยี่ยม</v>
      </c>
      <c r="AB13" s="3121"/>
      <c r="AC13" s="3121"/>
      <c r="AD13" s="659"/>
      <c r="AE13" s="659"/>
      <c r="AF13" s="659"/>
      <c r="AG13" s="659"/>
      <c r="AH13" s="3120">
        <f>IF($C13&gt;0,$C13-SUM(AD13:AG13),0)</f>
        <v>399</v>
      </c>
      <c r="AI13" s="3087">
        <f>IF($C13&gt;0,SUM(AF13:AH13),0)</f>
        <v>399</v>
      </c>
      <c r="AJ13" s="3088">
        <f>IF($C13&gt;0,ROUND(AI13*100/$C13,2),0)</f>
        <v>100</v>
      </c>
      <c r="AK13" s="3089">
        <v>1</v>
      </c>
      <c r="AL13" s="3088">
        <f>IF($C13&gt;0,ROUND((AJ13*AK13/100),2),0)</f>
        <v>1</v>
      </c>
      <c r="AM13" s="3087">
        <f>IF(AL13&gt;AM33,5,IF(AL13&gt;=AL33,4,IF(AL13&gt;AK33,3,IF(AL13&gt;AJ33,2,IF(AL13&gt;AI33,1,0)))))</f>
        <v>5</v>
      </c>
      <c r="AN13" s="3091" t="str">
        <f t="shared" si="0"/>
        <v>ดีเยี่ยม</v>
      </c>
      <c r="AO13" s="3121"/>
      <c r="AP13" s="3121"/>
      <c r="AQ13" s="659"/>
      <c r="AR13" s="659"/>
      <c r="AS13" s="659"/>
      <c r="AT13" s="659"/>
      <c r="AU13" s="3120">
        <f>IF($C13&gt;0,$C13-SUM(AQ13:AT13),0)</f>
        <v>399</v>
      </c>
      <c r="AV13" s="3087">
        <f>IF($C13&gt;0,SUM(AS13:AU13),0)</f>
        <v>399</v>
      </c>
      <c r="AW13" s="3088">
        <f>IF($C13&gt;0,ROUND(AV13*100/$C13,2),0)</f>
        <v>100</v>
      </c>
      <c r="AX13" s="3089">
        <v>1</v>
      </c>
      <c r="AY13" s="3088">
        <f>IF($C13&gt;0,ROUND((AW13*AX13/100),2),0)</f>
        <v>1</v>
      </c>
      <c r="AZ13" s="3087">
        <f>IF(AY13&gt;AZ33,5,IF(AY13&gt;=AY33,4,IF(AY13&gt;AX33,3,IF(AY13&gt;AW33,2,IF(AY13&gt;AV33,1,0)))))</f>
        <v>5</v>
      </c>
      <c r="BA13" s="3091" t="str">
        <f t="shared" si="1"/>
        <v>ดีเยี่ยม</v>
      </c>
      <c r="BB13" s="3121"/>
      <c r="BC13" s="3121"/>
      <c r="BD13" s="3148"/>
      <c r="BE13" s="3149"/>
      <c r="BF13" s="3149"/>
      <c r="BG13" s="3149"/>
      <c r="BH13" s="3149"/>
      <c r="BI13" s="3149"/>
      <c r="BJ13" s="3149"/>
      <c r="BK13" s="3149"/>
      <c r="BL13" s="3149"/>
      <c r="BM13" s="3149"/>
      <c r="BN13" s="3150"/>
      <c r="BO13" s="3121"/>
      <c r="BP13" s="3121"/>
      <c r="BQ13" s="3125"/>
      <c r="BR13" s="3125"/>
      <c r="BS13" s="3125"/>
      <c r="BT13" s="3125"/>
      <c r="BU13" s="3125"/>
      <c r="BV13" s="3125"/>
      <c r="BW13" s="3125"/>
      <c r="BX13" s="3125"/>
      <c r="BY13" s="3125"/>
      <c r="BZ13" s="3125"/>
      <c r="CA13" s="3125"/>
      <c r="CB13" s="3121"/>
      <c r="CC13" s="3121"/>
      <c r="CD13" s="3136"/>
      <c r="CE13" s="3137"/>
      <c r="CF13" s="3137"/>
      <c r="CG13" s="3137"/>
      <c r="CH13" s="3137"/>
      <c r="CI13" s="3137"/>
      <c r="CJ13" s="3137"/>
      <c r="CK13" s="3137"/>
      <c r="CL13" s="3137"/>
      <c r="CM13" s="3137"/>
      <c r="CN13" s="3138"/>
      <c r="CO13" s="3121"/>
      <c r="CP13" s="3121"/>
      <c r="CQ13" s="3125"/>
      <c r="CR13" s="3125"/>
      <c r="CS13" s="3125"/>
      <c r="CT13" s="3125"/>
      <c r="CU13" s="3125"/>
      <c r="CV13" s="3125"/>
      <c r="CW13" s="3125"/>
      <c r="CX13" s="3125"/>
      <c r="CY13" s="3125"/>
      <c r="CZ13" s="3125"/>
      <c r="DA13" s="3125"/>
      <c r="DB13" s="3121"/>
      <c r="DC13" s="3121"/>
      <c r="DD13" s="3136"/>
      <c r="DE13" s="3137"/>
      <c r="DF13" s="3137"/>
      <c r="DG13" s="3137"/>
      <c r="DH13" s="3137"/>
      <c r="DI13" s="3137"/>
      <c r="DJ13" s="3137"/>
      <c r="DK13" s="3137"/>
      <c r="DL13" s="3137"/>
      <c r="DM13" s="3137"/>
      <c r="DN13" s="3138"/>
      <c r="DO13" s="3121"/>
      <c r="DP13" s="3121"/>
      <c r="DQ13" s="3125"/>
      <c r="DR13" s="3125"/>
      <c r="DS13" s="3125"/>
      <c r="DT13" s="3125"/>
      <c r="DU13" s="3125"/>
      <c r="DV13" s="3125"/>
      <c r="DW13" s="3125"/>
      <c r="DX13" s="3125"/>
      <c r="DY13" s="3125"/>
      <c r="DZ13" s="3125"/>
      <c r="EA13" s="3125"/>
      <c r="EB13" s="3126"/>
      <c r="EC13" s="3121"/>
      <c r="ED13" s="3127">
        <f t="shared" si="5"/>
        <v>2</v>
      </c>
      <c r="EE13" s="3127">
        <f t="shared" si="6"/>
        <v>1</v>
      </c>
      <c r="EF13" s="3127">
        <f t="shared" si="7"/>
        <v>1</v>
      </c>
      <c r="EG13" s="3127">
        <f t="shared" si="8"/>
        <v>1</v>
      </c>
      <c r="EH13" s="3127">
        <f t="shared" si="9"/>
        <v>0</v>
      </c>
      <c r="EI13" s="3127">
        <f t="shared" si="10"/>
        <v>0</v>
      </c>
      <c r="EJ13" s="3127">
        <f t="shared" si="11"/>
        <v>0</v>
      </c>
      <c r="EK13" s="3127">
        <f t="shared" si="12"/>
        <v>0</v>
      </c>
      <c r="EL13" s="3127">
        <f t="shared" si="13"/>
        <v>0</v>
      </c>
      <c r="EM13" s="3127">
        <f t="shared" si="14"/>
        <v>0</v>
      </c>
      <c r="EN13" s="3087">
        <v>4</v>
      </c>
      <c r="EO13" s="3128">
        <v>5</v>
      </c>
      <c r="EP13" s="3088">
        <f t="shared" si="2"/>
        <v>5</v>
      </c>
      <c r="EQ13" s="3129">
        <f t="shared" si="3"/>
        <v>5</v>
      </c>
      <c r="ER13" s="3091" t="str">
        <f t="shared" si="15"/>
        <v>ดีเยี่ยม</v>
      </c>
      <c r="ES13" s="3141"/>
      <c r="ET13" s="3142"/>
      <c r="EU13" s="3143"/>
      <c r="EV13" s="3144"/>
      <c r="EW13" s="3144"/>
      <c r="EX13" s="3145"/>
      <c r="EY13" s="3146"/>
      <c r="EZ13" s="3147"/>
      <c r="FA13" s="136">
        <v>3</v>
      </c>
      <c r="FB13" s="136"/>
      <c r="FC13" s="136"/>
      <c r="FD13" s="136"/>
      <c r="FE13" s="136"/>
      <c r="FF13" s="136"/>
      <c r="FG13" s="136"/>
      <c r="FH13" s="136"/>
      <c r="FI13" s="136"/>
      <c r="FJ13" s="136"/>
      <c r="FK13" s="136"/>
      <c r="FL13" s="136"/>
      <c r="FM13" s="136"/>
      <c r="FN13" s="136"/>
      <c r="FO13" s="136"/>
      <c r="FP13" s="136"/>
      <c r="FQ13" s="136"/>
      <c r="FR13" s="136"/>
      <c r="FS13" s="136"/>
      <c r="FT13" s="136"/>
      <c r="FU13" s="136"/>
      <c r="FV13" s="136"/>
      <c r="FW13" s="136"/>
      <c r="FX13" s="136"/>
      <c r="FY13" s="136"/>
    </row>
    <row r="14" spans="1:181" ht="24" customHeight="1">
      <c r="A14" s="660" t="s">
        <v>750</v>
      </c>
      <c r="B14" s="661"/>
      <c r="C14" s="3117">
        <f>A!AN$14</f>
        <v>399</v>
      </c>
      <c r="D14" s="658"/>
      <c r="E14" s="659"/>
      <c r="F14" s="659"/>
      <c r="G14" s="659"/>
      <c r="H14" s="3120">
        <f>IF($C14&gt;0,$C14-SUM(D14:G14),0)</f>
        <v>399</v>
      </c>
      <c r="I14" s="3092">
        <f>IF($C14&gt;0,SUM(F14:H14),0)</f>
        <v>399</v>
      </c>
      <c r="J14" s="3093">
        <f>IF($C14&gt;0,ROUND(I14*100/$C14,2),0)</f>
        <v>100</v>
      </c>
      <c r="K14" s="3094">
        <v>1</v>
      </c>
      <c r="L14" s="3093">
        <f>IF($C14&gt;0,ROUND((J14*K14/100),2),0)</f>
        <v>1</v>
      </c>
      <c r="M14" s="3092">
        <f>IF(L14&gt;M34,5,IF(L14&gt;=L34,4,IF(L14&gt;K34,3,IF(L14&gt;J34,2,IF(L14&gt;I34,1,0)))))</f>
        <v>5</v>
      </c>
      <c r="N14" s="3095" t="str">
        <f t="shared" si="4"/>
        <v>ดีเยี่ยม</v>
      </c>
      <c r="O14" s="3121"/>
      <c r="P14" s="3121"/>
      <c r="Q14" s="659"/>
      <c r="R14" s="659"/>
      <c r="S14" s="659"/>
      <c r="T14" s="659"/>
      <c r="U14" s="3120">
        <f>IF($C14&gt;0,$C14-SUM(Q14:T14),0)</f>
        <v>399</v>
      </c>
      <c r="V14" s="3092">
        <f>IF($C14&gt;0,SUM(S14:U14),0)</f>
        <v>399</v>
      </c>
      <c r="W14" s="3093">
        <f>IF($C14&gt;0,ROUND(V14*100/$C14,2),0)</f>
        <v>100</v>
      </c>
      <c r="X14" s="3094">
        <v>1</v>
      </c>
      <c r="Y14" s="3093">
        <f>IF($C14&gt;0,ROUND((W14*X14/100),2),0)</f>
        <v>1</v>
      </c>
      <c r="Z14" s="3092">
        <f>IF(Y14&gt;Z34,5,IF(Y14&gt;=Y34,4,IF(Y14&gt;X34,3,IF(Y14&gt;W34,2,IF(Y14&gt;V34,1,0)))))</f>
        <v>5</v>
      </c>
      <c r="AA14" s="3095" t="str">
        <f>IF(Z14=0,0,LOOKUP(Z14,$O$2:$O$6,$P$2:$P$6))</f>
        <v>ดีเยี่ยม</v>
      </c>
      <c r="AB14" s="3121"/>
      <c r="AC14" s="3121"/>
      <c r="AD14" s="659"/>
      <c r="AE14" s="659"/>
      <c r="AF14" s="659"/>
      <c r="AG14" s="659"/>
      <c r="AH14" s="3120">
        <f>IF($C14&gt;0,$C14-SUM(AD14:AG14),0)</f>
        <v>399</v>
      </c>
      <c r="AI14" s="3092">
        <f>IF($C14&gt;0,SUM(AF14:AH14),0)</f>
        <v>399</v>
      </c>
      <c r="AJ14" s="3093">
        <f>IF($C14&gt;0,ROUND(AI14*100/$C14,2),0)</f>
        <v>100</v>
      </c>
      <c r="AK14" s="3094">
        <v>1</v>
      </c>
      <c r="AL14" s="3093">
        <f>IF($C14&gt;0,ROUND((AJ14*AK14/100),2),0)</f>
        <v>1</v>
      </c>
      <c r="AM14" s="3092">
        <f>IF(AL14&gt;AM34,5,IF(AL14&gt;=AL34,4,IF(AL14&gt;AK34,3,IF(AL14&gt;AJ34,2,IF(AL14&gt;AI34,1,0)))))</f>
        <v>5</v>
      </c>
      <c r="AN14" s="3095" t="str">
        <f t="shared" si="0"/>
        <v>ดีเยี่ยม</v>
      </c>
      <c r="AO14" s="3121"/>
      <c r="AP14" s="3121"/>
      <c r="AQ14" s="659"/>
      <c r="AR14" s="659"/>
      <c r="AS14" s="659"/>
      <c r="AT14" s="659"/>
      <c r="AU14" s="3120">
        <f>IF($C14&gt;0,$C14-SUM(AQ14:AT14),0)</f>
        <v>399</v>
      </c>
      <c r="AV14" s="3092">
        <f>IF($C14&gt;0,SUM(AS14:AU14),0)</f>
        <v>399</v>
      </c>
      <c r="AW14" s="3093">
        <f>IF($C14&gt;0,ROUND(AV14*100/$C14,2),0)</f>
        <v>100</v>
      </c>
      <c r="AX14" s="3094">
        <v>1</v>
      </c>
      <c r="AY14" s="3093">
        <f>IF($C14&gt;0,ROUND((AW14*AX14/100),2),0)</f>
        <v>1</v>
      </c>
      <c r="AZ14" s="3092">
        <f>IF(AY14&gt;AZ34,5,IF(AY14&gt;=AY34,4,IF(AY14&gt;AX34,3,IF(AY14&gt;AW34,2,IF(AY14&gt;AV34,1,0)))))</f>
        <v>5</v>
      </c>
      <c r="BA14" s="3095" t="str">
        <f t="shared" si="1"/>
        <v>ดีเยี่ยม</v>
      </c>
      <c r="BB14" s="3121"/>
      <c r="BC14" s="3121"/>
      <c r="BD14" s="659"/>
      <c r="BE14" s="659"/>
      <c r="BF14" s="659"/>
      <c r="BG14" s="659"/>
      <c r="BH14" s="3151">
        <f>IF($C14&gt;0,$C14-SUM(BD14:BG14),0)</f>
        <v>399</v>
      </c>
      <c r="BI14" s="3092">
        <f>IF($C14&gt;0,SUM(BF14:BH14),0)</f>
        <v>399</v>
      </c>
      <c r="BJ14" s="3093">
        <f>IF($C14&gt;0,ROUND(BI14*100/$C14,2),0)</f>
        <v>100</v>
      </c>
      <c r="BK14" s="3094">
        <v>1</v>
      </c>
      <c r="BL14" s="3093">
        <f>IF($C14&gt;0,ROUND((BJ14*BK14/100),2),0)</f>
        <v>1</v>
      </c>
      <c r="BM14" s="3092">
        <f>IF(BL14&gt;BM34,5,IF(BL14&gt;=BL34,4,IF(BL14&gt;BK34,3,IF(BL14&gt;BJ34,2,IF(BL14&gt;BI34,1,0)))))</f>
        <v>5</v>
      </c>
      <c r="BN14" s="3095" t="str">
        <f>IF(BM14=0,0,LOOKUP(BM14,$O$2:$O$6,$P$2:$P$6))</f>
        <v>ดีเยี่ยม</v>
      </c>
      <c r="BO14" s="3121"/>
      <c r="BP14" s="3121"/>
      <c r="BQ14" s="3125"/>
      <c r="BR14" s="3125"/>
      <c r="BS14" s="3125"/>
      <c r="BT14" s="3125"/>
      <c r="BU14" s="3125"/>
      <c r="BV14" s="3125"/>
      <c r="BW14" s="3125"/>
      <c r="BX14" s="3125"/>
      <c r="BY14" s="3125"/>
      <c r="BZ14" s="3125"/>
      <c r="CA14" s="3125"/>
      <c r="CB14" s="3121"/>
      <c r="CC14" s="3121"/>
      <c r="CD14" s="3148"/>
      <c r="CE14" s="3149"/>
      <c r="CF14" s="3149"/>
      <c r="CG14" s="3149"/>
      <c r="CH14" s="3149"/>
      <c r="CI14" s="3149"/>
      <c r="CJ14" s="3149"/>
      <c r="CK14" s="3149"/>
      <c r="CL14" s="3149"/>
      <c r="CM14" s="3149"/>
      <c r="CN14" s="3150"/>
      <c r="CO14" s="3121"/>
      <c r="CP14" s="3121"/>
      <c r="CQ14" s="3125"/>
      <c r="CR14" s="3125"/>
      <c r="CS14" s="3125"/>
      <c r="CT14" s="3125"/>
      <c r="CU14" s="3125"/>
      <c r="CV14" s="3125"/>
      <c r="CW14" s="3125"/>
      <c r="CX14" s="3125"/>
      <c r="CY14" s="3125"/>
      <c r="CZ14" s="3125"/>
      <c r="DA14" s="3125"/>
      <c r="DB14" s="3121"/>
      <c r="DC14" s="3121"/>
      <c r="DD14" s="3148"/>
      <c r="DE14" s="3149"/>
      <c r="DF14" s="3149"/>
      <c r="DG14" s="3149"/>
      <c r="DH14" s="3149"/>
      <c r="DI14" s="3149"/>
      <c r="DJ14" s="3149"/>
      <c r="DK14" s="3149"/>
      <c r="DL14" s="3149"/>
      <c r="DM14" s="3149"/>
      <c r="DN14" s="3150"/>
      <c r="DO14" s="3121"/>
      <c r="DP14" s="3121"/>
      <c r="DQ14" s="3125"/>
      <c r="DR14" s="3125"/>
      <c r="DS14" s="3125"/>
      <c r="DT14" s="3125"/>
      <c r="DU14" s="3125"/>
      <c r="DV14" s="3125"/>
      <c r="DW14" s="3125"/>
      <c r="DX14" s="3125"/>
      <c r="DY14" s="3125"/>
      <c r="DZ14" s="3125"/>
      <c r="EA14" s="3125"/>
      <c r="EB14" s="3126"/>
      <c r="EC14" s="3121"/>
      <c r="ED14" s="3127">
        <f t="shared" si="5"/>
        <v>1</v>
      </c>
      <c r="EE14" s="3127">
        <f t="shared" si="6"/>
        <v>1</v>
      </c>
      <c r="EF14" s="3127">
        <f t="shared" si="7"/>
        <v>1</v>
      </c>
      <c r="EG14" s="3127">
        <f t="shared" si="8"/>
        <v>1</v>
      </c>
      <c r="EH14" s="3127">
        <f t="shared" si="9"/>
        <v>1</v>
      </c>
      <c r="EI14" s="3127">
        <f t="shared" si="10"/>
        <v>0</v>
      </c>
      <c r="EJ14" s="3127">
        <f t="shared" si="11"/>
        <v>0</v>
      </c>
      <c r="EK14" s="3127">
        <f t="shared" si="12"/>
        <v>0</v>
      </c>
      <c r="EL14" s="3127">
        <f t="shared" si="13"/>
        <v>0</v>
      </c>
      <c r="EM14" s="3127">
        <f t="shared" si="14"/>
        <v>0</v>
      </c>
      <c r="EN14" s="3092">
        <v>5</v>
      </c>
      <c r="EO14" s="3139">
        <v>5</v>
      </c>
      <c r="EP14" s="3093">
        <f t="shared" si="2"/>
        <v>5</v>
      </c>
      <c r="EQ14" s="3140">
        <f t="shared" si="3"/>
        <v>5</v>
      </c>
      <c r="ER14" s="3095" t="str">
        <f t="shared" si="15"/>
        <v>ดีเยี่ยม</v>
      </c>
      <c r="ES14" s="3141"/>
      <c r="ET14" s="3142"/>
      <c r="EU14" s="3143"/>
      <c r="EV14" s="3144"/>
      <c r="EW14" s="3144"/>
      <c r="EX14" s="3145"/>
      <c r="EY14" s="3146"/>
      <c r="EZ14" s="3147"/>
      <c r="FA14" s="136">
        <v>4</v>
      </c>
      <c r="FB14" s="136"/>
      <c r="FC14" s="136"/>
      <c r="FD14" s="136"/>
      <c r="FE14" s="136"/>
      <c r="FF14" s="136"/>
      <c r="FG14" s="136"/>
      <c r="FH14" s="136"/>
      <c r="FI14" s="136"/>
      <c r="FJ14" s="136"/>
      <c r="FK14" s="136"/>
      <c r="FL14" s="136"/>
      <c r="FM14" s="136"/>
      <c r="FN14" s="136"/>
      <c r="FO14" s="136"/>
      <c r="FP14" s="136"/>
      <c r="FQ14" s="136"/>
      <c r="FR14" s="136"/>
      <c r="FS14" s="136"/>
      <c r="FT14" s="136"/>
      <c r="FU14" s="136"/>
      <c r="FV14" s="136"/>
      <c r="FW14" s="136"/>
      <c r="FX14" s="136"/>
      <c r="FY14" s="136"/>
    </row>
    <row r="15" spans="1:181" ht="24" customHeight="1">
      <c r="A15" s="664" t="s">
        <v>751</v>
      </c>
      <c r="B15" s="665"/>
      <c r="C15" s="3119">
        <f>A!BJ$11</f>
        <v>12</v>
      </c>
      <c r="D15" s="666"/>
      <c r="E15" s="659"/>
      <c r="F15" s="659"/>
      <c r="G15" s="659"/>
      <c r="H15" s="3120">
        <f>IF($C15&gt;0,$C15-SUM(D15:G15),0)</f>
        <v>12</v>
      </c>
      <c r="I15" s="3096">
        <f>IF($C15&gt;0,SUM(F15:H15),0)</f>
        <v>12</v>
      </c>
      <c r="J15" s="3097">
        <f>IF($C15&gt;0,ROUND(I15*100/$C15,2),0)</f>
        <v>100</v>
      </c>
      <c r="K15" s="3098">
        <v>2</v>
      </c>
      <c r="L15" s="3097">
        <f>IF($C15&gt;0,ROUND((J15*K15/100),2),0)</f>
        <v>2</v>
      </c>
      <c r="M15" s="3096">
        <f>IF(L15&gt;M35,5,IF(L15&gt;=L35,4,IF(L15&gt;K35,3,IF(L15&gt;J35,2,IF(L15&gt;I35,1,0)))))</f>
        <v>5</v>
      </c>
      <c r="N15" s="3099" t="str">
        <f t="shared" si="4"/>
        <v>ดีเยี่ยม</v>
      </c>
      <c r="O15" s="3121"/>
      <c r="P15" s="3121"/>
      <c r="Q15" s="667"/>
      <c r="R15" s="659"/>
      <c r="S15" s="659"/>
      <c r="T15" s="659"/>
      <c r="U15" s="3120">
        <f>IF($C15&gt;0,$C15-SUM(Q15:T15),0)</f>
        <v>12</v>
      </c>
      <c r="V15" s="3096">
        <f>IF($C15&gt;0,SUM(S15:U15),0)</f>
        <v>12</v>
      </c>
      <c r="W15" s="3097">
        <f>IF($C15&gt;0,ROUND(V15*100/$C15,2),0)</f>
        <v>100</v>
      </c>
      <c r="X15" s="3098">
        <v>2</v>
      </c>
      <c r="Y15" s="3097">
        <f>IF($C15&gt;0,ROUND((W15*X15/100),2),0)</f>
        <v>2</v>
      </c>
      <c r="Z15" s="3096">
        <f>IF(Y15&gt;Z35,5,IF(Y15&gt;=Y35,4,IF(Y15&gt;X35,3,IF(Y15&gt;W35,2,IF(Y15&gt;V35,1,0)))))</f>
        <v>5</v>
      </c>
      <c r="AA15" s="3099" t="str">
        <f>IF(Z15=0,0,LOOKUP(Z15,$O$2:$O$6,$P$2:$P$6))</f>
        <v>ดีเยี่ยม</v>
      </c>
      <c r="AB15" s="3121"/>
      <c r="AC15" s="3121"/>
      <c r="AD15" s="659"/>
      <c r="AE15" s="659"/>
      <c r="AF15" s="659"/>
      <c r="AG15" s="659"/>
      <c r="AH15" s="3120">
        <f>IF($C15&gt;0,$C15-SUM(AD15:AG15),0)</f>
        <v>12</v>
      </c>
      <c r="AI15" s="3096">
        <f>IF($C15&gt;0,SUM(AF15:AH15),0)</f>
        <v>12</v>
      </c>
      <c r="AJ15" s="3097">
        <f>IF($C15&gt;0,ROUND(AI15*100/$C15,2),0)</f>
        <v>100</v>
      </c>
      <c r="AK15" s="3098">
        <v>2</v>
      </c>
      <c r="AL15" s="3097">
        <f>IF($C15&gt;0,ROUND((AJ15*AK15/100),2),0)</f>
        <v>2</v>
      </c>
      <c r="AM15" s="3096">
        <f>IF(AL15&gt;AM35,5,IF(AL15&gt;=AL35,4,IF(AL15&gt;AK35,3,IF(AL15&gt;AJ35,2,IF(AL15&gt;AI35,1,0)))))</f>
        <v>5</v>
      </c>
      <c r="AN15" s="3099" t="str">
        <f t="shared" si="0"/>
        <v>ดีเยี่ยม</v>
      </c>
      <c r="AO15" s="3121"/>
      <c r="AP15" s="3121"/>
      <c r="AQ15" s="667"/>
      <c r="AR15" s="659"/>
      <c r="AS15" s="659"/>
      <c r="AT15" s="659"/>
      <c r="AU15" s="3120">
        <f>IF($C15&gt;0,$C15-SUM(AQ15:AT15),0)</f>
        <v>12</v>
      </c>
      <c r="AV15" s="3096">
        <f>IF($C15&gt;0,SUM(AS15:AU15),0)</f>
        <v>12</v>
      </c>
      <c r="AW15" s="3097">
        <f>IF($C15&gt;0,ROUND(AV15*100/$C15,2),0)</f>
        <v>100</v>
      </c>
      <c r="AX15" s="3098">
        <v>2</v>
      </c>
      <c r="AY15" s="3097">
        <f>IF($C15&gt;0,ROUND((AW15*AX15/100),2),0)</f>
        <v>2</v>
      </c>
      <c r="AZ15" s="3096">
        <f>IF(AY15&gt;AZ35,5,IF(AY15&gt;=AY35,4,IF(AY15&gt;AX35,3,IF(AY15&gt;AW35,2,IF(AY15&gt;AV35,1,0)))))</f>
        <v>5</v>
      </c>
      <c r="BA15" s="3099" t="str">
        <f t="shared" si="1"/>
        <v>ดีเยี่ยม</v>
      </c>
      <c r="BB15" s="3121"/>
      <c r="BC15" s="3121"/>
      <c r="BD15" s="659"/>
      <c r="BE15" s="659"/>
      <c r="BF15" s="659"/>
      <c r="BG15" s="659"/>
      <c r="BH15" s="3151">
        <f>IF($C15&gt;0,$C15-SUM(BD15:BG15),0)</f>
        <v>12</v>
      </c>
      <c r="BI15" s="3096">
        <f>IF($C15&gt;0,SUM(BF15:BH15),0)</f>
        <v>12</v>
      </c>
      <c r="BJ15" s="3097">
        <f>IF($C15&gt;0,ROUND(BI15*100/$C15,2),0)</f>
        <v>100</v>
      </c>
      <c r="BK15" s="3098">
        <v>2</v>
      </c>
      <c r="BL15" s="3097">
        <f>IF($C15&gt;0,ROUND((BJ15*BK15/100),2),0)</f>
        <v>2</v>
      </c>
      <c r="BM15" s="3096">
        <f>IF(BL15&gt;BM35,5,IF(BL15&gt;=BL35,4,IF(BL15&gt;BK35,3,IF(BL15&gt;BJ35,2,IF(BL15&gt;BI35,1,0)))))</f>
        <v>5</v>
      </c>
      <c r="BN15" s="3099" t="str">
        <f>IF(BM15=0,0,LOOKUP(BM15,$O$2:$O$6,$P$2:$P$6))</f>
        <v>ดีเยี่ยม</v>
      </c>
      <c r="BO15" s="3121"/>
      <c r="BP15" s="3121"/>
      <c r="BQ15" s="659"/>
      <c r="BR15" s="659"/>
      <c r="BS15" s="659"/>
      <c r="BT15" s="659"/>
      <c r="BU15" s="3151">
        <f>IF($C15&gt;0,$C15-SUM(BQ15:BT15),0)</f>
        <v>12</v>
      </c>
      <c r="BV15" s="3096">
        <f>IF($C15&gt;0,SUM(BS15:BU15),0)</f>
        <v>12</v>
      </c>
      <c r="BW15" s="3097">
        <f>IF($C15&gt;0,ROUND(BV15*100/$C15,2),0)</f>
        <v>100</v>
      </c>
      <c r="BX15" s="3098">
        <v>2</v>
      </c>
      <c r="BY15" s="3097">
        <f>IF($C15&gt;0,ROUND((BW15*BX15/100),2),0)</f>
        <v>2</v>
      </c>
      <c r="BZ15" s="3096">
        <f>IF(BY15&gt;BZ35,5,IF(BY15&gt;=BY35,4,IF(BY15&gt;BX35,3,IF(BY15&gt;BW35,2,IF(BY15&gt;BV35,1,0)))))</f>
        <v>5</v>
      </c>
      <c r="CA15" s="3099" t="str">
        <f>IF(BZ15=0,0,LOOKUP(BZ15,$O$2:$O$6,$P$2:$P$6))</f>
        <v>ดีเยี่ยม</v>
      </c>
      <c r="CB15" s="3121"/>
      <c r="CC15" s="3121"/>
      <c r="CD15" s="659"/>
      <c r="CE15" s="659"/>
      <c r="CF15" s="659"/>
      <c r="CG15" s="659"/>
      <c r="CH15" s="3151">
        <f>IF($C15&gt;0,$C15-SUM(CD15:CG15),0)</f>
        <v>12</v>
      </c>
      <c r="CI15" s="3096">
        <f>IF($C15&gt;0,SUM(CF15:CH15),0)</f>
        <v>12</v>
      </c>
      <c r="CJ15" s="3097">
        <f>IF($C15&gt;0,ROUND(CI15*100/$C15,2),0)</f>
        <v>100</v>
      </c>
      <c r="CK15" s="3098">
        <v>2</v>
      </c>
      <c r="CL15" s="3097">
        <f>IF($C15&gt;0,ROUND((CJ15*CK15/100),2),0)</f>
        <v>2</v>
      </c>
      <c r="CM15" s="3096">
        <f>IF(CL15&gt;CM35,5,IF(CL15&gt;=CL35,4,IF(CL15&gt;CK35,3,IF(CL15&gt;CJ35,2,IF(CL15&gt;CI35,1,0)))))</f>
        <v>5</v>
      </c>
      <c r="CN15" s="3099" t="str">
        <f>IF(CM15=0,0,LOOKUP(CM15,$O$2:$O$6,$P$2:$P$6))</f>
        <v>ดีเยี่ยม</v>
      </c>
      <c r="CO15" s="3121"/>
      <c r="CP15" s="3121"/>
      <c r="CQ15" s="667"/>
      <c r="CR15" s="659"/>
      <c r="CS15" s="659"/>
      <c r="CT15" s="659"/>
      <c r="CU15" s="3151">
        <f>IF($C15&gt;0,$C15-SUM(CQ15:CT15),0)</f>
        <v>12</v>
      </c>
      <c r="CV15" s="3096">
        <f>IF($C15&gt;0,SUM(CS15:CU15),0)</f>
        <v>12</v>
      </c>
      <c r="CW15" s="3097">
        <f>IF($C15&gt;0,ROUND(CV15*100/$C15,2),0)</f>
        <v>100</v>
      </c>
      <c r="CX15" s="3098">
        <v>2</v>
      </c>
      <c r="CY15" s="3097">
        <f>IF($C15&gt;0,ROUND((CW15*CX15/100),2),0)</f>
        <v>2</v>
      </c>
      <c r="CZ15" s="3096">
        <f>IF(CY15&gt;CZ35,5,IF(CY15&gt;=CY35,4,IF(CY15&gt;CX35,3,IF(CY15&gt;CW35,2,IF(CY15&gt;CV35,1,0)))))</f>
        <v>5</v>
      </c>
      <c r="DA15" s="3099" t="str">
        <f>IF(CZ15=0,0,LOOKUP(CZ15,$O$2:$O$6,$P$2:$P$6))</f>
        <v>ดีเยี่ยม</v>
      </c>
      <c r="DB15" s="3121"/>
      <c r="DC15" s="3121"/>
      <c r="DD15" s="667"/>
      <c r="DE15" s="659"/>
      <c r="DF15" s="659"/>
      <c r="DG15" s="659"/>
      <c r="DH15" s="3152">
        <f>IF($C15&gt;0,$C15-SUM(DD15:DG15),0)</f>
        <v>12</v>
      </c>
      <c r="DI15" s="3096">
        <f>IF($C15&gt;0,SUM(DF15:DH15),0)</f>
        <v>12</v>
      </c>
      <c r="DJ15" s="3097">
        <f>IF($C15&gt;0,ROUND(DI15*100/$C15,2),0)</f>
        <v>100</v>
      </c>
      <c r="DK15" s="3098">
        <v>2</v>
      </c>
      <c r="DL15" s="3097">
        <f>IF($C15&gt;0,ROUND((DJ15*DK15/100),2),0)</f>
        <v>2</v>
      </c>
      <c r="DM15" s="3096">
        <f>IF(DL15&gt;DM35,5,IF(DL15&gt;=DL35,4,IF(DL15&gt;DK35,3,IF(DL15&gt;DJ35,2,IF(DL15&gt;DI35,1,0)))))</f>
        <v>5</v>
      </c>
      <c r="DN15" s="3099" t="str">
        <f>IF(DM15=0,0,LOOKUP(DM15,$O$2:$O$6,$P$2:$P$6))</f>
        <v>ดีเยี่ยม</v>
      </c>
      <c r="DO15" s="3121"/>
      <c r="DP15" s="3121"/>
      <c r="DQ15" s="659"/>
      <c r="DR15" s="659"/>
      <c r="DS15" s="659"/>
      <c r="DT15" s="659"/>
      <c r="DU15" s="3152">
        <f>IF($C15&gt;0,$C15-SUM(DQ15:DT15),0)</f>
        <v>12</v>
      </c>
      <c r="DV15" s="3096">
        <f>IF($C15&gt;0,SUM(DS15:DU15),0)</f>
        <v>12</v>
      </c>
      <c r="DW15" s="3097">
        <f>IF($C15&gt;0,ROUND(DV15*100/$C15,2),0)</f>
        <v>100</v>
      </c>
      <c r="DX15" s="3098">
        <v>2</v>
      </c>
      <c r="DY15" s="3097">
        <f>IF($C15&gt;0,ROUND((DW15*DX15/100),2),0)</f>
        <v>2</v>
      </c>
      <c r="DZ15" s="3096">
        <f>IF(DY15&gt;DZ35,5,IF(DY15&gt;=DY35,4,IF(DY15&gt;DX35,3,IF(DY15&gt;DW35,2,IF(DY15&gt;DV35,1,0)))))</f>
        <v>5</v>
      </c>
      <c r="EA15" s="3099" t="str">
        <f>IF(DZ15=0,0,LOOKUP(DZ15,$O$2:$O$6,$P$2:$P$6))</f>
        <v>ดีเยี่ยม</v>
      </c>
      <c r="EB15" s="3121"/>
      <c r="EC15" s="3121"/>
      <c r="ED15" s="3127">
        <f t="shared" si="5"/>
        <v>2</v>
      </c>
      <c r="EE15" s="3127">
        <f t="shared" si="6"/>
        <v>2</v>
      </c>
      <c r="EF15" s="3127">
        <f t="shared" si="7"/>
        <v>2</v>
      </c>
      <c r="EG15" s="3127">
        <f t="shared" si="8"/>
        <v>2</v>
      </c>
      <c r="EH15" s="3127">
        <f t="shared" si="9"/>
        <v>2</v>
      </c>
      <c r="EI15" s="3127">
        <f t="shared" si="10"/>
        <v>2</v>
      </c>
      <c r="EJ15" s="3127">
        <f t="shared" si="11"/>
        <v>2</v>
      </c>
      <c r="EK15" s="3127">
        <f t="shared" si="12"/>
        <v>2</v>
      </c>
      <c r="EL15" s="3127">
        <f t="shared" si="13"/>
        <v>2</v>
      </c>
      <c r="EM15" s="3127">
        <f t="shared" si="14"/>
        <v>2</v>
      </c>
      <c r="EN15" s="3096">
        <v>10</v>
      </c>
      <c r="EO15" s="3153">
        <v>20</v>
      </c>
      <c r="EP15" s="3097">
        <f t="shared" si="2"/>
        <v>20</v>
      </c>
      <c r="EQ15" s="3154">
        <f t="shared" si="3"/>
        <v>5</v>
      </c>
      <c r="ER15" s="3099" t="str">
        <f t="shared" si="15"/>
        <v>ดีเยี่ยม</v>
      </c>
      <c r="ES15" s="3155">
        <f>SUM(EN15:EN18)</f>
        <v>28</v>
      </c>
      <c r="ET15" s="3156">
        <f>SUM(EO15:EO18)</f>
        <v>65</v>
      </c>
      <c r="EU15" s="3157">
        <f>SUM(EP15:EP18)</f>
        <v>56.400000000000006</v>
      </c>
      <c r="EV15" s="3158">
        <f>IF(EU15&gt;EY35,5,IF(EU15&gt;EX35,4,IF(EU15&gt;EW35,3,IF(EU15&gt;EV35,2,IF(EU15&gt;EU35,1,0)))))</f>
        <v>4</v>
      </c>
      <c r="EW15" s="3201" t="str">
        <f>IF(EV15=0,0,LOOKUP(EV15,$O$2:$O$6,$P$2:$P$6))</f>
        <v>ดีมาก</v>
      </c>
      <c r="EX15" s="3145"/>
      <c r="EY15" s="3146"/>
      <c r="EZ15" s="3147"/>
      <c r="FA15" s="136">
        <v>5</v>
      </c>
      <c r="FB15" s="136"/>
      <c r="FC15" s="136"/>
      <c r="FD15" s="136"/>
      <c r="FE15" s="136"/>
      <c r="FF15" s="136"/>
      <c r="FG15" s="136"/>
      <c r="FH15" s="136"/>
      <c r="FI15" s="136"/>
      <c r="FJ15" s="136"/>
      <c r="FK15" s="136"/>
      <c r="FL15" s="136"/>
      <c r="FM15" s="136"/>
      <c r="FN15" s="136"/>
      <c r="FO15" s="136"/>
      <c r="FP15" s="136"/>
      <c r="FQ15" s="136"/>
      <c r="FR15" s="136"/>
      <c r="FS15" s="136"/>
      <c r="FT15" s="136"/>
      <c r="FU15" s="136"/>
      <c r="FV15" s="136"/>
      <c r="FW15" s="136"/>
      <c r="FX15" s="136"/>
      <c r="FY15" s="136"/>
    </row>
    <row r="16" spans="1:181" ht="23.25" customHeight="1">
      <c r="A16" s="668" t="s">
        <v>2046</v>
      </c>
      <c r="B16" s="669"/>
      <c r="C16" s="3204">
        <f t="shared" ref="C16:C21" si="16">IF(C$11=0,0,1)</f>
        <v>1</v>
      </c>
      <c r="D16" s="981"/>
      <c r="E16" s="3159"/>
      <c r="F16" s="3159"/>
      <c r="G16" s="3159"/>
      <c r="H16" s="3203">
        <v>5</v>
      </c>
      <c r="I16" s="3100"/>
      <c r="J16" s="3100"/>
      <c r="K16" s="3101">
        <v>3</v>
      </c>
      <c r="L16" s="3102">
        <f t="shared" ref="L16:L21" si="17">M16*K16/5</f>
        <v>3</v>
      </c>
      <c r="M16" s="676">
        <f t="shared" ref="M16:M21" si="18">IF($C16=0,0,H16)</f>
        <v>5</v>
      </c>
      <c r="N16" s="3103" t="str">
        <f t="shared" si="4"/>
        <v>ดีเยี่ยม</v>
      </c>
      <c r="O16" s="3121"/>
      <c r="P16" s="3121"/>
      <c r="Q16" s="981"/>
      <c r="R16" s="3159"/>
      <c r="S16" s="3159"/>
      <c r="T16" s="3159"/>
      <c r="U16" s="3203">
        <v>5</v>
      </c>
      <c r="V16" s="3100"/>
      <c r="W16" s="3100"/>
      <c r="X16" s="3101">
        <v>3</v>
      </c>
      <c r="Y16" s="3102">
        <f t="shared" ref="Y16:Y21" si="19">Z16*X16/5</f>
        <v>3</v>
      </c>
      <c r="Z16" s="676">
        <f t="shared" ref="Z16:Z21" si="20">IF($C16=0,0,U16)</f>
        <v>5</v>
      </c>
      <c r="AA16" s="3103" t="str">
        <f t="shared" ref="AA16:AA21" si="21">IF(Z16=0,0,LOOKUP(Z16,$O$2:$O$6,$P$2:$P$6))</f>
        <v>ดีเยี่ยม</v>
      </c>
      <c r="AB16" s="3121"/>
      <c r="AC16" s="3121"/>
      <c r="AD16" s="981"/>
      <c r="AE16" s="3159"/>
      <c r="AF16" s="3159"/>
      <c r="AG16" s="3159"/>
      <c r="AH16" s="3203">
        <v>5</v>
      </c>
      <c r="AI16" s="3100"/>
      <c r="AJ16" s="3100"/>
      <c r="AK16" s="3101">
        <v>3</v>
      </c>
      <c r="AL16" s="3102">
        <f>AM16*AK16/5</f>
        <v>3</v>
      </c>
      <c r="AM16" s="676">
        <f>IF($C16=0,0,AH16)</f>
        <v>5</v>
      </c>
      <c r="AN16" s="3103" t="str">
        <f t="shared" si="0"/>
        <v>ดีเยี่ยม</v>
      </c>
      <c r="AO16" s="3121"/>
      <c r="AP16" s="3121"/>
      <c r="AQ16" s="981"/>
      <c r="AR16" s="3159"/>
      <c r="AS16" s="3159"/>
      <c r="AT16" s="3159"/>
      <c r="AU16" s="3203">
        <v>3</v>
      </c>
      <c r="AV16" s="3100"/>
      <c r="AW16" s="3100"/>
      <c r="AX16" s="3101">
        <v>3</v>
      </c>
      <c r="AY16" s="3102">
        <f>AZ16*AX16/5</f>
        <v>1.8</v>
      </c>
      <c r="AZ16" s="676">
        <f>IF($C16=0,0,AU16)</f>
        <v>3</v>
      </c>
      <c r="BA16" s="3103" t="str">
        <f t="shared" si="1"/>
        <v>ดี</v>
      </c>
      <c r="BB16" s="3121"/>
      <c r="BC16" s="3121"/>
      <c r="BD16" s="3159"/>
      <c r="BE16" s="3159"/>
      <c r="BF16" s="3159"/>
      <c r="BG16" s="3159"/>
      <c r="BH16" s="3202">
        <v>4</v>
      </c>
      <c r="BI16" s="3100"/>
      <c r="BJ16" s="3100"/>
      <c r="BK16" s="3101">
        <v>3</v>
      </c>
      <c r="BL16" s="3102">
        <f>BM16*BK16/5</f>
        <v>2.4</v>
      </c>
      <c r="BM16" s="676">
        <f>IF($C16=0,0,BH16)</f>
        <v>4</v>
      </c>
      <c r="BN16" s="3103" t="str">
        <f>IF(BM16=0,0,LOOKUP(BM16,$O$2:$O$6,$P$2:$P$6))</f>
        <v>ดีมาก</v>
      </c>
      <c r="BO16" s="3121"/>
      <c r="BP16" s="3121"/>
      <c r="BQ16" s="3159"/>
      <c r="BR16" s="3159"/>
      <c r="BS16" s="3159"/>
      <c r="BT16" s="3159"/>
      <c r="BU16" s="3202">
        <v>5</v>
      </c>
      <c r="BV16" s="3160"/>
      <c r="BW16" s="3160"/>
      <c r="BX16" s="3161">
        <v>3</v>
      </c>
      <c r="BY16" s="3162">
        <f>BZ16*BX16/5</f>
        <v>3</v>
      </c>
      <c r="BZ16" s="676">
        <f>IF($C16=0,0,BU16)</f>
        <v>5</v>
      </c>
      <c r="CA16" s="3103" t="str">
        <f>IF(BZ16=0,0,LOOKUP(BZ16,$O$2:$O$6,$P$2:$P$6))</f>
        <v>ดีเยี่ยม</v>
      </c>
      <c r="CB16" s="3121"/>
      <c r="CC16" s="3121"/>
      <c r="CD16" s="3159"/>
      <c r="CE16" s="3159"/>
      <c r="CF16" s="3159"/>
      <c r="CG16" s="3159"/>
      <c r="CH16" s="3202">
        <v>4</v>
      </c>
      <c r="CI16" s="3100"/>
      <c r="CJ16" s="3100"/>
      <c r="CK16" s="3101">
        <v>2</v>
      </c>
      <c r="CL16" s="3102">
        <f>CM16*CK16/5</f>
        <v>1.6</v>
      </c>
      <c r="CM16" s="676">
        <f>IF($C16=0,0,CH16)</f>
        <v>4</v>
      </c>
      <c r="CN16" s="3103" t="str">
        <f>IF(CM16=0,0,LOOKUP(CM16,$O$2:$O$6,$P$2:$P$6))</f>
        <v>ดีมาก</v>
      </c>
      <c r="CO16" s="3121"/>
      <c r="CP16" s="3121"/>
      <c r="CQ16" s="3137"/>
      <c r="CR16" s="3123"/>
      <c r="CS16" s="3123"/>
      <c r="CT16" s="3123"/>
      <c r="CU16" s="3137"/>
      <c r="CV16" s="3123"/>
      <c r="CW16" s="3123"/>
      <c r="CX16" s="3123"/>
      <c r="CY16" s="3123"/>
      <c r="CZ16" s="3123"/>
      <c r="DA16" s="3123"/>
      <c r="DB16" s="3163"/>
      <c r="DC16" s="3163"/>
      <c r="DD16" s="3137"/>
      <c r="DE16" s="3123"/>
      <c r="DF16" s="3123"/>
      <c r="DG16" s="3123"/>
      <c r="DH16" s="3137"/>
      <c r="DI16" s="3123"/>
      <c r="DJ16" s="3123"/>
      <c r="DK16" s="3123"/>
      <c r="DL16" s="3123"/>
      <c r="DM16" s="3123"/>
      <c r="DN16" s="3123"/>
      <c r="DO16" s="3163"/>
      <c r="DP16" s="3163"/>
      <c r="DQ16" s="3137"/>
      <c r="DR16" s="3137"/>
      <c r="DS16" s="3137"/>
      <c r="DT16" s="3137"/>
      <c r="DU16" s="3137"/>
      <c r="DV16" s="3137"/>
      <c r="DW16" s="3137"/>
      <c r="DX16" s="3137"/>
      <c r="DY16" s="3137"/>
      <c r="DZ16" s="3137"/>
      <c r="EA16" s="3137"/>
      <c r="EB16" s="3121"/>
      <c r="EC16" s="3121"/>
      <c r="ED16" s="3127">
        <f t="shared" si="5"/>
        <v>3</v>
      </c>
      <c r="EE16" s="3127">
        <f t="shared" si="6"/>
        <v>3</v>
      </c>
      <c r="EF16" s="3127">
        <f t="shared" si="7"/>
        <v>3</v>
      </c>
      <c r="EG16" s="3127">
        <f t="shared" si="8"/>
        <v>1.8</v>
      </c>
      <c r="EH16" s="3127">
        <f t="shared" si="9"/>
        <v>2.4</v>
      </c>
      <c r="EI16" s="3127">
        <f t="shared" si="10"/>
        <v>3</v>
      </c>
      <c r="EJ16" s="3127">
        <f t="shared" si="11"/>
        <v>1.6</v>
      </c>
      <c r="EK16" s="3127">
        <f t="shared" si="12"/>
        <v>0</v>
      </c>
      <c r="EL16" s="3127">
        <f t="shared" si="13"/>
        <v>0</v>
      </c>
      <c r="EM16" s="3127">
        <f t="shared" si="14"/>
        <v>0</v>
      </c>
      <c r="EN16" s="3100">
        <v>7</v>
      </c>
      <c r="EO16" s="3164">
        <f>K16+X16+AK16+AX16+BK16+BX16+CK16+CX16+DK16</f>
        <v>20</v>
      </c>
      <c r="EP16" s="3102">
        <f t="shared" si="2"/>
        <v>17.800000000000004</v>
      </c>
      <c r="EQ16" s="3165">
        <f t="shared" si="3"/>
        <v>4</v>
      </c>
      <c r="ER16" s="3103" t="str">
        <f t="shared" si="15"/>
        <v>ดีมาก</v>
      </c>
      <c r="ES16" s="3166"/>
      <c r="ET16" s="3167"/>
      <c r="EU16" s="3168"/>
      <c r="EV16" s="3169"/>
      <c r="EW16" s="3169"/>
      <c r="EX16" s="3145"/>
      <c r="EY16" s="3146"/>
      <c r="EZ16" s="3147"/>
      <c r="FA16" s="136">
        <v>6</v>
      </c>
      <c r="FB16" s="136"/>
      <c r="FC16" s="136"/>
      <c r="FD16" s="136"/>
      <c r="FE16" s="136"/>
      <c r="FF16" s="136"/>
      <c r="FG16" s="136"/>
      <c r="FH16" s="136"/>
      <c r="FI16" s="136"/>
    </row>
    <row r="17" spans="1:186" ht="23.25" customHeight="1">
      <c r="A17" s="3224" t="s">
        <v>2047</v>
      </c>
      <c r="B17" s="3192"/>
      <c r="C17" s="3119">
        <f t="shared" si="16"/>
        <v>1</v>
      </c>
      <c r="D17" s="981"/>
      <c r="E17" s="3159"/>
      <c r="F17" s="3159"/>
      <c r="G17" s="3159"/>
      <c r="H17" s="3203">
        <v>4</v>
      </c>
      <c r="I17" s="3096"/>
      <c r="J17" s="3096"/>
      <c r="K17" s="3098">
        <v>4</v>
      </c>
      <c r="L17" s="3097">
        <f t="shared" si="17"/>
        <v>3.2</v>
      </c>
      <c r="M17" s="677">
        <f t="shared" si="18"/>
        <v>4</v>
      </c>
      <c r="N17" s="3099" t="str">
        <f t="shared" si="4"/>
        <v>ดีมาก</v>
      </c>
      <c r="O17" s="3121"/>
      <c r="P17" s="3121"/>
      <c r="Q17" s="981"/>
      <c r="R17" s="3159"/>
      <c r="S17" s="3159"/>
      <c r="T17" s="3159"/>
      <c r="U17" s="3203">
        <v>5</v>
      </c>
      <c r="V17" s="3096"/>
      <c r="W17" s="3096"/>
      <c r="X17" s="3098">
        <v>4</v>
      </c>
      <c r="Y17" s="3097">
        <f t="shared" si="19"/>
        <v>4</v>
      </c>
      <c r="Z17" s="677">
        <f t="shared" si="20"/>
        <v>5</v>
      </c>
      <c r="AA17" s="3099" t="str">
        <f t="shared" si="21"/>
        <v>ดีเยี่ยม</v>
      </c>
      <c r="AB17" s="3121"/>
      <c r="AC17" s="3121"/>
      <c r="AD17" s="981"/>
      <c r="AE17" s="3159"/>
      <c r="AF17" s="3159"/>
      <c r="AG17" s="3159"/>
      <c r="AH17" s="3203">
        <v>5</v>
      </c>
      <c r="AI17" s="3096"/>
      <c r="AJ17" s="3096"/>
      <c r="AK17" s="3098">
        <v>4</v>
      </c>
      <c r="AL17" s="3097">
        <f>AM17*AK17/5</f>
        <v>4</v>
      </c>
      <c r="AM17" s="677">
        <f>IF($C17=0,0,AH17)</f>
        <v>5</v>
      </c>
      <c r="AN17" s="3099" t="str">
        <f t="shared" si="0"/>
        <v>ดีเยี่ยม</v>
      </c>
      <c r="AO17" s="3121"/>
      <c r="AP17" s="3121"/>
      <c r="AQ17" s="981"/>
      <c r="AR17" s="3159"/>
      <c r="AS17" s="3159"/>
      <c r="AT17" s="3159"/>
      <c r="AU17" s="3203">
        <v>2</v>
      </c>
      <c r="AV17" s="3100"/>
      <c r="AW17" s="3100"/>
      <c r="AX17" s="3101">
        <v>3</v>
      </c>
      <c r="AY17" s="3102">
        <f>AZ17*AX17/5</f>
        <v>1.2</v>
      </c>
      <c r="AZ17" s="677">
        <f>IF($C17=0,0,AU17)</f>
        <v>2</v>
      </c>
      <c r="BA17" s="3099" t="str">
        <f t="shared" si="1"/>
        <v>พอใช้</v>
      </c>
      <c r="BB17" s="3121"/>
      <c r="BC17" s="3121"/>
      <c r="BD17" s="981"/>
      <c r="BE17" s="3159"/>
      <c r="BF17" s="3159"/>
      <c r="BG17" s="3159"/>
      <c r="BH17" s="3203">
        <v>2</v>
      </c>
      <c r="BI17" s="3100"/>
      <c r="BJ17" s="3100"/>
      <c r="BK17" s="3101">
        <v>3</v>
      </c>
      <c r="BL17" s="3102">
        <f>BM17*BK17/5</f>
        <v>1.2</v>
      </c>
      <c r="BM17" s="677">
        <f>IF($C17=0,0,BH17)</f>
        <v>2</v>
      </c>
      <c r="BN17" s="3099" t="str">
        <f>IF(BM17=0,0,LOOKUP(BM17,$O$2:$O$6,$P$2:$P$6))</f>
        <v>พอใช้</v>
      </c>
      <c r="BO17" s="3121"/>
      <c r="BP17" s="3121"/>
      <c r="BQ17" s="225"/>
      <c r="BR17" s="225"/>
      <c r="BS17" s="225"/>
      <c r="BT17" s="225"/>
      <c r="BU17" s="225"/>
      <c r="BV17" s="3123"/>
      <c r="BW17" s="3123"/>
      <c r="BX17" s="3170"/>
      <c r="BY17" s="3171"/>
      <c r="BZ17" s="681"/>
      <c r="CA17" s="3123"/>
      <c r="CB17" s="3163"/>
      <c r="CC17" s="3163"/>
      <c r="CD17" s="3136"/>
      <c r="CE17" s="3125"/>
      <c r="CF17" s="3125"/>
      <c r="CG17" s="3125"/>
      <c r="CH17" s="3125"/>
      <c r="CI17" s="3125"/>
      <c r="CJ17" s="3125"/>
      <c r="CK17" s="3125"/>
      <c r="CL17" s="3125"/>
      <c r="CM17" s="3125"/>
      <c r="CN17" s="3125"/>
      <c r="CO17" s="3121"/>
      <c r="CP17" s="3121"/>
      <c r="CQ17" s="3125"/>
      <c r="CR17" s="3125"/>
      <c r="CS17" s="3125"/>
      <c r="CT17" s="3125"/>
      <c r="CU17" s="3125"/>
      <c r="CV17" s="3125"/>
      <c r="CW17" s="3125"/>
      <c r="CX17" s="3125"/>
      <c r="CY17" s="3125"/>
      <c r="CZ17" s="3125"/>
      <c r="DA17" s="3125"/>
      <c r="DB17" s="3121"/>
      <c r="DC17" s="3121"/>
      <c r="DD17" s="3125"/>
      <c r="DE17" s="3125"/>
      <c r="DF17" s="3125"/>
      <c r="DG17" s="3125"/>
      <c r="DH17" s="3125"/>
      <c r="DI17" s="3125"/>
      <c r="DJ17" s="3125"/>
      <c r="DK17" s="3125"/>
      <c r="DL17" s="3125"/>
      <c r="DM17" s="3125"/>
      <c r="DN17" s="3125"/>
      <c r="DO17" s="3121"/>
      <c r="DP17" s="3121"/>
      <c r="DQ17" s="3125"/>
      <c r="DR17" s="3125"/>
      <c r="DS17" s="3125"/>
      <c r="DT17" s="3125"/>
      <c r="DU17" s="3125"/>
      <c r="DV17" s="3125"/>
      <c r="DW17" s="3125"/>
      <c r="DX17" s="3125"/>
      <c r="DY17" s="3125"/>
      <c r="DZ17" s="3125"/>
      <c r="EA17" s="3125"/>
      <c r="EB17" s="3121"/>
      <c r="EC17" s="3121"/>
      <c r="ED17" s="3127">
        <f t="shared" si="5"/>
        <v>3.2</v>
      </c>
      <c r="EE17" s="3127">
        <f t="shared" si="6"/>
        <v>4</v>
      </c>
      <c r="EF17" s="3127">
        <f t="shared" si="7"/>
        <v>4</v>
      </c>
      <c r="EG17" s="3127">
        <f t="shared" si="8"/>
        <v>1.2</v>
      </c>
      <c r="EH17" s="3127">
        <f t="shared" si="9"/>
        <v>1.2</v>
      </c>
      <c r="EI17" s="3127">
        <f t="shared" si="10"/>
        <v>0</v>
      </c>
      <c r="EJ17" s="3127">
        <f t="shared" si="11"/>
        <v>0</v>
      </c>
      <c r="EK17" s="3127">
        <f t="shared" si="12"/>
        <v>0</v>
      </c>
      <c r="EL17" s="3127">
        <f t="shared" si="13"/>
        <v>0</v>
      </c>
      <c r="EM17" s="3127">
        <f t="shared" si="14"/>
        <v>0</v>
      </c>
      <c r="EN17" s="3096">
        <v>5</v>
      </c>
      <c r="EO17" s="3153">
        <v>20</v>
      </c>
      <c r="EP17" s="3097">
        <f t="shared" si="2"/>
        <v>13.599999999999998</v>
      </c>
      <c r="EQ17" s="3154">
        <f t="shared" si="3"/>
        <v>3</v>
      </c>
      <c r="ER17" s="3099" t="str">
        <f t="shared" si="15"/>
        <v>ดี</v>
      </c>
      <c r="ES17" s="3166"/>
      <c r="ET17" s="3167"/>
      <c r="EU17" s="3168"/>
      <c r="EV17" s="3169"/>
      <c r="EW17" s="3169"/>
      <c r="EX17" s="3145"/>
      <c r="EY17" s="3146"/>
      <c r="EZ17" s="3147"/>
      <c r="FA17" s="136">
        <v>7</v>
      </c>
      <c r="FB17" s="136"/>
      <c r="FC17" s="136"/>
      <c r="FD17" s="136"/>
      <c r="FE17" s="136"/>
      <c r="FF17" s="136"/>
      <c r="FG17" s="136"/>
      <c r="FH17" s="136"/>
      <c r="FI17" s="136"/>
    </row>
    <row r="18" spans="1:186" ht="23.25" customHeight="1">
      <c r="A18" s="668" t="s">
        <v>1824</v>
      </c>
      <c r="B18" s="669"/>
      <c r="C18" s="3204">
        <f t="shared" si="16"/>
        <v>1</v>
      </c>
      <c r="D18" s="981"/>
      <c r="E18" s="3159"/>
      <c r="F18" s="3159"/>
      <c r="G18" s="3159"/>
      <c r="H18" s="3203">
        <v>5</v>
      </c>
      <c r="I18" s="3100"/>
      <c r="J18" s="3100"/>
      <c r="K18" s="3101">
        <v>1</v>
      </c>
      <c r="L18" s="3102">
        <f t="shared" si="17"/>
        <v>1</v>
      </c>
      <c r="M18" s="676">
        <f t="shared" si="18"/>
        <v>5</v>
      </c>
      <c r="N18" s="3103" t="str">
        <f t="shared" si="4"/>
        <v>ดีเยี่ยม</v>
      </c>
      <c r="O18" s="3121"/>
      <c r="P18" s="3121"/>
      <c r="Q18" s="981"/>
      <c r="R18" s="3159"/>
      <c r="S18" s="3159"/>
      <c r="T18" s="3159"/>
      <c r="U18" s="3203">
        <v>5</v>
      </c>
      <c r="V18" s="3100"/>
      <c r="W18" s="3100"/>
      <c r="X18" s="3101">
        <v>1</v>
      </c>
      <c r="Y18" s="3102">
        <f t="shared" si="19"/>
        <v>1</v>
      </c>
      <c r="Z18" s="676">
        <f t="shared" si="20"/>
        <v>5</v>
      </c>
      <c r="AA18" s="3103" t="str">
        <f t="shared" si="21"/>
        <v>ดีเยี่ยม</v>
      </c>
      <c r="AB18" s="3121"/>
      <c r="AC18" s="3121"/>
      <c r="AD18" s="981"/>
      <c r="AE18" s="3159"/>
      <c r="AF18" s="3159"/>
      <c r="AG18" s="3159"/>
      <c r="AH18" s="3203">
        <v>5</v>
      </c>
      <c r="AI18" s="3100"/>
      <c r="AJ18" s="3100"/>
      <c r="AK18" s="3101">
        <v>1</v>
      </c>
      <c r="AL18" s="3102">
        <f>AM18*AK18/5</f>
        <v>1</v>
      </c>
      <c r="AM18" s="676">
        <f>IF($C18=0,0,AH18)</f>
        <v>5</v>
      </c>
      <c r="AN18" s="3103" t="str">
        <f t="shared" si="0"/>
        <v>ดีเยี่ยม</v>
      </c>
      <c r="AO18" s="3121"/>
      <c r="AP18" s="3121"/>
      <c r="AQ18" s="981"/>
      <c r="AR18" s="3159"/>
      <c r="AS18" s="3159"/>
      <c r="AT18" s="3159"/>
      <c r="AU18" s="3203">
        <v>5</v>
      </c>
      <c r="AV18" s="3100"/>
      <c r="AW18" s="3100"/>
      <c r="AX18" s="3101">
        <v>0.5</v>
      </c>
      <c r="AY18" s="3102">
        <f>AZ18*AX18/5</f>
        <v>0.5</v>
      </c>
      <c r="AZ18" s="676">
        <f>IF($C18=0,0,AU18)</f>
        <v>5</v>
      </c>
      <c r="BA18" s="3103" t="str">
        <f t="shared" si="1"/>
        <v>ดีเยี่ยม</v>
      </c>
      <c r="BB18" s="3121"/>
      <c r="BC18" s="3121"/>
      <c r="BD18" s="3159"/>
      <c r="BE18" s="3159"/>
      <c r="BF18" s="3159"/>
      <c r="BG18" s="3159"/>
      <c r="BH18" s="3202">
        <v>5</v>
      </c>
      <c r="BI18" s="3100"/>
      <c r="BJ18" s="3100"/>
      <c r="BK18" s="3101">
        <v>0.5</v>
      </c>
      <c r="BL18" s="3102">
        <f>BM18*BK18/5</f>
        <v>0.5</v>
      </c>
      <c r="BM18" s="676">
        <f>IF($C18=0,0,BH18)</f>
        <v>5</v>
      </c>
      <c r="BN18" s="3103" t="str">
        <f>IF(BM18=0,0,LOOKUP(BM18,$O$2:$O$6,$P$2:$P$6))</f>
        <v>ดีเยี่ยม</v>
      </c>
      <c r="BO18" s="3121"/>
      <c r="BP18" s="3121"/>
      <c r="BQ18" s="3159"/>
      <c r="BR18" s="3159"/>
      <c r="BS18" s="3159"/>
      <c r="BT18" s="3159"/>
      <c r="BU18" s="3202">
        <v>5</v>
      </c>
      <c r="BV18" s="3100"/>
      <c r="BW18" s="3100"/>
      <c r="BX18" s="3101">
        <v>1</v>
      </c>
      <c r="BY18" s="3102">
        <f>BZ18*BX18/5</f>
        <v>1</v>
      </c>
      <c r="BZ18" s="676">
        <f>IF($C18=0,0,BU18)</f>
        <v>5</v>
      </c>
      <c r="CA18" s="3103" t="str">
        <f>IF(BZ18=0,0,LOOKUP(BZ18,$O$2:$O$6,$P$2:$P$6))</f>
        <v>ดีเยี่ยม</v>
      </c>
      <c r="CB18" s="3121"/>
      <c r="CC18" s="3121"/>
      <c r="CD18" s="3125"/>
      <c r="CE18" s="3125"/>
      <c r="CF18" s="3125"/>
      <c r="CG18" s="3125"/>
      <c r="CH18" s="3125"/>
      <c r="CI18" s="3125"/>
      <c r="CJ18" s="3125"/>
      <c r="CK18" s="3125"/>
      <c r="CL18" s="3125"/>
      <c r="CM18" s="3125"/>
      <c r="CN18" s="3125"/>
      <c r="CO18" s="3121"/>
      <c r="CP18" s="3121"/>
      <c r="CQ18" s="3125"/>
      <c r="CR18" s="3125"/>
      <c r="CS18" s="3125"/>
      <c r="CT18" s="3125"/>
      <c r="CU18" s="3125"/>
      <c r="CV18" s="3125"/>
      <c r="CW18" s="3125"/>
      <c r="CX18" s="3125"/>
      <c r="CY18" s="3125"/>
      <c r="CZ18" s="3125"/>
      <c r="DA18" s="3125"/>
      <c r="DB18" s="3121"/>
      <c r="DC18" s="3121"/>
      <c r="DD18" s="3125"/>
      <c r="DE18" s="3125"/>
      <c r="DF18" s="3125"/>
      <c r="DG18" s="3125"/>
      <c r="DH18" s="3125"/>
      <c r="DI18" s="3125"/>
      <c r="DJ18" s="3125"/>
      <c r="DK18" s="3125"/>
      <c r="DL18" s="3125"/>
      <c r="DM18" s="3125"/>
      <c r="DN18" s="3125"/>
      <c r="DO18" s="3121"/>
      <c r="DP18" s="3121"/>
      <c r="DQ18" s="3125"/>
      <c r="DR18" s="3125"/>
      <c r="DS18" s="3125"/>
      <c r="DT18" s="3125"/>
      <c r="DU18" s="3125"/>
      <c r="DV18" s="3125"/>
      <c r="DW18" s="3125"/>
      <c r="DX18" s="3125"/>
      <c r="DY18" s="3125"/>
      <c r="DZ18" s="3125"/>
      <c r="EA18" s="3125"/>
      <c r="EB18" s="3121"/>
      <c r="EC18" s="3121"/>
      <c r="ED18" s="3172">
        <f t="shared" si="5"/>
        <v>1</v>
      </c>
      <c r="EE18" s="3172">
        <f t="shared" si="6"/>
        <v>1</v>
      </c>
      <c r="EF18" s="3172">
        <f t="shared" si="7"/>
        <v>1</v>
      </c>
      <c r="EG18" s="3172">
        <f t="shared" si="8"/>
        <v>0.5</v>
      </c>
      <c r="EH18" s="3172">
        <f t="shared" si="9"/>
        <v>0.5</v>
      </c>
      <c r="EI18" s="3172">
        <f t="shared" si="10"/>
        <v>1</v>
      </c>
      <c r="EJ18" s="3172">
        <f t="shared" si="11"/>
        <v>0</v>
      </c>
      <c r="EK18" s="3172">
        <f t="shared" si="12"/>
        <v>0</v>
      </c>
      <c r="EL18" s="3172">
        <f t="shared" si="13"/>
        <v>0</v>
      </c>
      <c r="EM18" s="3172">
        <f t="shared" si="14"/>
        <v>0</v>
      </c>
      <c r="EN18" s="3100">
        <v>6</v>
      </c>
      <c r="EO18" s="3164">
        <v>5</v>
      </c>
      <c r="EP18" s="3102">
        <f t="shared" si="2"/>
        <v>5</v>
      </c>
      <c r="EQ18" s="3165">
        <f t="shared" si="3"/>
        <v>5</v>
      </c>
      <c r="ER18" s="3103" t="str">
        <f t="shared" si="15"/>
        <v>ดีเยี่ยม</v>
      </c>
      <c r="ES18" s="3173"/>
      <c r="ET18" s="3174"/>
      <c r="EU18" s="3175"/>
      <c r="EV18" s="3176"/>
      <c r="EW18" s="3176"/>
      <c r="EX18" s="3145"/>
      <c r="EY18" s="3146"/>
      <c r="EZ18" s="3147"/>
      <c r="FA18" s="136">
        <v>8</v>
      </c>
      <c r="FB18" s="136"/>
      <c r="FC18" s="136"/>
      <c r="FD18" s="136"/>
      <c r="FE18" s="136"/>
      <c r="FF18" s="136"/>
      <c r="FG18" s="136"/>
      <c r="FH18" s="136"/>
      <c r="FI18" s="136"/>
    </row>
    <row r="19" spans="1:186" ht="23.25" customHeight="1">
      <c r="A19" s="3196" t="s">
        <v>1825</v>
      </c>
      <c r="B19" s="3193"/>
      <c r="C19" s="3205">
        <f t="shared" si="16"/>
        <v>1</v>
      </c>
      <c r="D19" s="981"/>
      <c r="E19" s="3159"/>
      <c r="F19" s="3159"/>
      <c r="G19" s="3159"/>
      <c r="H19" s="3203">
        <v>5</v>
      </c>
      <c r="I19" s="3104"/>
      <c r="J19" s="3104"/>
      <c r="K19" s="3105">
        <v>2.5</v>
      </c>
      <c r="L19" s="3106">
        <f t="shared" si="17"/>
        <v>2.5</v>
      </c>
      <c r="M19" s="678">
        <f t="shared" si="18"/>
        <v>5</v>
      </c>
      <c r="N19" s="3107" t="str">
        <f t="shared" si="4"/>
        <v>ดีเยี่ยม</v>
      </c>
      <c r="O19" s="3121"/>
      <c r="P19" s="3121"/>
      <c r="Q19" s="981"/>
      <c r="R19" s="3159"/>
      <c r="S19" s="3159"/>
      <c r="T19" s="3159"/>
      <c r="U19" s="3203">
        <v>5</v>
      </c>
      <c r="V19" s="3104"/>
      <c r="W19" s="3104"/>
      <c r="X19" s="3105">
        <v>2.5</v>
      </c>
      <c r="Y19" s="3106">
        <f t="shared" si="19"/>
        <v>2.5</v>
      </c>
      <c r="Z19" s="678">
        <f t="shared" si="20"/>
        <v>5</v>
      </c>
      <c r="AA19" s="3107" t="str">
        <f t="shared" si="21"/>
        <v>ดีเยี่ยม</v>
      </c>
      <c r="AB19" s="3121"/>
      <c r="AC19" s="3121"/>
      <c r="AD19" s="3125"/>
      <c r="AE19" s="3125"/>
      <c r="AF19" s="3125"/>
      <c r="AG19" s="3125"/>
      <c r="AH19" s="3125"/>
      <c r="AI19" s="3125"/>
      <c r="AJ19" s="3125"/>
      <c r="AK19" s="3125"/>
      <c r="AL19" s="3125"/>
      <c r="AM19" s="3125"/>
      <c r="AN19" s="3125"/>
      <c r="AO19" s="3121"/>
      <c r="AP19" s="3121"/>
      <c r="AQ19" s="3125"/>
      <c r="AR19" s="3125"/>
      <c r="AS19" s="3125"/>
      <c r="AT19" s="3125"/>
      <c r="AU19" s="3125"/>
      <c r="AV19" s="3125"/>
      <c r="AW19" s="3125"/>
      <c r="AX19" s="3125"/>
      <c r="AY19" s="3125"/>
      <c r="AZ19" s="3125"/>
      <c r="BA19" s="3125"/>
      <c r="BB19" s="3121"/>
      <c r="BC19" s="3121"/>
      <c r="BD19" s="3125"/>
      <c r="BE19" s="3125"/>
      <c r="BF19" s="3125"/>
      <c r="BG19" s="3125"/>
      <c r="BH19" s="3125"/>
      <c r="BI19" s="3125"/>
      <c r="BJ19" s="3125"/>
      <c r="BK19" s="3125"/>
      <c r="BL19" s="3125"/>
      <c r="BM19" s="3125"/>
      <c r="BN19" s="3125"/>
      <c r="BO19" s="3121"/>
      <c r="BP19" s="3121"/>
      <c r="BQ19" s="3125"/>
      <c r="BR19" s="3125"/>
      <c r="BS19" s="3125"/>
      <c r="BT19" s="3125"/>
      <c r="BU19" s="3125"/>
      <c r="BV19" s="3125"/>
      <c r="BW19" s="3125"/>
      <c r="BX19" s="3125"/>
      <c r="BY19" s="3125"/>
      <c r="BZ19" s="3125"/>
      <c r="CA19" s="3125"/>
      <c r="CB19" s="3121"/>
      <c r="CC19" s="3121"/>
      <c r="CD19" s="3125"/>
      <c r="CE19" s="3125"/>
      <c r="CF19" s="3125"/>
      <c r="CG19" s="3125"/>
      <c r="CH19" s="3125"/>
      <c r="CI19" s="3125"/>
      <c r="CJ19" s="3125"/>
      <c r="CK19" s="3125"/>
      <c r="CL19" s="3125"/>
      <c r="CM19" s="3125"/>
      <c r="CN19" s="3125"/>
      <c r="CO19" s="3121"/>
      <c r="CP19" s="3121"/>
      <c r="CQ19" s="3125"/>
      <c r="CR19" s="3125"/>
      <c r="CS19" s="3125"/>
      <c r="CT19" s="3125"/>
      <c r="CU19" s="3125"/>
      <c r="CV19" s="3125"/>
      <c r="CW19" s="3125"/>
      <c r="CX19" s="3125"/>
      <c r="CY19" s="3125"/>
      <c r="CZ19" s="3125"/>
      <c r="DA19" s="3125"/>
      <c r="DB19" s="3121"/>
      <c r="DC19" s="3121"/>
      <c r="DD19" s="3125"/>
      <c r="DE19" s="3125"/>
      <c r="DF19" s="3125"/>
      <c r="DG19" s="3125"/>
      <c r="DH19" s="3125"/>
      <c r="DI19" s="3125"/>
      <c r="DJ19" s="3125"/>
      <c r="DK19" s="3125"/>
      <c r="DL19" s="3125"/>
      <c r="DM19" s="3125"/>
      <c r="DN19" s="3125"/>
      <c r="DO19" s="3121"/>
      <c r="DP19" s="3121"/>
      <c r="DQ19" s="3125"/>
      <c r="DR19" s="3125"/>
      <c r="DS19" s="3125"/>
      <c r="DT19" s="3125"/>
      <c r="DU19" s="3125"/>
      <c r="DV19" s="3125"/>
      <c r="DW19" s="3125"/>
      <c r="DX19" s="3125"/>
      <c r="DY19" s="3125"/>
      <c r="DZ19" s="3125"/>
      <c r="EA19" s="3125"/>
      <c r="EB19" s="3121"/>
      <c r="EC19" s="3121"/>
      <c r="ED19" s="3127">
        <f t="shared" si="5"/>
        <v>2.5</v>
      </c>
      <c r="EE19" s="3127">
        <f t="shared" si="6"/>
        <v>2.5</v>
      </c>
      <c r="EF19" s="3127">
        <f t="shared" si="7"/>
        <v>0</v>
      </c>
      <c r="EG19" s="3127">
        <f t="shared" si="8"/>
        <v>0</v>
      </c>
      <c r="EH19" s="3127">
        <f t="shared" si="9"/>
        <v>0</v>
      </c>
      <c r="EI19" s="3127">
        <f t="shared" si="10"/>
        <v>0</v>
      </c>
      <c r="EJ19" s="3127">
        <f t="shared" si="11"/>
        <v>0</v>
      </c>
      <c r="EK19" s="3127">
        <f t="shared" si="12"/>
        <v>0</v>
      </c>
      <c r="EL19" s="3127">
        <f t="shared" si="13"/>
        <v>0</v>
      </c>
      <c r="EM19" s="3127">
        <f t="shared" si="14"/>
        <v>0</v>
      </c>
      <c r="EN19" s="3104">
        <v>2</v>
      </c>
      <c r="EO19" s="3177">
        <v>5</v>
      </c>
      <c r="EP19" s="3106">
        <f t="shared" si="2"/>
        <v>5</v>
      </c>
      <c r="EQ19" s="3178">
        <f t="shared" si="3"/>
        <v>5</v>
      </c>
      <c r="ER19" s="3107" t="str">
        <f t="shared" si="15"/>
        <v>ดีเยี่ยม</v>
      </c>
      <c r="ES19" s="3179">
        <f t="shared" ref="ES19:EU21" si="22">EN19</f>
        <v>2</v>
      </c>
      <c r="ET19" s="3105">
        <f t="shared" si="22"/>
        <v>5</v>
      </c>
      <c r="EU19" s="3106">
        <f t="shared" si="22"/>
        <v>5</v>
      </c>
      <c r="EV19" s="3104">
        <f>IF(EU19&gt;EY39,5,IF(EU19&gt;EX39,4,IF(EU19&gt;EW39,3,IF(EU19&gt;EV39,2,IF(EU19&gt;EU39,1,0)))))</f>
        <v>5</v>
      </c>
      <c r="EW19" s="3107" t="str">
        <f>IF(EV19=0,0,LOOKUP(EV19,$O$2:$O$6,$P$2:$P$6))</f>
        <v>ดีเยี่ยม</v>
      </c>
      <c r="EX19" s="3145"/>
      <c r="EY19" s="3146"/>
      <c r="EZ19" s="3147"/>
      <c r="FA19" s="136">
        <v>9</v>
      </c>
      <c r="FB19" s="136"/>
      <c r="FC19" s="136"/>
      <c r="FD19" s="136"/>
      <c r="FE19" s="136"/>
      <c r="FF19" s="136"/>
      <c r="FG19" s="136"/>
      <c r="FH19" s="136"/>
      <c r="FI19" s="136"/>
    </row>
    <row r="20" spans="1:186" ht="23.25" customHeight="1">
      <c r="A20" s="3197" t="s">
        <v>1834</v>
      </c>
      <c r="B20" s="3194"/>
      <c r="C20" s="3206">
        <f t="shared" si="16"/>
        <v>1</v>
      </c>
      <c r="D20" s="981"/>
      <c r="E20" s="3159"/>
      <c r="F20" s="3159"/>
      <c r="G20" s="3159"/>
      <c r="H20" s="3203">
        <v>5</v>
      </c>
      <c r="I20" s="3108"/>
      <c r="J20" s="3108"/>
      <c r="K20" s="3109">
        <v>3</v>
      </c>
      <c r="L20" s="3110">
        <f t="shared" si="17"/>
        <v>3</v>
      </c>
      <c r="M20" s="679">
        <f t="shared" si="18"/>
        <v>5</v>
      </c>
      <c r="N20" s="3111" t="str">
        <f t="shared" si="4"/>
        <v>ดีเยี่ยม</v>
      </c>
      <c r="O20" s="3121"/>
      <c r="P20" s="3121"/>
      <c r="Q20" s="981"/>
      <c r="R20" s="3159"/>
      <c r="S20" s="3159"/>
      <c r="T20" s="3159"/>
      <c r="U20" s="3203">
        <v>5</v>
      </c>
      <c r="V20" s="3108"/>
      <c r="W20" s="3108"/>
      <c r="X20" s="3109">
        <v>2</v>
      </c>
      <c r="Y20" s="3110">
        <f t="shared" si="19"/>
        <v>2</v>
      </c>
      <c r="Z20" s="679">
        <f t="shared" si="20"/>
        <v>5</v>
      </c>
      <c r="AA20" s="3111" t="str">
        <f t="shared" si="21"/>
        <v>ดีเยี่ยม</v>
      </c>
      <c r="AB20" s="3121"/>
      <c r="AC20" s="3121"/>
      <c r="AD20" s="3125"/>
      <c r="AE20" s="3125"/>
      <c r="AF20" s="3125"/>
      <c r="AG20" s="3125"/>
      <c r="AH20" s="3125"/>
      <c r="AI20" s="3125"/>
      <c r="AJ20" s="3125"/>
      <c r="AK20" s="3125"/>
      <c r="AL20" s="3125"/>
      <c r="AM20" s="3125"/>
      <c r="AN20" s="3125"/>
      <c r="AO20" s="3121"/>
      <c r="AP20" s="3121"/>
      <c r="AQ20" s="3125"/>
      <c r="AR20" s="3125"/>
      <c r="AS20" s="3125"/>
      <c r="AT20" s="3125"/>
      <c r="AU20" s="3125"/>
      <c r="AV20" s="3125"/>
      <c r="AW20" s="3125"/>
      <c r="AX20" s="3125"/>
      <c r="AY20" s="3125"/>
      <c r="AZ20" s="3125"/>
      <c r="BA20" s="3125"/>
      <c r="BB20" s="3121"/>
      <c r="BC20" s="3121"/>
      <c r="BD20" s="3125"/>
      <c r="BE20" s="3125"/>
      <c r="BF20" s="3125"/>
      <c r="BG20" s="3125"/>
      <c r="BH20" s="3125"/>
      <c r="BI20" s="3125"/>
      <c r="BJ20" s="3125"/>
      <c r="BK20" s="3125"/>
      <c r="BL20" s="3125"/>
      <c r="BM20" s="3125"/>
      <c r="BN20" s="3125"/>
      <c r="BO20" s="3121"/>
      <c r="BP20" s="3121"/>
      <c r="BQ20" s="3125"/>
      <c r="BR20" s="3125"/>
      <c r="BS20" s="3125"/>
      <c r="BT20" s="3125"/>
      <c r="BU20" s="3125"/>
      <c r="BV20" s="3125"/>
      <c r="BW20" s="3125"/>
      <c r="BX20" s="3125"/>
      <c r="BY20" s="3125"/>
      <c r="BZ20" s="3125"/>
      <c r="CA20" s="3125"/>
      <c r="CB20" s="3121"/>
      <c r="CC20" s="3121"/>
      <c r="CD20" s="3125"/>
      <c r="CE20" s="3125"/>
      <c r="CF20" s="3125"/>
      <c r="CG20" s="3125"/>
      <c r="CH20" s="3125"/>
      <c r="CI20" s="3125"/>
      <c r="CJ20" s="3125"/>
      <c r="CK20" s="3125"/>
      <c r="CL20" s="3125"/>
      <c r="CM20" s="3125"/>
      <c r="CN20" s="3125"/>
      <c r="CO20" s="3121"/>
      <c r="CP20" s="3121"/>
      <c r="CQ20" s="3125"/>
      <c r="CR20" s="3125"/>
      <c r="CS20" s="3125"/>
      <c r="CT20" s="3125"/>
      <c r="CU20" s="3125"/>
      <c r="CV20" s="3125"/>
      <c r="CW20" s="3125"/>
      <c r="CX20" s="3125"/>
      <c r="CY20" s="3125"/>
      <c r="CZ20" s="3125"/>
      <c r="DA20" s="3125"/>
      <c r="DB20" s="3121"/>
      <c r="DC20" s="3121"/>
      <c r="DD20" s="3125"/>
      <c r="DE20" s="3125"/>
      <c r="DF20" s="3125"/>
      <c r="DG20" s="3125"/>
      <c r="DH20" s="3125"/>
      <c r="DI20" s="3125"/>
      <c r="DJ20" s="3125"/>
      <c r="DK20" s="3125"/>
      <c r="DL20" s="3125"/>
      <c r="DM20" s="3125"/>
      <c r="DN20" s="3125"/>
      <c r="DO20" s="3121"/>
      <c r="DP20" s="3121"/>
      <c r="DQ20" s="3125"/>
      <c r="DR20" s="3125"/>
      <c r="DS20" s="3125"/>
      <c r="DT20" s="3125"/>
      <c r="DU20" s="3125"/>
      <c r="DV20" s="3125"/>
      <c r="DW20" s="3125"/>
      <c r="DX20" s="3125"/>
      <c r="DY20" s="3125"/>
      <c r="DZ20" s="3125"/>
      <c r="EA20" s="3125"/>
      <c r="EB20" s="3121"/>
      <c r="EC20" s="3121"/>
      <c r="ED20" s="3127">
        <f t="shared" si="5"/>
        <v>3</v>
      </c>
      <c r="EE20" s="3127">
        <f t="shared" si="6"/>
        <v>2</v>
      </c>
      <c r="EF20" s="3127">
        <f t="shared" si="7"/>
        <v>0</v>
      </c>
      <c r="EG20" s="3127">
        <f t="shared" si="8"/>
        <v>0</v>
      </c>
      <c r="EH20" s="3127">
        <f t="shared" si="9"/>
        <v>0</v>
      </c>
      <c r="EI20" s="3127">
        <f t="shared" si="10"/>
        <v>0</v>
      </c>
      <c r="EJ20" s="3127">
        <f t="shared" si="11"/>
        <v>0</v>
      </c>
      <c r="EK20" s="3127">
        <f t="shared" si="12"/>
        <v>0</v>
      </c>
      <c r="EL20" s="3127">
        <f t="shared" si="13"/>
        <v>0</v>
      </c>
      <c r="EM20" s="3127">
        <f t="shared" si="14"/>
        <v>0</v>
      </c>
      <c r="EN20" s="3108">
        <v>2</v>
      </c>
      <c r="EO20" s="3180">
        <v>5</v>
      </c>
      <c r="EP20" s="3110">
        <f t="shared" si="2"/>
        <v>5</v>
      </c>
      <c r="EQ20" s="3181">
        <f t="shared" si="3"/>
        <v>5</v>
      </c>
      <c r="ER20" s="3111" t="str">
        <f t="shared" si="15"/>
        <v>ดีเยี่ยม</v>
      </c>
      <c r="ES20" s="3182">
        <f t="shared" si="22"/>
        <v>2</v>
      </c>
      <c r="ET20" s="3109">
        <f t="shared" si="22"/>
        <v>5</v>
      </c>
      <c r="EU20" s="3110">
        <f t="shared" si="22"/>
        <v>5</v>
      </c>
      <c r="EV20" s="3108">
        <f>IF(EU20&gt;EY40,5,IF(EU20&gt;EX40,4,IF(EU20&gt;EW40,3,IF(EU20&gt;EV40,2,IF(EU20&gt;EU40,1,0)))))</f>
        <v>5</v>
      </c>
      <c r="EW20" s="3111" t="str">
        <f>IF(EV20=0,0,LOOKUP(EV20,$O$2:$O$6,$P$2:$P$6))</f>
        <v>ดีเยี่ยม</v>
      </c>
      <c r="EX20" s="3145"/>
      <c r="EY20" s="3146"/>
      <c r="EZ20" s="3147"/>
      <c r="FA20" s="136">
        <v>10</v>
      </c>
      <c r="FB20" s="136"/>
      <c r="FC20" s="136"/>
      <c r="FD20" s="136"/>
      <c r="FE20" s="136"/>
      <c r="FF20" s="136"/>
      <c r="FG20" s="136"/>
      <c r="FH20" s="136"/>
      <c r="FI20" s="136"/>
    </row>
    <row r="21" spans="1:186" ht="23.25" customHeight="1">
      <c r="A21" s="3198" t="s">
        <v>1835</v>
      </c>
      <c r="B21" s="3195"/>
      <c r="C21" s="3207">
        <f t="shared" si="16"/>
        <v>1</v>
      </c>
      <c r="D21" s="981"/>
      <c r="E21" s="3159"/>
      <c r="F21" s="3159"/>
      <c r="G21" s="3159"/>
      <c r="H21" s="3203">
        <v>5</v>
      </c>
      <c r="I21" s="3112"/>
      <c r="J21" s="3112"/>
      <c r="K21" s="3113">
        <v>3</v>
      </c>
      <c r="L21" s="3114">
        <f t="shared" si="17"/>
        <v>3</v>
      </c>
      <c r="M21" s="680">
        <f t="shared" si="18"/>
        <v>5</v>
      </c>
      <c r="N21" s="3115" t="str">
        <f t="shared" si="4"/>
        <v>ดีเยี่ยม</v>
      </c>
      <c r="O21" s="3121"/>
      <c r="P21" s="3121"/>
      <c r="Q21" s="981"/>
      <c r="R21" s="3159"/>
      <c r="S21" s="3159"/>
      <c r="T21" s="3159"/>
      <c r="U21" s="3203">
        <v>5</v>
      </c>
      <c r="V21" s="3112"/>
      <c r="W21" s="3112"/>
      <c r="X21" s="3113">
        <v>2</v>
      </c>
      <c r="Y21" s="3114">
        <f t="shared" si="19"/>
        <v>2</v>
      </c>
      <c r="Z21" s="680">
        <f t="shared" si="20"/>
        <v>5</v>
      </c>
      <c r="AA21" s="3115" t="str">
        <f t="shared" si="21"/>
        <v>ดีเยี่ยม</v>
      </c>
      <c r="AB21" s="3121"/>
      <c r="AC21" s="3121"/>
      <c r="AD21" s="3125"/>
      <c r="AE21" s="3125"/>
      <c r="AF21" s="3125"/>
      <c r="AG21" s="3125"/>
      <c r="AH21" s="3125"/>
      <c r="AI21" s="3125"/>
      <c r="AJ21" s="3125"/>
      <c r="AK21" s="3125"/>
      <c r="AL21" s="3125"/>
      <c r="AM21" s="3125"/>
      <c r="AN21" s="3125"/>
      <c r="AO21" s="3121"/>
      <c r="AP21" s="3121"/>
      <c r="AQ21" s="3125"/>
      <c r="AR21" s="3125"/>
      <c r="AS21" s="3125"/>
      <c r="AT21" s="3125"/>
      <c r="AU21" s="3125"/>
      <c r="AV21" s="3125"/>
      <c r="AW21" s="3125"/>
      <c r="AX21" s="3125"/>
      <c r="AY21" s="3125"/>
      <c r="AZ21" s="3125"/>
      <c r="BA21" s="3125"/>
      <c r="BB21" s="3121"/>
      <c r="BC21" s="3121"/>
      <c r="BD21" s="3125"/>
      <c r="BE21" s="3125"/>
      <c r="BF21" s="3125"/>
      <c r="BG21" s="3125"/>
      <c r="BH21" s="3125"/>
      <c r="BI21" s="3125"/>
      <c r="BJ21" s="3125"/>
      <c r="BK21" s="3125"/>
      <c r="BL21" s="3125"/>
      <c r="BM21" s="3125"/>
      <c r="BN21" s="3125"/>
      <c r="BO21" s="3121"/>
      <c r="BP21" s="3121"/>
      <c r="BQ21" s="3125"/>
      <c r="BR21" s="3125"/>
      <c r="BS21" s="3125"/>
      <c r="BT21" s="3125"/>
      <c r="BU21" s="3125"/>
      <c r="BV21" s="3125"/>
      <c r="BW21" s="3125"/>
      <c r="BX21" s="3125"/>
      <c r="BY21" s="3125"/>
      <c r="BZ21" s="3125"/>
      <c r="CA21" s="3125"/>
      <c r="CB21" s="3121"/>
      <c r="CC21" s="3121"/>
      <c r="CD21" s="3125"/>
      <c r="CE21" s="3125"/>
      <c r="CF21" s="3125"/>
      <c r="CG21" s="3125"/>
      <c r="CH21" s="3125"/>
      <c r="CI21" s="3125"/>
      <c r="CJ21" s="3125"/>
      <c r="CK21" s="3125"/>
      <c r="CL21" s="3125"/>
      <c r="CM21" s="3125"/>
      <c r="CN21" s="3125"/>
      <c r="CO21" s="3121"/>
      <c r="CP21" s="3121"/>
      <c r="CQ21" s="3125"/>
      <c r="CR21" s="3125"/>
      <c r="CS21" s="3125"/>
      <c r="CT21" s="3125"/>
      <c r="CU21" s="3125"/>
      <c r="CV21" s="3125"/>
      <c r="CW21" s="3125"/>
      <c r="CX21" s="3125"/>
      <c r="CY21" s="3125"/>
      <c r="CZ21" s="3125"/>
      <c r="DA21" s="3125"/>
      <c r="DB21" s="3121"/>
      <c r="DC21" s="3121"/>
      <c r="DD21" s="3125"/>
      <c r="DE21" s="3125"/>
      <c r="DF21" s="3125"/>
      <c r="DG21" s="3125"/>
      <c r="DH21" s="3125"/>
      <c r="DI21" s="3125"/>
      <c r="DJ21" s="3125"/>
      <c r="DK21" s="3125"/>
      <c r="DL21" s="3125"/>
      <c r="DM21" s="3125"/>
      <c r="DN21" s="3125"/>
      <c r="DO21" s="3121"/>
      <c r="DP21" s="3121"/>
      <c r="DQ21" s="3125"/>
      <c r="DR21" s="3125"/>
      <c r="DS21" s="3125"/>
      <c r="DT21" s="3125"/>
      <c r="DU21" s="3125"/>
      <c r="DV21" s="3125"/>
      <c r="DW21" s="3125"/>
      <c r="DX21" s="3125"/>
      <c r="DY21" s="3125"/>
      <c r="DZ21" s="3125"/>
      <c r="EA21" s="3125"/>
      <c r="EB21" s="3121"/>
      <c r="EC21" s="3121"/>
      <c r="ED21" s="3127">
        <f t="shared" si="5"/>
        <v>3</v>
      </c>
      <c r="EE21" s="3127">
        <f t="shared" si="6"/>
        <v>2</v>
      </c>
      <c r="EF21" s="3127">
        <f t="shared" si="7"/>
        <v>0</v>
      </c>
      <c r="EG21" s="3127">
        <f t="shared" si="8"/>
        <v>0</v>
      </c>
      <c r="EH21" s="3127">
        <f t="shared" si="9"/>
        <v>0</v>
      </c>
      <c r="EI21" s="3127">
        <f t="shared" si="10"/>
        <v>0</v>
      </c>
      <c r="EJ21" s="3127">
        <f t="shared" si="11"/>
        <v>0</v>
      </c>
      <c r="EK21" s="3127">
        <f t="shared" si="12"/>
        <v>0</v>
      </c>
      <c r="EL21" s="3127">
        <f t="shared" si="13"/>
        <v>0</v>
      </c>
      <c r="EM21" s="3127">
        <f t="shared" si="14"/>
        <v>0</v>
      </c>
      <c r="EN21" s="3112">
        <v>2</v>
      </c>
      <c r="EO21" s="3183">
        <v>5</v>
      </c>
      <c r="EP21" s="3114">
        <f t="shared" si="2"/>
        <v>5</v>
      </c>
      <c r="EQ21" s="3184">
        <f t="shared" si="3"/>
        <v>5</v>
      </c>
      <c r="ER21" s="3115" t="str">
        <f t="shared" si="15"/>
        <v>ดีเยี่ยม</v>
      </c>
      <c r="ES21" s="3185">
        <f t="shared" si="22"/>
        <v>2</v>
      </c>
      <c r="ET21" s="3113">
        <f t="shared" si="22"/>
        <v>5</v>
      </c>
      <c r="EU21" s="3114">
        <f t="shared" si="22"/>
        <v>5</v>
      </c>
      <c r="EV21" s="3112">
        <f>IF(EU21&gt;EY41,5,IF(EU21&gt;EX41,4,IF(EU21&gt;EW41,3,IF(EU21&gt;EV41,2,IF(EU21&gt;EU41,1,0)))))</f>
        <v>5</v>
      </c>
      <c r="EW21" s="3115" t="str">
        <f>IF(EV21=0,0,LOOKUP(EV21,$O$2:$O$6,$P$2:$P$6))</f>
        <v>ดีเยี่ยม</v>
      </c>
      <c r="EX21" s="3186"/>
      <c r="EY21" s="3187"/>
      <c r="EZ21" s="3188"/>
      <c r="FA21" s="136">
        <v>11</v>
      </c>
      <c r="FB21" s="136"/>
      <c r="FC21" s="136"/>
      <c r="FD21" s="136"/>
      <c r="FE21" s="136"/>
      <c r="FF21" s="136"/>
      <c r="FG21" s="136"/>
      <c r="FH21" s="136"/>
      <c r="FI21" s="136"/>
    </row>
    <row r="22" spans="1:186" ht="21.75" customHeight="1">
      <c r="A22" s="594"/>
      <c r="B22" s="594"/>
      <c r="C22" s="594"/>
      <c r="D22" s="690"/>
      <c r="E22" s="690"/>
      <c r="F22" s="690"/>
      <c r="G22" s="690"/>
      <c r="H22" s="690"/>
      <c r="I22" s="594"/>
      <c r="J22" s="594"/>
      <c r="K22" s="594"/>
      <c r="L22" s="594"/>
      <c r="M22" s="594"/>
      <c r="N22" s="594"/>
      <c r="O22" s="594"/>
      <c r="P22" s="594"/>
      <c r="Q22" s="690"/>
      <c r="R22" s="690"/>
      <c r="S22" s="690"/>
      <c r="T22" s="690"/>
      <c r="U22" s="690"/>
      <c r="V22" s="594"/>
      <c r="W22" s="594"/>
      <c r="X22" s="594"/>
      <c r="Y22" s="594"/>
      <c r="Z22" s="594"/>
      <c r="AA22" s="594"/>
      <c r="AB22" s="594"/>
      <c r="AC22" s="594"/>
      <c r="AD22" s="594"/>
      <c r="AE22" s="594"/>
      <c r="AF22" s="594"/>
      <c r="AG22" s="594"/>
      <c r="AH22" s="594"/>
      <c r="AI22" s="594"/>
      <c r="AJ22" s="594"/>
      <c r="AK22" s="594"/>
      <c r="AL22" s="594"/>
      <c r="AM22" s="594"/>
      <c r="AN22" s="594"/>
      <c r="AO22" s="594"/>
      <c r="AP22" s="594"/>
      <c r="AQ22" s="594"/>
      <c r="AR22" s="594"/>
      <c r="AS22" s="594"/>
      <c r="AT22" s="594"/>
      <c r="AU22" s="594"/>
      <c r="AV22" s="594"/>
      <c r="AW22" s="594"/>
      <c r="AX22" s="594"/>
      <c r="AY22" s="594"/>
      <c r="AZ22" s="594"/>
      <c r="BA22" s="594"/>
      <c r="BB22" s="594"/>
      <c r="BC22" s="594"/>
      <c r="BD22" s="594"/>
      <c r="BE22" s="594"/>
      <c r="BF22" s="594"/>
      <c r="BG22" s="594"/>
      <c r="BH22" s="594"/>
      <c r="BI22" s="594"/>
      <c r="BJ22" s="594"/>
      <c r="BK22" s="594"/>
      <c r="BL22" s="594"/>
      <c r="BM22" s="594"/>
      <c r="BN22" s="594"/>
      <c r="BO22" s="594"/>
      <c r="BP22" s="594"/>
      <c r="BQ22" s="594"/>
      <c r="BR22" s="594"/>
      <c r="BS22" s="594"/>
      <c r="BT22" s="594"/>
      <c r="BU22" s="594"/>
      <c r="BV22" s="594"/>
      <c r="BW22" s="594"/>
      <c r="BX22" s="594"/>
      <c r="BY22" s="594"/>
      <c r="BZ22" s="594"/>
      <c r="CA22" s="594"/>
      <c r="CB22" s="594"/>
      <c r="CC22" s="594"/>
      <c r="CD22" s="594"/>
      <c r="CE22" s="594"/>
      <c r="CF22" s="594"/>
      <c r="CG22" s="594"/>
      <c r="CH22" s="594"/>
      <c r="CI22" s="594"/>
      <c r="CJ22" s="594"/>
      <c r="CK22" s="594"/>
      <c r="CL22" s="594"/>
      <c r="CM22" s="594"/>
      <c r="CN22" s="594"/>
      <c r="CO22" s="594"/>
      <c r="CP22" s="594"/>
      <c r="CQ22" s="594"/>
      <c r="CR22" s="594"/>
      <c r="CS22" s="594"/>
      <c r="CT22" s="594"/>
      <c r="CU22" s="594"/>
      <c r="CV22" s="594"/>
      <c r="CW22" s="594"/>
      <c r="CX22" s="594"/>
      <c r="CY22" s="594"/>
      <c r="CZ22" s="594"/>
      <c r="DA22" s="594"/>
      <c r="DB22" s="594"/>
      <c r="DC22" s="594"/>
      <c r="DD22" s="594"/>
      <c r="DE22" s="594"/>
      <c r="DF22" s="594"/>
      <c r="DG22" s="594"/>
      <c r="DH22" s="594"/>
      <c r="DI22" s="594"/>
      <c r="DJ22" s="594"/>
      <c r="DK22" s="594"/>
      <c r="DL22" s="594"/>
      <c r="DM22" s="594"/>
      <c r="DN22" s="594"/>
      <c r="DO22" s="594"/>
      <c r="DP22" s="594"/>
      <c r="DQ22" s="594"/>
      <c r="DR22" s="594"/>
      <c r="DS22" s="594"/>
      <c r="DT22" s="594"/>
      <c r="DU22" s="594"/>
      <c r="DV22" s="594"/>
      <c r="DW22" s="594"/>
      <c r="DX22" s="594"/>
      <c r="DY22" s="594"/>
      <c r="DZ22" s="594"/>
      <c r="EA22" s="594"/>
      <c r="EB22" s="594"/>
      <c r="EC22" s="594"/>
      <c r="ED22" s="594"/>
      <c r="EE22" s="594"/>
      <c r="EF22" s="594"/>
      <c r="EG22" s="594"/>
      <c r="EH22" s="594"/>
      <c r="EI22" s="594"/>
      <c r="EJ22" s="594"/>
      <c r="EK22" s="594"/>
      <c r="EL22" s="594"/>
      <c r="EM22" s="594"/>
      <c r="EN22" s="594"/>
      <c r="EO22" s="594"/>
      <c r="EP22" s="594"/>
      <c r="EQ22" s="594"/>
      <c r="ER22" s="594"/>
      <c r="ES22" s="682"/>
      <c r="ET22" s="594"/>
      <c r="EU22" s="594"/>
      <c r="EV22" s="594"/>
      <c r="EW22" s="594"/>
      <c r="EX22" s="594"/>
      <c r="EY22" s="594"/>
      <c r="EZ22" s="594"/>
      <c r="FA22" s="136"/>
      <c r="FB22" s="136"/>
      <c r="FC22" s="136"/>
      <c r="FD22" s="136"/>
      <c r="FE22" s="136"/>
      <c r="FF22" s="136"/>
      <c r="FG22" s="136"/>
      <c r="FH22" s="136"/>
      <c r="FI22" s="136"/>
    </row>
    <row r="23" spans="1:186" ht="23.25" customHeight="1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  <c r="AZ23" s="136"/>
      <c r="BA23" s="136"/>
      <c r="BB23" s="136"/>
      <c r="BC23" s="136"/>
      <c r="BD23" s="136"/>
      <c r="BE23" s="136"/>
      <c r="BF23" s="136"/>
      <c r="BG23" s="136"/>
      <c r="BH23" s="136"/>
      <c r="BI23" s="136"/>
      <c r="BJ23" s="136"/>
      <c r="BK23" s="136"/>
      <c r="BL23" s="136"/>
      <c r="BM23" s="136"/>
      <c r="BN23" s="136"/>
      <c r="BO23" s="136"/>
      <c r="BP23" s="136"/>
      <c r="BQ23" s="136"/>
      <c r="BR23" s="136"/>
      <c r="BS23" s="136"/>
      <c r="BT23" s="136"/>
      <c r="BU23" s="136"/>
      <c r="BV23" s="136"/>
      <c r="BW23" s="136"/>
      <c r="BX23" s="136"/>
      <c r="BY23" s="136"/>
      <c r="BZ23" s="136"/>
      <c r="CA23" s="136"/>
      <c r="CB23" s="136"/>
      <c r="CC23" s="136"/>
      <c r="CD23" s="136"/>
      <c r="CE23" s="136"/>
      <c r="CF23" s="136"/>
      <c r="CG23" s="136"/>
      <c r="CH23" s="136"/>
      <c r="CI23" s="136"/>
      <c r="CJ23" s="136"/>
      <c r="CK23" s="136"/>
      <c r="CL23" s="136"/>
      <c r="CM23" s="136"/>
      <c r="CN23" s="136"/>
      <c r="CO23" s="136"/>
      <c r="CP23" s="136"/>
      <c r="CQ23" s="136"/>
      <c r="CR23" s="136"/>
      <c r="CS23" s="136"/>
      <c r="CT23" s="136"/>
      <c r="CU23" s="136"/>
      <c r="CV23" s="136"/>
      <c r="CW23" s="136"/>
      <c r="CX23" s="136"/>
      <c r="CY23" s="136"/>
      <c r="CZ23" s="136"/>
      <c r="DA23" s="136"/>
      <c r="DB23" s="136"/>
      <c r="DC23" s="136"/>
      <c r="DD23" s="136"/>
      <c r="DE23" s="136"/>
      <c r="DF23" s="136"/>
      <c r="DG23" s="136"/>
      <c r="DH23" s="136"/>
      <c r="DI23" s="136"/>
      <c r="DJ23" s="136"/>
      <c r="DK23" s="136"/>
      <c r="DL23" s="136"/>
      <c r="DM23" s="136"/>
      <c r="DN23" s="136"/>
      <c r="DO23" s="136"/>
      <c r="DP23" s="136"/>
      <c r="DQ23" s="136"/>
      <c r="DR23" s="136"/>
      <c r="DS23" s="136"/>
      <c r="DT23" s="136"/>
      <c r="DU23" s="136"/>
      <c r="DV23" s="136"/>
      <c r="DW23" s="136"/>
      <c r="DX23" s="136"/>
      <c r="DY23" s="136"/>
      <c r="DZ23" s="136"/>
      <c r="EA23" s="136"/>
      <c r="EB23" s="136"/>
      <c r="EC23" s="136"/>
      <c r="ED23" s="136"/>
      <c r="EE23" s="136"/>
      <c r="EF23" s="136"/>
      <c r="EG23" s="136"/>
      <c r="EH23" s="136"/>
      <c r="EI23" s="136"/>
      <c r="EJ23" s="136"/>
      <c r="EK23" s="136"/>
      <c r="EL23" s="136"/>
      <c r="EM23" s="136"/>
      <c r="EN23" s="136"/>
      <c r="EO23" s="3235">
        <f>SUM(EO11:EO22)</f>
        <v>100</v>
      </c>
      <c r="EP23" s="136"/>
      <c r="EQ23" s="136"/>
      <c r="ER23" s="136"/>
      <c r="ES23" s="316"/>
      <c r="ET23" s="136"/>
      <c r="EU23" s="136"/>
      <c r="EV23" s="136"/>
      <c r="EW23" s="136"/>
      <c r="EX23" s="136"/>
      <c r="EY23" s="136"/>
      <c r="EZ23" s="136"/>
      <c r="FA23" s="136"/>
      <c r="FB23" s="136"/>
      <c r="FC23" s="136"/>
      <c r="FD23" s="136"/>
      <c r="FE23" s="136"/>
      <c r="FF23" s="136"/>
      <c r="FG23" s="136"/>
      <c r="FH23" s="136"/>
      <c r="FI23" s="136"/>
      <c r="FJ23" s="136"/>
      <c r="FK23" s="136"/>
      <c r="FL23" s="136"/>
      <c r="FM23" s="136"/>
      <c r="FN23" s="136"/>
      <c r="FO23" s="136"/>
      <c r="FP23" s="136"/>
      <c r="FQ23" s="136"/>
      <c r="FR23" s="136"/>
      <c r="FS23" s="136"/>
      <c r="FT23" s="136"/>
      <c r="FU23" s="136"/>
      <c r="FV23" s="136"/>
      <c r="FW23" s="136"/>
      <c r="FX23" s="136"/>
      <c r="FY23" s="136"/>
      <c r="FZ23" s="136"/>
      <c r="GA23" s="136"/>
      <c r="GB23" s="136"/>
      <c r="GC23" s="136"/>
      <c r="GD23" s="136"/>
    </row>
    <row r="24" spans="1:186" ht="23.25" customHeight="1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136"/>
      <c r="BD24" s="136"/>
      <c r="BE24" s="136"/>
      <c r="BF24" s="136"/>
      <c r="BG24" s="136"/>
      <c r="BH24" s="136"/>
      <c r="BI24" s="136"/>
      <c r="BJ24" s="136"/>
      <c r="BK24" s="136"/>
      <c r="BL24" s="136"/>
      <c r="BM24" s="136"/>
      <c r="BN24" s="136"/>
      <c r="BO24" s="136"/>
      <c r="BP24" s="136"/>
      <c r="BQ24" s="136"/>
      <c r="BR24" s="136"/>
      <c r="BS24" s="136"/>
      <c r="BT24" s="136"/>
      <c r="BU24" s="136"/>
      <c r="BV24" s="136"/>
      <c r="BW24" s="136"/>
      <c r="BX24" s="136"/>
      <c r="BY24" s="136"/>
      <c r="BZ24" s="136"/>
      <c r="CA24" s="136"/>
      <c r="CB24" s="136"/>
      <c r="CC24" s="136"/>
      <c r="CD24" s="136"/>
      <c r="CE24" s="136"/>
      <c r="CF24" s="136"/>
      <c r="CG24" s="136"/>
      <c r="CH24" s="136"/>
      <c r="CI24" s="136"/>
      <c r="CJ24" s="136"/>
      <c r="CK24" s="136"/>
      <c r="CL24" s="136"/>
      <c r="CM24" s="136"/>
      <c r="CN24" s="136"/>
      <c r="CO24" s="136"/>
      <c r="CP24" s="136"/>
      <c r="CQ24" s="136"/>
      <c r="CR24" s="136"/>
      <c r="CS24" s="136"/>
      <c r="CT24" s="136"/>
      <c r="CU24" s="136"/>
      <c r="CV24" s="136"/>
      <c r="CW24" s="136"/>
      <c r="CX24" s="136"/>
      <c r="CY24" s="136"/>
      <c r="CZ24" s="136"/>
      <c r="DA24" s="136"/>
      <c r="DB24" s="136"/>
      <c r="DC24" s="136"/>
      <c r="DD24" s="136"/>
      <c r="DE24" s="136"/>
      <c r="DF24" s="136"/>
      <c r="DG24" s="136"/>
      <c r="DH24" s="136"/>
      <c r="DI24" s="136"/>
      <c r="DJ24" s="136"/>
      <c r="DK24" s="136"/>
      <c r="DL24" s="136"/>
      <c r="DM24" s="136"/>
      <c r="DN24" s="136"/>
      <c r="DO24" s="136"/>
      <c r="DP24" s="136"/>
      <c r="DQ24" s="136"/>
      <c r="DR24" s="136"/>
      <c r="DS24" s="136"/>
      <c r="DT24" s="136"/>
      <c r="DU24" s="136"/>
      <c r="DV24" s="136"/>
      <c r="DW24" s="136"/>
      <c r="DX24" s="136"/>
      <c r="DY24" s="136"/>
      <c r="DZ24" s="136"/>
      <c r="EA24" s="136"/>
      <c r="EB24" s="136"/>
      <c r="EC24" s="136"/>
      <c r="ED24" s="136"/>
      <c r="EE24" s="136"/>
      <c r="EF24" s="136"/>
      <c r="EG24" s="136"/>
      <c r="EH24" s="136"/>
      <c r="EI24" s="136"/>
      <c r="EJ24" s="136"/>
      <c r="EK24" s="136"/>
      <c r="EL24" s="136"/>
      <c r="EM24" s="136"/>
      <c r="EN24" s="136"/>
      <c r="EO24" s="136"/>
      <c r="EP24" s="136"/>
      <c r="EQ24" s="136"/>
      <c r="ER24" s="136"/>
      <c r="ES24" s="316"/>
      <c r="ET24" s="136"/>
      <c r="EU24" s="136"/>
      <c r="EV24" s="136"/>
      <c r="EW24" s="136"/>
      <c r="EX24" s="136"/>
      <c r="EY24" s="136"/>
      <c r="EZ24" s="136"/>
      <c r="FA24" s="136"/>
      <c r="FB24" s="136"/>
      <c r="FC24" s="136"/>
      <c r="FD24" s="136"/>
      <c r="FE24" s="136"/>
      <c r="FF24" s="136"/>
      <c r="FG24" s="136"/>
      <c r="FH24" s="136"/>
      <c r="FI24" s="136"/>
      <c r="FJ24" s="136"/>
      <c r="FK24" s="136"/>
      <c r="FL24" s="136"/>
      <c r="FM24" s="136"/>
      <c r="FN24" s="136"/>
      <c r="FO24" s="136"/>
      <c r="FP24" s="136"/>
      <c r="FQ24" s="136"/>
      <c r="FR24" s="136"/>
      <c r="FS24" s="136"/>
      <c r="FT24" s="136"/>
      <c r="FU24" s="136"/>
      <c r="FV24" s="136"/>
      <c r="FW24" s="136"/>
      <c r="FX24" s="136"/>
      <c r="FY24" s="136"/>
      <c r="FZ24" s="136"/>
      <c r="GA24" s="136"/>
      <c r="GB24" s="136"/>
      <c r="GC24" s="136"/>
      <c r="GD24" s="136"/>
    </row>
    <row r="25" spans="1:186" ht="23.25" customHeight="1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36"/>
      <c r="AT25" s="136"/>
      <c r="AU25" s="136"/>
      <c r="AV25" s="136"/>
      <c r="AW25" s="136"/>
      <c r="AX25" s="136"/>
      <c r="AY25" s="136"/>
      <c r="AZ25" s="136"/>
      <c r="BA25" s="136"/>
      <c r="BB25" s="136"/>
      <c r="BC25" s="136"/>
      <c r="BD25" s="136"/>
      <c r="BE25" s="136"/>
      <c r="BF25" s="136"/>
      <c r="BG25" s="136"/>
      <c r="BH25" s="136"/>
      <c r="BI25" s="136"/>
      <c r="BJ25" s="136"/>
      <c r="BK25" s="136"/>
      <c r="BL25" s="136"/>
      <c r="BM25" s="136"/>
      <c r="BN25" s="136"/>
      <c r="BO25" s="136"/>
      <c r="BP25" s="136"/>
      <c r="BQ25" s="136"/>
      <c r="BR25" s="136"/>
      <c r="BS25" s="136"/>
      <c r="BT25" s="136"/>
      <c r="BU25" s="136"/>
      <c r="BV25" s="136"/>
      <c r="BW25" s="136"/>
      <c r="BX25" s="136"/>
      <c r="BY25" s="136"/>
      <c r="BZ25" s="136"/>
      <c r="CA25" s="136"/>
      <c r="CB25" s="136"/>
      <c r="CC25" s="136"/>
      <c r="CD25" s="136"/>
      <c r="CE25" s="136"/>
      <c r="CF25" s="136"/>
      <c r="CG25" s="136"/>
      <c r="CH25" s="136"/>
      <c r="CI25" s="136"/>
      <c r="CJ25" s="136"/>
      <c r="CK25" s="136"/>
      <c r="CL25" s="136"/>
      <c r="CM25" s="136"/>
      <c r="CN25" s="136"/>
      <c r="CO25" s="136"/>
      <c r="CP25" s="136"/>
      <c r="CQ25" s="136"/>
      <c r="CR25" s="136"/>
      <c r="CS25" s="136"/>
      <c r="CT25" s="136"/>
      <c r="CU25" s="136"/>
      <c r="CV25" s="136"/>
      <c r="CW25" s="136"/>
      <c r="CX25" s="136"/>
      <c r="CY25" s="136"/>
      <c r="CZ25" s="136"/>
      <c r="DA25" s="136"/>
      <c r="DB25" s="136"/>
      <c r="DC25" s="136"/>
      <c r="DD25" s="136"/>
      <c r="DE25" s="136"/>
      <c r="DF25" s="136"/>
      <c r="DG25" s="136"/>
      <c r="DH25" s="136"/>
      <c r="DI25" s="136"/>
      <c r="DJ25" s="136"/>
      <c r="DK25" s="136"/>
      <c r="DL25" s="136"/>
      <c r="DM25" s="136"/>
      <c r="DN25" s="136"/>
      <c r="DO25" s="136"/>
      <c r="DP25" s="136"/>
      <c r="DQ25" s="136"/>
      <c r="DR25" s="136"/>
      <c r="DS25" s="136"/>
      <c r="DT25" s="136"/>
      <c r="DU25" s="136"/>
      <c r="DV25" s="136"/>
      <c r="DW25" s="136"/>
      <c r="DX25" s="136"/>
      <c r="DY25" s="136"/>
      <c r="DZ25" s="136"/>
      <c r="EA25" s="136"/>
      <c r="EB25" s="136"/>
      <c r="EC25" s="136"/>
      <c r="ED25" s="136"/>
      <c r="EE25" s="136"/>
      <c r="EF25" s="136"/>
      <c r="EG25" s="136"/>
      <c r="EH25" s="136"/>
      <c r="EI25" s="136"/>
      <c r="EJ25" s="136"/>
      <c r="EK25" s="136"/>
      <c r="EL25" s="136"/>
      <c r="EM25" s="136"/>
      <c r="EN25" s="136"/>
      <c r="EO25" s="136"/>
      <c r="EP25" s="136"/>
      <c r="EQ25" s="136"/>
      <c r="ER25" s="136"/>
      <c r="ES25" s="316"/>
      <c r="ET25" s="136"/>
      <c r="EU25" s="136"/>
      <c r="EV25" s="136"/>
      <c r="EW25" s="136"/>
      <c r="EX25" s="136"/>
      <c r="EY25" s="136"/>
      <c r="EZ25" s="136"/>
      <c r="FA25" s="136"/>
      <c r="FB25" s="136"/>
      <c r="FC25" s="136"/>
      <c r="FD25" s="136"/>
      <c r="FE25" s="136"/>
      <c r="FF25" s="136"/>
      <c r="FG25" s="136"/>
      <c r="FH25" s="136"/>
      <c r="FI25" s="136"/>
      <c r="FJ25" s="136"/>
      <c r="FK25" s="136"/>
      <c r="FL25" s="136"/>
      <c r="FM25" s="136"/>
      <c r="FN25" s="136"/>
      <c r="FO25" s="136"/>
      <c r="FP25" s="136"/>
      <c r="FQ25" s="136"/>
      <c r="FR25" s="136"/>
      <c r="FS25" s="136"/>
      <c r="FT25" s="136"/>
      <c r="FU25" s="136"/>
      <c r="FV25" s="136"/>
      <c r="FW25" s="136"/>
      <c r="FX25" s="136"/>
      <c r="FY25" s="136"/>
      <c r="FZ25" s="136"/>
      <c r="GA25" s="136"/>
      <c r="GB25" s="136"/>
      <c r="GC25" s="136"/>
      <c r="GD25" s="136"/>
    </row>
    <row r="26" spans="1:186" ht="23.25" customHeight="1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  <c r="AO26" s="136"/>
      <c r="AP26" s="136"/>
      <c r="AQ26" s="136"/>
      <c r="AR26" s="136"/>
      <c r="AS26" s="136"/>
      <c r="AT26" s="136"/>
      <c r="AU26" s="136"/>
      <c r="AV26" s="136"/>
      <c r="AW26" s="136"/>
      <c r="AX26" s="136"/>
      <c r="AY26" s="136"/>
      <c r="AZ26" s="136"/>
      <c r="BA26" s="136"/>
      <c r="BB26" s="136"/>
      <c r="BC26" s="136"/>
      <c r="BD26" s="136"/>
      <c r="BE26" s="136"/>
      <c r="BF26" s="136"/>
      <c r="BG26" s="136"/>
      <c r="BH26" s="136"/>
      <c r="BI26" s="136"/>
      <c r="BJ26" s="136"/>
      <c r="BK26" s="136"/>
      <c r="BL26" s="136"/>
      <c r="BM26" s="136"/>
      <c r="BN26" s="136"/>
      <c r="BO26" s="136"/>
      <c r="BP26" s="136"/>
      <c r="BQ26" s="136"/>
      <c r="BR26" s="136"/>
      <c r="BS26" s="136"/>
      <c r="BT26" s="136"/>
      <c r="BU26" s="136"/>
      <c r="BV26" s="136"/>
      <c r="BW26" s="136"/>
      <c r="BX26" s="136"/>
      <c r="BY26" s="136"/>
      <c r="BZ26" s="136"/>
      <c r="CA26" s="136"/>
      <c r="CB26" s="136"/>
      <c r="CC26" s="136"/>
      <c r="CD26" s="136"/>
      <c r="CE26" s="136"/>
      <c r="CF26" s="136"/>
      <c r="CG26" s="136"/>
      <c r="CH26" s="136"/>
      <c r="CI26" s="136"/>
      <c r="CJ26" s="136"/>
      <c r="CK26" s="136"/>
      <c r="CL26" s="136"/>
      <c r="CM26" s="136"/>
      <c r="CN26" s="136"/>
      <c r="CO26" s="136"/>
      <c r="CP26" s="136"/>
      <c r="CQ26" s="136"/>
      <c r="CR26" s="136"/>
      <c r="CS26" s="136"/>
      <c r="CT26" s="136"/>
      <c r="CU26" s="136"/>
      <c r="CV26" s="136"/>
      <c r="CW26" s="136"/>
      <c r="CX26" s="136"/>
      <c r="CY26" s="136"/>
      <c r="CZ26" s="136"/>
      <c r="DA26" s="136"/>
      <c r="DB26" s="136"/>
      <c r="DC26" s="136"/>
      <c r="DD26" s="136"/>
      <c r="DE26" s="136"/>
      <c r="DF26" s="136"/>
      <c r="DG26" s="136"/>
      <c r="DH26" s="136"/>
      <c r="DI26" s="136"/>
      <c r="DJ26" s="136"/>
      <c r="DK26" s="136"/>
      <c r="DL26" s="136"/>
      <c r="DM26" s="136"/>
      <c r="DN26" s="136"/>
      <c r="DO26" s="136"/>
      <c r="DP26" s="136"/>
      <c r="DQ26" s="136"/>
      <c r="DR26" s="136"/>
      <c r="DS26" s="136"/>
      <c r="DT26" s="136"/>
      <c r="DU26" s="136"/>
      <c r="DV26" s="136"/>
      <c r="DW26" s="136"/>
      <c r="DX26" s="136"/>
      <c r="DY26" s="136"/>
      <c r="DZ26" s="136"/>
      <c r="EA26" s="136"/>
      <c r="EB26" s="136"/>
      <c r="EC26" s="136"/>
      <c r="ED26" s="136"/>
      <c r="EE26" s="136"/>
      <c r="EF26" s="136"/>
      <c r="EG26" s="136"/>
      <c r="EH26" s="136"/>
      <c r="EI26" s="136"/>
      <c r="EJ26" s="136"/>
      <c r="EK26" s="136"/>
      <c r="EL26" s="136"/>
      <c r="EM26" s="136"/>
      <c r="EN26" s="136"/>
      <c r="EO26" s="136"/>
      <c r="EP26" s="136"/>
      <c r="EQ26" s="136"/>
      <c r="ER26" s="136"/>
      <c r="ES26" s="316"/>
      <c r="ET26" s="136"/>
      <c r="EU26" s="136"/>
      <c r="EV26" s="136"/>
      <c r="EW26" s="136"/>
      <c r="EX26" s="136"/>
      <c r="EY26" s="136"/>
      <c r="EZ26" s="136"/>
      <c r="FA26" s="136"/>
      <c r="FB26" s="136"/>
      <c r="FC26" s="136"/>
      <c r="FD26" s="136"/>
      <c r="FE26" s="136"/>
      <c r="FF26" s="136"/>
      <c r="FG26" s="136"/>
      <c r="FH26" s="136"/>
      <c r="FI26" s="136"/>
      <c r="FJ26" s="136"/>
      <c r="FK26" s="136"/>
      <c r="FL26" s="136"/>
      <c r="FM26" s="136"/>
      <c r="FN26" s="136"/>
      <c r="FO26" s="136"/>
      <c r="FP26" s="136"/>
      <c r="FQ26" s="136"/>
      <c r="FR26" s="136"/>
      <c r="FS26" s="136"/>
      <c r="FT26" s="136"/>
      <c r="FU26" s="136"/>
      <c r="FV26" s="136"/>
      <c r="FW26" s="136"/>
      <c r="FX26" s="136"/>
      <c r="FY26" s="136"/>
      <c r="FZ26" s="136"/>
      <c r="GA26" s="136"/>
      <c r="GB26" s="136"/>
      <c r="GC26" s="136"/>
      <c r="GD26" s="136"/>
    </row>
    <row r="27" spans="1:186" ht="23.25" customHeight="1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6"/>
      <c r="AM27" s="136"/>
      <c r="AN27" s="136"/>
      <c r="AO27" s="136"/>
      <c r="AP27" s="136"/>
      <c r="AQ27" s="136"/>
      <c r="AR27" s="136"/>
      <c r="AS27" s="136"/>
      <c r="AT27" s="136"/>
      <c r="AU27" s="136"/>
      <c r="AV27" s="136"/>
      <c r="AW27" s="136"/>
      <c r="AX27" s="136"/>
      <c r="AY27" s="136"/>
      <c r="AZ27" s="136"/>
      <c r="BA27" s="136"/>
      <c r="BB27" s="136"/>
      <c r="BC27" s="136"/>
      <c r="BD27" s="136"/>
      <c r="BE27" s="136"/>
      <c r="BF27" s="136"/>
      <c r="BG27" s="136"/>
      <c r="BH27" s="136"/>
      <c r="BI27" s="136"/>
      <c r="BJ27" s="136"/>
      <c r="BK27" s="136"/>
      <c r="BL27" s="136"/>
      <c r="BM27" s="136"/>
      <c r="BN27" s="136"/>
      <c r="BO27" s="136"/>
      <c r="BP27" s="136"/>
      <c r="BQ27" s="136"/>
      <c r="BR27" s="136"/>
      <c r="BS27" s="136"/>
      <c r="BT27" s="136"/>
      <c r="BU27" s="136"/>
      <c r="BV27" s="136"/>
      <c r="BW27" s="136"/>
      <c r="BX27" s="136"/>
      <c r="BY27" s="136"/>
      <c r="BZ27" s="136"/>
      <c r="CA27" s="136"/>
      <c r="CB27" s="136"/>
      <c r="CC27" s="136"/>
      <c r="CD27" s="136"/>
      <c r="CE27" s="136"/>
      <c r="CF27" s="136"/>
      <c r="CG27" s="136"/>
      <c r="CH27" s="136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6"/>
      <c r="DO27" s="136"/>
      <c r="DP27" s="136"/>
      <c r="DQ27" s="136"/>
      <c r="DR27" s="136"/>
      <c r="DS27" s="136"/>
      <c r="DT27" s="136"/>
      <c r="DU27" s="136"/>
      <c r="DV27" s="136"/>
      <c r="DW27" s="136"/>
      <c r="DX27" s="136"/>
      <c r="DY27" s="136"/>
      <c r="DZ27" s="136"/>
      <c r="EA27" s="136"/>
      <c r="EB27" s="136"/>
      <c r="EC27" s="136"/>
      <c r="ED27" s="136"/>
      <c r="EE27" s="136"/>
      <c r="EF27" s="136"/>
      <c r="EG27" s="136"/>
      <c r="EH27" s="136"/>
      <c r="EI27" s="136"/>
      <c r="EJ27" s="136"/>
      <c r="EK27" s="136"/>
      <c r="EL27" s="136"/>
      <c r="EM27" s="136"/>
      <c r="EN27" s="136"/>
      <c r="EO27" s="136"/>
      <c r="EP27" s="136"/>
      <c r="EQ27" s="136"/>
      <c r="ER27" s="136"/>
      <c r="ES27" s="316"/>
      <c r="ET27" s="136"/>
      <c r="EU27" s="136"/>
      <c r="EV27" s="136"/>
      <c r="EW27" s="136"/>
      <c r="EX27" s="136"/>
      <c r="EY27" s="136"/>
      <c r="EZ27" s="136"/>
      <c r="FA27" s="136"/>
      <c r="FB27" s="136"/>
      <c r="FC27" s="136"/>
      <c r="FD27" s="136"/>
      <c r="FE27" s="136"/>
      <c r="FF27" s="136"/>
      <c r="FG27" s="136"/>
      <c r="FH27" s="136"/>
      <c r="FI27" s="136"/>
      <c r="FJ27" s="136"/>
      <c r="FK27" s="136"/>
      <c r="FL27" s="136"/>
      <c r="FM27" s="136"/>
      <c r="FN27" s="136"/>
      <c r="FO27" s="136"/>
      <c r="FP27" s="136"/>
      <c r="FQ27" s="136"/>
      <c r="FR27" s="136"/>
      <c r="FS27" s="136"/>
      <c r="FT27" s="136"/>
      <c r="FU27" s="136"/>
      <c r="FV27" s="136"/>
      <c r="FW27" s="136"/>
      <c r="FX27" s="136"/>
      <c r="FY27" s="136"/>
      <c r="FZ27" s="136"/>
      <c r="GA27" s="136"/>
      <c r="GB27" s="136"/>
      <c r="GC27" s="136"/>
      <c r="GD27" s="136"/>
    </row>
    <row r="28" spans="1:186" ht="23.25" customHeight="1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  <c r="AO28" s="136"/>
      <c r="AP28" s="136"/>
      <c r="AQ28" s="136"/>
      <c r="AR28" s="136"/>
      <c r="AS28" s="136"/>
      <c r="AT28" s="136"/>
      <c r="AU28" s="136"/>
      <c r="AV28" s="136"/>
      <c r="AW28" s="136"/>
      <c r="AX28" s="136"/>
      <c r="AY28" s="136"/>
      <c r="AZ28" s="136"/>
      <c r="BA28" s="136"/>
      <c r="BB28" s="136"/>
      <c r="BC28" s="136"/>
      <c r="BD28" s="136"/>
      <c r="BE28" s="136"/>
      <c r="BF28" s="136"/>
      <c r="BG28" s="136"/>
      <c r="BH28" s="136"/>
      <c r="BI28" s="136"/>
      <c r="BJ28" s="136"/>
      <c r="BK28" s="136"/>
      <c r="BL28" s="136"/>
      <c r="BM28" s="136"/>
      <c r="BN28" s="136"/>
      <c r="BO28" s="136"/>
      <c r="BP28" s="136"/>
      <c r="BQ28" s="136"/>
      <c r="BR28" s="136"/>
      <c r="BS28" s="136"/>
      <c r="BT28" s="136"/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/>
      <c r="CH28" s="136"/>
      <c r="CI28" s="136"/>
      <c r="CJ28" s="136"/>
      <c r="CK28" s="136"/>
      <c r="CL28" s="136"/>
      <c r="CM28" s="136"/>
      <c r="CN28" s="136"/>
      <c r="CO28" s="136"/>
      <c r="CP28" s="136"/>
      <c r="CQ28" s="136"/>
      <c r="CR28" s="136"/>
      <c r="CS28" s="136"/>
      <c r="CT28" s="136"/>
      <c r="CU28" s="136"/>
      <c r="CV28" s="136"/>
      <c r="CW28" s="136"/>
      <c r="CX28" s="136"/>
      <c r="CY28" s="136"/>
      <c r="CZ28" s="136"/>
      <c r="DA28" s="136"/>
      <c r="DB28" s="136"/>
      <c r="DC28" s="136"/>
      <c r="DD28" s="136"/>
      <c r="DE28" s="136"/>
      <c r="DF28" s="136"/>
      <c r="DG28" s="136"/>
      <c r="DH28" s="136"/>
      <c r="DI28" s="136"/>
      <c r="DJ28" s="136"/>
      <c r="DK28" s="136"/>
      <c r="DL28" s="136"/>
      <c r="DM28" s="136"/>
      <c r="DN28" s="136"/>
      <c r="DO28" s="136"/>
      <c r="DP28" s="136"/>
      <c r="DQ28" s="136"/>
      <c r="DR28" s="136"/>
      <c r="DS28" s="136"/>
      <c r="DT28" s="136"/>
      <c r="DU28" s="136"/>
      <c r="DV28" s="136"/>
      <c r="DW28" s="136"/>
      <c r="DX28" s="136"/>
      <c r="DY28" s="136"/>
      <c r="DZ28" s="136"/>
      <c r="EA28" s="136"/>
      <c r="EB28" s="136"/>
      <c r="EC28" s="136"/>
      <c r="ED28" s="136"/>
      <c r="EE28" s="136"/>
      <c r="EF28" s="136"/>
      <c r="EG28" s="136"/>
      <c r="EH28" s="136"/>
      <c r="EI28" s="136"/>
      <c r="EJ28" s="136"/>
      <c r="EK28" s="136"/>
      <c r="EL28" s="136"/>
      <c r="EM28" s="136"/>
      <c r="EN28" s="136"/>
      <c r="EO28" s="136"/>
      <c r="EP28" s="136"/>
      <c r="EQ28" s="136"/>
      <c r="ER28" s="136"/>
      <c r="ES28" s="316"/>
      <c r="ET28" s="136"/>
      <c r="EU28" s="136"/>
      <c r="EV28" s="136"/>
      <c r="EW28" s="136"/>
      <c r="EX28" s="136"/>
      <c r="EY28" s="136"/>
      <c r="EZ28" s="136"/>
      <c r="FA28" s="136"/>
      <c r="FB28" s="136"/>
      <c r="FC28" s="136"/>
      <c r="FD28" s="136"/>
      <c r="FE28" s="136"/>
      <c r="FF28" s="136"/>
      <c r="FG28" s="136"/>
      <c r="FH28" s="136"/>
      <c r="FI28" s="136"/>
      <c r="FJ28" s="136"/>
      <c r="FK28" s="136"/>
      <c r="FL28" s="136"/>
      <c r="FM28" s="136"/>
      <c r="FN28" s="136"/>
      <c r="FO28" s="136"/>
      <c r="FP28" s="136"/>
      <c r="FQ28" s="136"/>
      <c r="FR28" s="136"/>
      <c r="FS28" s="136"/>
      <c r="FT28" s="136"/>
      <c r="FU28" s="136"/>
      <c r="FV28" s="136"/>
      <c r="FW28" s="136"/>
      <c r="FX28" s="136"/>
      <c r="FY28" s="136"/>
      <c r="FZ28" s="136"/>
      <c r="GA28" s="136"/>
      <c r="GB28" s="136"/>
      <c r="GC28" s="136"/>
      <c r="GD28" s="136"/>
    </row>
    <row r="29" spans="1:186" ht="17.25" hidden="1" customHeight="1">
      <c r="A29" s="136"/>
      <c r="B29" s="136"/>
      <c r="C29" s="136"/>
      <c r="D29" s="136" t="s">
        <v>898</v>
      </c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6"/>
      <c r="AZ29" s="136"/>
      <c r="BA29" s="136"/>
      <c r="BB29" s="136"/>
      <c r="BC29" s="136"/>
      <c r="BD29" s="136"/>
      <c r="BE29" s="136"/>
      <c r="BF29" s="136"/>
      <c r="BG29" s="136"/>
      <c r="BH29" s="136"/>
      <c r="BI29" s="136"/>
      <c r="BJ29" s="136"/>
      <c r="BK29" s="136"/>
      <c r="BL29" s="136"/>
      <c r="BM29" s="136"/>
      <c r="BN29" s="136"/>
      <c r="BO29" s="136"/>
      <c r="BP29" s="136"/>
      <c r="BQ29" s="136"/>
      <c r="BR29" s="136"/>
      <c r="BS29" s="136"/>
      <c r="BT29" s="136"/>
      <c r="BU29" s="136"/>
      <c r="BV29" s="136"/>
      <c r="BW29" s="136"/>
      <c r="BX29" s="136"/>
      <c r="BY29" s="136"/>
      <c r="BZ29" s="136"/>
      <c r="CA29" s="136"/>
      <c r="CB29" s="136"/>
      <c r="CC29" s="136"/>
      <c r="CD29" s="136"/>
      <c r="CE29" s="136"/>
      <c r="CF29" s="136"/>
      <c r="CG29" s="136"/>
      <c r="CH29" s="136"/>
      <c r="CI29" s="136"/>
      <c r="CJ29" s="136"/>
      <c r="CK29" s="136"/>
      <c r="CL29" s="136"/>
      <c r="CM29" s="136"/>
      <c r="CN29" s="136"/>
      <c r="CO29" s="136"/>
      <c r="CP29" s="136"/>
      <c r="CQ29" s="136"/>
      <c r="CR29" s="136"/>
      <c r="CS29" s="136"/>
      <c r="CT29" s="136"/>
      <c r="CU29" s="136"/>
      <c r="CV29" s="136"/>
      <c r="CW29" s="136"/>
      <c r="CX29" s="136"/>
      <c r="CY29" s="136"/>
      <c r="CZ29" s="136"/>
      <c r="DA29" s="136"/>
      <c r="DB29" s="136"/>
      <c r="DC29" s="136"/>
      <c r="DD29" s="136"/>
      <c r="DE29" s="136"/>
      <c r="DF29" s="136"/>
      <c r="DG29" s="136"/>
      <c r="DH29" s="136"/>
      <c r="DI29" s="136"/>
      <c r="DJ29" s="136"/>
      <c r="DK29" s="136"/>
      <c r="DL29" s="136"/>
      <c r="DM29" s="136"/>
      <c r="DN29" s="136"/>
      <c r="DO29" s="136"/>
      <c r="DP29" s="136"/>
      <c r="DQ29" s="136"/>
      <c r="DR29" s="136"/>
      <c r="DS29" s="136"/>
      <c r="DT29" s="136"/>
      <c r="DU29" s="136"/>
      <c r="DV29" s="136"/>
      <c r="DW29" s="136"/>
      <c r="DX29" s="136"/>
      <c r="DY29" s="136"/>
      <c r="DZ29" s="136"/>
      <c r="EA29" s="136"/>
      <c r="EB29" s="136"/>
      <c r="EC29" s="136"/>
      <c r="ED29" s="136"/>
      <c r="EE29" s="136"/>
      <c r="EF29" s="136"/>
      <c r="EG29" s="136"/>
      <c r="EH29" s="136"/>
      <c r="EI29" s="136"/>
      <c r="EJ29" s="136"/>
      <c r="EK29" s="136"/>
      <c r="EL29" s="136"/>
      <c r="EM29" s="136"/>
      <c r="EN29" s="136"/>
      <c r="EO29" s="136"/>
      <c r="EP29" s="136"/>
      <c r="EQ29" s="136"/>
      <c r="ER29" s="136"/>
      <c r="ES29" s="316"/>
      <c r="ET29" s="136"/>
      <c r="EU29" s="136"/>
      <c r="EV29" s="136"/>
      <c r="EW29" s="136"/>
      <c r="EX29" s="136"/>
      <c r="EY29" s="136"/>
      <c r="EZ29" s="136"/>
      <c r="FA29" s="136"/>
      <c r="FB29" s="136"/>
      <c r="FC29" s="136"/>
      <c r="FD29" s="136"/>
      <c r="FE29" s="136"/>
      <c r="FF29" s="136"/>
      <c r="FG29" s="136"/>
      <c r="FH29" s="136"/>
      <c r="FI29" s="136"/>
      <c r="FJ29" s="136"/>
      <c r="FK29" s="136"/>
      <c r="FL29" s="136"/>
      <c r="FM29" s="136"/>
      <c r="FN29" s="136"/>
      <c r="FO29" s="136"/>
      <c r="FP29" s="136"/>
      <c r="FQ29" s="136"/>
      <c r="FR29" s="136"/>
      <c r="FS29" s="136"/>
      <c r="FT29" s="136"/>
      <c r="FU29" s="136"/>
      <c r="FV29" s="136"/>
      <c r="FW29" s="136"/>
      <c r="FX29" s="136"/>
      <c r="FY29" s="136"/>
      <c r="FZ29" s="136"/>
      <c r="GA29" s="136"/>
      <c r="GB29" s="136"/>
      <c r="GC29" s="136"/>
      <c r="GD29" s="136"/>
    </row>
    <row r="30" spans="1:186" ht="17.25" hidden="1" customHeight="1">
      <c r="A30" s="136"/>
      <c r="B30" s="136"/>
      <c r="C30" s="136"/>
      <c r="D30" s="683">
        <v>1</v>
      </c>
      <c r="E30" s="683">
        <v>2</v>
      </c>
      <c r="F30" s="683">
        <v>3</v>
      </c>
      <c r="G30" s="683">
        <v>4</v>
      </c>
      <c r="H30" s="683">
        <v>5</v>
      </c>
      <c r="I30" s="348">
        <v>1</v>
      </c>
      <c r="J30" s="348">
        <v>2</v>
      </c>
      <c r="K30" s="348">
        <v>3</v>
      </c>
      <c r="L30" s="348">
        <v>4</v>
      </c>
      <c r="M30" s="348">
        <v>5</v>
      </c>
      <c r="N30" s="136"/>
      <c r="O30" s="136"/>
      <c r="P30" s="136"/>
      <c r="Q30" s="136"/>
      <c r="R30" s="136"/>
      <c r="S30" s="136"/>
      <c r="T30" s="136"/>
      <c r="U30" s="136"/>
      <c r="V30" s="348">
        <v>1</v>
      </c>
      <c r="W30" s="348">
        <v>2</v>
      </c>
      <c r="X30" s="348">
        <v>3</v>
      </c>
      <c r="Y30" s="348">
        <v>4</v>
      </c>
      <c r="Z30" s="348">
        <v>5</v>
      </c>
      <c r="AA30" s="136"/>
      <c r="AB30" s="136"/>
      <c r="AC30" s="136"/>
      <c r="AD30" s="136"/>
      <c r="AE30" s="136"/>
      <c r="AF30" s="136"/>
      <c r="AG30" s="136"/>
      <c r="AH30" s="136"/>
      <c r="AI30" s="348">
        <v>1</v>
      </c>
      <c r="AJ30" s="348">
        <v>2</v>
      </c>
      <c r="AK30" s="348">
        <v>3</v>
      </c>
      <c r="AL30" s="348">
        <v>4</v>
      </c>
      <c r="AM30" s="348">
        <v>5</v>
      </c>
      <c r="AN30" s="136"/>
      <c r="AO30" s="136"/>
      <c r="AP30" s="136"/>
      <c r="AQ30" s="136"/>
      <c r="AR30" s="136"/>
      <c r="AS30" s="136"/>
      <c r="AT30" s="136"/>
      <c r="AU30" s="136"/>
      <c r="AV30" s="348">
        <v>1</v>
      </c>
      <c r="AW30" s="348">
        <v>2</v>
      </c>
      <c r="AX30" s="348">
        <v>3</v>
      </c>
      <c r="AY30" s="348">
        <v>4</v>
      </c>
      <c r="AZ30" s="348">
        <v>5</v>
      </c>
      <c r="BA30" s="136"/>
      <c r="BB30" s="136"/>
      <c r="BC30" s="136"/>
      <c r="BD30" s="136"/>
      <c r="BE30" s="136"/>
      <c r="BF30" s="136"/>
      <c r="BG30" s="136"/>
      <c r="BH30" s="136"/>
      <c r="BI30" s="348">
        <v>1</v>
      </c>
      <c r="BJ30" s="348">
        <v>2</v>
      </c>
      <c r="BK30" s="348">
        <v>3</v>
      </c>
      <c r="BL30" s="348">
        <v>4</v>
      </c>
      <c r="BM30" s="348">
        <v>5</v>
      </c>
      <c r="BN30" s="136"/>
      <c r="BO30" s="136"/>
      <c r="BP30" s="136"/>
      <c r="BQ30" s="136"/>
      <c r="BR30" s="136"/>
      <c r="BS30" s="136"/>
      <c r="BT30" s="136"/>
      <c r="BU30" s="136"/>
      <c r="BV30" s="348">
        <v>1</v>
      </c>
      <c r="BW30" s="348">
        <v>2</v>
      </c>
      <c r="BX30" s="348">
        <v>3</v>
      </c>
      <c r="BY30" s="348">
        <v>4</v>
      </c>
      <c r="BZ30" s="348">
        <v>5</v>
      </c>
      <c r="CA30" s="136"/>
      <c r="CB30" s="136"/>
      <c r="CC30" s="136"/>
      <c r="CD30" s="136"/>
      <c r="CE30" s="136"/>
      <c r="CF30" s="136"/>
      <c r="CG30" s="136"/>
      <c r="CH30" s="136"/>
      <c r="CI30" s="348">
        <v>1</v>
      </c>
      <c r="CJ30" s="348">
        <v>2</v>
      </c>
      <c r="CK30" s="348">
        <v>3</v>
      </c>
      <c r="CL30" s="348">
        <v>4</v>
      </c>
      <c r="CM30" s="348">
        <v>5</v>
      </c>
      <c r="CN30" s="136"/>
      <c r="CO30" s="136"/>
      <c r="CP30" s="136"/>
      <c r="CQ30" s="136"/>
      <c r="CR30" s="136"/>
      <c r="CS30" s="136"/>
      <c r="CT30" s="136"/>
      <c r="CU30" s="136"/>
      <c r="CV30" s="348">
        <v>1</v>
      </c>
      <c r="CW30" s="348">
        <v>2</v>
      </c>
      <c r="CX30" s="348">
        <v>3</v>
      </c>
      <c r="CY30" s="348">
        <v>4</v>
      </c>
      <c r="CZ30" s="348">
        <v>5</v>
      </c>
      <c r="DA30" s="136"/>
      <c r="DB30" s="136"/>
      <c r="DC30" s="136"/>
      <c r="DD30" s="136"/>
      <c r="DE30" s="136"/>
      <c r="DF30" s="136"/>
      <c r="DG30" s="136"/>
      <c r="DH30" s="136"/>
      <c r="DI30" s="348">
        <v>1</v>
      </c>
      <c r="DJ30" s="348">
        <v>2</v>
      </c>
      <c r="DK30" s="348">
        <v>3</v>
      </c>
      <c r="DL30" s="348">
        <v>4</v>
      </c>
      <c r="DM30" s="348">
        <v>5</v>
      </c>
      <c r="DN30" s="136"/>
      <c r="DO30" s="136"/>
      <c r="DP30" s="136"/>
      <c r="DQ30" s="136"/>
      <c r="DR30" s="136"/>
      <c r="DS30" s="136"/>
      <c r="DT30" s="136"/>
      <c r="DU30" s="136"/>
      <c r="DV30" s="348">
        <v>1</v>
      </c>
      <c r="DW30" s="348">
        <v>2</v>
      </c>
      <c r="DX30" s="348">
        <v>3</v>
      </c>
      <c r="DY30" s="348">
        <v>4</v>
      </c>
      <c r="DZ30" s="348">
        <v>5</v>
      </c>
      <c r="EA30" s="136"/>
      <c r="EB30" s="136"/>
      <c r="EC30" s="136"/>
      <c r="ED30" s="136"/>
      <c r="EE30" s="136"/>
      <c r="EF30" s="136"/>
      <c r="EG30" s="136"/>
      <c r="EH30" s="136"/>
      <c r="EI30" s="136"/>
      <c r="EJ30" s="136"/>
      <c r="EK30" s="136"/>
      <c r="EL30" s="136"/>
      <c r="EM30" s="136"/>
      <c r="EN30" s="348">
        <v>1</v>
      </c>
      <c r="EO30" s="348">
        <v>2</v>
      </c>
      <c r="EP30" s="348">
        <v>3</v>
      </c>
      <c r="EQ30" s="348">
        <v>4</v>
      </c>
      <c r="ER30" s="348">
        <v>5</v>
      </c>
      <c r="ES30" s="136"/>
      <c r="ET30" s="136"/>
      <c r="EU30" s="348">
        <v>1</v>
      </c>
      <c r="EV30" s="348">
        <v>2</v>
      </c>
      <c r="EW30" s="348">
        <v>3</v>
      </c>
      <c r="EX30" s="348">
        <v>4</v>
      </c>
      <c r="EY30" s="348">
        <v>5</v>
      </c>
      <c r="EZ30" s="136"/>
      <c r="FA30" s="136"/>
      <c r="FB30" s="136"/>
      <c r="FC30" s="136"/>
      <c r="FD30" s="136"/>
      <c r="FE30" s="136"/>
      <c r="FF30" s="136"/>
      <c r="FG30" s="136"/>
      <c r="FH30" s="136"/>
      <c r="FI30" s="136"/>
      <c r="FJ30" s="136"/>
      <c r="FK30" s="136"/>
      <c r="FL30" s="136"/>
      <c r="FM30" s="136"/>
      <c r="FN30" s="136"/>
      <c r="FO30" s="136"/>
      <c r="FP30" s="136"/>
      <c r="FQ30" s="136"/>
      <c r="FR30" s="136"/>
      <c r="FS30" s="136"/>
      <c r="FT30" s="136"/>
      <c r="FU30" s="136"/>
      <c r="FV30" s="136"/>
      <c r="FW30" s="136"/>
      <c r="FX30" s="136"/>
      <c r="FY30" s="136"/>
      <c r="FZ30" s="136"/>
      <c r="GA30" s="136"/>
      <c r="GB30" s="136"/>
      <c r="GC30" s="136"/>
      <c r="GD30" s="136"/>
    </row>
    <row r="31" spans="1:186" ht="17.25" hidden="1" customHeight="1">
      <c r="A31" s="136">
        <v>1</v>
      </c>
      <c r="B31" s="136"/>
      <c r="C31" s="136">
        <v>0.5</v>
      </c>
      <c r="D31" s="136">
        <v>0.1</v>
      </c>
      <c r="E31" s="136">
        <v>0.24</v>
      </c>
      <c r="F31" s="136">
        <v>0.28999999999999998</v>
      </c>
      <c r="G31" s="136">
        <v>0.37</v>
      </c>
      <c r="H31" s="136">
        <v>0.44</v>
      </c>
      <c r="I31" s="130">
        <f>LOOKUP(N31,$C$31:$C$42,$D$31:$D$42)</f>
        <v>0.1</v>
      </c>
      <c r="J31" s="130">
        <f>LOOKUP(N31,$C$31:$C$42,$E$31:$E$42)</f>
        <v>0.49</v>
      </c>
      <c r="K31" s="130">
        <f>LOOKUP(N31,$C$31:$C$42,$F$31:$F$42)</f>
        <v>0.59</v>
      </c>
      <c r="L31" s="130">
        <f>LOOKUP(N31,$C$31:$C$42,$G$31:$G$42)</f>
        <v>0.74</v>
      </c>
      <c r="M31" s="130">
        <f>LOOKUP(N31,$C$31:$C$42,$H$31:$H$42)</f>
        <v>0.89</v>
      </c>
      <c r="N31" s="684">
        <f>K11</f>
        <v>1</v>
      </c>
      <c r="O31" s="136"/>
      <c r="P31" s="136"/>
      <c r="Q31" s="136"/>
      <c r="R31" s="136"/>
      <c r="S31" s="136"/>
      <c r="T31" s="136"/>
      <c r="U31" s="136"/>
      <c r="V31" s="88">
        <f>LOOKUP(AA31,$C$31:$C$42,$D$31:$D$42)</f>
        <v>0.1</v>
      </c>
      <c r="W31" s="88">
        <f>LOOKUP(AA31,$C$31:$C$42,$E$31:$E$42)</f>
        <v>0.73</v>
      </c>
      <c r="X31" s="88">
        <f>LOOKUP(AA31,$C$31:$C$42,$F$31:$F$42)</f>
        <v>0.88</v>
      </c>
      <c r="Y31" s="88">
        <f>LOOKUP(AA31,$C$31:$C$42,$G$31:$G$42)</f>
        <v>1.1100000000000001</v>
      </c>
      <c r="Z31" s="88">
        <f>LOOKUP(AA31,$C$31:$C$42,$H$31:$H$42)</f>
        <v>1.33</v>
      </c>
      <c r="AA31" s="684">
        <f>X11</f>
        <v>1.5</v>
      </c>
      <c r="AB31" s="136"/>
      <c r="AC31" s="136"/>
      <c r="AD31" s="136"/>
      <c r="AE31" s="136"/>
      <c r="AF31" s="136"/>
      <c r="AG31" s="136"/>
      <c r="AH31" s="136"/>
      <c r="AI31" s="130">
        <f>LOOKUP(AN31,$C$31:$C$42,$D$31:$D$42)</f>
        <v>0.1</v>
      </c>
      <c r="AJ31" s="130">
        <f>LOOKUP(AN31,$C$31:$C$42,$E$31:$E$42)</f>
        <v>0.73</v>
      </c>
      <c r="AK31" s="130">
        <f>LOOKUP(AN31,$C$31:$C$42,$F$31:$F$42)</f>
        <v>0.88</v>
      </c>
      <c r="AL31" s="130">
        <f>LOOKUP(AN31,$C$31:$C$42,$G$31:$G$42)</f>
        <v>1.1100000000000001</v>
      </c>
      <c r="AM31" s="130">
        <f>LOOKUP(AN31,$C$31:$C$42,$H$31:$H$42)</f>
        <v>1.33</v>
      </c>
      <c r="AN31" s="684">
        <f>AK11</f>
        <v>1.5</v>
      </c>
      <c r="AO31" s="136"/>
      <c r="AP31" s="136"/>
      <c r="AQ31" s="136"/>
      <c r="AR31" s="136"/>
      <c r="AS31" s="136"/>
      <c r="AT31" s="136"/>
      <c r="AU31" s="136"/>
      <c r="AV31" s="88">
        <f>LOOKUP(BA31,$C$31:$C$42,$D$31:$D$42)</f>
        <v>0.1</v>
      </c>
      <c r="AW31" s="88">
        <f>LOOKUP(BA31,$C$31:$C$42,$E$31:$E$42)</f>
        <v>0.49</v>
      </c>
      <c r="AX31" s="88">
        <f>LOOKUP(BA31,$C$31:$C$42,$F$31:$F$42)</f>
        <v>0.59</v>
      </c>
      <c r="AY31" s="88">
        <f>LOOKUP(BA31,$C$31:$C$42,$G$31:$G$42)</f>
        <v>0.74</v>
      </c>
      <c r="AZ31" s="88">
        <f>LOOKUP(BA31,$C$31:$C$42,$H$31:$H$42)</f>
        <v>0.89</v>
      </c>
      <c r="BA31" s="684">
        <f>AX11</f>
        <v>1</v>
      </c>
      <c r="BB31" s="136"/>
      <c r="BC31" s="136"/>
      <c r="BD31" s="136"/>
      <c r="BE31" s="136"/>
      <c r="BF31" s="136"/>
      <c r="BG31" s="136"/>
      <c r="BH31" s="136"/>
      <c r="BI31" s="129"/>
      <c r="BJ31" s="129"/>
      <c r="BK31" s="129"/>
      <c r="BL31" s="129"/>
      <c r="BM31" s="129"/>
      <c r="BN31" s="684">
        <f>BK11</f>
        <v>0</v>
      </c>
      <c r="BO31" s="136"/>
      <c r="BP31" s="136"/>
      <c r="BQ31" s="136"/>
      <c r="BR31" s="136"/>
      <c r="BS31" s="136"/>
      <c r="BT31" s="136"/>
      <c r="BU31" s="136"/>
      <c r="BV31" s="136"/>
      <c r="BW31" s="136"/>
      <c r="BX31" s="136"/>
      <c r="BY31" s="136"/>
      <c r="BZ31" s="136"/>
      <c r="CA31" s="684">
        <f>BX11</f>
        <v>0</v>
      </c>
      <c r="CB31" s="136"/>
      <c r="CC31" s="136"/>
      <c r="CD31" s="136"/>
      <c r="CE31" s="136"/>
      <c r="CF31" s="136"/>
      <c r="CG31" s="136"/>
      <c r="CH31" s="136"/>
      <c r="CI31" s="136"/>
      <c r="CJ31" s="136"/>
      <c r="CK31" s="136"/>
      <c r="CL31" s="136"/>
      <c r="CM31" s="136"/>
      <c r="CN31" s="684">
        <f>CK11</f>
        <v>0</v>
      </c>
      <c r="CO31" s="136"/>
      <c r="CP31" s="136"/>
      <c r="CQ31" s="136"/>
      <c r="CR31" s="136"/>
      <c r="CS31" s="136"/>
      <c r="CT31" s="136"/>
      <c r="CU31" s="136"/>
      <c r="CV31" s="136"/>
      <c r="CW31" s="136"/>
      <c r="CX31" s="136"/>
      <c r="CY31" s="136"/>
      <c r="CZ31" s="136"/>
      <c r="DA31" s="684">
        <f>CX11</f>
        <v>0</v>
      </c>
      <c r="DB31" s="136"/>
      <c r="DC31" s="136"/>
      <c r="DD31" s="136"/>
      <c r="DE31" s="136"/>
      <c r="DF31" s="136"/>
      <c r="DG31" s="136"/>
      <c r="DH31" s="136"/>
      <c r="DI31" s="136"/>
      <c r="DJ31" s="136"/>
      <c r="DK31" s="136"/>
      <c r="DL31" s="136"/>
      <c r="DM31" s="136"/>
      <c r="DN31" s="684">
        <f>DK11</f>
        <v>0</v>
      </c>
      <c r="DO31" s="136"/>
      <c r="DP31" s="136"/>
      <c r="DQ31" s="136"/>
      <c r="DR31" s="136"/>
      <c r="DS31" s="136"/>
      <c r="DT31" s="136"/>
      <c r="DU31" s="136"/>
      <c r="DV31" s="136"/>
      <c r="DW31" s="136"/>
      <c r="DX31" s="136"/>
      <c r="DY31" s="136"/>
      <c r="DZ31" s="136"/>
      <c r="EA31" s="684">
        <f>DX11</f>
        <v>0</v>
      </c>
      <c r="EB31" s="136"/>
      <c r="EC31" s="136"/>
      <c r="ED31" s="136"/>
      <c r="EE31" s="136"/>
      <c r="EF31" s="136"/>
      <c r="EG31" s="136"/>
      <c r="EH31" s="136"/>
      <c r="EI31" s="136"/>
      <c r="EJ31" s="136"/>
      <c r="EK31" s="136"/>
      <c r="EL31" s="136"/>
      <c r="EM31" s="136"/>
      <c r="EN31" s="130">
        <f t="shared" ref="EN31:EN41" si="23">LOOKUP(ES31,$C$31:$C$42,$D$31:$D$42)</f>
        <v>0.1</v>
      </c>
      <c r="EO31" s="130">
        <f t="shared" ref="EO31:EO41" si="24">LOOKUP(ES31,$C$31:$C$42,$E$31:$E$42)</f>
        <v>2.4900000000000002</v>
      </c>
      <c r="EP31" s="130">
        <f t="shared" ref="EP31:EP41" si="25">LOOKUP(ES31,$C$31:$C$42,$F$31:$F$42)</f>
        <v>2.99</v>
      </c>
      <c r="EQ31" s="130">
        <f t="shared" ref="EQ31:EQ41" si="26">LOOKUP(ES31,$C$31:$C$42,$G$31:$G$42)</f>
        <v>3.74</v>
      </c>
      <c r="ER31" s="130">
        <f t="shared" ref="ER31:ER41" si="27">LOOKUP(ES31,$C$31:$C$42,$H$31:$H$42)</f>
        <v>4.49</v>
      </c>
      <c r="ES31" s="348">
        <f t="shared" ref="ES31:ES41" si="28">EO11</f>
        <v>5</v>
      </c>
      <c r="ET31" s="136"/>
      <c r="EU31" s="130">
        <f>LOOKUP(EZ31,$C$31:$C$42,$D$31:$D$42)</f>
        <v>0.1</v>
      </c>
      <c r="EV31" s="130">
        <f>LOOKUP(EZ31,$C$31:$C$42,$E$31:$E$42)</f>
        <v>9.8000000000000007</v>
      </c>
      <c r="EW31" s="130">
        <f>LOOKUP(EZ31,$C$31:$C$42,$F$31:$F$42)</f>
        <v>11.8</v>
      </c>
      <c r="EX31" s="130">
        <f>LOOKUP(EZ31,$C$31:$C$42,$G$31:$G$42)</f>
        <v>14.8</v>
      </c>
      <c r="EY31" s="130">
        <f>LOOKUP(EZ31,$C$31:$C$42,$H$31:$H$42)</f>
        <v>17.8</v>
      </c>
      <c r="EZ31" s="685">
        <f>ET11</f>
        <v>20</v>
      </c>
      <c r="FA31" s="136"/>
      <c r="FB31" s="136"/>
      <c r="FC31" s="136"/>
      <c r="FD31" s="136"/>
      <c r="FE31" s="136"/>
      <c r="FF31" s="136"/>
      <c r="FG31" s="136"/>
      <c r="FH31" s="136"/>
      <c r="FI31" s="136"/>
      <c r="FJ31" s="136"/>
      <c r="FK31" s="136"/>
      <c r="FL31" s="136"/>
      <c r="FM31" s="136"/>
      <c r="FN31" s="136"/>
      <c r="FO31" s="136"/>
      <c r="FP31" s="136"/>
      <c r="FQ31" s="136"/>
      <c r="FR31" s="136"/>
      <c r="FS31" s="136"/>
      <c r="FT31" s="136"/>
      <c r="FU31" s="136"/>
      <c r="FV31" s="136"/>
      <c r="FW31" s="136"/>
      <c r="FX31" s="136"/>
      <c r="FY31" s="136"/>
      <c r="FZ31" s="136"/>
      <c r="GA31" s="136"/>
      <c r="GB31" s="136"/>
      <c r="GC31" s="136"/>
      <c r="GD31" s="136"/>
    </row>
    <row r="32" spans="1:186" ht="17.25" hidden="1" customHeight="1">
      <c r="A32" s="136">
        <v>2</v>
      </c>
      <c r="B32" s="136">
        <v>1</v>
      </c>
      <c r="C32" s="136">
        <v>1</v>
      </c>
      <c r="D32" s="136">
        <v>0.1</v>
      </c>
      <c r="E32" s="136">
        <v>0.49</v>
      </c>
      <c r="F32" s="136">
        <v>0.59</v>
      </c>
      <c r="G32" s="136">
        <v>0.74</v>
      </c>
      <c r="H32" s="136">
        <v>0.89</v>
      </c>
      <c r="I32" s="130">
        <f>LOOKUP(N32,$C$31:$C$42,$D$31:$D$42)</f>
        <v>0.1</v>
      </c>
      <c r="J32" s="130">
        <f>LOOKUP(N32,$C$31:$C$42,$E$31:$E$42)</f>
        <v>0.49</v>
      </c>
      <c r="K32" s="130">
        <f>LOOKUP(N32,$C$31:$C$42,$F$31:$F$42)</f>
        <v>0.59</v>
      </c>
      <c r="L32" s="130">
        <f>LOOKUP(N32,$C$31:$C$42,$G$31:$G$42)</f>
        <v>0.74</v>
      </c>
      <c r="M32" s="130">
        <f>LOOKUP(N32,$C$31:$C$42,$H$31:$H$42)</f>
        <v>0.89</v>
      </c>
      <c r="N32" s="684">
        <f t="shared" ref="N32:N41" si="29">K12</f>
        <v>1</v>
      </c>
      <c r="O32" s="136"/>
      <c r="P32" s="136"/>
      <c r="Q32" s="136"/>
      <c r="R32" s="136"/>
      <c r="S32" s="136"/>
      <c r="T32" s="136"/>
      <c r="U32" s="136"/>
      <c r="V32" s="88">
        <f>LOOKUP(AA32,$C$31:$C$42,$D$31:$D$42)</f>
        <v>0.1</v>
      </c>
      <c r="W32" s="88">
        <f>LOOKUP(AA32,$C$31:$C$42,$E$31:$E$42)</f>
        <v>0.49</v>
      </c>
      <c r="X32" s="88">
        <f>LOOKUP(AA32,$C$31:$C$42,$F$31:$F$42)</f>
        <v>0.59</v>
      </c>
      <c r="Y32" s="88">
        <f>LOOKUP(AA32,$C$31:$C$42,$G$31:$G$42)</f>
        <v>0.74</v>
      </c>
      <c r="Z32" s="88">
        <f>LOOKUP(AA32,$C$31:$C$42,$H$31:$H$42)</f>
        <v>0.89</v>
      </c>
      <c r="AA32" s="684">
        <f t="shared" ref="AA32:AA41" si="30">X12</f>
        <v>1</v>
      </c>
      <c r="AB32" s="136"/>
      <c r="AC32" s="136"/>
      <c r="AD32" s="136"/>
      <c r="AE32" s="136"/>
      <c r="AF32" s="136"/>
      <c r="AG32" s="136"/>
      <c r="AH32" s="136"/>
      <c r="AI32" s="130">
        <f>LOOKUP(AN32,$C$31:$C$42,$D$31:$D$42)</f>
        <v>0.1</v>
      </c>
      <c r="AJ32" s="130">
        <f>LOOKUP(AN32,$C$31:$C$42,$E$31:$E$42)</f>
        <v>0.49</v>
      </c>
      <c r="AK32" s="130">
        <f>LOOKUP(AN32,$C$31:$C$42,$F$31:$F$42)</f>
        <v>0.59</v>
      </c>
      <c r="AL32" s="130">
        <f>LOOKUP(AN32,$C$31:$C$42,$G$31:$G$42)</f>
        <v>0.74</v>
      </c>
      <c r="AM32" s="130">
        <f>LOOKUP(AN32,$C$31:$C$42,$H$31:$H$42)</f>
        <v>0.89</v>
      </c>
      <c r="AN32" s="684">
        <f t="shared" ref="AN32:AN41" si="31">AK12</f>
        <v>1</v>
      </c>
      <c r="AO32" s="136"/>
      <c r="AP32" s="136"/>
      <c r="AQ32" s="136"/>
      <c r="AR32" s="136"/>
      <c r="AS32" s="136"/>
      <c r="AT32" s="136"/>
      <c r="AU32" s="136"/>
      <c r="AV32" s="88">
        <f>LOOKUP(BA32,$C$31:$C$42,$D$31:$D$42)</f>
        <v>0.1</v>
      </c>
      <c r="AW32" s="88">
        <f>LOOKUP(BA32,$C$31:$C$42,$E$31:$E$42)</f>
        <v>0.49</v>
      </c>
      <c r="AX32" s="88">
        <f>LOOKUP(BA32,$C$31:$C$42,$F$31:$F$42)</f>
        <v>0.59</v>
      </c>
      <c r="AY32" s="88">
        <f>LOOKUP(BA32,$C$31:$C$42,$G$31:$G$42)</f>
        <v>0.74</v>
      </c>
      <c r="AZ32" s="88">
        <f>LOOKUP(BA32,$C$31:$C$42,$H$31:$H$42)</f>
        <v>0.89</v>
      </c>
      <c r="BA32" s="684">
        <f t="shared" ref="BA32:BA41" si="32">AX12</f>
        <v>1</v>
      </c>
      <c r="BB32" s="136"/>
      <c r="BC32" s="136"/>
      <c r="BD32" s="136"/>
      <c r="BE32" s="136"/>
      <c r="BF32" s="136"/>
      <c r="BG32" s="136"/>
      <c r="BH32" s="136"/>
      <c r="BI32" s="129"/>
      <c r="BJ32" s="129"/>
      <c r="BK32" s="129"/>
      <c r="BL32" s="129"/>
      <c r="BM32" s="129"/>
      <c r="BN32" s="684">
        <f t="shared" ref="BN32:BN41" si="33">BK12</f>
        <v>0</v>
      </c>
      <c r="BO32" s="136"/>
      <c r="BP32" s="136"/>
      <c r="BQ32" s="136"/>
      <c r="BR32" s="136"/>
      <c r="BS32" s="136"/>
      <c r="BT32" s="136"/>
      <c r="BU32" s="136"/>
      <c r="BV32" s="136"/>
      <c r="BW32" s="136"/>
      <c r="BX32" s="136"/>
      <c r="BY32" s="136"/>
      <c r="BZ32" s="136"/>
      <c r="CA32" s="684">
        <f t="shared" ref="CA32:CA41" si="34">BX12</f>
        <v>0</v>
      </c>
      <c r="CB32" s="136"/>
      <c r="CC32" s="136"/>
      <c r="CD32" s="136"/>
      <c r="CE32" s="136"/>
      <c r="CF32" s="136"/>
      <c r="CG32" s="136"/>
      <c r="CH32" s="136"/>
      <c r="CI32" s="136"/>
      <c r="CJ32" s="136"/>
      <c r="CK32" s="136"/>
      <c r="CL32" s="136"/>
      <c r="CM32" s="136"/>
      <c r="CN32" s="684">
        <f t="shared" ref="CN32:CN41" si="35">CK12</f>
        <v>0</v>
      </c>
      <c r="CO32" s="136"/>
      <c r="CP32" s="136"/>
      <c r="CQ32" s="136"/>
      <c r="CR32" s="136"/>
      <c r="CS32" s="136"/>
      <c r="CT32" s="136"/>
      <c r="CU32" s="136"/>
      <c r="CV32" s="136"/>
      <c r="CW32" s="136"/>
      <c r="CX32" s="136"/>
      <c r="CY32" s="136"/>
      <c r="CZ32" s="136"/>
      <c r="DA32" s="684">
        <f t="shared" ref="DA32:DA41" si="36">CX12</f>
        <v>0</v>
      </c>
      <c r="DB32" s="136"/>
      <c r="DC32" s="136"/>
      <c r="DD32" s="136"/>
      <c r="DE32" s="136"/>
      <c r="DF32" s="136"/>
      <c r="DG32" s="136"/>
      <c r="DH32" s="136"/>
      <c r="DI32" s="136"/>
      <c r="DJ32" s="136"/>
      <c r="DK32" s="136"/>
      <c r="DL32" s="136"/>
      <c r="DM32" s="136"/>
      <c r="DN32" s="684">
        <f t="shared" ref="DN32:DN41" si="37">DK12</f>
        <v>0</v>
      </c>
      <c r="DO32" s="136"/>
      <c r="DP32" s="136"/>
      <c r="DQ32" s="136"/>
      <c r="DR32" s="136"/>
      <c r="DS32" s="136"/>
      <c r="DT32" s="136"/>
      <c r="DU32" s="136"/>
      <c r="DV32" s="136"/>
      <c r="DW32" s="136"/>
      <c r="DX32" s="136"/>
      <c r="DY32" s="136"/>
      <c r="DZ32" s="136"/>
      <c r="EA32" s="684">
        <f t="shared" ref="EA32:EA41" si="38">DX12</f>
        <v>0</v>
      </c>
      <c r="EB32" s="136"/>
      <c r="EC32" s="136"/>
      <c r="ED32" s="136"/>
      <c r="EE32" s="136"/>
      <c r="EF32" s="136"/>
      <c r="EG32" s="136"/>
      <c r="EH32" s="136"/>
      <c r="EI32" s="136"/>
      <c r="EJ32" s="136"/>
      <c r="EK32" s="136"/>
      <c r="EL32" s="136"/>
      <c r="EM32" s="136"/>
      <c r="EN32" s="130">
        <f t="shared" si="23"/>
        <v>0.1</v>
      </c>
      <c r="EO32" s="130">
        <f t="shared" si="24"/>
        <v>2.4900000000000002</v>
      </c>
      <c r="EP32" s="130">
        <f t="shared" si="25"/>
        <v>2.99</v>
      </c>
      <c r="EQ32" s="130">
        <f t="shared" si="26"/>
        <v>3.74</v>
      </c>
      <c r="ER32" s="130">
        <f t="shared" si="27"/>
        <v>4.49</v>
      </c>
      <c r="ES32" s="348">
        <f t="shared" si="28"/>
        <v>5</v>
      </c>
      <c r="ET32" s="136"/>
      <c r="EU32" s="136"/>
      <c r="EV32" s="136"/>
      <c r="EW32" s="136"/>
      <c r="EX32" s="136"/>
      <c r="EY32" s="136"/>
      <c r="EZ32" s="685">
        <f t="shared" ref="EZ32:EZ41" si="39">ET12</f>
        <v>0</v>
      </c>
      <c r="FA32" s="136"/>
      <c r="FB32" s="136"/>
      <c r="FC32" s="136"/>
      <c r="FD32" s="136"/>
      <c r="FE32" s="136"/>
      <c r="FF32" s="136"/>
      <c r="FG32" s="136"/>
      <c r="FH32" s="136"/>
      <c r="FI32" s="136"/>
      <c r="FJ32" s="136"/>
      <c r="FK32" s="136"/>
      <c r="FL32" s="136"/>
      <c r="FM32" s="136"/>
      <c r="FN32" s="136"/>
      <c r="FO32" s="136"/>
      <c r="FP32" s="136"/>
      <c r="FQ32" s="136"/>
      <c r="FR32" s="136"/>
      <c r="FS32" s="136"/>
      <c r="FT32" s="136"/>
      <c r="FU32" s="136"/>
      <c r="FV32" s="136"/>
      <c r="FW32" s="136"/>
      <c r="FX32" s="136"/>
      <c r="FY32" s="136"/>
      <c r="FZ32" s="136"/>
      <c r="GA32" s="136"/>
      <c r="GB32" s="136"/>
      <c r="GC32" s="136"/>
      <c r="GD32" s="136"/>
    </row>
    <row r="33" spans="1:186" ht="17.25" hidden="1" customHeight="1">
      <c r="A33" s="136">
        <v>3</v>
      </c>
      <c r="B33" s="136"/>
      <c r="C33" s="136">
        <v>1.5</v>
      </c>
      <c r="D33" s="136">
        <v>0.1</v>
      </c>
      <c r="E33" s="136">
        <v>0.73</v>
      </c>
      <c r="F33" s="136">
        <v>0.88</v>
      </c>
      <c r="G33" s="136">
        <v>1.1100000000000001</v>
      </c>
      <c r="H33" s="136">
        <v>1.33</v>
      </c>
      <c r="I33" s="130">
        <f>LOOKUP(N33,$C$31:$C$42,$D$31:$D$42)</f>
        <v>0.1</v>
      </c>
      <c r="J33" s="130">
        <f>LOOKUP(N33,$C$31:$C$42,$E$31:$E$42)</f>
        <v>0.99</v>
      </c>
      <c r="K33" s="130">
        <f>LOOKUP(N33,$C$31:$C$42,$F$31:$F$42)</f>
        <v>1.19</v>
      </c>
      <c r="L33" s="130">
        <f>LOOKUP(N33,$C$31:$C$42,$G$31:$G$42)</f>
        <v>1.49</v>
      </c>
      <c r="M33" s="130">
        <f>LOOKUP(N33,$C$31:$C$42,$H$31:$H$42)</f>
        <v>1.79</v>
      </c>
      <c r="N33" s="684">
        <f t="shared" si="29"/>
        <v>2</v>
      </c>
      <c r="O33" s="136"/>
      <c r="P33" s="136"/>
      <c r="Q33" s="136"/>
      <c r="R33" s="136"/>
      <c r="S33" s="136"/>
      <c r="T33" s="136"/>
      <c r="U33" s="136"/>
      <c r="V33" s="88">
        <f>LOOKUP(AA33,$C$31:$C$42,$D$31:$D$42)</f>
        <v>0.1</v>
      </c>
      <c r="W33" s="88">
        <f>LOOKUP(AA33,$C$31:$C$42,$E$31:$E$42)</f>
        <v>0.49</v>
      </c>
      <c r="X33" s="88">
        <f>LOOKUP(AA33,$C$31:$C$42,$F$31:$F$42)</f>
        <v>0.59</v>
      </c>
      <c r="Y33" s="88">
        <f>LOOKUP(AA33,$C$31:$C$42,$G$31:$G$42)</f>
        <v>0.74</v>
      </c>
      <c r="Z33" s="88">
        <f>LOOKUP(AA33,$C$31:$C$42,$H$31:$H$42)</f>
        <v>0.89</v>
      </c>
      <c r="AA33" s="684">
        <f t="shared" si="30"/>
        <v>1</v>
      </c>
      <c r="AB33" s="136"/>
      <c r="AC33" s="136"/>
      <c r="AD33" s="136"/>
      <c r="AE33" s="136"/>
      <c r="AF33" s="136"/>
      <c r="AG33" s="136"/>
      <c r="AH33" s="136"/>
      <c r="AI33" s="130">
        <f>LOOKUP(AN33,$C$31:$C$42,$D$31:$D$42)</f>
        <v>0.1</v>
      </c>
      <c r="AJ33" s="130">
        <f>LOOKUP(AN33,$C$31:$C$42,$E$31:$E$42)</f>
        <v>0.49</v>
      </c>
      <c r="AK33" s="130">
        <f>LOOKUP(AN33,$C$31:$C$42,$F$31:$F$42)</f>
        <v>0.59</v>
      </c>
      <c r="AL33" s="130">
        <f>LOOKUP(AN33,$C$31:$C$42,$G$31:$G$42)</f>
        <v>0.74</v>
      </c>
      <c r="AM33" s="130">
        <f>LOOKUP(AN33,$C$31:$C$42,$H$31:$H$42)</f>
        <v>0.89</v>
      </c>
      <c r="AN33" s="684">
        <f t="shared" si="31"/>
        <v>1</v>
      </c>
      <c r="AO33" s="136"/>
      <c r="AP33" s="136"/>
      <c r="AQ33" s="136"/>
      <c r="AR33" s="136"/>
      <c r="AS33" s="136"/>
      <c r="AT33" s="136"/>
      <c r="AU33" s="136"/>
      <c r="AV33" s="88">
        <f>LOOKUP(BA33,$C$31:$C$42,$D$31:$D$42)</f>
        <v>0.1</v>
      </c>
      <c r="AW33" s="88">
        <f>LOOKUP(BA33,$C$31:$C$42,$E$31:$E$42)</f>
        <v>0.49</v>
      </c>
      <c r="AX33" s="88">
        <f>LOOKUP(BA33,$C$31:$C$42,$F$31:$F$42)</f>
        <v>0.59</v>
      </c>
      <c r="AY33" s="88">
        <f>LOOKUP(BA33,$C$31:$C$42,$G$31:$G$42)</f>
        <v>0.74</v>
      </c>
      <c r="AZ33" s="88">
        <f>LOOKUP(BA33,$C$31:$C$42,$H$31:$H$42)</f>
        <v>0.89</v>
      </c>
      <c r="BA33" s="684">
        <f t="shared" si="32"/>
        <v>1</v>
      </c>
      <c r="BB33" s="136"/>
      <c r="BC33" s="136"/>
      <c r="BD33" s="136"/>
      <c r="BE33" s="136"/>
      <c r="BF33" s="136"/>
      <c r="BG33" s="136"/>
      <c r="BH33" s="136"/>
      <c r="BI33" s="129"/>
      <c r="BJ33" s="129"/>
      <c r="BK33" s="129"/>
      <c r="BL33" s="129"/>
      <c r="BM33" s="129"/>
      <c r="BN33" s="684">
        <f t="shared" si="33"/>
        <v>0</v>
      </c>
      <c r="BO33" s="136"/>
      <c r="BP33" s="136"/>
      <c r="BQ33" s="136"/>
      <c r="BR33" s="136"/>
      <c r="BS33" s="136"/>
      <c r="BT33" s="136"/>
      <c r="BU33" s="136"/>
      <c r="BV33" s="136"/>
      <c r="BW33" s="136"/>
      <c r="BX33" s="136"/>
      <c r="BY33" s="136"/>
      <c r="BZ33" s="136"/>
      <c r="CA33" s="684">
        <f t="shared" si="34"/>
        <v>0</v>
      </c>
      <c r="CB33" s="136"/>
      <c r="CC33" s="136"/>
      <c r="CD33" s="136"/>
      <c r="CE33" s="136"/>
      <c r="CF33" s="136"/>
      <c r="CG33" s="136"/>
      <c r="CH33" s="136"/>
      <c r="CI33" s="136"/>
      <c r="CJ33" s="136"/>
      <c r="CK33" s="136"/>
      <c r="CL33" s="136"/>
      <c r="CM33" s="136"/>
      <c r="CN33" s="684">
        <f t="shared" si="35"/>
        <v>0</v>
      </c>
      <c r="CO33" s="136"/>
      <c r="CP33" s="136"/>
      <c r="CQ33" s="136"/>
      <c r="CR33" s="136"/>
      <c r="CS33" s="136"/>
      <c r="CT33" s="136"/>
      <c r="CU33" s="136"/>
      <c r="CV33" s="136"/>
      <c r="CW33" s="136"/>
      <c r="CX33" s="136"/>
      <c r="CY33" s="136"/>
      <c r="CZ33" s="136"/>
      <c r="DA33" s="684">
        <f t="shared" si="36"/>
        <v>0</v>
      </c>
      <c r="DB33" s="136"/>
      <c r="DC33" s="136"/>
      <c r="DD33" s="136"/>
      <c r="DE33" s="136"/>
      <c r="DF33" s="136"/>
      <c r="DG33" s="136"/>
      <c r="DH33" s="136"/>
      <c r="DI33" s="136"/>
      <c r="DJ33" s="136"/>
      <c r="DK33" s="136"/>
      <c r="DL33" s="136"/>
      <c r="DM33" s="136"/>
      <c r="DN33" s="684">
        <f t="shared" si="37"/>
        <v>0</v>
      </c>
      <c r="DO33" s="136"/>
      <c r="DP33" s="136"/>
      <c r="DQ33" s="136"/>
      <c r="DR33" s="136"/>
      <c r="DS33" s="136"/>
      <c r="DT33" s="136"/>
      <c r="DU33" s="136"/>
      <c r="DV33" s="136"/>
      <c r="DW33" s="136"/>
      <c r="DX33" s="136"/>
      <c r="DY33" s="136"/>
      <c r="DZ33" s="136"/>
      <c r="EA33" s="684">
        <f t="shared" si="38"/>
        <v>0</v>
      </c>
      <c r="EB33" s="136"/>
      <c r="EC33" s="136"/>
      <c r="ED33" s="136"/>
      <c r="EE33" s="136"/>
      <c r="EF33" s="136"/>
      <c r="EG33" s="136"/>
      <c r="EH33" s="136"/>
      <c r="EI33" s="136"/>
      <c r="EJ33" s="136"/>
      <c r="EK33" s="136"/>
      <c r="EL33" s="136"/>
      <c r="EM33" s="136"/>
      <c r="EN33" s="130">
        <f t="shared" si="23"/>
        <v>0.1</v>
      </c>
      <c r="EO33" s="130">
        <f t="shared" si="24"/>
        <v>2.4900000000000002</v>
      </c>
      <c r="EP33" s="130">
        <f t="shared" si="25"/>
        <v>2.99</v>
      </c>
      <c r="EQ33" s="130">
        <f t="shared" si="26"/>
        <v>3.74</v>
      </c>
      <c r="ER33" s="130">
        <f t="shared" si="27"/>
        <v>4.49</v>
      </c>
      <c r="ES33" s="348">
        <f t="shared" si="28"/>
        <v>5</v>
      </c>
      <c r="ET33" s="136"/>
      <c r="EU33" s="136"/>
      <c r="EV33" s="136"/>
      <c r="EW33" s="136"/>
      <c r="EX33" s="136"/>
      <c r="EY33" s="136"/>
      <c r="EZ33" s="685">
        <f t="shared" si="39"/>
        <v>0</v>
      </c>
      <c r="FA33" s="136"/>
      <c r="FB33" s="136"/>
      <c r="FC33" s="136"/>
      <c r="FD33" s="136"/>
      <c r="FE33" s="136"/>
      <c r="FF33" s="136"/>
      <c r="FG33" s="136"/>
      <c r="FH33" s="136"/>
      <c r="FI33" s="136"/>
      <c r="FJ33" s="136"/>
      <c r="FK33" s="136"/>
      <c r="FL33" s="136"/>
      <c r="FM33" s="136"/>
      <c r="FN33" s="136"/>
      <c r="FO33" s="136"/>
      <c r="FP33" s="136"/>
      <c r="FQ33" s="136"/>
      <c r="FR33" s="136"/>
      <c r="FS33" s="136"/>
      <c r="FT33" s="136"/>
      <c r="FU33" s="136"/>
      <c r="FV33" s="136"/>
      <c r="FW33" s="136"/>
      <c r="FX33" s="136"/>
      <c r="FY33" s="136"/>
      <c r="FZ33" s="136"/>
      <c r="GA33" s="136"/>
      <c r="GB33" s="136"/>
      <c r="GC33" s="136"/>
      <c r="GD33" s="136"/>
    </row>
    <row r="34" spans="1:186" ht="17.25" hidden="1" customHeight="1">
      <c r="A34" s="136">
        <v>4</v>
      </c>
      <c r="B34" s="136">
        <v>2</v>
      </c>
      <c r="C34" s="136">
        <v>2</v>
      </c>
      <c r="D34" s="136">
        <v>0.1</v>
      </c>
      <c r="E34" s="136">
        <v>0.99</v>
      </c>
      <c r="F34" s="136">
        <v>1.19</v>
      </c>
      <c r="G34" s="136">
        <v>1.49</v>
      </c>
      <c r="H34" s="136">
        <v>1.79</v>
      </c>
      <c r="I34" s="130">
        <f>LOOKUP(N34,$C$31:$C$42,$D$31:$D$42)</f>
        <v>0.1</v>
      </c>
      <c r="J34" s="130">
        <f>LOOKUP(N34,$C$31:$C$42,$E$31:$E$42)</f>
        <v>0.49</v>
      </c>
      <c r="K34" s="130">
        <f>LOOKUP(N34,$C$31:$C$42,$F$31:$F$42)</f>
        <v>0.59</v>
      </c>
      <c r="L34" s="130">
        <f>LOOKUP(N34,$C$31:$C$42,$G$31:$G$42)</f>
        <v>0.74</v>
      </c>
      <c r="M34" s="130">
        <f>LOOKUP(N34,$C$31:$C$42,$H$31:$H$42)</f>
        <v>0.89</v>
      </c>
      <c r="N34" s="684">
        <f t="shared" si="29"/>
        <v>1</v>
      </c>
      <c r="O34" s="136"/>
      <c r="P34" s="136"/>
      <c r="Q34" s="136"/>
      <c r="R34" s="136"/>
      <c r="S34" s="136"/>
      <c r="T34" s="136"/>
      <c r="U34" s="136"/>
      <c r="V34" s="88">
        <f>LOOKUP(AA34,$C$31:$C$42,$D$31:$D$42)</f>
        <v>0.1</v>
      </c>
      <c r="W34" s="88">
        <f>LOOKUP(AA34,$C$31:$C$42,$E$31:$E$42)</f>
        <v>0.49</v>
      </c>
      <c r="X34" s="88">
        <f>LOOKUP(AA34,$C$31:$C$42,$F$31:$F$42)</f>
        <v>0.59</v>
      </c>
      <c r="Y34" s="88">
        <f>LOOKUP(AA34,$C$31:$C$42,$G$31:$G$42)</f>
        <v>0.74</v>
      </c>
      <c r="Z34" s="88">
        <f>LOOKUP(AA34,$C$31:$C$42,$H$31:$H$42)</f>
        <v>0.89</v>
      </c>
      <c r="AA34" s="684">
        <f t="shared" si="30"/>
        <v>1</v>
      </c>
      <c r="AB34" s="136"/>
      <c r="AC34" s="136"/>
      <c r="AD34" s="136"/>
      <c r="AE34" s="136"/>
      <c r="AF34" s="136"/>
      <c r="AG34" s="136"/>
      <c r="AH34" s="136"/>
      <c r="AI34" s="130">
        <f>LOOKUP(AN34,$C$31:$C$42,$D$31:$D$42)</f>
        <v>0.1</v>
      </c>
      <c r="AJ34" s="130">
        <f>LOOKUP(AN34,$C$31:$C$42,$E$31:$E$42)</f>
        <v>0.49</v>
      </c>
      <c r="AK34" s="130">
        <f>LOOKUP(AN34,$C$31:$C$42,$F$31:$F$42)</f>
        <v>0.59</v>
      </c>
      <c r="AL34" s="130">
        <f>LOOKUP(AN34,$C$31:$C$42,$G$31:$G$42)</f>
        <v>0.74</v>
      </c>
      <c r="AM34" s="130">
        <f>LOOKUP(AN34,$C$31:$C$42,$H$31:$H$42)</f>
        <v>0.89</v>
      </c>
      <c r="AN34" s="684">
        <f t="shared" si="31"/>
        <v>1</v>
      </c>
      <c r="AO34" s="136"/>
      <c r="AP34" s="136"/>
      <c r="AQ34" s="136"/>
      <c r="AR34" s="136"/>
      <c r="AS34" s="136"/>
      <c r="AT34" s="136"/>
      <c r="AU34" s="136"/>
      <c r="AV34" s="88">
        <f>LOOKUP(BA34,$C$31:$C$42,$D$31:$D$42)</f>
        <v>0.1</v>
      </c>
      <c r="AW34" s="88">
        <f>LOOKUP(BA34,$C$31:$C$42,$E$31:$E$42)</f>
        <v>0.49</v>
      </c>
      <c r="AX34" s="88">
        <f>LOOKUP(BA34,$C$31:$C$42,$F$31:$F$42)</f>
        <v>0.59</v>
      </c>
      <c r="AY34" s="88">
        <f>LOOKUP(BA34,$C$31:$C$42,$G$31:$G$42)</f>
        <v>0.74</v>
      </c>
      <c r="AZ34" s="88">
        <f>LOOKUP(BA34,$C$31:$C$42,$H$31:$H$42)</f>
        <v>0.89</v>
      </c>
      <c r="BA34" s="684">
        <f t="shared" si="32"/>
        <v>1</v>
      </c>
      <c r="BB34" s="136"/>
      <c r="BC34" s="136"/>
      <c r="BD34" s="136"/>
      <c r="BE34" s="136"/>
      <c r="BF34" s="136"/>
      <c r="BG34" s="136"/>
      <c r="BH34" s="136"/>
      <c r="BI34" s="130">
        <f>LOOKUP(BN34,$C$31:$C$42,$D$31:$D$42)</f>
        <v>0.1</v>
      </c>
      <c r="BJ34" s="130">
        <f>LOOKUP(BN34,$C$31:$C$42,$E$31:$E$42)</f>
        <v>0.49</v>
      </c>
      <c r="BK34" s="130">
        <f>LOOKUP(BN34,$C$31:$C$42,$F$31:$F$42)</f>
        <v>0.59</v>
      </c>
      <c r="BL34" s="130">
        <f>LOOKUP(BN34,$C$31:$C$42,$G$31:$G$42)</f>
        <v>0.74</v>
      </c>
      <c r="BM34" s="130">
        <f>LOOKUP(BN34,$C$31:$C$42,$H$31:$H$42)</f>
        <v>0.89</v>
      </c>
      <c r="BN34" s="684">
        <f t="shared" si="33"/>
        <v>1</v>
      </c>
      <c r="BO34" s="136"/>
      <c r="BP34" s="136"/>
      <c r="BQ34" s="136"/>
      <c r="BR34" s="136"/>
      <c r="BS34" s="136"/>
      <c r="BT34" s="136"/>
      <c r="BU34" s="136"/>
      <c r="BV34" s="136"/>
      <c r="BW34" s="136"/>
      <c r="BX34" s="136"/>
      <c r="BY34" s="136"/>
      <c r="BZ34" s="136"/>
      <c r="CA34" s="684">
        <f t="shared" si="34"/>
        <v>0</v>
      </c>
      <c r="CB34" s="136"/>
      <c r="CC34" s="136"/>
      <c r="CD34" s="136"/>
      <c r="CE34" s="136"/>
      <c r="CF34" s="136"/>
      <c r="CG34" s="136"/>
      <c r="CH34" s="136"/>
      <c r="CI34" s="136"/>
      <c r="CJ34" s="136"/>
      <c r="CK34" s="136"/>
      <c r="CL34" s="136"/>
      <c r="CM34" s="136"/>
      <c r="CN34" s="684">
        <f t="shared" si="35"/>
        <v>0</v>
      </c>
      <c r="CO34" s="136"/>
      <c r="CP34" s="136"/>
      <c r="CQ34" s="136"/>
      <c r="CR34" s="136"/>
      <c r="CS34" s="136"/>
      <c r="CT34" s="136"/>
      <c r="CU34" s="136"/>
      <c r="CV34" s="136"/>
      <c r="CW34" s="136"/>
      <c r="CX34" s="136"/>
      <c r="CY34" s="136"/>
      <c r="CZ34" s="136"/>
      <c r="DA34" s="684">
        <f t="shared" si="36"/>
        <v>0</v>
      </c>
      <c r="DB34" s="136"/>
      <c r="DC34" s="136"/>
      <c r="DD34" s="136"/>
      <c r="DE34" s="136"/>
      <c r="DF34" s="136"/>
      <c r="DG34" s="136"/>
      <c r="DH34" s="136"/>
      <c r="DI34" s="136"/>
      <c r="DJ34" s="136"/>
      <c r="DK34" s="136"/>
      <c r="DL34" s="136"/>
      <c r="DM34" s="136"/>
      <c r="DN34" s="684">
        <f t="shared" si="37"/>
        <v>0</v>
      </c>
      <c r="DO34" s="136"/>
      <c r="DP34" s="136"/>
      <c r="DQ34" s="136"/>
      <c r="DR34" s="136"/>
      <c r="DS34" s="136"/>
      <c r="DT34" s="136"/>
      <c r="DU34" s="136"/>
      <c r="DV34" s="136"/>
      <c r="DW34" s="136"/>
      <c r="DX34" s="136"/>
      <c r="DY34" s="136"/>
      <c r="DZ34" s="136"/>
      <c r="EA34" s="684">
        <f t="shared" si="38"/>
        <v>0</v>
      </c>
      <c r="EB34" s="136"/>
      <c r="EC34" s="136"/>
      <c r="ED34" s="136"/>
      <c r="EE34" s="136"/>
      <c r="EF34" s="136"/>
      <c r="EG34" s="136"/>
      <c r="EH34" s="136"/>
      <c r="EI34" s="136"/>
      <c r="EJ34" s="136"/>
      <c r="EK34" s="136"/>
      <c r="EL34" s="136"/>
      <c r="EM34" s="136"/>
      <c r="EN34" s="130">
        <f t="shared" si="23"/>
        <v>0.1</v>
      </c>
      <c r="EO34" s="130">
        <f t="shared" si="24"/>
        <v>2.4900000000000002</v>
      </c>
      <c r="EP34" s="130">
        <f t="shared" si="25"/>
        <v>2.99</v>
      </c>
      <c r="EQ34" s="130">
        <f t="shared" si="26"/>
        <v>3.74</v>
      </c>
      <c r="ER34" s="130">
        <f t="shared" si="27"/>
        <v>4.49</v>
      </c>
      <c r="ES34" s="348">
        <f t="shared" si="28"/>
        <v>5</v>
      </c>
      <c r="ET34" s="136"/>
      <c r="EU34" s="136"/>
      <c r="EV34" s="136"/>
      <c r="EW34" s="136"/>
      <c r="EX34" s="136"/>
      <c r="EY34" s="136"/>
      <c r="EZ34" s="685">
        <f t="shared" si="39"/>
        <v>0</v>
      </c>
      <c r="FA34" s="136"/>
      <c r="FB34" s="136"/>
      <c r="FC34" s="136"/>
      <c r="FD34" s="136"/>
      <c r="FE34" s="136"/>
      <c r="FF34" s="136"/>
      <c r="FG34" s="136"/>
      <c r="FH34" s="136"/>
      <c r="FI34" s="136"/>
      <c r="FJ34" s="136"/>
      <c r="FK34" s="136"/>
      <c r="FL34" s="136"/>
      <c r="FM34" s="136"/>
      <c r="FN34" s="136"/>
      <c r="FO34" s="136"/>
      <c r="FP34" s="136"/>
      <c r="FQ34" s="136"/>
      <c r="FR34" s="136"/>
      <c r="FS34" s="136"/>
      <c r="FT34" s="136"/>
      <c r="FU34" s="136"/>
      <c r="FV34" s="136"/>
      <c r="FW34" s="136"/>
      <c r="FX34" s="136"/>
      <c r="FY34" s="136"/>
      <c r="FZ34" s="136"/>
      <c r="GA34" s="136"/>
      <c r="GB34" s="136"/>
      <c r="GC34" s="136"/>
      <c r="GD34" s="136"/>
    </row>
    <row r="35" spans="1:186" ht="17.25" hidden="1" customHeight="1">
      <c r="A35" s="136">
        <v>5</v>
      </c>
      <c r="B35" s="136"/>
      <c r="C35" s="136">
        <v>2.5</v>
      </c>
      <c r="D35" s="136">
        <v>0.1</v>
      </c>
      <c r="E35" s="136">
        <v>1.23</v>
      </c>
      <c r="F35" s="136">
        <v>1.48</v>
      </c>
      <c r="G35" s="136">
        <v>1.86</v>
      </c>
      <c r="H35" s="136">
        <v>2.23</v>
      </c>
      <c r="I35" s="130">
        <f>LOOKUP(N35,$C$31:$C$42,$D$31:$D$42)</f>
        <v>0.1</v>
      </c>
      <c r="J35" s="130">
        <f>LOOKUP(N35,$C$31:$C$42,$E$31:$E$42)</f>
        <v>0.99</v>
      </c>
      <c r="K35" s="130">
        <f>LOOKUP(N35,$C$31:$C$42,$F$31:$F$42)</f>
        <v>1.19</v>
      </c>
      <c r="L35" s="130">
        <f>LOOKUP(N35,$C$31:$C$42,$G$31:$G$42)</f>
        <v>1.49</v>
      </c>
      <c r="M35" s="130">
        <f>LOOKUP(N35,$C$31:$C$42,$H$31:$H$42)</f>
        <v>1.79</v>
      </c>
      <c r="N35" s="684">
        <f t="shared" si="29"/>
        <v>2</v>
      </c>
      <c r="O35" s="136"/>
      <c r="P35" s="136"/>
      <c r="Q35" s="136"/>
      <c r="R35" s="136"/>
      <c r="S35" s="136"/>
      <c r="T35" s="136"/>
      <c r="U35" s="136"/>
      <c r="V35" s="88">
        <f>LOOKUP(AA35,$C$31:$C$42,$D$31:$D$42)</f>
        <v>0.1</v>
      </c>
      <c r="W35" s="88">
        <f>LOOKUP(AA35,$C$31:$C$42,$E$31:$E$42)</f>
        <v>0.99</v>
      </c>
      <c r="X35" s="88">
        <f>LOOKUP(AA35,$C$31:$C$42,$F$31:$F$42)</f>
        <v>1.19</v>
      </c>
      <c r="Y35" s="88">
        <f>LOOKUP(AA35,$C$31:$C$42,$G$31:$G$42)</f>
        <v>1.49</v>
      </c>
      <c r="Z35" s="88">
        <f>LOOKUP(AA35,$C$31:$C$42,$H$31:$H$42)</f>
        <v>1.79</v>
      </c>
      <c r="AA35" s="684">
        <f t="shared" si="30"/>
        <v>2</v>
      </c>
      <c r="AB35" s="136"/>
      <c r="AC35" s="136"/>
      <c r="AD35" s="136"/>
      <c r="AE35" s="136"/>
      <c r="AF35" s="136"/>
      <c r="AG35" s="136"/>
      <c r="AH35" s="136"/>
      <c r="AI35" s="130">
        <f>LOOKUP(AN35,$C$31:$C$42,$D$31:$D$42)</f>
        <v>0.1</v>
      </c>
      <c r="AJ35" s="130">
        <f>LOOKUP(AN35,$C$31:$C$42,$E$31:$E$42)</f>
        <v>0.99</v>
      </c>
      <c r="AK35" s="130">
        <f>LOOKUP(AN35,$C$31:$C$42,$F$31:$F$42)</f>
        <v>1.19</v>
      </c>
      <c r="AL35" s="130">
        <f>LOOKUP(AN35,$C$31:$C$42,$G$31:$G$42)</f>
        <v>1.49</v>
      </c>
      <c r="AM35" s="130">
        <f>LOOKUP(AN35,$C$31:$C$42,$H$31:$H$42)</f>
        <v>1.79</v>
      </c>
      <c r="AN35" s="684">
        <f t="shared" si="31"/>
        <v>2</v>
      </c>
      <c r="AO35" s="136"/>
      <c r="AP35" s="136"/>
      <c r="AQ35" s="136"/>
      <c r="AR35" s="136"/>
      <c r="AS35" s="136"/>
      <c r="AT35" s="136"/>
      <c r="AU35" s="136"/>
      <c r="AV35" s="88">
        <f>LOOKUP(BA35,$C$31:$C$42,$D$31:$D$42)</f>
        <v>0.1</v>
      </c>
      <c r="AW35" s="88">
        <f>LOOKUP(BA35,$C$31:$C$42,$E$31:$E$42)</f>
        <v>0.99</v>
      </c>
      <c r="AX35" s="88">
        <f>LOOKUP(BA35,$C$31:$C$42,$F$31:$F$42)</f>
        <v>1.19</v>
      </c>
      <c r="AY35" s="88">
        <f>LOOKUP(BA35,$C$31:$C$42,$G$31:$G$42)</f>
        <v>1.49</v>
      </c>
      <c r="AZ35" s="88">
        <f>LOOKUP(BA35,$C$31:$C$42,$H$31:$H$42)</f>
        <v>1.79</v>
      </c>
      <c r="BA35" s="684">
        <f t="shared" si="32"/>
        <v>2</v>
      </c>
      <c r="BB35" s="136"/>
      <c r="BC35" s="136"/>
      <c r="BD35" s="136"/>
      <c r="BE35" s="136"/>
      <c r="BF35" s="136"/>
      <c r="BG35" s="136"/>
      <c r="BH35" s="136"/>
      <c r="BI35" s="130">
        <f>LOOKUP(BN35,$C$31:$C$42,$D$31:$D$42)</f>
        <v>0.1</v>
      </c>
      <c r="BJ35" s="130">
        <f>LOOKUP(BN35,$C$31:$C$42,$E$31:$E$42)</f>
        <v>0.99</v>
      </c>
      <c r="BK35" s="130">
        <f>LOOKUP(BN35,$C$31:$C$42,$F$31:$F$42)</f>
        <v>1.19</v>
      </c>
      <c r="BL35" s="130">
        <f>LOOKUP(BN35,$C$31:$C$42,$G$31:$G$42)</f>
        <v>1.49</v>
      </c>
      <c r="BM35" s="130">
        <f>LOOKUP(BN35,$C$31:$C$42,$H$31:$H$42)</f>
        <v>1.79</v>
      </c>
      <c r="BN35" s="684">
        <f t="shared" si="33"/>
        <v>2</v>
      </c>
      <c r="BO35" s="136"/>
      <c r="BP35" s="136"/>
      <c r="BQ35" s="136"/>
      <c r="BR35" s="136"/>
      <c r="BS35" s="136"/>
      <c r="BT35" s="136"/>
      <c r="BU35" s="136"/>
      <c r="BV35" s="130">
        <f>LOOKUP(CA35,$C$31:$C$42,$D$31:$D$42)</f>
        <v>0.1</v>
      </c>
      <c r="BW35" s="130">
        <f>LOOKUP(CA35,$C$31:$C$42,$E$31:$E$42)</f>
        <v>0.99</v>
      </c>
      <c r="BX35" s="130">
        <f>LOOKUP(CA35,$C$31:$C$42,$F$31:$F$42)</f>
        <v>1.19</v>
      </c>
      <c r="BY35" s="130">
        <f>LOOKUP(CA35,$C$31:$C$42,$G$31:$G$42)</f>
        <v>1.49</v>
      </c>
      <c r="BZ35" s="130">
        <f>LOOKUP(CA35,$C$31:$C$42,$H$31:$H$42)</f>
        <v>1.79</v>
      </c>
      <c r="CA35" s="684">
        <f t="shared" si="34"/>
        <v>2</v>
      </c>
      <c r="CB35" s="136"/>
      <c r="CC35" s="136"/>
      <c r="CD35" s="136"/>
      <c r="CE35" s="136"/>
      <c r="CF35" s="136"/>
      <c r="CG35" s="136"/>
      <c r="CH35" s="136"/>
      <c r="CI35" s="130">
        <f>LOOKUP(CN35,$C$31:$C$42,$D$31:$D$42)</f>
        <v>0.1</v>
      </c>
      <c r="CJ35" s="130">
        <f>LOOKUP(CN35,$C$31:$C$42,$E$31:$E$42)</f>
        <v>0.99</v>
      </c>
      <c r="CK35" s="130">
        <f>LOOKUP(CN35,$C$31:$C$42,$F$31:$F$42)</f>
        <v>1.19</v>
      </c>
      <c r="CL35" s="130">
        <f>LOOKUP(CN35,$C$31:$C$42,$G$31:$G$42)</f>
        <v>1.49</v>
      </c>
      <c r="CM35" s="130">
        <f>LOOKUP(CN35,$C$31:$C$42,$H$31:$H$42)</f>
        <v>1.79</v>
      </c>
      <c r="CN35" s="684">
        <f t="shared" si="35"/>
        <v>2</v>
      </c>
      <c r="CO35" s="136"/>
      <c r="CP35" s="136"/>
      <c r="CQ35" s="136"/>
      <c r="CR35" s="136"/>
      <c r="CS35" s="136"/>
      <c r="CT35" s="136"/>
      <c r="CU35" s="136"/>
      <c r="CV35" s="130">
        <f>LOOKUP(DA35,$C$31:$C$42,$D$31:$D$42)</f>
        <v>0.1</v>
      </c>
      <c r="CW35" s="130">
        <f>LOOKUP(DA35,$C$31:$C$42,$E$31:$E$42)</f>
        <v>0.99</v>
      </c>
      <c r="CX35" s="130">
        <f>LOOKUP(DA35,$C$31:$C$42,$F$31:$F$42)</f>
        <v>1.19</v>
      </c>
      <c r="CY35" s="130">
        <f>LOOKUP(DA35,$C$31:$C$42,$G$31:$G$42)</f>
        <v>1.49</v>
      </c>
      <c r="CZ35" s="130">
        <f>LOOKUP(DA35,$C$31:$C$42,$H$31:$H$42)</f>
        <v>1.79</v>
      </c>
      <c r="DA35" s="684">
        <f t="shared" si="36"/>
        <v>2</v>
      </c>
      <c r="DB35" s="136"/>
      <c r="DC35" s="136"/>
      <c r="DD35" s="136"/>
      <c r="DE35" s="136"/>
      <c r="DF35" s="136"/>
      <c r="DG35" s="136"/>
      <c r="DH35" s="136"/>
      <c r="DI35" s="130">
        <f>LOOKUP(DN35,$C$31:$C$42,$D$31:$D$42)</f>
        <v>0.1</v>
      </c>
      <c r="DJ35" s="130">
        <f>LOOKUP(DN35,$C$31:$C$42,$E$31:$E$42)</f>
        <v>0.99</v>
      </c>
      <c r="DK35" s="130">
        <f>LOOKUP(DN35,$C$31:$C$42,$F$31:$F$42)</f>
        <v>1.19</v>
      </c>
      <c r="DL35" s="130">
        <f>LOOKUP(DN35,$C$31:$C$42,$G$31:$G$42)</f>
        <v>1.49</v>
      </c>
      <c r="DM35" s="130">
        <f>LOOKUP(DN35,$C$31:$C$42,$H$31:$H$42)</f>
        <v>1.79</v>
      </c>
      <c r="DN35" s="684">
        <f t="shared" si="37"/>
        <v>2</v>
      </c>
      <c r="DO35" s="136"/>
      <c r="DP35" s="136"/>
      <c r="DQ35" s="136"/>
      <c r="DR35" s="136"/>
      <c r="DS35" s="136"/>
      <c r="DT35" s="136"/>
      <c r="DU35" s="136"/>
      <c r="DV35" s="130">
        <f>LOOKUP(EA35,$C$31:$C$42,$D$31:$D$42)</f>
        <v>0.1</v>
      </c>
      <c r="DW35" s="130">
        <f>LOOKUP(EA35,$C$31:$C$42,$E$31:$E$42)</f>
        <v>0.99</v>
      </c>
      <c r="DX35" s="130">
        <f>LOOKUP(EA35,$C$31:$C$42,$F$31:$F$42)</f>
        <v>1.19</v>
      </c>
      <c r="DY35" s="130">
        <f>LOOKUP(EA35,$C$31:$C$42,$G$31:$G$42)</f>
        <v>1.49</v>
      </c>
      <c r="DZ35" s="130">
        <f>LOOKUP(EA35,$C$31:$C$42,$H$31:$H$42)</f>
        <v>1.79</v>
      </c>
      <c r="EA35" s="684">
        <f t="shared" si="38"/>
        <v>2</v>
      </c>
      <c r="EB35" s="136"/>
      <c r="EC35" s="136"/>
      <c r="ED35" s="136"/>
      <c r="EE35" s="136"/>
      <c r="EF35" s="136"/>
      <c r="EG35" s="136"/>
      <c r="EH35" s="136"/>
      <c r="EI35" s="136"/>
      <c r="EJ35" s="136"/>
      <c r="EK35" s="136"/>
      <c r="EL35" s="136"/>
      <c r="EM35" s="136"/>
      <c r="EN35" s="130">
        <f t="shared" si="23"/>
        <v>0.1</v>
      </c>
      <c r="EO35" s="130">
        <f t="shared" si="24"/>
        <v>9.8000000000000007</v>
      </c>
      <c r="EP35" s="130">
        <f t="shared" si="25"/>
        <v>11.8</v>
      </c>
      <c r="EQ35" s="130">
        <f t="shared" si="26"/>
        <v>14.8</v>
      </c>
      <c r="ER35" s="130">
        <f t="shared" si="27"/>
        <v>17.8</v>
      </c>
      <c r="ES35" s="348">
        <f t="shared" si="28"/>
        <v>20</v>
      </c>
      <c r="ET35" s="136"/>
      <c r="EU35" s="130">
        <f>LOOKUP(EZ35,$C$31:$C$42,$D$31:$D$42)</f>
        <v>0.1</v>
      </c>
      <c r="EV35" s="130">
        <f>LOOKUP(EZ35,$C$31:$C$42,$E$31:$E$42)</f>
        <v>31.89</v>
      </c>
      <c r="EW35" s="130">
        <f>LOOKUP(EZ35,$C$31:$C$42,$F$31:$F$42)</f>
        <v>38.39</v>
      </c>
      <c r="EX35" s="130">
        <f>LOOKUP(EZ35,$C$31:$C$42,$G$31:$G$42)</f>
        <v>48.14</v>
      </c>
      <c r="EY35" s="130">
        <f>LOOKUP(EZ35,$C$31:$C$42,$H$31:$H$42)</f>
        <v>57.89</v>
      </c>
      <c r="EZ35" s="685">
        <f t="shared" si="39"/>
        <v>65</v>
      </c>
      <c r="FA35" s="136"/>
      <c r="FB35" s="136"/>
      <c r="FC35" s="136"/>
      <c r="FD35" s="136"/>
      <c r="FE35" s="136"/>
      <c r="FF35" s="136"/>
      <c r="FG35" s="136"/>
      <c r="FH35" s="136"/>
      <c r="FI35" s="136"/>
      <c r="FJ35" s="136"/>
      <c r="FK35" s="136"/>
      <c r="FL35" s="136"/>
      <c r="FM35" s="136"/>
      <c r="FN35" s="136"/>
      <c r="FO35" s="136"/>
      <c r="FP35" s="136"/>
      <c r="FQ35" s="136"/>
      <c r="FR35" s="136"/>
      <c r="FS35" s="136"/>
      <c r="FT35" s="136"/>
      <c r="FU35" s="136"/>
      <c r="FV35" s="136"/>
      <c r="FW35" s="136"/>
      <c r="FX35" s="136"/>
      <c r="FY35" s="136"/>
      <c r="FZ35" s="136"/>
      <c r="GA35" s="136"/>
      <c r="GB35" s="136"/>
      <c r="GC35" s="136"/>
      <c r="GD35" s="136"/>
    </row>
    <row r="36" spans="1:186" ht="17.25" hidden="1" customHeight="1">
      <c r="A36" s="136"/>
      <c r="B36" s="136">
        <v>3</v>
      </c>
      <c r="C36" s="136">
        <v>3</v>
      </c>
      <c r="D36" s="136">
        <v>0.1</v>
      </c>
      <c r="E36" s="136">
        <v>1.46</v>
      </c>
      <c r="F36" s="136">
        <v>1.76</v>
      </c>
      <c r="G36" s="136">
        <v>2.2200000000000002</v>
      </c>
      <c r="H36" s="136">
        <v>2.66</v>
      </c>
      <c r="I36" s="136"/>
      <c r="J36" s="136"/>
      <c r="K36" s="136"/>
      <c r="L36" s="136"/>
      <c r="M36" s="136"/>
      <c r="N36" s="684">
        <f t="shared" si="29"/>
        <v>3</v>
      </c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684">
        <f t="shared" si="30"/>
        <v>3</v>
      </c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/>
      <c r="AN36" s="684">
        <f t="shared" si="31"/>
        <v>3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684">
        <f t="shared" si="32"/>
        <v>3</v>
      </c>
      <c r="BB36" s="136"/>
      <c r="BC36" s="136"/>
      <c r="BD36" s="136"/>
      <c r="BE36" s="136"/>
      <c r="BF36" s="136"/>
      <c r="BG36" s="136"/>
      <c r="BH36" s="136"/>
      <c r="BI36" s="136"/>
      <c r="BJ36" s="136"/>
      <c r="BK36" s="136"/>
      <c r="BL36" s="136"/>
      <c r="BM36" s="136"/>
      <c r="BN36" s="684">
        <f t="shared" si="33"/>
        <v>3</v>
      </c>
      <c r="BO36" s="136"/>
      <c r="BP36" s="136"/>
      <c r="BQ36" s="136"/>
      <c r="BR36" s="136"/>
      <c r="BS36" s="136"/>
      <c r="BT36" s="136"/>
      <c r="BU36" s="136"/>
      <c r="BV36" s="136"/>
      <c r="BW36" s="136"/>
      <c r="BX36" s="136"/>
      <c r="BY36" s="136"/>
      <c r="BZ36" s="136"/>
      <c r="CA36" s="684">
        <f t="shared" si="34"/>
        <v>3</v>
      </c>
      <c r="CB36" s="136"/>
      <c r="CC36" s="136"/>
      <c r="CD36" s="136"/>
      <c r="CE36" s="136"/>
      <c r="CF36" s="136"/>
      <c r="CG36" s="136"/>
      <c r="CH36" s="136"/>
      <c r="CI36" s="136"/>
      <c r="CJ36" s="136"/>
      <c r="CK36" s="136"/>
      <c r="CL36" s="136"/>
      <c r="CM36" s="136"/>
      <c r="CN36" s="684">
        <f t="shared" si="35"/>
        <v>2</v>
      </c>
      <c r="CO36" s="136"/>
      <c r="CP36" s="136"/>
      <c r="CQ36" s="136"/>
      <c r="CR36" s="136"/>
      <c r="CS36" s="136"/>
      <c r="CT36" s="136"/>
      <c r="CU36" s="136"/>
      <c r="CV36" s="136"/>
      <c r="CW36" s="136"/>
      <c r="CX36" s="136"/>
      <c r="CY36" s="136"/>
      <c r="CZ36" s="136"/>
      <c r="DA36" s="684">
        <f t="shared" si="36"/>
        <v>0</v>
      </c>
      <c r="DB36" s="136"/>
      <c r="DC36" s="136"/>
      <c r="DD36" s="136"/>
      <c r="DE36" s="136"/>
      <c r="DF36" s="136"/>
      <c r="DG36" s="136"/>
      <c r="DH36" s="136"/>
      <c r="DI36" s="136"/>
      <c r="DJ36" s="136"/>
      <c r="DK36" s="136"/>
      <c r="DL36" s="136"/>
      <c r="DM36" s="136"/>
      <c r="DN36" s="684">
        <f t="shared" si="37"/>
        <v>0</v>
      </c>
      <c r="DO36" s="136"/>
      <c r="DP36" s="136"/>
      <c r="DQ36" s="136"/>
      <c r="DR36" s="136"/>
      <c r="DS36" s="136"/>
      <c r="DT36" s="136"/>
      <c r="DU36" s="136"/>
      <c r="DV36" s="136"/>
      <c r="DW36" s="136"/>
      <c r="DX36" s="136"/>
      <c r="DY36" s="136"/>
      <c r="DZ36" s="136"/>
      <c r="EA36" s="684">
        <f t="shared" si="38"/>
        <v>0</v>
      </c>
      <c r="EB36" s="136"/>
      <c r="EC36" s="136"/>
      <c r="ED36" s="136"/>
      <c r="EE36" s="136"/>
      <c r="EF36" s="136"/>
      <c r="EG36" s="136"/>
      <c r="EH36" s="136"/>
      <c r="EI36" s="136"/>
      <c r="EJ36" s="136"/>
      <c r="EK36" s="136"/>
      <c r="EL36" s="136"/>
      <c r="EM36" s="136"/>
      <c r="EN36" s="130">
        <f t="shared" si="23"/>
        <v>0.1</v>
      </c>
      <c r="EO36" s="130">
        <f t="shared" si="24"/>
        <v>9.8000000000000007</v>
      </c>
      <c r="EP36" s="130">
        <f t="shared" si="25"/>
        <v>11.8</v>
      </c>
      <c r="EQ36" s="130">
        <f t="shared" si="26"/>
        <v>14.8</v>
      </c>
      <c r="ER36" s="130">
        <f t="shared" si="27"/>
        <v>17.8</v>
      </c>
      <c r="ES36" s="348">
        <f t="shared" si="28"/>
        <v>20</v>
      </c>
      <c r="ET36" s="136"/>
      <c r="EU36" s="136"/>
      <c r="EV36" s="136"/>
      <c r="EW36" s="136"/>
      <c r="EX36" s="136"/>
      <c r="EY36" s="136"/>
      <c r="EZ36" s="685">
        <f t="shared" si="39"/>
        <v>0</v>
      </c>
      <c r="FA36" s="136"/>
      <c r="FB36" s="136"/>
      <c r="FC36" s="136"/>
      <c r="FD36" s="136"/>
      <c r="FE36" s="136"/>
      <c r="FF36" s="136"/>
      <c r="FG36" s="136"/>
      <c r="FH36" s="136"/>
      <c r="FI36" s="136"/>
      <c r="FJ36" s="136"/>
      <c r="FK36" s="136"/>
      <c r="FL36" s="136"/>
      <c r="FM36" s="136"/>
      <c r="FN36" s="136"/>
      <c r="FO36" s="136"/>
      <c r="FP36" s="136"/>
      <c r="FQ36" s="136"/>
      <c r="FR36" s="136"/>
      <c r="FS36" s="136"/>
      <c r="FT36" s="136"/>
      <c r="FU36" s="136"/>
      <c r="FV36" s="136"/>
      <c r="FW36" s="136"/>
      <c r="FX36" s="136"/>
      <c r="FY36" s="136"/>
      <c r="FZ36" s="136"/>
      <c r="GA36" s="136"/>
      <c r="GB36" s="136"/>
      <c r="GC36" s="136"/>
      <c r="GD36" s="136"/>
    </row>
    <row r="37" spans="1:186" ht="17.25" hidden="1" customHeight="1">
      <c r="A37" s="136"/>
      <c r="B37" s="136"/>
      <c r="C37" s="136">
        <v>4</v>
      </c>
      <c r="D37" s="136">
        <v>0.1</v>
      </c>
      <c r="E37" s="136">
        <v>1.98</v>
      </c>
      <c r="F37" s="136">
        <v>2.38</v>
      </c>
      <c r="G37" s="136">
        <v>2.98</v>
      </c>
      <c r="H37" s="136">
        <v>3.58</v>
      </c>
      <c r="I37" s="136"/>
      <c r="J37" s="136"/>
      <c r="K37" s="136"/>
      <c r="L37" s="136"/>
      <c r="M37" s="136"/>
      <c r="N37" s="684">
        <f t="shared" si="29"/>
        <v>4</v>
      </c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684">
        <f t="shared" si="30"/>
        <v>4</v>
      </c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684">
        <f t="shared" si="31"/>
        <v>4</v>
      </c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684">
        <f t="shared" si="32"/>
        <v>3</v>
      </c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684">
        <f t="shared" si="33"/>
        <v>3</v>
      </c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684">
        <f t="shared" si="34"/>
        <v>0</v>
      </c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684">
        <f t="shared" si="35"/>
        <v>0</v>
      </c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684">
        <f t="shared" si="36"/>
        <v>0</v>
      </c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684">
        <f t="shared" si="37"/>
        <v>0</v>
      </c>
      <c r="DO37" s="136"/>
      <c r="DP37" s="136"/>
      <c r="DQ37" s="136"/>
      <c r="DR37" s="136"/>
      <c r="DS37" s="136"/>
      <c r="DT37" s="136"/>
      <c r="DU37" s="136"/>
      <c r="DV37" s="136"/>
      <c r="DW37" s="136"/>
      <c r="DX37" s="136"/>
      <c r="DY37" s="136"/>
      <c r="DZ37" s="136"/>
      <c r="EA37" s="684">
        <f t="shared" si="38"/>
        <v>0</v>
      </c>
      <c r="EB37" s="136"/>
      <c r="EC37" s="136"/>
      <c r="ED37" s="136"/>
      <c r="EE37" s="136"/>
      <c r="EF37" s="136"/>
      <c r="EG37" s="136"/>
      <c r="EH37" s="136"/>
      <c r="EI37" s="136"/>
      <c r="EJ37" s="136"/>
      <c r="EK37" s="136"/>
      <c r="EL37" s="136"/>
      <c r="EM37" s="136"/>
      <c r="EN37" s="130">
        <f t="shared" si="23"/>
        <v>0.1</v>
      </c>
      <c r="EO37" s="130">
        <f t="shared" si="24"/>
        <v>9.8000000000000007</v>
      </c>
      <c r="EP37" s="130">
        <f t="shared" si="25"/>
        <v>11.8</v>
      </c>
      <c r="EQ37" s="130">
        <f t="shared" si="26"/>
        <v>14.8</v>
      </c>
      <c r="ER37" s="130">
        <f t="shared" si="27"/>
        <v>17.8</v>
      </c>
      <c r="ES37" s="348">
        <f t="shared" si="28"/>
        <v>20</v>
      </c>
      <c r="ET37" s="136"/>
      <c r="EU37" s="136"/>
      <c r="EV37" s="136"/>
      <c r="EW37" s="136"/>
      <c r="EX37" s="136"/>
      <c r="EY37" s="136"/>
      <c r="EZ37" s="685">
        <f t="shared" si="39"/>
        <v>0</v>
      </c>
      <c r="FA37" s="136"/>
      <c r="FB37" s="136"/>
      <c r="FC37" s="136"/>
      <c r="FD37" s="136"/>
      <c r="FE37" s="136"/>
      <c r="FF37" s="136"/>
      <c r="FG37" s="136"/>
      <c r="FH37" s="136"/>
      <c r="FI37" s="136"/>
      <c r="FJ37" s="136"/>
      <c r="FK37" s="136"/>
      <c r="FL37" s="136"/>
      <c r="FM37" s="136"/>
      <c r="FN37" s="136"/>
      <c r="FO37" s="136"/>
      <c r="FP37" s="136"/>
      <c r="FQ37" s="136"/>
      <c r="FR37" s="136"/>
      <c r="FS37" s="136"/>
      <c r="FT37" s="136"/>
      <c r="FU37" s="136"/>
      <c r="FV37" s="136"/>
      <c r="FW37" s="136"/>
      <c r="FX37" s="136"/>
      <c r="FY37" s="136"/>
      <c r="FZ37" s="136"/>
      <c r="GA37" s="136"/>
      <c r="GB37" s="136"/>
      <c r="GC37" s="136"/>
      <c r="GD37" s="136"/>
    </row>
    <row r="38" spans="1:186" ht="17.25" hidden="1" customHeight="1">
      <c r="A38" s="136"/>
      <c r="B38" s="136">
        <v>4</v>
      </c>
      <c r="C38" s="136">
        <v>5</v>
      </c>
      <c r="D38" s="136">
        <v>0.1</v>
      </c>
      <c r="E38" s="136">
        <v>2.4900000000000002</v>
      </c>
      <c r="F38" s="136">
        <v>2.99</v>
      </c>
      <c r="G38" s="136">
        <v>3.74</v>
      </c>
      <c r="H38" s="136">
        <v>4.49</v>
      </c>
      <c r="I38" s="136"/>
      <c r="J38" s="136"/>
      <c r="K38" s="136"/>
      <c r="L38" s="136"/>
      <c r="M38" s="136"/>
      <c r="N38" s="684">
        <f t="shared" si="29"/>
        <v>1</v>
      </c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684">
        <f t="shared" si="30"/>
        <v>1</v>
      </c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684">
        <f t="shared" si="31"/>
        <v>1</v>
      </c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684">
        <f t="shared" si="32"/>
        <v>0.5</v>
      </c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684">
        <f t="shared" si="33"/>
        <v>0.5</v>
      </c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684">
        <f t="shared" si="34"/>
        <v>1</v>
      </c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684">
        <f t="shared" si="35"/>
        <v>0</v>
      </c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684">
        <f t="shared" si="36"/>
        <v>0</v>
      </c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684">
        <f t="shared" si="37"/>
        <v>0</v>
      </c>
      <c r="DO38" s="136"/>
      <c r="DP38" s="136"/>
      <c r="DQ38" s="136"/>
      <c r="DR38" s="136"/>
      <c r="DS38" s="136"/>
      <c r="DT38" s="136"/>
      <c r="DU38" s="136"/>
      <c r="DV38" s="136"/>
      <c r="DW38" s="136"/>
      <c r="DX38" s="136"/>
      <c r="DY38" s="136"/>
      <c r="DZ38" s="136"/>
      <c r="EA38" s="684">
        <f t="shared" si="38"/>
        <v>0</v>
      </c>
      <c r="EB38" s="136"/>
      <c r="EC38" s="136"/>
      <c r="ED38" s="136"/>
      <c r="EE38" s="136"/>
      <c r="EF38" s="136"/>
      <c r="EG38" s="136"/>
      <c r="EH38" s="136"/>
      <c r="EI38" s="136"/>
      <c r="EJ38" s="136"/>
      <c r="EK38" s="136"/>
      <c r="EL38" s="136"/>
      <c r="EM38" s="136"/>
      <c r="EN38" s="130">
        <f t="shared" si="23"/>
        <v>0.1</v>
      </c>
      <c r="EO38" s="130">
        <f t="shared" si="24"/>
        <v>2.4900000000000002</v>
      </c>
      <c r="EP38" s="130">
        <f t="shared" si="25"/>
        <v>2.99</v>
      </c>
      <c r="EQ38" s="130">
        <f t="shared" si="26"/>
        <v>3.74</v>
      </c>
      <c r="ER38" s="130">
        <f t="shared" si="27"/>
        <v>4.49</v>
      </c>
      <c r="ES38" s="348">
        <f t="shared" si="28"/>
        <v>5</v>
      </c>
      <c r="ET38" s="136"/>
      <c r="EU38" s="136"/>
      <c r="EV38" s="136"/>
      <c r="EW38" s="136"/>
      <c r="EX38" s="136"/>
      <c r="EY38" s="136"/>
      <c r="EZ38" s="685">
        <f t="shared" si="39"/>
        <v>0</v>
      </c>
      <c r="FA38" s="136"/>
      <c r="FB38" s="136"/>
      <c r="FC38" s="136"/>
      <c r="FD38" s="136"/>
      <c r="FE38" s="136"/>
      <c r="FF38" s="136"/>
      <c r="FG38" s="136"/>
      <c r="FH38" s="136"/>
      <c r="FI38" s="136"/>
      <c r="FJ38" s="136"/>
      <c r="FK38" s="136"/>
      <c r="FL38" s="136"/>
      <c r="FM38" s="136"/>
      <c r="FN38" s="136"/>
      <c r="FO38" s="136"/>
      <c r="FP38" s="136"/>
      <c r="FQ38" s="136"/>
      <c r="FR38" s="136"/>
      <c r="FS38" s="136"/>
      <c r="FT38" s="136"/>
      <c r="FU38" s="136"/>
      <c r="FV38" s="136"/>
      <c r="FW38" s="136"/>
      <c r="FX38" s="136"/>
      <c r="FY38" s="136"/>
      <c r="FZ38" s="136"/>
      <c r="GA38" s="136"/>
      <c r="GB38" s="136"/>
      <c r="GC38" s="136"/>
      <c r="GD38" s="136"/>
    </row>
    <row r="39" spans="1:186" ht="17.25" hidden="1" customHeight="1">
      <c r="A39" s="136"/>
      <c r="B39" s="136"/>
      <c r="C39" s="136">
        <v>10</v>
      </c>
      <c r="D39" s="136">
        <v>0.1</v>
      </c>
      <c r="E39" s="136">
        <v>4.9000000000000004</v>
      </c>
      <c r="F39" s="136">
        <v>5.9</v>
      </c>
      <c r="G39" s="136">
        <v>7.4</v>
      </c>
      <c r="H39" s="136">
        <v>8.9</v>
      </c>
      <c r="I39" s="136"/>
      <c r="J39" s="136"/>
      <c r="K39" s="136"/>
      <c r="L39" s="136"/>
      <c r="M39" s="136"/>
      <c r="N39" s="684">
        <f t="shared" si="29"/>
        <v>2.5</v>
      </c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684">
        <f t="shared" si="30"/>
        <v>2.5</v>
      </c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  <c r="AM39" s="136"/>
      <c r="AN39" s="684">
        <f t="shared" si="31"/>
        <v>0</v>
      </c>
      <c r="AO39" s="136"/>
      <c r="AP39" s="136"/>
      <c r="AQ39" s="136"/>
      <c r="AR39" s="136"/>
      <c r="AS39" s="136"/>
      <c r="AT39" s="136"/>
      <c r="AU39" s="136"/>
      <c r="AV39" s="136"/>
      <c r="AW39" s="136"/>
      <c r="AX39" s="136"/>
      <c r="AY39" s="136"/>
      <c r="AZ39" s="136"/>
      <c r="BA39" s="684">
        <f t="shared" si="32"/>
        <v>0</v>
      </c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36"/>
      <c r="BM39" s="136"/>
      <c r="BN39" s="684">
        <f t="shared" si="33"/>
        <v>0</v>
      </c>
      <c r="BO39" s="136"/>
      <c r="BP39" s="136"/>
      <c r="BQ39" s="136"/>
      <c r="BR39" s="136"/>
      <c r="BS39" s="136"/>
      <c r="BT39" s="136"/>
      <c r="BU39" s="136"/>
      <c r="BV39" s="136"/>
      <c r="BW39" s="136"/>
      <c r="BX39" s="136"/>
      <c r="BY39" s="136"/>
      <c r="BZ39" s="136"/>
      <c r="CA39" s="684">
        <f t="shared" si="34"/>
        <v>0</v>
      </c>
      <c r="CB39" s="136"/>
      <c r="CC39" s="136"/>
      <c r="CD39" s="136"/>
      <c r="CE39" s="136"/>
      <c r="CF39" s="136"/>
      <c r="CG39" s="136"/>
      <c r="CH39" s="136"/>
      <c r="CI39" s="136"/>
      <c r="CJ39" s="136"/>
      <c r="CK39" s="136"/>
      <c r="CL39" s="136"/>
      <c r="CM39" s="136"/>
      <c r="CN39" s="684">
        <f t="shared" si="35"/>
        <v>0</v>
      </c>
      <c r="CO39" s="136"/>
      <c r="CP39" s="136"/>
      <c r="CQ39" s="136"/>
      <c r="CR39" s="136"/>
      <c r="CS39" s="136"/>
      <c r="CT39" s="136"/>
      <c r="CU39" s="136"/>
      <c r="CV39" s="136"/>
      <c r="CW39" s="136"/>
      <c r="CX39" s="136"/>
      <c r="CY39" s="136"/>
      <c r="CZ39" s="136"/>
      <c r="DA39" s="684">
        <f t="shared" si="36"/>
        <v>0</v>
      </c>
      <c r="DB39" s="136"/>
      <c r="DC39" s="136"/>
      <c r="DD39" s="136"/>
      <c r="DE39" s="136"/>
      <c r="DF39" s="136"/>
      <c r="DG39" s="136"/>
      <c r="DH39" s="136"/>
      <c r="DI39" s="136"/>
      <c r="DJ39" s="136"/>
      <c r="DK39" s="136"/>
      <c r="DL39" s="136"/>
      <c r="DM39" s="136"/>
      <c r="DN39" s="684">
        <f t="shared" si="37"/>
        <v>0</v>
      </c>
      <c r="DO39" s="136"/>
      <c r="DP39" s="136"/>
      <c r="DQ39" s="136"/>
      <c r="DR39" s="136"/>
      <c r="DS39" s="136"/>
      <c r="DT39" s="136"/>
      <c r="DU39" s="136"/>
      <c r="DV39" s="136"/>
      <c r="DW39" s="136"/>
      <c r="DX39" s="136"/>
      <c r="DY39" s="136"/>
      <c r="DZ39" s="136"/>
      <c r="EA39" s="684">
        <f t="shared" si="38"/>
        <v>0</v>
      </c>
      <c r="EB39" s="136"/>
      <c r="EC39" s="136"/>
      <c r="ED39" s="136"/>
      <c r="EE39" s="136"/>
      <c r="EF39" s="136"/>
      <c r="EG39" s="136"/>
      <c r="EH39" s="136"/>
      <c r="EI39" s="136"/>
      <c r="EJ39" s="136"/>
      <c r="EK39" s="136"/>
      <c r="EL39" s="136"/>
      <c r="EM39" s="136"/>
      <c r="EN39" s="130">
        <f t="shared" si="23"/>
        <v>0.1</v>
      </c>
      <c r="EO39" s="130">
        <f t="shared" si="24"/>
        <v>2.4900000000000002</v>
      </c>
      <c r="EP39" s="130">
        <f t="shared" si="25"/>
        <v>2.99</v>
      </c>
      <c r="EQ39" s="130">
        <f t="shared" si="26"/>
        <v>3.74</v>
      </c>
      <c r="ER39" s="130">
        <f t="shared" si="27"/>
        <v>4.49</v>
      </c>
      <c r="ES39" s="348">
        <f t="shared" si="28"/>
        <v>5</v>
      </c>
      <c r="ET39" s="136"/>
      <c r="EU39" s="130">
        <f>LOOKUP(EZ39,$C$31:$C$42,$D$31:$D$42)</f>
        <v>0.1</v>
      </c>
      <c r="EV39" s="130">
        <f>LOOKUP(EZ39,$C$31:$C$42,$E$31:$E$42)</f>
        <v>2.4900000000000002</v>
      </c>
      <c r="EW39" s="130">
        <f>LOOKUP(EZ39,$C$31:$C$42,$F$31:$F$42)</f>
        <v>2.99</v>
      </c>
      <c r="EX39" s="130">
        <f>LOOKUP(EZ39,$C$31:$C$42,$G$31:$G$42)</f>
        <v>3.74</v>
      </c>
      <c r="EY39" s="130">
        <f>LOOKUP(EZ39,$C$31:$C$42,$H$31:$H$42)</f>
        <v>4.49</v>
      </c>
      <c r="EZ39" s="685">
        <f t="shared" si="39"/>
        <v>5</v>
      </c>
      <c r="FA39" s="136"/>
      <c r="FB39" s="136"/>
      <c r="FC39" s="136"/>
      <c r="FD39" s="136"/>
      <c r="FE39" s="136"/>
      <c r="FF39" s="136"/>
      <c r="FG39" s="136"/>
      <c r="FH39" s="136"/>
      <c r="FI39" s="136"/>
      <c r="FJ39" s="136"/>
      <c r="FK39" s="136"/>
      <c r="FL39" s="136"/>
      <c r="FM39" s="136"/>
      <c r="FN39" s="136"/>
      <c r="FO39" s="136"/>
      <c r="FP39" s="136"/>
      <c r="FQ39" s="136"/>
      <c r="FR39" s="136"/>
      <c r="FS39" s="136"/>
      <c r="FT39" s="136"/>
      <c r="FU39" s="136"/>
      <c r="FV39" s="136"/>
      <c r="FW39" s="136"/>
      <c r="FX39" s="136"/>
      <c r="FY39" s="136"/>
      <c r="FZ39" s="136"/>
      <c r="GA39" s="136"/>
      <c r="GB39" s="136"/>
      <c r="GC39" s="136"/>
      <c r="GD39" s="136"/>
    </row>
    <row r="40" spans="1:186" ht="17.25" hidden="1" customHeight="1">
      <c r="A40" s="136"/>
      <c r="B40" s="136">
        <v>5</v>
      </c>
      <c r="C40" s="136">
        <v>20</v>
      </c>
      <c r="D40" s="136">
        <v>0.1</v>
      </c>
      <c r="E40" s="136">
        <v>9.8000000000000007</v>
      </c>
      <c r="F40" s="136">
        <v>11.8</v>
      </c>
      <c r="G40" s="136">
        <v>14.8</v>
      </c>
      <c r="H40" s="136">
        <v>17.8</v>
      </c>
      <c r="I40" s="136"/>
      <c r="J40" s="136"/>
      <c r="K40" s="136"/>
      <c r="L40" s="136"/>
      <c r="M40" s="136"/>
      <c r="N40" s="684">
        <f t="shared" si="29"/>
        <v>3</v>
      </c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684">
        <f t="shared" si="30"/>
        <v>2</v>
      </c>
      <c r="AB40" s="136"/>
      <c r="AC40" s="136"/>
      <c r="AD40" s="136"/>
      <c r="AE40" s="136"/>
      <c r="AF40" s="136"/>
      <c r="AG40" s="136"/>
      <c r="AH40" s="136"/>
      <c r="AI40" s="136"/>
      <c r="AJ40" s="136"/>
      <c r="AK40" s="136"/>
      <c r="AL40" s="136"/>
      <c r="AM40" s="136"/>
      <c r="AN40" s="684">
        <f t="shared" si="31"/>
        <v>0</v>
      </c>
      <c r="AO40" s="136"/>
      <c r="AP40" s="136"/>
      <c r="AQ40" s="136"/>
      <c r="AR40" s="136"/>
      <c r="AS40" s="136"/>
      <c r="AT40" s="136"/>
      <c r="AU40" s="136"/>
      <c r="AV40" s="136"/>
      <c r="AW40" s="136"/>
      <c r="AX40" s="136"/>
      <c r="AY40" s="136"/>
      <c r="AZ40" s="136"/>
      <c r="BA40" s="684">
        <f t="shared" si="32"/>
        <v>0</v>
      </c>
      <c r="BB40" s="136"/>
      <c r="BC40" s="136"/>
      <c r="BD40" s="136"/>
      <c r="BE40" s="136"/>
      <c r="BF40" s="136"/>
      <c r="BG40" s="136"/>
      <c r="BH40" s="136"/>
      <c r="BI40" s="136"/>
      <c r="BJ40" s="136"/>
      <c r="BK40" s="136"/>
      <c r="BL40" s="136"/>
      <c r="BM40" s="136"/>
      <c r="BN40" s="684">
        <f t="shared" si="33"/>
        <v>0</v>
      </c>
      <c r="BO40" s="136"/>
      <c r="BP40" s="136"/>
      <c r="BQ40" s="136"/>
      <c r="BR40" s="136"/>
      <c r="BS40" s="136"/>
      <c r="BT40" s="136"/>
      <c r="BU40" s="136"/>
      <c r="BV40" s="136"/>
      <c r="BW40" s="136"/>
      <c r="BX40" s="136"/>
      <c r="BY40" s="136"/>
      <c r="BZ40" s="136"/>
      <c r="CA40" s="684">
        <f t="shared" si="34"/>
        <v>0</v>
      </c>
      <c r="CB40" s="136"/>
      <c r="CC40" s="136"/>
      <c r="CD40" s="136"/>
      <c r="CE40" s="136"/>
      <c r="CF40" s="136"/>
      <c r="CG40" s="136"/>
      <c r="CH40" s="136"/>
      <c r="CI40" s="136"/>
      <c r="CJ40" s="136"/>
      <c r="CK40" s="136"/>
      <c r="CL40" s="136"/>
      <c r="CM40" s="136"/>
      <c r="CN40" s="684">
        <f t="shared" si="35"/>
        <v>0</v>
      </c>
      <c r="CO40" s="136"/>
      <c r="CP40" s="136"/>
      <c r="CQ40" s="136"/>
      <c r="CR40" s="136"/>
      <c r="CS40" s="136"/>
      <c r="CT40" s="136"/>
      <c r="CU40" s="136"/>
      <c r="CV40" s="136"/>
      <c r="CW40" s="136"/>
      <c r="CX40" s="136"/>
      <c r="CY40" s="136"/>
      <c r="CZ40" s="136"/>
      <c r="DA40" s="684">
        <f t="shared" si="36"/>
        <v>0</v>
      </c>
      <c r="DB40" s="136"/>
      <c r="DC40" s="136"/>
      <c r="DD40" s="136"/>
      <c r="DE40" s="136"/>
      <c r="DF40" s="136"/>
      <c r="DG40" s="136"/>
      <c r="DH40" s="136"/>
      <c r="DI40" s="136"/>
      <c r="DJ40" s="136"/>
      <c r="DK40" s="136"/>
      <c r="DL40" s="136"/>
      <c r="DM40" s="136"/>
      <c r="DN40" s="684">
        <f t="shared" si="37"/>
        <v>0</v>
      </c>
      <c r="DO40" s="136"/>
      <c r="DP40" s="136"/>
      <c r="DQ40" s="136"/>
      <c r="DR40" s="136"/>
      <c r="DS40" s="136"/>
      <c r="DT40" s="136"/>
      <c r="DU40" s="136"/>
      <c r="DV40" s="136"/>
      <c r="DW40" s="136"/>
      <c r="DX40" s="136"/>
      <c r="DY40" s="136"/>
      <c r="DZ40" s="136"/>
      <c r="EA40" s="684">
        <f t="shared" si="38"/>
        <v>0</v>
      </c>
      <c r="EB40" s="136"/>
      <c r="EC40" s="136"/>
      <c r="ED40" s="136"/>
      <c r="EE40" s="136"/>
      <c r="EF40" s="136"/>
      <c r="EG40" s="136"/>
      <c r="EH40" s="136"/>
      <c r="EI40" s="136"/>
      <c r="EJ40" s="136"/>
      <c r="EK40" s="136"/>
      <c r="EL40" s="136"/>
      <c r="EM40" s="136"/>
      <c r="EN40" s="130">
        <f t="shared" si="23"/>
        <v>0.1</v>
      </c>
      <c r="EO40" s="130">
        <f t="shared" si="24"/>
        <v>2.4900000000000002</v>
      </c>
      <c r="EP40" s="130">
        <f t="shared" si="25"/>
        <v>2.99</v>
      </c>
      <c r="EQ40" s="130">
        <f t="shared" si="26"/>
        <v>3.74</v>
      </c>
      <c r="ER40" s="130">
        <f t="shared" si="27"/>
        <v>4.49</v>
      </c>
      <c r="ES40" s="348">
        <f t="shared" si="28"/>
        <v>5</v>
      </c>
      <c r="ET40" s="136"/>
      <c r="EU40" s="130">
        <f>LOOKUP(EZ40,$C$31:$C$42,$D$31:$D$42)</f>
        <v>0.1</v>
      </c>
      <c r="EV40" s="130">
        <f>LOOKUP(EZ40,$C$31:$C$42,$E$31:$E$42)</f>
        <v>2.4900000000000002</v>
      </c>
      <c r="EW40" s="130">
        <f>LOOKUP(EZ40,$C$31:$C$42,$F$31:$F$42)</f>
        <v>2.99</v>
      </c>
      <c r="EX40" s="130">
        <f>LOOKUP(EZ40,$C$31:$C$42,$G$31:$G$42)</f>
        <v>3.74</v>
      </c>
      <c r="EY40" s="130">
        <f>LOOKUP(EZ40,$C$31:$C$42,$H$31:$H$42)</f>
        <v>4.49</v>
      </c>
      <c r="EZ40" s="685">
        <f t="shared" si="39"/>
        <v>5</v>
      </c>
      <c r="FA40" s="136"/>
      <c r="FB40" s="136"/>
      <c r="FC40" s="136"/>
      <c r="FD40" s="136"/>
      <c r="FE40" s="136"/>
      <c r="FF40" s="136"/>
      <c r="FG40" s="136"/>
      <c r="FH40" s="136"/>
      <c r="FI40" s="136"/>
      <c r="FJ40" s="136"/>
      <c r="FK40" s="136"/>
      <c r="FL40" s="136"/>
      <c r="FM40" s="136"/>
      <c r="FN40" s="136"/>
      <c r="FO40" s="136"/>
      <c r="FP40" s="136"/>
      <c r="FQ40" s="136"/>
      <c r="FR40" s="136"/>
      <c r="FS40" s="136"/>
      <c r="FT40" s="136"/>
      <c r="FU40" s="136"/>
      <c r="FV40" s="136"/>
      <c r="FW40" s="136"/>
      <c r="FX40" s="136"/>
      <c r="FY40" s="136"/>
      <c r="FZ40" s="136"/>
      <c r="GA40" s="136"/>
      <c r="GB40" s="136"/>
      <c r="GC40" s="136"/>
      <c r="GD40" s="136"/>
    </row>
    <row r="41" spans="1:186" ht="17.25" hidden="1" customHeight="1">
      <c r="A41" s="136"/>
      <c r="B41" s="136"/>
      <c r="C41" s="136">
        <v>65</v>
      </c>
      <c r="D41" s="136">
        <v>0.1</v>
      </c>
      <c r="E41" s="136">
        <v>31.89</v>
      </c>
      <c r="F41" s="136">
        <v>38.39</v>
      </c>
      <c r="G41" s="136">
        <v>48.14</v>
      </c>
      <c r="H41" s="136">
        <v>57.89</v>
      </c>
      <c r="I41" s="136"/>
      <c r="J41" s="136"/>
      <c r="K41" s="136"/>
      <c r="L41" s="136"/>
      <c r="M41" s="136"/>
      <c r="N41" s="684">
        <f t="shared" si="29"/>
        <v>3</v>
      </c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684">
        <f t="shared" si="30"/>
        <v>2</v>
      </c>
      <c r="AB41" s="136"/>
      <c r="AC41" s="136"/>
      <c r="AD41" s="136"/>
      <c r="AE41" s="136"/>
      <c r="AF41" s="136"/>
      <c r="AG41" s="136"/>
      <c r="AH41" s="136"/>
      <c r="AI41" s="136"/>
      <c r="AJ41" s="136"/>
      <c r="AK41" s="136"/>
      <c r="AL41" s="136"/>
      <c r="AM41" s="136"/>
      <c r="AN41" s="684">
        <f t="shared" si="31"/>
        <v>0</v>
      </c>
      <c r="AO41" s="136"/>
      <c r="AP41" s="136"/>
      <c r="AQ41" s="136"/>
      <c r="AR41" s="136"/>
      <c r="AS41" s="136"/>
      <c r="AT41" s="136"/>
      <c r="AU41" s="136"/>
      <c r="AV41" s="136"/>
      <c r="AW41" s="136"/>
      <c r="AX41" s="136"/>
      <c r="AY41" s="136"/>
      <c r="AZ41" s="136"/>
      <c r="BA41" s="684">
        <f t="shared" si="32"/>
        <v>0</v>
      </c>
      <c r="BB41" s="136"/>
      <c r="BC41" s="136"/>
      <c r="BD41" s="136"/>
      <c r="BE41" s="136"/>
      <c r="BF41" s="136"/>
      <c r="BG41" s="136"/>
      <c r="BH41" s="136"/>
      <c r="BI41" s="136"/>
      <c r="BJ41" s="136"/>
      <c r="BK41" s="136"/>
      <c r="BL41" s="136"/>
      <c r="BM41" s="136"/>
      <c r="BN41" s="684">
        <f t="shared" si="33"/>
        <v>0</v>
      </c>
      <c r="BO41" s="136"/>
      <c r="BP41" s="136"/>
      <c r="BQ41" s="136"/>
      <c r="BR41" s="136"/>
      <c r="BS41" s="136"/>
      <c r="BT41" s="136"/>
      <c r="BU41" s="136"/>
      <c r="BV41" s="136"/>
      <c r="BW41" s="136"/>
      <c r="BX41" s="136"/>
      <c r="BY41" s="136"/>
      <c r="BZ41" s="136"/>
      <c r="CA41" s="684">
        <f t="shared" si="34"/>
        <v>0</v>
      </c>
      <c r="CB41" s="136"/>
      <c r="CC41" s="136"/>
      <c r="CD41" s="136"/>
      <c r="CE41" s="136"/>
      <c r="CF41" s="136"/>
      <c r="CG41" s="136"/>
      <c r="CH41" s="136"/>
      <c r="CI41" s="136"/>
      <c r="CJ41" s="136"/>
      <c r="CK41" s="136"/>
      <c r="CL41" s="136"/>
      <c r="CM41" s="136"/>
      <c r="CN41" s="684">
        <f t="shared" si="35"/>
        <v>0</v>
      </c>
      <c r="CO41" s="136"/>
      <c r="CP41" s="136"/>
      <c r="CQ41" s="136"/>
      <c r="CR41" s="136"/>
      <c r="CS41" s="136"/>
      <c r="CT41" s="136"/>
      <c r="CU41" s="136"/>
      <c r="CV41" s="136"/>
      <c r="CW41" s="136"/>
      <c r="CX41" s="136"/>
      <c r="CY41" s="136"/>
      <c r="CZ41" s="136"/>
      <c r="DA41" s="684">
        <f t="shared" si="36"/>
        <v>0</v>
      </c>
      <c r="DB41" s="136"/>
      <c r="DC41" s="136"/>
      <c r="DD41" s="136"/>
      <c r="DE41" s="136"/>
      <c r="DF41" s="136"/>
      <c r="DG41" s="136"/>
      <c r="DH41" s="136"/>
      <c r="DI41" s="136"/>
      <c r="DJ41" s="136"/>
      <c r="DK41" s="136"/>
      <c r="DL41" s="136"/>
      <c r="DM41" s="136"/>
      <c r="DN41" s="684">
        <f t="shared" si="37"/>
        <v>0</v>
      </c>
      <c r="DO41" s="136"/>
      <c r="DP41" s="136"/>
      <c r="DQ41" s="136"/>
      <c r="DR41" s="136"/>
      <c r="DS41" s="136"/>
      <c r="DT41" s="136"/>
      <c r="DU41" s="136"/>
      <c r="DV41" s="136"/>
      <c r="DW41" s="136"/>
      <c r="DX41" s="136"/>
      <c r="DY41" s="136"/>
      <c r="DZ41" s="136"/>
      <c r="EA41" s="684">
        <f t="shared" si="38"/>
        <v>0</v>
      </c>
      <c r="EB41" s="136"/>
      <c r="EC41" s="136"/>
      <c r="ED41" s="136"/>
      <c r="EE41" s="136"/>
      <c r="EF41" s="136"/>
      <c r="EG41" s="136"/>
      <c r="EH41" s="136"/>
      <c r="EI41" s="136"/>
      <c r="EJ41" s="136"/>
      <c r="EK41" s="136"/>
      <c r="EL41" s="136"/>
      <c r="EM41" s="136"/>
      <c r="EN41" s="130">
        <f t="shared" si="23"/>
        <v>0.1</v>
      </c>
      <c r="EO41" s="130">
        <f t="shared" si="24"/>
        <v>2.4900000000000002</v>
      </c>
      <c r="EP41" s="130">
        <f t="shared" si="25"/>
        <v>2.99</v>
      </c>
      <c r="EQ41" s="130">
        <f t="shared" si="26"/>
        <v>3.74</v>
      </c>
      <c r="ER41" s="130">
        <f t="shared" si="27"/>
        <v>4.49</v>
      </c>
      <c r="ES41" s="348">
        <f t="shared" si="28"/>
        <v>5</v>
      </c>
      <c r="ET41" s="136"/>
      <c r="EU41" s="130">
        <f>LOOKUP(EZ41,$C$31:$C$42,$D$31:$D$42)</f>
        <v>0.1</v>
      </c>
      <c r="EV41" s="130">
        <f>LOOKUP(EZ41,$C$31:$C$42,$E$31:$E$42)</f>
        <v>2.4900000000000002</v>
      </c>
      <c r="EW41" s="130">
        <f>LOOKUP(EZ41,$C$31:$C$42,$F$31:$F$42)</f>
        <v>2.99</v>
      </c>
      <c r="EX41" s="130">
        <f>LOOKUP(EZ41,$C$31:$C$42,$G$31:$G$42)</f>
        <v>3.74</v>
      </c>
      <c r="EY41" s="130">
        <f>LOOKUP(EZ41,$C$31:$C$42,$H$31:$H$42)</f>
        <v>4.49</v>
      </c>
      <c r="EZ41" s="685">
        <f t="shared" si="39"/>
        <v>5</v>
      </c>
      <c r="FA41" s="136"/>
      <c r="FB41" s="136"/>
      <c r="FC41" s="136"/>
      <c r="FD41" s="136"/>
      <c r="FE41" s="136"/>
      <c r="FF41" s="136"/>
      <c r="FG41" s="136"/>
      <c r="FH41" s="136"/>
      <c r="FI41" s="136"/>
      <c r="FJ41" s="136"/>
      <c r="FK41" s="136"/>
      <c r="FL41" s="136"/>
      <c r="FM41" s="136"/>
      <c r="FN41" s="136"/>
      <c r="FO41" s="136"/>
      <c r="FP41" s="136"/>
      <c r="FQ41" s="136"/>
      <c r="FR41" s="136"/>
      <c r="FS41" s="136"/>
      <c r="FT41" s="136"/>
      <c r="FU41" s="136"/>
      <c r="FV41" s="136"/>
      <c r="FW41" s="136"/>
      <c r="FX41" s="136"/>
      <c r="FY41" s="136"/>
      <c r="FZ41" s="136"/>
      <c r="GA41" s="136"/>
      <c r="GB41" s="136"/>
      <c r="GC41" s="136"/>
      <c r="GD41" s="136"/>
    </row>
    <row r="42" spans="1:186" ht="17.25" hidden="1" customHeight="1">
      <c r="A42" s="136"/>
      <c r="B42" s="136">
        <v>6</v>
      </c>
      <c r="C42" s="136">
        <v>100</v>
      </c>
      <c r="D42" s="136">
        <v>0.1</v>
      </c>
      <c r="E42" s="136">
        <v>49.99</v>
      </c>
      <c r="F42" s="136">
        <v>59.99</v>
      </c>
      <c r="G42" s="136">
        <v>74.989999999999995</v>
      </c>
      <c r="H42" s="136">
        <v>89.99</v>
      </c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H42" s="136"/>
      <c r="AI42" s="136"/>
      <c r="AJ42" s="136"/>
      <c r="AK42" s="136"/>
      <c r="AL42" s="136"/>
      <c r="AM42" s="136"/>
      <c r="AN42" s="136"/>
      <c r="AO42" s="136"/>
      <c r="AP42" s="136"/>
      <c r="AQ42" s="136"/>
      <c r="AR42" s="136"/>
      <c r="AS42" s="136"/>
      <c r="AT42" s="136"/>
      <c r="AU42" s="136"/>
      <c r="AV42" s="136"/>
      <c r="AW42" s="136"/>
      <c r="AX42" s="136"/>
      <c r="AY42" s="136"/>
      <c r="AZ42" s="136"/>
      <c r="BA42" s="136"/>
      <c r="BB42" s="136"/>
      <c r="BC42" s="136"/>
      <c r="BD42" s="136"/>
      <c r="BE42" s="136"/>
      <c r="BF42" s="136"/>
      <c r="BG42" s="136"/>
      <c r="BH42" s="136"/>
      <c r="BI42" s="136"/>
      <c r="BJ42" s="136"/>
      <c r="BK42" s="136"/>
      <c r="BL42" s="136"/>
      <c r="BM42" s="136"/>
      <c r="BN42" s="136"/>
      <c r="BO42" s="136"/>
      <c r="BP42" s="136"/>
      <c r="BQ42" s="136"/>
      <c r="BR42" s="136"/>
      <c r="BS42" s="136"/>
      <c r="BT42" s="136"/>
      <c r="BU42" s="136"/>
      <c r="BV42" s="136"/>
      <c r="BW42" s="136"/>
      <c r="BX42" s="136"/>
      <c r="BY42" s="136"/>
      <c r="BZ42" s="136"/>
      <c r="CA42" s="136"/>
      <c r="CB42" s="136"/>
      <c r="CC42" s="136"/>
      <c r="CD42" s="136"/>
      <c r="CE42" s="136"/>
      <c r="CF42" s="136"/>
      <c r="CG42" s="136"/>
      <c r="CH42" s="136"/>
      <c r="CI42" s="136"/>
      <c r="CJ42" s="136"/>
      <c r="CK42" s="136"/>
      <c r="CL42" s="136"/>
      <c r="CM42" s="136"/>
      <c r="CN42" s="136"/>
      <c r="CO42" s="136"/>
      <c r="CP42" s="136"/>
      <c r="CQ42" s="136"/>
      <c r="CR42" s="136"/>
      <c r="CS42" s="136"/>
      <c r="CT42" s="136"/>
      <c r="CU42" s="136"/>
      <c r="CV42" s="136"/>
      <c r="CW42" s="136"/>
      <c r="CX42" s="136"/>
      <c r="CY42" s="136"/>
      <c r="CZ42" s="136"/>
      <c r="DA42" s="136"/>
      <c r="DB42" s="136"/>
      <c r="DC42" s="136"/>
      <c r="DD42" s="136"/>
      <c r="DE42" s="136"/>
      <c r="DF42" s="136"/>
      <c r="DG42" s="136"/>
      <c r="DH42" s="136"/>
      <c r="DI42" s="136"/>
      <c r="DJ42" s="136"/>
      <c r="DK42" s="136"/>
      <c r="DL42" s="136"/>
      <c r="DM42" s="136"/>
      <c r="DN42" s="136"/>
      <c r="DO42" s="136"/>
      <c r="DP42" s="136"/>
      <c r="DQ42" s="136"/>
      <c r="DR42" s="136"/>
      <c r="DS42" s="136"/>
      <c r="DT42" s="136"/>
      <c r="DU42" s="136"/>
      <c r="DV42" s="136"/>
      <c r="DW42" s="136"/>
      <c r="DX42" s="136"/>
      <c r="DY42" s="136"/>
      <c r="DZ42" s="136"/>
      <c r="EA42" s="136"/>
      <c r="EB42" s="136"/>
      <c r="EC42" s="136"/>
      <c r="ED42" s="136"/>
      <c r="EE42" s="136"/>
      <c r="EF42" s="136"/>
      <c r="EG42" s="136"/>
      <c r="EH42" s="136"/>
      <c r="EI42" s="136"/>
      <c r="EJ42" s="136"/>
      <c r="EK42" s="136"/>
      <c r="EL42" s="136"/>
      <c r="EM42" s="136"/>
      <c r="EN42" s="136"/>
      <c r="EO42" s="136"/>
      <c r="EP42" s="136"/>
      <c r="EQ42" s="136"/>
      <c r="ER42" s="136"/>
      <c r="ES42" s="136"/>
      <c r="ET42" s="136"/>
      <c r="EU42" s="136"/>
      <c r="EV42" s="136"/>
      <c r="EW42" s="136"/>
      <c r="EX42" s="136"/>
      <c r="EY42" s="136"/>
      <c r="EZ42" s="136"/>
      <c r="FA42" s="136"/>
      <c r="FB42" s="136"/>
      <c r="FC42" s="136"/>
      <c r="FD42" s="136"/>
      <c r="FE42" s="136"/>
      <c r="FF42" s="136"/>
      <c r="FG42" s="136"/>
      <c r="FH42" s="136"/>
      <c r="FI42" s="136"/>
      <c r="FJ42" s="136"/>
      <c r="FK42" s="136"/>
      <c r="FL42" s="136"/>
      <c r="FM42" s="136"/>
      <c r="FN42" s="136"/>
      <c r="FO42" s="136"/>
      <c r="FP42" s="136"/>
      <c r="FQ42" s="136"/>
      <c r="FR42" s="136"/>
      <c r="FS42" s="136"/>
      <c r="FT42" s="136"/>
      <c r="FU42" s="136"/>
      <c r="FV42" s="136"/>
      <c r="FW42" s="136"/>
      <c r="FX42" s="136"/>
      <c r="FY42" s="136"/>
      <c r="FZ42" s="136"/>
      <c r="GA42" s="136"/>
      <c r="GB42" s="136"/>
      <c r="GC42" s="136"/>
      <c r="GD42" s="136"/>
    </row>
    <row r="43" spans="1:186" hidden="1">
      <c r="A43" s="136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H43" s="136"/>
      <c r="AI43" s="136"/>
      <c r="AJ43" s="136"/>
      <c r="AK43" s="136"/>
      <c r="AL43" s="136"/>
      <c r="AM43" s="136"/>
      <c r="AN43" s="136"/>
      <c r="AO43" s="136"/>
      <c r="AP43" s="136"/>
      <c r="AQ43" s="136"/>
      <c r="AR43" s="136"/>
      <c r="AS43" s="136"/>
      <c r="AT43" s="136"/>
      <c r="AU43" s="136"/>
      <c r="AV43" s="136"/>
      <c r="AW43" s="136"/>
      <c r="AX43" s="136"/>
      <c r="AY43" s="136"/>
      <c r="AZ43" s="136"/>
      <c r="BA43" s="136"/>
      <c r="BB43" s="136"/>
      <c r="BC43" s="136"/>
      <c r="BD43" s="136"/>
      <c r="BE43" s="136"/>
      <c r="BF43" s="136"/>
      <c r="BG43" s="136"/>
      <c r="BH43" s="136"/>
      <c r="BI43" s="136"/>
      <c r="BJ43" s="136"/>
      <c r="BK43" s="136"/>
      <c r="BL43" s="136"/>
      <c r="BM43" s="136"/>
      <c r="BN43" s="136"/>
      <c r="BO43" s="136"/>
      <c r="BP43" s="136"/>
      <c r="BQ43" s="136"/>
      <c r="BR43" s="136"/>
      <c r="BS43" s="136"/>
      <c r="BT43" s="136"/>
      <c r="BU43" s="136"/>
      <c r="BV43" s="136"/>
      <c r="BW43" s="136"/>
      <c r="BX43" s="136"/>
      <c r="BY43" s="136"/>
      <c r="BZ43" s="136"/>
      <c r="CA43" s="136"/>
      <c r="CB43" s="136"/>
      <c r="CC43" s="136"/>
      <c r="CD43" s="136"/>
      <c r="CE43" s="136"/>
      <c r="CF43" s="136"/>
      <c r="CG43" s="136"/>
      <c r="CH43" s="136"/>
      <c r="CI43" s="136"/>
      <c r="CJ43" s="136"/>
      <c r="CK43" s="136"/>
      <c r="CL43" s="136"/>
      <c r="CM43" s="136"/>
      <c r="CN43" s="136"/>
      <c r="CO43" s="136"/>
      <c r="CP43" s="136"/>
      <c r="CQ43" s="136"/>
      <c r="CR43" s="136"/>
      <c r="CS43" s="136"/>
      <c r="CT43" s="136"/>
      <c r="CU43" s="136"/>
      <c r="CV43" s="136"/>
      <c r="CW43" s="136"/>
      <c r="CX43" s="136"/>
      <c r="CY43" s="136"/>
      <c r="CZ43" s="136"/>
      <c r="DA43" s="136"/>
      <c r="DB43" s="136"/>
      <c r="DC43" s="136"/>
      <c r="DD43" s="136"/>
      <c r="DE43" s="136"/>
      <c r="DF43" s="136"/>
      <c r="DG43" s="136"/>
      <c r="DH43" s="136"/>
      <c r="DI43" s="136"/>
      <c r="DJ43" s="136"/>
      <c r="DK43" s="136"/>
      <c r="DL43" s="136"/>
      <c r="DM43" s="136"/>
      <c r="DN43" s="136"/>
      <c r="DO43" s="136"/>
      <c r="DP43" s="136"/>
      <c r="DQ43" s="136"/>
      <c r="DR43" s="136"/>
      <c r="DS43" s="136"/>
      <c r="DT43" s="136"/>
      <c r="DU43" s="136"/>
      <c r="DV43" s="136"/>
      <c r="DW43" s="136"/>
      <c r="DX43" s="136"/>
      <c r="DY43" s="136"/>
      <c r="DZ43" s="136"/>
      <c r="EA43" s="136"/>
      <c r="EB43" s="136"/>
      <c r="EC43" s="136"/>
      <c r="ED43" s="136"/>
      <c r="EE43" s="136"/>
      <c r="EF43" s="136"/>
      <c r="EG43" s="136"/>
      <c r="EH43" s="136"/>
      <c r="EI43" s="136"/>
      <c r="EJ43" s="136"/>
      <c r="EK43" s="136"/>
      <c r="EL43" s="136"/>
      <c r="EM43" s="136"/>
      <c r="EN43" s="136"/>
      <c r="EO43" s="136"/>
      <c r="EP43" s="136"/>
      <c r="EQ43" s="136"/>
      <c r="ER43" s="136"/>
      <c r="ES43" s="316"/>
      <c r="ET43" s="136"/>
      <c r="EU43" s="136"/>
      <c r="EV43" s="136"/>
      <c r="EW43" s="136"/>
      <c r="EX43" s="136"/>
      <c r="EY43" s="136"/>
      <c r="EZ43" s="136"/>
      <c r="FA43" s="136"/>
      <c r="FB43" s="136"/>
      <c r="FC43" s="136"/>
      <c r="FD43" s="136"/>
      <c r="FE43" s="136"/>
      <c r="FF43" s="136"/>
      <c r="FG43" s="136"/>
      <c r="FH43" s="136"/>
      <c r="FI43" s="136"/>
      <c r="FJ43" s="136"/>
      <c r="FK43" s="136"/>
      <c r="FL43" s="136"/>
      <c r="FM43" s="136"/>
      <c r="FN43" s="136"/>
      <c r="FO43" s="136"/>
      <c r="FP43" s="136"/>
      <c r="FQ43" s="136"/>
      <c r="FR43" s="136"/>
      <c r="FS43" s="136"/>
      <c r="FT43" s="136"/>
      <c r="FU43" s="136"/>
      <c r="FV43" s="136"/>
      <c r="FW43" s="136"/>
      <c r="FX43" s="136"/>
      <c r="FY43" s="136"/>
      <c r="FZ43" s="136"/>
      <c r="GA43" s="136"/>
      <c r="GB43" s="136"/>
      <c r="GC43" s="136"/>
      <c r="GD43" s="136"/>
    </row>
    <row r="44" spans="1:186" hidden="1">
      <c r="A44" s="136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H44" s="136"/>
      <c r="AI44" s="136"/>
      <c r="AJ44" s="136"/>
      <c r="AK44" s="136"/>
      <c r="AL44" s="136"/>
      <c r="AM44" s="136"/>
      <c r="AN44" s="136"/>
      <c r="AO44" s="136"/>
      <c r="AP44" s="136"/>
      <c r="AQ44" s="136"/>
      <c r="AR44" s="136"/>
      <c r="AS44" s="136"/>
      <c r="AT44" s="136"/>
      <c r="AU44" s="136"/>
      <c r="AV44" s="136"/>
      <c r="AW44" s="136"/>
      <c r="AX44" s="136"/>
      <c r="AY44" s="136"/>
      <c r="AZ44" s="136"/>
      <c r="BA44" s="136"/>
      <c r="BB44" s="136"/>
      <c r="BC44" s="136"/>
      <c r="BD44" s="136"/>
      <c r="BE44" s="136"/>
      <c r="BF44" s="136"/>
      <c r="BG44" s="136"/>
      <c r="BH44" s="136"/>
      <c r="BI44" s="136"/>
      <c r="BJ44" s="136"/>
      <c r="BK44" s="136"/>
      <c r="BL44" s="136"/>
      <c r="BM44" s="136"/>
      <c r="BN44" s="136"/>
      <c r="BO44" s="136"/>
      <c r="BP44" s="136"/>
      <c r="BQ44" s="136"/>
      <c r="BR44" s="136"/>
      <c r="BS44" s="136"/>
      <c r="BT44" s="136"/>
      <c r="BU44" s="136"/>
      <c r="BV44" s="136"/>
      <c r="BW44" s="136"/>
      <c r="BX44" s="136"/>
      <c r="BY44" s="136"/>
      <c r="BZ44" s="136"/>
      <c r="CA44" s="136"/>
      <c r="CB44" s="136"/>
      <c r="CC44" s="136"/>
      <c r="CD44" s="136"/>
      <c r="CE44" s="136"/>
      <c r="CF44" s="136"/>
      <c r="CG44" s="136"/>
      <c r="CH44" s="136"/>
      <c r="CI44" s="136"/>
      <c r="CJ44" s="136"/>
      <c r="CK44" s="136"/>
      <c r="CL44" s="136"/>
      <c r="CM44" s="136"/>
      <c r="CN44" s="136"/>
      <c r="CO44" s="136"/>
      <c r="CP44" s="136"/>
      <c r="CQ44" s="136"/>
      <c r="CR44" s="136"/>
      <c r="CS44" s="136"/>
      <c r="CT44" s="136"/>
      <c r="CU44" s="136"/>
      <c r="CV44" s="136"/>
      <c r="CW44" s="136"/>
      <c r="CX44" s="136"/>
      <c r="CY44" s="136"/>
      <c r="CZ44" s="136"/>
      <c r="DA44" s="136"/>
      <c r="DB44" s="136"/>
      <c r="DC44" s="136"/>
      <c r="DD44" s="136"/>
      <c r="DE44" s="136"/>
      <c r="DF44" s="136"/>
      <c r="DG44" s="136"/>
      <c r="DH44" s="136"/>
      <c r="DI44" s="136"/>
      <c r="DJ44" s="136"/>
      <c r="DK44" s="136"/>
      <c r="DL44" s="136"/>
      <c r="DM44" s="136"/>
      <c r="DN44" s="136"/>
      <c r="DO44" s="136"/>
      <c r="DP44" s="136"/>
      <c r="DQ44" s="136"/>
      <c r="DR44" s="136"/>
      <c r="DS44" s="136"/>
      <c r="DT44" s="136"/>
      <c r="DU44" s="136"/>
      <c r="DV44" s="136"/>
      <c r="DW44" s="136"/>
      <c r="DX44" s="136"/>
      <c r="DY44" s="136"/>
      <c r="DZ44" s="136"/>
      <c r="EA44" s="136"/>
      <c r="EB44" s="136"/>
      <c r="EC44" s="136"/>
      <c r="ED44" s="136"/>
      <c r="EE44" s="136"/>
      <c r="EF44" s="136"/>
      <c r="EG44" s="136"/>
      <c r="EH44" s="136"/>
      <c r="EI44" s="136"/>
      <c r="EJ44" s="136"/>
      <c r="EK44" s="136"/>
      <c r="EL44" s="136"/>
      <c r="EM44" s="136"/>
      <c r="EN44" s="136"/>
      <c r="EO44" s="136"/>
      <c r="EP44" s="136"/>
      <c r="EQ44" s="136"/>
      <c r="ER44" s="136"/>
      <c r="ES44" s="316"/>
      <c r="ET44" s="136"/>
      <c r="EU44" s="686">
        <v>0</v>
      </c>
      <c r="EV44" s="686">
        <v>49.99</v>
      </c>
      <c r="EW44" s="686">
        <v>59.99</v>
      </c>
      <c r="EX44" s="686">
        <v>74.989999999999995</v>
      </c>
      <c r="EY44" s="686">
        <v>89.99</v>
      </c>
      <c r="EZ44" s="348">
        <v>100</v>
      </c>
      <c r="FA44" s="136"/>
      <c r="FB44" s="136"/>
      <c r="FC44" s="136"/>
      <c r="FD44" s="136"/>
      <c r="FE44" s="136"/>
      <c r="FF44" s="136"/>
      <c r="FG44" s="136"/>
      <c r="FH44" s="136"/>
      <c r="FI44" s="136"/>
      <c r="FJ44" s="136"/>
      <c r="FK44" s="136"/>
      <c r="FL44" s="136"/>
      <c r="FM44" s="136"/>
      <c r="FN44" s="136"/>
      <c r="FO44" s="136"/>
      <c r="FP44" s="136"/>
      <c r="FQ44" s="136"/>
      <c r="FR44" s="136"/>
      <c r="FS44" s="136"/>
      <c r="FT44" s="136"/>
      <c r="FU44" s="136"/>
      <c r="FV44" s="136"/>
      <c r="FW44" s="136"/>
      <c r="FX44" s="136"/>
      <c r="FY44" s="136"/>
      <c r="FZ44" s="136"/>
      <c r="GA44" s="136"/>
      <c r="GB44" s="136"/>
      <c r="GC44" s="136"/>
      <c r="GD44" s="136"/>
    </row>
    <row r="45" spans="1:186" hidden="1">
      <c r="A45" s="136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36"/>
      <c r="AI45" s="136"/>
      <c r="AJ45" s="136"/>
      <c r="AK45" s="136"/>
      <c r="AL45" s="136"/>
      <c r="AM45" s="136"/>
      <c r="AN45" s="136"/>
      <c r="AO45" s="136"/>
      <c r="AP45" s="136"/>
      <c r="AQ45" s="136"/>
      <c r="AR45" s="136"/>
      <c r="AS45" s="136"/>
      <c r="AT45" s="136"/>
      <c r="AU45" s="136"/>
      <c r="AV45" s="136"/>
      <c r="AW45" s="136"/>
      <c r="AX45" s="136"/>
      <c r="AY45" s="136"/>
      <c r="AZ45" s="136"/>
      <c r="BA45" s="136"/>
      <c r="BB45" s="136"/>
      <c r="BC45" s="136"/>
      <c r="BD45" s="136"/>
      <c r="BE45" s="136"/>
      <c r="BF45" s="136"/>
      <c r="BG45" s="136"/>
      <c r="BH45" s="136"/>
      <c r="BI45" s="136"/>
      <c r="BJ45" s="136"/>
      <c r="BK45" s="136"/>
      <c r="BL45" s="136"/>
      <c r="BM45" s="136"/>
      <c r="BN45" s="136"/>
      <c r="BO45" s="136"/>
      <c r="BP45" s="136"/>
      <c r="BQ45" s="136"/>
      <c r="BR45" s="136"/>
      <c r="BS45" s="136"/>
      <c r="BT45" s="136"/>
      <c r="BU45" s="136"/>
      <c r="BV45" s="136"/>
      <c r="BW45" s="136"/>
      <c r="BX45" s="136"/>
      <c r="BY45" s="136"/>
      <c r="BZ45" s="136"/>
      <c r="CA45" s="136"/>
      <c r="CB45" s="136"/>
      <c r="CC45" s="136"/>
      <c r="CD45" s="136"/>
      <c r="CE45" s="136"/>
      <c r="CF45" s="136"/>
      <c r="CG45" s="136"/>
      <c r="CH45" s="136"/>
      <c r="CI45" s="136"/>
      <c r="CJ45" s="136"/>
      <c r="CK45" s="136"/>
      <c r="CL45" s="136"/>
      <c r="CM45" s="136"/>
      <c r="CN45" s="136"/>
      <c r="CO45" s="136"/>
      <c r="CP45" s="136"/>
      <c r="CQ45" s="136"/>
      <c r="CR45" s="136"/>
      <c r="CS45" s="136"/>
      <c r="CT45" s="136"/>
      <c r="CU45" s="136"/>
      <c r="CV45" s="136"/>
      <c r="CW45" s="136"/>
      <c r="CX45" s="136"/>
      <c r="CY45" s="136"/>
      <c r="CZ45" s="136"/>
      <c r="DA45" s="136"/>
      <c r="DB45" s="136"/>
      <c r="DC45" s="136"/>
      <c r="DD45" s="136"/>
      <c r="DE45" s="136"/>
      <c r="DF45" s="136"/>
      <c r="DG45" s="136"/>
      <c r="DH45" s="136"/>
      <c r="DI45" s="136"/>
      <c r="DJ45" s="136"/>
      <c r="DK45" s="136"/>
      <c r="DL45" s="136"/>
      <c r="DM45" s="136"/>
      <c r="DN45" s="136"/>
      <c r="DO45" s="136"/>
      <c r="DP45" s="136"/>
      <c r="DQ45" s="136"/>
      <c r="DR45" s="136"/>
      <c r="DS45" s="136"/>
      <c r="DT45" s="136"/>
      <c r="DU45" s="136"/>
      <c r="DV45" s="136"/>
      <c r="DW45" s="136"/>
      <c r="DX45" s="136"/>
      <c r="DY45" s="136"/>
      <c r="DZ45" s="136"/>
      <c r="EA45" s="136"/>
      <c r="EB45" s="136"/>
      <c r="EC45" s="136"/>
      <c r="ED45" s="136"/>
      <c r="EE45" s="136"/>
      <c r="EF45" s="136"/>
      <c r="EG45" s="136"/>
      <c r="EH45" s="136"/>
      <c r="EI45" s="136"/>
      <c r="EJ45" s="136"/>
      <c r="EK45" s="136"/>
      <c r="EL45" s="136"/>
      <c r="EM45" s="136"/>
      <c r="EN45" s="136"/>
      <c r="EO45" s="136"/>
      <c r="EP45" s="136"/>
      <c r="EQ45" s="136"/>
      <c r="ER45" s="136"/>
      <c r="ES45" s="316"/>
      <c r="ET45" s="136"/>
      <c r="EU45" s="136"/>
      <c r="EV45" s="136"/>
      <c r="EW45" s="136"/>
      <c r="EX45" s="136"/>
      <c r="EY45" s="136"/>
      <c r="EZ45" s="136"/>
      <c r="FA45" s="136"/>
      <c r="FB45" s="136"/>
      <c r="FC45" s="136"/>
      <c r="FD45" s="136"/>
      <c r="FE45" s="136"/>
      <c r="FF45" s="136"/>
      <c r="FG45" s="136"/>
      <c r="FH45" s="136"/>
      <c r="FI45" s="136"/>
      <c r="FJ45" s="136"/>
      <c r="FK45" s="136"/>
      <c r="FL45" s="136"/>
      <c r="FM45" s="136"/>
      <c r="FN45" s="136"/>
      <c r="FO45" s="136"/>
      <c r="FP45" s="136"/>
      <c r="FQ45" s="136"/>
      <c r="FR45" s="136"/>
      <c r="FS45" s="136"/>
      <c r="FT45" s="136"/>
      <c r="FU45" s="136"/>
      <c r="FV45" s="136"/>
      <c r="FW45" s="136"/>
      <c r="FX45" s="136"/>
      <c r="FY45" s="136"/>
      <c r="FZ45" s="136"/>
      <c r="GA45" s="136"/>
      <c r="GB45" s="136"/>
      <c r="GC45" s="136"/>
      <c r="GD45" s="136"/>
    </row>
    <row r="46" spans="1:186">
      <c r="A46" s="136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136"/>
      <c r="AH46" s="136"/>
      <c r="AI46" s="136"/>
      <c r="AJ46" s="136"/>
      <c r="AK46" s="136"/>
      <c r="AL46" s="136"/>
      <c r="AM46" s="136"/>
      <c r="AN46" s="136"/>
      <c r="AO46" s="136"/>
      <c r="AP46" s="136"/>
      <c r="AQ46" s="136"/>
      <c r="AR46" s="136"/>
      <c r="AS46" s="136"/>
      <c r="AT46" s="136"/>
      <c r="AU46" s="136"/>
      <c r="AV46" s="136"/>
      <c r="AW46" s="136"/>
      <c r="AX46" s="136"/>
      <c r="AY46" s="136"/>
      <c r="AZ46" s="136"/>
      <c r="BA46" s="136"/>
      <c r="BB46" s="136"/>
      <c r="BC46" s="136"/>
      <c r="BD46" s="136"/>
      <c r="BE46" s="136"/>
      <c r="BF46" s="136"/>
      <c r="BG46" s="136"/>
      <c r="BH46" s="136"/>
      <c r="BI46" s="136"/>
      <c r="BJ46" s="136"/>
      <c r="BK46" s="136"/>
      <c r="BL46" s="136"/>
      <c r="BM46" s="136"/>
      <c r="BN46" s="136"/>
      <c r="BO46" s="136"/>
      <c r="BP46" s="136"/>
      <c r="BQ46" s="136"/>
      <c r="BR46" s="136"/>
      <c r="BS46" s="136"/>
      <c r="BT46" s="136"/>
      <c r="BU46" s="136"/>
      <c r="BV46" s="136"/>
      <c r="BW46" s="136"/>
      <c r="BX46" s="136"/>
      <c r="BY46" s="136"/>
      <c r="BZ46" s="136"/>
      <c r="CA46" s="136"/>
      <c r="CB46" s="136"/>
      <c r="CC46" s="136"/>
      <c r="CD46" s="136"/>
      <c r="CE46" s="136"/>
      <c r="CF46" s="136"/>
      <c r="CG46" s="136"/>
      <c r="CH46" s="136"/>
      <c r="CI46" s="136"/>
      <c r="CJ46" s="136"/>
      <c r="CK46" s="136"/>
      <c r="CL46" s="136"/>
      <c r="CM46" s="136"/>
      <c r="CN46" s="136"/>
      <c r="CO46" s="136"/>
      <c r="CP46" s="136"/>
      <c r="CQ46" s="136"/>
      <c r="CR46" s="136"/>
      <c r="CS46" s="136"/>
      <c r="CT46" s="136"/>
      <c r="CU46" s="136"/>
      <c r="CV46" s="136"/>
      <c r="CW46" s="136"/>
      <c r="CX46" s="136"/>
      <c r="CY46" s="136"/>
      <c r="CZ46" s="136"/>
      <c r="DA46" s="136"/>
      <c r="DB46" s="136"/>
      <c r="DC46" s="136"/>
      <c r="DD46" s="136"/>
      <c r="DE46" s="136"/>
      <c r="DF46" s="136"/>
      <c r="DG46" s="136"/>
      <c r="DH46" s="136"/>
      <c r="DI46" s="136"/>
      <c r="DJ46" s="136"/>
      <c r="DK46" s="136"/>
      <c r="DL46" s="136"/>
      <c r="DM46" s="136"/>
      <c r="DN46" s="136"/>
      <c r="DO46" s="136"/>
      <c r="DP46" s="136"/>
      <c r="DQ46" s="136"/>
      <c r="DR46" s="136"/>
      <c r="DS46" s="136"/>
      <c r="DT46" s="136"/>
      <c r="DU46" s="136"/>
      <c r="DV46" s="136"/>
      <c r="DW46" s="136"/>
      <c r="DX46" s="136"/>
      <c r="DY46" s="136"/>
      <c r="DZ46" s="136"/>
      <c r="EA46" s="136"/>
      <c r="EB46" s="136"/>
      <c r="EC46" s="136"/>
      <c r="ED46" s="136"/>
      <c r="EE46" s="136"/>
      <c r="EF46" s="136"/>
      <c r="EG46" s="136"/>
      <c r="EH46" s="136"/>
      <c r="EI46" s="136"/>
      <c r="EJ46" s="136"/>
      <c r="EK46" s="136"/>
      <c r="EL46" s="136"/>
      <c r="EM46" s="136"/>
      <c r="EN46" s="136"/>
      <c r="EO46" s="136"/>
      <c r="EP46" s="136"/>
      <c r="EQ46" s="136"/>
      <c r="ER46" s="136"/>
      <c r="ES46" s="316"/>
      <c r="ET46" s="136"/>
      <c r="EU46" s="136"/>
      <c r="EV46" s="136"/>
      <c r="EW46" s="136"/>
      <c r="EX46" s="136"/>
      <c r="EY46" s="136"/>
      <c r="EZ46" s="136"/>
      <c r="FA46" s="136"/>
      <c r="FB46" s="136"/>
      <c r="FC46" s="136"/>
      <c r="FD46" s="136"/>
      <c r="FE46" s="136"/>
      <c r="FF46" s="136"/>
      <c r="FG46" s="136"/>
      <c r="FH46" s="136"/>
      <c r="FI46" s="136"/>
      <c r="FJ46" s="136"/>
      <c r="FK46" s="136"/>
      <c r="FL46" s="136"/>
      <c r="FM46" s="136"/>
      <c r="FN46" s="136"/>
      <c r="FO46" s="136"/>
      <c r="FP46" s="136"/>
      <c r="FQ46" s="136"/>
      <c r="FR46" s="136"/>
      <c r="FS46" s="136"/>
      <c r="FT46" s="136"/>
      <c r="FU46" s="136"/>
      <c r="FV46" s="136"/>
      <c r="FW46" s="136"/>
      <c r="FX46" s="136"/>
      <c r="FY46" s="136"/>
      <c r="FZ46" s="136"/>
      <c r="GA46" s="136"/>
      <c r="GB46" s="136"/>
      <c r="GC46" s="136"/>
      <c r="GD46" s="136"/>
    </row>
    <row r="47" spans="1:186">
      <c r="A47" s="136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6"/>
      <c r="AZ47" s="136"/>
      <c r="BA47" s="136"/>
      <c r="BB47" s="136"/>
      <c r="BC47" s="136"/>
      <c r="BD47" s="136"/>
      <c r="BE47" s="136"/>
      <c r="BF47" s="136"/>
      <c r="BG47" s="136"/>
      <c r="BH47" s="136"/>
      <c r="BI47" s="136"/>
      <c r="BJ47" s="136"/>
      <c r="BK47" s="136"/>
      <c r="BL47" s="136"/>
      <c r="BM47" s="136"/>
      <c r="BN47" s="136"/>
      <c r="BO47" s="136"/>
      <c r="BP47" s="136"/>
      <c r="BQ47" s="136"/>
      <c r="BR47" s="136"/>
      <c r="BS47" s="136"/>
      <c r="BT47" s="136"/>
      <c r="BU47" s="136"/>
      <c r="BV47" s="136"/>
      <c r="BW47" s="136"/>
      <c r="BX47" s="136"/>
      <c r="BY47" s="136"/>
      <c r="BZ47" s="136"/>
      <c r="CA47" s="136"/>
      <c r="CB47" s="136"/>
      <c r="CC47" s="136"/>
      <c r="CD47" s="136"/>
      <c r="CE47" s="136"/>
      <c r="CF47" s="136"/>
      <c r="CG47" s="136"/>
      <c r="CH47" s="136"/>
      <c r="CI47" s="136"/>
      <c r="CJ47" s="136"/>
      <c r="CK47" s="136"/>
      <c r="CL47" s="136"/>
      <c r="CM47" s="136"/>
      <c r="CN47" s="136"/>
      <c r="CO47" s="136"/>
      <c r="CP47" s="136"/>
      <c r="CQ47" s="136"/>
      <c r="CR47" s="136"/>
      <c r="CS47" s="136"/>
      <c r="CT47" s="136"/>
      <c r="CU47" s="136"/>
      <c r="CV47" s="136"/>
      <c r="CW47" s="136"/>
      <c r="CX47" s="136"/>
      <c r="CY47" s="136"/>
      <c r="CZ47" s="136"/>
      <c r="DA47" s="136"/>
      <c r="DB47" s="136"/>
      <c r="DC47" s="136"/>
      <c r="DD47" s="136"/>
      <c r="DE47" s="136"/>
      <c r="DF47" s="136"/>
      <c r="DG47" s="136"/>
      <c r="DH47" s="136"/>
      <c r="DI47" s="136"/>
      <c r="DJ47" s="136"/>
      <c r="DK47" s="136"/>
      <c r="DL47" s="136"/>
      <c r="DM47" s="136"/>
      <c r="DN47" s="136"/>
      <c r="DO47" s="136"/>
      <c r="DP47" s="136"/>
      <c r="DQ47" s="136"/>
      <c r="DR47" s="136"/>
      <c r="DS47" s="136"/>
      <c r="DT47" s="136"/>
      <c r="DU47" s="136"/>
      <c r="DV47" s="136"/>
      <c r="DW47" s="136"/>
      <c r="DX47" s="136"/>
      <c r="DY47" s="136"/>
      <c r="DZ47" s="136"/>
      <c r="EA47" s="136"/>
      <c r="EB47" s="136"/>
      <c r="EC47" s="136"/>
      <c r="ED47" s="136"/>
      <c r="EE47" s="136"/>
      <c r="EF47" s="136"/>
      <c r="EG47" s="136"/>
      <c r="EH47" s="136"/>
      <c r="EI47" s="136"/>
      <c r="EJ47" s="136"/>
      <c r="EK47" s="136"/>
      <c r="EL47" s="136"/>
      <c r="EM47" s="136"/>
      <c r="EN47" s="136"/>
      <c r="EO47" s="136"/>
      <c r="EP47" s="136"/>
      <c r="EQ47" s="136"/>
      <c r="ER47" s="136"/>
      <c r="ES47" s="316"/>
      <c r="ET47" s="136"/>
      <c r="EU47" s="136"/>
      <c r="EV47" s="136"/>
      <c r="EW47" s="136"/>
      <c r="EX47" s="136"/>
      <c r="EY47" s="136"/>
      <c r="EZ47" s="136"/>
      <c r="FA47" s="136"/>
      <c r="FB47" s="136"/>
      <c r="FC47" s="136"/>
      <c r="FD47" s="136"/>
      <c r="FE47" s="136"/>
      <c r="FF47" s="136"/>
      <c r="FG47" s="136"/>
      <c r="FH47" s="136"/>
      <c r="FI47" s="136"/>
      <c r="FJ47" s="136"/>
      <c r="FK47" s="136"/>
      <c r="FL47" s="136"/>
      <c r="FM47" s="136"/>
      <c r="FN47" s="136"/>
      <c r="FO47" s="136"/>
      <c r="FP47" s="136"/>
      <c r="FQ47" s="136"/>
      <c r="FR47" s="136"/>
      <c r="FS47" s="136"/>
      <c r="FT47" s="136"/>
      <c r="FU47" s="136"/>
      <c r="FV47" s="136"/>
      <c r="FW47" s="136"/>
      <c r="FX47" s="136"/>
      <c r="FY47" s="136"/>
      <c r="FZ47" s="136"/>
      <c r="GA47" s="136"/>
      <c r="GB47" s="136"/>
      <c r="GC47" s="136"/>
      <c r="GD47" s="136"/>
    </row>
    <row r="48" spans="1:186">
      <c r="A48" s="136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  <c r="BA48" s="136"/>
      <c r="BB48" s="136"/>
      <c r="BC48" s="136"/>
      <c r="BD48" s="136"/>
      <c r="BE48" s="136"/>
      <c r="BF48" s="136"/>
      <c r="BG48" s="136"/>
      <c r="BH48" s="136"/>
      <c r="BI48" s="136"/>
      <c r="BJ48" s="136"/>
      <c r="BK48" s="136"/>
      <c r="BL48" s="136"/>
      <c r="BM48" s="136"/>
      <c r="BN48" s="136"/>
      <c r="BO48" s="136"/>
      <c r="BP48" s="136"/>
      <c r="BQ48" s="136"/>
      <c r="BR48" s="136"/>
      <c r="BS48" s="136"/>
      <c r="BT48" s="136"/>
      <c r="BU48" s="136"/>
      <c r="BV48" s="136"/>
      <c r="BW48" s="136"/>
      <c r="BX48" s="136"/>
      <c r="BY48" s="136"/>
      <c r="BZ48" s="136"/>
      <c r="CA48" s="136"/>
      <c r="CB48" s="136"/>
      <c r="CC48" s="136"/>
      <c r="CD48" s="136"/>
      <c r="CE48" s="136"/>
      <c r="CF48" s="136"/>
      <c r="CG48" s="136"/>
      <c r="CH48" s="136"/>
      <c r="CI48" s="136"/>
      <c r="CJ48" s="136"/>
      <c r="CK48" s="136"/>
      <c r="CL48" s="136"/>
      <c r="CM48" s="136"/>
      <c r="CN48" s="136"/>
      <c r="CO48" s="136"/>
      <c r="CP48" s="136"/>
      <c r="CQ48" s="136"/>
      <c r="CR48" s="136"/>
      <c r="CS48" s="136"/>
      <c r="CT48" s="136"/>
      <c r="CU48" s="136"/>
      <c r="CV48" s="136"/>
      <c r="CW48" s="136"/>
      <c r="CX48" s="136"/>
      <c r="CY48" s="136"/>
      <c r="CZ48" s="136"/>
      <c r="DA48" s="136"/>
      <c r="DB48" s="136"/>
      <c r="DC48" s="136"/>
      <c r="DD48" s="136"/>
      <c r="DE48" s="136"/>
      <c r="DF48" s="136"/>
      <c r="DG48" s="136"/>
      <c r="DH48" s="136"/>
      <c r="DI48" s="136"/>
      <c r="DJ48" s="136"/>
      <c r="DK48" s="136"/>
      <c r="DL48" s="136"/>
      <c r="DM48" s="136"/>
      <c r="DN48" s="136"/>
      <c r="DO48" s="136"/>
      <c r="DP48" s="136"/>
      <c r="DQ48" s="136"/>
      <c r="DR48" s="136"/>
      <c r="DS48" s="136"/>
      <c r="DT48" s="136"/>
      <c r="DU48" s="136"/>
      <c r="DV48" s="136"/>
      <c r="DW48" s="136"/>
      <c r="DX48" s="136"/>
      <c r="DY48" s="136"/>
      <c r="DZ48" s="136"/>
      <c r="EA48" s="136"/>
      <c r="EB48" s="136"/>
      <c r="EC48" s="136"/>
      <c r="ED48" s="136"/>
      <c r="EE48" s="136"/>
      <c r="EF48" s="136"/>
      <c r="EG48" s="136"/>
      <c r="EH48" s="136"/>
      <c r="EI48" s="136"/>
      <c r="EJ48" s="136"/>
      <c r="EK48" s="136"/>
      <c r="EL48" s="136"/>
      <c r="EM48" s="136"/>
      <c r="EN48" s="136"/>
      <c r="EO48" s="136"/>
      <c r="EP48" s="136"/>
      <c r="EQ48" s="136"/>
      <c r="ER48" s="136"/>
      <c r="ES48" s="316"/>
      <c r="ET48" s="136"/>
      <c r="EU48" s="136"/>
      <c r="EV48" s="136"/>
      <c r="EW48" s="136"/>
      <c r="EX48" s="136"/>
      <c r="EY48" s="136"/>
      <c r="EZ48" s="136"/>
      <c r="FA48" s="136"/>
      <c r="FB48" s="136"/>
      <c r="FC48" s="136"/>
      <c r="FD48" s="136"/>
      <c r="FE48" s="136"/>
      <c r="FF48" s="136"/>
      <c r="FG48" s="136"/>
      <c r="FH48" s="136"/>
      <c r="FI48" s="136"/>
      <c r="FJ48" s="136"/>
      <c r="FK48" s="136"/>
      <c r="FL48" s="136"/>
      <c r="FM48" s="136"/>
      <c r="FN48" s="136"/>
      <c r="FO48" s="136"/>
      <c r="FP48" s="136"/>
      <c r="FQ48" s="136"/>
      <c r="FR48" s="136"/>
      <c r="FS48" s="136"/>
      <c r="FT48" s="136"/>
      <c r="FU48" s="136"/>
      <c r="FV48" s="136"/>
      <c r="FW48" s="136"/>
      <c r="FX48" s="136"/>
      <c r="FY48" s="136"/>
      <c r="FZ48" s="136"/>
      <c r="GA48" s="136"/>
      <c r="GB48" s="136"/>
      <c r="GC48" s="136"/>
      <c r="GD48" s="136"/>
    </row>
    <row r="49" spans="1:186">
      <c r="A49" s="136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6"/>
      <c r="AY49" s="136"/>
      <c r="AZ49" s="136"/>
      <c r="BA49" s="136"/>
      <c r="BB49" s="136"/>
      <c r="BC49" s="136"/>
      <c r="BD49" s="136"/>
      <c r="BE49" s="136"/>
      <c r="BF49" s="136"/>
      <c r="BG49" s="136"/>
      <c r="BH49" s="136"/>
      <c r="BI49" s="136"/>
      <c r="BJ49" s="136"/>
      <c r="BK49" s="136"/>
      <c r="BL49" s="136"/>
      <c r="BM49" s="136"/>
      <c r="BN49" s="136"/>
      <c r="BO49" s="136"/>
      <c r="BP49" s="136"/>
      <c r="BQ49" s="136"/>
      <c r="BR49" s="136"/>
      <c r="BS49" s="136"/>
      <c r="BT49" s="136"/>
      <c r="BU49" s="136"/>
      <c r="BV49" s="136"/>
      <c r="BW49" s="136"/>
      <c r="BX49" s="136"/>
      <c r="BY49" s="136"/>
      <c r="BZ49" s="136"/>
      <c r="CA49" s="136"/>
      <c r="CB49" s="136"/>
      <c r="CC49" s="136"/>
      <c r="CD49" s="136"/>
      <c r="CE49" s="136"/>
      <c r="CF49" s="136"/>
      <c r="CG49" s="136"/>
      <c r="CH49" s="136"/>
      <c r="CI49" s="136"/>
      <c r="CJ49" s="136"/>
      <c r="CK49" s="136"/>
      <c r="CL49" s="136"/>
      <c r="CM49" s="136"/>
      <c r="CN49" s="136"/>
      <c r="CO49" s="136"/>
      <c r="CP49" s="136"/>
      <c r="CQ49" s="136"/>
      <c r="CR49" s="136"/>
      <c r="CS49" s="136"/>
      <c r="CT49" s="136"/>
      <c r="CU49" s="136"/>
      <c r="CV49" s="136"/>
      <c r="CW49" s="136"/>
      <c r="CX49" s="136"/>
      <c r="CY49" s="136"/>
      <c r="CZ49" s="136"/>
      <c r="DA49" s="136"/>
      <c r="DB49" s="136"/>
      <c r="DC49" s="136"/>
      <c r="DD49" s="136"/>
      <c r="DE49" s="136"/>
      <c r="DF49" s="136"/>
      <c r="DG49" s="136"/>
      <c r="DH49" s="136"/>
      <c r="DI49" s="136"/>
      <c r="DJ49" s="136"/>
      <c r="DK49" s="136"/>
      <c r="DL49" s="136"/>
      <c r="DM49" s="136"/>
      <c r="DN49" s="136"/>
      <c r="DO49" s="136"/>
      <c r="DP49" s="136"/>
      <c r="DQ49" s="136"/>
      <c r="DR49" s="136"/>
      <c r="DS49" s="136"/>
      <c r="DT49" s="136"/>
      <c r="DU49" s="136"/>
      <c r="DV49" s="136"/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/>
      <c r="EJ49" s="136"/>
      <c r="EK49" s="136"/>
      <c r="EL49" s="136"/>
      <c r="EM49" s="136"/>
      <c r="EN49" s="136"/>
      <c r="EO49" s="136"/>
      <c r="EP49" s="136"/>
      <c r="EQ49" s="136"/>
      <c r="ER49" s="136"/>
      <c r="ES49" s="316"/>
      <c r="ET49" s="136"/>
      <c r="EU49" s="136"/>
      <c r="EV49" s="136"/>
      <c r="EW49" s="136"/>
      <c r="EX49" s="136"/>
      <c r="EY49" s="136"/>
      <c r="EZ49" s="136"/>
      <c r="FA49" s="136"/>
      <c r="FB49" s="136"/>
      <c r="FC49" s="136"/>
      <c r="FD49" s="136"/>
      <c r="FE49" s="136"/>
      <c r="FF49" s="136"/>
      <c r="FG49" s="136"/>
      <c r="FH49" s="136"/>
      <c r="FI49" s="136"/>
      <c r="FJ49" s="136"/>
      <c r="FK49" s="136"/>
      <c r="FL49" s="136"/>
      <c r="FM49" s="136"/>
      <c r="FN49" s="136"/>
      <c r="FO49" s="136"/>
      <c r="FP49" s="136"/>
      <c r="FQ49" s="136"/>
      <c r="FR49" s="136"/>
      <c r="FS49" s="136"/>
      <c r="FT49" s="136"/>
      <c r="FU49" s="136"/>
      <c r="FV49" s="136"/>
      <c r="FW49" s="136"/>
      <c r="FX49" s="136"/>
      <c r="FY49" s="136"/>
      <c r="FZ49" s="136"/>
      <c r="GA49" s="136"/>
      <c r="GB49" s="136"/>
      <c r="GC49" s="136"/>
      <c r="GD49" s="136"/>
    </row>
    <row r="50" spans="1:186">
      <c r="A50" s="136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6"/>
      <c r="AY50" s="136"/>
      <c r="AZ50" s="136"/>
      <c r="BA50" s="136"/>
      <c r="BB50" s="136"/>
      <c r="BC50" s="136"/>
      <c r="BD50" s="136"/>
      <c r="BE50" s="136"/>
      <c r="BF50" s="136"/>
      <c r="BG50" s="136"/>
      <c r="BH50" s="136"/>
      <c r="BI50" s="136"/>
      <c r="BJ50" s="136"/>
      <c r="BK50" s="136"/>
      <c r="BL50" s="136"/>
      <c r="BM50" s="136"/>
      <c r="BN50" s="136"/>
      <c r="BO50" s="136"/>
      <c r="BP50" s="136"/>
      <c r="BQ50" s="136"/>
      <c r="BR50" s="136"/>
      <c r="BS50" s="136"/>
      <c r="BT50" s="136"/>
      <c r="BU50" s="136"/>
      <c r="BV50" s="136"/>
      <c r="BW50" s="136"/>
      <c r="BX50" s="136"/>
      <c r="BY50" s="136"/>
      <c r="BZ50" s="136"/>
      <c r="CA50" s="136"/>
      <c r="CB50" s="136"/>
      <c r="CC50" s="136"/>
      <c r="CD50" s="136"/>
      <c r="CE50" s="136"/>
      <c r="CF50" s="136"/>
      <c r="CG50" s="136"/>
      <c r="CH50" s="136"/>
      <c r="CI50" s="136"/>
      <c r="CJ50" s="136"/>
      <c r="CK50" s="136"/>
      <c r="CL50" s="136"/>
      <c r="CM50" s="136"/>
      <c r="CN50" s="136"/>
      <c r="CO50" s="136"/>
      <c r="CP50" s="136"/>
      <c r="CQ50" s="136"/>
      <c r="CR50" s="136"/>
      <c r="CS50" s="136"/>
      <c r="CT50" s="136"/>
      <c r="CU50" s="136"/>
      <c r="CV50" s="136"/>
      <c r="CW50" s="136"/>
      <c r="CX50" s="136"/>
      <c r="CY50" s="136"/>
      <c r="CZ50" s="136"/>
      <c r="DA50" s="136"/>
      <c r="DB50" s="136"/>
      <c r="DC50" s="136"/>
      <c r="DD50" s="136"/>
      <c r="DE50" s="136"/>
      <c r="DF50" s="136"/>
      <c r="DG50" s="136"/>
      <c r="DH50" s="136"/>
      <c r="DI50" s="136"/>
      <c r="DJ50" s="136"/>
      <c r="DK50" s="136"/>
      <c r="DL50" s="136"/>
      <c r="DM50" s="136"/>
      <c r="DN50" s="136"/>
      <c r="DO50" s="136"/>
      <c r="DP50" s="136"/>
      <c r="DQ50" s="136"/>
      <c r="DR50" s="136"/>
      <c r="DS50" s="136"/>
      <c r="DT50" s="136"/>
      <c r="DU50" s="136"/>
      <c r="DV50" s="136"/>
      <c r="DW50" s="136"/>
      <c r="DX50" s="136"/>
      <c r="DY50" s="136"/>
      <c r="DZ50" s="136"/>
      <c r="EA50" s="136"/>
      <c r="EB50" s="136"/>
      <c r="EC50" s="136"/>
      <c r="ED50" s="136"/>
      <c r="EE50" s="136"/>
      <c r="EF50" s="136"/>
      <c r="EG50" s="136"/>
      <c r="EH50" s="136"/>
      <c r="EI50" s="136"/>
      <c r="EJ50" s="136"/>
      <c r="EK50" s="136"/>
      <c r="EL50" s="136"/>
      <c r="EM50" s="136"/>
      <c r="EN50" s="136"/>
      <c r="EO50" s="136"/>
      <c r="EP50" s="136"/>
      <c r="EQ50" s="136"/>
      <c r="ER50" s="136"/>
      <c r="ES50" s="316"/>
      <c r="ET50" s="136"/>
      <c r="EU50" s="136"/>
      <c r="EV50" s="136"/>
      <c r="EW50" s="136"/>
      <c r="EX50" s="136"/>
      <c r="EY50" s="136"/>
      <c r="EZ50" s="136"/>
      <c r="FA50" s="136"/>
      <c r="FB50" s="136"/>
      <c r="FC50" s="136"/>
      <c r="FD50" s="136"/>
      <c r="FE50" s="136"/>
      <c r="FF50" s="136"/>
      <c r="FG50" s="136"/>
      <c r="FH50" s="136"/>
      <c r="FI50" s="136"/>
      <c r="FJ50" s="136"/>
      <c r="FK50" s="136"/>
      <c r="FL50" s="136"/>
      <c r="FM50" s="136"/>
      <c r="FN50" s="136"/>
      <c r="FO50" s="136"/>
      <c r="FP50" s="136"/>
      <c r="FQ50" s="136"/>
      <c r="FR50" s="136"/>
      <c r="FS50" s="136"/>
      <c r="FT50" s="136"/>
      <c r="FU50" s="136"/>
      <c r="FV50" s="136"/>
      <c r="FW50" s="136"/>
      <c r="FX50" s="136"/>
      <c r="FY50" s="136"/>
      <c r="FZ50" s="136"/>
      <c r="GA50" s="136"/>
      <c r="GB50" s="136"/>
      <c r="GC50" s="136"/>
      <c r="GD50" s="136"/>
    </row>
    <row r="51" spans="1:186">
      <c r="A51" s="525"/>
      <c r="B51" s="307"/>
      <c r="C51" s="307"/>
      <c r="D51" s="567"/>
      <c r="E51" s="567"/>
      <c r="F51" s="567"/>
      <c r="G51" s="567"/>
      <c r="H51" s="567"/>
      <c r="I51" s="307"/>
      <c r="J51" s="307"/>
      <c r="K51" s="307"/>
      <c r="L51" s="307"/>
      <c r="M51" s="307"/>
      <c r="N51" s="527"/>
      <c r="O51" s="307"/>
      <c r="P51" s="307"/>
      <c r="Q51" s="567"/>
      <c r="R51" s="567"/>
      <c r="S51" s="567"/>
      <c r="T51" s="567"/>
      <c r="U51" s="567"/>
      <c r="V51" s="307"/>
      <c r="W51" s="307"/>
      <c r="X51" s="307"/>
      <c r="Y51" s="307"/>
      <c r="Z51" s="307"/>
      <c r="AA51" s="307"/>
      <c r="AB51" s="307"/>
      <c r="AC51" s="307"/>
      <c r="AD51" s="567"/>
      <c r="AE51" s="567"/>
      <c r="AF51" s="567"/>
      <c r="AG51" s="567"/>
      <c r="AH51" s="567"/>
      <c r="AI51" s="307"/>
      <c r="AJ51" s="307"/>
      <c r="AK51" s="307"/>
      <c r="AL51" s="307"/>
      <c r="AM51" s="307"/>
      <c r="AN51" s="307"/>
      <c r="AO51" s="307"/>
      <c r="AP51" s="307"/>
      <c r="AQ51" s="567"/>
      <c r="AR51" s="567"/>
      <c r="AS51" s="567"/>
      <c r="AT51" s="567"/>
      <c r="AU51" s="567"/>
      <c r="AV51" s="307"/>
      <c r="AW51" s="307"/>
      <c r="AX51" s="307"/>
      <c r="AY51" s="307"/>
      <c r="AZ51" s="307"/>
      <c r="BA51" s="307"/>
      <c r="BB51" s="307"/>
      <c r="BC51" s="307"/>
      <c r="BD51" s="307"/>
      <c r="BE51" s="307"/>
      <c r="BF51" s="307"/>
      <c r="BG51" s="307"/>
      <c r="BH51" s="307"/>
      <c r="BI51" s="307"/>
      <c r="BJ51" s="307"/>
      <c r="BK51" s="307"/>
      <c r="BL51" s="307"/>
      <c r="BM51" s="307"/>
      <c r="BN51" s="307"/>
      <c r="BO51" s="307"/>
      <c r="BP51" s="307"/>
      <c r="BQ51" s="307"/>
      <c r="BR51" s="307"/>
      <c r="BS51" s="307"/>
      <c r="BT51" s="307"/>
      <c r="BU51" s="307"/>
      <c r="BV51" s="307"/>
      <c r="BW51" s="307"/>
      <c r="BX51" s="307"/>
      <c r="BY51" s="307"/>
      <c r="BZ51" s="307"/>
      <c r="CA51" s="307"/>
      <c r="CB51" s="307"/>
      <c r="CC51" s="307"/>
      <c r="CD51" s="307"/>
      <c r="CE51" s="307"/>
      <c r="CF51" s="307"/>
      <c r="CG51" s="307"/>
      <c r="CH51" s="307"/>
      <c r="CI51" s="307"/>
      <c r="CJ51" s="307"/>
      <c r="CK51" s="307"/>
      <c r="CL51" s="307"/>
      <c r="CM51" s="307"/>
      <c r="CN51" s="307"/>
      <c r="CO51" s="307"/>
      <c r="CP51" s="307"/>
      <c r="CQ51" s="307"/>
      <c r="CR51" s="307"/>
      <c r="CS51" s="307"/>
      <c r="CT51" s="307"/>
      <c r="CU51" s="307"/>
      <c r="CV51" s="307"/>
      <c r="CW51" s="307"/>
      <c r="CX51" s="307"/>
      <c r="CY51" s="307"/>
      <c r="CZ51" s="307"/>
      <c r="DA51" s="307"/>
      <c r="DB51" s="307"/>
      <c r="DC51" s="307"/>
      <c r="DD51" s="307"/>
      <c r="DE51" s="307"/>
      <c r="DF51" s="307"/>
      <c r="DG51" s="307"/>
      <c r="DH51" s="307"/>
      <c r="DI51" s="307"/>
      <c r="DJ51" s="307"/>
      <c r="DK51" s="307"/>
      <c r="DL51" s="307"/>
      <c r="DM51" s="307"/>
      <c r="DN51" s="307"/>
      <c r="DO51" s="307"/>
      <c r="DP51" s="307"/>
      <c r="DQ51" s="307"/>
      <c r="DR51" s="307"/>
      <c r="DS51" s="307"/>
      <c r="DT51" s="307"/>
      <c r="DU51" s="307"/>
      <c r="DV51" s="307"/>
      <c r="DW51" s="307"/>
      <c r="DX51" s="307"/>
      <c r="DY51" s="307"/>
      <c r="DZ51" s="307"/>
      <c r="EA51" s="307"/>
      <c r="EB51" s="307"/>
      <c r="EC51" s="307"/>
      <c r="ED51" s="307"/>
      <c r="EE51" s="307"/>
      <c r="EF51" s="307"/>
      <c r="EG51" s="307"/>
      <c r="EH51" s="307"/>
      <c r="EI51" s="307"/>
      <c r="EJ51" s="307"/>
      <c r="EK51" s="307"/>
      <c r="EL51" s="307"/>
      <c r="EM51" s="307"/>
      <c r="EN51" s="307"/>
      <c r="EO51" s="307"/>
      <c r="EP51" s="307"/>
      <c r="EQ51" s="307"/>
      <c r="ER51" s="307"/>
      <c r="ES51" s="303"/>
      <c r="ET51" s="307"/>
      <c r="EU51" s="307"/>
      <c r="EV51" s="307"/>
      <c r="EW51" s="307"/>
      <c r="EX51" s="307"/>
      <c r="EY51" s="307"/>
      <c r="EZ51" s="307"/>
      <c r="FA51" s="307"/>
      <c r="FB51" s="307"/>
      <c r="FC51" s="307"/>
      <c r="FD51" s="307"/>
      <c r="FE51" s="307"/>
      <c r="FF51" s="307"/>
      <c r="FG51" s="307"/>
      <c r="FH51" s="307"/>
      <c r="FI51" s="307"/>
      <c r="FJ51" s="307"/>
      <c r="FK51" s="307"/>
      <c r="FL51" s="307"/>
      <c r="FM51" s="307"/>
      <c r="FN51" s="307"/>
      <c r="FO51" s="307"/>
      <c r="FP51" s="307"/>
      <c r="FQ51" s="307"/>
      <c r="FR51" s="307"/>
      <c r="FS51" s="307"/>
      <c r="FT51" s="307"/>
      <c r="FU51" s="307"/>
      <c r="FV51" s="307"/>
      <c r="FW51" s="307"/>
      <c r="FX51" s="307"/>
      <c r="FY51" s="307"/>
      <c r="FZ51" s="307"/>
      <c r="GA51" s="307"/>
      <c r="GB51" s="307"/>
      <c r="GC51" s="307"/>
      <c r="GD51" s="307"/>
    </row>
    <row r="52" spans="1:186">
      <c r="A52" s="525"/>
      <c r="B52" s="307"/>
      <c r="C52" s="307"/>
      <c r="D52" s="567"/>
      <c r="E52" s="567"/>
      <c r="F52" s="567"/>
      <c r="G52" s="567"/>
      <c r="H52" s="567"/>
      <c r="I52" s="307"/>
      <c r="J52" s="307"/>
      <c r="K52" s="307"/>
      <c r="L52" s="307"/>
      <c r="M52" s="307"/>
      <c r="N52" s="527"/>
      <c r="O52" s="307"/>
      <c r="P52" s="307"/>
      <c r="Q52" s="567"/>
      <c r="R52" s="567"/>
      <c r="S52" s="567"/>
      <c r="T52" s="567"/>
      <c r="U52" s="567"/>
      <c r="V52" s="307"/>
      <c r="W52" s="307"/>
      <c r="X52" s="307"/>
      <c r="Y52" s="307"/>
      <c r="Z52" s="307"/>
      <c r="AA52" s="307"/>
      <c r="AB52" s="307"/>
      <c r="AC52" s="307"/>
      <c r="AD52" s="567"/>
      <c r="AE52" s="567"/>
      <c r="AF52" s="567"/>
      <c r="AG52" s="567"/>
      <c r="AH52" s="567"/>
      <c r="AI52" s="307"/>
      <c r="AJ52" s="307"/>
      <c r="AK52" s="307"/>
      <c r="AL52" s="307"/>
      <c r="AM52" s="307"/>
      <c r="AN52" s="307"/>
      <c r="AO52" s="307"/>
      <c r="AP52" s="307"/>
      <c r="AQ52" s="567"/>
      <c r="AR52" s="567"/>
      <c r="AS52" s="567"/>
      <c r="AT52" s="567"/>
      <c r="AU52" s="567"/>
      <c r="AV52" s="307"/>
      <c r="AW52" s="307"/>
      <c r="AX52" s="307"/>
      <c r="AY52" s="307"/>
      <c r="AZ52" s="307"/>
      <c r="BA52" s="307"/>
      <c r="BB52" s="307"/>
      <c r="BC52" s="307"/>
      <c r="BD52" s="307"/>
      <c r="BE52" s="307"/>
      <c r="BF52" s="307"/>
      <c r="BG52" s="307"/>
      <c r="BH52" s="307"/>
      <c r="BI52" s="307"/>
      <c r="BJ52" s="307"/>
      <c r="BK52" s="307"/>
      <c r="BL52" s="307"/>
      <c r="BM52" s="307"/>
      <c r="BN52" s="307"/>
      <c r="BO52" s="307"/>
      <c r="BP52" s="307"/>
      <c r="BQ52" s="307"/>
      <c r="BR52" s="307"/>
      <c r="BS52" s="307"/>
      <c r="BT52" s="307"/>
      <c r="BU52" s="307"/>
      <c r="BV52" s="307"/>
      <c r="BW52" s="307"/>
      <c r="BX52" s="307"/>
      <c r="BY52" s="307"/>
      <c r="BZ52" s="307"/>
      <c r="CA52" s="307"/>
      <c r="CB52" s="307"/>
      <c r="CC52" s="307"/>
      <c r="CD52" s="307"/>
      <c r="CE52" s="307"/>
      <c r="CF52" s="307"/>
      <c r="CG52" s="307"/>
      <c r="CH52" s="307"/>
      <c r="CI52" s="307"/>
      <c r="CJ52" s="307"/>
      <c r="CK52" s="307"/>
      <c r="CL52" s="307"/>
      <c r="CM52" s="307"/>
      <c r="CN52" s="307"/>
      <c r="CO52" s="307"/>
      <c r="CP52" s="307"/>
      <c r="CQ52" s="307"/>
      <c r="CR52" s="307"/>
      <c r="CS52" s="307"/>
      <c r="CT52" s="307"/>
      <c r="CU52" s="307"/>
      <c r="CV52" s="307"/>
      <c r="CW52" s="307"/>
      <c r="CX52" s="307"/>
      <c r="CY52" s="307"/>
      <c r="CZ52" s="307"/>
      <c r="DA52" s="307"/>
      <c r="DB52" s="307"/>
      <c r="DC52" s="307"/>
      <c r="DD52" s="307"/>
      <c r="DE52" s="307"/>
      <c r="DF52" s="307"/>
      <c r="DG52" s="307"/>
      <c r="DH52" s="307"/>
      <c r="DI52" s="307"/>
      <c r="DJ52" s="307"/>
      <c r="DK52" s="307"/>
      <c r="DL52" s="307"/>
      <c r="DM52" s="307"/>
      <c r="DN52" s="307"/>
      <c r="DO52" s="307"/>
      <c r="DP52" s="307"/>
      <c r="DQ52" s="307"/>
      <c r="DR52" s="307"/>
      <c r="DS52" s="307"/>
      <c r="DT52" s="307"/>
      <c r="DU52" s="307"/>
      <c r="DV52" s="307"/>
      <c r="DW52" s="307"/>
      <c r="DX52" s="307"/>
      <c r="DY52" s="307"/>
      <c r="DZ52" s="307"/>
      <c r="EA52" s="307"/>
      <c r="EB52" s="307"/>
      <c r="EC52" s="307"/>
      <c r="ED52" s="307"/>
      <c r="EE52" s="307"/>
      <c r="EF52" s="307"/>
      <c r="EG52" s="307"/>
      <c r="EH52" s="307"/>
      <c r="EI52" s="307"/>
      <c r="EJ52" s="307"/>
      <c r="EK52" s="307"/>
      <c r="EL52" s="307"/>
      <c r="EM52" s="307"/>
      <c r="EN52" s="307"/>
      <c r="EO52" s="307"/>
      <c r="EP52" s="307"/>
      <c r="EQ52" s="307"/>
      <c r="ER52" s="307"/>
      <c r="ES52" s="303"/>
      <c r="ET52" s="307"/>
      <c r="EU52" s="307"/>
      <c r="EV52" s="307"/>
      <c r="EW52" s="307"/>
      <c r="EX52" s="307"/>
      <c r="EY52" s="307"/>
      <c r="EZ52" s="307"/>
      <c r="FA52" s="307"/>
      <c r="FB52" s="307"/>
      <c r="FC52" s="307"/>
      <c r="FD52" s="307"/>
      <c r="FE52" s="307"/>
      <c r="FF52" s="307"/>
      <c r="FG52" s="307"/>
      <c r="FH52" s="307"/>
      <c r="FI52" s="307"/>
      <c r="FJ52" s="307"/>
      <c r="FK52" s="307"/>
      <c r="FL52" s="307"/>
      <c r="FM52" s="307"/>
      <c r="FN52" s="307"/>
      <c r="FO52" s="307"/>
      <c r="FP52" s="307"/>
      <c r="FQ52" s="307"/>
      <c r="FR52" s="307"/>
      <c r="FS52" s="307"/>
      <c r="FT52" s="307"/>
      <c r="FU52" s="307"/>
      <c r="FV52" s="307"/>
      <c r="FW52" s="307"/>
      <c r="FX52" s="307"/>
      <c r="FY52" s="307"/>
      <c r="FZ52" s="307"/>
      <c r="GA52" s="307"/>
      <c r="GB52" s="307"/>
      <c r="GC52" s="307"/>
      <c r="GD52" s="307"/>
    </row>
    <row r="53" spans="1:186">
      <c r="A53" s="525"/>
      <c r="B53" s="307"/>
      <c r="C53" s="307"/>
      <c r="D53" s="567"/>
      <c r="E53" s="567"/>
      <c r="F53" s="567"/>
      <c r="G53" s="567"/>
      <c r="H53" s="567"/>
      <c r="I53" s="307"/>
      <c r="J53" s="307"/>
      <c r="K53" s="307"/>
      <c r="L53" s="307"/>
      <c r="M53" s="307"/>
      <c r="N53" s="527"/>
      <c r="O53" s="307"/>
      <c r="P53" s="307"/>
      <c r="Q53" s="567"/>
      <c r="R53" s="567"/>
      <c r="S53" s="567"/>
      <c r="T53" s="567"/>
      <c r="U53" s="567"/>
      <c r="V53" s="307"/>
      <c r="W53" s="307"/>
      <c r="X53" s="307"/>
      <c r="Y53" s="307"/>
      <c r="Z53" s="307"/>
      <c r="AA53" s="307"/>
      <c r="AB53" s="307"/>
      <c r="AC53" s="307"/>
      <c r="AD53" s="567"/>
      <c r="AE53" s="567"/>
      <c r="AF53" s="567"/>
      <c r="AG53" s="567"/>
      <c r="AH53" s="567"/>
      <c r="AI53" s="307"/>
      <c r="AJ53" s="307"/>
      <c r="AK53" s="307"/>
      <c r="AL53" s="307"/>
      <c r="AM53" s="307"/>
      <c r="AN53" s="307"/>
      <c r="AO53" s="307"/>
      <c r="AP53" s="307"/>
      <c r="AQ53" s="567"/>
      <c r="AR53" s="567"/>
      <c r="AS53" s="567"/>
      <c r="AT53" s="567"/>
      <c r="AU53" s="567"/>
      <c r="AV53" s="307"/>
      <c r="AW53" s="307"/>
      <c r="AX53" s="307"/>
      <c r="AY53" s="307"/>
      <c r="AZ53" s="307"/>
      <c r="BA53" s="307"/>
      <c r="BB53" s="307"/>
      <c r="BC53" s="307"/>
      <c r="BD53" s="307"/>
      <c r="BE53" s="307"/>
      <c r="BF53" s="307"/>
      <c r="BG53" s="307"/>
      <c r="BH53" s="307"/>
      <c r="BI53" s="307"/>
      <c r="BJ53" s="307"/>
      <c r="BK53" s="307"/>
      <c r="BL53" s="307"/>
      <c r="BM53" s="307"/>
      <c r="BN53" s="307"/>
      <c r="BO53" s="307"/>
      <c r="BP53" s="307"/>
      <c r="BQ53" s="307"/>
      <c r="BR53" s="307"/>
      <c r="BS53" s="307"/>
      <c r="BT53" s="307"/>
      <c r="BU53" s="307"/>
      <c r="BV53" s="307"/>
      <c r="BW53" s="307"/>
      <c r="BX53" s="307"/>
      <c r="BY53" s="307"/>
      <c r="BZ53" s="307"/>
      <c r="CA53" s="307"/>
      <c r="CB53" s="307"/>
      <c r="CC53" s="307"/>
      <c r="CD53" s="307"/>
      <c r="CE53" s="307"/>
      <c r="CF53" s="307"/>
      <c r="CG53" s="307"/>
      <c r="CH53" s="307"/>
      <c r="CI53" s="307"/>
      <c r="CJ53" s="307"/>
      <c r="CK53" s="307"/>
      <c r="CL53" s="307"/>
      <c r="CM53" s="307"/>
      <c r="CN53" s="307"/>
      <c r="CO53" s="307"/>
      <c r="CP53" s="307"/>
      <c r="CQ53" s="307"/>
      <c r="CR53" s="307"/>
      <c r="CS53" s="307"/>
      <c r="CT53" s="307"/>
      <c r="CU53" s="307"/>
      <c r="CV53" s="307"/>
      <c r="CW53" s="307"/>
      <c r="CX53" s="307"/>
      <c r="CY53" s="307"/>
      <c r="CZ53" s="307"/>
      <c r="DA53" s="307"/>
      <c r="DB53" s="307"/>
      <c r="DC53" s="307"/>
      <c r="DD53" s="307"/>
      <c r="DE53" s="307"/>
      <c r="DF53" s="307"/>
      <c r="DG53" s="307"/>
      <c r="DH53" s="307"/>
      <c r="DI53" s="307"/>
      <c r="DJ53" s="307"/>
      <c r="DK53" s="307"/>
      <c r="DL53" s="307"/>
      <c r="DM53" s="307"/>
      <c r="DN53" s="307"/>
      <c r="DO53" s="307"/>
      <c r="DP53" s="307"/>
      <c r="DQ53" s="307"/>
      <c r="DR53" s="307"/>
      <c r="DS53" s="307"/>
      <c r="DT53" s="307"/>
      <c r="DU53" s="307"/>
      <c r="DV53" s="307"/>
      <c r="DW53" s="307"/>
      <c r="DX53" s="307"/>
      <c r="DY53" s="307"/>
      <c r="DZ53" s="307"/>
      <c r="EA53" s="307"/>
      <c r="EB53" s="307"/>
      <c r="EC53" s="307"/>
      <c r="ED53" s="307"/>
      <c r="EE53" s="307"/>
      <c r="EF53" s="307"/>
      <c r="EG53" s="307"/>
      <c r="EH53" s="307"/>
      <c r="EI53" s="307"/>
      <c r="EJ53" s="307"/>
      <c r="EK53" s="307"/>
      <c r="EL53" s="307"/>
      <c r="EM53" s="307"/>
      <c r="EN53" s="307"/>
      <c r="EO53" s="307"/>
      <c r="EP53" s="307"/>
      <c r="EQ53" s="307"/>
      <c r="ER53" s="307"/>
      <c r="ES53" s="303"/>
      <c r="ET53" s="307"/>
      <c r="EU53" s="307"/>
      <c r="EV53" s="307"/>
      <c r="EW53" s="307"/>
      <c r="EX53" s="307"/>
      <c r="EY53" s="307"/>
      <c r="EZ53" s="307"/>
      <c r="FA53" s="307"/>
      <c r="FB53" s="307"/>
      <c r="FC53" s="307"/>
      <c r="FD53" s="307"/>
      <c r="FE53" s="307"/>
      <c r="FF53" s="307"/>
      <c r="FG53" s="307"/>
      <c r="FH53" s="307"/>
      <c r="FI53" s="307"/>
      <c r="FJ53" s="307"/>
      <c r="FK53" s="307"/>
      <c r="FL53" s="307"/>
      <c r="FM53" s="307"/>
      <c r="FN53" s="307"/>
      <c r="FO53" s="307"/>
      <c r="FP53" s="307"/>
      <c r="FQ53" s="307"/>
      <c r="FR53" s="307"/>
      <c r="FS53" s="307"/>
      <c r="FT53" s="307"/>
      <c r="FU53" s="307"/>
      <c r="FV53" s="307"/>
      <c r="FW53" s="307"/>
      <c r="FX53" s="307"/>
      <c r="FY53" s="307"/>
      <c r="FZ53" s="307"/>
      <c r="GA53" s="307"/>
      <c r="GB53" s="307"/>
      <c r="GC53" s="307"/>
      <c r="GD53" s="307"/>
    </row>
    <row r="54" spans="1:186" ht="19.5" customHeight="1">
      <c r="A54" s="525"/>
      <c r="B54" s="307"/>
      <c r="C54" s="307"/>
      <c r="D54" s="567"/>
      <c r="E54" s="567"/>
      <c r="F54" s="567"/>
      <c r="G54" s="567"/>
      <c r="H54" s="567"/>
      <c r="I54" s="307"/>
      <c r="J54" s="307"/>
      <c r="K54" s="307"/>
      <c r="L54" s="307"/>
      <c r="M54" s="307"/>
      <c r="N54" s="527"/>
      <c r="O54" s="307"/>
      <c r="P54" s="307"/>
      <c r="Q54" s="567"/>
      <c r="R54" s="567"/>
      <c r="S54" s="567"/>
      <c r="T54" s="567"/>
      <c r="U54" s="567"/>
      <c r="V54" s="307"/>
      <c r="W54" s="307"/>
      <c r="X54" s="307"/>
      <c r="Y54" s="307"/>
      <c r="Z54" s="307"/>
      <c r="AA54" s="307"/>
      <c r="AB54" s="307"/>
      <c r="AC54" s="307"/>
      <c r="AD54" s="567"/>
      <c r="AE54" s="567"/>
      <c r="AF54" s="567"/>
      <c r="AG54" s="567"/>
      <c r="AH54" s="567"/>
      <c r="AI54" s="307"/>
      <c r="AJ54" s="307"/>
      <c r="AK54" s="307"/>
      <c r="AL54" s="307"/>
      <c r="AM54" s="307"/>
      <c r="AN54" s="307"/>
      <c r="AO54" s="307"/>
      <c r="AP54" s="307"/>
      <c r="AQ54" s="567"/>
      <c r="AR54" s="567"/>
      <c r="AS54" s="567"/>
      <c r="AT54" s="567"/>
      <c r="AU54" s="567"/>
      <c r="AV54" s="307"/>
      <c r="AW54" s="307"/>
      <c r="AX54" s="307"/>
      <c r="AY54" s="307"/>
      <c r="AZ54" s="307"/>
      <c r="BA54" s="307"/>
      <c r="BB54" s="307"/>
      <c r="BC54" s="307"/>
      <c r="BD54" s="567"/>
      <c r="BE54" s="567"/>
      <c r="BF54" s="567"/>
      <c r="BG54" s="567"/>
      <c r="BH54" s="567"/>
      <c r="BI54" s="307"/>
      <c r="BJ54" s="307"/>
      <c r="BK54" s="307"/>
      <c r="BL54" s="307"/>
      <c r="BM54" s="307"/>
      <c r="BN54" s="307"/>
      <c r="BO54" s="307"/>
      <c r="BP54" s="307"/>
      <c r="BQ54" s="307"/>
      <c r="BR54" s="307"/>
      <c r="BS54" s="307"/>
      <c r="BT54" s="307"/>
      <c r="BU54" s="307"/>
      <c r="BV54" s="307"/>
      <c r="BW54" s="307"/>
      <c r="BX54" s="307"/>
      <c r="BY54" s="307"/>
      <c r="BZ54" s="307"/>
      <c r="CA54" s="307"/>
      <c r="CB54" s="307"/>
      <c r="CC54" s="307"/>
      <c r="CD54" s="307"/>
      <c r="CE54" s="307"/>
      <c r="CF54" s="307"/>
      <c r="CG54" s="307"/>
      <c r="CH54" s="307"/>
      <c r="CI54" s="307"/>
      <c r="CJ54" s="307"/>
      <c r="CK54" s="307"/>
      <c r="CL54" s="307"/>
      <c r="CM54" s="307"/>
      <c r="CN54" s="307"/>
      <c r="CO54" s="307"/>
      <c r="CP54" s="307"/>
      <c r="CQ54" s="307"/>
      <c r="CR54" s="307"/>
      <c r="CS54" s="307"/>
      <c r="CT54" s="307"/>
      <c r="CU54" s="307"/>
      <c r="CV54" s="307"/>
      <c r="CW54" s="307"/>
      <c r="CX54" s="307"/>
      <c r="CY54" s="307"/>
      <c r="CZ54" s="307"/>
      <c r="DA54" s="307"/>
      <c r="DB54" s="307"/>
      <c r="DC54" s="307"/>
      <c r="DD54" s="307"/>
      <c r="DE54" s="307"/>
      <c r="DF54" s="307"/>
      <c r="DG54" s="307"/>
      <c r="DH54" s="307"/>
      <c r="DI54" s="307"/>
      <c r="DJ54" s="307"/>
      <c r="DK54" s="307"/>
      <c r="DL54" s="307"/>
      <c r="DM54" s="307"/>
      <c r="DN54" s="307"/>
      <c r="DO54" s="307"/>
      <c r="DP54" s="307"/>
      <c r="DQ54" s="307"/>
      <c r="DR54" s="307"/>
      <c r="DS54" s="307"/>
      <c r="DT54" s="307"/>
      <c r="DU54" s="307"/>
      <c r="DV54" s="307"/>
      <c r="DW54" s="307"/>
      <c r="DX54" s="307"/>
      <c r="DY54" s="307"/>
      <c r="DZ54" s="307"/>
      <c r="EA54" s="307"/>
      <c r="EB54" s="307"/>
      <c r="EC54" s="307"/>
      <c r="ED54" s="307"/>
      <c r="EE54" s="307"/>
      <c r="EF54" s="307"/>
      <c r="EG54" s="307"/>
      <c r="EH54" s="307"/>
      <c r="EI54" s="307"/>
      <c r="EJ54" s="307"/>
      <c r="EK54" s="307"/>
      <c r="EL54" s="307"/>
      <c r="EM54" s="307"/>
      <c r="EN54" s="307"/>
      <c r="EO54" s="307"/>
      <c r="EP54" s="307"/>
      <c r="EQ54" s="307"/>
      <c r="ER54" s="307"/>
      <c r="ES54" s="303"/>
      <c r="ET54" s="307"/>
      <c r="EU54" s="307"/>
      <c r="EV54" s="307"/>
      <c r="EW54" s="307"/>
      <c r="EX54" s="307"/>
      <c r="EY54" s="307"/>
      <c r="EZ54" s="307"/>
      <c r="FA54" s="307"/>
      <c r="FB54" s="307"/>
      <c r="FC54" s="307"/>
      <c r="FD54" s="307"/>
      <c r="FE54" s="307"/>
      <c r="FF54" s="307"/>
      <c r="FG54" s="307"/>
      <c r="FH54" s="307"/>
      <c r="FI54" s="307"/>
      <c r="FJ54" s="307"/>
      <c r="FK54" s="307"/>
      <c r="FL54" s="307"/>
      <c r="FM54" s="307"/>
      <c r="FN54" s="307"/>
      <c r="FO54" s="307"/>
      <c r="FP54" s="307"/>
      <c r="FQ54" s="307"/>
      <c r="FR54" s="307"/>
      <c r="FS54" s="307"/>
      <c r="FT54" s="307"/>
      <c r="FU54" s="307"/>
      <c r="FV54" s="307"/>
      <c r="FW54" s="307"/>
      <c r="FX54" s="307"/>
      <c r="FY54" s="307"/>
      <c r="FZ54" s="307"/>
      <c r="GA54" s="307"/>
      <c r="GB54" s="307"/>
      <c r="GC54" s="307"/>
      <c r="GD54" s="307"/>
    </row>
    <row r="55" spans="1:186">
      <c r="A55" s="525"/>
      <c r="B55" s="307"/>
      <c r="C55" s="307"/>
      <c r="D55" s="567"/>
      <c r="E55" s="567"/>
      <c r="F55" s="567"/>
      <c r="G55" s="567"/>
      <c r="H55" s="567"/>
      <c r="I55" s="307"/>
      <c r="J55" s="307"/>
      <c r="K55" s="307"/>
      <c r="L55" s="307"/>
      <c r="M55" s="307"/>
      <c r="N55" s="527"/>
      <c r="O55" s="307"/>
      <c r="P55" s="307"/>
      <c r="Q55" s="567"/>
      <c r="R55" s="567"/>
      <c r="S55" s="567"/>
      <c r="T55" s="567"/>
      <c r="U55" s="567"/>
      <c r="V55" s="307"/>
      <c r="W55" s="307"/>
      <c r="X55" s="307"/>
      <c r="Y55" s="307"/>
      <c r="Z55" s="307"/>
      <c r="AA55" s="307"/>
      <c r="AB55" s="307"/>
      <c r="AC55" s="307"/>
      <c r="AD55" s="567"/>
      <c r="AE55" s="567"/>
      <c r="AF55" s="567"/>
      <c r="AG55" s="567"/>
      <c r="AH55" s="567"/>
      <c r="AI55" s="307"/>
      <c r="AJ55" s="307"/>
      <c r="AK55" s="307"/>
      <c r="AL55" s="307"/>
      <c r="AM55" s="307"/>
      <c r="AN55" s="307"/>
      <c r="AO55" s="307"/>
      <c r="AP55" s="307"/>
      <c r="AQ55" s="567"/>
      <c r="AR55" s="567"/>
      <c r="AS55" s="567"/>
      <c r="AT55" s="567"/>
      <c r="AU55" s="567"/>
      <c r="AV55" s="307"/>
      <c r="AW55" s="307"/>
      <c r="AX55" s="307"/>
      <c r="AY55" s="307"/>
      <c r="AZ55" s="307"/>
      <c r="BA55" s="307"/>
      <c r="BB55" s="307"/>
      <c r="BC55" s="307"/>
      <c r="BD55" s="567"/>
      <c r="BE55" s="567"/>
      <c r="BF55" s="567"/>
      <c r="BG55" s="567"/>
      <c r="BH55" s="567"/>
      <c r="BI55" s="307"/>
      <c r="BJ55" s="307"/>
      <c r="BK55" s="307"/>
      <c r="BL55" s="307"/>
      <c r="BM55" s="307"/>
      <c r="BN55" s="307"/>
      <c r="BO55" s="307"/>
      <c r="BP55" s="307"/>
      <c r="BQ55" s="567"/>
      <c r="BR55" s="567"/>
      <c r="BS55" s="567"/>
      <c r="BT55" s="567"/>
      <c r="BU55" s="567"/>
      <c r="BV55" s="307"/>
      <c r="BW55" s="307"/>
      <c r="BX55" s="307"/>
      <c r="BY55" s="307"/>
      <c r="BZ55" s="307"/>
      <c r="CA55" s="307"/>
      <c r="CB55" s="307"/>
      <c r="CC55" s="307"/>
      <c r="CD55" s="567"/>
      <c r="CE55" s="567"/>
      <c r="CF55" s="567"/>
      <c r="CG55" s="567"/>
      <c r="CH55" s="567"/>
      <c r="CI55" s="307"/>
      <c r="CJ55" s="307"/>
      <c r="CK55" s="307"/>
      <c r="CL55" s="307"/>
      <c r="CM55" s="307"/>
      <c r="CN55" s="307"/>
      <c r="CO55" s="307"/>
      <c r="CP55" s="307"/>
      <c r="CQ55" s="567"/>
      <c r="CR55" s="567"/>
      <c r="CS55" s="567"/>
      <c r="CT55" s="567"/>
      <c r="CU55" s="567"/>
      <c r="CV55" s="307"/>
      <c r="CW55" s="307"/>
      <c r="CX55" s="307"/>
      <c r="CY55" s="307"/>
      <c r="CZ55" s="307"/>
      <c r="DA55" s="307"/>
      <c r="DB55" s="307"/>
      <c r="DC55" s="307"/>
      <c r="DD55" s="567"/>
      <c r="DE55" s="567"/>
      <c r="DF55" s="567"/>
      <c r="DG55" s="567"/>
      <c r="DH55" s="567"/>
      <c r="DI55" s="307"/>
      <c r="DJ55" s="307"/>
      <c r="DK55" s="307"/>
      <c r="DL55" s="307"/>
      <c r="DM55" s="307"/>
      <c r="DN55" s="307"/>
      <c r="DO55" s="307"/>
      <c r="DP55" s="307"/>
      <c r="DQ55" s="567"/>
      <c r="DR55" s="567"/>
      <c r="DS55" s="567"/>
      <c r="DT55" s="567"/>
      <c r="DU55" s="567"/>
      <c r="DV55" s="307"/>
      <c r="DW55" s="307"/>
      <c r="DX55" s="307"/>
      <c r="DY55" s="687"/>
      <c r="DZ55" s="307"/>
      <c r="EA55" s="307"/>
      <c r="EB55" s="307"/>
      <c r="EC55" s="307"/>
      <c r="ED55" s="307"/>
      <c r="EE55" s="307"/>
      <c r="EF55" s="307"/>
      <c r="EG55" s="307"/>
      <c r="EH55" s="307"/>
      <c r="EI55" s="307"/>
      <c r="EJ55" s="307"/>
      <c r="EK55" s="307"/>
      <c r="EL55" s="307"/>
      <c r="EM55" s="307"/>
      <c r="EN55" s="307"/>
      <c r="EO55" s="307"/>
      <c r="EP55" s="307"/>
      <c r="EQ55" s="307"/>
      <c r="ER55" s="307"/>
      <c r="ES55" s="303"/>
      <c r="ET55" s="307"/>
      <c r="EU55" s="307"/>
      <c r="EV55" s="307"/>
      <c r="EW55" s="307"/>
      <c r="EX55" s="307"/>
      <c r="EY55" s="307"/>
      <c r="EZ55" s="307"/>
      <c r="FA55" s="307"/>
      <c r="FB55" s="307"/>
      <c r="FC55" s="307"/>
      <c r="FD55" s="307"/>
      <c r="FE55" s="307"/>
      <c r="FF55" s="307"/>
      <c r="FG55" s="307"/>
      <c r="FH55" s="307"/>
      <c r="FI55" s="307"/>
      <c r="FJ55" s="307"/>
      <c r="FK55" s="307"/>
      <c r="FL55" s="307"/>
      <c r="FM55" s="307"/>
      <c r="FN55" s="307"/>
      <c r="FO55" s="307"/>
      <c r="FP55" s="307"/>
      <c r="FQ55" s="307"/>
      <c r="FR55" s="307"/>
      <c r="FS55" s="307"/>
      <c r="FT55" s="307"/>
      <c r="FU55" s="307"/>
      <c r="FV55" s="307"/>
      <c r="FW55" s="307"/>
      <c r="FX55" s="307"/>
      <c r="FY55" s="307"/>
      <c r="FZ55" s="307"/>
      <c r="GA55" s="307"/>
      <c r="GB55" s="307"/>
      <c r="GC55" s="307"/>
      <c r="GD55" s="307"/>
    </row>
    <row r="56" spans="1:186">
      <c r="A56" s="525"/>
      <c r="B56" s="307"/>
      <c r="C56" s="307"/>
      <c r="D56" s="567"/>
      <c r="E56" s="567"/>
      <c r="F56" s="567"/>
      <c r="G56" s="567"/>
      <c r="H56" s="567"/>
      <c r="I56" s="307"/>
      <c r="J56" s="307"/>
      <c r="K56" s="307"/>
      <c r="L56" s="307"/>
      <c r="M56" s="567"/>
      <c r="N56" s="527"/>
      <c r="O56" s="307"/>
      <c r="P56" s="307"/>
      <c r="Q56" s="567"/>
      <c r="R56" s="567"/>
      <c r="S56" s="567"/>
      <c r="T56" s="567"/>
      <c r="U56" s="567"/>
      <c r="V56" s="307"/>
      <c r="W56" s="307"/>
      <c r="X56" s="307"/>
      <c r="Y56" s="307"/>
      <c r="Z56" s="567"/>
      <c r="AA56" s="307"/>
      <c r="AB56" s="307"/>
      <c r="AC56" s="307"/>
      <c r="AD56" s="567"/>
      <c r="AE56" s="567"/>
      <c r="AF56" s="567"/>
      <c r="AG56" s="567"/>
      <c r="AH56" s="567"/>
      <c r="AI56" s="307"/>
      <c r="AJ56" s="307"/>
      <c r="AK56" s="307"/>
      <c r="AL56" s="307"/>
      <c r="AM56" s="567"/>
      <c r="AN56" s="307"/>
      <c r="AO56" s="307"/>
      <c r="AP56" s="307"/>
      <c r="AQ56" s="567"/>
      <c r="AR56" s="567"/>
      <c r="AS56" s="567"/>
      <c r="AT56" s="567"/>
      <c r="AU56" s="567"/>
      <c r="AV56" s="307"/>
      <c r="AW56" s="307"/>
      <c r="AX56" s="307"/>
      <c r="AY56" s="307"/>
      <c r="AZ56" s="567"/>
      <c r="BA56" s="307"/>
      <c r="BB56" s="307"/>
      <c r="BC56" s="307"/>
      <c r="BD56" s="567"/>
      <c r="BE56" s="567"/>
      <c r="BF56" s="567"/>
      <c r="BG56" s="567"/>
      <c r="BH56" s="567"/>
      <c r="BI56" s="307"/>
      <c r="BJ56" s="307"/>
      <c r="BK56" s="307"/>
      <c r="BL56" s="307"/>
      <c r="BM56" s="567"/>
      <c r="BN56" s="307"/>
      <c r="BO56" s="307"/>
      <c r="BP56" s="307"/>
      <c r="BQ56" s="567"/>
      <c r="BR56" s="567"/>
      <c r="BS56" s="567"/>
      <c r="BT56" s="567"/>
      <c r="BU56" s="567"/>
      <c r="BV56" s="307"/>
      <c r="BW56" s="307"/>
      <c r="BX56" s="307"/>
      <c r="BY56" s="307"/>
      <c r="BZ56" s="567"/>
      <c r="CA56" s="307"/>
      <c r="CB56" s="307"/>
      <c r="CC56" s="307"/>
      <c r="CD56" s="567"/>
      <c r="CE56" s="567"/>
      <c r="CF56" s="567"/>
      <c r="CG56" s="567"/>
      <c r="CH56" s="567"/>
      <c r="CI56" s="307"/>
      <c r="CJ56" s="307"/>
      <c r="CK56" s="307"/>
      <c r="CL56" s="307"/>
      <c r="CM56" s="567"/>
      <c r="CN56" s="307"/>
      <c r="CO56" s="307"/>
      <c r="CP56" s="307"/>
      <c r="CQ56" s="307"/>
      <c r="CR56" s="307"/>
      <c r="CS56" s="307"/>
      <c r="CT56" s="307"/>
      <c r="CU56" s="307"/>
      <c r="CV56" s="307"/>
      <c r="CW56" s="307"/>
      <c r="CX56" s="307"/>
      <c r="CY56" s="307"/>
      <c r="CZ56" s="307"/>
      <c r="DA56" s="307"/>
      <c r="DB56" s="307"/>
      <c r="DC56" s="307"/>
      <c r="DD56" s="307"/>
      <c r="DE56" s="307"/>
      <c r="DF56" s="307"/>
      <c r="DG56" s="307"/>
      <c r="DH56" s="307"/>
      <c r="DI56" s="307"/>
      <c r="DJ56" s="307"/>
      <c r="DK56" s="307"/>
      <c r="DL56" s="307"/>
      <c r="DM56" s="307"/>
      <c r="DN56" s="307"/>
      <c r="DO56" s="307"/>
      <c r="DP56" s="307"/>
      <c r="DQ56" s="307"/>
      <c r="DR56" s="307"/>
      <c r="DS56" s="307"/>
      <c r="DT56" s="307"/>
      <c r="DU56" s="307"/>
      <c r="DV56" s="307"/>
      <c r="DW56" s="307"/>
      <c r="DX56" s="307"/>
      <c r="DY56" s="307"/>
      <c r="DZ56" s="307"/>
      <c r="EA56" s="307"/>
      <c r="EB56" s="307"/>
      <c r="EC56" s="307"/>
      <c r="ED56" s="307"/>
      <c r="EE56" s="307"/>
      <c r="EF56" s="307"/>
      <c r="EG56" s="307"/>
      <c r="EH56" s="307"/>
      <c r="EI56" s="307"/>
      <c r="EJ56" s="307"/>
      <c r="EK56" s="307"/>
      <c r="EL56" s="307"/>
      <c r="EM56" s="307"/>
      <c r="EN56" s="307"/>
      <c r="EO56" s="307"/>
      <c r="EP56" s="307"/>
      <c r="EQ56" s="307"/>
      <c r="ER56" s="307"/>
      <c r="ES56" s="303"/>
      <c r="ET56" s="307"/>
      <c r="EU56" s="307"/>
      <c r="EV56" s="307"/>
      <c r="EW56" s="307"/>
      <c r="EX56" s="307"/>
      <c r="EY56" s="307"/>
      <c r="EZ56" s="307"/>
      <c r="FA56" s="307"/>
      <c r="FB56" s="307"/>
      <c r="FC56" s="307"/>
      <c r="FD56" s="307"/>
      <c r="FE56" s="307"/>
      <c r="FF56" s="307"/>
      <c r="FG56" s="307"/>
      <c r="FH56" s="307"/>
      <c r="FI56" s="307"/>
      <c r="FJ56" s="307"/>
      <c r="FK56" s="307"/>
      <c r="FL56" s="307"/>
      <c r="FM56" s="307"/>
      <c r="FN56" s="307"/>
      <c r="FO56" s="307"/>
      <c r="FP56" s="307"/>
      <c r="FQ56" s="307"/>
      <c r="FR56" s="307"/>
      <c r="FS56" s="307"/>
      <c r="FT56" s="307"/>
      <c r="FU56" s="307"/>
      <c r="FV56" s="307"/>
      <c r="FW56" s="307"/>
      <c r="FX56" s="307"/>
      <c r="FY56" s="307"/>
      <c r="FZ56" s="307"/>
      <c r="GA56" s="307"/>
      <c r="GB56" s="307"/>
      <c r="GC56" s="307"/>
      <c r="GD56" s="307"/>
    </row>
    <row r="57" spans="1:186">
      <c r="A57" s="525"/>
      <c r="B57" s="307"/>
      <c r="C57" s="307"/>
      <c r="D57" s="567"/>
      <c r="E57" s="567"/>
      <c r="F57" s="567"/>
      <c r="G57" s="567"/>
      <c r="H57" s="567"/>
      <c r="I57" s="307"/>
      <c r="J57" s="307"/>
      <c r="K57" s="307"/>
      <c r="L57" s="307"/>
      <c r="M57" s="567"/>
      <c r="N57" s="527"/>
      <c r="O57" s="307"/>
      <c r="P57" s="307"/>
      <c r="Q57" s="567"/>
      <c r="R57" s="567"/>
      <c r="S57" s="567"/>
      <c r="T57" s="567"/>
      <c r="U57" s="567"/>
      <c r="V57" s="307"/>
      <c r="W57" s="307"/>
      <c r="X57" s="307"/>
      <c r="Y57" s="307"/>
      <c r="Z57" s="567"/>
      <c r="AA57" s="307"/>
      <c r="AB57" s="307"/>
      <c r="AC57" s="307"/>
      <c r="AD57" s="567"/>
      <c r="AE57" s="567"/>
      <c r="AF57" s="567"/>
      <c r="AG57" s="567"/>
      <c r="AH57" s="567"/>
      <c r="AI57" s="307"/>
      <c r="AJ57" s="307"/>
      <c r="AK57" s="307"/>
      <c r="AL57" s="307"/>
      <c r="AM57" s="567"/>
      <c r="AN57" s="307"/>
      <c r="AO57" s="307"/>
      <c r="AP57" s="307"/>
      <c r="AQ57" s="567"/>
      <c r="AR57" s="567"/>
      <c r="AS57" s="567"/>
      <c r="AT57" s="567"/>
      <c r="AU57" s="567"/>
      <c r="AV57" s="307"/>
      <c r="AW57" s="307"/>
      <c r="AX57" s="307"/>
      <c r="AY57" s="307"/>
      <c r="AZ57" s="567"/>
      <c r="BA57" s="307"/>
      <c r="BB57" s="307"/>
      <c r="BC57" s="307"/>
      <c r="BD57" s="567"/>
      <c r="BE57" s="567"/>
      <c r="BF57" s="567"/>
      <c r="BG57" s="567"/>
      <c r="BH57" s="567"/>
      <c r="BI57" s="307"/>
      <c r="BJ57" s="307"/>
      <c r="BK57" s="307"/>
      <c r="BL57" s="307"/>
      <c r="BM57" s="567"/>
      <c r="BN57" s="307"/>
      <c r="BO57" s="307"/>
      <c r="BP57" s="307"/>
      <c r="BQ57" s="567"/>
      <c r="BR57" s="567"/>
      <c r="BS57" s="567"/>
      <c r="BT57" s="567"/>
      <c r="BU57" s="567"/>
      <c r="BV57" s="307"/>
      <c r="BW57" s="307"/>
      <c r="BX57" s="307"/>
      <c r="BY57" s="307"/>
      <c r="BZ57" s="567"/>
      <c r="CA57" s="307"/>
      <c r="CB57" s="307"/>
      <c r="CC57" s="307"/>
      <c r="CD57" s="307"/>
      <c r="CE57" s="307"/>
      <c r="CF57" s="307"/>
      <c r="CG57" s="307"/>
      <c r="CH57" s="307"/>
      <c r="CI57" s="307"/>
      <c r="CJ57" s="307"/>
      <c r="CK57" s="307"/>
      <c r="CL57" s="307"/>
      <c r="CM57" s="307"/>
      <c r="CN57" s="307"/>
      <c r="CO57" s="307"/>
      <c r="CP57" s="307"/>
      <c r="CQ57" s="307"/>
      <c r="CR57" s="307"/>
      <c r="CS57" s="307"/>
      <c r="CT57" s="307"/>
      <c r="CU57" s="307"/>
      <c r="CV57" s="307"/>
      <c r="CW57" s="307"/>
      <c r="CX57" s="307"/>
      <c r="CY57" s="307"/>
      <c r="CZ57" s="307"/>
      <c r="DA57" s="307"/>
      <c r="DB57" s="307"/>
      <c r="DC57" s="307"/>
      <c r="DD57" s="307"/>
      <c r="DE57" s="307"/>
      <c r="DF57" s="307"/>
      <c r="DG57" s="307"/>
      <c r="DH57" s="307"/>
      <c r="DI57" s="307"/>
      <c r="DJ57" s="307"/>
      <c r="DK57" s="307"/>
      <c r="DL57" s="307"/>
      <c r="DM57" s="307"/>
      <c r="DN57" s="307"/>
      <c r="DO57" s="307"/>
      <c r="DP57" s="307"/>
      <c r="DQ57" s="307"/>
      <c r="DR57" s="307"/>
      <c r="DS57" s="307"/>
      <c r="DT57" s="307"/>
      <c r="DU57" s="307"/>
      <c r="DV57" s="307"/>
      <c r="DW57" s="307"/>
      <c r="DX57" s="307"/>
      <c r="DY57" s="307"/>
      <c r="DZ57" s="307"/>
      <c r="EA57" s="307"/>
      <c r="EB57" s="307"/>
      <c r="EC57" s="307"/>
      <c r="ED57" s="307"/>
      <c r="EE57" s="307"/>
      <c r="EF57" s="307"/>
      <c r="EG57" s="307"/>
      <c r="EH57" s="307"/>
      <c r="EI57" s="307"/>
      <c r="EJ57" s="307"/>
      <c r="EK57" s="307"/>
      <c r="EL57" s="307"/>
      <c r="EM57" s="307"/>
      <c r="EN57" s="307"/>
      <c r="EO57" s="307"/>
      <c r="EP57" s="307"/>
      <c r="EQ57" s="307"/>
      <c r="ER57" s="307"/>
      <c r="ES57" s="303"/>
      <c r="ET57" s="307"/>
      <c r="EU57" s="307"/>
      <c r="EV57" s="307"/>
      <c r="EW57" s="307"/>
      <c r="EX57" s="307"/>
      <c r="EY57" s="307"/>
      <c r="EZ57" s="307"/>
      <c r="FA57" s="307"/>
      <c r="FB57" s="307"/>
      <c r="FC57" s="307"/>
      <c r="FD57" s="307"/>
      <c r="FE57" s="307"/>
      <c r="FF57" s="307"/>
      <c r="FG57" s="307"/>
      <c r="FH57" s="307"/>
      <c r="FI57" s="307"/>
      <c r="FJ57" s="307"/>
      <c r="FK57" s="307"/>
      <c r="FL57" s="307"/>
      <c r="FM57" s="307"/>
      <c r="FN57" s="307"/>
      <c r="FO57" s="307"/>
      <c r="FP57" s="307"/>
      <c r="FQ57" s="307"/>
      <c r="FR57" s="307"/>
      <c r="FS57" s="307"/>
      <c r="FT57" s="307"/>
      <c r="FU57" s="307"/>
      <c r="FV57" s="307"/>
      <c r="FW57" s="307"/>
      <c r="FX57" s="307"/>
      <c r="FY57" s="307"/>
      <c r="FZ57" s="307"/>
      <c r="GA57" s="307"/>
      <c r="GB57" s="307"/>
      <c r="GC57" s="307"/>
      <c r="GD57" s="307"/>
    </row>
    <row r="58" spans="1:186">
      <c r="A58" s="525"/>
      <c r="B58" s="307"/>
      <c r="C58" s="307"/>
      <c r="D58" s="567"/>
      <c r="E58" s="567"/>
      <c r="F58" s="567"/>
      <c r="G58" s="567"/>
      <c r="H58" s="567"/>
      <c r="I58" s="307"/>
      <c r="J58" s="307"/>
      <c r="K58" s="307"/>
      <c r="L58" s="307"/>
      <c r="M58" s="567"/>
      <c r="N58" s="527"/>
      <c r="O58" s="307"/>
      <c r="P58" s="307"/>
      <c r="Q58" s="567"/>
      <c r="R58" s="567"/>
      <c r="S58" s="567"/>
      <c r="T58" s="567"/>
      <c r="U58" s="567"/>
      <c r="V58" s="307"/>
      <c r="W58" s="307"/>
      <c r="X58" s="307"/>
      <c r="Y58" s="307"/>
      <c r="Z58" s="567"/>
      <c r="AA58" s="307"/>
      <c r="AB58" s="307"/>
      <c r="AC58" s="307"/>
      <c r="AD58" s="567"/>
      <c r="AE58" s="567"/>
      <c r="AF58" s="567"/>
      <c r="AG58" s="567"/>
      <c r="AH58" s="567"/>
      <c r="AI58" s="307"/>
      <c r="AJ58" s="307"/>
      <c r="AK58" s="307"/>
      <c r="AL58" s="307"/>
      <c r="AM58" s="567"/>
      <c r="AN58" s="307"/>
      <c r="AO58" s="307"/>
      <c r="AP58" s="307"/>
      <c r="AQ58" s="567"/>
      <c r="AR58" s="567"/>
      <c r="AS58" s="567"/>
      <c r="AT58" s="567"/>
      <c r="AU58" s="567"/>
      <c r="AV58" s="307"/>
      <c r="AW58" s="307"/>
      <c r="AX58" s="307"/>
      <c r="AY58" s="307"/>
      <c r="AZ58" s="567"/>
      <c r="BA58" s="307"/>
      <c r="BB58" s="307"/>
      <c r="BC58" s="307"/>
      <c r="BD58" s="567"/>
      <c r="BE58" s="567"/>
      <c r="BF58" s="567"/>
      <c r="BG58" s="567"/>
      <c r="BH58" s="567"/>
      <c r="BI58" s="307"/>
      <c r="BJ58" s="307"/>
      <c r="BK58" s="307"/>
      <c r="BL58" s="307"/>
      <c r="BM58" s="567"/>
      <c r="BN58" s="307"/>
      <c r="BO58" s="307"/>
      <c r="BP58" s="307"/>
      <c r="BQ58" s="567"/>
      <c r="BR58" s="567"/>
      <c r="BS58" s="567"/>
      <c r="BT58" s="567"/>
      <c r="BU58" s="567"/>
      <c r="BV58" s="307"/>
      <c r="BW58" s="307"/>
      <c r="BX58" s="307"/>
      <c r="BY58" s="307"/>
      <c r="BZ58" s="567"/>
      <c r="CA58" s="307"/>
      <c r="CB58" s="307"/>
      <c r="CC58" s="307"/>
      <c r="CD58" s="307"/>
      <c r="CE58" s="307"/>
      <c r="CF58" s="307"/>
      <c r="CG58" s="307"/>
      <c r="CH58" s="307"/>
      <c r="CI58" s="307"/>
      <c r="CJ58" s="307"/>
      <c r="CK58" s="307"/>
      <c r="CL58" s="307"/>
      <c r="CM58" s="307"/>
      <c r="CN58" s="307"/>
      <c r="CO58" s="307"/>
      <c r="CP58" s="307"/>
      <c r="CQ58" s="307"/>
      <c r="CR58" s="307"/>
      <c r="CS58" s="307"/>
      <c r="CT58" s="307"/>
      <c r="CU58" s="307"/>
      <c r="CV58" s="307"/>
      <c r="CW58" s="307"/>
      <c r="CX58" s="307"/>
      <c r="CY58" s="307"/>
      <c r="CZ58" s="307"/>
      <c r="DA58" s="307"/>
      <c r="DB58" s="307"/>
      <c r="DC58" s="307"/>
      <c r="DD58" s="307"/>
      <c r="DE58" s="307"/>
      <c r="DF58" s="307"/>
      <c r="DG58" s="307"/>
      <c r="DH58" s="307"/>
      <c r="DI58" s="307"/>
      <c r="DJ58" s="307"/>
      <c r="DK58" s="307"/>
      <c r="DL58" s="307"/>
      <c r="DM58" s="307"/>
      <c r="DN58" s="307"/>
      <c r="DO58" s="307"/>
      <c r="DP58" s="307"/>
      <c r="DQ58" s="307"/>
      <c r="DR58" s="307"/>
      <c r="DS58" s="307"/>
      <c r="DT58" s="307"/>
      <c r="DU58" s="307"/>
      <c r="DV58" s="307"/>
      <c r="DW58" s="307"/>
      <c r="DX58" s="307"/>
      <c r="DY58" s="307"/>
      <c r="DZ58" s="307"/>
      <c r="EA58" s="307"/>
      <c r="EB58" s="307"/>
      <c r="EC58" s="307"/>
      <c r="ED58" s="307"/>
      <c r="EE58" s="307"/>
      <c r="EF58" s="307"/>
      <c r="EG58" s="307"/>
      <c r="EH58" s="307"/>
      <c r="EI58" s="307"/>
      <c r="EJ58" s="307"/>
      <c r="EK58" s="307"/>
      <c r="EL58" s="307"/>
      <c r="EM58" s="307"/>
      <c r="EN58" s="307"/>
      <c r="EO58" s="307"/>
      <c r="EP58" s="307"/>
      <c r="EQ58" s="307"/>
      <c r="ER58" s="307"/>
      <c r="ES58" s="303"/>
      <c r="ET58" s="307"/>
      <c r="EU58" s="307"/>
      <c r="EV58" s="307"/>
      <c r="EW58" s="307"/>
      <c r="EX58" s="307"/>
      <c r="EY58" s="307"/>
      <c r="EZ58" s="307"/>
      <c r="FA58" s="307"/>
      <c r="FB58" s="307"/>
      <c r="FC58" s="307"/>
      <c r="FD58" s="307"/>
      <c r="FE58" s="307"/>
      <c r="FF58" s="307"/>
      <c r="FG58" s="307"/>
      <c r="FH58" s="307"/>
      <c r="FI58" s="307"/>
      <c r="FJ58" s="307"/>
      <c r="FK58" s="307"/>
      <c r="FL58" s="307"/>
      <c r="FM58" s="307"/>
      <c r="FN58" s="307"/>
      <c r="FO58" s="307"/>
      <c r="FP58" s="307"/>
      <c r="FQ58" s="307"/>
      <c r="FR58" s="307"/>
      <c r="FS58" s="307"/>
      <c r="FT58" s="307"/>
      <c r="FU58" s="307"/>
      <c r="FV58" s="307"/>
      <c r="FW58" s="307"/>
      <c r="FX58" s="307"/>
      <c r="FY58" s="307"/>
      <c r="FZ58" s="307"/>
      <c r="GA58" s="307"/>
      <c r="GB58" s="307"/>
      <c r="GC58" s="307"/>
      <c r="GD58" s="307"/>
    </row>
    <row r="59" spans="1:186">
      <c r="EC59" s="307"/>
      <c r="ED59" s="307"/>
      <c r="EE59" s="307"/>
      <c r="EF59" s="307"/>
      <c r="EG59" s="307"/>
      <c r="EH59" s="307"/>
      <c r="EI59" s="307"/>
      <c r="EJ59" s="307"/>
      <c r="EK59" s="307"/>
      <c r="EL59" s="307"/>
      <c r="EM59" s="307"/>
      <c r="EN59" s="307"/>
      <c r="EO59" s="307"/>
      <c r="EP59" s="307"/>
      <c r="EQ59" s="307"/>
      <c r="ER59" s="307"/>
      <c r="ES59" s="303"/>
      <c r="ET59" s="307"/>
      <c r="EU59" s="307"/>
      <c r="EV59" s="307"/>
      <c r="EW59" s="307"/>
      <c r="EX59" s="307"/>
      <c r="EY59" s="307"/>
      <c r="EZ59" s="307"/>
      <c r="FA59" s="307"/>
      <c r="FB59" s="307"/>
    </row>
    <row r="60" spans="1:186" s="153" customFormat="1" ht="21" customHeight="1">
      <c r="A60" s="3477"/>
      <c r="C60" s="155"/>
      <c r="D60" s="152"/>
      <c r="E60" s="152"/>
      <c r="F60" s="152"/>
      <c r="G60" s="152"/>
      <c r="H60" s="152"/>
      <c r="I60" s="3479"/>
      <c r="J60" s="3476"/>
      <c r="K60" s="3482"/>
      <c r="L60" s="3476"/>
      <c r="M60" s="3480"/>
      <c r="N60" s="3480"/>
      <c r="Q60" s="152"/>
      <c r="R60" s="152"/>
      <c r="S60" s="152"/>
      <c r="T60" s="152"/>
      <c r="U60" s="152"/>
      <c r="V60" s="3480"/>
      <c r="W60" s="3476"/>
      <c r="X60" s="3480"/>
      <c r="Y60" s="3476"/>
      <c r="Z60" s="3480"/>
      <c r="AA60" s="3480"/>
      <c r="AD60" s="152"/>
      <c r="AE60" s="152"/>
      <c r="AF60" s="152"/>
      <c r="AG60" s="152"/>
      <c r="AH60" s="152"/>
      <c r="AI60" s="3480"/>
      <c r="AJ60" s="3476"/>
      <c r="AK60" s="3482"/>
      <c r="AL60" s="3476"/>
      <c r="AM60" s="3480"/>
      <c r="AN60" s="3480"/>
      <c r="AQ60" s="152"/>
      <c r="AR60" s="152"/>
      <c r="AS60" s="152"/>
      <c r="AT60" s="152"/>
      <c r="AU60" s="152"/>
      <c r="AV60" s="3480"/>
      <c r="AW60" s="3480"/>
      <c r="AX60" s="3482"/>
      <c r="AY60" s="3480"/>
      <c r="AZ60" s="3480"/>
      <c r="BA60" s="3480"/>
      <c r="BD60" s="152"/>
      <c r="BE60" s="152"/>
      <c r="BF60" s="152"/>
      <c r="BG60" s="152"/>
      <c r="BH60" s="152"/>
      <c r="BI60" s="3480"/>
      <c r="BJ60" s="3480"/>
      <c r="BK60" s="3482"/>
      <c r="BL60" s="3480"/>
      <c r="BM60" s="3480"/>
      <c r="BN60" s="3480"/>
      <c r="BQ60" s="152"/>
      <c r="BR60" s="152"/>
      <c r="BS60" s="152"/>
      <c r="BT60" s="152"/>
      <c r="BU60" s="152"/>
      <c r="BV60" s="3480"/>
      <c r="BW60" s="3480"/>
      <c r="BX60" s="3482"/>
      <c r="BY60" s="3480"/>
      <c r="BZ60" s="3480"/>
      <c r="CA60" s="3480"/>
      <c r="EC60" s="307"/>
      <c r="ED60" s="307"/>
      <c r="EE60" s="307"/>
      <c r="EF60" s="307"/>
      <c r="EG60" s="307"/>
      <c r="EH60" s="307"/>
      <c r="EI60" s="307"/>
      <c r="EJ60" s="307"/>
      <c r="EK60" s="307"/>
      <c r="EL60" s="307"/>
      <c r="EM60" s="307"/>
      <c r="EN60" s="307"/>
      <c r="EO60" s="307"/>
      <c r="EP60" s="307"/>
      <c r="EQ60" s="307"/>
      <c r="ER60" s="307"/>
      <c r="ES60" s="303"/>
      <c r="ET60" s="307"/>
      <c r="EU60" s="307"/>
      <c r="EV60" s="307"/>
      <c r="EW60" s="307"/>
      <c r="EX60" s="307"/>
      <c r="EY60" s="307"/>
      <c r="EZ60" s="307"/>
      <c r="FA60" s="307"/>
      <c r="FB60" s="307"/>
    </row>
    <row r="61" spans="1:186" s="153" customFormat="1" ht="21" customHeight="1">
      <c r="A61" s="3478"/>
      <c r="C61" s="155"/>
      <c r="D61" s="152"/>
      <c r="E61" s="152"/>
      <c r="F61" s="152"/>
      <c r="G61" s="152"/>
      <c r="H61" s="152"/>
      <c r="I61" s="3479"/>
      <c r="J61" s="3483"/>
      <c r="K61" s="3484"/>
      <c r="L61" s="3483"/>
      <c r="M61" s="3481"/>
      <c r="N61" s="3481"/>
      <c r="Q61" s="152"/>
      <c r="R61" s="152"/>
      <c r="S61" s="152"/>
      <c r="T61" s="152"/>
      <c r="U61" s="152"/>
      <c r="V61" s="3480"/>
      <c r="W61" s="3476"/>
      <c r="X61" s="3480"/>
      <c r="Y61" s="3476"/>
      <c r="Z61" s="3480"/>
      <c r="AA61" s="3480"/>
      <c r="AD61" s="152"/>
      <c r="AE61" s="152"/>
      <c r="AF61" s="152"/>
      <c r="AG61" s="152"/>
      <c r="AH61" s="152"/>
      <c r="AI61" s="3480"/>
      <c r="AJ61" s="3476"/>
      <c r="AK61" s="3482"/>
      <c r="AL61" s="3476"/>
      <c r="AM61" s="3480"/>
      <c r="AN61" s="3480"/>
      <c r="AQ61" s="152"/>
      <c r="AR61" s="152"/>
      <c r="AS61" s="152"/>
      <c r="AT61" s="152"/>
      <c r="AU61" s="152"/>
      <c r="AV61" s="3480"/>
      <c r="AW61" s="3480"/>
      <c r="AX61" s="3482"/>
      <c r="AY61" s="3480"/>
      <c r="AZ61" s="3480"/>
      <c r="BA61" s="3480"/>
      <c r="BD61" s="152"/>
      <c r="BE61" s="152"/>
      <c r="BF61" s="152"/>
      <c r="BG61" s="152"/>
      <c r="BH61" s="152"/>
      <c r="BI61" s="3480"/>
      <c r="BJ61" s="3480"/>
      <c r="BK61" s="3482"/>
      <c r="BL61" s="3480"/>
      <c r="BM61" s="3480"/>
      <c r="BN61" s="3480"/>
      <c r="BQ61" s="152"/>
      <c r="BR61" s="152"/>
      <c r="BS61" s="152"/>
      <c r="BT61" s="152"/>
      <c r="BU61" s="152"/>
      <c r="BV61" s="3480"/>
      <c r="BW61" s="3480"/>
      <c r="BX61" s="3482"/>
      <c r="BY61" s="3480"/>
      <c r="BZ61" s="3480"/>
      <c r="CA61" s="3480"/>
      <c r="EC61" s="307"/>
      <c r="ED61" s="307"/>
      <c r="EE61" s="307"/>
      <c r="EF61" s="307"/>
      <c r="EG61" s="307"/>
      <c r="EH61" s="307"/>
      <c r="EI61" s="307"/>
      <c r="EJ61" s="307"/>
      <c r="EK61" s="307"/>
      <c r="EL61" s="307"/>
      <c r="EM61" s="307"/>
      <c r="EN61" s="307"/>
      <c r="EO61" s="307"/>
      <c r="EP61" s="307"/>
      <c r="EQ61" s="307"/>
      <c r="ER61" s="307"/>
      <c r="ES61" s="303"/>
      <c r="ET61" s="307"/>
      <c r="EU61" s="307"/>
      <c r="EV61" s="307"/>
      <c r="EW61" s="307"/>
      <c r="EX61" s="307"/>
      <c r="EY61" s="307"/>
      <c r="EZ61" s="307"/>
      <c r="FA61" s="307"/>
      <c r="FB61" s="307"/>
    </row>
    <row r="62" spans="1:186" s="153" customFormat="1" ht="21" customHeight="1">
      <c r="A62" s="3477"/>
      <c r="C62" s="155"/>
      <c r="D62" s="152"/>
      <c r="E62" s="152"/>
      <c r="F62" s="152"/>
      <c r="G62" s="152"/>
      <c r="H62" s="152"/>
      <c r="I62" s="3479"/>
      <c r="J62" s="3480"/>
      <c r="K62" s="3482"/>
      <c r="L62" s="3480"/>
      <c r="M62" s="3480"/>
      <c r="N62" s="3480"/>
      <c r="Q62" s="152"/>
      <c r="R62" s="152"/>
      <c r="S62" s="152"/>
      <c r="T62" s="152"/>
      <c r="U62" s="152"/>
      <c r="V62" s="3480"/>
      <c r="W62" s="3476"/>
      <c r="X62" s="3480"/>
      <c r="Y62" s="3476"/>
      <c r="Z62" s="3480"/>
      <c r="AA62" s="3480"/>
      <c r="AD62" s="152"/>
      <c r="AE62" s="152"/>
      <c r="AF62" s="152"/>
      <c r="AG62" s="152"/>
      <c r="AH62" s="152"/>
      <c r="AI62" s="3480"/>
      <c r="AJ62" s="3476"/>
      <c r="AK62" s="3482"/>
      <c r="AL62" s="3476"/>
      <c r="AM62" s="3480"/>
      <c r="AN62" s="3480"/>
      <c r="AQ62" s="152"/>
      <c r="AR62" s="152"/>
      <c r="AS62" s="152"/>
      <c r="AT62" s="152"/>
      <c r="AU62" s="152"/>
      <c r="AV62" s="3480"/>
      <c r="AW62" s="3480"/>
      <c r="AX62" s="3482"/>
      <c r="AY62" s="3480"/>
      <c r="AZ62" s="3480"/>
      <c r="BA62" s="3480"/>
      <c r="BD62" s="152"/>
      <c r="BE62" s="152"/>
      <c r="BF62" s="152"/>
      <c r="BG62" s="152"/>
      <c r="BH62" s="152"/>
      <c r="BQ62" s="152"/>
      <c r="BR62" s="152"/>
      <c r="BS62" s="152"/>
      <c r="BT62" s="152"/>
      <c r="BU62" s="152"/>
      <c r="EC62" s="307"/>
      <c r="ED62" s="307"/>
      <c r="EE62" s="307"/>
      <c r="EF62" s="307"/>
      <c r="EG62" s="307"/>
      <c r="EH62" s="307"/>
      <c r="EI62" s="307"/>
      <c r="EJ62" s="307"/>
      <c r="EK62" s="307"/>
      <c r="EL62" s="307"/>
      <c r="EM62" s="307"/>
      <c r="EN62" s="307"/>
      <c r="EO62" s="307"/>
      <c r="EP62" s="307"/>
      <c r="EQ62" s="307"/>
      <c r="ER62" s="307"/>
      <c r="ES62" s="303"/>
      <c r="ET62" s="307"/>
      <c r="EU62" s="307"/>
      <c r="EV62" s="307"/>
      <c r="EW62" s="307"/>
      <c r="EX62" s="307"/>
      <c r="EY62" s="307"/>
      <c r="EZ62" s="307"/>
      <c r="FA62" s="307"/>
      <c r="FB62" s="307"/>
    </row>
    <row r="63" spans="1:186" s="153" customFormat="1" ht="21" customHeight="1">
      <c r="A63" s="3478"/>
      <c r="C63" s="155"/>
      <c r="D63" s="152"/>
      <c r="E63" s="152"/>
      <c r="F63" s="152"/>
      <c r="G63" s="152"/>
      <c r="H63" s="152"/>
      <c r="I63" s="3479"/>
      <c r="J63" s="3481"/>
      <c r="K63" s="3482"/>
      <c r="L63" s="3481"/>
      <c r="M63" s="3481"/>
      <c r="N63" s="3481"/>
      <c r="Q63" s="152"/>
      <c r="R63" s="152"/>
      <c r="S63" s="152"/>
      <c r="T63" s="152"/>
      <c r="U63" s="152"/>
      <c r="V63" s="3480"/>
      <c r="W63" s="3476"/>
      <c r="X63" s="3480"/>
      <c r="Y63" s="3476"/>
      <c r="Z63" s="3480"/>
      <c r="AA63" s="3480"/>
      <c r="AD63" s="152"/>
      <c r="AE63" s="152"/>
      <c r="AF63" s="152"/>
      <c r="AG63" s="152"/>
      <c r="AH63" s="152"/>
      <c r="AI63" s="3480"/>
      <c r="AJ63" s="3476"/>
      <c r="AK63" s="3482"/>
      <c r="AL63" s="3476"/>
      <c r="AM63" s="3480"/>
      <c r="AN63" s="3480"/>
      <c r="AQ63" s="152"/>
      <c r="AR63" s="152"/>
      <c r="AS63" s="152"/>
      <c r="AT63" s="152"/>
      <c r="AU63" s="152"/>
      <c r="AV63" s="3480"/>
      <c r="AW63" s="3480"/>
      <c r="AX63" s="3482"/>
      <c r="AY63" s="3480"/>
      <c r="AZ63" s="3480"/>
      <c r="BA63" s="3480"/>
      <c r="BD63" s="152"/>
      <c r="BE63" s="152"/>
      <c r="BF63" s="152"/>
      <c r="BG63" s="152"/>
      <c r="BH63" s="152"/>
      <c r="BQ63" s="152"/>
      <c r="BR63" s="152"/>
      <c r="BS63" s="152"/>
      <c r="BT63" s="152"/>
      <c r="BU63" s="152"/>
      <c r="EC63" s="136"/>
      <c r="ED63" s="136"/>
      <c r="EE63" s="136"/>
      <c r="EF63" s="136"/>
      <c r="EG63" s="136"/>
      <c r="EH63" s="136"/>
      <c r="EI63" s="136"/>
      <c r="EJ63" s="136"/>
      <c r="EK63" s="136"/>
      <c r="EL63" s="136"/>
      <c r="EM63" s="136"/>
      <c r="EN63" s="136"/>
      <c r="EO63" s="136"/>
      <c r="EP63" s="136"/>
      <c r="EQ63" s="136"/>
      <c r="ER63" s="136"/>
      <c r="ES63" s="316"/>
      <c r="ET63" s="136"/>
      <c r="EU63" s="136"/>
      <c r="EV63" s="136"/>
      <c r="EW63" s="136"/>
      <c r="EX63" s="136"/>
      <c r="EY63" s="136"/>
      <c r="EZ63" s="136"/>
      <c r="FA63" s="136"/>
      <c r="FB63" s="136"/>
    </row>
    <row r="64" spans="1:186" s="153" customFormat="1" ht="21" customHeight="1">
      <c r="A64" s="3477"/>
      <c r="C64" s="155"/>
      <c r="D64" s="152"/>
      <c r="E64" s="152"/>
      <c r="F64" s="152"/>
      <c r="G64" s="152"/>
      <c r="H64" s="152"/>
      <c r="I64" s="3479"/>
      <c r="J64" s="3476"/>
      <c r="K64" s="3482"/>
      <c r="L64" s="3476"/>
      <c r="M64" s="3480"/>
      <c r="N64" s="3480"/>
      <c r="Q64" s="152"/>
      <c r="R64" s="152"/>
      <c r="S64" s="152"/>
      <c r="T64" s="152"/>
      <c r="U64" s="152"/>
      <c r="V64" s="3480"/>
      <c r="W64" s="3476"/>
      <c r="X64" s="3480"/>
      <c r="Y64" s="3476"/>
      <c r="Z64" s="3480"/>
      <c r="AA64" s="3480"/>
      <c r="AD64" s="152"/>
      <c r="AE64" s="152"/>
      <c r="AF64" s="152"/>
      <c r="AG64" s="152"/>
      <c r="AH64" s="152"/>
      <c r="AI64" s="3480"/>
      <c r="AJ64" s="3476"/>
      <c r="AK64" s="3482"/>
      <c r="AL64" s="3476"/>
      <c r="AM64" s="3480"/>
      <c r="AN64" s="3480"/>
      <c r="AQ64" s="152"/>
      <c r="AR64" s="152"/>
      <c r="AS64" s="152"/>
      <c r="AT64" s="152"/>
      <c r="AU64" s="152"/>
      <c r="AV64" s="3480"/>
      <c r="AW64" s="3480"/>
      <c r="AX64" s="3482"/>
      <c r="AY64" s="3480"/>
      <c r="AZ64" s="3480"/>
      <c r="BA64" s="3480"/>
      <c r="BD64" s="152"/>
      <c r="BE64" s="152"/>
      <c r="BF64" s="152"/>
      <c r="BG64" s="152"/>
      <c r="BH64" s="152"/>
      <c r="BQ64" s="152"/>
      <c r="BR64" s="152"/>
      <c r="BS64" s="152"/>
      <c r="BT64" s="152"/>
      <c r="BU64" s="152"/>
      <c r="EC64" s="136"/>
      <c r="ED64" s="136"/>
      <c r="EE64" s="136"/>
      <c r="EF64" s="136"/>
      <c r="EG64" s="136"/>
      <c r="EH64" s="136"/>
      <c r="EI64" s="136"/>
      <c r="EJ64" s="136"/>
      <c r="EK64" s="136"/>
      <c r="EL64" s="136"/>
      <c r="EM64" s="136"/>
      <c r="EN64" s="136"/>
      <c r="EO64" s="136"/>
      <c r="EP64" s="136"/>
      <c r="EQ64" s="136"/>
      <c r="ER64" s="136"/>
      <c r="ES64" s="316"/>
      <c r="ET64" s="136"/>
      <c r="EU64" s="136"/>
      <c r="EV64" s="136"/>
      <c r="EW64" s="136"/>
      <c r="EX64" s="136"/>
      <c r="EY64" s="136"/>
      <c r="EZ64" s="136"/>
      <c r="FA64" s="136"/>
      <c r="FB64" s="136"/>
    </row>
    <row r="65" spans="1:158" s="153" customFormat="1" ht="21" customHeight="1">
      <c r="A65" s="3478"/>
      <c r="C65" s="155"/>
      <c r="D65" s="152"/>
      <c r="E65" s="152"/>
      <c r="F65" s="152"/>
      <c r="G65" s="152"/>
      <c r="H65" s="152"/>
      <c r="I65" s="3479"/>
      <c r="J65" s="3483"/>
      <c r="K65" s="3482"/>
      <c r="L65" s="3483"/>
      <c r="M65" s="3481"/>
      <c r="N65" s="3481"/>
      <c r="Q65" s="152"/>
      <c r="R65" s="152"/>
      <c r="S65" s="152"/>
      <c r="T65" s="152"/>
      <c r="U65" s="152"/>
      <c r="V65" s="3480"/>
      <c r="W65" s="3476"/>
      <c r="X65" s="3480"/>
      <c r="Y65" s="3476"/>
      <c r="Z65" s="3480"/>
      <c r="AA65" s="3480"/>
      <c r="AD65" s="152"/>
      <c r="AE65" s="152"/>
      <c r="AF65" s="152"/>
      <c r="AG65" s="152"/>
      <c r="AH65" s="152"/>
      <c r="AI65" s="3480"/>
      <c r="AJ65" s="3476"/>
      <c r="AK65" s="3482"/>
      <c r="AL65" s="3476"/>
      <c r="AM65" s="3480"/>
      <c r="AN65" s="3480"/>
      <c r="AQ65" s="152"/>
      <c r="AR65" s="152"/>
      <c r="AS65" s="152"/>
      <c r="AT65" s="152"/>
      <c r="AU65" s="152"/>
      <c r="AV65" s="3480"/>
      <c r="AW65" s="3480"/>
      <c r="AX65" s="3482"/>
      <c r="AY65" s="3480"/>
      <c r="AZ65" s="3480"/>
      <c r="BA65" s="3480"/>
      <c r="BD65" s="152"/>
      <c r="BE65" s="152"/>
      <c r="BF65" s="152"/>
      <c r="BG65" s="152"/>
      <c r="BH65" s="152"/>
      <c r="BQ65" s="152"/>
      <c r="BR65" s="152"/>
      <c r="BS65" s="152"/>
      <c r="BT65" s="152"/>
      <c r="BU65" s="152"/>
      <c r="EC65" s="136"/>
      <c r="ED65" s="136"/>
      <c r="EE65" s="136"/>
      <c r="EF65" s="136"/>
      <c r="EG65" s="136"/>
      <c r="EH65" s="136"/>
      <c r="EI65" s="136"/>
      <c r="EJ65" s="136"/>
      <c r="EK65" s="136"/>
      <c r="EL65" s="136"/>
      <c r="EM65" s="136"/>
      <c r="EN65" s="136"/>
      <c r="EO65" s="136"/>
      <c r="EP65" s="136"/>
      <c r="EQ65" s="136"/>
      <c r="ER65" s="136"/>
      <c r="ES65" s="316"/>
      <c r="ET65" s="136"/>
      <c r="EU65" s="136"/>
      <c r="EV65" s="136"/>
      <c r="EW65" s="136"/>
      <c r="EX65" s="136"/>
      <c r="EY65" s="136"/>
      <c r="EZ65" s="136"/>
      <c r="FA65" s="136"/>
      <c r="FB65" s="136"/>
    </row>
    <row r="66" spans="1:158" s="153" customFormat="1" ht="21" customHeight="1">
      <c r="A66" s="3477"/>
      <c r="C66" s="155"/>
      <c r="D66" s="152"/>
      <c r="E66" s="152"/>
      <c r="F66" s="152"/>
      <c r="G66" s="152"/>
      <c r="H66" s="152"/>
      <c r="I66" s="3479"/>
      <c r="J66" s="3480"/>
      <c r="K66" s="3482"/>
      <c r="L66" s="3480"/>
      <c r="M66" s="3480"/>
      <c r="N66" s="3480"/>
      <c r="Q66" s="152"/>
      <c r="R66" s="152"/>
      <c r="S66" s="152"/>
      <c r="T66" s="152"/>
      <c r="U66" s="152"/>
      <c r="V66" s="3480"/>
      <c r="W66" s="3476"/>
      <c r="X66" s="3480"/>
      <c r="Y66" s="3476"/>
      <c r="Z66" s="3480"/>
      <c r="AA66" s="3480"/>
      <c r="AD66" s="152"/>
      <c r="AE66" s="152"/>
      <c r="AF66" s="152"/>
      <c r="AG66" s="152"/>
      <c r="AH66" s="152"/>
      <c r="AI66" s="3480"/>
      <c r="AJ66" s="3476"/>
      <c r="AK66" s="3482"/>
      <c r="AL66" s="3476"/>
      <c r="AM66" s="3480"/>
      <c r="AN66" s="3480"/>
      <c r="AQ66" s="152"/>
      <c r="AR66" s="152"/>
      <c r="AS66" s="152"/>
      <c r="AT66" s="152"/>
      <c r="AU66" s="152"/>
      <c r="AV66" s="3480"/>
      <c r="AW66" s="3480"/>
      <c r="AX66" s="3482"/>
      <c r="AY66" s="3480"/>
      <c r="AZ66" s="3480"/>
      <c r="BA66" s="3480"/>
      <c r="BD66" s="152"/>
      <c r="BE66" s="152"/>
      <c r="BF66" s="152"/>
      <c r="BG66" s="152"/>
      <c r="BH66" s="152"/>
      <c r="BQ66" s="152"/>
      <c r="BR66" s="152"/>
      <c r="BS66" s="152"/>
      <c r="BT66" s="152"/>
      <c r="BU66" s="152"/>
      <c r="EC66" s="136"/>
      <c r="ED66" s="136"/>
      <c r="EE66" s="136"/>
      <c r="EF66" s="136"/>
      <c r="EG66" s="136"/>
      <c r="EH66" s="136"/>
      <c r="EI66" s="136"/>
      <c r="EJ66" s="136"/>
      <c r="EK66" s="136"/>
      <c r="EL66" s="136"/>
      <c r="EM66" s="136"/>
      <c r="EN66" s="136"/>
      <c r="EO66" s="136"/>
      <c r="EP66" s="136"/>
      <c r="EQ66" s="136"/>
      <c r="ER66" s="136"/>
      <c r="ES66" s="316"/>
      <c r="ET66" s="136"/>
      <c r="EU66" s="136"/>
      <c r="EV66" s="136"/>
      <c r="EW66" s="136"/>
      <c r="EX66" s="136"/>
      <c r="EY66" s="136"/>
      <c r="EZ66" s="136"/>
      <c r="FA66" s="136"/>
      <c r="FB66" s="136"/>
    </row>
    <row r="67" spans="1:158" s="153" customFormat="1" ht="21" customHeight="1">
      <c r="A67" s="3478"/>
      <c r="C67" s="155"/>
      <c r="D67" s="152"/>
      <c r="E67" s="152"/>
      <c r="F67" s="152"/>
      <c r="G67" s="152"/>
      <c r="H67" s="152"/>
      <c r="I67" s="3479"/>
      <c r="J67" s="3481"/>
      <c r="K67" s="3482"/>
      <c r="L67" s="3481"/>
      <c r="M67" s="3481"/>
      <c r="N67" s="3481"/>
      <c r="Q67" s="152"/>
      <c r="R67" s="152"/>
      <c r="S67" s="152"/>
      <c r="T67" s="152"/>
      <c r="U67" s="152"/>
      <c r="V67" s="3480"/>
      <c r="W67" s="3476"/>
      <c r="X67" s="3480"/>
      <c r="Y67" s="3476"/>
      <c r="Z67" s="3480"/>
      <c r="AA67" s="3480"/>
      <c r="AD67" s="152"/>
      <c r="AE67" s="152"/>
      <c r="AF67" s="152"/>
      <c r="AG67" s="152"/>
      <c r="AH67" s="152"/>
      <c r="AI67" s="3480"/>
      <c r="AJ67" s="3476"/>
      <c r="AK67" s="3482"/>
      <c r="AL67" s="3476"/>
      <c r="AM67" s="3480"/>
      <c r="AN67" s="3480"/>
      <c r="AQ67" s="152"/>
      <c r="AR67" s="152"/>
      <c r="AS67" s="152"/>
      <c r="AT67" s="152"/>
      <c r="AU67" s="152"/>
      <c r="AV67" s="3480"/>
      <c r="AW67" s="3480"/>
      <c r="AX67" s="3482"/>
      <c r="AY67" s="3480"/>
      <c r="AZ67" s="3480"/>
      <c r="BA67" s="3480"/>
      <c r="BD67" s="152"/>
      <c r="BE67" s="152"/>
      <c r="BF67" s="152"/>
      <c r="BG67" s="152"/>
      <c r="BH67" s="152"/>
      <c r="BQ67" s="152"/>
      <c r="BR67" s="152"/>
      <c r="BS67" s="152"/>
      <c r="BT67" s="152"/>
      <c r="BU67" s="152"/>
      <c r="EC67" s="136"/>
      <c r="ED67" s="136"/>
      <c r="EE67" s="136"/>
      <c r="EF67" s="136"/>
      <c r="EG67" s="136"/>
      <c r="EH67" s="136"/>
      <c r="EI67" s="136"/>
      <c r="EJ67" s="136"/>
      <c r="EK67" s="136"/>
      <c r="EL67" s="136"/>
      <c r="EM67" s="136"/>
      <c r="EN67" s="136"/>
      <c r="EO67" s="136"/>
      <c r="EP67" s="136"/>
      <c r="EQ67" s="136"/>
      <c r="ER67" s="136"/>
      <c r="ES67" s="316"/>
      <c r="ET67" s="136"/>
      <c r="EU67" s="136"/>
      <c r="EV67" s="136"/>
      <c r="EW67" s="136"/>
      <c r="EX67" s="136"/>
      <c r="EY67" s="136"/>
      <c r="EZ67" s="136"/>
      <c r="FA67" s="136"/>
      <c r="FB67" s="136"/>
    </row>
    <row r="68" spans="1:158" s="153" customFormat="1" ht="47.25" customHeight="1">
      <c r="A68" s="3477"/>
      <c r="C68" s="155"/>
      <c r="D68" s="152"/>
      <c r="E68" s="152"/>
      <c r="F68" s="152"/>
      <c r="G68" s="152"/>
      <c r="H68" s="152"/>
      <c r="I68" s="156"/>
      <c r="J68" s="155"/>
      <c r="K68" s="158"/>
      <c r="L68" s="157"/>
      <c r="M68" s="159"/>
      <c r="N68" s="155"/>
      <c r="Q68" s="152"/>
      <c r="R68" s="152"/>
      <c r="S68" s="152"/>
      <c r="T68" s="152"/>
      <c r="U68" s="152"/>
      <c r="V68" s="155"/>
      <c r="W68" s="157"/>
      <c r="X68" s="155"/>
      <c r="Y68" s="157"/>
      <c r="Z68" s="159"/>
      <c r="AA68" s="155"/>
      <c r="AD68" s="152"/>
      <c r="AE68" s="152"/>
      <c r="AF68" s="152"/>
      <c r="AG68" s="152"/>
      <c r="AH68" s="152"/>
      <c r="AK68" s="155"/>
      <c r="AL68" s="157"/>
      <c r="AM68" s="159"/>
      <c r="AN68" s="155"/>
      <c r="AQ68" s="152"/>
      <c r="AR68" s="152"/>
      <c r="AS68" s="152"/>
      <c r="AT68" s="152"/>
      <c r="AU68" s="152"/>
      <c r="AX68" s="158"/>
      <c r="AY68" s="157"/>
      <c r="AZ68" s="159"/>
      <c r="BA68" s="155"/>
      <c r="BD68" s="152"/>
      <c r="BE68" s="152"/>
      <c r="BF68" s="152"/>
      <c r="BG68" s="152"/>
      <c r="BH68" s="152"/>
      <c r="BQ68" s="152"/>
      <c r="BR68" s="152"/>
      <c r="BS68" s="152"/>
      <c r="BT68" s="152"/>
      <c r="BU68" s="152"/>
      <c r="EC68" s="136"/>
      <c r="ED68" s="136"/>
      <c r="EE68" s="136"/>
      <c r="EF68" s="136"/>
      <c r="EG68" s="136"/>
      <c r="EH68" s="136"/>
      <c r="EI68" s="136"/>
      <c r="EJ68" s="136"/>
      <c r="EK68" s="136"/>
      <c r="EL68" s="136"/>
      <c r="EM68" s="136"/>
      <c r="EN68" s="136"/>
      <c r="EO68" s="136"/>
      <c r="EP68" s="136"/>
      <c r="EQ68" s="136"/>
      <c r="ER68" s="136"/>
      <c r="ES68" s="316"/>
      <c r="ET68" s="136"/>
      <c r="EU68" s="136"/>
      <c r="EV68" s="136"/>
      <c r="EW68" s="136"/>
      <c r="EX68" s="136"/>
      <c r="EY68" s="136"/>
      <c r="EZ68" s="136"/>
      <c r="FA68" s="136"/>
      <c r="FB68" s="136"/>
    </row>
    <row r="69" spans="1:158" s="153" customFormat="1" ht="21" customHeight="1">
      <c r="A69" s="3478"/>
      <c r="C69" s="155"/>
      <c r="D69" s="152"/>
      <c r="E69" s="152"/>
      <c r="F69" s="152"/>
      <c r="G69" s="152"/>
      <c r="H69" s="152"/>
      <c r="I69" s="156"/>
      <c r="J69" s="155"/>
      <c r="K69" s="158"/>
      <c r="L69" s="155"/>
      <c r="M69" s="159"/>
      <c r="N69" s="155"/>
      <c r="Q69" s="152"/>
      <c r="R69" s="152"/>
      <c r="S69" s="152"/>
      <c r="T69" s="152"/>
      <c r="U69" s="152"/>
      <c r="V69" s="155"/>
      <c r="W69" s="157"/>
      <c r="X69" s="155"/>
      <c r="Y69" s="157"/>
      <c r="Z69" s="159"/>
      <c r="AA69" s="155"/>
      <c r="AD69" s="152"/>
      <c r="AE69" s="152"/>
      <c r="AF69" s="152"/>
      <c r="AG69" s="152"/>
      <c r="AH69" s="152"/>
      <c r="AM69" s="152"/>
      <c r="AQ69" s="152"/>
      <c r="AR69" s="152"/>
      <c r="AS69" s="152"/>
      <c r="AT69" s="152"/>
      <c r="AU69" s="152"/>
      <c r="AZ69" s="152"/>
      <c r="BD69" s="152"/>
      <c r="BE69" s="152"/>
      <c r="BF69" s="152"/>
      <c r="BG69" s="152"/>
      <c r="BH69" s="152"/>
      <c r="BQ69" s="152"/>
      <c r="BR69" s="152"/>
      <c r="BS69" s="152"/>
      <c r="BT69" s="152"/>
      <c r="BU69" s="152"/>
      <c r="EC69" s="136"/>
      <c r="ED69" s="136"/>
      <c r="EE69" s="136"/>
      <c r="EF69" s="136"/>
      <c r="EG69" s="136"/>
      <c r="EH69" s="136"/>
      <c r="EI69" s="136"/>
      <c r="EJ69" s="136"/>
      <c r="EK69" s="136"/>
      <c r="EL69" s="136"/>
      <c r="EM69" s="136"/>
      <c r="EN69" s="136"/>
      <c r="EO69" s="136"/>
      <c r="EP69" s="136"/>
      <c r="EQ69" s="136"/>
      <c r="ER69" s="136"/>
      <c r="ES69" s="316"/>
      <c r="ET69" s="136"/>
      <c r="EU69" s="136"/>
      <c r="EV69" s="136"/>
      <c r="EW69" s="136"/>
      <c r="EX69" s="136"/>
      <c r="EY69" s="136"/>
      <c r="EZ69" s="136"/>
      <c r="FA69" s="136"/>
      <c r="FB69" s="136"/>
    </row>
    <row r="70" spans="1:158" s="153" customFormat="1" ht="21" customHeight="1">
      <c r="A70" s="3477"/>
      <c r="C70" s="155"/>
      <c r="D70" s="152"/>
      <c r="E70" s="152"/>
      <c r="F70" s="152"/>
      <c r="G70" s="152"/>
      <c r="H70" s="152"/>
      <c r="I70" s="3479"/>
      <c r="J70" s="3480"/>
      <c r="K70" s="3482"/>
      <c r="L70" s="3480"/>
      <c r="M70" s="3485"/>
      <c r="N70" s="3480"/>
      <c r="Q70" s="152"/>
      <c r="R70" s="152"/>
      <c r="S70" s="152"/>
      <c r="T70" s="152"/>
      <c r="U70" s="152"/>
      <c r="V70" s="3480"/>
      <c r="W70" s="3476"/>
      <c r="X70" s="3480"/>
      <c r="Y70" s="3476"/>
      <c r="Z70" s="3485"/>
      <c r="AA70" s="3480"/>
      <c r="AD70" s="152"/>
      <c r="AE70" s="152"/>
      <c r="AF70" s="152"/>
      <c r="AG70" s="152"/>
      <c r="AH70" s="152"/>
      <c r="AI70" s="3480"/>
      <c r="AJ70" s="3476"/>
      <c r="AK70" s="3482"/>
      <c r="AL70" s="3476"/>
      <c r="AM70" s="3485"/>
      <c r="AN70" s="3480"/>
      <c r="AQ70" s="152"/>
      <c r="AR70" s="152"/>
      <c r="AS70" s="152"/>
      <c r="AT70" s="152"/>
      <c r="AU70" s="152"/>
      <c r="AV70" s="3480"/>
      <c r="AW70" s="3480"/>
      <c r="AX70" s="3482"/>
      <c r="AY70" s="3480"/>
      <c r="AZ70" s="3485"/>
      <c r="BA70" s="3480"/>
      <c r="BD70" s="152"/>
      <c r="BE70" s="152"/>
      <c r="BF70" s="152"/>
      <c r="BG70" s="152"/>
      <c r="BH70" s="152"/>
      <c r="BQ70" s="152"/>
      <c r="BR70" s="152"/>
      <c r="BS70" s="152"/>
      <c r="BT70" s="152"/>
      <c r="BU70" s="152"/>
      <c r="EC70" s="136"/>
      <c r="ED70" s="136"/>
      <c r="EE70" s="136"/>
      <c r="EF70" s="136"/>
      <c r="EG70" s="136"/>
      <c r="EH70" s="136"/>
      <c r="EI70" s="136"/>
      <c r="EJ70" s="136"/>
      <c r="EK70" s="136"/>
      <c r="EL70" s="136"/>
      <c r="EM70" s="136"/>
      <c r="EN70" s="136"/>
      <c r="EO70" s="136"/>
      <c r="EP70" s="136"/>
      <c r="EQ70" s="136"/>
      <c r="ER70" s="136"/>
      <c r="ES70" s="316"/>
      <c r="ET70" s="136"/>
      <c r="EU70" s="136"/>
      <c r="EV70" s="136"/>
      <c r="EW70" s="136"/>
      <c r="EX70" s="136"/>
      <c r="EY70" s="136"/>
      <c r="EZ70" s="136"/>
      <c r="FA70" s="136"/>
      <c r="FB70" s="136"/>
    </row>
    <row r="71" spans="1:158" s="153" customFormat="1" ht="21" customHeight="1">
      <c r="A71" s="3478"/>
      <c r="C71" s="155"/>
      <c r="D71" s="152"/>
      <c r="E71" s="152"/>
      <c r="F71" s="152"/>
      <c r="G71" s="152"/>
      <c r="H71" s="152"/>
      <c r="I71" s="3479"/>
      <c r="J71" s="3481"/>
      <c r="K71" s="3482"/>
      <c r="L71" s="3481"/>
      <c r="M71" s="3486"/>
      <c r="N71" s="3481"/>
      <c r="Q71" s="152"/>
      <c r="R71" s="152"/>
      <c r="S71" s="152"/>
      <c r="T71" s="152"/>
      <c r="U71" s="152"/>
      <c r="V71" s="3480"/>
      <c r="W71" s="3476"/>
      <c r="X71" s="3480"/>
      <c r="Y71" s="3476"/>
      <c r="Z71" s="3485"/>
      <c r="AA71" s="3480"/>
      <c r="AD71" s="152"/>
      <c r="AE71" s="152"/>
      <c r="AF71" s="152"/>
      <c r="AG71" s="152"/>
      <c r="AH71" s="152"/>
      <c r="AI71" s="3480"/>
      <c r="AJ71" s="3476"/>
      <c r="AK71" s="3482"/>
      <c r="AL71" s="3476"/>
      <c r="AM71" s="3485"/>
      <c r="AN71" s="3480"/>
      <c r="AQ71" s="152"/>
      <c r="AR71" s="152"/>
      <c r="AS71" s="152"/>
      <c r="AT71" s="152"/>
      <c r="AU71" s="152"/>
      <c r="AV71" s="3480"/>
      <c r="AW71" s="3480"/>
      <c r="AX71" s="3482"/>
      <c r="AY71" s="3480"/>
      <c r="AZ71" s="3485"/>
      <c r="BA71" s="3480"/>
      <c r="BD71" s="152"/>
      <c r="BE71" s="152"/>
      <c r="BF71" s="152"/>
      <c r="BG71" s="152"/>
      <c r="BH71" s="152"/>
      <c r="BQ71" s="152"/>
      <c r="BR71" s="152"/>
      <c r="BS71" s="152"/>
      <c r="BT71" s="152"/>
      <c r="BU71" s="152"/>
      <c r="EC71" s="136"/>
      <c r="ED71" s="136"/>
      <c r="EE71" s="136"/>
      <c r="EF71" s="136"/>
      <c r="EG71" s="136"/>
      <c r="EH71" s="136"/>
      <c r="EI71" s="136"/>
      <c r="EJ71" s="136"/>
      <c r="EK71" s="136"/>
      <c r="EL71" s="136"/>
      <c r="EM71" s="136"/>
      <c r="EN71" s="136"/>
      <c r="EO71" s="136"/>
      <c r="EP71" s="136"/>
      <c r="EQ71" s="136"/>
      <c r="ER71" s="136"/>
      <c r="ES71" s="316"/>
      <c r="ET71" s="136"/>
      <c r="EU71" s="136"/>
      <c r="EV71" s="136"/>
      <c r="EW71" s="136"/>
      <c r="EX71" s="136"/>
      <c r="EY71" s="136"/>
      <c r="EZ71" s="136"/>
      <c r="FA71" s="136"/>
      <c r="FB71" s="136"/>
    </row>
    <row r="72" spans="1:158" s="153" customFormat="1" ht="21" customHeight="1">
      <c r="A72" s="3477"/>
      <c r="C72" s="155"/>
      <c r="D72" s="152"/>
      <c r="E72" s="152"/>
      <c r="F72" s="152"/>
      <c r="G72" s="152"/>
      <c r="H72" s="152"/>
      <c r="I72" s="3479"/>
      <c r="J72" s="3476"/>
      <c r="K72" s="3482"/>
      <c r="L72" s="3480"/>
      <c r="M72" s="3485"/>
      <c r="N72" s="3480"/>
      <c r="Q72" s="152"/>
      <c r="R72" s="152"/>
      <c r="S72" s="152"/>
      <c r="T72" s="152"/>
      <c r="U72" s="152"/>
      <c r="V72" s="3480"/>
      <c r="W72" s="3476"/>
      <c r="X72" s="3480"/>
      <c r="Y72" s="3476"/>
      <c r="Z72" s="3485"/>
      <c r="AA72" s="3480"/>
      <c r="AD72" s="152"/>
      <c r="AE72" s="152"/>
      <c r="AF72" s="152"/>
      <c r="AG72" s="152"/>
      <c r="AH72" s="152"/>
      <c r="AI72" s="3480"/>
      <c r="AJ72" s="3476"/>
      <c r="AK72" s="3482"/>
      <c r="AL72" s="3476"/>
      <c r="AM72" s="3485"/>
      <c r="AN72" s="3480"/>
      <c r="AQ72" s="152"/>
      <c r="AR72" s="152"/>
      <c r="AS72" s="152"/>
      <c r="AT72" s="152"/>
      <c r="AU72" s="152"/>
      <c r="AV72" s="3480"/>
      <c r="AW72" s="3480"/>
      <c r="AX72" s="3482"/>
      <c r="AY72" s="3480"/>
      <c r="AZ72" s="3485"/>
      <c r="BA72" s="3480"/>
      <c r="BD72" s="152"/>
      <c r="BE72" s="152"/>
      <c r="BF72" s="152"/>
      <c r="BG72" s="152"/>
      <c r="BH72" s="152"/>
      <c r="BI72" s="3480"/>
      <c r="BJ72" s="3476"/>
      <c r="BK72" s="3482"/>
      <c r="BL72" s="3476"/>
      <c r="BM72" s="3485"/>
      <c r="BN72" s="3480"/>
      <c r="BQ72" s="152"/>
      <c r="BR72" s="152"/>
      <c r="BS72" s="152"/>
      <c r="BT72" s="152"/>
      <c r="BU72" s="152"/>
      <c r="BV72" s="3480"/>
      <c r="BW72" s="3480"/>
      <c r="BX72" s="3482"/>
      <c r="BY72" s="3480"/>
      <c r="BZ72" s="3485"/>
      <c r="CA72" s="3480"/>
      <c r="CD72" s="152"/>
      <c r="CE72" s="152"/>
      <c r="CF72" s="152"/>
      <c r="CG72" s="152"/>
      <c r="CH72" s="152"/>
      <c r="CI72" s="3480"/>
      <c r="CJ72" s="3476"/>
      <c r="CK72" s="3482"/>
      <c r="CL72" s="3476"/>
      <c r="CM72" s="3480"/>
      <c r="CN72" s="3480"/>
      <c r="CQ72" s="152"/>
      <c r="CR72" s="152"/>
      <c r="CS72" s="152"/>
      <c r="CT72" s="152"/>
      <c r="CU72" s="152"/>
      <c r="CV72" s="3480"/>
      <c r="CW72" s="3480"/>
      <c r="CX72" s="3482"/>
      <c r="CY72" s="3480"/>
      <c r="CZ72" s="3480"/>
      <c r="DA72" s="3480"/>
      <c r="DD72" s="152"/>
      <c r="DE72" s="152"/>
      <c r="DF72" s="152"/>
      <c r="DG72" s="152"/>
      <c r="DH72" s="152"/>
      <c r="DI72" s="3480"/>
      <c r="DJ72" s="3476"/>
      <c r="DK72" s="3482"/>
      <c r="DL72" s="3476"/>
      <c r="DM72" s="3480"/>
      <c r="DN72" s="3480"/>
    </row>
    <row r="73" spans="1:158" s="153" customFormat="1" ht="21" customHeight="1">
      <c r="A73" s="3478"/>
      <c r="C73" s="155"/>
      <c r="D73" s="152"/>
      <c r="E73" s="152"/>
      <c r="F73" s="152"/>
      <c r="G73" s="152"/>
      <c r="H73" s="152"/>
      <c r="I73" s="3479"/>
      <c r="J73" s="3483"/>
      <c r="K73" s="3482"/>
      <c r="L73" s="3481"/>
      <c r="M73" s="3486"/>
      <c r="N73" s="3481"/>
      <c r="Q73" s="152"/>
      <c r="R73" s="152"/>
      <c r="S73" s="152"/>
      <c r="T73" s="152"/>
      <c r="U73" s="152"/>
      <c r="V73" s="3480"/>
      <c r="W73" s="3476"/>
      <c r="X73" s="3480"/>
      <c r="Y73" s="3476"/>
      <c r="Z73" s="3485"/>
      <c r="AA73" s="3480"/>
      <c r="AD73" s="152"/>
      <c r="AE73" s="152"/>
      <c r="AF73" s="152"/>
      <c r="AG73" s="152"/>
      <c r="AH73" s="152"/>
      <c r="AI73" s="3480"/>
      <c r="AJ73" s="3476"/>
      <c r="AK73" s="3482"/>
      <c r="AL73" s="3476"/>
      <c r="AM73" s="3485"/>
      <c r="AN73" s="3480"/>
      <c r="AQ73" s="152"/>
      <c r="AR73" s="152"/>
      <c r="AS73" s="152"/>
      <c r="AT73" s="152"/>
      <c r="AU73" s="152"/>
      <c r="AV73" s="3480"/>
      <c r="AW73" s="3480"/>
      <c r="AX73" s="3482"/>
      <c r="AY73" s="3480"/>
      <c r="AZ73" s="3485"/>
      <c r="BA73" s="3480"/>
      <c r="BD73" s="152"/>
      <c r="BE73" s="152"/>
      <c r="BF73" s="152"/>
      <c r="BG73" s="152"/>
      <c r="BH73" s="152"/>
      <c r="BI73" s="3480"/>
      <c r="BJ73" s="3476"/>
      <c r="BK73" s="3482"/>
      <c r="BL73" s="3476"/>
      <c r="BM73" s="3485"/>
      <c r="BN73" s="3480"/>
      <c r="BQ73" s="152"/>
      <c r="BR73" s="152"/>
      <c r="BS73" s="152"/>
      <c r="BT73" s="152"/>
      <c r="BU73" s="152"/>
      <c r="BV73" s="3480"/>
      <c r="BW73" s="3480"/>
      <c r="BX73" s="3482"/>
      <c r="BY73" s="3480"/>
      <c r="BZ73" s="3485"/>
      <c r="CA73" s="3480"/>
      <c r="CD73" s="152"/>
      <c r="CE73" s="152"/>
      <c r="CF73" s="152"/>
      <c r="CG73" s="152"/>
      <c r="CH73" s="152"/>
      <c r="CI73" s="3480"/>
      <c r="CJ73" s="3476"/>
      <c r="CK73" s="3482"/>
      <c r="CL73" s="3476"/>
      <c r="CM73" s="3480"/>
      <c r="CN73" s="3480"/>
      <c r="CQ73" s="152"/>
      <c r="CR73" s="152"/>
      <c r="CS73" s="152"/>
      <c r="CT73" s="152"/>
      <c r="CU73" s="152"/>
      <c r="CV73" s="3480"/>
      <c r="CW73" s="3480"/>
      <c r="CX73" s="3482"/>
      <c r="CY73" s="3480"/>
      <c r="CZ73" s="3480"/>
      <c r="DA73" s="3480"/>
      <c r="DD73" s="152"/>
      <c r="DE73" s="152"/>
      <c r="DF73" s="152"/>
      <c r="DG73" s="152"/>
      <c r="DH73" s="152"/>
      <c r="DI73" s="3480"/>
      <c r="DJ73" s="3476"/>
      <c r="DK73" s="3482"/>
      <c r="DL73" s="3476"/>
      <c r="DM73" s="3480"/>
      <c r="DN73" s="3480"/>
    </row>
    <row r="74" spans="1:158" s="153" customFormat="1">
      <c r="A74" s="154"/>
      <c r="C74" s="160"/>
      <c r="D74" s="152"/>
      <c r="E74" s="152"/>
      <c r="F74" s="152"/>
      <c r="G74" s="152"/>
      <c r="H74" s="152"/>
      <c r="I74" s="155"/>
      <c r="J74" s="155"/>
      <c r="K74" s="158"/>
      <c r="L74" s="155"/>
      <c r="M74" s="159"/>
      <c r="N74" s="155"/>
      <c r="Q74" s="152"/>
      <c r="R74" s="152"/>
      <c r="S74" s="152"/>
      <c r="T74" s="152"/>
      <c r="U74" s="152"/>
      <c r="V74" s="155"/>
      <c r="W74" s="155"/>
      <c r="X74" s="155"/>
      <c r="Y74" s="157"/>
      <c r="Z74" s="159"/>
      <c r="AA74" s="155"/>
      <c r="AD74" s="152"/>
      <c r="AE74" s="152"/>
      <c r="AF74" s="152"/>
      <c r="AG74" s="152"/>
      <c r="AH74" s="152"/>
      <c r="AI74" s="155"/>
      <c r="AJ74" s="155"/>
      <c r="AK74" s="158"/>
      <c r="AL74" s="157"/>
      <c r="AM74" s="159"/>
      <c r="AN74" s="155"/>
      <c r="AQ74" s="152"/>
      <c r="AR74" s="152"/>
      <c r="AS74" s="152"/>
      <c r="AT74" s="152"/>
      <c r="AU74" s="152"/>
      <c r="AZ74" s="152"/>
      <c r="BD74" s="152"/>
      <c r="BE74" s="152"/>
      <c r="BF74" s="152"/>
      <c r="BG74" s="152"/>
      <c r="BH74" s="152"/>
      <c r="BM74" s="152"/>
      <c r="BQ74" s="152"/>
      <c r="BR74" s="152"/>
      <c r="BS74" s="152"/>
      <c r="BT74" s="152"/>
      <c r="BU74" s="152"/>
      <c r="BZ74" s="152"/>
    </row>
    <row r="75" spans="1:158" s="153" customFormat="1">
      <c r="A75" s="154"/>
      <c r="C75" s="160"/>
      <c r="D75" s="152"/>
      <c r="E75" s="152"/>
      <c r="F75" s="152"/>
      <c r="G75" s="152"/>
      <c r="H75" s="152"/>
      <c r="I75" s="155"/>
      <c r="J75" s="155"/>
      <c r="K75" s="158"/>
      <c r="L75" s="155"/>
      <c r="M75" s="159"/>
      <c r="N75" s="155"/>
      <c r="Q75" s="152"/>
      <c r="R75" s="152"/>
      <c r="S75" s="152"/>
      <c r="T75" s="152"/>
      <c r="U75" s="152"/>
      <c r="V75" s="155"/>
      <c r="W75" s="155"/>
      <c r="X75" s="155"/>
      <c r="Y75" s="157"/>
      <c r="Z75" s="159"/>
      <c r="AA75" s="155"/>
      <c r="AD75" s="152"/>
      <c r="AE75" s="152"/>
      <c r="AF75" s="152"/>
      <c r="AG75" s="152"/>
      <c r="AH75" s="152"/>
      <c r="AI75" s="155"/>
      <c r="AJ75" s="155"/>
      <c r="AK75" s="158"/>
      <c r="AL75" s="157"/>
      <c r="AM75" s="159"/>
      <c r="AN75" s="155"/>
      <c r="AQ75" s="152"/>
      <c r="AR75" s="152"/>
      <c r="AS75" s="152"/>
      <c r="AT75" s="152"/>
      <c r="AU75" s="152"/>
      <c r="AZ75" s="152"/>
      <c r="BD75" s="152"/>
      <c r="BE75" s="152"/>
      <c r="BF75" s="152"/>
      <c r="BG75" s="152"/>
      <c r="BH75" s="152"/>
      <c r="BM75" s="152"/>
      <c r="BQ75" s="152"/>
      <c r="BR75" s="152"/>
      <c r="BS75" s="152"/>
      <c r="BT75" s="152"/>
      <c r="BU75" s="152"/>
      <c r="BZ75" s="152"/>
    </row>
    <row r="76" spans="1:158" s="153" customFormat="1">
      <c r="A76" s="154"/>
      <c r="C76" s="160"/>
      <c r="D76" s="152"/>
      <c r="E76" s="152"/>
      <c r="F76" s="152"/>
      <c r="G76" s="152"/>
      <c r="H76" s="152"/>
      <c r="I76" s="155"/>
      <c r="J76" s="155"/>
      <c r="K76" s="158"/>
      <c r="L76" s="155"/>
      <c r="M76" s="159"/>
      <c r="N76" s="155"/>
      <c r="Q76" s="152"/>
      <c r="R76" s="152"/>
      <c r="S76" s="152"/>
      <c r="T76" s="152"/>
      <c r="U76" s="152"/>
      <c r="V76" s="155"/>
      <c r="W76" s="155"/>
      <c r="X76" s="155"/>
      <c r="Y76" s="157"/>
      <c r="Z76" s="159"/>
      <c r="AA76" s="155"/>
      <c r="AD76" s="152"/>
      <c r="AE76" s="152"/>
      <c r="AF76" s="152"/>
      <c r="AG76" s="152"/>
      <c r="AH76" s="152"/>
      <c r="AI76" s="155"/>
      <c r="AJ76" s="155"/>
      <c r="AK76" s="158"/>
      <c r="AL76" s="157"/>
      <c r="AM76" s="159"/>
      <c r="AN76" s="155"/>
      <c r="AQ76" s="152"/>
      <c r="AR76" s="152"/>
      <c r="AS76" s="152"/>
      <c r="AT76" s="152"/>
      <c r="AU76" s="152"/>
      <c r="AZ76" s="152"/>
      <c r="BD76" s="152"/>
      <c r="BE76" s="152"/>
      <c r="BF76" s="152"/>
      <c r="BG76" s="152"/>
      <c r="BH76" s="152"/>
      <c r="BM76" s="152"/>
      <c r="BQ76" s="152"/>
      <c r="BR76" s="152"/>
      <c r="BS76" s="152"/>
      <c r="BT76" s="152"/>
      <c r="BU76" s="152"/>
      <c r="BZ76" s="152"/>
    </row>
    <row r="77" spans="1:158" s="153" customFormat="1">
      <c r="A77" s="154"/>
      <c r="C77" s="160"/>
      <c r="D77" s="152"/>
      <c r="E77" s="152"/>
      <c r="F77" s="152"/>
      <c r="G77" s="152"/>
      <c r="H77" s="152"/>
      <c r="I77" s="155"/>
      <c r="J77" s="155"/>
      <c r="K77" s="158"/>
      <c r="L77" s="155"/>
      <c r="M77" s="159"/>
      <c r="N77" s="155"/>
      <c r="Q77" s="152"/>
      <c r="R77" s="152"/>
      <c r="S77" s="152"/>
      <c r="T77" s="152"/>
      <c r="U77" s="152"/>
      <c r="V77" s="155"/>
      <c r="W77" s="155"/>
      <c r="X77" s="155"/>
      <c r="Y77" s="157"/>
      <c r="Z77" s="159"/>
      <c r="AA77" s="155"/>
      <c r="AD77" s="152"/>
      <c r="AE77" s="152"/>
      <c r="AF77" s="152"/>
      <c r="AG77" s="152"/>
      <c r="AH77" s="152"/>
      <c r="AI77" s="155"/>
      <c r="AJ77" s="155"/>
      <c r="AK77" s="158"/>
      <c r="AL77" s="157"/>
      <c r="AM77" s="159"/>
      <c r="AN77" s="155"/>
      <c r="AQ77" s="152"/>
      <c r="AR77" s="152"/>
      <c r="AS77" s="152"/>
      <c r="AT77" s="152"/>
      <c r="AU77" s="152"/>
      <c r="AZ77" s="152"/>
      <c r="BD77" s="152"/>
      <c r="BE77" s="152"/>
      <c r="BF77" s="152"/>
      <c r="BG77" s="152"/>
      <c r="BH77" s="152"/>
      <c r="BM77" s="152"/>
      <c r="BQ77" s="152"/>
      <c r="BR77" s="152"/>
      <c r="BS77" s="152"/>
      <c r="BT77" s="152"/>
      <c r="BU77" s="152"/>
      <c r="BZ77" s="152"/>
    </row>
    <row r="78" spans="1:158" s="153" customFormat="1">
      <c r="A78" s="154"/>
      <c r="C78" s="160"/>
      <c r="D78" s="152"/>
      <c r="E78" s="152"/>
      <c r="F78" s="152"/>
      <c r="G78" s="152"/>
      <c r="H78" s="152"/>
      <c r="I78" s="155"/>
      <c r="J78" s="155"/>
      <c r="K78" s="158"/>
      <c r="L78" s="155"/>
      <c r="M78" s="159"/>
      <c r="N78" s="155"/>
      <c r="Q78" s="152"/>
      <c r="R78" s="152"/>
      <c r="S78" s="152"/>
      <c r="T78" s="152"/>
      <c r="U78" s="152"/>
      <c r="V78" s="155"/>
      <c r="W78" s="155"/>
      <c r="X78" s="155"/>
      <c r="Y78" s="157"/>
      <c r="Z78" s="159"/>
      <c r="AA78" s="155"/>
      <c r="AD78" s="152"/>
      <c r="AE78" s="152"/>
      <c r="AF78" s="152"/>
      <c r="AG78" s="152"/>
      <c r="AH78" s="152"/>
      <c r="AI78" s="155"/>
      <c r="AJ78" s="155"/>
      <c r="AK78" s="158"/>
      <c r="AL78" s="157"/>
      <c r="AM78" s="159"/>
      <c r="AN78" s="155"/>
      <c r="AQ78" s="152"/>
      <c r="AR78" s="152"/>
      <c r="AS78" s="152"/>
      <c r="AT78" s="152"/>
      <c r="AU78" s="152"/>
      <c r="AZ78" s="152"/>
      <c r="BD78" s="152"/>
      <c r="BE78" s="152"/>
      <c r="BF78" s="152"/>
      <c r="BG78" s="152"/>
      <c r="BH78" s="152"/>
      <c r="BM78" s="152"/>
      <c r="BQ78" s="152"/>
      <c r="BR78" s="152"/>
      <c r="BS78" s="152"/>
      <c r="BT78" s="152"/>
      <c r="BU78" s="152"/>
      <c r="BZ78" s="152"/>
    </row>
    <row r="79" spans="1:158" s="153" customFormat="1">
      <c r="A79" s="154"/>
      <c r="C79" s="160"/>
      <c r="D79" s="152"/>
      <c r="E79" s="152"/>
      <c r="F79" s="152"/>
      <c r="G79" s="152"/>
      <c r="H79" s="152"/>
      <c r="I79" s="155"/>
      <c r="J79" s="155"/>
      <c r="K79" s="158"/>
      <c r="L79" s="155"/>
      <c r="M79" s="159"/>
      <c r="N79" s="155"/>
      <c r="Q79" s="152"/>
      <c r="R79" s="152"/>
      <c r="S79" s="152"/>
      <c r="T79" s="152"/>
      <c r="U79" s="152"/>
      <c r="V79" s="155"/>
      <c r="W79" s="155"/>
      <c r="X79" s="155"/>
      <c r="Y79" s="157"/>
      <c r="Z79" s="159"/>
      <c r="AA79" s="155"/>
    </row>
    <row r="80" spans="1:158" s="153" customFormat="1">
      <c r="A80" s="154"/>
      <c r="C80" s="160"/>
      <c r="D80" s="152"/>
      <c r="E80" s="152"/>
      <c r="F80" s="152"/>
      <c r="G80" s="152"/>
      <c r="H80" s="152"/>
      <c r="I80" s="155"/>
      <c r="J80" s="155"/>
      <c r="K80" s="158"/>
      <c r="L80" s="155"/>
      <c r="M80" s="159"/>
      <c r="N80" s="155"/>
      <c r="Q80" s="152"/>
      <c r="R80" s="152"/>
      <c r="S80" s="152"/>
      <c r="T80" s="152"/>
      <c r="U80" s="152"/>
      <c r="V80" s="155"/>
      <c r="W80" s="155"/>
      <c r="X80" s="155"/>
      <c r="Y80" s="157"/>
      <c r="Z80" s="159"/>
      <c r="AA80" s="155"/>
    </row>
    <row r="81" spans="1:119" s="153" customFormat="1">
      <c r="A81" s="154"/>
      <c r="C81" s="160"/>
      <c r="D81" s="152"/>
      <c r="E81" s="152"/>
      <c r="F81" s="152"/>
      <c r="G81" s="152"/>
      <c r="H81" s="152"/>
      <c r="I81" s="155"/>
      <c r="J81" s="155"/>
      <c r="K81" s="158"/>
      <c r="L81" s="155"/>
      <c r="M81" s="159"/>
      <c r="N81" s="155"/>
      <c r="Q81" s="152"/>
      <c r="R81" s="152"/>
      <c r="S81" s="152"/>
      <c r="T81" s="152"/>
      <c r="U81" s="152"/>
      <c r="V81" s="155"/>
      <c r="W81" s="155"/>
      <c r="X81" s="155"/>
      <c r="Y81" s="157"/>
      <c r="Z81" s="159"/>
      <c r="AA81" s="155"/>
    </row>
    <row r="82" spans="1:119" s="153" customFormat="1"/>
    <row r="83" spans="1:119">
      <c r="BV83" s="153"/>
      <c r="BW83" s="153"/>
      <c r="BX83" s="153"/>
      <c r="BY83" s="153"/>
      <c r="BZ83" s="153"/>
      <c r="CA83" s="153"/>
      <c r="CB83" s="153"/>
      <c r="CC83" s="153"/>
      <c r="CD83" s="153"/>
      <c r="CE83" s="153"/>
      <c r="CF83" s="153"/>
      <c r="CG83" s="153"/>
      <c r="CH83" s="153"/>
      <c r="CI83" s="153"/>
      <c r="CJ83" s="153"/>
      <c r="CK83" s="153"/>
      <c r="CL83" s="153"/>
      <c r="CM83" s="153"/>
      <c r="CN83" s="153"/>
      <c r="CO83" s="153"/>
      <c r="CP83" s="153"/>
      <c r="CQ83" s="153"/>
      <c r="CR83" s="153"/>
      <c r="CS83" s="153"/>
      <c r="CT83" s="153"/>
      <c r="CU83" s="153"/>
      <c r="CV83" s="153"/>
      <c r="CW83" s="153"/>
      <c r="CX83" s="153"/>
      <c r="CY83" s="153"/>
      <c r="CZ83" s="153"/>
      <c r="DA83" s="153"/>
      <c r="DB83" s="153"/>
      <c r="DC83" s="153"/>
      <c r="DD83" s="153"/>
      <c r="DE83" s="153"/>
      <c r="DF83" s="153"/>
      <c r="DG83" s="153"/>
      <c r="DH83" s="153"/>
      <c r="DI83" s="153"/>
      <c r="DJ83" s="153"/>
      <c r="DK83" s="153"/>
      <c r="DL83" s="153"/>
      <c r="DM83" s="153"/>
      <c r="DN83" s="153"/>
      <c r="DO83" s="153"/>
    </row>
  </sheetData>
  <mergeCells count="193">
    <mergeCell ref="CZ72:CZ73"/>
    <mergeCell ref="CL72:CL73"/>
    <mergeCell ref="CM72:CM73"/>
    <mergeCell ref="CN72:CN73"/>
    <mergeCell ref="CV72:CV73"/>
    <mergeCell ref="CW72:CW73"/>
    <mergeCell ref="CX72:CX73"/>
    <mergeCell ref="DN72:DN73"/>
    <mergeCell ref="DA72:DA73"/>
    <mergeCell ref="DI72:DI73"/>
    <mergeCell ref="DJ72:DJ73"/>
    <mergeCell ref="DK72:DK73"/>
    <mergeCell ref="DL72:DL73"/>
    <mergeCell ref="DM72:DM73"/>
    <mergeCell ref="BW72:BW73"/>
    <mergeCell ref="BX72:BX73"/>
    <mergeCell ref="AY72:AY73"/>
    <mergeCell ref="AZ72:AZ73"/>
    <mergeCell ref="BA72:BA73"/>
    <mergeCell ref="BI72:BI73"/>
    <mergeCell ref="BJ72:BJ73"/>
    <mergeCell ref="BK72:BK73"/>
    <mergeCell ref="CY72:CY73"/>
    <mergeCell ref="CJ72:CJ73"/>
    <mergeCell ref="CK72:CK73"/>
    <mergeCell ref="BL72:BL73"/>
    <mergeCell ref="BM72:BM73"/>
    <mergeCell ref="BY72:BY73"/>
    <mergeCell ref="BZ72:BZ73"/>
    <mergeCell ref="BN72:BN73"/>
    <mergeCell ref="BV72:BV73"/>
    <mergeCell ref="CA72:CA73"/>
    <mergeCell ref="CI72:CI73"/>
    <mergeCell ref="BA70:BA71"/>
    <mergeCell ref="I72:I73"/>
    <mergeCell ref="J72:J73"/>
    <mergeCell ref="K72:K73"/>
    <mergeCell ref="L72:L73"/>
    <mergeCell ref="M72:M73"/>
    <mergeCell ref="AZ70:AZ71"/>
    <mergeCell ref="AW70:AW71"/>
    <mergeCell ref="AN72:AN73"/>
    <mergeCell ref="AV72:AV73"/>
    <mergeCell ref="AX72:AX73"/>
    <mergeCell ref="W72:W73"/>
    <mergeCell ref="X72:X73"/>
    <mergeCell ref="AJ72:AJ73"/>
    <mergeCell ref="AK72:AK73"/>
    <mergeCell ref="Y72:Y73"/>
    <mergeCell ref="Z72:Z73"/>
    <mergeCell ref="AL72:AL73"/>
    <mergeCell ref="AM72:AM73"/>
    <mergeCell ref="AW72:AW73"/>
    <mergeCell ref="V70:V71"/>
    <mergeCell ref="W70:W71"/>
    <mergeCell ref="X70:X71"/>
    <mergeCell ref="AJ70:AJ71"/>
    <mergeCell ref="AK70:AK71"/>
    <mergeCell ref="AI70:AI71"/>
    <mergeCell ref="AJ66:AJ67"/>
    <mergeCell ref="AK66:AK67"/>
    <mergeCell ref="AN66:AN67"/>
    <mergeCell ref="AV66:AV67"/>
    <mergeCell ref="AY70:AY71"/>
    <mergeCell ref="X66:X67"/>
    <mergeCell ref="AL66:AL67"/>
    <mergeCell ref="Y70:Y71"/>
    <mergeCell ref="Z70:Z71"/>
    <mergeCell ref="AX66:AX67"/>
    <mergeCell ref="AM66:AM67"/>
    <mergeCell ref="AA70:AA71"/>
    <mergeCell ref="AL70:AL71"/>
    <mergeCell ref="AM70:AM71"/>
    <mergeCell ref="AX70:AX71"/>
    <mergeCell ref="AN70:AN71"/>
    <mergeCell ref="AV70:AV71"/>
    <mergeCell ref="Y66:Y67"/>
    <mergeCell ref="Z66:Z67"/>
    <mergeCell ref="BA64:BA65"/>
    <mergeCell ref="I66:I67"/>
    <mergeCell ref="J66:J67"/>
    <mergeCell ref="K66:K67"/>
    <mergeCell ref="L66:L67"/>
    <mergeCell ref="M66:M67"/>
    <mergeCell ref="AZ64:AZ65"/>
    <mergeCell ref="AW64:AW65"/>
    <mergeCell ref="J70:J71"/>
    <mergeCell ref="K70:K71"/>
    <mergeCell ref="L70:L71"/>
    <mergeCell ref="M70:M71"/>
    <mergeCell ref="W64:W65"/>
    <mergeCell ref="X64:X65"/>
    <mergeCell ref="N66:N67"/>
    <mergeCell ref="V66:V67"/>
    <mergeCell ref="W66:W67"/>
    <mergeCell ref="N70:N71"/>
    <mergeCell ref="AA66:AA67"/>
    <mergeCell ref="AI66:AI67"/>
    <mergeCell ref="BA66:BA67"/>
    <mergeCell ref="AW66:AW67"/>
    <mergeCell ref="AY66:AY67"/>
    <mergeCell ref="AZ66:AZ67"/>
    <mergeCell ref="AY64:AY65"/>
    <mergeCell ref="AI64:AI65"/>
    <mergeCell ref="AN64:AN65"/>
    <mergeCell ref="AV64:AV65"/>
    <mergeCell ref="AJ64:AJ65"/>
    <mergeCell ref="AK64:AK65"/>
    <mergeCell ref="AL64:AL65"/>
    <mergeCell ref="AM64:AM65"/>
    <mergeCell ref="Y64:Y65"/>
    <mergeCell ref="Z64:Z65"/>
    <mergeCell ref="AJ62:AJ63"/>
    <mergeCell ref="AA62:AA63"/>
    <mergeCell ref="AI62:AI63"/>
    <mergeCell ref="Y62:Y63"/>
    <mergeCell ref="Z62:Z63"/>
    <mergeCell ref="AK62:AK63"/>
    <mergeCell ref="BA62:BA63"/>
    <mergeCell ref="I64:I65"/>
    <mergeCell ref="J64:J65"/>
    <mergeCell ref="K64:K65"/>
    <mergeCell ref="L64:L65"/>
    <mergeCell ref="M64:M65"/>
    <mergeCell ref="N64:N65"/>
    <mergeCell ref="V64:V65"/>
    <mergeCell ref="AY62:AY63"/>
    <mergeCell ref="AZ62:AZ63"/>
    <mergeCell ref="AW62:AW63"/>
    <mergeCell ref="AX62:AX63"/>
    <mergeCell ref="AL62:AL63"/>
    <mergeCell ref="AM62:AM63"/>
    <mergeCell ref="AN62:AN63"/>
    <mergeCell ref="AV62:AV63"/>
    <mergeCell ref="AX64:AX65"/>
    <mergeCell ref="AA64:AA65"/>
    <mergeCell ref="BY60:BY61"/>
    <mergeCell ref="BZ60:BZ61"/>
    <mergeCell ref="CA60:CA61"/>
    <mergeCell ref="BA60:BA61"/>
    <mergeCell ref="BI60:BI61"/>
    <mergeCell ref="BK60:BK61"/>
    <mergeCell ref="AJ60:AJ61"/>
    <mergeCell ref="AK60:AK61"/>
    <mergeCell ref="BW60:BW61"/>
    <mergeCell ref="BX60:BX61"/>
    <mergeCell ref="AV60:AV61"/>
    <mergeCell ref="BJ60:BJ61"/>
    <mergeCell ref="BL60:BL61"/>
    <mergeCell ref="BM60:BM61"/>
    <mergeCell ref="BN60:BN61"/>
    <mergeCell ref="BV60:BV61"/>
    <mergeCell ref="AL60:AL61"/>
    <mergeCell ref="AM60:AM61"/>
    <mergeCell ref="AY60:AY61"/>
    <mergeCell ref="AZ60:AZ61"/>
    <mergeCell ref="AW60:AW61"/>
    <mergeCell ref="AX60:AX61"/>
    <mergeCell ref="AN60:AN61"/>
    <mergeCell ref="AA60:AA61"/>
    <mergeCell ref="AI60:AI61"/>
    <mergeCell ref="A72:A73"/>
    <mergeCell ref="I60:I61"/>
    <mergeCell ref="A60:A61"/>
    <mergeCell ref="A62:A63"/>
    <mergeCell ref="A64:A65"/>
    <mergeCell ref="A66:A67"/>
    <mergeCell ref="A68:A69"/>
    <mergeCell ref="X60:X61"/>
    <mergeCell ref="X62:X63"/>
    <mergeCell ref="N72:N73"/>
    <mergeCell ref="V72:V73"/>
    <mergeCell ref="AA72:AA73"/>
    <mergeCell ref="AI72:AI73"/>
    <mergeCell ref="Z60:Z61"/>
    <mergeCell ref="Y60:Y61"/>
    <mergeCell ref="J60:J61"/>
    <mergeCell ref="K60:K61"/>
    <mergeCell ref="N60:N61"/>
    <mergeCell ref="W60:W61"/>
    <mergeCell ref="V60:V61"/>
    <mergeCell ref="L60:L61"/>
    <mergeCell ref="M60:M61"/>
    <mergeCell ref="W62:W63"/>
    <mergeCell ref="A70:A71"/>
    <mergeCell ref="I70:I71"/>
    <mergeCell ref="I62:I63"/>
    <mergeCell ref="J62:J63"/>
    <mergeCell ref="K62:K63"/>
    <mergeCell ref="L62:L63"/>
    <mergeCell ref="M62:M63"/>
    <mergeCell ref="N62:N63"/>
    <mergeCell ref="V62:V63"/>
  </mergeCells>
  <phoneticPr fontId="2" type="noConversion"/>
  <conditionalFormatting sqref="H60:H73 AH60:AH67 AH70:AH73 AU60:AU67 AU70:AU73 U60:U73 BH60:BH73 CU72:CU73 CH73 BU60:BU73 DH72:DH73 CU15 H11:H15 AH11:AH15 U11:U15 BH14:BH15 BU15 CH15 DU15 DH15 DU55 H51:H55 U51:U55 AH51:AH55 AU51:AU55 BH54:BH55 BU55 CH55 CU55 DH55 AU11:AU15">
    <cfRule type="cellIs" dxfId="194" priority="1" stopIfTrue="1" operator="lessThan">
      <formula>0</formula>
    </cfRule>
  </conditionalFormatting>
  <dataValidations count="1">
    <dataValidation type="whole" operator="greaterThanOrEqual" allowBlank="1" showInputMessage="1" showErrorMessage="1" sqref="CQ15:CU15 D11:H15 AD11:AH15 Q11:U15 BD14:BH15 BQ15:BU15 CD15:CH15 DQ15:DU15 DD15:DH15 AQ11:AU15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82" r:id="rId4" name="Option Button 14">
              <controlPr defaultSize="0" autoFill="0" autoLine="0" autoPict="0">
                <anchor moveWithCells="1">
                  <from>
                    <xdr:col>3</xdr:col>
                    <xdr:colOff>133350</xdr:colOff>
                    <xdr:row>15</xdr:row>
                    <xdr:rowOff>47625</xdr:rowOff>
                  </from>
                  <to>
                    <xdr:col>3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3" r:id="rId5" name="Option Button 15">
              <controlPr defaultSize="0" autoFill="0" autoLine="0" autoPict="0">
                <anchor moveWithCells="1">
                  <from>
                    <xdr:col>4</xdr:col>
                    <xdr:colOff>133350</xdr:colOff>
                    <xdr:row>15</xdr:row>
                    <xdr:rowOff>47625</xdr:rowOff>
                  </from>
                  <to>
                    <xdr:col>4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4" r:id="rId6" name="Option Button 16">
              <controlPr defaultSize="0" autoFill="0" autoLine="0" autoPict="0">
                <anchor moveWithCells="1">
                  <from>
                    <xdr:col>5</xdr:col>
                    <xdr:colOff>133350</xdr:colOff>
                    <xdr:row>15</xdr:row>
                    <xdr:rowOff>47625</xdr:rowOff>
                  </from>
                  <to>
                    <xdr:col>5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5" r:id="rId7" name="Option Button 17">
              <controlPr defaultSize="0" autoFill="0" autoLine="0" autoPict="0">
                <anchor moveWithCells="1">
                  <from>
                    <xdr:col>6</xdr:col>
                    <xdr:colOff>133350</xdr:colOff>
                    <xdr:row>15</xdr:row>
                    <xdr:rowOff>47625</xdr:rowOff>
                  </from>
                  <to>
                    <xdr:col>6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6" r:id="rId8" name="Option Button 18">
              <controlPr defaultSize="0" autoFill="0" autoLine="0" autoPict="0">
                <anchor moveWithCells="1">
                  <from>
                    <xdr:col>7</xdr:col>
                    <xdr:colOff>133350</xdr:colOff>
                    <xdr:row>15</xdr:row>
                    <xdr:rowOff>47625</xdr:rowOff>
                  </from>
                  <to>
                    <xdr:col>7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7" r:id="rId9" name="Group Box 19">
              <controlPr defaultSize="0" autoFill="0" autoPict="0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7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8" r:id="rId10" name="Option Button 20">
              <controlPr defaultSize="0" autoFill="0" autoLine="0" autoPict="0">
                <anchor moveWithCells="1">
                  <from>
                    <xdr:col>3</xdr:col>
                    <xdr:colOff>133350</xdr:colOff>
                    <xdr:row>16</xdr:row>
                    <xdr:rowOff>47625</xdr:rowOff>
                  </from>
                  <to>
                    <xdr:col>3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89" r:id="rId11" name="Option Button 21">
              <controlPr defaultSize="0" autoFill="0" autoLine="0" autoPict="0">
                <anchor moveWithCells="1">
                  <from>
                    <xdr:col>4</xdr:col>
                    <xdr:colOff>133350</xdr:colOff>
                    <xdr:row>16</xdr:row>
                    <xdr:rowOff>47625</xdr:rowOff>
                  </from>
                  <to>
                    <xdr:col>4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0" r:id="rId12" name="Option Button 22">
              <controlPr defaultSize="0" autoFill="0" autoLine="0" autoPict="0">
                <anchor moveWithCells="1">
                  <from>
                    <xdr:col>5</xdr:col>
                    <xdr:colOff>133350</xdr:colOff>
                    <xdr:row>16</xdr:row>
                    <xdr:rowOff>47625</xdr:rowOff>
                  </from>
                  <to>
                    <xdr:col>5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1" r:id="rId13" name="Option Button 23">
              <controlPr defaultSize="0" autoFill="0" autoLine="0" autoPict="0">
                <anchor moveWithCells="1">
                  <from>
                    <xdr:col>6</xdr:col>
                    <xdr:colOff>133350</xdr:colOff>
                    <xdr:row>16</xdr:row>
                    <xdr:rowOff>47625</xdr:rowOff>
                  </from>
                  <to>
                    <xdr:col>6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2" r:id="rId14" name="Option Button 24">
              <controlPr defaultSize="0" autoFill="0" autoLine="0" autoPict="0">
                <anchor moveWithCells="1">
                  <from>
                    <xdr:col>7</xdr:col>
                    <xdr:colOff>133350</xdr:colOff>
                    <xdr:row>16</xdr:row>
                    <xdr:rowOff>47625</xdr:rowOff>
                  </from>
                  <to>
                    <xdr:col>7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3" r:id="rId15" name="Group Box 25">
              <controlPr defaultSize="0" autoFill="0" autoPict="0">
                <anchor moveWithCells="1">
                  <from>
                    <xdr:col>3</xdr:col>
                    <xdr:colOff>0</xdr:colOff>
                    <xdr:row>16</xdr:row>
                    <xdr:rowOff>0</xdr:rowOff>
                  </from>
                  <to>
                    <xdr:col>7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4" r:id="rId16" name="Option Button 26">
              <controlPr defaultSize="0" autoFill="0" autoLine="0" autoPict="0">
                <anchor moveWithCells="1">
                  <from>
                    <xdr:col>3</xdr:col>
                    <xdr:colOff>133350</xdr:colOff>
                    <xdr:row>17</xdr:row>
                    <xdr:rowOff>47625</xdr:rowOff>
                  </from>
                  <to>
                    <xdr:col>3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5" r:id="rId17" name="Option Button 27">
              <controlPr defaultSize="0" autoFill="0" autoLine="0" autoPict="0">
                <anchor moveWithCells="1">
                  <from>
                    <xdr:col>4</xdr:col>
                    <xdr:colOff>133350</xdr:colOff>
                    <xdr:row>17</xdr:row>
                    <xdr:rowOff>47625</xdr:rowOff>
                  </from>
                  <to>
                    <xdr:col>4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6" r:id="rId18" name="Option Button 28">
              <controlPr defaultSize="0" autoFill="0" autoLine="0" autoPict="0">
                <anchor moveWithCells="1">
                  <from>
                    <xdr:col>5</xdr:col>
                    <xdr:colOff>133350</xdr:colOff>
                    <xdr:row>17</xdr:row>
                    <xdr:rowOff>47625</xdr:rowOff>
                  </from>
                  <to>
                    <xdr:col>5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7" r:id="rId19" name="Option Button 29">
              <controlPr defaultSize="0" autoFill="0" autoLine="0" autoPict="0">
                <anchor moveWithCells="1">
                  <from>
                    <xdr:col>6</xdr:col>
                    <xdr:colOff>133350</xdr:colOff>
                    <xdr:row>17</xdr:row>
                    <xdr:rowOff>47625</xdr:rowOff>
                  </from>
                  <to>
                    <xdr:col>6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8" r:id="rId20" name="Option Button 30">
              <controlPr defaultSize="0" autoFill="0" autoLine="0" autoPict="0">
                <anchor moveWithCells="1">
                  <from>
                    <xdr:col>7</xdr:col>
                    <xdr:colOff>133350</xdr:colOff>
                    <xdr:row>17</xdr:row>
                    <xdr:rowOff>47625</xdr:rowOff>
                  </from>
                  <to>
                    <xdr:col>7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99" r:id="rId21" name="Group Box 31">
              <controlPr defaultSize="0" autoFill="0" autoPict="0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7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0" r:id="rId22" name="Option Button 32">
              <controlPr defaultSize="0" autoFill="0" autoLine="0" autoPict="0">
                <anchor moveWithCells="1">
                  <from>
                    <xdr:col>3</xdr:col>
                    <xdr:colOff>133350</xdr:colOff>
                    <xdr:row>18</xdr:row>
                    <xdr:rowOff>47625</xdr:rowOff>
                  </from>
                  <to>
                    <xdr:col>3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1" r:id="rId23" name="Option Button 33">
              <controlPr defaultSize="0" autoFill="0" autoLine="0" autoPict="0">
                <anchor moveWithCells="1">
                  <from>
                    <xdr:col>4</xdr:col>
                    <xdr:colOff>133350</xdr:colOff>
                    <xdr:row>18</xdr:row>
                    <xdr:rowOff>47625</xdr:rowOff>
                  </from>
                  <to>
                    <xdr:col>4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2" r:id="rId24" name="Option Button 34">
              <controlPr defaultSize="0" autoFill="0" autoLine="0" autoPict="0">
                <anchor moveWithCells="1">
                  <from>
                    <xdr:col>5</xdr:col>
                    <xdr:colOff>133350</xdr:colOff>
                    <xdr:row>18</xdr:row>
                    <xdr:rowOff>47625</xdr:rowOff>
                  </from>
                  <to>
                    <xdr:col>5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3" r:id="rId25" name="Option Button 35">
              <controlPr defaultSize="0" autoFill="0" autoLine="0" autoPict="0">
                <anchor moveWithCells="1">
                  <from>
                    <xdr:col>6</xdr:col>
                    <xdr:colOff>133350</xdr:colOff>
                    <xdr:row>18</xdr:row>
                    <xdr:rowOff>47625</xdr:rowOff>
                  </from>
                  <to>
                    <xdr:col>6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4" r:id="rId26" name="Option Button 36">
              <controlPr defaultSize="0" autoFill="0" autoLine="0" autoPict="0">
                <anchor moveWithCells="1">
                  <from>
                    <xdr:col>7</xdr:col>
                    <xdr:colOff>133350</xdr:colOff>
                    <xdr:row>18</xdr:row>
                    <xdr:rowOff>47625</xdr:rowOff>
                  </from>
                  <to>
                    <xdr:col>7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5" r:id="rId27" name="Group Box 37">
              <controlPr defaultSize="0" autoFill="0" autoPict="0">
                <anchor moveWithCells="1">
                  <from>
                    <xdr:col>3</xdr:col>
                    <xdr:colOff>0</xdr:colOff>
                    <xdr:row>18</xdr:row>
                    <xdr:rowOff>0</xdr:rowOff>
                  </from>
                  <to>
                    <xdr:col>7</xdr:col>
                    <xdr:colOff>495300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6" r:id="rId28" name="Option Button 38">
              <controlPr defaultSize="0" autoFill="0" autoLine="0" autoPict="0">
                <anchor moveWithCells="1">
                  <from>
                    <xdr:col>3</xdr:col>
                    <xdr:colOff>133350</xdr:colOff>
                    <xdr:row>19</xdr:row>
                    <xdr:rowOff>47625</xdr:rowOff>
                  </from>
                  <to>
                    <xdr:col>3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7" r:id="rId29" name="Option Button 39">
              <controlPr defaultSize="0" autoFill="0" autoLine="0" autoPict="0">
                <anchor moveWithCells="1">
                  <from>
                    <xdr:col>4</xdr:col>
                    <xdr:colOff>133350</xdr:colOff>
                    <xdr:row>19</xdr:row>
                    <xdr:rowOff>47625</xdr:rowOff>
                  </from>
                  <to>
                    <xdr:col>4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8" r:id="rId30" name="Option Button 40">
              <controlPr defaultSize="0" autoFill="0" autoLine="0" autoPict="0">
                <anchor moveWithCells="1">
                  <from>
                    <xdr:col>5</xdr:col>
                    <xdr:colOff>133350</xdr:colOff>
                    <xdr:row>19</xdr:row>
                    <xdr:rowOff>47625</xdr:rowOff>
                  </from>
                  <to>
                    <xdr:col>5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09" r:id="rId31" name="Option Button 41">
              <controlPr defaultSize="0" autoFill="0" autoLine="0" autoPict="0">
                <anchor moveWithCells="1">
                  <from>
                    <xdr:col>6</xdr:col>
                    <xdr:colOff>133350</xdr:colOff>
                    <xdr:row>19</xdr:row>
                    <xdr:rowOff>47625</xdr:rowOff>
                  </from>
                  <to>
                    <xdr:col>6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0" r:id="rId32" name="Option Button 42">
              <controlPr defaultSize="0" autoFill="0" autoLine="0" autoPict="0">
                <anchor moveWithCells="1">
                  <from>
                    <xdr:col>7</xdr:col>
                    <xdr:colOff>133350</xdr:colOff>
                    <xdr:row>19</xdr:row>
                    <xdr:rowOff>47625</xdr:rowOff>
                  </from>
                  <to>
                    <xdr:col>7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1" r:id="rId33" name="Group Box 43">
              <controlPr defaultSize="0" autoFill="0" autoPict="0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7</xdr:col>
                    <xdr:colOff>495300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2" r:id="rId34" name="Option Button 44">
              <controlPr defaultSize="0" autoFill="0" autoLine="0" autoPict="0">
                <anchor moveWithCells="1">
                  <from>
                    <xdr:col>3</xdr:col>
                    <xdr:colOff>133350</xdr:colOff>
                    <xdr:row>20</xdr:row>
                    <xdr:rowOff>47625</xdr:rowOff>
                  </from>
                  <to>
                    <xdr:col>3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3" r:id="rId35" name="Option Button 45">
              <controlPr defaultSize="0" autoFill="0" autoLine="0" autoPict="0">
                <anchor moveWithCells="1">
                  <from>
                    <xdr:col>4</xdr:col>
                    <xdr:colOff>133350</xdr:colOff>
                    <xdr:row>20</xdr:row>
                    <xdr:rowOff>47625</xdr:rowOff>
                  </from>
                  <to>
                    <xdr:col>4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4" r:id="rId36" name="Option Button 46">
              <controlPr defaultSize="0" autoFill="0" autoLine="0" autoPict="0">
                <anchor moveWithCells="1">
                  <from>
                    <xdr:col>5</xdr:col>
                    <xdr:colOff>133350</xdr:colOff>
                    <xdr:row>20</xdr:row>
                    <xdr:rowOff>47625</xdr:rowOff>
                  </from>
                  <to>
                    <xdr:col>5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5" r:id="rId37" name="Option Button 47">
              <controlPr defaultSize="0" autoFill="0" autoLine="0" autoPict="0">
                <anchor moveWithCells="1">
                  <from>
                    <xdr:col>6</xdr:col>
                    <xdr:colOff>133350</xdr:colOff>
                    <xdr:row>20</xdr:row>
                    <xdr:rowOff>47625</xdr:rowOff>
                  </from>
                  <to>
                    <xdr:col>6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6" r:id="rId38" name="Option Button 48">
              <controlPr defaultSize="0" autoFill="0" autoLine="0" autoPict="0">
                <anchor moveWithCells="1">
                  <from>
                    <xdr:col>7</xdr:col>
                    <xdr:colOff>133350</xdr:colOff>
                    <xdr:row>20</xdr:row>
                    <xdr:rowOff>47625</xdr:rowOff>
                  </from>
                  <to>
                    <xdr:col>7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17" r:id="rId39" name="Group Box 49">
              <controlPr defaultSize="0" autoFill="0" autoPict="0">
                <anchor moveWithCells="1">
                  <from>
                    <xdr:col>3</xdr:col>
                    <xdr:colOff>0</xdr:colOff>
                    <xdr:row>20</xdr:row>
                    <xdr:rowOff>0</xdr:rowOff>
                  </from>
                  <to>
                    <xdr:col>7</xdr:col>
                    <xdr:colOff>495300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0" r:id="rId40" name="Option Button 62">
              <controlPr defaultSize="0" autoFill="0" autoLine="0" autoPict="0">
                <anchor moveWithCells="1">
                  <from>
                    <xdr:col>16</xdr:col>
                    <xdr:colOff>133350</xdr:colOff>
                    <xdr:row>15</xdr:row>
                    <xdr:rowOff>47625</xdr:rowOff>
                  </from>
                  <to>
                    <xdr:col>16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1" r:id="rId41" name="Option Button 63">
              <controlPr defaultSize="0" autoFill="0" autoLine="0" autoPict="0">
                <anchor moveWithCells="1">
                  <from>
                    <xdr:col>17</xdr:col>
                    <xdr:colOff>133350</xdr:colOff>
                    <xdr:row>15</xdr:row>
                    <xdr:rowOff>47625</xdr:rowOff>
                  </from>
                  <to>
                    <xdr:col>17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2" r:id="rId42" name="Option Button 64">
              <controlPr defaultSize="0" autoFill="0" autoLine="0" autoPict="0">
                <anchor moveWithCells="1">
                  <from>
                    <xdr:col>18</xdr:col>
                    <xdr:colOff>133350</xdr:colOff>
                    <xdr:row>15</xdr:row>
                    <xdr:rowOff>47625</xdr:rowOff>
                  </from>
                  <to>
                    <xdr:col>18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3" r:id="rId43" name="Option Button 65">
              <controlPr defaultSize="0" autoFill="0" autoLine="0" autoPict="0">
                <anchor moveWithCells="1">
                  <from>
                    <xdr:col>19</xdr:col>
                    <xdr:colOff>133350</xdr:colOff>
                    <xdr:row>15</xdr:row>
                    <xdr:rowOff>47625</xdr:rowOff>
                  </from>
                  <to>
                    <xdr:col>19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4" r:id="rId44" name="Option Button 66">
              <controlPr defaultSize="0" autoFill="0" autoLine="0" autoPict="0">
                <anchor moveWithCells="1">
                  <from>
                    <xdr:col>20</xdr:col>
                    <xdr:colOff>133350</xdr:colOff>
                    <xdr:row>15</xdr:row>
                    <xdr:rowOff>47625</xdr:rowOff>
                  </from>
                  <to>
                    <xdr:col>20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5" r:id="rId45" name="Group Box 67">
              <controlPr defaultSize="0" autoFill="0" autoPict="0">
                <anchor moveWithCells="1">
                  <from>
                    <xdr:col>16</xdr:col>
                    <xdr:colOff>0</xdr:colOff>
                    <xdr:row>15</xdr:row>
                    <xdr:rowOff>0</xdr:rowOff>
                  </from>
                  <to>
                    <xdr:col>20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6" r:id="rId46" name="Option Button 68">
              <controlPr defaultSize="0" autoFill="0" autoLine="0" autoPict="0">
                <anchor moveWithCells="1">
                  <from>
                    <xdr:col>16</xdr:col>
                    <xdr:colOff>133350</xdr:colOff>
                    <xdr:row>16</xdr:row>
                    <xdr:rowOff>47625</xdr:rowOff>
                  </from>
                  <to>
                    <xdr:col>16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7" r:id="rId47" name="Option Button 69">
              <controlPr defaultSize="0" autoFill="0" autoLine="0" autoPict="0">
                <anchor moveWithCells="1">
                  <from>
                    <xdr:col>17</xdr:col>
                    <xdr:colOff>133350</xdr:colOff>
                    <xdr:row>16</xdr:row>
                    <xdr:rowOff>47625</xdr:rowOff>
                  </from>
                  <to>
                    <xdr:col>17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8" r:id="rId48" name="Option Button 70">
              <controlPr defaultSize="0" autoFill="0" autoLine="0" autoPict="0">
                <anchor moveWithCells="1">
                  <from>
                    <xdr:col>18</xdr:col>
                    <xdr:colOff>133350</xdr:colOff>
                    <xdr:row>16</xdr:row>
                    <xdr:rowOff>47625</xdr:rowOff>
                  </from>
                  <to>
                    <xdr:col>18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39" r:id="rId49" name="Option Button 71">
              <controlPr defaultSize="0" autoFill="0" autoLine="0" autoPict="0">
                <anchor moveWithCells="1">
                  <from>
                    <xdr:col>19</xdr:col>
                    <xdr:colOff>133350</xdr:colOff>
                    <xdr:row>16</xdr:row>
                    <xdr:rowOff>47625</xdr:rowOff>
                  </from>
                  <to>
                    <xdr:col>19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0" r:id="rId50" name="Option Button 72">
              <controlPr defaultSize="0" autoFill="0" autoLine="0" autoPict="0">
                <anchor moveWithCells="1">
                  <from>
                    <xdr:col>20</xdr:col>
                    <xdr:colOff>133350</xdr:colOff>
                    <xdr:row>16</xdr:row>
                    <xdr:rowOff>47625</xdr:rowOff>
                  </from>
                  <to>
                    <xdr:col>20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1" r:id="rId51" name="Group Box 73">
              <controlPr defaultSize="0" autoFill="0" autoPict="0">
                <anchor moveWithCells="1">
                  <from>
                    <xdr:col>16</xdr:col>
                    <xdr:colOff>0</xdr:colOff>
                    <xdr:row>16</xdr:row>
                    <xdr:rowOff>0</xdr:rowOff>
                  </from>
                  <to>
                    <xdr:col>20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2" r:id="rId52" name="Option Button 74">
              <controlPr defaultSize="0" autoFill="0" autoLine="0" autoPict="0">
                <anchor moveWithCells="1">
                  <from>
                    <xdr:col>16</xdr:col>
                    <xdr:colOff>133350</xdr:colOff>
                    <xdr:row>17</xdr:row>
                    <xdr:rowOff>47625</xdr:rowOff>
                  </from>
                  <to>
                    <xdr:col>16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3" r:id="rId53" name="Option Button 75">
              <controlPr defaultSize="0" autoFill="0" autoLine="0" autoPict="0">
                <anchor moveWithCells="1">
                  <from>
                    <xdr:col>17</xdr:col>
                    <xdr:colOff>133350</xdr:colOff>
                    <xdr:row>17</xdr:row>
                    <xdr:rowOff>47625</xdr:rowOff>
                  </from>
                  <to>
                    <xdr:col>17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4" r:id="rId54" name="Option Button 76">
              <controlPr defaultSize="0" autoFill="0" autoLine="0" autoPict="0">
                <anchor moveWithCells="1">
                  <from>
                    <xdr:col>18</xdr:col>
                    <xdr:colOff>133350</xdr:colOff>
                    <xdr:row>17</xdr:row>
                    <xdr:rowOff>47625</xdr:rowOff>
                  </from>
                  <to>
                    <xdr:col>18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5" r:id="rId55" name="Option Button 77">
              <controlPr defaultSize="0" autoFill="0" autoLine="0" autoPict="0">
                <anchor moveWithCells="1">
                  <from>
                    <xdr:col>19</xdr:col>
                    <xdr:colOff>133350</xdr:colOff>
                    <xdr:row>17</xdr:row>
                    <xdr:rowOff>47625</xdr:rowOff>
                  </from>
                  <to>
                    <xdr:col>19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6" r:id="rId56" name="Option Button 78">
              <controlPr defaultSize="0" autoFill="0" autoLine="0" autoPict="0">
                <anchor moveWithCells="1">
                  <from>
                    <xdr:col>20</xdr:col>
                    <xdr:colOff>133350</xdr:colOff>
                    <xdr:row>17</xdr:row>
                    <xdr:rowOff>47625</xdr:rowOff>
                  </from>
                  <to>
                    <xdr:col>20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7" r:id="rId57" name="Group Box 79">
              <controlPr defaultSize="0" autoFill="0" autoPict="0">
                <anchor moveWithCells="1">
                  <from>
                    <xdr:col>16</xdr:col>
                    <xdr:colOff>0</xdr:colOff>
                    <xdr:row>17</xdr:row>
                    <xdr:rowOff>0</xdr:rowOff>
                  </from>
                  <to>
                    <xdr:col>20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8" r:id="rId58" name="Option Button 80">
              <controlPr defaultSize="0" autoFill="0" autoLine="0" autoPict="0">
                <anchor moveWithCells="1">
                  <from>
                    <xdr:col>16</xdr:col>
                    <xdr:colOff>133350</xdr:colOff>
                    <xdr:row>18</xdr:row>
                    <xdr:rowOff>47625</xdr:rowOff>
                  </from>
                  <to>
                    <xdr:col>16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49" r:id="rId59" name="Option Button 81">
              <controlPr defaultSize="0" autoFill="0" autoLine="0" autoPict="0">
                <anchor moveWithCells="1">
                  <from>
                    <xdr:col>17</xdr:col>
                    <xdr:colOff>133350</xdr:colOff>
                    <xdr:row>18</xdr:row>
                    <xdr:rowOff>47625</xdr:rowOff>
                  </from>
                  <to>
                    <xdr:col>17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0" r:id="rId60" name="Option Button 82">
              <controlPr defaultSize="0" autoFill="0" autoLine="0" autoPict="0">
                <anchor moveWithCells="1">
                  <from>
                    <xdr:col>18</xdr:col>
                    <xdr:colOff>133350</xdr:colOff>
                    <xdr:row>18</xdr:row>
                    <xdr:rowOff>47625</xdr:rowOff>
                  </from>
                  <to>
                    <xdr:col>18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1" r:id="rId61" name="Option Button 83">
              <controlPr defaultSize="0" autoFill="0" autoLine="0" autoPict="0">
                <anchor moveWithCells="1">
                  <from>
                    <xdr:col>19</xdr:col>
                    <xdr:colOff>133350</xdr:colOff>
                    <xdr:row>18</xdr:row>
                    <xdr:rowOff>47625</xdr:rowOff>
                  </from>
                  <to>
                    <xdr:col>19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2" r:id="rId62" name="Option Button 84">
              <controlPr defaultSize="0" autoFill="0" autoLine="0" autoPict="0">
                <anchor moveWithCells="1">
                  <from>
                    <xdr:col>20</xdr:col>
                    <xdr:colOff>133350</xdr:colOff>
                    <xdr:row>18</xdr:row>
                    <xdr:rowOff>47625</xdr:rowOff>
                  </from>
                  <to>
                    <xdr:col>20</xdr:col>
                    <xdr:colOff>447675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3" r:id="rId63" name="Group Box 85">
              <controlPr defaultSize="0" autoFill="0" autoPict="0">
                <anchor moveWithCells="1">
                  <from>
                    <xdr:col>16</xdr:col>
                    <xdr:colOff>0</xdr:colOff>
                    <xdr:row>18</xdr:row>
                    <xdr:rowOff>0</xdr:rowOff>
                  </from>
                  <to>
                    <xdr:col>20</xdr:col>
                    <xdr:colOff>495300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4" r:id="rId64" name="Option Button 86">
              <controlPr defaultSize="0" autoFill="0" autoLine="0" autoPict="0">
                <anchor moveWithCells="1">
                  <from>
                    <xdr:col>16</xdr:col>
                    <xdr:colOff>133350</xdr:colOff>
                    <xdr:row>19</xdr:row>
                    <xdr:rowOff>47625</xdr:rowOff>
                  </from>
                  <to>
                    <xdr:col>16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5" r:id="rId65" name="Option Button 87">
              <controlPr defaultSize="0" autoFill="0" autoLine="0" autoPict="0">
                <anchor moveWithCells="1">
                  <from>
                    <xdr:col>17</xdr:col>
                    <xdr:colOff>133350</xdr:colOff>
                    <xdr:row>19</xdr:row>
                    <xdr:rowOff>47625</xdr:rowOff>
                  </from>
                  <to>
                    <xdr:col>17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6" r:id="rId66" name="Option Button 88">
              <controlPr defaultSize="0" autoFill="0" autoLine="0" autoPict="0">
                <anchor moveWithCells="1">
                  <from>
                    <xdr:col>18</xdr:col>
                    <xdr:colOff>133350</xdr:colOff>
                    <xdr:row>19</xdr:row>
                    <xdr:rowOff>47625</xdr:rowOff>
                  </from>
                  <to>
                    <xdr:col>18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7" r:id="rId67" name="Option Button 89">
              <controlPr defaultSize="0" autoFill="0" autoLine="0" autoPict="0">
                <anchor moveWithCells="1">
                  <from>
                    <xdr:col>19</xdr:col>
                    <xdr:colOff>133350</xdr:colOff>
                    <xdr:row>19</xdr:row>
                    <xdr:rowOff>47625</xdr:rowOff>
                  </from>
                  <to>
                    <xdr:col>19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8" r:id="rId68" name="Option Button 90">
              <controlPr defaultSize="0" autoFill="0" autoLine="0" autoPict="0">
                <anchor moveWithCells="1">
                  <from>
                    <xdr:col>20</xdr:col>
                    <xdr:colOff>133350</xdr:colOff>
                    <xdr:row>19</xdr:row>
                    <xdr:rowOff>47625</xdr:rowOff>
                  </from>
                  <to>
                    <xdr:col>20</xdr:col>
                    <xdr:colOff>447675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59" r:id="rId69" name="Group Box 91">
              <controlPr defaultSize="0" autoFill="0" autoPict="0">
                <anchor moveWithCells="1">
                  <from>
                    <xdr:col>16</xdr:col>
                    <xdr:colOff>0</xdr:colOff>
                    <xdr:row>19</xdr:row>
                    <xdr:rowOff>0</xdr:rowOff>
                  </from>
                  <to>
                    <xdr:col>20</xdr:col>
                    <xdr:colOff>495300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0" r:id="rId70" name="Option Button 92">
              <controlPr defaultSize="0" autoFill="0" autoLine="0" autoPict="0">
                <anchor moveWithCells="1">
                  <from>
                    <xdr:col>16</xdr:col>
                    <xdr:colOff>133350</xdr:colOff>
                    <xdr:row>20</xdr:row>
                    <xdr:rowOff>47625</xdr:rowOff>
                  </from>
                  <to>
                    <xdr:col>16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1" r:id="rId71" name="Option Button 93">
              <controlPr defaultSize="0" autoFill="0" autoLine="0" autoPict="0">
                <anchor moveWithCells="1">
                  <from>
                    <xdr:col>17</xdr:col>
                    <xdr:colOff>133350</xdr:colOff>
                    <xdr:row>20</xdr:row>
                    <xdr:rowOff>47625</xdr:rowOff>
                  </from>
                  <to>
                    <xdr:col>17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2" r:id="rId72" name="Option Button 94">
              <controlPr defaultSize="0" autoFill="0" autoLine="0" autoPict="0">
                <anchor moveWithCells="1">
                  <from>
                    <xdr:col>18</xdr:col>
                    <xdr:colOff>133350</xdr:colOff>
                    <xdr:row>20</xdr:row>
                    <xdr:rowOff>47625</xdr:rowOff>
                  </from>
                  <to>
                    <xdr:col>18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3" r:id="rId73" name="Option Button 95">
              <controlPr defaultSize="0" autoFill="0" autoLine="0" autoPict="0">
                <anchor moveWithCells="1">
                  <from>
                    <xdr:col>19</xdr:col>
                    <xdr:colOff>133350</xdr:colOff>
                    <xdr:row>20</xdr:row>
                    <xdr:rowOff>47625</xdr:rowOff>
                  </from>
                  <to>
                    <xdr:col>19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4" r:id="rId74" name="Option Button 96">
              <controlPr defaultSize="0" autoFill="0" autoLine="0" autoPict="0">
                <anchor moveWithCells="1">
                  <from>
                    <xdr:col>20</xdr:col>
                    <xdr:colOff>133350</xdr:colOff>
                    <xdr:row>20</xdr:row>
                    <xdr:rowOff>47625</xdr:rowOff>
                  </from>
                  <to>
                    <xdr:col>20</xdr:col>
                    <xdr:colOff>447675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65" r:id="rId75" name="Group Box 97">
              <controlPr defaultSize="0" autoFill="0" autoPict="0">
                <anchor moveWithCells="1">
                  <from>
                    <xdr:col>16</xdr:col>
                    <xdr:colOff>0</xdr:colOff>
                    <xdr:row>20</xdr:row>
                    <xdr:rowOff>0</xdr:rowOff>
                  </from>
                  <to>
                    <xdr:col>20</xdr:col>
                    <xdr:colOff>495300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099" r:id="rId76" name="Option Button 131">
              <controlPr defaultSize="0" autoFill="0" autoLine="0" autoPict="0">
                <anchor moveWithCells="1">
                  <from>
                    <xdr:col>29</xdr:col>
                    <xdr:colOff>133350</xdr:colOff>
                    <xdr:row>15</xdr:row>
                    <xdr:rowOff>47625</xdr:rowOff>
                  </from>
                  <to>
                    <xdr:col>29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0" r:id="rId77" name="Option Button 132">
              <controlPr defaultSize="0" autoFill="0" autoLine="0" autoPict="0">
                <anchor moveWithCells="1">
                  <from>
                    <xdr:col>30</xdr:col>
                    <xdr:colOff>133350</xdr:colOff>
                    <xdr:row>15</xdr:row>
                    <xdr:rowOff>47625</xdr:rowOff>
                  </from>
                  <to>
                    <xdr:col>30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1" r:id="rId78" name="Option Button 133">
              <controlPr defaultSize="0" autoFill="0" autoLine="0" autoPict="0">
                <anchor moveWithCells="1">
                  <from>
                    <xdr:col>31</xdr:col>
                    <xdr:colOff>133350</xdr:colOff>
                    <xdr:row>15</xdr:row>
                    <xdr:rowOff>47625</xdr:rowOff>
                  </from>
                  <to>
                    <xdr:col>31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2" r:id="rId79" name="Option Button 134">
              <controlPr defaultSize="0" autoFill="0" autoLine="0" autoPict="0">
                <anchor moveWithCells="1">
                  <from>
                    <xdr:col>32</xdr:col>
                    <xdr:colOff>133350</xdr:colOff>
                    <xdr:row>15</xdr:row>
                    <xdr:rowOff>47625</xdr:rowOff>
                  </from>
                  <to>
                    <xdr:col>32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3" r:id="rId80" name="Option Button 135">
              <controlPr defaultSize="0" autoFill="0" autoLine="0" autoPict="0">
                <anchor moveWithCells="1">
                  <from>
                    <xdr:col>33</xdr:col>
                    <xdr:colOff>133350</xdr:colOff>
                    <xdr:row>15</xdr:row>
                    <xdr:rowOff>47625</xdr:rowOff>
                  </from>
                  <to>
                    <xdr:col>33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4" r:id="rId81" name="Group Box 136">
              <controlPr defaultSize="0" autoFill="0" autoPict="0">
                <anchor moveWithCells="1">
                  <from>
                    <xdr:col>29</xdr:col>
                    <xdr:colOff>0</xdr:colOff>
                    <xdr:row>15</xdr:row>
                    <xdr:rowOff>0</xdr:rowOff>
                  </from>
                  <to>
                    <xdr:col>33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5" r:id="rId82" name="Group Box 137">
              <controlPr defaultSize="0" autoFill="0" autoPict="0">
                <anchor moveWithCells="1">
                  <from>
                    <xdr:col>29</xdr:col>
                    <xdr:colOff>0</xdr:colOff>
                    <xdr:row>15</xdr:row>
                    <xdr:rowOff>0</xdr:rowOff>
                  </from>
                  <to>
                    <xdr:col>33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6" r:id="rId83" name="Group Box 138">
              <controlPr defaultSize="0" autoFill="0" autoPict="0">
                <anchor moveWithCells="1">
                  <from>
                    <xdr:col>29</xdr:col>
                    <xdr:colOff>0</xdr:colOff>
                    <xdr:row>15</xdr:row>
                    <xdr:rowOff>0</xdr:rowOff>
                  </from>
                  <to>
                    <xdr:col>33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7" r:id="rId84" name="Option Button 139">
              <controlPr defaultSize="0" autoFill="0" autoLine="0" autoPict="0">
                <anchor moveWithCells="1">
                  <from>
                    <xdr:col>29</xdr:col>
                    <xdr:colOff>133350</xdr:colOff>
                    <xdr:row>16</xdr:row>
                    <xdr:rowOff>47625</xdr:rowOff>
                  </from>
                  <to>
                    <xdr:col>29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8" r:id="rId85" name="Option Button 140">
              <controlPr defaultSize="0" autoFill="0" autoLine="0" autoPict="0">
                <anchor moveWithCells="1">
                  <from>
                    <xdr:col>30</xdr:col>
                    <xdr:colOff>133350</xdr:colOff>
                    <xdr:row>16</xdr:row>
                    <xdr:rowOff>47625</xdr:rowOff>
                  </from>
                  <to>
                    <xdr:col>30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09" r:id="rId86" name="Option Button 141">
              <controlPr defaultSize="0" autoFill="0" autoLine="0" autoPict="0">
                <anchor moveWithCells="1">
                  <from>
                    <xdr:col>31</xdr:col>
                    <xdr:colOff>133350</xdr:colOff>
                    <xdr:row>16</xdr:row>
                    <xdr:rowOff>47625</xdr:rowOff>
                  </from>
                  <to>
                    <xdr:col>31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0" r:id="rId87" name="Option Button 142">
              <controlPr defaultSize="0" autoFill="0" autoLine="0" autoPict="0">
                <anchor moveWithCells="1">
                  <from>
                    <xdr:col>32</xdr:col>
                    <xdr:colOff>133350</xdr:colOff>
                    <xdr:row>16</xdr:row>
                    <xdr:rowOff>47625</xdr:rowOff>
                  </from>
                  <to>
                    <xdr:col>32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1" r:id="rId88" name="Option Button 143">
              <controlPr defaultSize="0" autoFill="0" autoLine="0" autoPict="0">
                <anchor moveWithCells="1">
                  <from>
                    <xdr:col>33</xdr:col>
                    <xdr:colOff>133350</xdr:colOff>
                    <xdr:row>16</xdr:row>
                    <xdr:rowOff>47625</xdr:rowOff>
                  </from>
                  <to>
                    <xdr:col>33</xdr:col>
                    <xdr:colOff>447675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2" r:id="rId89" name="Group Box 144">
              <controlPr defaultSize="0" autoFill="0" autoPict="0">
                <anchor moveWithCells="1">
                  <from>
                    <xdr:col>29</xdr:col>
                    <xdr:colOff>0</xdr:colOff>
                    <xdr:row>16</xdr:row>
                    <xdr:rowOff>0</xdr:rowOff>
                  </from>
                  <to>
                    <xdr:col>33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3" r:id="rId90" name="Group Box 145">
              <controlPr defaultSize="0" autoFill="0" autoPict="0">
                <anchor moveWithCells="1">
                  <from>
                    <xdr:col>29</xdr:col>
                    <xdr:colOff>0</xdr:colOff>
                    <xdr:row>16</xdr:row>
                    <xdr:rowOff>0</xdr:rowOff>
                  </from>
                  <to>
                    <xdr:col>33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4" r:id="rId91" name="Group Box 146">
              <controlPr defaultSize="0" autoFill="0" autoPict="0">
                <anchor moveWithCells="1">
                  <from>
                    <xdr:col>29</xdr:col>
                    <xdr:colOff>0</xdr:colOff>
                    <xdr:row>16</xdr:row>
                    <xdr:rowOff>0</xdr:rowOff>
                  </from>
                  <to>
                    <xdr:col>33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5" r:id="rId92" name="Group Box 147">
              <controlPr defaultSize="0" autoFill="0" autoPict="0">
                <anchor moveWithCells="1">
                  <from>
                    <xdr:col>29</xdr:col>
                    <xdr:colOff>0</xdr:colOff>
                    <xdr:row>16</xdr:row>
                    <xdr:rowOff>0</xdr:rowOff>
                  </from>
                  <to>
                    <xdr:col>33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6" r:id="rId93" name="Group Box 148">
              <controlPr defaultSize="0" autoFill="0" autoPict="0">
                <anchor moveWithCells="1">
                  <from>
                    <xdr:col>29</xdr:col>
                    <xdr:colOff>0</xdr:colOff>
                    <xdr:row>16</xdr:row>
                    <xdr:rowOff>0</xdr:rowOff>
                  </from>
                  <to>
                    <xdr:col>33</xdr:col>
                    <xdr:colOff>495300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7" r:id="rId94" name="Option Button 149">
              <controlPr defaultSize="0" autoFill="0" autoLine="0" autoPict="0">
                <anchor moveWithCells="1">
                  <from>
                    <xdr:col>29</xdr:col>
                    <xdr:colOff>133350</xdr:colOff>
                    <xdr:row>17</xdr:row>
                    <xdr:rowOff>47625</xdr:rowOff>
                  </from>
                  <to>
                    <xdr:col>29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8" r:id="rId95" name="Option Button 150">
              <controlPr defaultSize="0" autoFill="0" autoLine="0" autoPict="0">
                <anchor moveWithCells="1">
                  <from>
                    <xdr:col>30</xdr:col>
                    <xdr:colOff>133350</xdr:colOff>
                    <xdr:row>17</xdr:row>
                    <xdr:rowOff>47625</xdr:rowOff>
                  </from>
                  <to>
                    <xdr:col>30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19" r:id="rId96" name="Option Button 151">
              <controlPr defaultSize="0" autoFill="0" autoLine="0" autoPict="0">
                <anchor moveWithCells="1">
                  <from>
                    <xdr:col>31</xdr:col>
                    <xdr:colOff>133350</xdr:colOff>
                    <xdr:row>17</xdr:row>
                    <xdr:rowOff>47625</xdr:rowOff>
                  </from>
                  <to>
                    <xdr:col>31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0" r:id="rId97" name="Option Button 152">
              <controlPr defaultSize="0" autoFill="0" autoLine="0" autoPict="0">
                <anchor moveWithCells="1">
                  <from>
                    <xdr:col>32</xdr:col>
                    <xdr:colOff>133350</xdr:colOff>
                    <xdr:row>17</xdr:row>
                    <xdr:rowOff>47625</xdr:rowOff>
                  </from>
                  <to>
                    <xdr:col>32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1" r:id="rId98" name="Option Button 153">
              <controlPr defaultSize="0" autoFill="0" autoLine="0" autoPict="0">
                <anchor moveWithCells="1">
                  <from>
                    <xdr:col>33</xdr:col>
                    <xdr:colOff>133350</xdr:colOff>
                    <xdr:row>17</xdr:row>
                    <xdr:rowOff>47625</xdr:rowOff>
                  </from>
                  <to>
                    <xdr:col>33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2" r:id="rId99" name="Group Box 154">
              <controlPr defaultSize="0" autoFill="0" autoPict="0">
                <anchor moveWithCells="1">
                  <from>
                    <xdr:col>29</xdr:col>
                    <xdr:colOff>0</xdr:colOff>
                    <xdr:row>17</xdr:row>
                    <xdr:rowOff>0</xdr:rowOff>
                  </from>
                  <to>
                    <xdr:col>33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3" r:id="rId100" name="Group Box 155">
              <controlPr defaultSize="0" autoFill="0" autoPict="0">
                <anchor moveWithCells="1">
                  <from>
                    <xdr:col>29</xdr:col>
                    <xdr:colOff>0</xdr:colOff>
                    <xdr:row>17</xdr:row>
                    <xdr:rowOff>0</xdr:rowOff>
                  </from>
                  <to>
                    <xdr:col>33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4" r:id="rId101" name="Group Box 156">
              <controlPr defaultSize="0" autoFill="0" autoPict="0">
                <anchor moveWithCells="1">
                  <from>
                    <xdr:col>29</xdr:col>
                    <xdr:colOff>0</xdr:colOff>
                    <xdr:row>17</xdr:row>
                    <xdr:rowOff>0</xdr:rowOff>
                  </from>
                  <to>
                    <xdr:col>33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5" r:id="rId102" name="Option Button 157">
              <controlPr defaultSize="0" autoFill="0" autoLine="0" autoPict="0">
                <anchor moveWithCells="1">
                  <from>
                    <xdr:col>42</xdr:col>
                    <xdr:colOff>133350</xdr:colOff>
                    <xdr:row>15</xdr:row>
                    <xdr:rowOff>47625</xdr:rowOff>
                  </from>
                  <to>
                    <xdr:col>42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6" r:id="rId103" name="Option Button 158">
              <controlPr defaultSize="0" autoFill="0" autoLine="0" autoPict="0">
                <anchor moveWithCells="1">
                  <from>
                    <xdr:col>43</xdr:col>
                    <xdr:colOff>133350</xdr:colOff>
                    <xdr:row>15</xdr:row>
                    <xdr:rowOff>47625</xdr:rowOff>
                  </from>
                  <to>
                    <xdr:col>43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7" r:id="rId104" name="Option Button 159">
              <controlPr defaultSize="0" autoFill="0" autoLine="0" autoPict="0">
                <anchor moveWithCells="1">
                  <from>
                    <xdr:col>44</xdr:col>
                    <xdr:colOff>133350</xdr:colOff>
                    <xdr:row>15</xdr:row>
                    <xdr:rowOff>47625</xdr:rowOff>
                  </from>
                  <to>
                    <xdr:col>44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8" r:id="rId105" name="Option Button 160">
              <controlPr defaultSize="0" autoFill="0" autoLine="0" autoPict="0">
                <anchor moveWithCells="1">
                  <from>
                    <xdr:col>45</xdr:col>
                    <xdr:colOff>133350</xdr:colOff>
                    <xdr:row>15</xdr:row>
                    <xdr:rowOff>47625</xdr:rowOff>
                  </from>
                  <to>
                    <xdr:col>45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29" r:id="rId106" name="Option Button 161">
              <controlPr defaultSize="0" autoFill="0" autoLine="0" autoPict="0">
                <anchor moveWithCells="1">
                  <from>
                    <xdr:col>46</xdr:col>
                    <xdr:colOff>133350</xdr:colOff>
                    <xdr:row>15</xdr:row>
                    <xdr:rowOff>47625</xdr:rowOff>
                  </from>
                  <to>
                    <xdr:col>46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0" r:id="rId107" name="Group Box 162">
              <controlPr defaultSize="0" autoFill="0" autoPict="0">
                <anchor moveWithCells="1">
                  <from>
                    <xdr:col>42</xdr:col>
                    <xdr:colOff>0</xdr:colOff>
                    <xdr:row>15</xdr:row>
                    <xdr:rowOff>0</xdr:rowOff>
                  </from>
                  <to>
                    <xdr:col>46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1" r:id="rId108" name="Option Button 163">
              <controlPr defaultSize="0" autoFill="0" autoLine="0" autoPict="0">
                <anchor moveWithCells="1">
                  <from>
                    <xdr:col>42</xdr:col>
                    <xdr:colOff>133350</xdr:colOff>
                    <xdr:row>17</xdr:row>
                    <xdr:rowOff>47625</xdr:rowOff>
                  </from>
                  <to>
                    <xdr:col>42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2" r:id="rId109" name="Option Button 164">
              <controlPr defaultSize="0" autoFill="0" autoLine="0" autoPict="0">
                <anchor moveWithCells="1">
                  <from>
                    <xdr:col>43</xdr:col>
                    <xdr:colOff>133350</xdr:colOff>
                    <xdr:row>17</xdr:row>
                    <xdr:rowOff>47625</xdr:rowOff>
                  </from>
                  <to>
                    <xdr:col>43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3" r:id="rId110" name="Option Button 165">
              <controlPr defaultSize="0" autoFill="0" autoLine="0" autoPict="0">
                <anchor moveWithCells="1">
                  <from>
                    <xdr:col>44</xdr:col>
                    <xdr:colOff>133350</xdr:colOff>
                    <xdr:row>17</xdr:row>
                    <xdr:rowOff>47625</xdr:rowOff>
                  </from>
                  <to>
                    <xdr:col>44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4" r:id="rId111" name="Option Button 166">
              <controlPr defaultSize="0" autoFill="0" autoLine="0" autoPict="0">
                <anchor moveWithCells="1">
                  <from>
                    <xdr:col>45</xdr:col>
                    <xdr:colOff>133350</xdr:colOff>
                    <xdr:row>17</xdr:row>
                    <xdr:rowOff>47625</xdr:rowOff>
                  </from>
                  <to>
                    <xdr:col>45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5" r:id="rId112" name="Option Button 167">
              <controlPr defaultSize="0" autoFill="0" autoLine="0" autoPict="0">
                <anchor moveWithCells="1">
                  <from>
                    <xdr:col>46</xdr:col>
                    <xdr:colOff>133350</xdr:colOff>
                    <xdr:row>17</xdr:row>
                    <xdr:rowOff>47625</xdr:rowOff>
                  </from>
                  <to>
                    <xdr:col>46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6" r:id="rId113" name="Group Box 168">
              <controlPr defaultSize="0" autoFill="0" autoPict="0">
                <anchor moveWithCells="1">
                  <from>
                    <xdr:col>42</xdr:col>
                    <xdr:colOff>0</xdr:colOff>
                    <xdr:row>17</xdr:row>
                    <xdr:rowOff>0</xdr:rowOff>
                  </from>
                  <to>
                    <xdr:col>46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7" r:id="rId114" name="Option Button 169">
              <controlPr defaultSize="0" autoFill="0" autoLine="0" autoPict="0">
                <anchor moveWithCells="1">
                  <from>
                    <xdr:col>55</xdr:col>
                    <xdr:colOff>133350</xdr:colOff>
                    <xdr:row>15</xdr:row>
                    <xdr:rowOff>47625</xdr:rowOff>
                  </from>
                  <to>
                    <xdr:col>55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8" r:id="rId115" name="Option Button 170">
              <controlPr defaultSize="0" autoFill="0" autoLine="0" autoPict="0">
                <anchor moveWithCells="1">
                  <from>
                    <xdr:col>56</xdr:col>
                    <xdr:colOff>133350</xdr:colOff>
                    <xdr:row>15</xdr:row>
                    <xdr:rowOff>47625</xdr:rowOff>
                  </from>
                  <to>
                    <xdr:col>56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39" r:id="rId116" name="Option Button 171">
              <controlPr defaultSize="0" autoFill="0" autoLine="0" autoPict="0">
                <anchor moveWithCells="1">
                  <from>
                    <xdr:col>57</xdr:col>
                    <xdr:colOff>133350</xdr:colOff>
                    <xdr:row>15</xdr:row>
                    <xdr:rowOff>47625</xdr:rowOff>
                  </from>
                  <to>
                    <xdr:col>57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0" r:id="rId117" name="Option Button 172">
              <controlPr defaultSize="0" autoFill="0" autoLine="0" autoPict="0">
                <anchor moveWithCells="1">
                  <from>
                    <xdr:col>58</xdr:col>
                    <xdr:colOff>133350</xdr:colOff>
                    <xdr:row>15</xdr:row>
                    <xdr:rowOff>47625</xdr:rowOff>
                  </from>
                  <to>
                    <xdr:col>58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1" r:id="rId118" name="Option Button 173">
              <controlPr defaultSize="0" autoFill="0" autoLine="0" autoPict="0">
                <anchor moveWithCells="1">
                  <from>
                    <xdr:col>59</xdr:col>
                    <xdr:colOff>133350</xdr:colOff>
                    <xdr:row>15</xdr:row>
                    <xdr:rowOff>47625</xdr:rowOff>
                  </from>
                  <to>
                    <xdr:col>59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2" r:id="rId119" name="Group Box 174">
              <controlPr defaultSize="0" autoFill="0" autoPict="0">
                <anchor moveWithCells="1">
                  <from>
                    <xdr:col>55</xdr:col>
                    <xdr:colOff>0</xdr:colOff>
                    <xdr:row>15</xdr:row>
                    <xdr:rowOff>0</xdr:rowOff>
                  </from>
                  <to>
                    <xdr:col>59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3" r:id="rId120" name="Option Button 175">
              <controlPr defaultSize="0" autoFill="0" autoLine="0" autoPict="0">
                <anchor moveWithCells="1">
                  <from>
                    <xdr:col>55</xdr:col>
                    <xdr:colOff>133350</xdr:colOff>
                    <xdr:row>17</xdr:row>
                    <xdr:rowOff>47625</xdr:rowOff>
                  </from>
                  <to>
                    <xdr:col>55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4" r:id="rId121" name="Option Button 176">
              <controlPr defaultSize="0" autoFill="0" autoLine="0" autoPict="0">
                <anchor moveWithCells="1">
                  <from>
                    <xdr:col>56</xdr:col>
                    <xdr:colOff>133350</xdr:colOff>
                    <xdr:row>17</xdr:row>
                    <xdr:rowOff>47625</xdr:rowOff>
                  </from>
                  <to>
                    <xdr:col>56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5" r:id="rId122" name="Option Button 177">
              <controlPr defaultSize="0" autoFill="0" autoLine="0" autoPict="0">
                <anchor moveWithCells="1">
                  <from>
                    <xdr:col>57</xdr:col>
                    <xdr:colOff>133350</xdr:colOff>
                    <xdr:row>17</xdr:row>
                    <xdr:rowOff>47625</xdr:rowOff>
                  </from>
                  <to>
                    <xdr:col>57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6" r:id="rId123" name="Option Button 178">
              <controlPr defaultSize="0" autoFill="0" autoLine="0" autoPict="0">
                <anchor moveWithCells="1">
                  <from>
                    <xdr:col>58</xdr:col>
                    <xdr:colOff>133350</xdr:colOff>
                    <xdr:row>17</xdr:row>
                    <xdr:rowOff>47625</xdr:rowOff>
                  </from>
                  <to>
                    <xdr:col>58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7" r:id="rId124" name="Option Button 179">
              <controlPr defaultSize="0" autoFill="0" autoLine="0" autoPict="0">
                <anchor moveWithCells="1">
                  <from>
                    <xdr:col>59</xdr:col>
                    <xdr:colOff>133350</xdr:colOff>
                    <xdr:row>17</xdr:row>
                    <xdr:rowOff>47625</xdr:rowOff>
                  </from>
                  <to>
                    <xdr:col>59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8" r:id="rId125" name="Group Box 180">
              <controlPr defaultSize="0" autoFill="0" autoPict="0">
                <anchor moveWithCells="1">
                  <from>
                    <xdr:col>55</xdr:col>
                    <xdr:colOff>0</xdr:colOff>
                    <xdr:row>17</xdr:row>
                    <xdr:rowOff>0</xdr:rowOff>
                  </from>
                  <to>
                    <xdr:col>59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49" r:id="rId126" name="Option Button 181">
              <controlPr defaultSize="0" autoFill="0" autoLine="0" autoPict="0">
                <anchor moveWithCells="1">
                  <from>
                    <xdr:col>68</xdr:col>
                    <xdr:colOff>133350</xdr:colOff>
                    <xdr:row>15</xdr:row>
                    <xdr:rowOff>47625</xdr:rowOff>
                  </from>
                  <to>
                    <xdr:col>68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0" r:id="rId127" name="Option Button 182">
              <controlPr defaultSize="0" autoFill="0" autoLine="0" autoPict="0">
                <anchor moveWithCells="1">
                  <from>
                    <xdr:col>69</xdr:col>
                    <xdr:colOff>133350</xdr:colOff>
                    <xdr:row>15</xdr:row>
                    <xdr:rowOff>47625</xdr:rowOff>
                  </from>
                  <to>
                    <xdr:col>69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1" r:id="rId128" name="Option Button 183">
              <controlPr defaultSize="0" autoFill="0" autoLine="0" autoPict="0">
                <anchor moveWithCells="1">
                  <from>
                    <xdr:col>70</xdr:col>
                    <xdr:colOff>133350</xdr:colOff>
                    <xdr:row>15</xdr:row>
                    <xdr:rowOff>47625</xdr:rowOff>
                  </from>
                  <to>
                    <xdr:col>70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2" r:id="rId129" name="Option Button 184">
              <controlPr defaultSize="0" autoFill="0" autoLine="0" autoPict="0">
                <anchor moveWithCells="1">
                  <from>
                    <xdr:col>71</xdr:col>
                    <xdr:colOff>133350</xdr:colOff>
                    <xdr:row>15</xdr:row>
                    <xdr:rowOff>47625</xdr:rowOff>
                  </from>
                  <to>
                    <xdr:col>71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3" r:id="rId130" name="Option Button 185">
              <controlPr defaultSize="0" autoFill="0" autoLine="0" autoPict="0">
                <anchor moveWithCells="1">
                  <from>
                    <xdr:col>72</xdr:col>
                    <xdr:colOff>133350</xdr:colOff>
                    <xdr:row>15</xdr:row>
                    <xdr:rowOff>47625</xdr:rowOff>
                  </from>
                  <to>
                    <xdr:col>72</xdr:col>
                    <xdr:colOff>447675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4" r:id="rId131" name="Group Box 186">
              <controlPr defaultSize="0" autoFill="0" autoPict="0">
                <anchor moveWithCells="1">
                  <from>
                    <xdr:col>68</xdr:col>
                    <xdr:colOff>0</xdr:colOff>
                    <xdr:row>15</xdr:row>
                    <xdr:rowOff>0</xdr:rowOff>
                  </from>
                  <to>
                    <xdr:col>72</xdr:col>
                    <xdr:colOff>495300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5" r:id="rId132" name="Option Button 187">
              <controlPr defaultSize="0" autoFill="0" autoLine="0" autoPict="0">
                <anchor moveWithCells="1">
                  <from>
                    <xdr:col>68</xdr:col>
                    <xdr:colOff>133350</xdr:colOff>
                    <xdr:row>17</xdr:row>
                    <xdr:rowOff>47625</xdr:rowOff>
                  </from>
                  <to>
                    <xdr:col>68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6" r:id="rId133" name="Option Button 188">
              <controlPr defaultSize="0" autoFill="0" autoLine="0" autoPict="0">
                <anchor moveWithCells="1">
                  <from>
                    <xdr:col>69</xdr:col>
                    <xdr:colOff>133350</xdr:colOff>
                    <xdr:row>17</xdr:row>
                    <xdr:rowOff>47625</xdr:rowOff>
                  </from>
                  <to>
                    <xdr:col>69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7" r:id="rId134" name="Option Button 189">
              <controlPr defaultSize="0" autoFill="0" autoLine="0" autoPict="0">
                <anchor moveWithCells="1">
                  <from>
                    <xdr:col>70</xdr:col>
                    <xdr:colOff>133350</xdr:colOff>
                    <xdr:row>17</xdr:row>
                    <xdr:rowOff>47625</xdr:rowOff>
                  </from>
                  <to>
                    <xdr:col>70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8" r:id="rId135" name="Option Button 190">
              <controlPr defaultSize="0" autoFill="0" autoLine="0" autoPict="0">
                <anchor moveWithCells="1">
                  <from>
                    <xdr:col>71</xdr:col>
                    <xdr:colOff>133350</xdr:colOff>
                    <xdr:row>17</xdr:row>
                    <xdr:rowOff>47625</xdr:rowOff>
                  </from>
                  <to>
                    <xdr:col>71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59" r:id="rId136" name="Option Button 191">
              <controlPr defaultSize="0" autoFill="0" autoLine="0" autoPict="0">
                <anchor moveWithCells="1">
                  <from>
                    <xdr:col>72</xdr:col>
                    <xdr:colOff>133350</xdr:colOff>
                    <xdr:row>17</xdr:row>
                    <xdr:rowOff>47625</xdr:rowOff>
                  </from>
                  <to>
                    <xdr:col>72</xdr:col>
                    <xdr:colOff>447675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60" r:id="rId137" name="Group Box 192">
              <controlPr defaultSize="0" autoFill="0" autoPict="0">
                <anchor moveWithCells="1">
                  <from>
                    <xdr:col>68</xdr:col>
                    <xdr:colOff>0</xdr:colOff>
                    <xdr:row>17</xdr:row>
                    <xdr:rowOff>0</xdr:rowOff>
                  </from>
                  <to>
                    <xdr:col>72</xdr:col>
                    <xdr:colOff>495300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4" r:id="rId138" name="Group Box 206">
              <controlPr defaultSize="0" autoFill="0" autoPict="0">
                <anchor moveWithCells="1">
                  <from>
                    <xdr:col>29</xdr:col>
                    <xdr:colOff>0</xdr:colOff>
                    <xdr:row>17</xdr:row>
                    <xdr:rowOff>0</xdr:rowOff>
                  </from>
                  <to>
                    <xdr:col>34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5" r:id="rId139" name="Group Box 207">
              <controlPr defaultSize="0" autoFill="0" autoPict="0">
                <anchor moveWithCells="1">
                  <from>
                    <xdr:col>42</xdr:col>
                    <xdr:colOff>0</xdr:colOff>
                    <xdr:row>17</xdr:row>
                    <xdr:rowOff>0</xdr:rowOff>
                  </from>
                  <to>
                    <xdr:col>47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6" r:id="rId140" name="Group Box 208">
              <controlPr defaultSize="0" autoFill="0" autoPict="0">
                <anchor moveWithCells="1">
                  <from>
                    <xdr:col>55</xdr:col>
                    <xdr:colOff>0</xdr:colOff>
                    <xdr:row>17</xdr:row>
                    <xdr:rowOff>0</xdr:rowOff>
                  </from>
                  <to>
                    <xdr:col>60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7" r:id="rId141" name="Option Button 209">
              <controlPr defaultSize="0" autoFill="0" autoLine="0" autoPict="0">
                <anchor moveWithCells="1">
                  <from>
                    <xdr:col>42</xdr:col>
                    <xdr:colOff>133350</xdr:colOff>
                    <xdr:row>16</xdr:row>
                    <xdr:rowOff>47625</xdr:rowOff>
                  </from>
                  <to>
                    <xdr:col>42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8" r:id="rId142" name="Option Button 210">
              <controlPr defaultSize="0" autoFill="0" autoLine="0" autoPict="0">
                <anchor moveWithCells="1">
                  <from>
                    <xdr:col>43</xdr:col>
                    <xdr:colOff>133350</xdr:colOff>
                    <xdr:row>16</xdr:row>
                    <xdr:rowOff>47625</xdr:rowOff>
                  </from>
                  <to>
                    <xdr:col>43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79" r:id="rId143" name="Option Button 211">
              <controlPr defaultSize="0" autoFill="0" autoLine="0" autoPict="0">
                <anchor moveWithCells="1">
                  <from>
                    <xdr:col>44</xdr:col>
                    <xdr:colOff>133350</xdr:colOff>
                    <xdr:row>16</xdr:row>
                    <xdr:rowOff>47625</xdr:rowOff>
                  </from>
                  <to>
                    <xdr:col>44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0" r:id="rId144" name="Option Button 212">
              <controlPr defaultSize="0" autoFill="0" autoLine="0" autoPict="0">
                <anchor moveWithCells="1">
                  <from>
                    <xdr:col>45</xdr:col>
                    <xdr:colOff>133350</xdr:colOff>
                    <xdr:row>16</xdr:row>
                    <xdr:rowOff>47625</xdr:rowOff>
                  </from>
                  <to>
                    <xdr:col>45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1" r:id="rId145" name="Option Button 213">
              <controlPr defaultSize="0" autoFill="0" autoLine="0" autoPict="0">
                <anchor moveWithCells="1">
                  <from>
                    <xdr:col>46</xdr:col>
                    <xdr:colOff>133350</xdr:colOff>
                    <xdr:row>16</xdr:row>
                    <xdr:rowOff>47625</xdr:rowOff>
                  </from>
                  <to>
                    <xdr:col>46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2" r:id="rId146" name="Group Box 214">
              <controlPr defaultSize="0" autoFill="0" autoPict="0">
                <anchor moveWithCells="1">
                  <from>
                    <xdr:col>42</xdr:col>
                    <xdr:colOff>0</xdr:colOff>
                    <xdr:row>16</xdr:row>
                    <xdr:rowOff>0</xdr:rowOff>
                  </from>
                  <to>
                    <xdr:col>47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3" r:id="rId147" name="Option Button 215">
              <controlPr defaultSize="0" autoFill="0" autoLine="0" autoPict="0">
                <anchor moveWithCells="1">
                  <from>
                    <xdr:col>55</xdr:col>
                    <xdr:colOff>133350</xdr:colOff>
                    <xdr:row>16</xdr:row>
                    <xdr:rowOff>47625</xdr:rowOff>
                  </from>
                  <to>
                    <xdr:col>55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4" r:id="rId148" name="Option Button 216">
              <controlPr defaultSize="0" autoFill="0" autoLine="0" autoPict="0">
                <anchor moveWithCells="1">
                  <from>
                    <xdr:col>56</xdr:col>
                    <xdr:colOff>133350</xdr:colOff>
                    <xdr:row>16</xdr:row>
                    <xdr:rowOff>47625</xdr:rowOff>
                  </from>
                  <to>
                    <xdr:col>56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5" r:id="rId149" name="Option Button 217">
              <controlPr defaultSize="0" autoFill="0" autoLine="0" autoPict="0">
                <anchor moveWithCells="1">
                  <from>
                    <xdr:col>57</xdr:col>
                    <xdr:colOff>133350</xdr:colOff>
                    <xdr:row>16</xdr:row>
                    <xdr:rowOff>47625</xdr:rowOff>
                  </from>
                  <to>
                    <xdr:col>57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6" r:id="rId150" name="Option Button 218">
              <controlPr defaultSize="0" autoFill="0" autoLine="0" autoPict="0">
                <anchor moveWithCells="1">
                  <from>
                    <xdr:col>58</xdr:col>
                    <xdr:colOff>133350</xdr:colOff>
                    <xdr:row>16</xdr:row>
                    <xdr:rowOff>47625</xdr:rowOff>
                  </from>
                  <to>
                    <xdr:col>58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7" r:id="rId151" name="Option Button 219">
              <controlPr defaultSize="0" autoFill="0" autoLine="0" autoPict="0">
                <anchor moveWithCells="1">
                  <from>
                    <xdr:col>59</xdr:col>
                    <xdr:colOff>133350</xdr:colOff>
                    <xdr:row>16</xdr:row>
                    <xdr:rowOff>47625</xdr:rowOff>
                  </from>
                  <to>
                    <xdr:col>59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8" r:id="rId152" name="Group Box 220">
              <controlPr defaultSize="0" autoFill="0" autoPict="0">
                <anchor moveWithCells="1">
                  <from>
                    <xdr:col>55</xdr:col>
                    <xdr:colOff>0</xdr:colOff>
                    <xdr:row>16</xdr:row>
                    <xdr:rowOff>0</xdr:rowOff>
                  </from>
                  <to>
                    <xdr:col>60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89" r:id="rId153" name="Option Button 221">
              <controlPr defaultSize="0" autoFill="0" autoLine="0" autoPict="0">
                <anchor moveWithCells="1">
                  <from>
                    <xdr:col>81</xdr:col>
                    <xdr:colOff>133350</xdr:colOff>
                    <xdr:row>15</xdr:row>
                    <xdr:rowOff>47625</xdr:rowOff>
                  </from>
                  <to>
                    <xdr:col>81</xdr:col>
                    <xdr:colOff>457200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0" r:id="rId154" name="Option Button 222">
              <controlPr defaultSize="0" autoFill="0" autoLine="0" autoPict="0">
                <anchor moveWithCells="1">
                  <from>
                    <xdr:col>82</xdr:col>
                    <xdr:colOff>133350</xdr:colOff>
                    <xdr:row>15</xdr:row>
                    <xdr:rowOff>47625</xdr:rowOff>
                  </from>
                  <to>
                    <xdr:col>82</xdr:col>
                    <xdr:colOff>457200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1" r:id="rId155" name="Option Button 223">
              <controlPr defaultSize="0" autoFill="0" autoLine="0" autoPict="0">
                <anchor moveWithCells="1">
                  <from>
                    <xdr:col>83</xdr:col>
                    <xdr:colOff>133350</xdr:colOff>
                    <xdr:row>15</xdr:row>
                    <xdr:rowOff>47625</xdr:rowOff>
                  </from>
                  <to>
                    <xdr:col>83</xdr:col>
                    <xdr:colOff>457200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2" r:id="rId156" name="Option Button 224">
              <controlPr defaultSize="0" autoFill="0" autoLine="0" autoPict="0">
                <anchor moveWithCells="1">
                  <from>
                    <xdr:col>84</xdr:col>
                    <xdr:colOff>133350</xdr:colOff>
                    <xdr:row>15</xdr:row>
                    <xdr:rowOff>47625</xdr:rowOff>
                  </from>
                  <to>
                    <xdr:col>84</xdr:col>
                    <xdr:colOff>457200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3" r:id="rId157" name="Option Button 225">
              <controlPr defaultSize="0" autoFill="0" autoLine="0" autoPict="0">
                <anchor moveWithCells="1">
                  <from>
                    <xdr:col>85</xdr:col>
                    <xdr:colOff>133350</xdr:colOff>
                    <xdr:row>15</xdr:row>
                    <xdr:rowOff>47625</xdr:rowOff>
                  </from>
                  <to>
                    <xdr:col>85</xdr:col>
                    <xdr:colOff>457200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5" r:id="rId158" name="Group Box 227">
              <controlPr defaultSize="0" autoFill="0" autoPict="0">
                <anchor moveWithCells="1">
                  <from>
                    <xdr:col>68</xdr:col>
                    <xdr:colOff>0</xdr:colOff>
                    <xdr:row>17</xdr:row>
                    <xdr:rowOff>0</xdr:rowOff>
                  </from>
                  <to>
                    <xdr:col>73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196" r:id="rId159" name="Group Box 228">
              <controlPr defaultSize="0" autoFill="0" autoPict="0">
                <anchor moveWithCells="1">
                  <from>
                    <xdr:col>81</xdr:col>
                    <xdr:colOff>0</xdr:colOff>
                    <xdr:row>15</xdr:row>
                    <xdr:rowOff>0</xdr:rowOff>
                  </from>
                  <to>
                    <xdr:col>86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indexed="60"/>
  </sheetPr>
  <dimension ref="A1:T86"/>
  <sheetViews>
    <sheetView showGridLines="0" topLeftCell="I1" zoomScale="75" workbookViewId="0">
      <pane ySplit="8" topLeftCell="A10" activePane="bottomLeft" state="frozen"/>
      <selection pane="bottomLeft" activeCell="C10" sqref="C10"/>
    </sheetView>
  </sheetViews>
  <sheetFormatPr defaultRowHeight="23.25"/>
  <cols>
    <col min="1" max="5" width="78.42578125" style="1" customWidth="1"/>
    <col min="6" max="6" width="75.140625" style="1" hidden="1" customWidth="1"/>
    <col min="7" max="8" width="0" style="1" hidden="1" customWidth="1"/>
    <col min="9" max="16384" width="9.140625" style="1"/>
  </cols>
  <sheetData>
    <row r="1" spans="1:8" s="24" customFormat="1" ht="33" customHeight="1">
      <c r="A1" s="778" t="s">
        <v>843</v>
      </c>
      <c r="B1" s="779"/>
      <c r="C1" s="779"/>
      <c r="D1" s="779"/>
      <c r="E1" s="779"/>
    </row>
    <row r="2" spans="1:8" hidden="1">
      <c r="D2" s="563"/>
      <c r="E2" s="563"/>
    </row>
    <row r="3" spans="1:8" hidden="1">
      <c r="D3" s="563"/>
      <c r="E3" s="563"/>
    </row>
    <row r="4" spans="1:8" hidden="1">
      <c r="D4" s="563"/>
      <c r="E4" s="563"/>
    </row>
    <row r="5" spans="1:8" hidden="1">
      <c r="D5" s="563"/>
      <c r="E5" s="563"/>
    </row>
    <row r="6" spans="1:8" s="25" customFormat="1" ht="29.25" hidden="1">
      <c r="A6" s="8"/>
      <c r="B6" s="9"/>
      <c r="C6" s="8"/>
      <c r="D6" s="562"/>
      <c r="E6" s="561"/>
    </row>
    <row r="7" spans="1:8" ht="29.25" hidden="1">
      <c r="A7" s="560" t="s">
        <v>842</v>
      </c>
      <c r="B7" s="559"/>
      <c r="C7" s="558"/>
      <c r="D7" s="557"/>
      <c r="E7" s="556"/>
    </row>
    <row r="8" spans="1:8" ht="24" customHeight="1">
      <c r="A8" s="555" t="s">
        <v>841</v>
      </c>
      <c r="B8" s="554" t="s">
        <v>884</v>
      </c>
      <c r="C8" s="775" t="s">
        <v>885</v>
      </c>
      <c r="D8" s="776" t="s">
        <v>886</v>
      </c>
      <c r="E8" s="777" t="s">
        <v>887</v>
      </c>
    </row>
    <row r="9" spans="1:8" ht="26.25" hidden="1">
      <c r="A9" s="553"/>
      <c r="B9" s="551"/>
      <c r="C9" s="552"/>
      <c r="D9" s="551"/>
      <c r="E9" s="550"/>
      <c r="G9" s="1" t="e">
        <f>SUM(G10:G27)</f>
        <v>#REF!</v>
      </c>
    </row>
    <row r="10" spans="1:8" s="375" customFormat="1" ht="18" customHeight="1">
      <c r="A10" s="3009" t="s">
        <v>1034</v>
      </c>
      <c r="B10" s="3010" t="s">
        <v>2208</v>
      </c>
      <c r="C10" s="3011" t="s">
        <v>1041</v>
      </c>
      <c r="D10" s="3012" t="s">
        <v>1042</v>
      </c>
      <c r="E10" s="3013" t="s">
        <v>1043</v>
      </c>
      <c r="F10" s="3014" t="e">
        <f>#REF!</f>
        <v>#REF!</v>
      </c>
      <c r="G10" s="375" t="e">
        <f>IF(F10&lt;&gt;0,1,0)</f>
        <v>#REF!</v>
      </c>
      <c r="H10" s="3015" t="e">
        <f>IF(G10&gt;0,SUM(G$10:G10),#REF!+0.001)</f>
        <v>#REF!</v>
      </c>
    </row>
    <row r="11" spans="1:8" s="375" customFormat="1" ht="18" customHeight="1">
      <c r="A11" s="3016" t="s">
        <v>840</v>
      </c>
      <c r="B11" s="3016" t="s">
        <v>839</v>
      </c>
      <c r="C11" s="3016" t="s">
        <v>838</v>
      </c>
      <c r="D11" s="3016" t="s">
        <v>837</v>
      </c>
      <c r="E11" s="3016" t="s">
        <v>836</v>
      </c>
      <c r="F11" s="375" t="e">
        <f>'C2'!#REF!</f>
        <v>#REF!</v>
      </c>
      <c r="G11" s="375" t="e">
        <f>IF(F11&lt;&gt;0,1,0)</f>
        <v>#REF!</v>
      </c>
      <c r="H11" s="3015" t="e">
        <f>IF(G11&gt;0,SUM(G$10:G11),H10+0.001)</f>
        <v>#REF!</v>
      </c>
    </row>
    <row r="12" spans="1:8" s="375" customFormat="1" ht="18" customHeight="1">
      <c r="A12" s="3016" t="s">
        <v>835</v>
      </c>
      <c r="B12" s="3016" t="s">
        <v>834</v>
      </c>
      <c r="C12" s="3017" t="s">
        <v>833</v>
      </c>
      <c r="D12" s="3016" t="s">
        <v>832</v>
      </c>
      <c r="E12" s="3016" t="s">
        <v>111</v>
      </c>
      <c r="F12" s="375" t="str">
        <f>'C2'!A11</f>
        <v xml:space="preserve">            จัดอาหารให้เพียงพอและมีคุณภาพให้นักเรียนทุกคน</v>
      </c>
      <c r="G12" s="375">
        <f>IF(F12&lt;&gt;0,1,0)</f>
        <v>1</v>
      </c>
      <c r="H12" s="3015" t="e">
        <f>IF(G12&gt;0,SUM(G$10:G12),H11+0.001)</f>
        <v>#REF!</v>
      </c>
    </row>
    <row r="13" spans="1:8" s="375" customFormat="1" ht="18" customHeight="1">
      <c r="A13" s="3016" t="s">
        <v>386</v>
      </c>
      <c r="B13" s="3016" t="s">
        <v>385</v>
      </c>
      <c r="C13" s="3016" t="s">
        <v>320</v>
      </c>
      <c r="D13" s="3016"/>
      <c r="E13" s="3016" t="s">
        <v>319</v>
      </c>
      <c r="H13" s="3015"/>
    </row>
    <row r="14" spans="1:8" s="375" customFormat="1" ht="18" customHeight="1">
      <c r="A14" s="3016" t="s">
        <v>318</v>
      </c>
      <c r="B14" s="3016" t="s">
        <v>2079</v>
      </c>
      <c r="C14" s="3016" t="s">
        <v>2078</v>
      </c>
      <c r="D14" s="3016"/>
      <c r="E14" s="3016" t="s">
        <v>2077</v>
      </c>
      <c r="F14" s="375" t="str">
        <f>'C2'!A19</f>
        <v>ส่งเสริมการปฎิบัติที่สร้างความกตัญญูต่อผู้มีพระคุณ</v>
      </c>
      <c r="G14" s="375">
        <f>IF(F14&lt;&gt;0,1,0)</f>
        <v>1</v>
      </c>
      <c r="H14" s="3015" t="e">
        <f>IF(G14&gt;0,SUM(G$10:G14),#REF!+0.001)</f>
        <v>#REF!</v>
      </c>
    </row>
    <row r="15" spans="1:8" s="375" customFormat="1" ht="18" customHeight="1">
      <c r="A15" s="3016"/>
      <c r="B15" s="3016"/>
      <c r="C15" s="3016"/>
      <c r="D15" s="3016"/>
      <c r="E15" s="3016"/>
      <c r="F15" s="22" t="str">
        <f>'C2'!A22</f>
        <v>แนวทางการพัฒนาในอนาคต   มาตรฐานที่ 3</v>
      </c>
      <c r="G15" s="375">
        <f>IF(F15&lt;&gt;0,1,0)</f>
        <v>1</v>
      </c>
      <c r="H15" s="3015" t="e">
        <f>IF(G15&gt;0,SUM(G$10:G15),#REF!+0.001)</f>
        <v>#REF!</v>
      </c>
    </row>
    <row r="16" spans="1:8" s="375" customFormat="1" ht="18" customHeight="1">
      <c r="A16" s="3018" t="s">
        <v>1039</v>
      </c>
      <c r="B16" s="3019" t="s">
        <v>2209</v>
      </c>
      <c r="C16" s="3020"/>
      <c r="D16" s="3020"/>
      <c r="E16" s="3020"/>
      <c r="F16" s="22" t="str">
        <f>'C2'!A23</f>
        <v>กิจกกรรมส่งเสริมการรักการอ่านบันทึกการอ่านให้เป็นรูปธรรม</v>
      </c>
      <c r="G16" s="375">
        <f>IF(F16&lt;&gt;0,1,0)</f>
        <v>1</v>
      </c>
      <c r="H16" s="3015" t="e">
        <f>IF(G16&gt;0,SUM(G$10:G16),H15+0.001)</f>
        <v>#REF!</v>
      </c>
    </row>
    <row r="17" spans="1:20" s="375" customFormat="1" ht="18" customHeight="1">
      <c r="A17" s="3016" t="s">
        <v>2076</v>
      </c>
      <c r="B17" s="3016" t="s">
        <v>2075</v>
      </c>
      <c r="C17" s="324"/>
      <c r="D17" s="324"/>
      <c r="E17" s="324"/>
      <c r="F17" s="22" t="str">
        <f>'C2'!A24</f>
        <v>จัดหาหนังสือที่หลากหลายให้น่าสนในเพิ่มในห้องสมุด</v>
      </c>
      <c r="G17" s="375">
        <f>IF(F17&lt;&gt;0,1,0)</f>
        <v>1</v>
      </c>
      <c r="H17" s="3015" t="e">
        <f>IF(G17&gt;0,SUM(G$10:G17),H16+0.001)</f>
        <v>#REF!</v>
      </c>
    </row>
    <row r="18" spans="1:20" s="375" customFormat="1" ht="18" customHeight="1">
      <c r="A18" s="3016" t="s">
        <v>2074</v>
      </c>
      <c r="B18" s="3016" t="s">
        <v>831</v>
      </c>
      <c r="C18" s="324"/>
      <c r="D18" s="324"/>
      <c r="E18" s="324"/>
      <c r="F18" s="22"/>
      <c r="H18" s="3015"/>
    </row>
    <row r="19" spans="1:20" s="375" customFormat="1" ht="18" customHeight="1">
      <c r="A19" s="3016" t="s">
        <v>830</v>
      </c>
      <c r="B19" s="3016" t="s">
        <v>829</v>
      </c>
      <c r="C19" s="324"/>
      <c r="D19" s="324"/>
      <c r="E19" s="324"/>
      <c r="F19" s="22">
        <f>'C2'!B15</f>
        <v>0</v>
      </c>
      <c r="G19" s="375">
        <f>IF(F19&lt;&gt;0,1,0)</f>
        <v>0</v>
      </c>
      <c r="H19" s="3015" t="e">
        <f>IF(G19&gt;0,SUM(G$10:G19),#REF!+0.001)</f>
        <v>#REF!</v>
      </c>
    </row>
    <row r="20" spans="1:20" s="375" customFormat="1" ht="18" customHeight="1">
      <c r="A20" s="3016" t="s">
        <v>828</v>
      </c>
      <c r="B20" s="3016" t="s">
        <v>827</v>
      </c>
      <c r="C20" s="324"/>
      <c r="D20" s="324"/>
      <c r="E20" s="324"/>
      <c r="F20" s="375" t="str">
        <f>'C2'!B18</f>
        <v>นิเทศ ติดตามการดำเนินงานอย่างต่อเนื่อง</v>
      </c>
      <c r="G20" s="375">
        <f>IF(F20&lt;&gt;0,1,0)</f>
        <v>1</v>
      </c>
      <c r="H20" s="3015" t="e">
        <f>IF(G20&gt;0,SUM(G$10:G20),#REF!+0.001)</f>
        <v>#REF!</v>
      </c>
    </row>
    <row r="21" spans="1:20" s="375" customFormat="1" ht="18" customHeight="1">
      <c r="A21" s="3016"/>
      <c r="B21" s="3016"/>
      <c r="C21" s="324"/>
      <c r="D21" s="324"/>
      <c r="E21" s="324"/>
      <c r="F21" s="375" t="str">
        <f>'C2'!B19</f>
        <v>ผู้บริหารเป็นผู้นำทางวิชาการ</v>
      </c>
      <c r="G21" s="375">
        <f>IF(F21&lt;&gt;0,1,0)</f>
        <v>1</v>
      </c>
      <c r="H21" s="3015" t="e">
        <f>IF(G21&gt;0,SUM(G$10:G21),H20+0.001)</f>
        <v>#REF!</v>
      </c>
    </row>
    <row r="22" spans="1:20" s="375" customFormat="1" ht="18" customHeight="1">
      <c r="A22" s="3018" t="s">
        <v>2206</v>
      </c>
      <c r="B22" s="3019" t="s">
        <v>1035</v>
      </c>
      <c r="C22" s="3021"/>
      <c r="D22" s="3021"/>
      <c r="E22" s="3021"/>
      <c r="F22" s="375">
        <f>'C2'!B20</f>
        <v>0</v>
      </c>
      <c r="G22" s="375">
        <f>IF(F22&lt;&gt;0,1,0)</f>
        <v>0</v>
      </c>
      <c r="H22" s="3015" t="e">
        <f>IF(G22&gt;0,SUM(G$10:G22),H21+0.001)</f>
        <v>#REF!</v>
      </c>
    </row>
    <row r="23" spans="1:20" s="375" customFormat="1" ht="18" customHeight="1">
      <c r="A23" s="3016" t="s">
        <v>826</v>
      </c>
      <c r="B23" s="3016" t="s">
        <v>825</v>
      </c>
      <c r="C23" s="324"/>
      <c r="D23" s="324"/>
      <c r="E23" s="324"/>
      <c r="H23" s="3015"/>
    </row>
    <row r="24" spans="1:20" s="375" customFormat="1" ht="18" customHeight="1">
      <c r="A24" s="3016" t="s">
        <v>824</v>
      </c>
      <c r="B24" s="3016" t="s">
        <v>823</v>
      </c>
      <c r="C24" s="324"/>
      <c r="D24" s="324"/>
      <c r="E24" s="324"/>
      <c r="F24" s="375" t="str">
        <f>'C2'!C11</f>
        <v xml:space="preserve">          -  จัดทำคู่มือแหล่งเรียนรู้นอกโรงเรียนและนำนักเรียนไปศึกษาเรียนรู้จากสถานที่จริง</v>
      </c>
      <c r="G24" s="375">
        <f>IF(F24&lt;&gt;0,1,0)</f>
        <v>1</v>
      </c>
      <c r="H24" s="3015" t="e">
        <f>IF(G24&gt;0,SUM(G$10:G24),#REF!+0.001)</f>
        <v>#REF!</v>
      </c>
    </row>
    <row r="25" spans="1:20" s="375" customFormat="1" ht="18" customHeight="1">
      <c r="A25" s="3016" t="s">
        <v>822</v>
      </c>
      <c r="B25" s="3016" t="s">
        <v>821</v>
      </c>
      <c r="C25" s="324"/>
      <c r="D25" s="324"/>
      <c r="E25" s="324"/>
      <c r="F25" s="3014" t="e">
        <f>#REF!</f>
        <v>#REF!</v>
      </c>
      <c r="G25" s="375" t="e">
        <f>IF(F25&lt;&gt;0,1,0)</f>
        <v>#REF!</v>
      </c>
      <c r="H25" s="3015" t="e">
        <f>IF(G25&gt;0,SUM(G$10:G25),#REF!+0.001)</f>
        <v>#REF!</v>
      </c>
    </row>
    <row r="26" spans="1:20" s="375" customFormat="1" ht="18" customHeight="1">
      <c r="A26" s="3016" t="s">
        <v>820</v>
      </c>
      <c r="B26" s="3016" t="s">
        <v>819</v>
      </c>
      <c r="C26" s="324"/>
      <c r="D26" s="324"/>
      <c r="E26" s="324"/>
      <c r="F26" s="22" t="e">
        <f>'C2'!#REF!</f>
        <v>#REF!</v>
      </c>
      <c r="G26" s="375" t="e">
        <f>IF(F26&lt;&gt;0,1,0)</f>
        <v>#REF!</v>
      </c>
      <c r="H26" s="3015" t="e">
        <f>IF(G26&gt;0,SUM(G$10:G26),H25+0.001)</f>
        <v>#REF!</v>
      </c>
    </row>
    <row r="27" spans="1:20" s="375" customFormat="1" ht="18" customHeight="1">
      <c r="A27" s="3016"/>
      <c r="B27" s="3016"/>
      <c r="C27" s="324"/>
      <c r="D27" s="324"/>
      <c r="E27" s="324"/>
      <c r="F27" s="22" t="str">
        <f>'C2'!D11</f>
        <v xml:space="preserve">        -   ยกระดับผลสัมฤทธิ์ทงการเรียนให้ได้มาตรฐาน </v>
      </c>
      <c r="G27" s="375">
        <f>IF(F27&lt;&gt;0,1,0)</f>
        <v>1</v>
      </c>
      <c r="H27" s="3015" t="e">
        <f>IF(G27&gt;0,SUM(G$10:G27),H26+0.001)</f>
        <v>#REF!</v>
      </c>
    </row>
    <row r="28" spans="1:20" s="375" customFormat="1" ht="18" customHeight="1">
      <c r="A28" s="3018" t="s">
        <v>2207</v>
      </c>
      <c r="B28" s="3019" t="s">
        <v>1040</v>
      </c>
      <c r="C28" s="3022"/>
      <c r="D28" s="3022"/>
      <c r="E28" s="3022"/>
      <c r="F28" s="22"/>
      <c r="H28" s="3015"/>
    </row>
    <row r="29" spans="1:20" s="375" customFormat="1" ht="18" customHeight="1">
      <c r="A29" s="3016" t="s">
        <v>818</v>
      </c>
      <c r="B29" s="3016" t="s">
        <v>817</v>
      </c>
      <c r="C29" s="324"/>
      <c r="D29" s="324"/>
      <c r="E29" s="324"/>
      <c r="F29" s="22"/>
      <c r="G29" s="22"/>
      <c r="H29" s="22"/>
    </row>
    <row r="30" spans="1:20" s="375" customFormat="1" ht="18" customHeight="1">
      <c r="A30" s="3016" t="s">
        <v>816</v>
      </c>
      <c r="B30" s="3016" t="s">
        <v>815</v>
      </c>
      <c r="C30" s="324"/>
      <c r="D30" s="324"/>
      <c r="E30" s="324"/>
    </row>
    <row r="31" spans="1:20" s="375" customFormat="1" ht="18" customHeight="1">
      <c r="A31" s="3016" t="s">
        <v>814</v>
      </c>
      <c r="B31" s="3017" t="s">
        <v>813</v>
      </c>
      <c r="C31" s="324"/>
      <c r="D31" s="324"/>
      <c r="E31" s="324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s="375" customFormat="1" ht="18" customHeight="1">
      <c r="A32" s="3016" t="s">
        <v>812</v>
      </c>
      <c r="B32" s="3016" t="s">
        <v>811</v>
      </c>
      <c r="C32" s="324"/>
      <c r="D32" s="324"/>
      <c r="E32" s="324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s="375" customFormat="1" ht="18" customHeight="1">
      <c r="A33" s="3016"/>
      <c r="B33" s="3017"/>
      <c r="C33" s="324"/>
      <c r="D33" s="324"/>
      <c r="E33" s="324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s="20" customFormat="1" ht="18" customHeight="1">
      <c r="A34" s="3023"/>
      <c r="B34" s="3023"/>
      <c r="C34" s="3024"/>
      <c r="D34" s="3024"/>
      <c r="E34" s="3024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</row>
    <row r="35" spans="1:20" s="14" customFormat="1" ht="21.75" customHeight="1">
      <c r="A35" s="7"/>
      <c r="B35" s="7"/>
      <c r="C35" s="7"/>
      <c r="D35" s="7"/>
      <c r="E35" s="7"/>
      <c r="F35" s="567"/>
      <c r="G35" s="567"/>
      <c r="H35" s="567"/>
      <c r="I35" s="567"/>
      <c r="J35" s="567"/>
      <c r="K35" s="567"/>
      <c r="L35" s="567"/>
      <c r="M35" s="567"/>
      <c r="N35" s="567"/>
      <c r="O35" s="567"/>
      <c r="P35" s="567"/>
      <c r="Q35" s="567"/>
      <c r="R35" s="567"/>
      <c r="S35" s="567"/>
      <c r="T35" s="567"/>
    </row>
    <row r="36" spans="1:20" s="14" customFormat="1" ht="21.75" customHeight="1">
      <c r="A36" s="570"/>
      <c r="B36" s="570"/>
      <c r="C36" s="570"/>
      <c r="D36" s="570"/>
      <c r="E36" s="570"/>
      <c r="F36" s="567"/>
      <c r="G36" s="567"/>
      <c r="H36" s="567"/>
      <c r="I36" s="567"/>
      <c r="J36" s="567"/>
      <c r="K36" s="567"/>
      <c r="L36" s="567"/>
      <c r="M36" s="567"/>
      <c r="N36" s="567"/>
      <c r="O36" s="567"/>
      <c r="P36" s="567"/>
      <c r="Q36" s="567"/>
      <c r="R36" s="567"/>
      <c r="S36" s="567"/>
      <c r="T36" s="567"/>
    </row>
    <row r="37" spans="1:20" s="14" customFormat="1" ht="21.75" customHeight="1">
      <c r="A37" s="570"/>
      <c r="B37" s="570"/>
      <c r="C37" s="570"/>
      <c r="D37" s="570"/>
      <c r="E37" s="570"/>
      <c r="F37" s="567"/>
      <c r="G37" s="567"/>
      <c r="H37" s="567"/>
      <c r="I37" s="567"/>
      <c r="J37" s="567"/>
      <c r="K37" s="567"/>
      <c r="L37" s="567"/>
      <c r="M37" s="567"/>
      <c r="N37" s="567"/>
      <c r="O37" s="567"/>
      <c r="P37" s="567"/>
      <c r="Q37" s="567"/>
      <c r="R37" s="567"/>
      <c r="S37" s="567"/>
      <c r="T37" s="567"/>
    </row>
    <row r="38" spans="1:20" s="14" customFormat="1" ht="21.75" customHeight="1">
      <c r="A38" s="570"/>
      <c r="B38" s="570"/>
      <c r="C38" s="570"/>
      <c r="D38" s="570"/>
      <c r="E38" s="570"/>
      <c r="F38" s="567"/>
      <c r="G38" s="567"/>
      <c r="H38" s="567"/>
      <c r="I38" s="567"/>
      <c r="J38" s="567"/>
      <c r="K38" s="567"/>
      <c r="L38" s="567"/>
      <c r="M38" s="567"/>
      <c r="N38" s="567"/>
      <c r="O38" s="567"/>
      <c r="P38" s="567"/>
      <c r="Q38" s="567"/>
      <c r="R38" s="567"/>
      <c r="S38" s="567"/>
      <c r="T38" s="567"/>
    </row>
    <row r="39" spans="1:20" ht="21.75" customHeight="1">
      <c r="A39" s="570"/>
      <c r="B39" s="570"/>
      <c r="C39" s="570"/>
      <c r="D39" s="570"/>
      <c r="E39" s="570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s="4" customFormat="1" ht="21.75" customHeight="1">
      <c r="A40" s="570"/>
      <c r="B40" s="570"/>
      <c r="C40" s="570"/>
      <c r="D40" s="570"/>
      <c r="E40" s="570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>
      <c r="A41" s="570"/>
      <c r="B41" s="570"/>
      <c r="C41" s="570"/>
      <c r="D41" s="570"/>
      <c r="E41" s="570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>
      <c r="A42" s="570"/>
      <c r="B42" s="570"/>
      <c r="C42" s="570"/>
      <c r="D42" s="570"/>
      <c r="E42" s="570"/>
    </row>
    <row r="43" spans="1:20">
      <c r="A43" s="7"/>
      <c r="B43" s="7"/>
      <c r="C43" s="307"/>
      <c r="D43" s="307"/>
      <c r="E43" s="307"/>
    </row>
    <row r="44" spans="1:20">
      <c r="C44" s="136"/>
      <c r="D44" s="136"/>
      <c r="E44" s="136"/>
      <c r="F44" s="4"/>
      <c r="G44" s="4"/>
      <c r="H44" s="4"/>
    </row>
    <row r="45" spans="1:20">
      <c r="C45" s="136"/>
      <c r="D45" s="136"/>
      <c r="E45" s="136"/>
    </row>
    <row r="46" spans="1:20">
      <c r="C46" s="136"/>
      <c r="D46" s="136"/>
      <c r="E46" s="136"/>
    </row>
    <row r="47" spans="1:20">
      <c r="C47" s="136"/>
      <c r="D47" s="136"/>
      <c r="E47" s="136"/>
    </row>
    <row r="48" spans="1:20">
      <c r="C48" s="136"/>
      <c r="D48" s="136"/>
      <c r="E48" s="136"/>
    </row>
    <row r="49" spans="3:5">
      <c r="C49" s="136"/>
      <c r="D49" s="136"/>
      <c r="E49" s="136"/>
    </row>
    <row r="50" spans="3:5">
      <c r="C50" s="136"/>
      <c r="D50" s="136"/>
      <c r="E50" s="136"/>
    </row>
    <row r="51" spans="3:5">
      <c r="C51" s="136"/>
      <c r="D51" s="136"/>
      <c r="E51" s="136"/>
    </row>
    <row r="52" spans="3:5">
      <c r="C52" s="136"/>
      <c r="D52" s="136"/>
      <c r="E52" s="136"/>
    </row>
    <row r="53" spans="3:5">
      <c r="C53" s="136"/>
      <c r="D53" s="136"/>
      <c r="E53" s="136"/>
    </row>
    <row r="54" spans="3:5">
      <c r="C54" s="136"/>
      <c r="D54" s="136"/>
      <c r="E54" s="136"/>
    </row>
    <row r="55" spans="3:5">
      <c r="C55" s="136"/>
      <c r="D55" s="136"/>
      <c r="E55" s="136"/>
    </row>
    <row r="56" spans="3:5">
      <c r="C56" s="136"/>
      <c r="D56" s="136"/>
      <c r="E56" s="136"/>
    </row>
    <row r="57" spans="3:5">
      <c r="C57" s="136"/>
      <c r="D57" s="136"/>
      <c r="E57" s="136"/>
    </row>
    <row r="58" spans="3:5">
      <c r="C58" s="136"/>
      <c r="D58" s="136"/>
      <c r="E58" s="136"/>
    </row>
    <row r="59" spans="3:5">
      <c r="C59" s="136"/>
      <c r="D59" s="136"/>
      <c r="E59" s="136"/>
    </row>
    <row r="60" spans="3:5">
      <c r="C60" s="136"/>
      <c r="D60" s="136"/>
      <c r="E60" s="136"/>
    </row>
    <row r="61" spans="3:5">
      <c r="C61" s="136"/>
      <c r="D61" s="136"/>
      <c r="E61" s="136"/>
    </row>
    <row r="62" spans="3:5">
      <c r="C62" s="136"/>
      <c r="D62" s="136"/>
      <c r="E62" s="136"/>
    </row>
    <row r="63" spans="3:5">
      <c r="C63" s="136"/>
      <c r="D63" s="136"/>
      <c r="E63" s="136"/>
    </row>
    <row r="64" spans="3:5">
      <c r="C64" s="136"/>
      <c r="D64" s="136"/>
      <c r="E64" s="136"/>
    </row>
    <row r="65" spans="3:5">
      <c r="C65" s="136"/>
      <c r="D65" s="136"/>
      <c r="E65" s="136"/>
    </row>
    <row r="66" spans="3:5">
      <c r="C66" s="136"/>
      <c r="D66" s="136"/>
      <c r="E66" s="136"/>
    </row>
    <row r="67" spans="3:5">
      <c r="C67" s="136"/>
      <c r="D67" s="136"/>
      <c r="E67" s="136"/>
    </row>
    <row r="68" spans="3:5">
      <c r="C68" s="136"/>
      <c r="D68" s="136"/>
      <c r="E68" s="136"/>
    </row>
    <row r="69" spans="3:5">
      <c r="C69" s="136"/>
      <c r="D69" s="136"/>
      <c r="E69" s="136"/>
    </row>
    <row r="70" spans="3:5">
      <c r="C70" s="136"/>
      <c r="D70" s="136"/>
      <c r="E70" s="136"/>
    </row>
    <row r="71" spans="3:5">
      <c r="C71" s="136"/>
      <c r="D71" s="136"/>
      <c r="E71" s="136"/>
    </row>
    <row r="72" spans="3:5">
      <c r="C72" s="136"/>
      <c r="D72" s="136"/>
      <c r="E72" s="136"/>
    </row>
    <row r="73" spans="3:5">
      <c r="C73" s="136"/>
      <c r="D73" s="136"/>
      <c r="E73" s="136"/>
    </row>
    <row r="74" spans="3:5">
      <c r="C74" s="136"/>
      <c r="D74" s="136"/>
      <c r="E74" s="136"/>
    </row>
    <row r="75" spans="3:5">
      <c r="C75" s="136"/>
      <c r="D75" s="136"/>
      <c r="E75" s="136"/>
    </row>
    <row r="76" spans="3:5">
      <c r="C76" s="136"/>
      <c r="D76" s="136"/>
      <c r="E76" s="136"/>
    </row>
    <row r="77" spans="3:5">
      <c r="C77" s="136"/>
      <c r="D77" s="136"/>
      <c r="E77" s="136"/>
    </row>
    <row r="78" spans="3:5">
      <c r="C78" s="136"/>
      <c r="D78" s="136"/>
      <c r="E78" s="136"/>
    </row>
    <row r="79" spans="3:5">
      <c r="C79" s="136"/>
      <c r="D79" s="136"/>
      <c r="E79" s="136"/>
    </row>
    <row r="80" spans="3:5">
      <c r="C80" s="136"/>
      <c r="D80" s="136"/>
      <c r="E80" s="136"/>
    </row>
    <row r="81" spans="3:5">
      <c r="C81" s="136"/>
      <c r="D81" s="136"/>
      <c r="E81" s="136"/>
    </row>
    <row r="82" spans="3:5">
      <c r="C82" s="136"/>
      <c r="D82" s="136"/>
      <c r="E82" s="136"/>
    </row>
    <row r="83" spans="3:5">
      <c r="C83" s="136"/>
      <c r="D83" s="136"/>
      <c r="E83" s="136"/>
    </row>
    <row r="84" spans="3:5">
      <c r="C84" s="136"/>
      <c r="D84" s="136"/>
      <c r="E84" s="136"/>
    </row>
    <row r="85" spans="3:5">
      <c r="C85" s="136"/>
      <c r="D85" s="136"/>
      <c r="E85" s="136"/>
    </row>
    <row r="86" spans="3:5">
      <c r="C86" s="136"/>
      <c r="D86" s="136"/>
      <c r="E86" s="1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tabColor indexed="46"/>
  </sheetPr>
  <dimension ref="A1:BJ9482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3.25"/>
  <cols>
    <col min="1" max="1" width="6.42578125" style="1" customWidth="1"/>
    <col min="2" max="2" width="29.140625" style="1" customWidth="1"/>
    <col min="3" max="3" width="26.570312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1406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48" width="11.14062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/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0.5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0.5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0.5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0.5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0.5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8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8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8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8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8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8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8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8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8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91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8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8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8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8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8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8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8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8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8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8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8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8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8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8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8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8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8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8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 s="6" customFormat="1">
      <c r="A38" s="340"/>
      <c r="B38" s="340"/>
      <c r="C38" s="340"/>
      <c r="D38" s="340"/>
      <c r="E38" s="340"/>
      <c r="F38" s="729"/>
      <c r="G38" s="729"/>
      <c r="H38" s="729"/>
      <c r="I38" s="729"/>
      <c r="J38" s="729"/>
      <c r="K38" s="340"/>
      <c r="L38" s="340"/>
      <c r="M38" s="340"/>
      <c r="N38" s="340"/>
      <c r="O38" s="340"/>
      <c r="P38" s="340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</row>
    <row r="39" spans="1:62" s="6" customFormat="1">
      <c r="F39" s="5"/>
      <c r="G39" s="5"/>
      <c r="H39" s="5"/>
      <c r="I39" s="5"/>
      <c r="J39" s="5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</row>
    <row r="40" spans="1:62" s="6" customFormat="1">
      <c r="F40" s="5"/>
      <c r="G40" s="5"/>
      <c r="H40" s="5"/>
      <c r="I40" s="5"/>
      <c r="J40" s="5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1:62" s="6" customFormat="1">
      <c r="F41" s="5"/>
      <c r="G41" s="5"/>
      <c r="H41" s="5"/>
      <c r="I41" s="5"/>
      <c r="J41" s="5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1:62" s="6" customFormat="1">
      <c r="F42" s="5"/>
      <c r="G42" s="5"/>
      <c r="H42" s="5"/>
      <c r="I42" s="5"/>
      <c r="J42" s="5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1:62" s="6" customFormat="1"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1:62" s="6" customFormat="1"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1:62" s="6" customFormat="1"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1:62" s="6" customFormat="1"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6" customFormat="1"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1:62" s="6" customFormat="1"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7:62" s="6" customFormat="1"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7:62" s="6" customFormat="1"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7:62" s="6" customFormat="1"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7:62" s="6" customFormat="1"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7:62" s="6" customFormat="1"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7:62" s="6" customFormat="1"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7:62" s="6" customFormat="1"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7:62" s="6" customFormat="1"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7:62" s="6" customFormat="1"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7:62" s="6" customFormat="1"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7:62" s="6" customFormat="1"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7:62" s="6" customFormat="1"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7:62" s="6" customFormat="1"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7:62" s="6" customFormat="1"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7:62" s="6" customFormat="1"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7:62" s="6" customFormat="1"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7:62" s="6" customFormat="1"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7:62" s="6" customFormat="1"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7:62" s="6" customFormat="1"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7:62" s="6" customFormat="1"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7:62" s="6" customFormat="1"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7:62" s="6" customFormat="1"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7:62" s="6" customFormat="1"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7:62" s="6" customFormat="1"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7:62" s="6" customFormat="1"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7:62" s="6" customFormat="1"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7:62" s="6" customFormat="1"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7:62" s="6" customFormat="1"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7:62" s="6" customFormat="1"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7:62" s="6" customFormat="1"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7:62" s="6" customFormat="1"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</row>
    <row r="80" spans="17:62" s="6" customFormat="1"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</row>
    <row r="81" spans="17:62" s="6" customFormat="1"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</row>
    <row r="82" spans="17:62" s="6" customFormat="1"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</row>
    <row r="83" spans="17:62" s="6" customFormat="1"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</row>
    <row r="84" spans="17:62" s="6" customFormat="1"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</row>
    <row r="85" spans="17:62" s="6" customFormat="1"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</row>
    <row r="86" spans="17:62" s="6" customFormat="1"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</row>
    <row r="87" spans="17:62" s="6" customFormat="1"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</row>
    <row r="88" spans="17:62" s="6" customFormat="1"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</row>
    <row r="89" spans="17:62" s="6" customFormat="1"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</row>
    <row r="90" spans="17:62" s="6" customFormat="1"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</row>
    <row r="91" spans="17:62" s="6" customFormat="1"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</row>
    <row r="92" spans="17:62" s="6" customFormat="1"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</row>
    <row r="93" spans="17:62" s="6" customFormat="1"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</row>
    <row r="94" spans="17:62" s="6" customFormat="1"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</row>
    <row r="95" spans="17:62" s="6" customFormat="1"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</row>
    <row r="96" spans="17:62" s="6" customFormat="1"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</row>
    <row r="97" spans="17:62" s="6" customFormat="1"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</row>
    <row r="98" spans="17:62" s="6" customFormat="1"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</row>
    <row r="99" spans="17:62" s="6" customFormat="1"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</row>
    <row r="100" spans="17:62" s="6" customFormat="1"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</row>
    <row r="101" spans="17:62" s="6" customFormat="1"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</row>
    <row r="102" spans="17:62" s="6" customFormat="1"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</row>
    <row r="103" spans="17:62" s="6" customFormat="1"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</row>
    <row r="104" spans="17:62" s="6" customFormat="1"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</row>
    <row r="105" spans="17:62" s="6" customFormat="1"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</row>
    <row r="106" spans="17:62" s="6" customFormat="1"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</row>
    <row r="107" spans="17:62" s="6" customFormat="1"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</row>
    <row r="108" spans="17:62" s="6" customFormat="1"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</row>
    <row r="109" spans="17:62" s="6" customFormat="1"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</row>
    <row r="110" spans="17:62" s="6" customFormat="1"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</row>
    <row r="111" spans="17:62" s="6" customFormat="1"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</row>
    <row r="112" spans="17:62" s="6" customFormat="1"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</row>
    <row r="113" spans="17:62" s="6" customFormat="1"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</row>
    <row r="114" spans="17:62" s="6" customFormat="1"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</row>
    <row r="115" spans="17:62" s="6" customFormat="1"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</row>
    <row r="116" spans="17:62" s="6" customFormat="1"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</row>
    <row r="117" spans="17:62" s="6" customFormat="1"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</row>
    <row r="118" spans="17:62" s="6" customFormat="1"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</row>
    <row r="119" spans="17:62" s="6" customFormat="1"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</row>
    <row r="120" spans="17:62" s="6" customFormat="1"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</row>
    <row r="121" spans="17:62" s="6" customFormat="1"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</row>
    <row r="122" spans="17:62" s="6" customFormat="1"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</row>
    <row r="123" spans="17:62" s="6" customFormat="1"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</row>
    <row r="124" spans="17:62" s="6" customFormat="1"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</row>
    <row r="125" spans="17:62" s="6" customFormat="1"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</row>
    <row r="126" spans="17:62" s="6" customFormat="1"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</row>
    <row r="127" spans="17:62" s="6" customFormat="1"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</row>
    <row r="128" spans="17:62" s="6" customFormat="1"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</row>
    <row r="129" spans="17:62" s="6" customFormat="1"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</row>
    <row r="130" spans="17:62" s="6" customFormat="1"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</row>
    <row r="131" spans="17:62" s="6" customFormat="1"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</row>
    <row r="132" spans="17:62" s="6" customFormat="1"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</row>
    <row r="133" spans="17:62" s="6" customFormat="1"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</row>
    <row r="134" spans="17:62" s="6" customFormat="1"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</row>
    <row r="135" spans="17:62" s="6" customFormat="1"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</row>
    <row r="136" spans="17:62" s="6" customFormat="1"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</row>
    <row r="137" spans="17:62" s="6" customFormat="1"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</row>
    <row r="138" spans="17:62" s="6" customFormat="1"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</row>
    <row r="139" spans="17:62" s="6" customFormat="1"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</row>
    <row r="140" spans="17:62" s="6" customFormat="1"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</row>
    <row r="141" spans="17:62" s="6" customFormat="1"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</row>
    <row r="142" spans="17:62" s="6" customFormat="1"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</row>
    <row r="143" spans="17:62" s="6" customFormat="1"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</row>
    <row r="144" spans="17:62" s="6" customFormat="1"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</row>
    <row r="145" spans="17:62" s="6" customFormat="1"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</row>
    <row r="146" spans="17:62" s="6" customFormat="1"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</row>
    <row r="147" spans="17:62" s="6" customFormat="1"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</row>
    <row r="148" spans="17:62" s="6" customFormat="1"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</row>
    <row r="149" spans="17:62" s="6" customFormat="1"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</row>
    <row r="150" spans="17:62" s="6" customFormat="1"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</row>
    <row r="151" spans="17:62" s="6" customFormat="1"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</row>
    <row r="152" spans="17:62" s="6" customFormat="1"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</row>
    <row r="153" spans="17:62" s="6" customFormat="1"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</row>
    <row r="154" spans="17:62" s="6" customFormat="1"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</row>
    <row r="155" spans="17:62" s="6" customFormat="1"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</row>
    <row r="156" spans="17:62" s="6" customFormat="1"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</row>
    <row r="157" spans="17:62" s="6" customFormat="1"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</row>
    <row r="158" spans="17:62" s="6" customFormat="1"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</row>
    <row r="159" spans="17:62" s="6" customFormat="1"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</row>
    <row r="160" spans="17:62" s="6" customFormat="1"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</row>
    <row r="161" spans="17:62" s="6" customFormat="1"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</row>
    <row r="162" spans="17:62" s="6" customFormat="1"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</row>
    <row r="163" spans="17:62" s="6" customFormat="1"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</row>
    <row r="164" spans="17:62" s="6" customFormat="1"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</row>
    <row r="165" spans="17:62" s="6" customFormat="1"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</row>
    <row r="166" spans="17:62" s="6" customFormat="1"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</row>
    <row r="167" spans="17:62" s="6" customFormat="1"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</row>
    <row r="168" spans="17:62" s="6" customFormat="1"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</row>
    <row r="169" spans="17:62" s="6" customFormat="1"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</row>
    <row r="170" spans="17:62" s="6" customFormat="1"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</row>
    <row r="171" spans="17:62" s="6" customFormat="1"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</row>
    <row r="172" spans="17:62" s="6" customFormat="1"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</row>
    <row r="173" spans="17:62" s="6" customFormat="1"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</row>
    <row r="174" spans="17:62" s="6" customFormat="1"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</row>
    <row r="175" spans="17:62" s="6" customFormat="1"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</row>
    <row r="176" spans="17:62" s="6" customFormat="1"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</row>
    <row r="177" spans="17:62" s="6" customFormat="1"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</row>
    <row r="178" spans="17:62" s="6" customFormat="1"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</row>
    <row r="179" spans="17:62" s="6" customFormat="1"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</row>
    <row r="180" spans="17:62" s="6" customFormat="1"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</row>
    <row r="181" spans="17:62" s="6" customFormat="1"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</row>
    <row r="182" spans="17:62" s="6" customFormat="1"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</row>
    <row r="183" spans="17:62" s="6" customFormat="1"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</row>
    <row r="184" spans="17:62" s="6" customFormat="1"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</row>
    <row r="185" spans="17:62" s="6" customFormat="1"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</row>
    <row r="186" spans="17:62" s="6" customFormat="1"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</row>
    <row r="187" spans="17:62" s="6" customFormat="1"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</row>
    <row r="188" spans="17:62" s="6" customFormat="1"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</row>
    <row r="189" spans="17:62" s="6" customFormat="1"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</row>
    <row r="190" spans="17:62" s="6" customFormat="1"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</row>
    <row r="191" spans="17:62" s="6" customFormat="1"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</row>
    <row r="192" spans="17:62" s="6" customFormat="1"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</row>
    <row r="193" spans="17:62" s="6" customFormat="1"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</row>
    <row r="194" spans="17:62" s="6" customFormat="1"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</row>
    <row r="195" spans="17:62" s="6" customFormat="1"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</row>
    <row r="196" spans="17:62" s="6" customFormat="1"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</row>
    <row r="197" spans="17:62" s="6" customFormat="1"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</row>
    <row r="198" spans="17:62" s="6" customFormat="1"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</row>
    <row r="199" spans="17:62" s="6" customFormat="1"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</row>
    <row r="200" spans="17:62" s="6" customFormat="1"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</row>
    <row r="201" spans="17:62" s="6" customFormat="1"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</row>
    <row r="202" spans="17:62" s="6" customFormat="1"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</row>
    <row r="203" spans="17:62" s="6" customFormat="1"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</row>
    <row r="204" spans="17:62" s="6" customFormat="1"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</row>
    <row r="205" spans="17:62" s="6" customFormat="1"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</row>
    <row r="206" spans="17:62" s="6" customFormat="1"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</row>
    <row r="207" spans="17:62" s="6" customFormat="1"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</row>
    <row r="208" spans="17:62" s="6" customFormat="1"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</row>
    <row r="209" spans="17:62" s="6" customFormat="1"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</row>
    <row r="210" spans="17:62" s="6" customFormat="1"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</row>
    <row r="211" spans="17:62" s="6" customFormat="1"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</row>
    <row r="212" spans="17:62" s="6" customFormat="1"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</row>
    <row r="213" spans="17:62" s="6" customFormat="1"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</row>
    <row r="214" spans="17:62" s="6" customFormat="1"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</row>
    <row r="215" spans="17:62" s="6" customFormat="1"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</row>
    <row r="216" spans="17:62" s="6" customFormat="1"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</row>
    <row r="217" spans="17:62" s="6" customFormat="1"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</row>
    <row r="218" spans="17:62" s="6" customFormat="1"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</row>
    <row r="219" spans="17:62" s="6" customFormat="1"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</row>
    <row r="220" spans="17:62" s="6" customFormat="1"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</row>
    <row r="221" spans="17:62" s="6" customFormat="1"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</row>
    <row r="222" spans="17:62" s="6" customFormat="1"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</row>
    <row r="223" spans="17:62" s="6" customFormat="1"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</row>
    <row r="224" spans="17:62" s="6" customFormat="1"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</row>
    <row r="225" spans="17:62" s="6" customFormat="1"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</row>
    <row r="226" spans="17:62" s="6" customFormat="1"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</row>
    <row r="227" spans="17:62" s="6" customFormat="1"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</row>
    <row r="228" spans="17:62" s="6" customFormat="1"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</row>
    <row r="229" spans="17:62" s="6" customFormat="1"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</row>
    <row r="230" spans="17:62" s="6" customFormat="1"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</row>
    <row r="231" spans="17:62" s="6" customFormat="1"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</row>
    <row r="232" spans="17:62" s="6" customFormat="1"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</row>
    <row r="233" spans="17:62" s="6" customFormat="1"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</row>
    <row r="234" spans="17:62" s="6" customFormat="1"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</row>
    <row r="235" spans="17:62" s="6" customFormat="1"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</row>
    <row r="236" spans="17:62" s="6" customFormat="1"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</row>
    <row r="237" spans="17:62" s="6" customFormat="1"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</row>
    <row r="238" spans="17:62" s="6" customFormat="1"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</row>
    <row r="239" spans="17:62" s="6" customFormat="1"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</row>
    <row r="240" spans="17:62" s="6" customFormat="1"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</row>
    <row r="241" spans="17:62" s="6" customFormat="1"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</row>
    <row r="242" spans="17:62" s="6" customFormat="1"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</row>
    <row r="243" spans="17:62" s="6" customFormat="1"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</row>
    <row r="244" spans="17:62" s="6" customFormat="1"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</row>
    <row r="245" spans="17:62" s="6" customFormat="1"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</row>
    <row r="246" spans="17:62" s="6" customFormat="1"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</row>
    <row r="247" spans="17:62" s="6" customFormat="1"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</row>
    <row r="248" spans="17:62" s="6" customFormat="1"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</row>
    <row r="249" spans="17:62" s="6" customFormat="1"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</row>
    <row r="250" spans="17:62" s="6" customFormat="1"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</row>
    <row r="251" spans="17:62" s="6" customFormat="1"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</row>
    <row r="252" spans="17:62" s="6" customFormat="1"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</row>
    <row r="253" spans="17:62" s="6" customFormat="1"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</row>
    <row r="254" spans="17:62" s="6" customFormat="1"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</row>
    <row r="255" spans="17:62" s="6" customFormat="1"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</row>
    <row r="256" spans="17:62" s="6" customFormat="1"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</row>
    <row r="257" spans="17:62" s="6" customFormat="1"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</row>
    <row r="258" spans="17:62" s="6" customFormat="1"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</row>
    <row r="259" spans="17:62" s="6" customFormat="1"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</row>
    <row r="260" spans="17:62" s="6" customFormat="1"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</row>
    <row r="261" spans="17:62" s="6" customFormat="1"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</row>
    <row r="262" spans="17:62" s="6" customFormat="1"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</row>
    <row r="263" spans="17:62" s="6" customFormat="1"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</row>
    <row r="264" spans="17:62" s="6" customFormat="1"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</row>
    <row r="265" spans="17:62" s="6" customFormat="1"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</row>
    <row r="266" spans="17:62" s="6" customFormat="1"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</row>
    <row r="267" spans="17:62" s="6" customFormat="1"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</row>
    <row r="268" spans="17:62" s="6" customFormat="1"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</row>
    <row r="269" spans="17:62" s="6" customFormat="1"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</row>
    <row r="270" spans="17:62" s="6" customFormat="1"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</row>
    <row r="271" spans="17:62" s="6" customFormat="1"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</row>
    <row r="272" spans="17:62" s="6" customFormat="1"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</row>
    <row r="273" spans="17:62" s="6" customFormat="1"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</row>
    <row r="274" spans="17:62" s="6" customFormat="1"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</row>
    <row r="275" spans="17:62" s="6" customFormat="1"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</row>
    <row r="276" spans="17:62" s="6" customFormat="1"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</row>
    <row r="277" spans="17:62" s="6" customFormat="1"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</row>
    <row r="278" spans="17:62" s="6" customFormat="1"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</row>
    <row r="279" spans="17:62" s="6" customFormat="1"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</row>
    <row r="280" spans="17:62" s="6" customFormat="1"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</row>
    <row r="281" spans="17:62" s="6" customFormat="1"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</row>
    <row r="282" spans="17:62" s="6" customFormat="1"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</row>
    <row r="283" spans="17:62" s="6" customFormat="1"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</row>
    <row r="284" spans="17:62" s="6" customFormat="1"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</row>
    <row r="285" spans="17:62" s="6" customFormat="1"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</row>
    <row r="286" spans="17:62" s="6" customFormat="1"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</row>
    <row r="287" spans="17:62" s="6" customFormat="1"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</row>
    <row r="288" spans="17:62" s="6" customFormat="1"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</row>
    <row r="289" spans="17:62" s="6" customFormat="1"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</row>
    <row r="290" spans="17:62" s="6" customFormat="1"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</row>
    <row r="291" spans="17:62" s="6" customFormat="1"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</row>
    <row r="292" spans="17:62" s="6" customFormat="1"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</row>
    <row r="293" spans="17:62" s="6" customFormat="1"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</row>
    <row r="294" spans="17:62" s="6" customFormat="1"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</row>
    <row r="295" spans="17:62" s="6" customFormat="1"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</row>
    <row r="296" spans="17:62" s="6" customFormat="1"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</row>
    <row r="297" spans="17:62" s="6" customFormat="1"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</row>
    <row r="298" spans="17:62" s="6" customFormat="1"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</row>
    <row r="299" spans="17:62" s="6" customFormat="1"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</row>
    <row r="300" spans="17:62" s="6" customFormat="1"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</row>
    <row r="301" spans="17:62" s="6" customFormat="1"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</row>
    <row r="302" spans="17:62" s="6" customFormat="1"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</row>
    <row r="303" spans="17:62" s="6" customFormat="1"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</row>
    <row r="304" spans="17:62" s="6" customFormat="1"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</row>
    <row r="305" spans="17:62" s="6" customFormat="1"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</row>
    <row r="306" spans="17:62" s="6" customFormat="1"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</row>
    <row r="307" spans="17:62" s="6" customFormat="1"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</row>
    <row r="308" spans="17:62" s="6" customFormat="1"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</row>
    <row r="309" spans="17:62" s="6" customFormat="1"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</row>
    <row r="310" spans="17:62" s="6" customFormat="1"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</row>
    <row r="311" spans="17:62" s="6" customFormat="1"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</row>
    <row r="312" spans="17:62" s="6" customFormat="1"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</row>
    <row r="313" spans="17:62" s="6" customFormat="1"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</row>
    <row r="314" spans="17:62" s="6" customFormat="1"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</row>
    <row r="315" spans="17:62" s="6" customFormat="1"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</row>
    <row r="316" spans="17:62" s="6" customFormat="1"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</row>
    <row r="317" spans="17:62" s="6" customFormat="1"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</row>
    <row r="318" spans="17:62" s="6" customFormat="1"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</row>
    <row r="319" spans="17:62" s="6" customFormat="1"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</row>
    <row r="320" spans="17:62" s="6" customFormat="1"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</row>
    <row r="321" spans="17:62" s="6" customFormat="1"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</row>
    <row r="322" spans="17:62" s="6" customFormat="1"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</row>
    <row r="323" spans="17:62" s="6" customFormat="1"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</row>
    <row r="324" spans="17:62" s="6" customFormat="1"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</row>
    <row r="325" spans="17:62" s="6" customFormat="1"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</row>
    <row r="326" spans="17:62" s="6" customFormat="1"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</row>
    <row r="327" spans="17:62" s="6" customFormat="1"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</row>
    <row r="328" spans="17:62" s="6" customFormat="1"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</row>
    <row r="329" spans="17:62" s="6" customFormat="1"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</row>
    <row r="330" spans="17:62" s="6" customFormat="1"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</row>
    <row r="331" spans="17:62" s="6" customFormat="1"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</row>
    <row r="332" spans="17:62" s="6" customFormat="1"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</row>
    <row r="333" spans="17:62" s="6" customFormat="1"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</row>
    <row r="334" spans="17:62" s="6" customFormat="1"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</row>
    <row r="335" spans="17:62" s="6" customFormat="1"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</row>
    <row r="336" spans="17:62" s="6" customFormat="1"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</row>
    <row r="337" spans="17:62" s="6" customFormat="1"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</row>
    <row r="338" spans="17:62" s="6" customFormat="1"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</row>
    <row r="339" spans="17:62" s="6" customFormat="1"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</row>
    <row r="340" spans="17:62" s="6" customFormat="1"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</row>
    <row r="341" spans="17:62" s="6" customFormat="1"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</row>
    <row r="342" spans="17:62" s="6" customFormat="1"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</row>
    <row r="343" spans="17:62" s="6" customFormat="1"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</row>
    <row r="344" spans="17:62" s="6" customFormat="1"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</row>
    <row r="345" spans="17:62" s="6" customFormat="1"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</row>
    <row r="346" spans="17:62" s="6" customFormat="1"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</row>
    <row r="347" spans="17:62" s="6" customFormat="1"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</row>
    <row r="348" spans="17:62" s="6" customFormat="1"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</row>
    <row r="349" spans="17:62" s="6" customFormat="1"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</row>
    <row r="350" spans="17:62" s="6" customFormat="1"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</row>
    <row r="351" spans="17:62" s="6" customFormat="1"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</row>
    <row r="352" spans="17:62" s="6" customFormat="1"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</row>
    <row r="353" spans="17:62" s="6" customFormat="1"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</row>
    <row r="354" spans="17:62" s="6" customFormat="1"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</row>
    <row r="355" spans="17:62" s="6" customFormat="1"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</row>
    <row r="356" spans="17:62" s="6" customFormat="1"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</row>
    <row r="357" spans="17:62" s="6" customFormat="1"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</row>
    <row r="358" spans="17:62" s="6" customFormat="1"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</row>
    <row r="359" spans="17:62" s="6" customFormat="1"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</row>
    <row r="360" spans="17:62" s="6" customFormat="1"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</row>
    <row r="361" spans="17:62" s="6" customFormat="1"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</row>
    <row r="362" spans="17:62" s="6" customFormat="1"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</row>
    <row r="363" spans="17:62" s="6" customFormat="1"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</row>
    <row r="364" spans="17:62" s="6" customFormat="1"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</row>
    <row r="365" spans="17:62" s="6" customFormat="1"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</row>
    <row r="366" spans="17:62" s="6" customFormat="1"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</row>
    <row r="367" spans="17:62" s="6" customFormat="1"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</row>
    <row r="368" spans="17:62" s="6" customFormat="1"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</row>
    <row r="369" spans="17:62" s="6" customFormat="1"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</row>
    <row r="370" spans="17:62" s="6" customFormat="1"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</row>
    <row r="371" spans="17:62" s="6" customFormat="1"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</row>
    <row r="372" spans="17:62" s="6" customFormat="1"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</row>
    <row r="373" spans="17:62" s="6" customFormat="1"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</row>
    <row r="374" spans="17:62" s="6" customFormat="1"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</row>
    <row r="375" spans="17:62" s="6" customFormat="1"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</row>
    <row r="376" spans="17:62" s="6" customFormat="1"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</row>
    <row r="377" spans="17:62" s="6" customFormat="1"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</row>
    <row r="378" spans="17:62" s="6" customFormat="1"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</row>
    <row r="379" spans="17:62" s="6" customFormat="1"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</row>
    <row r="380" spans="17:62" s="6" customFormat="1"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</row>
    <row r="381" spans="17:62" s="6" customFormat="1"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</row>
    <row r="382" spans="17:62" s="6" customFormat="1"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</row>
    <row r="383" spans="17:62" s="6" customFormat="1"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</row>
    <row r="384" spans="17:62" s="6" customFormat="1"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</row>
    <row r="385" spans="17:62" s="6" customFormat="1"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</row>
    <row r="386" spans="17:62" s="6" customFormat="1"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</row>
    <row r="387" spans="17:62" s="6" customFormat="1"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</row>
    <row r="388" spans="17:62" s="6" customFormat="1"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</row>
    <row r="389" spans="17:62" s="6" customFormat="1"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</row>
    <row r="390" spans="17:62" s="6" customFormat="1"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</row>
    <row r="391" spans="17:62" s="6" customFormat="1"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</row>
    <row r="392" spans="17:62" s="6" customFormat="1"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</row>
    <row r="393" spans="17:62" s="6" customFormat="1"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</row>
    <row r="394" spans="17:62" s="6" customFormat="1"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</row>
    <row r="395" spans="17:62" s="6" customFormat="1"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</row>
    <row r="396" spans="17:62" s="6" customFormat="1"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</row>
    <row r="397" spans="17:62" s="6" customFormat="1"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</row>
    <row r="398" spans="17:62" s="6" customFormat="1"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</row>
    <row r="399" spans="17:62" s="6" customFormat="1"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</row>
    <row r="400" spans="17:62" s="6" customFormat="1"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</row>
    <row r="401" spans="17:62" s="6" customFormat="1"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</row>
    <row r="402" spans="17:62" s="6" customFormat="1"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</row>
    <row r="403" spans="17:62" s="6" customFormat="1"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</row>
    <row r="404" spans="17:62" s="6" customFormat="1"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</row>
    <row r="405" spans="17:62" s="6" customFormat="1"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</row>
    <row r="406" spans="17:62" s="6" customFormat="1"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</row>
    <row r="407" spans="17:62" s="6" customFormat="1"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</row>
    <row r="408" spans="17:62" s="6" customFormat="1"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</row>
    <row r="409" spans="17:62" s="6" customFormat="1"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</row>
    <row r="410" spans="17:62" s="6" customFormat="1"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</row>
    <row r="411" spans="17:62" s="6" customFormat="1"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</row>
    <row r="412" spans="17:62" s="6" customFormat="1"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</row>
    <row r="413" spans="17:62" s="6" customFormat="1"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</row>
    <row r="414" spans="17:62" s="6" customFormat="1"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</row>
    <row r="415" spans="17:62" s="6" customFormat="1"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</row>
    <row r="416" spans="17:62" s="6" customFormat="1"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</row>
    <row r="417" spans="17:62" s="6" customFormat="1"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</row>
    <row r="418" spans="17:62" s="6" customFormat="1"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</row>
    <row r="419" spans="17:62" s="6" customFormat="1"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</row>
    <row r="420" spans="17:62" s="6" customFormat="1"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</row>
    <row r="421" spans="17:62" s="6" customFormat="1"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</row>
    <row r="422" spans="17:62" s="6" customFormat="1"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</row>
    <row r="423" spans="17:62" s="6" customFormat="1"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</row>
    <row r="424" spans="17:62" s="6" customFormat="1"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</row>
    <row r="425" spans="17:62" s="6" customFormat="1"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</row>
    <row r="426" spans="17:62" s="6" customFormat="1"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</row>
    <row r="427" spans="17:62" s="6" customFormat="1"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</row>
    <row r="428" spans="17:62" s="6" customFormat="1"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</row>
    <row r="429" spans="17:62" s="6" customFormat="1"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</row>
    <row r="430" spans="17:62" s="6" customFormat="1"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</row>
    <row r="431" spans="17:62" s="6" customFormat="1"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</row>
    <row r="432" spans="17:62" s="6" customFormat="1"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</row>
    <row r="433" spans="17:62" s="6" customFormat="1"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</row>
    <row r="434" spans="17:62" s="6" customFormat="1"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</row>
    <row r="435" spans="17:62" s="6" customFormat="1"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</row>
    <row r="436" spans="17:62" s="6" customFormat="1"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</row>
    <row r="437" spans="17:62" s="6" customFormat="1"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</row>
    <row r="438" spans="17:62" s="6" customFormat="1"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</row>
    <row r="439" spans="17:62" s="6" customFormat="1"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</row>
    <row r="440" spans="17:62" s="6" customFormat="1"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</row>
    <row r="441" spans="17:62" s="6" customFormat="1"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</row>
    <row r="442" spans="17:62" s="6" customFormat="1"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</row>
    <row r="443" spans="17:62" s="6" customFormat="1"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</row>
    <row r="444" spans="17:62" s="6" customFormat="1"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</row>
    <row r="445" spans="17:62" s="6" customFormat="1"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</row>
    <row r="446" spans="17:62" s="6" customFormat="1"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</row>
    <row r="447" spans="17:62" s="6" customFormat="1"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</row>
    <row r="448" spans="17:62" s="6" customFormat="1"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</row>
    <row r="449" spans="17:62" s="6" customFormat="1"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</row>
    <row r="450" spans="17:62" s="6" customFormat="1"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</row>
    <row r="451" spans="17:62" s="6" customFormat="1"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</row>
    <row r="452" spans="17:62" s="6" customFormat="1"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</row>
    <row r="453" spans="17:62" s="6" customFormat="1"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</row>
    <row r="454" spans="17:62" s="6" customFormat="1"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</row>
    <row r="455" spans="17:62" s="6" customFormat="1"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</row>
    <row r="456" spans="17:62" s="6" customFormat="1"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</row>
    <row r="457" spans="17:62" s="6" customFormat="1"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</row>
    <row r="458" spans="17:62" s="6" customFormat="1"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</row>
    <row r="459" spans="17:62" s="6" customFormat="1"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</row>
    <row r="460" spans="17:62" s="6" customFormat="1"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</row>
    <row r="461" spans="17:62" s="6" customFormat="1"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</row>
    <row r="462" spans="17:62" s="6" customFormat="1"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</row>
    <row r="463" spans="17:62" s="6" customFormat="1"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</row>
    <row r="464" spans="17:62" s="6" customFormat="1"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</row>
    <row r="465" spans="17:62" s="6" customFormat="1"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</row>
    <row r="466" spans="17:62" s="6" customFormat="1"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</row>
    <row r="467" spans="17:62" s="6" customFormat="1"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</row>
    <row r="468" spans="17:62" s="6" customFormat="1"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</row>
    <row r="469" spans="17:62" s="6" customFormat="1"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</row>
    <row r="470" spans="17:62" s="6" customFormat="1"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</row>
    <row r="471" spans="17:62" s="6" customFormat="1"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</row>
    <row r="472" spans="17:62" s="6" customFormat="1"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</row>
    <row r="473" spans="17:62" s="6" customFormat="1"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</row>
    <row r="474" spans="17:62" s="6" customFormat="1"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7:62" s="6" customFormat="1"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</row>
    <row r="476" spans="17:62" s="6" customFormat="1"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</row>
    <row r="477" spans="17:62" s="6" customFormat="1"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</row>
    <row r="478" spans="17:62" s="6" customFormat="1"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</row>
    <row r="479" spans="17:62" s="6" customFormat="1"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</row>
    <row r="480" spans="17:62" s="6" customFormat="1"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</row>
    <row r="481" spans="17:62" s="6" customFormat="1"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</row>
    <row r="482" spans="17:62" s="6" customFormat="1"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</row>
    <row r="483" spans="17:62" s="6" customFormat="1"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</row>
    <row r="484" spans="17:62" s="6" customFormat="1"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</row>
    <row r="485" spans="17:62" s="6" customFormat="1"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</row>
    <row r="486" spans="17:62" s="6" customFormat="1"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</row>
    <row r="487" spans="17:62" s="6" customFormat="1"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</row>
    <row r="488" spans="17:62" s="6" customFormat="1"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</row>
    <row r="489" spans="17:62" s="6" customFormat="1"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</row>
    <row r="490" spans="17:62" s="6" customFormat="1"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</row>
    <row r="491" spans="17:62" s="6" customFormat="1"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</row>
    <row r="492" spans="17:62" s="6" customFormat="1"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</row>
    <row r="493" spans="17:62" s="6" customFormat="1"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</row>
    <row r="494" spans="17:62" s="6" customFormat="1"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</row>
    <row r="495" spans="17:62" s="6" customFormat="1"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</row>
    <row r="496" spans="17:62" s="6" customFormat="1"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</row>
    <row r="497" spans="17:62" s="6" customFormat="1"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</row>
    <row r="498" spans="17:62" s="6" customFormat="1"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</row>
    <row r="499" spans="17:62" s="6" customFormat="1"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</row>
    <row r="500" spans="17:62" s="6" customFormat="1"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</row>
    <row r="501" spans="17:62" s="6" customFormat="1"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</row>
    <row r="502" spans="17:62" s="6" customFormat="1"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</row>
    <row r="503" spans="17:62" s="6" customFormat="1"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</row>
    <row r="504" spans="17:62" s="6" customFormat="1"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</row>
    <row r="505" spans="17:62" s="6" customFormat="1"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</row>
    <row r="506" spans="17:62" s="6" customFormat="1"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</row>
    <row r="507" spans="17:62" s="6" customFormat="1"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</row>
    <row r="508" spans="17:62" s="6" customFormat="1"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</row>
    <row r="509" spans="17:62" s="6" customFormat="1"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</row>
    <row r="510" spans="17:62" s="6" customFormat="1"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</row>
    <row r="511" spans="17:62" s="6" customFormat="1"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</row>
    <row r="512" spans="17:62" s="6" customFormat="1"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</row>
    <row r="513" spans="17:62" s="6" customFormat="1"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</row>
    <row r="514" spans="17:62" s="6" customFormat="1"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</row>
    <row r="515" spans="17:62" s="6" customFormat="1"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</row>
    <row r="516" spans="17:62" s="6" customFormat="1"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</row>
    <row r="517" spans="17:62" s="6" customFormat="1"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</row>
    <row r="518" spans="17:62" s="6" customFormat="1"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</row>
    <row r="519" spans="17:62" s="6" customFormat="1"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</row>
    <row r="520" spans="17:62" s="6" customFormat="1"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</row>
    <row r="521" spans="17:62" s="6" customFormat="1"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</row>
    <row r="522" spans="17:62" s="6" customFormat="1"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</row>
    <row r="523" spans="17:62" s="6" customFormat="1"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</row>
    <row r="524" spans="17:62" s="6" customFormat="1"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</row>
    <row r="525" spans="17:62" s="6" customFormat="1"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</row>
    <row r="526" spans="17:62" s="6" customFormat="1"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</row>
    <row r="527" spans="17:62" s="6" customFormat="1"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</row>
    <row r="528" spans="17:62" s="6" customFormat="1"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</row>
    <row r="529" spans="17:62" s="6" customFormat="1"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</row>
    <row r="530" spans="17:62" s="6" customFormat="1"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</row>
    <row r="531" spans="17:62" s="6" customFormat="1"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</row>
    <row r="532" spans="17:62" s="6" customFormat="1"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</row>
    <row r="533" spans="17:62" s="6" customFormat="1"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</row>
    <row r="534" spans="17:62" s="6" customFormat="1"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</row>
    <row r="535" spans="17:62" s="6" customFormat="1"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</row>
    <row r="536" spans="17:62" s="6" customFormat="1"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</row>
    <row r="537" spans="17:62" s="6" customFormat="1"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</row>
    <row r="538" spans="17:62" s="6" customFormat="1"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</row>
    <row r="539" spans="17:62" s="6" customFormat="1"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</row>
    <row r="540" spans="17:62" s="6" customFormat="1"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</row>
    <row r="541" spans="17:62" s="6" customFormat="1"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</row>
    <row r="542" spans="17:62" s="6" customFormat="1"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</row>
    <row r="543" spans="17:62" s="6" customFormat="1"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</row>
    <row r="544" spans="17:62" s="6" customFormat="1"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</row>
    <row r="545" spans="17:62" s="6" customFormat="1"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</row>
    <row r="546" spans="17:62" s="6" customFormat="1"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</row>
    <row r="547" spans="17:62" s="6" customFormat="1"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</row>
    <row r="548" spans="17:62" s="6" customFormat="1"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</row>
    <row r="549" spans="17:62" s="6" customFormat="1"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</row>
    <row r="550" spans="17:62" s="6" customFormat="1"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</row>
    <row r="551" spans="17:62" s="6" customFormat="1"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</row>
    <row r="552" spans="17:62" s="6" customFormat="1"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</row>
    <row r="553" spans="17:62" s="6" customFormat="1"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</row>
    <row r="554" spans="17:62" s="6" customFormat="1"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</row>
    <row r="555" spans="17:62" s="6" customFormat="1"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</row>
    <row r="556" spans="17:62" s="6" customFormat="1"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</row>
    <row r="557" spans="17:62" s="6" customFormat="1"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</row>
    <row r="558" spans="17:62" s="6" customFormat="1"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</row>
    <row r="559" spans="17:62" s="6" customFormat="1"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</row>
    <row r="560" spans="17:62" s="6" customFormat="1"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</row>
    <row r="561" spans="17:62" s="6" customFormat="1"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</row>
    <row r="562" spans="17:62" s="6" customFormat="1"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</row>
    <row r="563" spans="17:62" s="6" customFormat="1"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</row>
    <row r="564" spans="17:62" s="6" customFormat="1"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</row>
    <row r="565" spans="17:62" s="6" customFormat="1"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</row>
    <row r="566" spans="17:62" s="6" customFormat="1"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</row>
    <row r="567" spans="17:62" s="6" customFormat="1"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</row>
    <row r="568" spans="17:62" s="6" customFormat="1"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</row>
    <row r="569" spans="17:62" s="6" customFormat="1"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</row>
    <row r="570" spans="17:62" s="6" customFormat="1"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</row>
    <row r="571" spans="17:62" s="6" customFormat="1"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</row>
    <row r="572" spans="17:62" s="6" customFormat="1"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</row>
    <row r="573" spans="17:62" s="6" customFormat="1"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</row>
    <row r="574" spans="17:62" s="6" customFormat="1"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</row>
    <row r="575" spans="17:62" s="6" customFormat="1"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</row>
    <row r="576" spans="17:62" s="6" customFormat="1"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</row>
    <row r="577" spans="17:62" s="6" customFormat="1"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</row>
    <row r="578" spans="17:62" s="6" customFormat="1"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</row>
    <row r="579" spans="17:62" s="6" customFormat="1"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</row>
    <row r="580" spans="17:62" s="6" customFormat="1"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</row>
    <row r="581" spans="17:62" s="6" customFormat="1"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</row>
    <row r="582" spans="17:62" s="6" customFormat="1"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</row>
    <row r="583" spans="17:62" s="6" customFormat="1"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</row>
    <row r="584" spans="17:62" s="6" customFormat="1"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</row>
    <row r="585" spans="17:62" s="6" customFormat="1"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</row>
    <row r="586" spans="17:62" s="6" customFormat="1"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</row>
    <row r="587" spans="17:62" s="6" customFormat="1"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</row>
    <row r="588" spans="17:62" s="6" customFormat="1"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</row>
    <row r="589" spans="17:62" s="6" customFormat="1"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</row>
    <row r="590" spans="17:62" s="6" customFormat="1"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</row>
    <row r="591" spans="17:62" s="6" customFormat="1"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</row>
    <row r="592" spans="17:62" s="6" customFormat="1"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</row>
    <row r="593" spans="17:62" s="6" customFormat="1"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</row>
    <row r="594" spans="17:62" s="6" customFormat="1"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</row>
    <row r="595" spans="17:62" s="6" customFormat="1"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</row>
    <row r="596" spans="17:62" s="6" customFormat="1"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</row>
    <row r="597" spans="17:62" s="6" customFormat="1"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</row>
    <row r="598" spans="17:62" s="6" customFormat="1"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</row>
    <row r="599" spans="17:62" s="6" customFormat="1"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</row>
    <row r="600" spans="17:62" s="6" customFormat="1"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</row>
    <row r="601" spans="17:62" s="6" customFormat="1"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</row>
    <row r="602" spans="17:62" s="6" customFormat="1"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</row>
    <row r="603" spans="17:62" s="6" customFormat="1"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</row>
    <row r="604" spans="17:62" s="6" customFormat="1"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</row>
    <row r="605" spans="17:62" s="6" customFormat="1"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</row>
    <row r="606" spans="17:62" s="6" customFormat="1"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</row>
    <row r="607" spans="17:62" s="6" customFormat="1"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</row>
    <row r="608" spans="17:62" s="6" customFormat="1"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</row>
    <row r="609" spans="17:62" s="6" customFormat="1"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</row>
    <row r="610" spans="17:62" s="6" customFormat="1"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</row>
    <row r="611" spans="17:62" s="6" customFormat="1"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</row>
    <row r="612" spans="17:62" s="6" customFormat="1"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</row>
    <row r="613" spans="17:62" s="6" customFormat="1"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</row>
    <row r="614" spans="17:62" s="6" customFormat="1"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</row>
    <row r="615" spans="17:62" s="6" customFormat="1"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</row>
    <row r="616" spans="17:62" s="6" customFormat="1"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</row>
    <row r="617" spans="17:62" s="6" customFormat="1"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</row>
    <row r="618" spans="17:62" s="6" customFormat="1"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</row>
    <row r="619" spans="17:62" s="6" customFormat="1"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</row>
    <row r="620" spans="17:62" s="6" customFormat="1"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</row>
    <row r="621" spans="17:62" s="6" customFormat="1"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</row>
    <row r="622" spans="17:62" s="6" customFormat="1"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</row>
    <row r="623" spans="17:62" s="6" customFormat="1"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</row>
    <row r="624" spans="17:62" s="6" customFormat="1"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</row>
    <row r="625" spans="17:62" s="6" customFormat="1"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</row>
    <row r="626" spans="17:62" s="6" customFormat="1"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</row>
    <row r="627" spans="17:62" s="6" customFormat="1"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</row>
    <row r="628" spans="17:62" s="6" customFormat="1"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</row>
    <row r="629" spans="17:62" s="6" customFormat="1"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</row>
    <row r="630" spans="17:62" s="6" customFormat="1"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</row>
    <row r="631" spans="17:62" s="6" customFormat="1"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</row>
    <row r="632" spans="17:62" s="6" customFormat="1"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</row>
    <row r="633" spans="17:62" s="6" customFormat="1"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</row>
    <row r="634" spans="17:62" s="6" customFormat="1"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</row>
    <row r="635" spans="17:62" s="6" customFormat="1"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</row>
    <row r="636" spans="17:62" s="6" customFormat="1"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</row>
    <row r="637" spans="17:62" s="6" customFormat="1"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</row>
    <row r="638" spans="17:62" s="6" customFormat="1"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</row>
    <row r="639" spans="17:62" s="6" customFormat="1"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</row>
    <row r="640" spans="17:62" s="6" customFormat="1"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</row>
    <row r="641" spans="17:62" s="6" customFormat="1"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</row>
    <row r="642" spans="17:62" s="6" customFormat="1"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</row>
    <row r="643" spans="17:62" s="6" customFormat="1"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</row>
    <row r="644" spans="17:62" s="6" customFormat="1"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</row>
    <row r="645" spans="17:62" s="6" customFormat="1"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</row>
    <row r="646" spans="17:62" s="6" customFormat="1"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</row>
    <row r="647" spans="17:62" s="6" customFormat="1"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</row>
    <row r="648" spans="17:62" s="6" customFormat="1"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</row>
    <row r="649" spans="17:62" s="6" customFormat="1"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</row>
    <row r="650" spans="17:62" s="6" customFormat="1"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</row>
    <row r="651" spans="17:62" s="6" customFormat="1"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</row>
    <row r="652" spans="17:62" s="6" customFormat="1"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</row>
    <row r="653" spans="17:62" s="6" customFormat="1"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</row>
    <row r="654" spans="17:62" s="6" customFormat="1"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</row>
    <row r="655" spans="17:62" s="6" customFormat="1"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</row>
    <row r="656" spans="17:62" s="6" customFormat="1"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</row>
    <row r="657" spans="17:62" s="6" customFormat="1"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</row>
    <row r="658" spans="17:62" s="6" customFormat="1"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</row>
    <row r="659" spans="17:62" s="6" customFormat="1"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</row>
    <row r="660" spans="17:62" s="6" customFormat="1"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</row>
    <row r="661" spans="17:62" s="6" customFormat="1"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</row>
    <row r="662" spans="17:62" s="6" customFormat="1"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</row>
    <row r="663" spans="17:62" s="6" customFormat="1"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</row>
    <row r="664" spans="17:62" s="6" customFormat="1"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</row>
    <row r="665" spans="17:62" s="6" customFormat="1"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</row>
    <row r="666" spans="17:62" s="6" customFormat="1"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</row>
    <row r="667" spans="17:62" s="6" customFormat="1"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</row>
    <row r="668" spans="17:62" s="6" customFormat="1"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</row>
    <row r="669" spans="17:62" s="6" customFormat="1"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</row>
    <row r="670" spans="17:62" s="6" customFormat="1"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</row>
    <row r="671" spans="17:62" s="6" customFormat="1"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</row>
    <row r="672" spans="17:62" s="6" customFormat="1"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</row>
    <row r="673" spans="17:62" s="6" customFormat="1"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</row>
    <row r="674" spans="17:62" s="6" customFormat="1"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</row>
    <row r="675" spans="17:62" s="6" customFormat="1"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</row>
    <row r="676" spans="17:62" s="6" customFormat="1"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</row>
    <row r="677" spans="17:62" s="6" customFormat="1"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</row>
    <row r="678" spans="17:62" s="6" customFormat="1"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</row>
    <row r="679" spans="17:62" s="6" customFormat="1"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</row>
    <row r="680" spans="17:62" s="6" customFormat="1"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</row>
    <row r="681" spans="17:62" s="6" customFormat="1"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</row>
    <row r="682" spans="17:62" s="6" customFormat="1"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</row>
    <row r="683" spans="17:62" s="6" customFormat="1"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</row>
    <row r="684" spans="17:62" s="6" customFormat="1"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</row>
    <row r="685" spans="17:62" s="6" customFormat="1"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</row>
    <row r="686" spans="17:62" s="6" customFormat="1"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</row>
    <row r="687" spans="17:62" s="6" customFormat="1"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</row>
    <row r="688" spans="17:62" s="6" customFormat="1"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</row>
    <row r="689" spans="17:62" s="6" customFormat="1"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</row>
    <row r="690" spans="17:62" s="6" customFormat="1"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</row>
    <row r="691" spans="17:62" s="6" customFormat="1"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</row>
    <row r="692" spans="17:62" s="6" customFormat="1"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</row>
    <row r="693" spans="17:62" s="6" customFormat="1"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</row>
    <row r="694" spans="17:62" s="6" customFormat="1"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</row>
    <row r="695" spans="17:62" s="6" customFormat="1"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</row>
    <row r="696" spans="17:62" s="6" customFormat="1"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</row>
    <row r="697" spans="17:62" s="6" customFormat="1"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</row>
    <row r="698" spans="17:62" s="6" customFormat="1"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</row>
    <row r="699" spans="17:62" s="6" customFormat="1"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</row>
    <row r="700" spans="17:62" s="6" customFormat="1"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</row>
    <row r="701" spans="17:62" s="6" customFormat="1"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</row>
    <row r="702" spans="17:62" s="6" customFormat="1"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</row>
    <row r="703" spans="17:62" s="6" customFormat="1"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</row>
    <row r="704" spans="17:62" s="6" customFormat="1"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</row>
    <row r="705" spans="17:62" s="6" customFormat="1"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</row>
    <row r="706" spans="17:62" s="6" customFormat="1"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</row>
    <row r="707" spans="17:62" s="6" customFormat="1"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</row>
    <row r="708" spans="17:62" s="6" customFormat="1"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</row>
    <row r="709" spans="17:62" s="6" customFormat="1"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</row>
    <row r="710" spans="17:62" s="6" customFormat="1"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</row>
    <row r="711" spans="17:62" s="6" customFormat="1"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</row>
    <row r="712" spans="17:62" s="6" customFormat="1"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</row>
    <row r="713" spans="17:62" s="6" customFormat="1"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</row>
    <row r="714" spans="17:62" s="6" customFormat="1"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</row>
    <row r="715" spans="17:62" s="6" customFormat="1"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</row>
    <row r="716" spans="17:62" s="6" customFormat="1"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</row>
    <row r="717" spans="17:62" s="6" customFormat="1"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</row>
    <row r="718" spans="17:62" s="6" customFormat="1"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</row>
    <row r="719" spans="17:62" s="6" customFormat="1"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</row>
    <row r="720" spans="17:62" s="6" customFormat="1"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</row>
    <row r="721" spans="17:62" s="6" customFormat="1"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</row>
    <row r="722" spans="17:62" s="6" customFormat="1"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</row>
    <row r="723" spans="17:62" s="6" customFormat="1"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</row>
    <row r="724" spans="17:62" s="6" customFormat="1"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</row>
    <row r="725" spans="17:62" s="6" customFormat="1"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</row>
    <row r="726" spans="17:62" s="6" customFormat="1"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</row>
    <row r="727" spans="17:62" s="6" customFormat="1"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</row>
    <row r="728" spans="17:62" s="6" customFormat="1"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</row>
    <row r="729" spans="17:62" s="6" customFormat="1"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</row>
    <row r="730" spans="17:62" s="6" customFormat="1"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</row>
    <row r="731" spans="17:62" s="6" customFormat="1"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</row>
    <row r="732" spans="17:62" s="6" customFormat="1"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</row>
    <row r="733" spans="17:62" s="6" customFormat="1"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</row>
    <row r="734" spans="17:62" s="6" customFormat="1"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</row>
    <row r="735" spans="17:62" s="6" customFormat="1"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</row>
    <row r="736" spans="17:62" s="6" customFormat="1"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</row>
    <row r="737" spans="17:62" s="6" customFormat="1"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</row>
    <row r="738" spans="17:62" s="6" customFormat="1"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</row>
    <row r="739" spans="17:62" s="6" customFormat="1"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</row>
    <row r="740" spans="17:62" s="6" customFormat="1"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</row>
    <row r="741" spans="17:62" s="6" customFormat="1"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</row>
    <row r="742" spans="17:62" s="6" customFormat="1"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</row>
    <row r="743" spans="17:62" s="6" customFormat="1"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</row>
    <row r="744" spans="17:62" s="6" customFormat="1"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</row>
    <row r="745" spans="17:62" s="6" customFormat="1"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</row>
    <row r="746" spans="17:62" s="6" customFormat="1"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</row>
    <row r="747" spans="17:62" s="6" customFormat="1"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</row>
    <row r="748" spans="17:62" s="6" customFormat="1"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</row>
    <row r="749" spans="17:62" s="6" customFormat="1"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</row>
    <row r="750" spans="17:62" s="6" customFormat="1"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</row>
    <row r="751" spans="17:62" s="6" customFormat="1"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</row>
    <row r="752" spans="17:62" s="6" customFormat="1"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</row>
    <row r="753" spans="17:62" s="6" customFormat="1"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</row>
    <row r="754" spans="17:62" s="6" customFormat="1"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</row>
    <row r="755" spans="17:62" s="6" customFormat="1"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</row>
    <row r="756" spans="17:62" s="6" customFormat="1"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</row>
    <row r="757" spans="17:62" s="6" customFormat="1"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</row>
    <row r="758" spans="17:62" s="6" customFormat="1"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</row>
    <row r="759" spans="17:62" s="6" customFormat="1"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</row>
    <row r="760" spans="17:62" s="6" customFormat="1"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</row>
    <row r="761" spans="17:62" s="6" customFormat="1"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</row>
    <row r="762" spans="17:62" s="6" customFormat="1"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</row>
    <row r="763" spans="17:62" s="6" customFormat="1"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</row>
    <row r="764" spans="17:62" s="6" customFormat="1"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</row>
    <row r="765" spans="17:62" s="6" customFormat="1"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</row>
    <row r="766" spans="17:62" s="6" customFormat="1"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</row>
    <row r="767" spans="17:62" s="6" customFormat="1"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</row>
    <row r="768" spans="17:62" s="6" customFormat="1"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</row>
    <row r="769" spans="17:62" s="6" customFormat="1"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</row>
    <row r="770" spans="17:62" s="6" customFormat="1"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</row>
    <row r="771" spans="17:62" s="6" customFormat="1"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</row>
    <row r="772" spans="17:62" s="6" customFormat="1"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</row>
    <row r="773" spans="17:62" s="6" customFormat="1"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</row>
    <row r="774" spans="17:62" s="6" customFormat="1"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</row>
    <row r="775" spans="17:62" s="6" customFormat="1"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</row>
    <row r="776" spans="17:62" s="6" customFormat="1"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</row>
    <row r="777" spans="17:62" s="6" customFormat="1"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</row>
    <row r="778" spans="17:62" s="6" customFormat="1"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</row>
    <row r="779" spans="17:62" s="6" customFormat="1"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</row>
    <row r="780" spans="17:62" s="6" customFormat="1"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</row>
    <row r="781" spans="17:62" s="6" customFormat="1"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</row>
    <row r="782" spans="17:62" s="6" customFormat="1"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</row>
    <row r="783" spans="17:62" s="6" customFormat="1"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</row>
    <row r="784" spans="17:62" s="6" customFormat="1"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</row>
    <row r="785" spans="17:62" s="6" customFormat="1"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</row>
    <row r="786" spans="17:62" s="6" customFormat="1"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</row>
    <row r="787" spans="17:62" s="6" customFormat="1"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</row>
    <row r="788" spans="17:62" s="6" customFormat="1"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</row>
    <row r="789" spans="17:62" s="6" customFormat="1"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</row>
    <row r="790" spans="17:62" s="6" customFormat="1"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</row>
    <row r="791" spans="17:62" s="6" customFormat="1"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</row>
    <row r="792" spans="17:62" s="6" customFormat="1"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</row>
    <row r="793" spans="17:62" s="6" customFormat="1"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</row>
    <row r="794" spans="17:62" s="6" customFormat="1"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</row>
    <row r="795" spans="17:62" s="6" customFormat="1"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</row>
    <row r="796" spans="17:62" s="6" customFormat="1"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</row>
    <row r="797" spans="17:62" s="6" customFormat="1"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7"/>
      <c r="BE797" s="7"/>
      <c r="BF797" s="7"/>
      <c r="BG797" s="7"/>
      <c r="BH797" s="7"/>
      <c r="BI797" s="7"/>
      <c r="BJ797" s="7"/>
    </row>
    <row r="798" spans="17:62" s="6" customFormat="1"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7"/>
      <c r="BJ798" s="7"/>
    </row>
    <row r="799" spans="17:62" s="6" customFormat="1"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7"/>
      <c r="BE799" s="7"/>
      <c r="BF799" s="7"/>
      <c r="BG799" s="7"/>
      <c r="BH799" s="7"/>
      <c r="BI799" s="7"/>
      <c r="BJ799" s="7"/>
    </row>
    <row r="800" spans="17:62" s="6" customFormat="1"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</row>
    <row r="801" spans="17:62" s="6" customFormat="1"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</row>
    <row r="802" spans="17:62" s="6" customFormat="1"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</row>
    <row r="803" spans="17:62" s="6" customFormat="1"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7"/>
      <c r="BE803" s="7"/>
      <c r="BF803" s="7"/>
      <c r="BG803" s="7"/>
      <c r="BH803" s="7"/>
      <c r="BI803" s="7"/>
      <c r="BJ803" s="7"/>
    </row>
    <row r="804" spans="17:62" s="6" customFormat="1"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7"/>
      <c r="BE804" s="7"/>
      <c r="BF804" s="7"/>
      <c r="BG804" s="7"/>
      <c r="BH804" s="7"/>
      <c r="BI804" s="7"/>
      <c r="BJ804" s="7"/>
    </row>
    <row r="805" spans="17:62" s="6" customFormat="1"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7"/>
      <c r="BJ805" s="7"/>
    </row>
    <row r="806" spans="17:62" s="6" customFormat="1"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7"/>
      <c r="BE806" s="7"/>
      <c r="BF806" s="7"/>
      <c r="BG806" s="7"/>
      <c r="BH806" s="7"/>
      <c r="BI806" s="7"/>
      <c r="BJ806" s="7"/>
    </row>
    <row r="807" spans="17:62" s="6" customFormat="1"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7"/>
      <c r="BE807" s="7"/>
      <c r="BF807" s="7"/>
      <c r="BG807" s="7"/>
      <c r="BH807" s="7"/>
      <c r="BI807" s="7"/>
      <c r="BJ807" s="7"/>
    </row>
    <row r="808" spans="17:62" s="6" customFormat="1"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7"/>
      <c r="BE808" s="7"/>
      <c r="BF808" s="7"/>
      <c r="BG808" s="7"/>
      <c r="BH808" s="7"/>
      <c r="BI808" s="7"/>
      <c r="BJ808" s="7"/>
    </row>
    <row r="809" spans="17:62" s="6" customFormat="1"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7"/>
      <c r="BE809" s="7"/>
      <c r="BF809" s="7"/>
      <c r="BG809" s="7"/>
      <c r="BH809" s="7"/>
      <c r="BI809" s="7"/>
      <c r="BJ809" s="7"/>
    </row>
    <row r="810" spans="17:62" s="6" customFormat="1"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</row>
    <row r="811" spans="17:62" s="6" customFormat="1"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</row>
    <row r="812" spans="17:62" s="6" customFormat="1"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</row>
    <row r="813" spans="17:62" s="6" customFormat="1"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</row>
    <row r="814" spans="17:62" s="6" customFormat="1"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</row>
    <row r="815" spans="17:62" s="6" customFormat="1"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</row>
    <row r="816" spans="17:62" s="6" customFormat="1"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</row>
    <row r="817" spans="17:62" s="6" customFormat="1"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</row>
    <row r="818" spans="17:62" s="6" customFormat="1"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</row>
    <row r="819" spans="17:62" s="6" customFormat="1"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</row>
    <row r="820" spans="17:62" s="6" customFormat="1"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</row>
    <row r="821" spans="17:62" s="6" customFormat="1"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</row>
    <row r="822" spans="17:62" s="6" customFormat="1"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</row>
    <row r="823" spans="17:62" s="6" customFormat="1"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</row>
    <row r="824" spans="17:62" s="6" customFormat="1"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</row>
    <row r="825" spans="17:62" s="6" customFormat="1"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</row>
    <row r="826" spans="17:62" s="6" customFormat="1"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</row>
    <row r="827" spans="17:62" s="6" customFormat="1"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</row>
    <row r="828" spans="17:62" s="6" customFormat="1"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</row>
    <row r="829" spans="17:62" s="6" customFormat="1"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</row>
    <row r="830" spans="17:62" s="6" customFormat="1"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</row>
    <row r="831" spans="17:62" s="6" customFormat="1"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</row>
    <row r="832" spans="17:62" s="6" customFormat="1"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</row>
    <row r="833" spans="17:62" s="6" customFormat="1"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</row>
    <row r="834" spans="17:62" s="6" customFormat="1"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</row>
    <row r="835" spans="17:62" s="6" customFormat="1"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</row>
    <row r="836" spans="17:62" s="6" customFormat="1"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</row>
    <row r="837" spans="17:62" s="6" customFormat="1"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</row>
    <row r="838" spans="17:62" s="6" customFormat="1"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</row>
    <row r="839" spans="17:62" s="6" customFormat="1"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</row>
    <row r="840" spans="17:62" s="6" customFormat="1"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</row>
    <row r="841" spans="17:62" s="6" customFormat="1"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</row>
    <row r="842" spans="17:62" s="6" customFormat="1"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</row>
    <row r="843" spans="17:62" s="6" customFormat="1"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</row>
    <row r="844" spans="17:62" s="6" customFormat="1"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</row>
    <row r="845" spans="17:62" s="6" customFormat="1"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</row>
    <row r="846" spans="17:62" s="6" customFormat="1"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</row>
    <row r="847" spans="17:62" s="6" customFormat="1"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</row>
    <row r="848" spans="17:62" s="6" customFormat="1"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</row>
    <row r="849" spans="17:62" s="6" customFormat="1"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</row>
    <row r="850" spans="17:62" s="6" customFormat="1"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</row>
    <row r="851" spans="17:62" s="6" customFormat="1"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</row>
    <row r="852" spans="17:62" s="6" customFormat="1"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</row>
    <row r="853" spans="17:62" s="6" customFormat="1"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</row>
    <row r="854" spans="17:62" s="6" customFormat="1"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</row>
    <row r="855" spans="17:62" s="6" customFormat="1"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</row>
    <row r="856" spans="17:62" s="6" customFormat="1"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</row>
    <row r="857" spans="17:62" s="6" customFormat="1"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</row>
    <row r="858" spans="17:62" s="6" customFormat="1"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</row>
    <row r="859" spans="17:62" s="6" customFormat="1"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</row>
    <row r="860" spans="17:62" s="6" customFormat="1"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</row>
    <row r="861" spans="17:62" s="6" customFormat="1"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</row>
    <row r="862" spans="17:62" s="6" customFormat="1"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</row>
    <row r="863" spans="17:62" s="6" customFormat="1"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</row>
    <row r="864" spans="17:62" s="6" customFormat="1"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</row>
    <row r="865" spans="17:62" s="6" customFormat="1"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</row>
    <row r="866" spans="17:62" s="6" customFormat="1"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</row>
    <row r="867" spans="17:62" s="6" customFormat="1"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</row>
    <row r="868" spans="17:62" s="6" customFormat="1"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</row>
    <row r="869" spans="17:62" s="6" customFormat="1"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</row>
    <row r="870" spans="17:62" s="6" customFormat="1"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</row>
    <row r="871" spans="17:62" s="6" customFormat="1"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</row>
    <row r="872" spans="17:62" s="6" customFormat="1"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</row>
    <row r="873" spans="17:62" s="6" customFormat="1"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</row>
    <row r="874" spans="17:62" s="6" customFormat="1"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</row>
    <row r="875" spans="17:62" s="6" customFormat="1"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</row>
    <row r="876" spans="17:62" s="6" customFormat="1"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7"/>
      <c r="BH876" s="7"/>
      <c r="BI876" s="7"/>
      <c r="BJ876" s="7"/>
    </row>
    <row r="877" spans="17:62" s="6" customFormat="1"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7"/>
      <c r="BH877" s="7"/>
      <c r="BI877" s="7"/>
      <c r="BJ877" s="7"/>
    </row>
    <row r="878" spans="17:62" s="6" customFormat="1"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7"/>
      <c r="BH878" s="7"/>
      <c r="BI878" s="7"/>
      <c r="BJ878" s="7"/>
    </row>
    <row r="879" spans="17:62" s="6" customFormat="1"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</row>
    <row r="880" spans="17:62" s="6" customFormat="1"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</row>
    <row r="881" spans="17:62" s="6" customFormat="1"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</row>
    <row r="882" spans="17:62" s="6" customFormat="1"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</row>
    <row r="883" spans="17:62" s="6" customFormat="1"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</row>
    <row r="884" spans="17:62" s="6" customFormat="1"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</row>
    <row r="885" spans="17:62" s="6" customFormat="1"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</row>
    <row r="886" spans="17:62" s="6" customFormat="1"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</row>
    <row r="887" spans="17:62" s="6" customFormat="1"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</row>
    <row r="888" spans="17:62" s="6" customFormat="1"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7"/>
      <c r="BJ888" s="7"/>
    </row>
    <row r="889" spans="17:62" s="6" customFormat="1"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7"/>
      <c r="BE889" s="7"/>
      <c r="BF889" s="7"/>
      <c r="BG889" s="7"/>
      <c r="BH889" s="7"/>
      <c r="BI889" s="7"/>
      <c r="BJ889" s="7"/>
    </row>
    <row r="890" spans="17:62" s="6" customFormat="1"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</row>
    <row r="891" spans="17:62" s="6" customFormat="1"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</row>
    <row r="892" spans="17:62" s="6" customFormat="1"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</row>
    <row r="893" spans="17:62" s="6" customFormat="1"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7"/>
      <c r="BE893" s="7"/>
      <c r="BF893" s="7"/>
      <c r="BG893" s="7"/>
      <c r="BH893" s="7"/>
      <c r="BI893" s="7"/>
      <c r="BJ893" s="7"/>
    </row>
    <row r="894" spans="17:62" s="6" customFormat="1"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7"/>
      <c r="BE894" s="7"/>
      <c r="BF894" s="7"/>
      <c r="BG894" s="7"/>
      <c r="BH894" s="7"/>
      <c r="BI894" s="7"/>
      <c r="BJ894" s="7"/>
    </row>
    <row r="895" spans="17:62" s="6" customFormat="1"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</row>
    <row r="896" spans="17:62" s="6" customFormat="1"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</row>
    <row r="897" spans="17:62" s="6" customFormat="1"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7"/>
      <c r="BE897" s="7"/>
      <c r="BF897" s="7"/>
      <c r="BG897" s="7"/>
      <c r="BH897" s="7"/>
      <c r="BI897" s="7"/>
      <c r="BJ897" s="7"/>
    </row>
    <row r="898" spans="17:62" s="6" customFormat="1"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7"/>
      <c r="BE898" s="7"/>
      <c r="BF898" s="7"/>
      <c r="BG898" s="7"/>
      <c r="BH898" s="7"/>
      <c r="BI898" s="7"/>
      <c r="BJ898" s="7"/>
    </row>
    <row r="899" spans="17:62" s="6" customFormat="1"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/>
      <c r="BE899" s="7"/>
      <c r="BF899" s="7"/>
      <c r="BG899" s="7"/>
      <c r="BH899" s="7"/>
      <c r="BI899" s="7"/>
      <c r="BJ899" s="7"/>
    </row>
    <row r="900" spans="17:62" s="6" customFormat="1"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7"/>
      <c r="BE900" s="7"/>
      <c r="BF900" s="7"/>
      <c r="BG900" s="7"/>
      <c r="BH900" s="7"/>
      <c r="BI900" s="7"/>
      <c r="BJ900" s="7"/>
    </row>
    <row r="901" spans="17:62" s="6" customFormat="1"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</row>
    <row r="902" spans="17:62" s="6" customFormat="1"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</row>
    <row r="903" spans="17:62" s="6" customFormat="1"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</row>
    <row r="904" spans="17:62" s="6" customFormat="1"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</row>
    <row r="905" spans="17:62" s="6" customFormat="1"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7"/>
      <c r="BE905" s="7"/>
      <c r="BF905" s="7"/>
      <c r="BG905" s="7"/>
      <c r="BH905" s="7"/>
      <c r="BI905" s="7"/>
      <c r="BJ905" s="7"/>
    </row>
    <row r="906" spans="17:62" s="6" customFormat="1"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</row>
    <row r="907" spans="17:62" s="6" customFormat="1"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</row>
    <row r="908" spans="17:62" s="6" customFormat="1"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</row>
    <row r="909" spans="17:62" s="6" customFormat="1"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</row>
    <row r="910" spans="17:62" s="6" customFormat="1"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</row>
    <row r="911" spans="17:62" s="6" customFormat="1"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</row>
    <row r="912" spans="17:62" s="6" customFormat="1"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</row>
    <row r="913" spans="17:62" s="6" customFormat="1"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</row>
    <row r="914" spans="17:62" s="6" customFormat="1"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</row>
    <row r="915" spans="17:62" s="6" customFormat="1"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</row>
    <row r="916" spans="17:62" s="6" customFormat="1"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</row>
    <row r="917" spans="17:62" s="6" customFormat="1"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</row>
    <row r="918" spans="17:62" s="6" customFormat="1"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</row>
    <row r="919" spans="17:62" s="6" customFormat="1"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</row>
    <row r="920" spans="17:62" s="6" customFormat="1"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</row>
    <row r="921" spans="17:62" s="6" customFormat="1"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</row>
    <row r="922" spans="17:62" s="6" customFormat="1"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</row>
    <row r="923" spans="17:62" s="6" customFormat="1"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</row>
    <row r="924" spans="17:62" s="6" customFormat="1"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</row>
    <row r="925" spans="17:62" s="6" customFormat="1"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</row>
    <row r="926" spans="17:62" s="6" customFormat="1"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</row>
    <row r="927" spans="17:62" s="6" customFormat="1"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</row>
    <row r="928" spans="17:62" s="6" customFormat="1"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</row>
    <row r="929" spans="17:62" s="6" customFormat="1"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</row>
    <row r="930" spans="17:62" s="6" customFormat="1"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</row>
    <row r="931" spans="17:62" s="6" customFormat="1"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</row>
    <row r="932" spans="17:62" s="6" customFormat="1"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</row>
    <row r="933" spans="17:62" s="6" customFormat="1"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</row>
    <row r="934" spans="17:62" s="6" customFormat="1"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</row>
    <row r="935" spans="17:62" s="6" customFormat="1"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</row>
    <row r="936" spans="17:62" s="6" customFormat="1"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</row>
    <row r="937" spans="17:62" s="6" customFormat="1"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</row>
    <row r="938" spans="17:62" s="6" customFormat="1"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</row>
    <row r="939" spans="17:62" s="6" customFormat="1"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</row>
    <row r="940" spans="17:62" s="6" customFormat="1"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</row>
    <row r="941" spans="17:62" s="6" customFormat="1"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</row>
    <row r="942" spans="17:62" s="6" customFormat="1"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</row>
    <row r="943" spans="17:62" s="6" customFormat="1"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</row>
    <row r="944" spans="17:62" s="6" customFormat="1"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</row>
    <row r="945" spans="17:62" s="6" customFormat="1"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</row>
    <row r="946" spans="17:62" s="6" customFormat="1"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</row>
    <row r="947" spans="17:62" s="6" customFormat="1"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</row>
    <row r="948" spans="17:62" s="6" customFormat="1"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</row>
    <row r="949" spans="17:62" s="6" customFormat="1"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</row>
    <row r="950" spans="17:62" s="6" customFormat="1"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</row>
    <row r="951" spans="17:62" s="6" customFormat="1"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</row>
    <row r="952" spans="17:62" s="6" customFormat="1"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</row>
    <row r="953" spans="17:62" s="6" customFormat="1"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7"/>
      <c r="BE953" s="7"/>
      <c r="BF953" s="7"/>
      <c r="BG953" s="7"/>
      <c r="BH953" s="7"/>
      <c r="BI953" s="7"/>
      <c r="BJ953" s="7"/>
    </row>
    <row r="954" spans="17:62" s="6" customFormat="1"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7"/>
      <c r="BE954" s="7"/>
      <c r="BF954" s="7"/>
      <c r="BG954" s="7"/>
      <c r="BH954" s="7"/>
      <c r="BI954" s="7"/>
      <c r="BJ954" s="7"/>
    </row>
    <row r="955" spans="17:62" s="6" customFormat="1"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7"/>
      <c r="BE955" s="7"/>
      <c r="BF955" s="7"/>
      <c r="BG955" s="7"/>
      <c r="BH955" s="7"/>
      <c r="BI955" s="7"/>
      <c r="BJ955" s="7"/>
    </row>
    <row r="956" spans="17:62" s="6" customFormat="1"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7"/>
      <c r="BE956" s="7"/>
      <c r="BF956" s="7"/>
      <c r="BG956" s="7"/>
      <c r="BH956" s="7"/>
      <c r="BI956" s="7"/>
      <c r="BJ956" s="7"/>
    </row>
    <row r="957" spans="17:62" s="6" customFormat="1"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7"/>
      <c r="BE957" s="7"/>
      <c r="BF957" s="7"/>
      <c r="BG957" s="7"/>
      <c r="BH957" s="7"/>
      <c r="BI957" s="7"/>
      <c r="BJ957" s="7"/>
    </row>
    <row r="958" spans="17:62" s="6" customFormat="1"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7"/>
      <c r="BF958" s="7"/>
      <c r="BG958" s="7"/>
      <c r="BH958" s="7"/>
      <c r="BI958" s="7"/>
      <c r="BJ958" s="7"/>
    </row>
    <row r="959" spans="17:62" s="6" customFormat="1"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7"/>
      <c r="BE959" s="7"/>
      <c r="BF959" s="7"/>
      <c r="BG959" s="7"/>
      <c r="BH959" s="7"/>
      <c r="BI959" s="7"/>
      <c r="BJ959" s="7"/>
    </row>
    <row r="960" spans="17:62" s="6" customFormat="1"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7"/>
      <c r="BE960" s="7"/>
      <c r="BF960" s="7"/>
      <c r="BG960" s="7"/>
      <c r="BH960" s="7"/>
      <c r="BI960" s="7"/>
      <c r="BJ960" s="7"/>
    </row>
    <row r="961" spans="17:62" s="6" customFormat="1"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</row>
    <row r="962" spans="17:62" s="6" customFormat="1"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7"/>
      <c r="BE962" s="7"/>
      <c r="BF962" s="7"/>
      <c r="BG962" s="7"/>
      <c r="BH962" s="7"/>
      <c r="BI962" s="7"/>
      <c r="BJ962" s="7"/>
    </row>
    <row r="963" spans="17:62" s="6" customFormat="1"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7"/>
      <c r="BI963" s="7"/>
      <c r="BJ963" s="7"/>
    </row>
    <row r="964" spans="17:62" s="6" customFormat="1"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</row>
    <row r="965" spans="17:62" s="6" customFormat="1"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</row>
    <row r="966" spans="17:62" s="6" customFormat="1"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7"/>
      <c r="BJ966" s="7"/>
    </row>
    <row r="967" spans="17:62" s="6" customFormat="1"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7"/>
      <c r="BJ967" s="7"/>
    </row>
    <row r="968" spans="17:62" s="6" customFormat="1"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</row>
    <row r="969" spans="17:62" s="6" customFormat="1"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7"/>
      <c r="BE969" s="7"/>
      <c r="BF969" s="7"/>
      <c r="BG969" s="7"/>
      <c r="BH969" s="7"/>
      <c r="BI969" s="7"/>
      <c r="BJ969" s="7"/>
    </row>
    <row r="970" spans="17:62" s="6" customFormat="1"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7"/>
      <c r="BE970" s="7"/>
      <c r="BF970" s="7"/>
      <c r="BG970" s="7"/>
      <c r="BH970" s="7"/>
      <c r="BI970" s="7"/>
      <c r="BJ970" s="7"/>
    </row>
    <row r="971" spans="17:62" s="6" customFormat="1"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</row>
    <row r="972" spans="17:62" s="6" customFormat="1"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7"/>
      <c r="BJ972" s="7"/>
    </row>
    <row r="973" spans="17:62" s="6" customFormat="1"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</row>
    <row r="974" spans="17:62" s="6" customFormat="1"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7"/>
      <c r="BE974" s="7"/>
      <c r="BF974" s="7"/>
      <c r="BG974" s="7"/>
      <c r="BH974" s="7"/>
      <c r="BI974" s="7"/>
      <c r="BJ974" s="7"/>
    </row>
    <row r="975" spans="17:62" s="6" customFormat="1"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7"/>
      <c r="BE975" s="7"/>
      <c r="BF975" s="7"/>
      <c r="BG975" s="7"/>
      <c r="BH975" s="7"/>
      <c r="BI975" s="7"/>
      <c r="BJ975" s="7"/>
    </row>
    <row r="976" spans="17:62" s="6" customFormat="1"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7"/>
      <c r="BE976" s="7"/>
      <c r="BF976" s="7"/>
      <c r="BG976" s="7"/>
      <c r="BH976" s="7"/>
      <c r="BI976" s="7"/>
      <c r="BJ976" s="7"/>
    </row>
    <row r="977" spans="17:62" s="6" customFormat="1"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7"/>
      <c r="BJ977" s="7"/>
    </row>
    <row r="978" spans="17:62" s="6" customFormat="1"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7"/>
      <c r="BE978" s="7"/>
      <c r="BF978" s="7"/>
      <c r="BG978" s="7"/>
      <c r="BH978" s="7"/>
      <c r="BI978" s="7"/>
      <c r="BJ978" s="7"/>
    </row>
    <row r="979" spans="17:62" s="6" customFormat="1"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7"/>
      <c r="BE979" s="7"/>
      <c r="BF979" s="7"/>
      <c r="BG979" s="7"/>
      <c r="BH979" s="7"/>
      <c r="BI979" s="7"/>
      <c r="BJ979" s="7"/>
    </row>
    <row r="980" spans="17:62" s="6" customFormat="1"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</row>
    <row r="981" spans="17:62" s="6" customFormat="1"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</row>
    <row r="982" spans="17:62" s="6" customFormat="1"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7"/>
      <c r="BE982" s="7"/>
      <c r="BF982" s="7"/>
      <c r="BG982" s="7"/>
      <c r="BH982" s="7"/>
      <c r="BI982" s="7"/>
      <c r="BJ982" s="7"/>
    </row>
    <row r="983" spans="17:62" s="6" customFormat="1"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7"/>
      <c r="BE983" s="7"/>
      <c r="BF983" s="7"/>
      <c r="BG983" s="7"/>
      <c r="BH983" s="7"/>
      <c r="BI983" s="7"/>
      <c r="BJ983" s="7"/>
    </row>
    <row r="984" spans="17:62" s="6" customFormat="1"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7"/>
      <c r="BE984" s="7"/>
      <c r="BF984" s="7"/>
      <c r="BG984" s="7"/>
      <c r="BH984" s="7"/>
      <c r="BI984" s="7"/>
      <c r="BJ984" s="7"/>
    </row>
    <row r="985" spans="17:62" s="6" customFormat="1"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7"/>
      <c r="BE985" s="7"/>
      <c r="BF985" s="7"/>
      <c r="BG985" s="7"/>
      <c r="BH985" s="7"/>
      <c r="BI985" s="7"/>
      <c r="BJ985" s="7"/>
    </row>
    <row r="986" spans="17:62" s="6" customFormat="1"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7"/>
      <c r="BE986" s="7"/>
      <c r="BF986" s="7"/>
      <c r="BG986" s="7"/>
      <c r="BH986" s="7"/>
      <c r="BI986" s="7"/>
      <c r="BJ986" s="7"/>
    </row>
    <row r="987" spans="17:62" s="6" customFormat="1"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7"/>
      <c r="BJ987" s="7"/>
    </row>
    <row r="988" spans="17:62" s="6" customFormat="1"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7"/>
      <c r="BE988" s="7"/>
      <c r="BF988" s="7"/>
      <c r="BG988" s="7"/>
      <c r="BH988" s="7"/>
      <c r="BI988" s="7"/>
      <c r="BJ988" s="7"/>
    </row>
    <row r="989" spans="17:62" s="6" customFormat="1"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</row>
    <row r="990" spans="17:62" s="6" customFormat="1"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</row>
    <row r="991" spans="17:62" s="6" customFormat="1"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</row>
    <row r="992" spans="17:62" s="6" customFormat="1"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7"/>
      <c r="BE992" s="7"/>
      <c r="BF992" s="7"/>
      <c r="BG992" s="7"/>
      <c r="BH992" s="7"/>
      <c r="BI992" s="7"/>
      <c r="BJ992" s="7"/>
    </row>
    <row r="993" spans="17:62" s="6" customFormat="1"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7"/>
      <c r="BE993" s="7"/>
      <c r="BF993" s="7"/>
      <c r="BG993" s="7"/>
      <c r="BH993" s="7"/>
      <c r="BI993" s="7"/>
      <c r="BJ993" s="7"/>
    </row>
    <row r="994" spans="17:62" s="6" customFormat="1"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7"/>
      <c r="BE994" s="7"/>
      <c r="BF994" s="7"/>
      <c r="BG994" s="7"/>
      <c r="BH994" s="7"/>
      <c r="BI994" s="7"/>
      <c r="BJ994" s="7"/>
    </row>
    <row r="995" spans="17:62" s="6" customFormat="1"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7"/>
      <c r="BE995" s="7"/>
      <c r="BF995" s="7"/>
      <c r="BG995" s="7"/>
      <c r="BH995" s="7"/>
      <c r="BI995" s="7"/>
      <c r="BJ995" s="7"/>
    </row>
    <row r="996" spans="17:62" s="6" customFormat="1"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7"/>
      <c r="BI996" s="7"/>
      <c r="BJ996" s="7"/>
    </row>
    <row r="997" spans="17:62" s="6" customFormat="1"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7"/>
      <c r="BC997" s="7"/>
      <c r="BD997" s="7"/>
      <c r="BE997" s="7"/>
      <c r="BF997" s="7"/>
      <c r="BG997" s="7"/>
      <c r="BH997" s="7"/>
      <c r="BI997" s="7"/>
      <c r="BJ997" s="7"/>
    </row>
    <row r="998" spans="17:62" s="6" customFormat="1"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7"/>
      <c r="BE998" s="7"/>
      <c r="BF998" s="7"/>
      <c r="BG998" s="7"/>
      <c r="BH998" s="7"/>
      <c r="BI998" s="7"/>
      <c r="BJ998" s="7"/>
    </row>
    <row r="999" spans="17:62" s="6" customFormat="1"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7"/>
      <c r="BD999" s="7"/>
      <c r="BE999" s="7"/>
      <c r="BF999" s="7"/>
      <c r="BG999" s="7"/>
      <c r="BH999" s="7"/>
      <c r="BI999" s="7"/>
      <c r="BJ999" s="7"/>
    </row>
    <row r="1000" spans="17:62" s="6" customFormat="1"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  <c r="BB1000" s="7"/>
      <c r="BC1000" s="7"/>
      <c r="BD1000" s="7"/>
      <c r="BE1000" s="7"/>
      <c r="BF1000" s="7"/>
      <c r="BG1000" s="7"/>
      <c r="BH1000" s="7"/>
      <c r="BI1000" s="7"/>
      <c r="BJ1000" s="7"/>
    </row>
    <row r="1001" spans="17:62" s="6" customFormat="1"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7"/>
      <c r="BE1001" s="7"/>
      <c r="BF1001" s="7"/>
      <c r="BG1001" s="7"/>
      <c r="BH1001" s="7"/>
      <c r="BI1001" s="7"/>
      <c r="BJ1001" s="7"/>
    </row>
    <row r="1002" spans="17:62" s="6" customFormat="1"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  <c r="BB1002" s="7"/>
      <c r="BC1002" s="7"/>
      <c r="BD1002" s="7"/>
      <c r="BE1002" s="7"/>
      <c r="BF1002" s="7"/>
      <c r="BG1002" s="7"/>
      <c r="BH1002" s="7"/>
      <c r="BI1002" s="7"/>
      <c r="BJ1002" s="7"/>
    </row>
    <row r="1003" spans="17:62" s="6" customFormat="1"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7"/>
      <c r="BC1003" s="7"/>
      <c r="BD1003" s="7"/>
      <c r="BE1003" s="7"/>
      <c r="BF1003" s="7"/>
      <c r="BG1003" s="7"/>
      <c r="BH1003" s="7"/>
      <c r="BI1003" s="7"/>
      <c r="BJ1003" s="7"/>
    </row>
    <row r="1004" spans="17:62" s="6" customFormat="1"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  <c r="BB1004" s="7"/>
      <c r="BC1004" s="7"/>
      <c r="BD1004" s="7"/>
      <c r="BE1004" s="7"/>
      <c r="BF1004" s="7"/>
      <c r="BG1004" s="7"/>
      <c r="BH1004" s="7"/>
      <c r="BI1004" s="7"/>
      <c r="BJ1004" s="7"/>
    </row>
    <row r="1005" spans="17:62" s="6" customFormat="1"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7"/>
      <c r="AP1005" s="7"/>
      <c r="AQ1005" s="7"/>
      <c r="AR1005" s="7"/>
      <c r="AS1005" s="7"/>
      <c r="AT1005" s="7"/>
      <c r="AU1005" s="7"/>
      <c r="AV1005" s="7"/>
      <c r="AW1005" s="7"/>
      <c r="AX1005" s="7"/>
      <c r="AY1005" s="7"/>
      <c r="AZ1005" s="7"/>
      <c r="BA1005" s="7"/>
      <c r="BB1005" s="7"/>
      <c r="BC1005" s="7"/>
      <c r="BD1005" s="7"/>
      <c r="BE1005" s="7"/>
      <c r="BF1005" s="7"/>
      <c r="BG1005" s="7"/>
      <c r="BH1005" s="7"/>
      <c r="BI1005" s="7"/>
      <c r="BJ1005" s="7"/>
    </row>
    <row r="1006" spans="17:62" s="6" customFormat="1"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7"/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  <c r="BB1006" s="7"/>
      <c r="BC1006" s="7"/>
      <c r="BD1006" s="7"/>
      <c r="BE1006" s="7"/>
      <c r="BF1006" s="7"/>
      <c r="BG1006" s="7"/>
      <c r="BH1006" s="7"/>
      <c r="BI1006" s="7"/>
      <c r="BJ1006" s="7"/>
    </row>
    <row r="1007" spans="17:62" s="6" customFormat="1"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7"/>
      <c r="AP1007" s="7"/>
      <c r="AQ1007" s="7"/>
      <c r="AR1007" s="7"/>
      <c r="AS1007" s="7"/>
      <c r="AT1007" s="7"/>
      <c r="AU1007" s="7"/>
      <c r="AV1007" s="7"/>
      <c r="AW1007" s="7"/>
      <c r="AX1007" s="7"/>
      <c r="AY1007" s="7"/>
      <c r="AZ1007" s="7"/>
      <c r="BA1007" s="7"/>
      <c r="BB1007" s="7"/>
      <c r="BC1007" s="7"/>
      <c r="BD1007" s="7"/>
      <c r="BE1007" s="7"/>
      <c r="BF1007" s="7"/>
      <c r="BG1007" s="7"/>
      <c r="BH1007" s="7"/>
      <c r="BI1007" s="7"/>
      <c r="BJ1007" s="7"/>
    </row>
    <row r="1008" spans="17:62" s="6" customFormat="1"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  <c r="AU1008" s="7"/>
      <c r="AV1008" s="7"/>
      <c r="AW1008" s="7"/>
      <c r="AX1008" s="7"/>
      <c r="AY1008" s="7"/>
      <c r="AZ1008" s="7"/>
      <c r="BA1008" s="7"/>
      <c r="BB1008" s="7"/>
      <c r="BC1008" s="7"/>
      <c r="BD1008" s="7"/>
      <c r="BE1008" s="7"/>
      <c r="BF1008" s="7"/>
      <c r="BG1008" s="7"/>
      <c r="BH1008" s="7"/>
      <c r="BI1008" s="7"/>
      <c r="BJ1008" s="7"/>
    </row>
    <row r="1009" spans="17:62" s="6" customFormat="1"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  <c r="AU1009" s="7"/>
      <c r="AV1009" s="7"/>
      <c r="AW1009" s="7"/>
      <c r="AX1009" s="7"/>
      <c r="AY1009" s="7"/>
      <c r="AZ1009" s="7"/>
      <c r="BA1009" s="7"/>
      <c r="BB1009" s="7"/>
      <c r="BC1009" s="7"/>
      <c r="BD1009" s="7"/>
      <c r="BE1009" s="7"/>
      <c r="BF1009" s="7"/>
      <c r="BG1009" s="7"/>
      <c r="BH1009" s="7"/>
      <c r="BI1009" s="7"/>
      <c r="BJ1009" s="7"/>
    </row>
    <row r="1010" spans="17:62" s="6" customFormat="1"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7"/>
      <c r="AP1010" s="7"/>
      <c r="AQ1010" s="7"/>
      <c r="AR1010" s="7"/>
      <c r="AS1010" s="7"/>
      <c r="AT1010" s="7"/>
      <c r="AU1010" s="7"/>
      <c r="AV1010" s="7"/>
      <c r="AW1010" s="7"/>
      <c r="AX1010" s="7"/>
      <c r="AY1010" s="7"/>
      <c r="AZ1010" s="7"/>
      <c r="BA1010" s="7"/>
      <c r="BB1010" s="7"/>
      <c r="BC1010" s="7"/>
      <c r="BD1010" s="7"/>
      <c r="BE1010" s="7"/>
      <c r="BF1010" s="7"/>
      <c r="BG1010" s="7"/>
      <c r="BH1010" s="7"/>
      <c r="BI1010" s="7"/>
      <c r="BJ1010" s="7"/>
    </row>
    <row r="1011" spans="17:62" s="6" customFormat="1"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  <c r="BB1011" s="7"/>
      <c r="BC1011" s="7"/>
      <c r="BD1011" s="7"/>
      <c r="BE1011" s="7"/>
      <c r="BF1011" s="7"/>
      <c r="BG1011" s="7"/>
      <c r="BH1011" s="7"/>
      <c r="BI1011" s="7"/>
      <c r="BJ1011" s="7"/>
    </row>
    <row r="1012" spans="17:62" s="6" customFormat="1"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  <c r="AX1012" s="7"/>
      <c r="AY1012" s="7"/>
      <c r="AZ1012" s="7"/>
      <c r="BA1012" s="7"/>
      <c r="BB1012" s="7"/>
      <c r="BC1012" s="7"/>
      <c r="BD1012" s="7"/>
      <c r="BE1012" s="7"/>
      <c r="BF1012" s="7"/>
      <c r="BG1012" s="7"/>
      <c r="BH1012" s="7"/>
      <c r="BI1012" s="7"/>
      <c r="BJ1012" s="7"/>
    </row>
    <row r="1013" spans="17:62" s="6" customFormat="1"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7"/>
      <c r="BJ1013" s="7"/>
    </row>
    <row r="1014" spans="17:62" s="6" customFormat="1"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7"/>
      <c r="AP1014" s="7"/>
      <c r="AQ1014" s="7"/>
      <c r="AR1014" s="7"/>
      <c r="AS1014" s="7"/>
      <c r="AT1014" s="7"/>
      <c r="AU1014" s="7"/>
      <c r="AV1014" s="7"/>
      <c r="AW1014" s="7"/>
      <c r="AX1014" s="7"/>
      <c r="AY1014" s="7"/>
      <c r="AZ1014" s="7"/>
      <c r="BA1014" s="7"/>
      <c r="BB1014" s="7"/>
      <c r="BC1014" s="7"/>
      <c r="BD1014" s="7"/>
      <c r="BE1014" s="7"/>
      <c r="BF1014" s="7"/>
      <c r="BG1014" s="7"/>
      <c r="BH1014" s="7"/>
      <c r="BI1014" s="7"/>
      <c r="BJ1014" s="7"/>
    </row>
    <row r="1015" spans="17:62" s="6" customFormat="1"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7"/>
      <c r="AP1015" s="7"/>
      <c r="AQ1015" s="7"/>
      <c r="AR1015" s="7"/>
      <c r="AS1015" s="7"/>
      <c r="AT1015" s="7"/>
      <c r="AU1015" s="7"/>
      <c r="AV1015" s="7"/>
      <c r="AW1015" s="7"/>
      <c r="AX1015" s="7"/>
      <c r="AY1015" s="7"/>
      <c r="AZ1015" s="7"/>
      <c r="BA1015" s="7"/>
      <c r="BB1015" s="7"/>
      <c r="BC1015" s="7"/>
      <c r="BD1015" s="7"/>
      <c r="BE1015" s="7"/>
      <c r="BF1015" s="7"/>
      <c r="BG1015" s="7"/>
      <c r="BH1015" s="7"/>
      <c r="BI1015" s="7"/>
      <c r="BJ1015" s="7"/>
    </row>
    <row r="1016" spans="17:62" s="6" customFormat="1"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  <c r="AX1016" s="7"/>
      <c r="AY1016" s="7"/>
      <c r="AZ1016" s="7"/>
      <c r="BA1016" s="7"/>
      <c r="BB1016" s="7"/>
      <c r="BC1016" s="7"/>
      <c r="BD1016" s="7"/>
      <c r="BE1016" s="7"/>
      <c r="BF1016" s="7"/>
      <c r="BG1016" s="7"/>
      <c r="BH1016" s="7"/>
      <c r="BI1016" s="7"/>
      <c r="BJ1016" s="7"/>
    </row>
    <row r="1017" spans="17:62" s="6" customFormat="1"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  <c r="AU1017" s="7"/>
      <c r="AV1017" s="7"/>
      <c r="AW1017" s="7"/>
      <c r="AX1017" s="7"/>
      <c r="AY1017" s="7"/>
      <c r="AZ1017" s="7"/>
      <c r="BA1017" s="7"/>
      <c r="BB1017" s="7"/>
      <c r="BC1017" s="7"/>
      <c r="BD1017" s="7"/>
      <c r="BE1017" s="7"/>
      <c r="BF1017" s="7"/>
      <c r="BG1017" s="7"/>
      <c r="BH1017" s="7"/>
      <c r="BI1017" s="7"/>
      <c r="BJ1017" s="7"/>
    </row>
    <row r="1018" spans="17:62" s="6" customFormat="1"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  <c r="AU1018" s="7"/>
      <c r="AV1018" s="7"/>
      <c r="AW1018" s="7"/>
      <c r="AX1018" s="7"/>
      <c r="AY1018" s="7"/>
      <c r="AZ1018" s="7"/>
      <c r="BA1018" s="7"/>
      <c r="BB1018" s="7"/>
      <c r="BC1018" s="7"/>
      <c r="BD1018" s="7"/>
      <c r="BE1018" s="7"/>
      <c r="BF1018" s="7"/>
      <c r="BG1018" s="7"/>
      <c r="BH1018" s="7"/>
      <c r="BI1018" s="7"/>
      <c r="BJ1018" s="7"/>
    </row>
    <row r="1019" spans="17:62" s="6" customFormat="1"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/>
      <c r="AS1019" s="7"/>
      <c r="AT1019" s="7"/>
      <c r="AU1019" s="7"/>
      <c r="AV1019" s="7"/>
      <c r="AW1019" s="7"/>
      <c r="AX1019" s="7"/>
      <c r="AY1019" s="7"/>
      <c r="AZ1019" s="7"/>
      <c r="BA1019" s="7"/>
      <c r="BB1019" s="7"/>
      <c r="BC1019" s="7"/>
      <c r="BD1019" s="7"/>
      <c r="BE1019" s="7"/>
      <c r="BF1019" s="7"/>
      <c r="BG1019" s="7"/>
      <c r="BH1019" s="7"/>
      <c r="BI1019" s="7"/>
      <c r="BJ1019" s="7"/>
    </row>
    <row r="1020" spans="17:62" s="6" customFormat="1"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  <c r="AR1020" s="7"/>
      <c r="AS1020" s="7"/>
      <c r="AT1020" s="7"/>
      <c r="AU1020" s="7"/>
      <c r="AV1020" s="7"/>
      <c r="AW1020" s="7"/>
      <c r="AX1020" s="7"/>
      <c r="AY1020" s="7"/>
      <c r="AZ1020" s="7"/>
      <c r="BA1020" s="7"/>
      <c r="BB1020" s="7"/>
      <c r="BC1020" s="7"/>
      <c r="BD1020" s="7"/>
      <c r="BE1020" s="7"/>
      <c r="BF1020" s="7"/>
      <c r="BG1020" s="7"/>
      <c r="BH1020" s="7"/>
      <c r="BI1020" s="7"/>
      <c r="BJ1020" s="7"/>
    </row>
    <row r="1021" spans="17:62" s="6" customFormat="1"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  <c r="AX1021" s="7"/>
      <c r="AY1021" s="7"/>
      <c r="AZ1021" s="7"/>
      <c r="BA1021" s="7"/>
      <c r="BB1021" s="7"/>
      <c r="BC1021" s="7"/>
      <c r="BD1021" s="7"/>
      <c r="BE1021" s="7"/>
      <c r="BF1021" s="7"/>
      <c r="BG1021" s="7"/>
      <c r="BH1021" s="7"/>
      <c r="BI1021" s="7"/>
      <c r="BJ1021" s="7"/>
    </row>
    <row r="1022" spans="17:62" s="6" customFormat="1"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  <c r="AX1022" s="7"/>
      <c r="AY1022" s="7"/>
      <c r="AZ1022" s="7"/>
      <c r="BA1022" s="7"/>
      <c r="BB1022" s="7"/>
      <c r="BC1022" s="7"/>
      <c r="BD1022" s="7"/>
      <c r="BE1022" s="7"/>
      <c r="BF1022" s="7"/>
      <c r="BG1022" s="7"/>
      <c r="BH1022" s="7"/>
      <c r="BI1022" s="7"/>
      <c r="BJ1022" s="7"/>
    </row>
    <row r="1023" spans="17:62" s="6" customFormat="1"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/>
      <c r="AR1023" s="7"/>
      <c r="AS1023" s="7"/>
      <c r="AT1023" s="7"/>
      <c r="AU1023" s="7"/>
      <c r="AV1023" s="7"/>
      <c r="AW1023" s="7"/>
      <c r="AX1023" s="7"/>
      <c r="AY1023" s="7"/>
      <c r="AZ1023" s="7"/>
      <c r="BA1023" s="7"/>
      <c r="BB1023" s="7"/>
      <c r="BC1023" s="7"/>
      <c r="BD1023" s="7"/>
      <c r="BE1023" s="7"/>
      <c r="BF1023" s="7"/>
      <c r="BG1023" s="7"/>
      <c r="BH1023" s="7"/>
      <c r="BI1023" s="7"/>
      <c r="BJ1023" s="7"/>
    </row>
    <row r="1024" spans="17:62" s="6" customFormat="1"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  <c r="AX1024" s="7"/>
      <c r="AY1024" s="7"/>
      <c r="AZ1024" s="7"/>
      <c r="BA1024" s="7"/>
      <c r="BB1024" s="7"/>
      <c r="BC1024" s="7"/>
      <c r="BD1024" s="7"/>
      <c r="BE1024" s="7"/>
      <c r="BF1024" s="7"/>
      <c r="BG1024" s="7"/>
      <c r="BH1024" s="7"/>
      <c r="BI1024" s="7"/>
      <c r="BJ1024" s="7"/>
    </row>
    <row r="1025" spans="17:62" s="6" customFormat="1"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7"/>
      <c r="AU1025" s="7"/>
      <c r="AV1025" s="7"/>
      <c r="AW1025" s="7"/>
      <c r="AX1025" s="7"/>
      <c r="AY1025" s="7"/>
      <c r="AZ1025" s="7"/>
      <c r="BA1025" s="7"/>
      <c r="BB1025" s="7"/>
      <c r="BC1025" s="7"/>
      <c r="BD1025" s="7"/>
      <c r="BE1025" s="7"/>
      <c r="BF1025" s="7"/>
      <c r="BG1025" s="7"/>
      <c r="BH1025" s="7"/>
      <c r="BI1025" s="7"/>
      <c r="BJ1025" s="7"/>
    </row>
    <row r="1026" spans="17:62" s="6" customFormat="1"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7"/>
      <c r="AP1026" s="7"/>
      <c r="AQ1026" s="7"/>
      <c r="AR1026" s="7"/>
      <c r="AS1026" s="7"/>
      <c r="AT1026" s="7"/>
      <c r="AU1026" s="7"/>
      <c r="AV1026" s="7"/>
      <c r="AW1026" s="7"/>
      <c r="AX1026" s="7"/>
      <c r="AY1026" s="7"/>
      <c r="AZ1026" s="7"/>
      <c r="BA1026" s="7"/>
      <c r="BB1026" s="7"/>
      <c r="BC1026" s="7"/>
      <c r="BD1026" s="7"/>
      <c r="BE1026" s="7"/>
      <c r="BF1026" s="7"/>
      <c r="BG1026" s="7"/>
      <c r="BH1026" s="7"/>
      <c r="BI1026" s="7"/>
      <c r="BJ1026" s="7"/>
    </row>
    <row r="1027" spans="17:62" s="6" customFormat="1"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  <c r="BB1027" s="7"/>
      <c r="BC1027" s="7"/>
      <c r="BD1027" s="7"/>
      <c r="BE1027" s="7"/>
      <c r="BF1027" s="7"/>
      <c r="BG1027" s="7"/>
      <c r="BH1027" s="7"/>
      <c r="BI1027" s="7"/>
      <c r="BJ1027" s="7"/>
    </row>
    <row r="1028" spans="17:62" s="6" customFormat="1"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7"/>
      <c r="AP1028" s="7"/>
      <c r="AQ1028" s="7"/>
      <c r="AR1028" s="7"/>
      <c r="AS1028" s="7"/>
      <c r="AT1028" s="7"/>
      <c r="AU1028" s="7"/>
      <c r="AV1028" s="7"/>
      <c r="AW1028" s="7"/>
      <c r="AX1028" s="7"/>
      <c r="AY1028" s="7"/>
      <c r="AZ1028" s="7"/>
      <c r="BA1028" s="7"/>
      <c r="BB1028" s="7"/>
      <c r="BC1028" s="7"/>
      <c r="BD1028" s="7"/>
      <c r="BE1028" s="7"/>
      <c r="BF1028" s="7"/>
      <c r="BG1028" s="7"/>
      <c r="BH1028" s="7"/>
      <c r="BI1028" s="7"/>
      <c r="BJ1028" s="7"/>
    </row>
    <row r="1029" spans="17:62" s="6" customFormat="1"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7"/>
      <c r="AP1029" s="7"/>
      <c r="AQ1029" s="7"/>
      <c r="AR1029" s="7"/>
      <c r="AS1029" s="7"/>
      <c r="AT1029" s="7"/>
      <c r="AU1029" s="7"/>
      <c r="AV1029" s="7"/>
      <c r="AW1029" s="7"/>
      <c r="AX1029" s="7"/>
      <c r="AY1029" s="7"/>
      <c r="AZ1029" s="7"/>
      <c r="BA1029" s="7"/>
      <c r="BB1029" s="7"/>
      <c r="BC1029" s="7"/>
      <c r="BD1029" s="7"/>
      <c r="BE1029" s="7"/>
      <c r="BF1029" s="7"/>
      <c r="BG1029" s="7"/>
      <c r="BH1029" s="7"/>
      <c r="BI1029" s="7"/>
      <c r="BJ1029" s="7"/>
    </row>
    <row r="1030" spans="17:62" s="6" customFormat="1"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7"/>
      <c r="AP1030" s="7"/>
      <c r="AQ1030" s="7"/>
      <c r="AR1030" s="7"/>
      <c r="AS1030" s="7"/>
      <c r="AT1030" s="7"/>
      <c r="AU1030" s="7"/>
      <c r="AV1030" s="7"/>
      <c r="AW1030" s="7"/>
      <c r="AX1030" s="7"/>
      <c r="AY1030" s="7"/>
      <c r="AZ1030" s="7"/>
      <c r="BA1030" s="7"/>
      <c r="BB1030" s="7"/>
      <c r="BC1030" s="7"/>
      <c r="BD1030" s="7"/>
      <c r="BE1030" s="7"/>
      <c r="BF1030" s="7"/>
      <c r="BG1030" s="7"/>
      <c r="BH1030" s="7"/>
      <c r="BI1030" s="7"/>
      <c r="BJ1030" s="7"/>
    </row>
    <row r="1031" spans="17:62" s="6" customFormat="1"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  <c r="BB1031" s="7"/>
      <c r="BC1031" s="7"/>
      <c r="BD1031" s="7"/>
      <c r="BE1031" s="7"/>
      <c r="BF1031" s="7"/>
      <c r="BG1031" s="7"/>
      <c r="BH1031" s="7"/>
      <c r="BI1031" s="7"/>
      <c r="BJ1031" s="7"/>
    </row>
    <row r="1032" spans="17:62" s="6" customFormat="1"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  <c r="AR1032" s="7"/>
      <c r="AS1032" s="7"/>
      <c r="AT1032" s="7"/>
      <c r="AU1032" s="7"/>
      <c r="AV1032" s="7"/>
      <c r="AW1032" s="7"/>
      <c r="AX1032" s="7"/>
      <c r="AY1032" s="7"/>
      <c r="AZ1032" s="7"/>
      <c r="BA1032" s="7"/>
      <c r="BB1032" s="7"/>
      <c r="BC1032" s="7"/>
      <c r="BD1032" s="7"/>
      <c r="BE1032" s="7"/>
      <c r="BF1032" s="7"/>
      <c r="BG1032" s="7"/>
      <c r="BH1032" s="7"/>
      <c r="BI1032" s="7"/>
      <c r="BJ1032" s="7"/>
    </row>
    <row r="1033" spans="17:62" s="6" customFormat="1"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  <c r="AK1033" s="7"/>
      <c r="AL1033" s="7"/>
      <c r="AM1033" s="7"/>
      <c r="AN1033" s="7"/>
      <c r="AO1033" s="7"/>
      <c r="AP1033" s="7"/>
      <c r="AQ1033" s="7"/>
      <c r="AR1033" s="7"/>
      <c r="AS1033" s="7"/>
      <c r="AT1033" s="7"/>
      <c r="AU1033" s="7"/>
      <c r="AV1033" s="7"/>
      <c r="AW1033" s="7"/>
      <c r="AX1033" s="7"/>
      <c r="AY1033" s="7"/>
      <c r="AZ1033" s="7"/>
      <c r="BA1033" s="7"/>
      <c r="BB1033" s="7"/>
      <c r="BC1033" s="7"/>
      <c r="BD1033" s="7"/>
      <c r="BE1033" s="7"/>
      <c r="BF1033" s="7"/>
      <c r="BG1033" s="7"/>
      <c r="BH1033" s="7"/>
      <c r="BI1033" s="7"/>
      <c r="BJ1033" s="7"/>
    </row>
    <row r="1034" spans="17:62" s="6" customFormat="1"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  <c r="AK1034" s="7"/>
      <c r="AL1034" s="7"/>
      <c r="AM1034" s="7"/>
      <c r="AN1034" s="7"/>
      <c r="AO1034" s="7"/>
      <c r="AP1034" s="7"/>
      <c r="AQ1034" s="7"/>
      <c r="AR1034" s="7"/>
      <c r="AS1034" s="7"/>
      <c r="AT1034" s="7"/>
      <c r="AU1034" s="7"/>
      <c r="AV1034" s="7"/>
      <c r="AW1034" s="7"/>
      <c r="AX1034" s="7"/>
      <c r="AY1034" s="7"/>
      <c r="AZ1034" s="7"/>
      <c r="BA1034" s="7"/>
      <c r="BB1034" s="7"/>
      <c r="BC1034" s="7"/>
      <c r="BD1034" s="7"/>
      <c r="BE1034" s="7"/>
      <c r="BF1034" s="7"/>
      <c r="BG1034" s="7"/>
      <c r="BH1034" s="7"/>
      <c r="BI1034" s="7"/>
      <c r="BJ1034" s="7"/>
    </row>
    <row r="1035" spans="17:62" s="6" customFormat="1"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  <c r="AK1035" s="7"/>
      <c r="AL1035" s="7"/>
      <c r="AM1035" s="7"/>
      <c r="AN1035" s="7"/>
      <c r="AO1035" s="7"/>
      <c r="AP1035" s="7"/>
      <c r="AQ1035" s="7"/>
      <c r="AR1035" s="7"/>
      <c r="AS1035" s="7"/>
      <c r="AT1035" s="7"/>
      <c r="AU1035" s="7"/>
      <c r="AV1035" s="7"/>
      <c r="AW1035" s="7"/>
      <c r="AX1035" s="7"/>
      <c r="AY1035" s="7"/>
      <c r="AZ1035" s="7"/>
      <c r="BA1035" s="7"/>
      <c r="BB1035" s="7"/>
      <c r="BC1035" s="7"/>
      <c r="BD1035" s="7"/>
      <c r="BE1035" s="7"/>
      <c r="BF1035" s="7"/>
      <c r="BG1035" s="7"/>
      <c r="BH1035" s="7"/>
      <c r="BI1035" s="7"/>
      <c r="BJ1035" s="7"/>
    </row>
    <row r="1036" spans="17:62" s="6" customFormat="1"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  <c r="AX1036" s="7"/>
      <c r="AY1036" s="7"/>
      <c r="AZ1036" s="7"/>
      <c r="BA1036" s="7"/>
      <c r="BB1036" s="7"/>
      <c r="BC1036" s="7"/>
      <c r="BD1036" s="7"/>
      <c r="BE1036" s="7"/>
      <c r="BF1036" s="7"/>
      <c r="BG1036" s="7"/>
      <c r="BH1036" s="7"/>
      <c r="BI1036" s="7"/>
      <c r="BJ1036" s="7"/>
    </row>
    <row r="1037" spans="17:62" s="6" customFormat="1"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7"/>
      <c r="AP1037" s="7"/>
      <c r="AQ1037" s="7"/>
      <c r="AR1037" s="7"/>
      <c r="AS1037" s="7"/>
      <c r="AT1037" s="7"/>
      <c r="AU1037" s="7"/>
      <c r="AV1037" s="7"/>
      <c r="AW1037" s="7"/>
      <c r="AX1037" s="7"/>
      <c r="AY1037" s="7"/>
      <c r="AZ1037" s="7"/>
      <c r="BA1037" s="7"/>
      <c r="BB1037" s="7"/>
      <c r="BC1037" s="7"/>
      <c r="BD1037" s="7"/>
      <c r="BE1037" s="7"/>
      <c r="BF1037" s="7"/>
      <c r="BG1037" s="7"/>
      <c r="BH1037" s="7"/>
      <c r="BI1037" s="7"/>
      <c r="BJ1037" s="7"/>
    </row>
    <row r="1038" spans="17:62" s="6" customFormat="1"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  <c r="AK1038" s="7"/>
      <c r="AL1038" s="7"/>
      <c r="AM1038" s="7"/>
      <c r="AN1038" s="7"/>
      <c r="AO1038" s="7"/>
      <c r="AP1038" s="7"/>
      <c r="AQ1038" s="7"/>
      <c r="AR1038" s="7"/>
      <c r="AS1038" s="7"/>
      <c r="AT1038" s="7"/>
      <c r="AU1038" s="7"/>
      <c r="AV1038" s="7"/>
      <c r="AW1038" s="7"/>
      <c r="AX1038" s="7"/>
      <c r="AY1038" s="7"/>
      <c r="AZ1038" s="7"/>
      <c r="BA1038" s="7"/>
      <c r="BB1038" s="7"/>
      <c r="BC1038" s="7"/>
      <c r="BD1038" s="7"/>
      <c r="BE1038" s="7"/>
      <c r="BF1038" s="7"/>
      <c r="BG1038" s="7"/>
      <c r="BH1038" s="7"/>
      <c r="BI1038" s="7"/>
      <c r="BJ1038" s="7"/>
    </row>
    <row r="1039" spans="17:62" s="6" customFormat="1"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  <c r="AK1039" s="7"/>
      <c r="AL1039" s="7"/>
      <c r="AM1039" s="7"/>
      <c r="AN1039" s="7"/>
      <c r="AO1039" s="7"/>
      <c r="AP1039" s="7"/>
      <c r="AQ1039" s="7"/>
      <c r="AR1039" s="7"/>
      <c r="AS1039" s="7"/>
      <c r="AT1039" s="7"/>
      <c r="AU1039" s="7"/>
      <c r="AV1039" s="7"/>
      <c r="AW1039" s="7"/>
      <c r="AX1039" s="7"/>
      <c r="AY1039" s="7"/>
      <c r="AZ1039" s="7"/>
      <c r="BA1039" s="7"/>
      <c r="BB1039" s="7"/>
      <c r="BC1039" s="7"/>
      <c r="BD1039" s="7"/>
      <c r="BE1039" s="7"/>
      <c r="BF1039" s="7"/>
      <c r="BG1039" s="7"/>
      <c r="BH1039" s="7"/>
      <c r="BI1039" s="7"/>
      <c r="BJ1039" s="7"/>
    </row>
    <row r="1040" spans="17:62" s="6" customFormat="1"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/>
      <c r="AW1040" s="7"/>
      <c r="AX1040" s="7"/>
      <c r="AY1040" s="7"/>
      <c r="AZ1040" s="7"/>
      <c r="BA1040" s="7"/>
      <c r="BB1040" s="7"/>
      <c r="BC1040" s="7"/>
      <c r="BD1040" s="7"/>
      <c r="BE1040" s="7"/>
      <c r="BF1040" s="7"/>
      <c r="BG1040" s="7"/>
      <c r="BH1040" s="7"/>
      <c r="BI1040" s="7"/>
      <c r="BJ1040" s="7"/>
    </row>
    <row r="1041" spans="17:62" s="6" customFormat="1"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  <c r="BB1041" s="7"/>
      <c r="BC1041" s="7"/>
      <c r="BD1041" s="7"/>
      <c r="BE1041" s="7"/>
      <c r="BF1041" s="7"/>
      <c r="BG1041" s="7"/>
      <c r="BH1041" s="7"/>
      <c r="BI1041" s="7"/>
      <c r="BJ1041" s="7"/>
    </row>
    <row r="1042" spans="17:62" s="6" customFormat="1"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7"/>
      <c r="AP1042" s="7"/>
      <c r="AQ1042" s="7"/>
      <c r="AR1042" s="7"/>
      <c r="AS1042" s="7"/>
      <c r="AT1042" s="7"/>
      <c r="AU1042" s="7"/>
      <c r="AV1042" s="7"/>
      <c r="AW1042" s="7"/>
      <c r="AX1042" s="7"/>
      <c r="AY1042" s="7"/>
      <c r="AZ1042" s="7"/>
      <c r="BA1042" s="7"/>
      <c r="BB1042" s="7"/>
      <c r="BC1042" s="7"/>
      <c r="BD1042" s="7"/>
      <c r="BE1042" s="7"/>
      <c r="BF1042" s="7"/>
      <c r="BG1042" s="7"/>
      <c r="BH1042" s="7"/>
      <c r="BI1042" s="7"/>
      <c r="BJ1042" s="7"/>
    </row>
    <row r="1043" spans="17:62" s="6" customFormat="1"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  <c r="AK1043" s="7"/>
      <c r="AL1043" s="7"/>
      <c r="AM1043" s="7"/>
      <c r="AN1043" s="7"/>
      <c r="AO1043" s="7"/>
      <c r="AP1043" s="7"/>
      <c r="AQ1043" s="7"/>
      <c r="AR1043" s="7"/>
      <c r="AS1043" s="7"/>
      <c r="AT1043" s="7"/>
      <c r="AU1043" s="7"/>
      <c r="AV1043" s="7"/>
      <c r="AW1043" s="7"/>
      <c r="AX1043" s="7"/>
      <c r="AY1043" s="7"/>
      <c r="AZ1043" s="7"/>
      <c r="BA1043" s="7"/>
      <c r="BB1043" s="7"/>
      <c r="BC1043" s="7"/>
      <c r="BD1043" s="7"/>
      <c r="BE1043" s="7"/>
      <c r="BF1043" s="7"/>
      <c r="BG1043" s="7"/>
      <c r="BH1043" s="7"/>
      <c r="BI1043" s="7"/>
      <c r="BJ1043" s="7"/>
    </row>
    <row r="1044" spans="17:62" s="6" customFormat="1"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  <c r="AU1044" s="7"/>
      <c r="AV1044" s="7"/>
      <c r="AW1044" s="7"/>
      <c r="AX1044" s="7"/>
      <c r="AY1044" s="7"/>
      <c r="AZ1044" s="7"/>
      <c r="BA1044" s="7"/>
      <c r="BB1044" s="7"/>
      <c r="BC1044" s="7"/>
      <c r="BD1044" s="7"/>
      <c r="BE1044" s="7"/>
      <c r="BF1044" s="7"/>
      <c r="BG1044" s="7"/>
      <c r="BH1044" s="7"/>
      <c r="BI1044" s="7"/>
      <c r="BJ1044" s="7"/>
    </row>
    <row r="1045" spans="17:62" s="6" customFormat="1"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7"/>
      <c r="AP1045" s="7"/>
      <c r="AQ1045" s="7"/>
      <c r="AR1045" s="7"/>
      <c r="AS1045" s="7"/>
      <c r="AT1045" s="7"/>
      <c r="AU1045" s="7"/>
      <c r="AV1045" s="7"/>
      <c r="AW1045" s="7"/>
      <c r="AX1045" s="7"/>
      <c r="AY1045" s="7"/>
      <c r="AZ1045" s="7"/>
      <c r="BA1045" s="7"/>
      <c r="BB1045" s="7"/>
      <c r="BC1045" s="7"/>
      <c r="BD1045" s="7"/>
      <c r="BE1045" s="7"/>
      <c r="BF1045" s="7"/>
      <c r="BG1045" s="7"/>
      <c r="BH1045" s="7"/>
      <c r="BI1045" s="7"/>
      <c r="BJ1045" s="7"/>
    </row>
    <row r="1046" spans="17:62" s="6" customFormat="1"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  <c r="AK1046" s="7"/>
      <c r="AL1046" s="7"/>
      <c r="AM1046" s="7"/>
      <c r="AN1046" s="7"/>
      <c r="AO1046" s="7"/>
      <c r="AP1046" s="7"/>
      <c r="AQ1046" s="7"/>
      <c r="AR1046" s="7"/>
      <c r="AS1046" s="7"/>
      <c r="AT1046" s="7"/>
      <c r="AU1046" s="7"/>
      <c r="AV1046" s="7"/>
      <c r="AW1046" s="7"/>
      <c r="AX1046" s="7"/>
      <c r="AY1046" s="7"/>
      <c r="AZ1046" s="7"/>
      <c r="BA1046" s="7"/>
      <c r="BB1046" s="7"/>
      <c r="BC1046" s="7"/>
      <c r="BD1046" s="7"/>
      <c r="BE1046" s="7"/>
      <c r="BF1046" s="7"/>
      <c r="BG1046" s="7"/>
      <c r="BH1046" s="7"/>
      <c r="BI1046" s="7"/>
      <c r="BJ1046" s="7"/>
    </row>
    <row r="1047" spans="17:62" s="6" customFormat="1"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/>
      <c r="BE1047" s="7"/>
      <c r="BF1047" s="7"/>
      <c r="BG1047" s="7"/>
      <c r="BH1047" s="7"/>
      <c r="BI1047" s="7"/>
      <c r="BJ1047" s="7"/>
    </row>
    <row r="1048" spans="17:62" s="6" customFormat="1"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  <c r="AK1048" s="7"/>
      <c r="AL1048" s="7"/>
      <c r="AM1048" s="7"/>
      <c r="AN1048" s="7"/>
      <c r="AO1048" s="7"/>
      <c r="AP1048" s="7"/>
      <c r="AQ1048" s="7"/>
      <c r="AR1048" s="7"/>
      <c r="AS1048" s="7"/>
      <c r="AT1048" s="7"/>
      <c r="AU1048" s="7"/>
      <c r="AV1048" s="7"/>
      <c r="AW1048" s="7"/>
      <c r="AX1048" s="7"/>
      <c r="AY1048" s="7"/>
      <c r="AZ1048" s="7"/>
      <c r="BA1048" s="7"/>
      <c r="BB1048" s="7"/>
      <c r="BC1048" s="7"/>
      <c r="BD1048" s="7"/>
      <c r="BE1048" s="7"/>
      <c r="BF1048" s="7"/>
      <c r="BG1048" s="7"/>
      <c r="BH1048" s="7"/>
      <c r="BI1048" s="7"/>
      <c r="BJ1048" s="7"/>
    </row>
    <row r="1049" spans="17:62" s="6" customFormat="1"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  <c r="AK1049" s="7"/>
      <c r="AL1049" s="7"/>
      <c r="AM1049" s="7"/>
      <c r="AN1049" s="7"/>
      <c r="AO1049" s="7"/>
      <c r="AP1049" s="7"/>
      <c r="AQ1049" s="7"/>
      <c r="AR1049" s="7"/>
      <c r="AS1049" s="7"/>
      <c r="AT1049" s="7"/>
      <c r="AU1049" s="7"/>
      <c r="AV1049" s="7"/>
      <c r="AW1049" s="7"/>
      <c r="AX1049" s="7"/>
      <c r="AY1049" s="7"/>
      <c r="AZ1049" s="7"/>
      <c r="BA1049" s="7"/>
      <c r="BB1049" s="7"/>
      <c r="BC1049" s="7"/>
      <c r="BD1049" s="7"/>
      <c r="BE1049" s="7"/>
      <c r="BF1049" s="7"/>
      <c r="BG1049" s="7"/>
      <c r="BH1049" s="7"/>
      <c r="BI1049" s="7"/>
      <c r="BJ1049" s="7"/>
    </row>
    <row r="1050" spans="17:62" s="6" customFormat="1"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  <c r="AK1050" s="7"/>
      <c r="AL1050" s="7"/>
      <c r="AM1050" s="7"/>
      <c r="AN1050" s="7"/>
      <c r="AO1050" s="7"/>
      <c r="AP1050" s="7"/>
      <c r="AQ1050" s="7"/>
      <c r="AR1050" s="7"/>
      <c r="AS1050" s="7"/>
      <c r="AT1050" s="7"/>
      <c r="AU1050" s="7"/>
      <c r="AV1050" s="7"/>
      <c r="AW1050" s="7"/>
      <c r="AX1050" s="7"/>
      <c r="AY1050" s="7"/>
      <c r="AZ1050" s="7"/>
      <c r="BA1050" s="7"/>
      <c r="BB1050" s="7"/>
      <c r="BC1050" s="7"/>
      <c r="BD1050" s="7"/>
      <c r="BE1050" s="7"/>
      <c r="BF1050" s="7"/>
      <c r="BG1050" s="7"/>
      <c r="BH1050" s="7"/>
      <c r="BI1050" s="7"/>
      <c r="BJ1050" s="7"/>
    </row>
    <row r="1051" spans="17:62" s="6" customFormat="1"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  <c r="BB1051" s="7"/>
      <c r="BC1051" s="7"/>
      <c r="BD1051" s="7"/>
      <c r="BE1051" s="7"/>
      <c r="BF1051" s="7"/>
      <c r="BG1051" s="7"/>
      <c r="BH1051" s="7"/>
      <c r="BI1051" s="7"/>
      <c r="BJ1051" s="7"/>
    </row>
    <row r="1052" spans="17:62" s="6" customFormat="1"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  <c r="AX1052" s="7"/>
      <c r="AY1052" s="7"/>
      <c r="AZ1052" s="7"/>
      <c r="BA1052" s="7"/>
      <c r="BB1052" s="7"/>
      <c r="BC1052" s="7"/>
      <c r="BD1052" s="7"/>
      <c r="BE1052" s="7"/>
      <c r="BF1052" s="7"/>
      <c r="BG1052" s="7"/>
      <c r="BH1052" s="7"/>
      <c r="BI1052" s="7"/>
      <c r="BJ1052" s="7"/>
    </row>
    <row r="1053" spans="17:62" s="6" customFormat="1"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7"/>
      <c r="AV1053" s="7"/>
      <c r="AW1053" s="7"/>
      <c r="AX1053" s="7"/>
      <c r="AY1053" s="7"/>
      <c r="AZ1053" s="7"/>
      <c r="BA1053" s="7"/>
      <c r="BB1053" s="7"/>
      <c r="BC1053" s="7"/>
      <c r="BD1053" s="7"/>
      <c r="BE1053" s="7"/>
      <c r="BF1053" s="7"/>
      <c r="BG1053" s="7"/>
      <c r="BH1053" s="7"/>
      <c r="BI1053" s="7"/>
      <c r="BJ1053" s="7"/>
    </row>
    <row r="1054" spans="17:62" s="6" customFormat="1"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  <c r="AK1054" s="7"/>
      <c r="AL1054" s="7"/>
      <c r="AM1054" s="7"/>
      <c r="AN1054" s="7"/>
      <c r="AO1054" s="7"/>
      <c r="AP1054" s="7"/>
      <c r="AQ1054" s="7"/>
      <c r="AR1054" s="7"/>
      <c r="AS1054" s="7"/>
      <c r="AT1054" s="7"/>
      <c r="AU1054" s="7"/>
      <c r="AV1054" s="7"/>
      <c r="AW1054" s="7"/>
      <c r="AX1054" s="7"/>
      <c r="AY1054" s="7"/>
      <c r="AZ1054" s="7"/>
      <c r="BA1054" s="7"/>
      <c r="BB1054" s="7"/>
      <c r="BC1054" s="7"/>
      <c r="BD1054" s="7"/>
      <c r="BE1054" s="7"/>
      <c r="BF1054" s="7"/>
      <c r="BG1054" s="7"/>
      <c r="BH1054" s="7"/>
      <c r="BI1054" s="7"/>
      <c r="BJ1054" s="7"/>
    </row>
    <row r="1055" spans="17:62" s="6" customFormat="1"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  <c r="AK1055" s="7"/>
      <c r="AL1055" s="7"/>
      <c r="AM1055" s="7"/>
      <c r="AN1055" s="7"/>
      <c r="AO1055" s="7"/>
      <c r="AP1055" s="7"/>
      <c r="AQ1055" s="7"/>
      <c r="AR1055" s="7"/>
      <c r="AS1055" s="7"/>
      <c r="AT1055" s="7"/>
      <c r="AU1055" s="7"/>
      <c r="AV1055" s="7"/>
      <c r="AW1055" s="7"/>
      <c r="AX1055" s="7"/>
      <c r="AY1055" s="7"/>
      <c r="AZ1055" s="7"/>
      <c r="BA1055" s="7"/>
      <c r="BB1055" s="7"/>
      <c r="BC1055" s="7"/>
      <c r="BD1055" s="7"/>
      <c r="BE1055" s="7"/>
      <c r="BF1055" s="7"/>
      <c r="BG1055" s="7"/>
      <c r="BH1055" s="7"/>
      <c r="BI1055" s="7"/>
      <c r="BJ1055" s="7"/>
    </row>
    <row r="1056" spans="17:62" s="6" customFormat="1"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/>
      <c r="AQ1056" s="7"/>
      <c r="AR1056" s="7"/>
      <c r="AS1056" s="7"/>
      <c r="AT1056" s="7"/>
      <c r="AU1056" s="7"/>
      <c r="AV1056" s="7"/>
      <c r="AW1056" s="7"/>
      <c r="AX1056" s="7"/>
      <c r="AY1056" s="7"/>
      <c r="AZ1056" s="7"/>
      <c r="BA1056" s="7"/>
      <c r="BB1056" s="7"/>
      <c r="BC1056" s="7"/>
      <c r="BD1056" s="7"/>
      <c r="BE1056" s="7"/>
      <c r="BF1056" s="7"/>
      <c r="BG1056" s="7"/>
      <c r="BH1056" s="7"/>
      <c r="BI1056" s="7"/>
      <c r="BJ1056" s="7"/>
    </row>
    <row r="1057" spans="17:62" s="6" customFormat="1"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7"/>
      <c r="AV1057" s="7"/>
      <c r="AW1057" s="7"/>
      <c r="AX1057" s="7"/>
      <c r="AY1057" s="7"/>
      <c r="AZ1057" s="7"/>
      <c r="BA1057" s="7"/>
      <c r="BB1057" s="7"/>
      <c r="BC1057" s="7"/>
      <c r="BD1057" s="7"/>
      <c r="BE1057" s="7"/>
      <c r="BF1057" s="7"/>
      <c r="BG1057" s="7"/>
      <c r="BH1057" s="7"/>
      <c r="BI1057" s="7"/>
      <c r="BJ1057" s="7"/>
    </row>
    <row r="1058" spans="17:62" s="6" customFormat="1"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7"/>
      <c r="AP1058" s="7"/>
      <c r="AQ1058" s="7"/>
      <c r="AR1058" s="7"/>
      <c r="AS1058" s="7"/>
      <c r="AT1058" s="7"/>
      <c r="AU1058" s="7"/>
      <c r="AV1058" s="7"/>
      <c r="AW1058" s="7"/>
      <c r="AX1058" s="7"/>
      <c r="AY1058" s="7"/>
      <c r="AZ1058" s="7"/>
      <c r="BA1058" s="7"/>
      <c r="BB1058" s="7"/>
      <c r="BC1058" s="7"/>
      <c r="BD1058" s="7"/>
      <c r="BE1058" s="7"/>
      <c r="BF1058" s="7"/>
      <c r="BG1058" s="7"/>
      <c r="BH1058" s="7"/>
      <c r="BI1058" s="7"/>
      <c r="BJ1058" s="7"/>
    </row>
    <row r="1059" spans="17:62" s="6" customFormat="1"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/>
      <c r="AR1059" s="7"/>
      <c r="AS1059" s="7"/>
      <c r="AT1059" s="7"/>
      <c r="AU1059" s="7"/>
      <c r="AV1059" s="7"/>
      <c r="AW1059" s="7"/>
      <c r="AX1059" s="7"/>
      <c r="AY1059" s="7"/>
      <c r="AZ1059" s="7"/>
      <c r="BA1059" s="7"/>
      <c r="BB1059" s="7"/>
      <c r="BC1059" s="7"/>
      <c r="BD1059" s="7"/>
      <c r="BE1059" s="7"/>
      <c r="BF1059" s="7"/>
      <c r="BG1059" s="7"/>
      <c r="BH1059" s="7"/>
      <c r="BI1059" s="7"/>
      <c r="BJ1059" s="7"/>
    </row>
    <row r="1060" spans="17:62" s="6" customFormat="1"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  <c r="AX1060" s="7"/>
      <c r="AY1060" s="7"/>
      <c r="AZ1060" s="7"/>
      <c r="BA1060" s="7"/>
      <c r="BB1060" s="7"/>
      <c r="BC1060" s="7"/>
      <c r="BD1060" s="7"/>
      <c r="BE1060" s="7"/>
      <c r="BF1060" s="7"/>
      <c r="BG1060" s="7"/>
      <c r="BH1060" s="7"/>
      <c r="BI1060" s="7"/>
      <c r="BJ1060" s="7"/>
    </row>
    <row r="1061" spans="17:62" s="6" customFormat="1"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7"/>
      <c r="AS1061" s="7"/>
      <c r="AT1061" s="7"/>
      <c r="AU1061" s="7"/>
      <c r="AV1061" s="7"/>
      <c r="AW1061" s="7"/>
      <c r="AX1061" s="7"/>
      <c r="AY1061" s="7"/>
      <c r="AZ1061" s="7"/>
      <c r="BA1061" s="7"/>
      <c r="BB1061" s="7"/>
      <c r="BC1061" s="7"/>
      <c r="BD1061" s="7"/>
      <c r="BE1061" s="7"/>
      <c r="BF1061" s="7"/>
      <c r="BG1061" s="7"/>
      <c r="BH1061" s="7"/>
      <c r="BI1061" s="7"/>
      <c r="BJ1061" s="7"/>
    </row>
    <row r="1062" spans="17:62" s="6" customFormat="1"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  <c r="AK1062" s="7"/>
      <c r="AL1062" s="7"/>
      <c r="AM1062" s="7"/>
      <c r="AN1062" s="7"/>
      <c r="AO1062" s="7"/>
      <c r="AP1062" s="7"/>
      <c r="AQ1062" s="7"/>
      <c r="AR1062" s="7"/>
      <c r="AS1062" s="7"/>
      <c r="AT1062" s="7"/>
      <c r="AU1062" s="7"/>
      <c r="AV1062" s="7"/>
      <c r="AW1062" s="7"/>
      <c r="AX1062" s="7"/>
      <c r="AY1062" s="7"/>
      <c r="AZ1062" s="7"/>
      <c r="BA1062" s="7"/>
      <c r="BB1062" s="7"/>
      <c r="BC1062" s="7"/>
      <c r="BD1062" s="7"/>
      <c r="BE1062" s="7"/>
      <c r="BF1062" s="7"/>
      <c r="BG1062" s="7"/>
      <c r="BH1062" s="7"/>
      <c r="BI1062" s="7"/>
      <c r="BJ1062" s="7"/>
    </row>
    <row r="1063" spans="17:62" s="6" customFormat="1"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  <c r="AK1063" s="7"/>
      <c r="AL1063" s="7"/>
      <c r="AM1063" s="7"/>
      <c r="AN1063" s="7"/>
      <c r="AO1063" s="7"/>
      <c r="AP1063" s="7"/>
      <c r="AQ1063" s="7"/>
      <c r="AR1063" s="7"/>
      <c r="AS1063" s="7"/>
      <c r="AT1063" s="7"/>
      <c r="AU1063" s="7"/>
      <c r="AV1063" s="7"/>
      <c r="AW1063" s="7"/>
      <c r="AX1063" s="7"/>
      <c r="AY1063" s="7"/>
      <c r="AZ1063" s="7"/>
      <c r="BA1063" s="7"/>
      <c r="BB1063" s="7"/>
      <c r="BC1063" s="7"/>
      <c r="BD1063" s="7"/>
      <c r="BE1063" s="7"/>
      <c r="BF1063" s="7"/>
      <c r="BG1063" s="7"/>
      <c r="BH1063" s="7"/>
      <c r="BI1063" s="7"/>
      <c r="BJ1063" s="7"/>
    </row>
    <row r="1064" spans="17:62" s="6" customFormat="1"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  <c r="AU1064" s="7"/>
      <c r="AV1064" s="7"/>
      <c r="AW1064" s="7"/>
      <c r="AX1064" s="7"/>
      <c r="AY1064" s="7"/>
      <c r="AZ1064" s="7"/>
      <c r="BA1064" s="7"/>
      <c r="BB1064" s="7"/>
      <c r="BC1064" s="7"/>
      <c r="BD1064" s="7"/>
      <c r="BE1064" s="7"/>
      <c r="BF1064" s="7"/>
      <c r="BG1064" s="7"/>
      <c r="BH1064" s="7"/>
      <c r="BI1064" s="7"/>
      <c r="BJ1064" s="7"/>
    </row>
    <row r="1065" spans="17:62" s="6" customFormat="1"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7"/>
      <c r="AX1065" s="7"/>
      <c r="AY1065" s="7"/>
      <c r="AZ1065" s="7"/>
      <c r="BA1065" s="7"/>
      <c r="BB1065" s="7"/>
      <c r="BC1065" s="7"/>
      <c r="BD1065" s="7"/>
      <c r="BE1065" s="7"/>
      <c r="BF1065" s="7"/>
      <c r="BG1065" s="7"/>
      <c r="BH1065" s="7"/>
      <c r="BI1065" s="7"/>
      <c r="BJ1065" s="7"/>
    </row>
    <row r="1066" spans="17:62" s="6" customFormat="1"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/>
      <c r="AV1066" s="7"/>
      <c r="AW1066" s="7"/>
      <c r="AX1066" s="7"/>
      <c r="AY1066" s="7"/>
      <c r="AZ1066" s="7"/>
      <c r="BA1066" s="7"/>
      <c r="BB1066" s="7"/>
      <c r="BC1066" s="7"/>
      <c r="BD1066" s="7"/>
      <c r="BE1066" s="7"/>
      <c r="BF1066" s="7"/>
      <c r="BG1066" s="7"/>
      <c r="BH1066" s="7"/>
      <c r="BI1066" s="7"/>
      <c r="BJ1066" s="7"/>
    </row>
    <row r="1067" spans="17:62" s="6" customFormat="1"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7"/>
      <c r="AP1067" s="7"/>
      <c r="AQ1067" s="7"/>
      <c r="AR1067" s="7"/>
      <c r="AS1067" s="7"/>
      <c r="AT1067" s="7"/>
      <c r="AU1067" s="7"/>
      <c r="AV1067" s="7"/>
      <c r="AW1067" s="7"/>
      <c r="AX1067" s="7"/>
      <c r="AY1067" s="7"/>
      <c r="AZ1067" s="7"/>
      <c r="BA1067" s="7"/>
      <c r="BB1067" s="7"/>
      <c r="BC1067" s="7"/>
      <c r="BD1067" s="7"/>
      <c r="BE1067" s="7"/>
      <c r="BF1067" s="7"/>
      <c r="BG1067" s="7"/>
      <c r="BH1067" s="7"/>
      <c r="BI1067" s="7"/>
      <c r="BJ1067" s="7"/>
    </row>
    <row r="1068" spans="17:62" s="6" customFormat="1"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  <c r="AX1068" s="7"/>
      <c r="AY1068" s="7"/>
      <c r="AZ1068" s="7"/>
      <c r="BA1068" s="7"/>
      <c r="BB1068" s="7"/>
      <c r="BC1068" s="7"/>
      <c r="BD1068" s="7"/>
      <c r="BE1068" s="7"/>
      <c r="BF1068" s="7"/>
      <c r="BG1068" s="7"/>
      <c r="BH1068" s="7"/>
      <c r="BI1068" s="7"/>
      <c r="BJ1068" s="7"/>
    </row>
    <row r="1069" spans="17:62" s="6" customFormat="1"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7"/>
      <c r="AL1069" s="7"/>
      <c r="AM1069" s="7"/>
      <c r="AN1069" s="7"/>
      <c r="AO1069" s="7"/>
      <c r="AP1069" s="7"/>
      <c r="AQ1069" s="7"/>
      <c r="AR1069" s="7"/>
      <c r="AS1069" s="7"/>
      <c r="AT1069" s="7"/>
      <c r="AU1069" s="7"/>
      <c r="AV1069" s="7"/>
      <c r="AW1069" s="7"/>
      <c r="AX1069" s="7"/>
      <c r="AY1069" s="7"/>
      <c r="AZ1069" s="7"/>
      <c r="BA1069" s="7"/>
      <c r="BB1069" s="7"/>
      <c r="BC1069" s="7"/>
      <c r="BD1069" s="7"/>
      <c r="BE1069" s="7"/>
      <c r="BF1069" s="7"/>
      <c r="BG1069" s="7"/>
      <c r="BH1069" s="7"/>
      <c r="BI1069" s="7"/>
      <c r="BJ1069" s="7"/>
    </row>
    <row r="1070" spans="17:62" s="6" customFormat="1"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7"/>
      <c r="AP1070" s="7"/>
      <c r="AQ1070" s="7"/>
      <c r="AR1070" s="7"/>
      <c r="AS1070" s="7"/>
      <c r="AT1070" s="7"/>
      <c r="AU1070" s="7"/>
      <c r="AV1070" s="7"/>
      <c r="AW1070" s="7"/>
      <c r="AX1070" s="7"/>
      <c r="AY1070" s="7"/>
      <c r="AZ1070" s="7"/>
      <c r="BA1070" s="7"/>
      <c r="BB1070" s="7"/>
      <c r="BC1070" s="7"/>
      <c r="BD1070" s="7"/>
      <c r="BE1070" s="7"/>
      <c r="BF1070" s="7"/>
      <c r="BG1070" s="7"/>
      <c r="BH1070" s="7"/>
      <c r="BI1070" s="7"/>
      <c r="BJ1070" s="7"/>
    </row>
    <row r="1071" spans="17:62" s="6" customFormat="1"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/>
      <c r="AR1071" s="7"/>
      <c r="AS1071" s="7"/>
      <c r="AT1071" s="7"/>
      <c r="AU1071" s="7"/>
      <c r="AV1071" s="7"/>
      <c r="AW1071" s="7"/>
      <c r="AX1071" s="7"/>
      <c r="AY1071" s="7"/>
      <c r="AZ1071" s="7"/>
      <c r="BA1071" s="7"/>
      <c r="BB1071" s="7"/>
      <c r="BC1071" s="7"/>
      <c r="BD1071" s="7"/>
      <c r="BE1071" s="7"/>
      <c r="BF1071" s="7"/>
      <c r="BG1071" s="7"/>
      <c r="BH1071" s="7"/>
      <c r="BI1071" s="7"/>
      <c r="BJ1071" s="7"/>
    </row>
    <row r="1072" spans="17:62" s="6" customFormat="1"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  <c r="AX1072" s="7"/>
      <c r="AY1072" s="7"/>
      <c r="AZ1072" s="7"/>
      <c r="BA1072" s="7"/>
      <c r="BB1072" s="7"/>
      <c r="BC1072" s="7"/>
      <c r="BD1072" s="7"/>
      <c r="BE1072" s="7"/>
      <c r="BF1072" s="7"/>
      <c r="BG1072" s="7"/>
      <c r="BH1072" s="7"/>
      <c r="BI1072" s="7"/>
      <c r="BJ1072" s="7"/>
    </row>
    <row r="1073" spans="17:62" s="6" customFormat="1"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7"/>
      <c r="AP1073" s="7"/>
      <c r="AQ1073" s="7"/>
      <c r="AR1073" s="7"/>
      <c r="AS1073" s="7"/>
      <c r="AT1073" s="7"/>
      <c r="AU1073" s="7"/>
      <c r="AV1073" s="7"/>
      <c r="AW1073" s="7"/>
      <c r="AX1073" s="7"/>
      <c r="AY1073" s="7"/>
      <c r="AZ1073" s="7"/>
      <c r="BA1073" s="7"/>
      <c r="BB1073" s="7"/>
      <c r="BC1073" s="7"/>
      <c r="BD1073" s="7"/>
      <c r="BE1073" s="7"/>
      <c r="BF1073" s="7"/>
      <c r="BG1073" s="7"/>
      <c r="BH1073" s="7"/>
      <c r="BI1073" s="7"/>
      <c r="BJ1073" s="7"/>
    </row>
    <row r="1074" spans="17:62" s="6" customFormat="1"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7"/>
      <c r="AP1074" s="7"/>
      <c r="AQ1074" s="7"/>
      <c r="AR1074" s="7"/>
      <c r="AS1074" s="7"/>
      <c r="AT1074" s="7"/>
      <c r="AU1074" s="7"/>
      <c r="AV1074" s="7"/>
      <c r="AW1074" s="7"/>
      <c r="AX1074" s="7"/>
      <c r="AY1074" s="7"/>
      <c r="AZ1074" s="7"/>
      <c r="BA1074" s="7"/>
      <c r="BB1074" s="7"/>
      <c r="BC1074" s="7"/>
      <c r="BD1074" s="7"/>
      <c r="BE1074" s="7"/>
      <c r="BF1074" s="7"/>
      <c r="BG1074" s="7"/>
      <c r="BH1074" s="7"/>
      <c r="BI1074" s="7"/>
      <c r="BJ1074" s="7"/>
    </row>
    <row r="1075" spans="17:62" s="6" customFormat="1"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AI1075" s="7"/>
      <c r="AJ1075" s="7"/>
      <c r="AK1075" s="7"/>
      <c r="AL1075" s="7"/>
      <c r="AM1075" s="7"/>
      <c r="AN1075" s="7"/>
      <c r="AO1075" s="7"/>
      <c r="AP1075" s="7"/>
      <c r="AQ1075" s="7"/>
      <c r="AR1075" s="7"/>
      <c r="AS1075" s="7"/>
      <c r="AT1075" s="7"/>
      <c r="AU1075" s="7"/>
      <c r="AV1075" s="7"/>
      <c r="AW1075" s="7"/>
      <c r="AX1075" s="7"/>
      <c r="AY1075" s="7"/>
      <c r="AZ1075" s="7"/>
      <c r="BA1075" s="7"/>
      <c r="BB1075" s="7"/>
      <c r="BC1075" s="7"/>
      <c r="BD1075" s="7"/>
      <c r="BE1075" s="7"/>
      <c r="BF1075" s="7"/>
      <c r="BG1075" s="7"/>
      <c r="BH1075" s="7"/>
      <c r="BI1075" s="7"/>
      <c r="BJ1075" s="7"/>
    </row>
    <row r="1076" spans="17:62" s="6" customFormat="1"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  <c r="AX1076" s="7"/>
      <c r="AY1076" s="7"/>
      <c r="AZ1076" s="7"/>
      <c r="BA1076" s="7"/>
      <c r="BB1076" s="7"/>
      <c r="BC1076" s="7"/>
      <c r="BD1076" s="7"/>
      <c r="BE1076" s="7"/>
      <c r="BF1076" s="7"/>
      <c r="BG1076" s="7"/>
      <c r="BH1076" s="7"/>
      <c r="BI1076" s="7"/>
      <c r="BJ1076" s="7"/>
    </row>
    <row r="1077" spans="17:62" s="6" customFormat="1"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AI1077" s="7"/>
      <c r="AJ1077" s="7"/>
      <c r="AK1077" s="7"/>
      <c r="AL1077" s="7"/>
      <c r="AM1077" s="7"/>
      <c r="AN1077" s="7"/>
      <c r="AO1077" s="7"/>
      <c r="AP1077" s="7"/>
      <c r="AQ1077" s="7"/>
      <c r="AR1077" s="7"/>
      <c r="AS1077" s="7"/>
      <c r="AT1077" s="7"/>
      <c r="AU1077" s="7"/>
      <c r="AV1077" s="7"/>
      <c r="AW1077" s="7"/>
      <c r="AX1077" s="7"/>
      <c r="AY1077" s="7"/>
      <c r="AZ1077" s="7"/>
      <c r="BA1077" s="7"/>
      <c r="BB1077" s="7"/>
      <c r="BC1077" s="7"/>
      <c r="BD1077" s="7"/>
      <c r="BE1077" s="7"/>
      <c r="BF1077" s="7"/>
      <c r="BG1077" s="7"/>
      <c r="BH1077" s="7"/>
      <c r="BI1077" s="7"/>
      <c r="BJ1077" s="7"/>
    </row>
    <row r="1078" spans="17:62" s="6" customFormat="1"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7"/>
      <c r="AG1078" s="7"/>
      <c r="AH1078" s="7"/>
      <c r="AI1078" s="7"/>
      <c r="AJ1078" s="7"/>
      <c r="AK1078" s="7"/>
      <c r="AL1078" s="7"/>
      <c r="AM1078" s="7"/>
      <c r="AN1078" s="7"/>
      <c r="AO1078" s="7"/>
      <c r="AP1078" s="7"/>
      <c r="AQ1078" s="7"/>
      <c r="AR1078" s="7"/>
      <c r="AS1078" s="7"/>
      <c r="AT1078" s="7"/>
      <c r="AU1078" s="7"/>
      <c r="AV1078" s="7"/>
      <c r="AW1078" s="7"/>
      <c r="AX1078" s="7"/>
      <c r="AY1078" s="7"/>
      <c r="AZ1078" s="7"/>
      <c r="BA1078" s="7"/>
      <c r="BB1078" s="7"/>
      <c r="BC1078" s="7"/>
      <c r="BD1078" s="7"/>
      <c r="BE1078" s="7"/>
      <c r="BF1078" s="7"/>
      <c r="BG1078" s="7"/>
      <c r="BH1078" s="7"/>
      <c r="BI1078" s="7"/>
      <c r="BJ1078" s="7"/>
    </row>
    <row r="1079" spans="17:62" s="6" customFormat="1"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7"/>
      <c r="AJ1079" s="7"/>
      <c r="AK1079" s="7"/>
      <c r="AL1079" s="7"/>
      <c r="AM1079" s="7"/>
      <c r="AN1079" s="7"/>
      <c r="AO1079" s="7"/>
      <c r="AP1079" s="7"/>
      <c r="AQ1079" s="7"/>
      <c r="AR1079" s="7"/>
      <c r="AS1079" s="7"/>
      <c r="AT1079" s="7"/>
      <c r="AU1079" s="7"/>
      <c r="AV1079" s="7"/>
      <c r="AW1079" s="7"/>
      <c r="AX1079" s="7"/>
      <c r="AY1079" s="7"/>
      <c r="AZ1079" s="7"/>
      <c r="BA1079" s="7"/>
      <c r="BB1079" s="7"/>
      <c r="BC1079" s="7"/>
      <c r="BD1079" s="7"/>
      <c r="BE1079" s="7"/>
      <c r="BF1079" s="7"/>
      <c r="BG1079" s="7"/>
      <c r="BH1079" s="7"/>
      <c r="BI1079" s="7"/>
      <c r="BJ1079" s="7"/>
    </row>
    <row r="1080" spans="17:62" s="6" customFormat="1"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  <c r="AX1080" s="7"/>
      <c r="AY1080" s="7"/>
      <c r="AZ1080" s="7"/>
      <c r="BA1080" s="7"/>
      <c r="BB1080" s="7"/>
      <c r="BC1080" s="7"/>
      <c r="BD1080" s="7"/>
      <c r="BE1080" s="7"/>
      <c r="BF1080" s="7"/>
      <c r="BG1080" s="7"/>
      <c r="BH1080" s="7"/>
      <c r="BI1080" s="7"/>
      <c r="BJ1080" s="7"/>
    </row>
    <row r="1081" spans="17:62" s="6" customFormat="1"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  <c r="BB1081" s="7"/>
      <c r="BC1081" s="7"/>
      <c r="BD1081" s="7"/>
      <c r="BE1081" s="7"/>
      <c r="BF1081" s="7"/>
      <c r="BG1081" s="7"/>
      <c r="BH1081" s="7"/>
      <c r="BI1081" s="7"/>
      <c r="BJ1081" s="7"/>
    </row>
    <row r="1082" spans="17:62" s="6" customFormat="1"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  <c r="AD1082" s="7"/>
      <c r="AE1082" s="7"/>
      <c r="AF1082" s="7"/>
      <c r="AG1082" s="7"/>
      <c r="AH1082" s="7"/>
      <c r="AI1082" s="7"/>
      <c r="AJ1082" s="7"/>
      <c r="AK1082" s="7"/>
      <c r="AL1082" s="7"/>
      <c r="AM1082" s="7"/>
      <c r="AN1082" s="7"/>
      <c r="AO1082" s="7"/>
      <c r="AP1082" s="7"/>
      <c r="AQ1082" s="7"/>
      <c r="AR1082" s="7"/>
      <c r="AS1082" s="7"/>
      <c r="AT1082" s="7"/>
      <c r="AU1082" s="7"/>
      <c r="AV1082" s="7"/>
      <c r="AW1082" s="7"/>
      <c r="AX1082" s="7"/>
      <c r="AY1082" s="7"/>
      <c r="AZ1082" s="7"/>
      <c r="BA1082" s="7"/>
      <c r="BB1082" s="7"/>
      <c r="BC1082" s="7"/>
      <c r="BD1082" s="7"/>
      <c r="BE1082" s="7"/>
      <c r="BF1082" s="7"/>
      <c r="BG1082" s="7"/>
      <c r="BH1082" s="7"/>
      <c r="BI1082" s="7"/>
      <c r="BJ1082" s="7"/>
    </row>
    <row r="1083" spans="17:62" s="6" customFormat="1"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7"/>
      <c r="AP1083" s="7"/>
      <c r="AQ1083" s="7"/>
      <c r="AR1083" s="7"/>
      <c r="AS1083" s="7"/>
      <c r="AT1083" s="7"/>
      <c r="AU1083" s="7"/>
      <c r="AV1083" s="7"/>
      <c r="AW1083" s="7"/>
      <c r="AX1083" s="7"/>
      <c r="AY1083" s="7"/>
      <c r="AZ1083" s="7"/>
      <c r="BA1083" s="7"/>
      <c r="BB1083" s="7"/>
      <c r="BC1083" s="7"/>
      <c r="BD1083" s="7"/>
      <c r="BE1083" s="7"/>
      <c r="BF1083" s="7"/>
      <c r="BG1083" s="7"/>
      <c r="BH1083" s="7"/>
      <c r="BI1083" s="7"/>
      <c r="BJ1083" s="7"/>
    </row>
    <row r="1084" spans="17:62" s="6" customFormat="1"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  <c r="AX1084" s="7"/>
      <c r="AY1084" s="7"/>
      <c r="AZ1084" s="7"/>
      <c r="BA1084" s="7"/>
      <c r="BB1084" s="7"/>
      <c r="BC1084" s="7"/>
      <c r="BD1084" s="7"/>
      <c r="BE1084" s="7"/>
      <c r="BF1084" s="7"/>
      <c r="BG1084" s="7"/>
      <c r="BH1084" s="7"/>
      <c r="BI1084" s="7"/>
      <c r="BJ1084" s="7"/>
    </row>
    <row r="1085" spans="17:62" s="6" customFormat="1"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7"/>
      <c r="AM1085" s="7"/>
      <c r="AN1085" s="7"/>
      <c r="AO1085" s="7"/>
      <c r="AP1085" s="7"/>
      <c r="AQ1085" s="7"/>
      <c r="AR1085" s="7"/>
      <c r="AS1085" s="7"/>
      <c r="AT1085" s="7"/>
      <c r="AU1085" s="7"/>
      <c r="AV1085" s="7"/>
      <c r="AW1085" s="7"/>
      <c r="AX1085" s="7"/>
      <c r="AY1085" s="7"/>
      <c r="AZ1085" s="7"/>
      <c r="BA1085" s="7"/>
      <c r="BB1085" s="7"/>
      <c r="BC1085" s="7"/>
      <c r="BD1085" s="7"/>
      <c r="BE1085" s="7"/>
      <c r="BF1085" s="7"/>
      <c r="BG1085" s="7"/>
      <c r="BH1085" s="7"/>
      <c r="BI1085" s="7"/>
      <c r="BJ1085" s="7"/>
    </row>
    <row r="1086" spans="17:62" s="6" customFormat="1"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7"/>
      <c r="AP1086" s="7"/>
      <c r="AQ1086" s="7"/>
      <c r="AR1086" s="7"/>
      <c r="AS1086" s="7"/>
      <c r="AT1086" s="7"/>
      <c r="AU1086" s="7"/>
      <c r="AV1086" s="7"/>
      <c r="AW1086" s="7"/>
      <c r="AX1086" s="7"/>
      <c r="AY1086" s="7"/>
      <c r="AZ1086" s="7"/>
      <c r="BA1086" s="7"/>
      <c r="BB1086" s="7"/>
      <c r="BC1086" s="7"/>
      <c r="BD1086" s="7"/>
      <c r="BE1086" s="7"/>
      <c r="BF1086" s="7"/>
      <c r="BG1086" s="7"/>
      <c r="BH1086" s="7"/>
      <c r="BI1086" s="7"/>
      <c r="BJ1086" s="7"/>
    </row>
    <row r="1087" spans="17:62" s="6" customFormat="1"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7"/>
      <c r="AP1087" s="7"/>
      <c r="AQ1087" s="7"/>
      <c r="AR1087" s="7"/>
      <c r="AS1087" s="7"/>
      <c r="AT1087" s="7"/>
      <c r="AU1087" s="7"/>
      <c r="AV1087" s="7"/>
      <c r="AW1087" s="7"/>
      <c r="AX1087" s="7"/>
      <c r="AY1087" s="7"/>
      <c r="AZ1087" s="7"/>
      <c r="BA1087" s="7"/>
      <c r="BB1087" s="7"/>
      <c r="BC1087" s="7"/>
      <c r="BD1087" s="7"/>
      <c r="BE1087" s="7"/>
      <c r="BF1087" s="7"/>
      <c r="BG1087" s="7"/>
      <c r="BH1087" s="7"/>
      <c r="BI1087" s="7"/>
      <c r="BJ1087" s="7"/>
    </row>
    <row r="1088" spans="17:62" s="6" customFormat="1"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  <c r="AG1088" s="7"/>
      <c r="AH1088" s="7"/>
      <c r="AI1088" s="7"/>
      <c r="AJ1088" s="7"/>
      <c r="AK1088" s="7"/>
      <c r="AL1088" s="7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  <c r="AX1088" s="7"/>
      <c r="AY1088" s="7"/>
      <c r="AZ1088" s="7"/>
      <c r="BA1088" s="7"/>
      <c r="BB1088" s="7"/>
      <c r="BC1088" s="7"/>
      <c r="BD1088" s="7"/>
      <c r="BE1088" s="7"/>
      <c r="BF1088" s="7"/>
      <c r="BG1088" s="7"/>
      <c r="BH1088" s="7"/>
      <c r="BI1088" s="7"/>
      <c r="BJ1088" s="7"/>
    </row>
    <row r="1089" spans="17:62" s="6" customFormat="1"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7"/>
      <c r="AP1089" s="7"/>
      <c r="AQ1089" s="7"/>
      <c r="AR1089" s="7"/>
      <c r="AS1089" s="7"/>
      <c r="AT1089" s="7"/>
      <c r="AU1089" s="7"/>
      <c r="AV1089" s="7"/>
      <c r="AW1089" s="7"/>
      <c r="AX1089" s="7"/>
      <c r="AY1089" s="7"/>
      <c r="AZ1089" s="7"/>
      <c r="BA1089" s="7"/>
      <c r="BB1089" s="7"/>
      <c r="BC1089" s="7"/>
      <c r="BD1089" s="7"/>
      <c r="BE1089" s="7"/>
      <c r="BF1089" s="7"/>
      <c r="BG1089" s="7"/>
      <c r="BH1089" s="7"/>
      <c r="BI1089" s="7"/>
      <c r="BJ1089" s="7"/>
    </row>
    <row r="1090" spans="17:62" s="6" customFormat="1"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7"/>
      <c r="AP1090" s="7"/>
      <c r="AQ1090" s="7"/>
      <c r="AR1090" s="7"/>
      <c r="AS1090" s="7"/>
      <c r="AT1090" s="7"/>
      <c r="AU1090" s="7"/>
      <c r="AV1090" s="7"/>
      <c r="AW1090" s="7"/>
      <c r="AX1090" s="7"/>
      <c r="AY1090" s="7"/>
      <c r="AZ1090" s="7"/>
      <c r="BA1090" s="7"/>
      <c r="BB1090" s="7"/>
      <c r="BC1090" s="7"/>
      <c r="BD1090" s="7"/>
      <c r="BE1090" s="7"/>
      <c r="BF1090" s="7"/>
      <c r="BG1090" s="7"/>
      <c r="BH1090" s="7"/>
      <c r="BI1090" s="7"/>
      <c r="BJ1090" s="7"/>
    </row>
    <row r="1091" spans="17:62" s="6" customFormat="1"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7"/>
      <c r="AZ1091" s="7"/>
      <c r="BA1091" s="7"/>
      <c r="BB1091" s="7"/>
      <c r="BC1091" s="7"/>
      <c r="BD1091" s="7"/>
      <c r="BE1091" s="7"/>
      <c r="BF1091" s="7"/>
      <c r="BG1091" s="7"/>
      <c r="BH1091" s="7"/>
      <c r="BI1091" s="7"/>
      <c r="BJ1091" s="7"/>
    </row>
    <row r="1092" spans="17:62" s="6" customFormat="1"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  <c r="AR1092" s="7"/>
      <c r="AS1092" s="7"/>
      <c r="AT1092" s="7"/>
      <c r="AU1092" s="7"/>
      <c r="AV1092" s="7"/>
      <c r="AW1092" s="7"/>
      <c r="AX1092" s="7"/>
      <c r="AY1092" s="7"/>
      <c r="AZ1092" s="7"/>
      <c r="BA1092" s="7"/>
      <c r="BB1092" s="7"/>
      <c r="BC1092" s="7"/>
      <c r="BD1092" s="7"/>
      <c r="BE1092" s="7"/>
      <c r="BF1092" s="7"/>
      <c r="BG1092" s="7"/>
      <c r="BH1092" s="7"/>
      <c r="BI1092" s="7"/>
      <c r="BJ1092" s="7"/>
    </row>
    <row r="1093" spans="17:62" s="6" customFormat="1"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AI1093" s="7"/>
      <c r="AJ1093" s="7"/>
      <c r="AK1093" s="7"/>
      <c r="AL1093" s="7"/>
      <c r="AM1093" s="7"/>
      <c r="AN1093" s="7"/>
      <c r="AO1093" s="7"/>
      <c r="AP1093" s="7"/>
      <c r="AQ1093" s="7"/>
      <c r="AR1093" s="7"/>
      <c r="AS1093" s="7"/>
      <c r="AT1093" s="7"/>
      <c r="AU1093" s="7"/>
      <c r="AV1093" s="7"/>
      <c r="AW1093" s="7"/>
      <c r="AX1093" s="7"/>
      <c r="AY1093" s="7"/>
      <c r="AZ1093" s="7"/>
      <c r="BA1093" s="7"/>
      <c r="BB1093" s="7"/>
      <c r="BC1093" s="7"/>
      <c r="BD1093" s="7"/>
      <c r="BE1093" s="7"/>
      <c r="BF1093" s="7"/>
      <c r="BG1093" s="7"/>
      <c r="BH1093" s="7"/>
      <c r="BI1093" s="7"/>
      <c r="BJ1093" s="7"/>
    </row>
    <row r="1094" spans="17:62" s="6" customFormat="1"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7"/>
      <c r="AG1094" s="7"/>
      <c r="AH1094" s="7"/>
      <c r="AI1094" s="7"/>
      <c r="AJ1094" s="7"/>
      <c r="AK1094" s="7"/>
      <c r="AL1094" s="7"/>
      <c r="AM1094" s="7"/>
      <c r="AN1094" s="7"/>
      <c r="AO1094" s="7"/>
      <c r="AP1094" s="7"/>
      <c r="AQ1094" s="7"/>
      <c r="AR1094" s="7"/>
      <c r="AS1094" s="7"/>
      <c r="AT1094" s="7"/>
      <c r="AU1094" s="7"/>
      <c r="AV1094" s="7"/>
      <c r="AW1094" s="7"/>
      <c r="AX1094" s="7"/>
      <c r="AY1094" s="7"/>
      <c r="AZ1094" s="7"/>
      <c r="BA1094" s="7"/>
      <c r="BB1094" s="7"/>
      <c r="BC1094" s="7"/>
      <c r="BD1094" s="7"/>
      <c r="BE1094" s="7"/>
      <c r="BF1094" s="7"/>
      <c r="BG1094" s="7"/>
      <c r="BH1094" s="7"/>
      <c r="BI1094" s="7"/>
      <c r="BJ1094" s="7"/>
    </row>
    <row r="1095" spans="17:62" s="6" customFormat="1"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AI1095" s="7"/>
      <c r="AJ1095" s="7"/>
      <c r="AK1095" s="7"/>
      <c r="AL1095" s="7"/>
      <c r="AM1095" s="7"/>
      <c r="AN1095" s="7"/>
      <c r="AO1095" s="7"/>
      <c r="AP1095" s="7"/>
      <c r="AQ1095" s="7"/>
      <c r="AR1095" s="7"/>
      <c r="AS1095" s="7"/>
      <c r="AT1095" s="7"/>
      <c r="AU1095" s="7"/>
      <c r="AV1095" s="7"/>
      <c r="AW1095" s="7"/>
      <c r="AX1095" s="7"/>
      <c r="AY1095" s="7"/>
      <c r="AZ1095" s="7"/>
      <c r="BA1095" s="7"/>
      <c r="BB1095" s="7"/>
      <c r="BC1095" s="7"/>
      <c r="BD1095" s="7"/>
      <c r="BE1095" s="7"/>
      <c r="BF1095" s="7"/>
      <c r="BG1095" s="7"/>
      <c r="BH1095" s="7"/>
      <c r="BI1095" s="7"/>
      <c r="BJ1095" s="7"/>
    </row>
    <row r="1096" spans="17:62" s="6" customFormat="1"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  <c r="AR1096" s="7"/>
      <c r="AS1096" s="7"/>
      <c r="AT1096" s="7"/>
      <c r="AU1096" s="7"/>
      <c r="AV1096" s="7"/>
      <c r="AW1096" s="7"/>
      <c r="AX1096" s="7"/>
      <c r="AY1096" s="7"/>
      <c r="AZ1096" s="7"/>
      <c r="BA1096" s="7"/>
      <c r="BB1096" s="7"/>
      <c r="BC1096" s="7"/>
      <c r="BD1096" s="7"/>
      <c r="BE1096" s="7"/>
      <c r="BF1096" s="7"/>
      <c r="BG1096" s="7"/>
      <c r="BH1096" s="7"/>
      <c r="BI1096" s="7"/>
      <c r="BJ1096" s="7"/>
    </row>
    <row r="1097" spans="17:62" s="6" customFormat="1"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7"/>
      <c r="AP1097" s="7"/>
      <c r="AQ1097" s="7"/>
      <c r="AR1097" s="7"/>
      <c r="AS1097" s="7"/>
      <c r="AT1097" s="7"/>
      <c r="AU1097" s="7"/>
      <c r="AV1097" s="7"/>
      <c r="AW1097" s="7"/>
      <c r="AX1097" s="7"/>
      <c r="AY1097" s="7"/>
      <c r="AZ1097" s="7"/>
      <c r="BA1097" s="7"/>
      <c r="BB1097" s="7"/>
      <c r="BC1097" s="7"/>
      <c r="BD1097" s="7"/>
      <c r="BE1097" s="7"/>
      <c r="BF1097" s="7"/>
      <c r="BG1097" s="7"/>
      <c r="BH1097" s="7"/>
      <c r="BI1097" s="7"/>
      <c r="BJ1097" s="7"/>
    </row>
    <row r="1098" spans="17:62" s="6" customFormat="1"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7"/>
      <c r="AP1098" s="7"/>
      <c r="AQ1098" s="7"/>
      <c r="AR1098" s="7"/>
      <c r="AS1098" s="7"/>
      <c r="AT1098" s="7"/>
      <c r="AU1098" s="7"/>
      <c r="AV1098" s="7"/>
      <c r="AW1098" s="7"/>
      <c r="AX1098" s="7"/>
      <c r="AY1098" s="7"/>
      <c r="AZ1098" s="7"/>
      <c r="BA1098" s="7"/>
      <c r="BB1098" s="7"/>
      <c r="BC1098" s="7"/>
      <c r="BD1098" s="7"/>
      <c r="BE1098" s="7"/>
      <c r="BF1098" s="7"/>
      <c r="BG1098" s="7"/>
      <c r="BH1098" s="7"/>
      <c r="BI1098" s="7"/>
      <c r="BJ1098" s="7"/>
    </row>
    <row r="1099" spans="17:62" s="6" customFormat="1"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7"/>
      <c r="AP1099" s="7"/>
      <c r="AQ1099" s="7"/>
      <c r="AR1099" s="7"/>
      <c r="AS1099" s="7"/>
      <c r="AT1099" s="7"/>
      <c r="AU1099" s="7"/>
      <c r="AV1099" s="7"/>
      <c r="AW1099" s="7"/>
      <c r="AX1099" s="7"/>
      <c r="AY1099" s="7"/>
      <c r="AZ1099" s="7"/>
      <c r="BA1099" s="7"/>
      <c r="BB1099" s="7"/>
      <c r="BC1099" s="7"/>
      <c r="BD1099" s="7"/>
      <c r="BE1099" s="7"/>
      <c r="BF1099" s="7"/>
      <c r="BG1099" s="7"/>
      <c r="BH1099" s="7"/>
      <c r="BI1099" s="7"/>
      <c r="BJ1099" s="7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A23:A25"/>
    <mergeCell ref="A26:A28"/>
    <mergeCell ref="A11:A13"/>
    <mergeCell ref="A14:A16"/>
    <mergeCell ref="A17:A19"/>
    <mergeCell ref="A20:A22"/>
    <mergeCell ref="A32:A34"/>
    <mergeCell ref="E29:E31"/>
    <mergeCell ref="E32:E34"/>
    <mergeCell ref="F32:F34"/>
    <mergeCell ref="G32:G34"/>
    <mergeCell ref="A29:A31"/>
    <mergeCell ref="F29:F31"/>
    <mergeCell ref="G29:G31"/>
    <mergeCell ref="H20:H22"/>
    <mergeCell ref="I20:I22"/>
    <mergeCell ref="J32:J34"/>
    <mergeCell ref="H32:H34"/>
    <mergeCell ref="I32:I34"/>
    <mergeCell ref="J29:J31"/>
    <mergeCell ref="I29:I31"/>
    <mergeCell ref="H29:H31"/>
    <mergeCell ref="J20:J22"/>
    <mergeCell ref="J23:J25"/>
    <mergeCell ref="H26:H28"/>
    <mergeCell ref="J26:J28"/>
    <mergeCell ref="H23:H25"/>
    <mergeCell ref="I23:I25"/>
    <mergeCell ref="I26:I28"/>
    <mergeCell ref="E26:E28"/>
    <mergeCell ref="F26:F28"/>
    <mergeCell ref="G26:G28"/>
    <mergeCell ref="E20:E22"/>
    <mergeCell ref="F20:F22"/>
    <mergeCell ref="G20:G22"/>
    <mergeCell ref="E23:E25"/>
    <mergeCell ref="F23:F25"/>
    <mergeCell ref="G23:G25"/>
    <mergeCell ref="B4:B5"/>
    <mergeCell ref="F11:F13"/>
    <mergeCell ref="G11:G13"/>
    <mergeCell ref="H11:H13"/>
    <mergeCell ref="E11:E13"/>
    <mergeCell ref="C1:L1"/>
    <mergeCell ref="J11:J13"/>
    <mergeCell ref="E14:E16"/>
    <mergeCell ref="E17:E19"/>
    <mergeCell ref="J14:J16"/>
    <mergeCell ref="I11:I13"/>
    <mergeCell ref="F14:F16"/>
    <mergeCell ref="G14:G16"/>
    <mergeCell ref="H14:H16"/>
    <mergeCell ref="F17:F19"/>
    <mergeCell ref="G17:G19"/>
    <mergeCell ref="I17:I19"/>
    <mergeCell ref="H17:H19"/>
    <mergeCell ref="I14:I16"/>
    <mergeCell ref="J17:J19"/>
  </mergeCells>
  <phoneticPr fontId="2" type="noConversion"/>
  <conditionalFormatting sqref="N11:P35">
    <cfRule type="expression" dxfId="193" priority="1" stopIfTrue="1">
      <formula>$P11=2</formula>
    </cfRule>
  </conditionalFormatting>
  <conditionalFormatting sqref="A11:K34">
    <cfRule type="expression" dxfId="192" priority="3" stopIfTrue="1">
      <formula>$N11=1</formula>
    </cfRule>
  </conditionalFormatting>
  <conditionalFormatting sqref="M12 M27 M15 M18 M21 M24 M30 M33">
    <cfRule type="expression" dxfId="191" priority="4" stopIfTrue="1">
      <formula>L11&lt;&gt;0</formula>
    </cfRule>
    <cfRule type="expression" dxfId="190" priority="5" stopIfTrue="1">
      <formula>$N12=1</formula>
    </cfRule>
  </conditionalFormatting>
  <conditionalFormatting sqref="M13 M28 M16 M19 M22 M25 M31 M34">
    <cfRule type="expression" dxfId="189" priority="6" stopIfTrue="1">
      <formula>L11&lt;&gt;0</formula>
    </cfRule>
    <cfRule type="expression" dxfId="188" priority="7" stopIfTrue="1">
      <formula>$N13=1</formula>
    </cfRule>
  </conditionalFormatting>
  <conditionalFormatting sqref="M11 M14 M17 M20 M23 M26 M29 M32">
    <cfRule type="expression" dxfId="187" priority="8" stopIfTrue="1">
      <formula>L11&lt;&gt;0</formula>
    </cfRule>
    <cfRule type="expression" dxfId="186" priority="9" stopIfTrue="1">
      <formula>$N11=1</formula>
    </cfRule>
  </conditionalFormatting>
  <conditionalFormatting sqref="L11 L14 L17 L20 L23 L26 L29 L32">
    <cfRule type="expression" dxfId="185" priority="10" stopIfTrue="1">
      <formula>M11&lt;&gt;0</formula>
    </cfRule>
    <cfRule type="expression" dxfId="184" priority="11" stopIfTrue="1">
      <formula>$N11=1</formula>
    </cfRule>
  </conditionalFormatting>
  <conditionalFormatting sqref="L12 L15 L18 L21 L24 L27 L30 L33">
    <cfRule type="expression" dxfId="183" priority="12" stopIfTrue="1">
      <formula>M11&lt;&gt;0</formula>
    </cfRule>
  </conditionalFormatting>
  <conditionalFormatting sqref="L13 L16 L19 L22 L25 L28 L31 L34">
    <cfRule type="expression" dxfId="182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tabColor indexed="46"/>
  </sheetPr>
  <dimension ref="A1:BJ9482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3.25"/>
  <cols>
    <col min="1" max="1" width="6.42578125" style="1" customWidth="1"/>
    <col min="2" max="2" width="29.140625" style="1" customWidth="1"/>
    <col min="3" max="3" width="26.570312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1406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1573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1.25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1.25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1.25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1.25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1.25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8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8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8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8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8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8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8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8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8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91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8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8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8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8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8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8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8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8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8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8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8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8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8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8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8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8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8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8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>
      <c r="F40" s="2"/>
      <c r="G40" s="2"/>
      <c r="H40" s="2"/>
      <c r="I40" s="2"/>
      <c r="J40" s="2"/>
    </row>
    <row r="41" spans="1:62">
      <c r="F41" s="2"/>
      <c r="G41" s="2"/>
      <c r="H41" s="2"/>
      <c r="I41" s="2"/>
      <c r="J41" s="2"/>
    </row>
    <row r="42" spans="1:62" s="6" customFormat="1">
      <c r="F42" s="5"/>
      <c r="G42" s="5"/>
      <c r="H42" s="5"/>
      <c r="I42" s="5"/>
      <c r="J42" s="5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1:62" s="6" customFormat="1"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1:62" s="6" customFormat="1"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1:62" s="6" customFormat="1"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1:62" s="6" customFormat="1"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6" customFormat="1"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1:62" s="6" customFormat="1"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7:62" s="6" customFormat="1"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7:62" s="6" customFormat="1"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7:62" s="6" customFormat="1"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7:62" s="6" customFormat="1"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7:62" s="6" customFormat="1"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7:62" s="6" customFormat="1"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7:62" s="6" customFormat="1"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7:62" s="6" customFormat="1"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7:62" s="6" customFormat="1"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7:62" s="6" customFormat="1"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7:62" s="6" customFormat="1"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7:62" s="6" customFormat="1"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7:62" s="6" customFormat="1"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7:62" s="6" customFormat="1"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7:62" s="6" customFormat="1"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7:62" s="6" customFormat="1"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7:62" s="6" customFormat="1"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7:62" s="6" customFormat="1"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7:62" s="6" customFormat="1"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7:62" s="6" customFormat="1"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7:62" s="6" customFormat="1"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7:62" s="6" customFormat="1"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7:62" s="6" customFormat="1"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7:62" s="6" customFormat="1"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7:62" s="6" customFormat="1"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7:62" s="6" customFormat="1"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7:62" s="6" customFormat="1"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7:62" s="6" customFormat="1"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7:62" s="6" customFormat="1"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7:62" s="6" customFormat="1"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7:62" s="6" customFormat="1"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</row>
    <row r="80" spans="17:62" s="6" customFormat="1"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</row>
    <row r="81" spans="17:62" s="6" customFormat="1"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</row>
    <row r="82" spans="17:62" s="6" customFormat="1"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</row>
    <row r="83" spans="17:62" s="6" customFormat="1"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</row>
    <row r="84" spans="17:62" s="6" customFormat="1"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</row>
    <row r="85" spans="17:62" s="6" customFormat="1"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</row>
    <row r="86" spans="17:62" s="6" customFormat="1"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</row>
    <row r="87" spans="17:62" s="6" customFormat="1"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</row>
    <row r="88" spans="17:62" s="6" customFormat="1"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</row>
    <row r="89" spans="17:62" s="6" customFormat="1"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</row>
    <row r="90" spans="17:62" s="6" customFormat="1"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</row>
    <row r="91" spans="17:62" s="6" customFormat="1"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</row>
    <row r="92" spans="17:62" s="6" customFormat="1"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</row>
    <row r="93" spans="17:62" s="6" customFormat="1"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</row>
    <row r="94" spans="17:62" s="6" customFormat="1"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</row>
    <row r="95" spans="17:62" s="6" customFormat="1"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</row>
    <row r="96" spans="17:62" s="6" customFormat="1"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</row>
    <row r="97" spans="17:62" s="6" customFormat="1"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</row>
    <row r="98" spans="17:62" s="6" customFormat="1"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</row>
    <row r="99" spans="17:62" s="6" customFormat="1"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</row>
    <row r="100" spans="17:62" s="6" customFormat="1"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</row>
    <row r="101" spans="17:62" s="6" customFormat="1"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</row>
    <row r="102" spans="17:62" s="6" customFormat="1"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</row>
    <row r="103" spans="17:62" s="6" customFormat="1"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</row>
    <row r="104" spans="17:62" s="6" customFormat="1"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</row>
    <row r="105" spans="17:62" s="6" customFormat="1"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</row>
    <row r="106" spans="17:62" s="6" customFormat="1"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</row>
    <row r="107" spans="17:62" s="6" customFormat="1"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</row>
    <row r="108" spans="17:62" s="6" customFormat="1"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</row>
    <row r="109" spans="17:62" s="6" customFormat="1"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</row>
    <row r="110" spans="17:62" s="6" customFormat="1"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</row>
    <row r="111" spans="17:62" s="6" customFormat="1"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</row>
    <row r="112" spans="17:62" s="6" customFormat="1"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</row>
    <row r="113" spans="17:62" s="6" customFormat="1"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</row>
    <row r="114" spans="17:62" s="6" customFormat="1"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</row>
    <row r="115" spans="17:62" s="6" customFormat="1"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</row>
    <row r="116" spans="17:62" s="6" customFormat="1"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</row>
    <row r="117" spans="17:62" s="6" customFormat="1"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</row>
    <row r="118" spans="17:62" s="6" customFormat="1"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</row>
    <row r="119" spans="17:62" s="6" customFormat="1"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</row>
    <row r="120" spans="17:62" s="6" customFormat="1"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</row>
    <row r="121" spans="17:62" s="6" customFormat="1"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</row>
    <row r="122" spans="17:62" s="6" customFormat="1"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</row>
    <row r="123" spans="17:62" s="6" customFormat="1"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</row>
    <row r="124" spans="17:62" s="6" customFormat="1"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</row>
    <row r="125" spans="17:62" s="6" customFormat="1"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</row>
    <row r="126" spans="17:62" s="6" customFormat="1"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</row>
    <row r="127" spans="17:62" s="6" customFormat="1"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</row>
    <row r="128" spans="17:62" s="6" customFormat="1"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</row>
    <row r="129" spans="17:62" s="6" customFormat="1"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</row>
    <row r="130" spans="17:62" s="6" customFormat="1"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</row>
    <row r="131" spans="17:62" s="6" customFormat="1"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</row>
    <row r="132" spans="17:62" s="6" customFormat="1"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</row>
    <row r="133" spans="17:62" s="6" customFormat="1"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</row>
    <row r="134" spans="17:62" s="6" customFormat="1"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</row>
    <row r="135" spans="17:62" s="6" customFormat="1"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</row>
    <row r="136" spans="17:62" s="6" customFormat="1"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</row>
    <row r="137" spans="17:62" s="6" customFormat="1"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</row>
    <row r="138" spans="17:62" s="6" customFormat="1"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</row>
    <row r="139" spans="17:62" s="6" customFormat="1"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</row>
    <row r="140" spans="17:62" s="6" customFormat="1"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</row>
    <row r="141" spans="17:62" s="6" customFormat="1"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</row>
    <row r="142" spans="17:62" s="6" customFormat="1"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</row>
    <row r="143" spans="17:62" s="6" customFormat="1"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</row>
    <row r="144" spans="17:62" s="6" customFormat="1"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</row>
    <row r="145" spans="17:62" s="6" customFormat="1"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</row>
    <row r="146" spans="17:62" s="6" customFormat="1"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</row>
    <row r="147" spans="17:62" s="6" customFormat="1"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</row>
    <row r="148" spans="17:62" s="6" customFormat="1"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</row>
    <row r="149" spans="17:62" s="6" customFormat="1"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</row>
    <row r="150" spans="17:62" s="6" customFormat="1"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</row>
    <row r="151" spans="17:62" s="6" customFormat="1"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</row>
    <row r="152" spans="17:62" s="6" customFormat="1"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</row>
    <row r="153" spans="17:62" s="6" customFormat="1"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</row>
    <row r="154" spans="17:62" s="6" customFormat="1"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</row>
    <row r="155" spans="17:62" s="6" customFormat="1"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</row>
    <row r="156" spans="17:62" s="6" customFormat="1"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</row>
    <row r="157" spans="17:62" s="6" customFormat="1"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</row>
    <row r="158" spans="17:62" s="6" customFormat="1"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</row>
    <row r="159" spans="17:62" s="6" customFormat="1"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</row>
    <row r="160" spans="17:62" s="6" customFormat="1"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</row>
    <row r="161" spans="17:62" s="6" customFormat="1"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</row>
    <row r="162" spans="17:62" s="6" customFormat="1"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</row>
    <row r="163" spans="17:62" s="6" customFormat="1"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</row>
    <row r="164" spans="17:62" s="6" customFormat="1"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</row>
    <row r="165" spans="17:62" s="6" customFormat="1"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</row>
    <row r="166" spans="17:62" s="6" customFormat="1"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</row>
    <row r="167" spans="17:62" s="6" customFormat="1"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</row>
    <row r="168" spans="17:62" s="6" customFormat="1"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</row>
    <row r="169" spans="17:62" s="6" customFormat="1"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</row>
    <row r="170" spans="17:62" s="6" customFormat="1"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</row>
    <row r="171" spans="17:62" s="6" customFormat="1"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</row>
    <row r="172" spans="17:62" s="6" customFormat="1"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</row>
    <row r="173" spans="17:62" s="6" customFormat="1"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</row>
    <row r="174" spans="17:62" s="6" customFormat="1"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</row>
    <row r="175" spans="17:62" s="6" customFormat="1"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</row>
    <row r="176" spans="17:62" s="6" customFormat="1"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</row>
    <row r="177" spans="17:62" s="6" customFormat="1"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</row>
    <row r="178" spans="17:62" s="6" customFormat="1"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</row>
    <row r="179" spans="17:62" s="6" customFormat="1"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</row>
    <row r="180" spans="17:62" s="6" customFormat="1"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</row>
    <row r="181" spans="17:62" s="6" customFormat="1"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</row>
    <row r="182" spans="17:62" s="6" customFormat="1"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</row>
    <row r="183" spans="17:62" s="6" customFormat="1"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</row>
    <row r="184" spans="17:62" s="6" customFormat="1"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</row>
    <row r="185" spans="17:62" s="6" customFormat="1"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</row>
    <row r="186" spans="17:62" s="6" customFormat="1"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</row>
    <row r="187" spans="17:62" s="6" customFormat="1"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</row>
    <row r="188" spans="17:62" s="6" customFormat="1"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</row>
    <row r="189" spans="17:62" s="6" customFormat="1"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</row>
    <row r="190" spans="17:62" s="6" customFormat="1"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</row>
    <row r="191" spans="17:62" s="6" customFormat="1"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</row>
    <row r="192" spans="17:62" s="6" customFormat="1"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</row>
    <row r="193" spans="17:62" s="6" customFormat="1"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</row>
    <row r="194" spans="17:62" s="6" customFormat="1"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</row>
    <row r="195" spans="17:62" s="6" customFormat="1"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</row>
    <row r="196" spans="17:62" s="6" customFormat="1"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</row>
    <row r="197" spans="17:62" s="6" customFormat="1"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</row>
    <row r="198" spans="17:62" s="6" customFormat="1"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</row>
    <row r="199" spans="17:62" s="6" customFormat="1"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</row>
    <row r="200" spans="17:62" s="6" customFormat="1"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</row>
    <row r="201" spans="17:62" s="6" customFormat="1"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</row>
    <row r="202" spans="17:62" s="6" customFormat="1"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</row>
    <row r="203" spans="17:62" s="6" customFormat="1"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</row>
    <row r="204" spans="17:62" s="6" customFormat="1"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</row>
    <row r="205" spans="17:62" s="6" customFormat="1"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</row>
    <row r="206" spans="17:62" s="6" customFormat="1"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</row>
    <row r="207" spans="17:62" s="6" customFormat="1"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</row>
    <row r="208" spans="17:62" s="6" customFormat="1"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</row>
    <row r="209" spans="17:62" s="6" customFormat="1"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</row>
    <row r="210" spans="17:62" s="6" customFormat="1"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</row>
    <row r="211" spans="17:62" s="6" customFormat="1"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</row>
    <row r="212" spans="17:62" s="6" customFormat="1"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</row>
    <row r="213" spans="17:62" s="6" customFormat="1"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</row>
    <row r="214" spans="17:62" s="6" customFormat="1"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</row>
    <row r="215" spans="17:62" s="6" customFormat="1"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</row>
    <row r="216" spans="17:62" s="6" customFormat="1"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</row>
    <row r="217" spans="17:62" s="6" customFormat="1"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</row>
    <row r="218" spans="17:62" s="6" customFormat="1"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</row>
    <row r="219" spans="17:62" s="6" customFormat="1"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</row>
    <row r="220" spans="17:62" s="6" customFormat="1"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</row>
    <row r="221" spans="17:62" s="6" customFormat="1"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</row>
    <row r="222" spans="17:62" s="6" customFormat="1"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</row>
    <row r="223" spans="17:62" s="6" customFormat="1"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</row>
    <row r="224" spans="17:62" s="6" customFormat="1"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</row>
    <row r="225" spans="17:62" s="6" customFormat="1"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</row>
    <row r="226" spans="17:62" s="6" customFormat="1"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</row>
    <row r="227" spans="17:62" s="6" customFormat="1"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</row>
    <row r="228" spans="17:62" s="6" customFormat="1"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</row>
    <row r="229" spans="17:62" s="6" customFormat="1"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</row>
    <row r="230" spans="17:62" s="6" customFormat="1"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</row>
    <row r="231" spans="17:62" s="6" customFormat="1"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</row>
    <row r="232" spans="17:62" s="6" customFormat="1"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</row>
    <row r="233" spans="17:62" s="6" customFormat="1"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</row>
    <row r="234" spans="17:62" s="6" customFormat="1"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</row>
    <row r="235" spans="17:62" s="6" customFormat="1"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</row>
    <row r="236" spans="17:62" s="6" customFormat="1"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</row>
    <row r="237" spans="17:62" s="6" customFormat="1"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</row>
    <row r="238" spans="17:62" s="6" customFormat="1"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</row>
    <row r="239" spans="17:62" s="6" customFormat="1"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</row>
    <row r="240" spans="17:62" s="6" customFormat="1"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</row>
    <row r="241" spans="17:62" s="6" customFormat="1"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</row>
    <row r="242" spans="17:62" s="6" customFormat="1"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</row>
    <row r="243" spans="17:62" s="6" customFormat="1"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</row>
    <row r="244" spans="17:62" s="6" customFormat="1"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</row>
    <row r="245" spans="17:62" s="6" customFormat="1"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</row>
    <row r="246" spans="17:62" s="6" customFormat="1"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</row>
    <row r="247" spans="17:62" s="6" customFormat="1"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</row>
    <row r="248" spans="17:62" s="6" customFormat="1"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</row>
    <row r="249" spans="17:62" s="6" customFormat="1"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</row>
    <row r="250" spans="17:62" s="6" customFormat="1"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</row>
    <row r="251" spans="17:62" s="6" customFormat="1"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</row>
    <row r="252" spans="17:62" s="6" customFormat="1"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</row>
    <row r="253" spans="17:62" s="6" customFormat="1"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</row>
    <row r="254" spans="17:62" s="6" customFormat="1"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</row>
    <row r="255" spans="17:62" s="6" customFormat="1"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</row>
    <row r="256" spans="17:62" s="6" customFormat="1"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</row>
    <row r="257" spans="17:62" s="6" customFormat="1"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</row>
    <row r="258" spans="17:62" s="6" customFormat="1"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</row>
    <row r="259" spans="17:62" s="6" customFormat="1"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</row>
    <row r="260" spans="17:62" s="6" customFormat="1"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</row>
    <row r="261" spans="17:62" s="6" customFormat="1"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</row>
    <row r="262" spans="17:62" s="6" customFormat="1"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</row>
    <row r="263" spans="17:62" s="6" customFormat="1"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</row>
    <row r="264" spans="17:62" s="6" customFormat="1"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</row>
    <row r="265" spans="17:62" s="6" customFormat="1"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</row>
    <row r="266" spans="17:62" s="6" customFormat="1"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</row>
    <row r="267" spans="17:62" s="6" customFormat="1"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</row>
    <row r="268" spans="17:62" s="6" customFormat="1"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</row>
    <row r="269" spans="17:62" s="6" customFormat="1"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</row>
    <row r="270" spans="17:62" s="6" customFormat="1"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</row>
    <row r="271" spans="17:62" s="6" customFormat="1"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</row>
    <row r="272" spans="17:62" s="6" customFormat="1"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</row>
    <row r="273" spans="17:62" s="6" customFormat="1"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</row>
    <row r="274" spans="17:62" s="6" customFormat="1"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</row>
    <row r="275" spans="17:62" s="6" customFormat="1"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</row>
    <row r="276" spans="17:62" s="6" customFormat="1"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</row>
    <row r="277" spans="17:62" s="6" customFormat="1"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</row>
    <row r="278" spans="17:62" s="6" customFormat="1"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</row>
    <row r="279" spans="17:62" s="6" customFormat="1"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</row>
    <row r="280" spans="17:62" s="6" customFormat="1"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</row>
    <row r="281" spans="17:62" s="6" customFormat="1"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</row>
    <row r="282" spans="17:62" s="6" customFormat="1"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</row>
    <row r="283" spans="17:62" s="6" customFormat="1"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</row>
    <row r="284" spans="17:62" s="6" customFormat="1"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</row>
    <row r="285" spans="17:62" s="6" customFormat="1"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</row>
    <row r="286" spans="17:62" s="6" customFormat="1"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</row>
    <row r="287" spans="17:62" s="6" customFormat="1"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</row>
    <row r="288" spans="17:62" s="6" customFormat="1"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</row>
    <row r="289" spans="17:62" s="6" customFormat="1"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</row>
    <row r="290" spans="17:62" s="6" customFormat="1"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</row>
    <row r="291" spans="17:62" s="6" customFormat="1"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</row>
    <row r="292" spans="17:62" s="6" customFormat="1"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</row>
    <row r="293" spans="17:62" s="6" customFormat="1"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</row>
    <row r="294" spans="17:62" s="6" customFormat="1"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</row>
    <row r="295" spans="17:62" s="6" customFormat="1"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</row>
    <row r="296" spans="17:62" s="6" customFormat="1"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</row>
    <row r="297" spans="17:62" s="6" customFormat="1"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</row>
    <row r="298" spans="17:62" s="6" customFormat="1"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</row>
    <row r="299" spans="17:62" s="6" customFormat="1"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</row>
    <row r="300" spans="17:62" s="6" customFormat="1"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</row>
    <row r="301" spans="17:62" s="6" customFormat="1"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</row>
    <row r="302" spans="17:62" s="6" customFormat="1"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</row>
    <row r="303" spans="17:62" s="6" customFormat="1"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</row>
    <row r="304" spans="17:62" s="6" customFormat="1"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</row>
    <row r="305" spans="17:62" s="6" customFormat="1"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</row>
    <row r="306" spans="17:62" s="6" customFormat="1"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</row>
    <row r="307" spans="17:62" s="6" customFormat="1"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</row>
    <row r="308" spans="17:62" s="6" customFormat="1"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</row>
    <row r="309" spans="17:62" s="6" customFormat="1"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</row>
    <row r="310" spans="17:62" s="6" customFormat="1"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</row>
    <row r="311" spans="17:62" s="6" customFormat="1"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</row>
    <row r="312" spans="17:62" s="6" customFormat="1"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</row>
    <row r="313" spans="17:62" s="6" customFormat="1"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</row>
    <row r="314" spans="17:62" s="6" customFormat="1"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</row>
    <row r="315" spans="17:62" s="6" customFormat="1"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</row>
    <row r="316" spans="17:62" s="6" customFormat="1"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</row>
    <row r="317" spans="17:62" s="6" customFormat="1"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</row>
    <row r="318" spans="17:62" s="6" customFormat="1"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</row>
    <row r="319" spans="17:62" s="6" customFormat="1"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</row>
    <row r="320" spans="17:62" s="6" customFormat="1"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</row>
    <row r="321" spans="17:62" s="6" customFormat="1"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</row>
    <row r="322" spans="17:62" s="6" customFormat="1"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</row>
    <row r="323" spans="17:62" s="6" customFormat="1"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</row>
    <row r="324" spans="17:62" s="6" customFormat="1"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</row>
    <row r="325" spans="17:62" s="6" customFormat="1"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</row>
    <row r="326" spans="17:62" s="6" customFormat="1"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</row>
    <row r="327" spans="17:62" s="6" customFormat="1"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</row>
    <row r="328" spans="17:62" s="6" customFormat="1"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</row>
    <row r="329" spans="17:62" s="6" customFormat="1"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</row>
    <row r="330" spans="17:62" s="6" customFormat="1"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</row>
    <row r="331" spans="17:62" s="6" customFormat="1"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</row>
    <row r="332" spans="17:62" s="6" customFormat="1"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</row>
    <row r="333" spans="17:62" s="6" customFormat="1"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</row>
    <row r="334" spans="17:62" s="6" customFormat="1"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</row>
    <row r="335" spans="17:62" s="6" customFormat="1"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</row>
    <row r="336" spans="17:62" s="6" customFormat="1"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</row>
    <row r="337" spans="17:62" s="6" customFormat="1"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</row>
    <row r="338" spans="17:62" s="6" customFormat="1"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</row>
    <row r="339" spans="17:62" s="6" customFormat="1"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</row>
    <row r="340" spans="17:62" s="6" customFormat="1"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</row>
    <row r="341" spans="17:62" s="6" customFormat="1"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</row>
    <row r="342" spans="17:62" s="6" customFormat="1"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</row>
    <row r="343" spans="17:62" s="6" customFormat="1"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</row>
    <row r="344" spans="17:62" s="6" customFormat="1"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</row>
    <row r="345" spans="17:62" s="6" customFormat="1"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</row>
    <row r="346" spans="17:62" s="6" customFormat="1"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</row>
    <row r="347" spans="17:62" s="6" customFormat="1"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</row>
    <row r="348" spans="17:62" s="6" customFormat="1"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</row>
    <row r="349" spans="17:62" s="6" customFormat="1"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</row>
    <row r="350" spans="17:62" s="6" customFormat="1"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</row>
    <row r="351" spans="17:62" s="6" customFormat="1"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</row>
    <row r="352" spans="17:62" s="6" customFormat="1"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</row>
    <row r="353" spans="17:62" s="6" customFormat="1"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</row>
    <row r="354" spans="17:62" s="6" customFormat="1"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</row>
    <row r="355" spans="17:62" s="6" customFormat="1"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</row>
    <row r="356" spans="17:62" s="6" customFormat="1"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</row>
    <row r="357" spans="17:62" s="6" customFormat="1"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</row>
    <row r="358" spans="17:62" s="6" customFormat="1"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</row>
    <row r="359" spans="17:62" s="6" customFormat="1"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</row>
    <row r="360" spans="17:62" s="6" customFormat="1"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</row>
    <row r="361" spans="17:62" s="6" customFormat="1"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</row>
    <row r="362" spans="17:62" s="6" customFormat="1"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</row>
    <row r="363" spans="17:62" s="6" customFormat="1"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</row>
    <row r="364" spans="17:62" s="6" customFormat="1"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</row>
    <row r="365" spans="17:62" s="6" customFormat="1"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</row>
    <row r="366" spans="17:62" s="6" customFormat="1"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</row>
    <row r="367" spans="17:62" s="6" customFormat="1"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</row>
    <row r="368" spans="17:62" s="6" customFormat="1"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</row>
    <row r="369" spans="17:62" s="6" customFormat="1"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</row>
    <row r="370" spans="17:62" s="6" customFormat="1"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</row>
    <row r="371" spans="17:62" s="6" customFormat="1"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</row>
    <row r="372" spans="17:62" s="6" customFormat="1"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</row>
    <row r="373" spans="17:62" s="6" customFormat="1"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</row>
    <row r="374" spans="17:62" s="6" customFormat="1"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</row>
    <row r="375" spans="17:62" s="6" customFormat="1"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</row>
    <row r="376" spans="17:62" s="6" customFormat="1"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</row>
    <row r="377" spans="17:62" s="6" customFormat="1"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</row>
    <row r="378" spans="17:62" s="6" customFormat="1"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</row>
    <row r="379" spans="17:62" s="6" customFormat="1"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</row>
    <row r="380" spans="17:62" s="6" customFormat="1"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</row>
    <row r="381" spans="17:62" s="6" customFormat="1"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</row>
    <row r="382" spans="17:62" s="6" customFormat="1"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</row>
    <row r="383" spans="17:62" s="6" customFormat="1"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</row>
    <row r="384" spans="17:62" s="6" customFormat="1"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</row>
    <row r="385" spans="17:62" s="6" customFormat="1"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</row>
    <row r="386" spans="17:62" s="6" customFormat="1"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</row>
    <row r="387" spans="17:62" s="6" customFormat="1"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</row>
    <row r="388" spans="17:62" s="6" customFormat="1"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</row>
    <row r="389" spans="17:62" s="6" customFormat="1"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</row>
    <row r="390" spans="17:62" s="6" customFormat="1"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</row>
    <row r="391" spans="17:62" s="6" customFormat="1"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</row>
    <row r="392" spans="17:62" s="6" customFormat="1"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</row>
    <row r="393" spans="17:62" s="6" customFormat="1"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</row>
    <row r="394" spans="17:62" s="6" customFormat="1"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</row>
    <row r="395" spans="17:62" s="6" customFormat="1"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</row>
    <row r="396" spans="17:62" s="6" customFormat="1"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</row>
    <row r="397" spans="17:62" s="6" customFormat="1"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</row>
    <row r="398" spans="17:62" s="6" customFormat="1"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</row>
    <row r="399" spans="17:62" s="6" customFormat="1"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</row>
    <row r="400" spans="17:62" s="6" customFormat="1"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</row>
    <row r="401" spans="17:62" s="6" customFormat="1"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</row>
    <row r="402" spans="17:62" s="6" customFormat="1"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</row>
    <row r="403" spans="17:62" s="6" customFormat="1"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</row>
    <row r="404" spans="17:62" s="6" customFormat="1"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</row>
    <row r="405" spans="17:62" s="6" customFormat="1"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</row>
    <row r="406" spans="17:62" s="6" customFormat="1"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</row>
    <row r="407" spans="17:62" s="6" customFormat="1"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</row>
    <row r="408" spans="17:62" s="6" customFormat="1"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</row>
    <row r="409" spans="17:62" s="6" customFormat="1"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</row>
    <row r="410" spans="17:62" s="6" customFormat="1"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</row>
    <row r="411" spans="17:62" s="6" customFormat="1"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</row>
    <row r="412" spans="17:62" s="6" customFormat="1"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</row>
    <row r="413" spans="17:62" s="6" customFormat="1"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</row>
    <row r="414" spans="17:62" s="6" customFormat="1"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</row>
    <row r="415" spans="17:62" s="6" customFormat="1"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</row>
    <row r="416" spans="17:62" s="6" customFormat="1"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</row>
    <row r="417" spans="17:62" s="6" customFormat="1"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</row>
    <row r="418" spans="17:62" s="6" customFormat="1"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</row>
    <row r="419" spans="17:62" s="6" customFormat="1"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</row>
    <row r="420" spans="17:62" s="6" customFormat="1"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</row>
    <row r="421" spans="17:62" s="6" customFormat="1"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</row>
    <row r="422" spans="17:62" s="6" customFormat="1"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</row>
    <row r="423" spans="17:62" s="6" customFormat="1"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</row>
    <row r="424" spans="17:62" s="6" customFormat="1"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</row>
    <row r="425" spans="17:62" s="6" customFormat="1"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</row>
    <row r="426" spans="17:62" s="6" customFormat="1"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</row>
    <row r="427" spans="17:62" s="6" customFormat="1"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</row>
    <row r="428" spans="17:62" s="6" customFormat="1"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</row>
    <row r="429" spans="17:62" s="6" customFormat="1"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</row>
    <row r="430" spans="17:62" s="6" customFormat="1"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</row>
    <row r="431" spans="17:62" s="6" customFormat="1"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</row>
    <row r="432" spans="17:62" s="6" customFormat="1"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</row>
    <row r="433" spans="17:62" s="6" customFormat="1"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</row>
    <row r="434" spans="17:62" s="6" customFormat="1"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</row>
    <row r="435" spans="17:62" s="6" customFormat="1"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</row>
    <row r="436" spans="17:62" s="6" customFormat="1"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</row>
    <row r="437" spans="17:62" s="6" customFormat="1"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</row>
    <row r="438" spans="17:62" s="6" customFormat="1"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</row>
    <row r="439" spans="17:62" s="6" customFormat="1"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</row>
    <row r="440" spans="17:62" s="6" customFormat="1"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</row>
    <row r="441" spans="17:62" s="6" customFormat="1"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</row>
    <row r="442" spans="17:62" s="6" customFormat="1"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</row>
    <row r="443" spans="17:62" s="6" customFormat="1"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</row>
    <row r="444" spans="17:62" s="6" customFormat="1"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</row>
    <row r="445" spans="17:62" s="6" customFormat="1"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</row>
    <row r="446" spans="17:62" s="6" customFormat="1"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</row>
    <row r="447" spans="17:62" s="6" customFormat="1"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</row>
    <row r="448" spans="17:62" s="6" customFormat="1"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</row>
    <row r="449" spans="17:62" s="6" customFormat="1"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</row>
    <row r="450" spans="17:62" s="6" customFormat="1"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</row>
    <row r="451" spans="17:62" s="6" customFormat="1"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</row>
    <row r="452" spans="17:62" s="6" customFormat="1"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</row>
    <row r="453" spans="17:62" s="6" customFormat="1"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</row>
    <row r="454" spans="17:62" s="6" customFormat="1"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</row>
    <row r="455" spans="17:62" s="6" customFormat="1"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</row>
    <row r="456" spans="17:62" s="6" customFormat="1"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</row>
    <row r="457" spans="17:62" s="6" customFormat="1"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</row>
    <row r="458" spans="17:62" s="6" customFormat="1"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</row>
    <row r="459" spans="17:62" s="6" customFormat="1"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</row>
    <row r="460" spans="17:62" s="6" customFormat="1"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</row>
    <row r="461" spans="17:62" s="6" customFormat="1"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</row>
    <row r="462" spans="17:62" s="6" customFormat="1"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</row>
    <row r="463" spans="17:62" s="6" customFormat="1"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</row>
    <row r="464" spans="17:62" s="6" customFormat="1"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</row>
    <row r="465" spans="17:62" s="6" customFormat="1"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</row>
    <row r="466" spans="17:62" s="6" customFormat="1"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</row>
    <row r="467" spans="17:62" s="6" customFormat="1"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</row>
    <row r="468" spans="17:62" s="6" customFormat="1"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</row>
    <row r="469" spans="17:62" s="6" customFormat="1"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</row>
    <row r="470" spans="17:62" s="6" customFormat="1"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</row>
    <row r="471" spans="17:62" s="6" customFormat="1"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</row>
    <row r="472" spans="17:62" s="6" customFormat="1"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</row>
    <row r="473" spans="17:62" s="6" customFormat="1"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</row>
    <row r="474" spans="17:62" s="6" customFormat="1"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7:62" s="6" customFormat="1"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</row>
    <row r="476" spans="17:62" s="6" customFormat="1"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</row>
    <row r="477" spans="17:62" s="6" customFormat="1"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</row>
    <row r="478" spans="17:62" s="6" customFormat="1"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</row>
    <row r="479" spans="17:62" s="6" customFormat="1"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</row>
    <row r="480" spans="17:62" s="6" customFormat="1"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</row>
    <row r="481" spans="17:62" s="6" customFormat="1"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</row>
    <row r="482" spans="17:62" s="6" customFormat="1"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</row>
    <row r="483" spans="17:62" s="6" customFormat="1"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</row>
    <row r="484" spans="17:62" s="6" customFormat="1"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</row>
    <row r="485" spans="17:62" s="6" customFormat="1"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</row>
    <row r="486" spans="17:62" s="6" customFormat="1"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</row>
    <row r="487" spans="17:62" s="6" customFormat="1"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</row>
    <row r="488" spans="17:62" s="6" customFormat="1"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</row>
    <row r="489" spans="17:62" s="6" customFormat="1"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</row>
    <row r="490" spans="17:62" s="6" customFormat="1"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</row>
    <row r="491" spans="17:62" s="6" customFormat="1"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</row>
    <row r="492" spans="17:62" s="6" customFormat="1"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</row>
    <row r="493" spans="17:62" s="6" customFormat="1"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</row>
    <row r="494" spans="17:62" s="6" customFormat="1"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</row>
    <row r="495" spans="17:62" s="6" customFormat="1"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</row>
    <row r="496" spans="17:62" s="6" customFormat="1"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</row>
    <row r="497" spans="17:62" s="6" customFormat="1"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</row>
    <row r="498" spans="17:62" s="6" customFormat="1"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</row>
    <row r="499" spans="17:62" s="6" customFormat="1"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</row>
    <row r="500" spans="17:62" s="6" customFormat="1"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</row>
    <row r="501" spans="17:62" s="6" customFormat="1"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</row>
    <row r="502" spans="17:62" s="6" customFormat="1"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</row>
    <row r="503" spans="17:62" s="6" customFormat="1"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</row>
    <row r="504" spans="17:62" s="6" customFormat="1"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</row>
    <row r="505" spans="17:62" s="6" customFormat="1"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</row>
    <row r="506" spans="17:62" s="6" customFormat="1"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</row>
    <row r="507" spans="17:62" s="6" customFormat="1"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</row>
    <row r="508" spans="17:62" s="6" customFormat="1"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</row>
    <row r="509" spans="17:62" s="6" customFormat="1"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</row>
    <row r="510" spans="17:62" s="6" customFormat="1"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</row>
    <row r="511" spans="17:62" s="6" customFormat="1"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</row>
    <row r="512" spans="17:62" s="6" customFormat="1"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</row>
    <row r="513" spans="17:62" s="6" customFormat="1"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</row>
    <row r="514" spans="17:62" s="6" customFormat="1"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</row>
    <row r="515" spans="17:62" s="6" customFormat="1"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</row>
    <row r="516" spans="17:62" s="6" customFormat="1"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</row>
    <row r="517" spans="17:62" s="6" customFormat="1"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</row>
    <row r="518" spans="17:62" s="6" customFormat="1"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</row>
    <row r="519" spans="17:62" s="6" customFormat="1"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</row>
    <row r="520" spans="17:62" s="6" customFormat="1"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</row>
    <row r="521" spans="17:62" s="6" customFormat="1"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</row>
    <row r="522" spans="17:62" s="6" customFormat="1"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</row>
    <row r="523" spans="17:62" s="6" customFormat="1"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</row>
    <row r="524" spans="17:62" s="6" customFormat="1"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</row>
    <row r="525" spans="17:62" s="6" customFormat="1"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</row>
    <row r="526" spans="17:62" s="6" customFormat="1"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</row>
    <row r="527" spans="17:62" s="6" customFormat="1"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</row>
    <row r="528" spans="17:62" s="6" customFormat="1"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</row>
    <row r="529" spans="17:62" s="6" customFormat="1"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</row>
    <row r="530" spans="17:62" s="6" customFormat="1"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</row>
    <row r="531" spans="17:62" s="6" customFormat="1"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</row>
    <row r="532" spans="17:62" s="6" customFormat="1"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</row>
    <row r="533" spans="17:62" s="6" customFormat="1"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</row>
    <row r="534" spans="17:62" s="6" customFormat="1"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</row>
    <row r="535" spans="17:62" s="6" customFormat="1"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</row>
    <row r="536" spans="17:62" s="6" customFormat="1"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</row>
    <row r="537" spans="17:62" s="6" customFormat="1"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</row>
    <row r="538" spans="17:62" s="6" customFormat="1"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</row>
    <row r="539" spans="17:62" s="6" customFormat="1"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</row>
    <row r="540" spans="17:62" s="6" customFormat="1"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</row>
    <row r="541" spans="17:62" s="6" customFormat="1"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</row>
    <row r="542" spans="17:62" s="6" customFormat="1"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</row>
    <row r="543" spans="17:62" s="6" customFormat="1"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</row>
    <row r="544" spans="17:62" s="6" customFormat="1"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</row>
    <row r="545" spans="17:62" s="6" customFormat="1"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</row>
    <row r="546" spans="17:62" s="6" customFormat="1"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</row>
    <row r="547" spans="17:62" s="6" customFormat="1"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</row>
    <row r="548" spans="17:62" s="6" customFormat="1"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</row>
    <row r="549" spans="17:62" s="6" customFormat="1"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</row>
    <row r="550" spans="17:62" s="6" customFormat="1"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</row>
    <row r="551" spans="17:62" s="6" customFormat="1"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</row>
    <row r="552" spans="17:62" s="6" customFormat="1"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</row>
    <row r="553" spans="17:62" s="6" customFormat="1"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</row>
    <row r="554" spans="17:62" s="6" customFormat="1"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</row>
    <row r="555" spans="17:62" s="6" customFormat="1"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</row>
    <row r="556" spans="17:62" s="6" customFormat="1"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</row>
    <row r="557" spans="17:62" s="6" customFormat="1"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</row>
    <row r="558" spans="17:62" s="6" customFormat="1"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</row>
    <row r="559" spans="17:62" s="6" customFormat="1"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</row>
    <row r="560" spans="17:62" s="6" customFormat="1"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</row>
    <row r="561" spans="17:62" s="6" customFormat="1"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</row>
    <row r="562" spans="17:62" s="6" customFormat="1"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</row>
    <row r="563" spans="17:62" s="6" customFormat="1"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</row>
    <row r="564" spans="17:62" s="6" customFormat="1"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</row>
    <row r="565" spans="17:62" s="6" customFormat="1"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</row>
    <row r="566" spans="17:62" s="6" customFormat="1"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</row>
    <row r="567" spans="17:62" s="6" customFormat="1"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</row>
    <row r="568" spans="17:62" s="6" customFormat="1"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</row>
    <row r="569" spans="17:62" s="6" customFormat="1"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</row>
    <row r="570" spans="17:62" s="6" customFormat="1"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</row>
    <row r="571" spans="17:62" s="6" customFormat="1"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</row>
    <row r="572" spans="17:62" s="6" customFormat="1"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</row>
    <row r="573" spans="17:62" s="6" customFormat="1"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</row>
    <row r="574" spans="17:62" s="6" customFormat="1"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</row>
    <row r="575" spans="17:62" s="6" customFormat="1"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</row>
    <row r="576" spans="17:62" s="6" customFormat="1"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</row>
    <row r="577" spans="17:62" s="6" customFormat="1"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</row>
    <row r="578" spans="17:62" s="6" customFormat="1"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</row>
    <row r="579" spans="17:62" s="6" customFormat="1"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</row>
    <row r="580" spans="17:62" s="6" customFormat="1"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</row>
    <row r="581" spans="17:62" s="6" customFormat="1"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</row>
    <row r="582" spans="17:62" s="6" customFormat="1"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</row>
    <row r="583" spans="17:62" s="6" customFormat="1"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</row>
    <row r="584" spans="17:62" s="6" customFormat="1"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</row>
    <row r="585" spans="17:62" s="6" customFormat="1"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</row>
    <row r="586" spans="17:62" s="6" customFormat="1"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</row>
    <row r="587" spans="17:62" s="6" customFormat="1"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</row>
    <row r="588" spans="17:62" s="6" customFormat="1"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</row>
    <row r="589" spans="17:62" s="6" customFormat="1"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</row>
    <row r="590" spans="17:62" s="6" customFormat="1"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</row>
    <row r="591" spans="17:62" s="6" customFormat="1"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</row>
    <row r="592" spans="17:62" s="6" customFormat="1"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</row>
    <row r="593" spans="17:62" s="6" customFormat="1"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</row>
    <row r="594" spans="17:62" s="6" customFormat="1"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</row>
    <row r="595" spans="17:62" s="6" customFormat="1"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</row>
    <row r="596" spans="17:62" s="6" customFormat="1"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</row>
    <row r="597" spans="17:62" s="6" customFormat="1"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</row>
    <row r="598" spans="17:62" s="6" customFormat="1"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</row>
    <row r="599" spans="17:62" s="6" customFormat="1"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</row>
    <row r="600" spans="17:62" s="6" customFormat="1"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</row>
    <row r="601" spans="17:62" s="6" customFormat="1"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</row>
    <row r="602" spans="17:62" s="6" customFormat="1"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</row>
    <row r="603" spans="17:62" s="6" customFormat="1"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</row>
    <row r="604" spans="17:62" s="6" customFormat="1"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</row>
    <row r="605" spans="17:62" s="6" customFormat="1"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</row>
    <row r="606" spans="17:62" s="6" customFormat="1"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</row>
    <row r="607" spans="17:62" s="6" customFormat="1"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</row>
    <row r="608" spans="17:62" s="6" customFormat="1"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</row>
    <row r="609" spans="17:62" s="6" customFormat="1"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</row>
    <row r="610" spans="17:62" s="6" customFormat="1"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</row>
    <row r="611" spans="17:62" s="6" customFormat="1"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</row>
    <row r="612" spans="17:62" s="6" customFormat="1"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</row>
    <row r="613" spans="17:62" s="6" customFormat="1"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</row>
    <row r="614" spans="17:62" s="6" customFormat="1"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</row>
    <row r="615" spans="17:62" s="6" customFormat="1"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</row>
    <row r="616" spans="17:62" s="6" customFormat="1"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</row>
    <row r="617" spans="17:62" s="6" customFormat="1"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</row>
    <row r="618" spans="17:62" s="6" customFormat="1"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</row>
    <row r="619" spans="17:62" s="6" customFormat="1"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</row>
    <row r="620" spans="17:62" s="6" customFormat="1"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</row>
    <row r="621" spans="17:62" s="6" customFormat="1"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</row>
    <row r="622" spans="17:62" s="6" customFormat="1"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</row>
    <row r="623" spans="17:62" s="6" customFormat="1"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</row>
    <row r="624" spans="17:62" s="6" customFormat="1"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</row>
    <row r="625" spans="17:62" s="6" customFormat="1"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</row>
    <row r="626" spans="17:62" s="6" customFormat="1"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</row>
    <row r="627" spans="17:62" s="6" customFormat="1"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</row>
    <row r="628" spans="17:62" s="6" customFormat="1"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</row>
    <row r="629" spans="17:62" s="6" customFormat="1"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</row>
    <row r="630" spans="17:62" s="6" customFormat="1"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</row>
    <row r="631" spans="17:62" s="6" customFormat="1"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</row>
    <row r="632" spans="17:62" s="6" customFormat="1"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</row>
    <row r="633" spans="17:62" s="6" customFormat="1"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</row>
    <row r="634" spans="17:62" s="6" customFormat="1"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</row>
    <row r="635" spans="17:62" s="6" customFormat="1"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</row>
    <row r="636" spans="17:62" s="6" customFormat="1"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</row>
    <row r="637" spans="17:62" s="6" customFormat="1"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</row>
    <row r="638" spans="17:62" s="6" customFormat="1"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</row>
    <row r="639" spans="17:62" s="6" customFormat="1"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</row>
    <row r="640" spans="17:62" s="6" customFormat="1"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</row>
    <row r="641" spans="17:62" s="6" customFormat="1"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</row>
    <row r="642" spans="17:62" s="6" customFormat="1"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</row>
    <row r="643" spans="17:62" s="6" customFormat="1"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</row>
    <row r="644" spans="17:62" s="6" customFormat="1"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</row>
    <row r="645" spans="17:62" s="6" customFormat="1"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</row>
    <row r="646" spans="17:62" s="6" customFormat="1"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</row>
    <row r="647" spans="17:62" s="6" customFormat="1"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</row>
    <row r="648" spans="17:62" s="6" customFormat="1"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</row>
    <row r="649" spans="17:62" s="6" customFormat="1"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</row>
    <row r="650" spans="17:62" s="6" customFormat="1"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</row>
    <row r="651" spans="17:62" s="6" customFormat="1"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</row>
    <row r="652" spans="17:62" s="6" customFormat="1"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</row>
    <row r="653" spans="17:62" s="6" customFormat="1"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</row>
    <row r="654" spans="17:62" s="6" customFormat="1"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</row>
    <row r="655" spans="17:62" s="6" customFormat="1"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</row>
    <row r="656" spans="17:62" s="6" customFormat="1"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</row>
    <row r="657" spans="17:62" s="6" customFormat="1"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</row>
    <row r="658" spans="17:62" s="6" customFormat="1"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</row>
    <row r="659" spans="17:62" s="6" customFormat="1"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</row>
    <row r="660" spans="17:62" s="6" customFormat="1"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</row>
    <row r="661" spans="17:62" s="6" customFormat="1"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</row>
    <row r="662" spans="17:62" s="6" customFormat="1"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</row>
    <row r="663" spans="17:62" s="6" customFormat="1"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</row>
    <row r="664" spans="17:62" s="6" customFormat="1"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</row>
    <row r="665" spans="17:62" s="6" customFormat="1"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</row>
    <row r="666" spans="17:62" s="6" customFormat="1"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</row>
    <row r="667" spans="17:62" s="6" customFormat="1"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</row>
    <row r="668" spans="17:62" s="6" customFormat="1"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</row>
    <row r="669" spans="17:62" s="6" customFormat="1"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</row>
    <row r="670" spans="17:62" s="6" customFormat="1"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</row>
    <row r="671" spans="17:62" s="6" customFormat="1"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</row>
    <row r="672" spans="17:62" s="6" customFormat="1"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</row>
    <row r="673" spans="17:62" s="6" customFormat="1"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</row>
    <row r="674" spans="17:62" s="6" customFormat="1"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</row>
    <row r="675" spans="17:62" s="6" customFormat="1"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</row>
    <row r="676" spans="17:62" s="6" customFormat="1"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</row>
    <row r="677" spans="17:62" s="6" customFormat="1"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</row>
    <row r="678" spans="17:62" s="6" customFormat="1"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</row>
    <row r="679" spans="17:62" s="6" customFormat="1"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</row>
    <row r="680" spans="17:62" s="6" customFormat="1"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</row>
    <row r="681" spans="17:62" s="6" customFormat="1"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</row>
    <row r="682" spans="17:62" s="6" customFormat="1"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</row>
    <row r="683" spans="17:62" s="6" customFormat="1"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</row>
    <row r="684" spans="17:62" s="6" customFormat="1"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</row>
    <row r="685" spans="17:62" s="6" customFormat="1"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</row>
    <row r="686" spans="17:62" s="6" customFormat="1"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</row>
    <row r="687" spans="17:62" s="6" customFormat="1"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</row>
    <row r="688" spans="17:62" s="6" customFormat="1"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</row>
    <row r="689" spans="17:62" s="6" customFormat="1"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</row>
    <row r="690" spans="17:62" s="6" customFormat="1"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</row>
    <row r="691" spans="17:62" s="6" customFormat="1"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</row>
    <row r="692" spans="17:62" s="6" customFormat="1"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</row>
    <row r="693" spans="17:62" s="6" customFormat="1"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</row>
    <row r="694" spans="17:62" s="6" customFormat="1"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</row>
    <row r="695" spans="17:62" s="6" customFormat="1"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</row>
    <row r="696" spans="17:62" s="6" customFormat="1"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</row>
    <row r="697" spans="17:62" s="6" customFormat="1"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</row>
    <row r="698" spans="17:62" s="6" customFormat="1"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</row>
    <row r="699" spans="17:62" s="6" customFormat="1"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</row>
    <row r="700" spans="17:62" s="6" customFormat="1"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</row>
    <row r="701" spans="17:62" s="6" customFormat="1"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</row>
    <row r="702" spans="17:62" s="6" customFormat="1"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</row>
    <row r="703" spans="17:62" s="6" customFormat="1"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</row>
    <row r="704" spans="17:62" s="6" customFormat="1"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</row>
    <row r="705" spans="17:62" s="6" customFormat="1"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</row>
    <row r="706" spans="17:62" s="6" customFormat="1"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</row>
    <row r="707" spans="17:62" s="6" customFormat="1"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</row>
    <row r="708" spans="17:62" s="6" customFormat="1"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</row>
    <row r="709" spans="17:62" s="6" customFormat="1"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</row>
    <row r="710" spans="17:62" s="6" customFormat="1"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</row>
    <row r="711" spans="17:62" s="6" customFormat="1"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</row>
    <row r="712" spans="17:62" s="6" customFormat="1"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</row>
    <row r="713" spans="17:62" s="6" customFormat="1"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</row>
    <row r="714" spans="17:62" s="6" customFormat="1"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</row>
    <row r="715" spans="17:62" s="6" customFormat="1"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</row>
    <row r="716" spans="17:62" s="6" customFormat="1"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</row>
    <row r="717" spans="17:62" s="6" customFormat="1"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</row>
    <row r="718" spans="17:62" s="6" customFormat="1"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</row>
    <row r="719" spans="17:62" s="6" customFormat="1"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</row>
    <row r="720" spans="17:62" s="6" customFormat="1"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</row>
    <row r="721" spans="17:62" s="6" customFormat="1"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</row>
    <row r="722" spans="17:62" s="6" customFormat="1"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</row>
    <row r="723" spans="17:62" s="6" customFormat="1"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</row>
    <row r="724" spans="17:62" s="6" customFormat="1"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</row>
    <row r="725" spans="17:62" s="6" customFormat="1"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</row>
    <row r="726" spans="17:62" s="6" customFormat="1"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</row>
    <row r="727" spans="17:62" s="6" customFormat="1"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</row>
    <row r="728" spans="17:62" s="6" customFormat="1"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</row>
    <row r="729" spans="17:62" s="6" customFormat="1"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</row>
    <row r="730" spans="17:62" s="6" customFormat="1"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</row>
    <row r="731" spans="17:62" s="6" customFormat="1"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</row>
    <row r="732" spans="17:62" s="6" customFormat="1"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</row>
    <row r="733" spans="17:62" s="6" customFormat="1"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</row>
    <row r="734" spans="17:62" s="6" customFormat="1"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</row>
    <row r="735" spans="17:62" s="6" customFormat="1"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</row>
    <row r="736" spans="17:62" s="6" customFormat="1"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</row>
    <row r="737" spans="17:62" s="6" customFormat="1"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</row>
    <row r="738" spans="17:62" s="6" customFormat="1"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</row>
    <row r="739" spans="17:62" s="6" customFormat="1"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</row>
    <row r="740" spans="17:62" s="6" customFormat="1"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</row>
    <row r="741" spans="17:62" s="6" customFormat="1"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</row>
    <row r="742" spans="17:62" s="6" customFormat="1"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</row>
    <row r="743" spans="17:62" s="6" customFormat="1"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</row>
    <row r="744" spans="17:62" s="6" customFormat="1"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</row>
    <row r="745" spans="17:62" s="6" customFormat="1"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</row>
    <row r="746" spans="17:62" s="6" customFormat="1"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</row>
    <row r="747" spans="17:62" s="6" customFormat="1"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</row>
    <row r="748" spans="17:62" s="6" customFormat="1"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</row>
    <row r="749" spans="17:62" s="6" customFormat="1"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</row>
    <row r="750" spans="17:62" s="6" customFormat="1"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</row>
    <row r="751" spans="17:62" s="6" customFormat="1"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</row>
    <row r="752" spans="17:62" s="6" customFormat="1"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</row>
    <row r="753" spans="17:62" s="6" customFormat="1"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</row>
    <row r="754" spans="17:62" s="6" customFormat="1"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</row>
    <row r="755" spans="17:62" s="6" customFormat="1"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</row>
    <row r="756" spans="17:62" s="6" customFormat="1"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</row>
    <row r="757" spans="17:62" s="6" customFormat="1"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</row>
    <row r="758" spans="17:62" s="6" customFormat="1"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</row>
    <row r="759" spans="17:62" s="6" customFormat="1"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</row>
    <row r="760" spans="17:62" s="6" customFormat="1"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</row>
    <row r="761" spans="17:62" s="6" customFormat="1"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</row>
    <row r="762" spans="17:62" s="6" customFormat="1"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</row>
    <row r="763" spans="17:62" s="6" customFormat="1"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</row>
    <row r="764" spans="17:62" s="6" customFormat="1"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</row>
    <row r="765" spans="17:62" s="6" customFormat="1"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</row>
    <row r="766" spans="17:62" s="6" customFormat="1"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</row>
    <row r="767" spans="17:62" s="6" customFormat="1"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</row>
    <row r="768" spans="17:62" s="6" customFormat="1"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</row>
    <row r="769" spans="17:62" s="6" customFormat="1"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</row>
    <row r="770" spans="17:62" s="6" customFormat="1"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</row>
    <row r="771" spans="17:62" s="6" customFormat="1"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</row>
    <row r="772" spans="17:62" s="6" customFormat="1"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</row>
    <row r="773" spans="17:62" s="6" customFormat="1"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</row>
    <row r="774" spans="17:62" s="6" customFormat="1"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</row>
    <row r="775" spans="17:62" s="6" customFormat="1"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</row>
    <row r="776" spans="17:62" s="6" customFormat="1"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</row>
    <row r="777" spans="17:62" s="6" customFormat="1"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</row>
    <row r="778" spans="17:62" s="6" customFormat="1"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</row>
    <row r="779" spans="17:62" s="6" customFormat="1"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</row>
    <row r="780" spans="17:62" s="6" customFormat="1"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</row>
    <row r="781" spans="17:62" s="6" customFormat="1"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</row>
    <row r="782" spans="17:62" s="6" customFormat="1"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</row>
    <row r="783" spans="17:62" s="6" customFormat="1"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</row>
    <row r="784" spans="17:62" s="6" customFormat="1"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</row>
    <row r="785" spans="17:62" s="6" customFormat="1"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</row>
    <row r="786" spans="17:62" s="6" customFormat="1"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</row>
    <row r="787" spans="17:62" s="6" customFormat="1"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</row>
    <row r="788" spans="17:62" s="6" customFormat="1"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</row>
    <row r="789" spans="17:62" s="6" customFormat="1"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</row>
    <row r="790" spans="17:62" s="6" customFormat="1"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</row>
    <row r="791" spans="17:62" s="6" customFormat="1"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</row>
    <row r="792" spans="17:62" s="6" customFormat="1"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</row>
    <row r="793" spans="17:62" s="6" customFormat="1"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</row>
    <row r="794" spans="17:62" s="6" customFormat="1"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</row>
    <row r="795" spans="17:62" s="6" customFormat="1"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</row>
    <row r="796" spans="17:62" s="6" customFormat="1"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C1:L1"/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181" priority="1" stopIfTrue="1">
      <formula>$P11=2</formula>
    </cfRule>
  </conditionalFormatting>
  <conditionalFormatting sqref="A11:K34">
    <cfRule type="expression" dxfId="180" priority="3" stopIfTrue="1">
      <formula>$N11=1</formula>
    </cfRule>
  </conditionalFormatting>
  <conditionalFormatting sqref="M12 M27 M15 M18 M21 M24 M30 M33">
    <cfRule type="expression" dxfId="179" priority="4" stopIfTrue="1">
      <formula>L11&lt;&gt;0</formula>
    </cfRule>
    <cfRule type="expression" dxfId="178" priority="5" stopIfTrue="1">
      <formula>$N12=1</formula>
    </cfRule>
  </conditionalFormatting>
  <conditionalFormatting sqref="M13 M28 M16 M19 M22 M25 M31 M34">
    <cfRule type="expression" dxfId="177" priority="6" stopIfTrue="1">
      <formula>L11&lt;&gt;0</formula>
    </cfRule>
    <cfRule type="expression" dxfId="176" priority="7" stopIfTrue="1">
      <formula>$N13=1</formula>
    </cfRule>
  </conditionalFormatting>
  <conditionalFormatting sqref="M11 M14 M17 M20 M23 M26 M29 M32">
    <cfRule type="expression" dxfId="175" priority="8" stopIfTrue="1">
      <formula>L11&lt;&gt;0</formula>
    </cfRule>
    <cfRule type="expression" dxfId="174" priority="9" stopIfTrue="1">
      <formula>$N11=1</formula>
    </cfRule>
  </conditionalFormatting>
  <conditionalFormatting sqref="L11 L14 L17 L20 L23 L26 L29 L32">
    <cfRule type="expression" dxfId="173" priority="10" stopIfTrue="1">
      <formula>M11&lt;&gt;0</formula>
    </cfRule>
    <cfRule type="expression" dxfId="172" priority="11" stopIfTrue="1">
      <formula>$N11=1</formula>
    </cfRule>
  </conditionalFormatting>
  <conditionalFormatting sqref="L12 L15 L18 L21 L24 L27 L30 L33">
    <cfRule type="expression" dxfId="171" priority="12" stopIfTrue="1">
      <formula>M11&lt;&gt;0</formula>
    </cfRule>
  </conditionalFormatting>
  <conditionalFormatting sqref="L13 L16 L19 L22 L25 L28 L31 L34">
    <cfRule type="expression" dxfId="170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tabColor indexed="46"/>
  </sheetPr>
  <dimension ref="A1:BJ9482"/>
  <sheetViews>
    <sheetView showGridLines="0" zoomScale="75" workbookViewId="0">
      <pane ySplit="10" topLeftCell="A11" activePane="bottomLeft" state="frozen"/>
      <selection pane="bottomLeft" activeCell="L16" sqref="L16"/>
    </sheetView>
  </sheetViews>
  <sheetFormatPr defaultRowHeight="23.25"/>
  <cols>
    <col min="1" max="1" width="6.42578125" style="1" customWidth="1"/>
    <col min="2" max="2" width="29.140625" style="1" customWidth="1"/>
    <col min="3" max="3" width="26.570312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1406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48" width="10.710937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2182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1.25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1.25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1.25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1.25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1.25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8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8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8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96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8" customHeight="1">
      <c r="A12" s="3495"/>
      <c r="B12" s="141"/>
      <c r="C12" s="474"/>
      <c r="D12" s="474"/>
      <c r="E12" s="3489"/>
      <c r="F12" s="3489"/>
      <c r="G12" s="3489"/>
      <c r="H12" s="3489"/>
      <c r="I12" s="3489"/>
      <c r="J12" s="3496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8" customHeight="1">
      <c r="A13" s="3495"/>
      <c r="B13" s="474"/>
      <c r="C13" s="474"/>
      <c r="D13" s="474"/>
      <c r="E13" s="3489"/>
      <c r="F13" s="3489"/>
      <c r="G13" s="3489"/>
      <c r="H13" s="3489"/>
      <c r="I13" s="3489"/>
      <c r="J13" s="3496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8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96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8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96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8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96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8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97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8" customHeight="1">
      <c r="A18" s="3495"/>
      <c r="B18" s="141"/>
      <c r="C18" s="141"/>
      <c r="D18" s="141"/>
      <c r="E18" s="3489"/>
      <c r="F18" s="3489"/>
      <c r="G18" s="3489"/>
      <c r="H18" s="3489"/>
      <c r="I18" s="3489"/>
      <c r="J18" s="3497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8" customHeight="1">
      <c r="A19" s="3495"/>
      <c r="B19" s="141"/>
      <c r="C19" s="141"/>
      <c r="D19" s="141"/>
      <c r="E19" s="3489"/>
      <c r="F19" s="3489"/>
      <c r="G19" s="3489"/>
      <c r="H19" s="3489"/>
      <c r="I19" s="3489"/>
      <c r="J19" s="3497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8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96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8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96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8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96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8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96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8" customHeight="1">
      <c r="A24" s="3495"/>
      <c r="B24" s="141"/>
      <c r="C24" s="141"/>
      <c r="D24" s="141"/>
      <c r="E24" s="3489"/>
      <c r="F24" s="3489"/>
      <c r="G24" s="3489"/>
      <c r="H24" s="3489"/>
      <c r="I24" s="3489"/>
      <c r="J24" s="3496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8" customHeight="1">
      <c r="A25" s="3495"/>
      <c r="B25" s="141"/>
      <c r="C25" s="141"/>
      <c r="D25" s="141"/>
      <c r="E25" s="3489"/>
      <c r="F25" s="3489"/>
      <c r="G25" s="3489"/>
      <c r="H25" s="3489"/>
      <c r="I25" s="3489"/>
      <c r="J25" s="3496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8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96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8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96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8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96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8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96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8" customHeight="1">
      <c r="A30" s="3495"/>
      <c r="B30" s="141"/>
      <c r="C30" s="141"/>
      <c r="D30" s="141"/>
      <c r="E30" s="3489"/>
      <c r="F30" s="3489"/>
      <c r="G30" s="3489"/>
      <c r="H30" s="3489"/>
      <c r="I30" s="3489"/>
      <c r="J30" s="3496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8" customHeight="1">
      <c r="A31" s="3495"/>
      <c r="B31" s="141"/>
      <c r="C31" s="141"/>
      <c r="D31" s="141"/>
      <c r="E31" s="3489"/>
      <c r="F31" s="3489"/>
      <c r="G31" s="3489"/>
      <c r="H31" s="3489"/>
      <c r="I31" s="3489"/>
      <c r="J31" s="3496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8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96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8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96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8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96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8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>
      <c r="F40" s="2"/>
      <c r="G40" s="2"/>
      <c r="H40" s="2"/>
      <c r="I40" s="2"/>
      <c r="J40" s="2"/>
    </row>
    <row r="41" spans="1:62">
      <c r="F41" s="2"/>
      <c r="G41" s="2"/>
      <c r="H41" s="2"/>
      <c r="I41" s="2"/>
      <c r="J41" s="2"/>
    </row>
    <row r="42" spans="1:62">
      <c r="F42" s="2"/>
      <c r="G42" s="2"/>
      <c r="H42" s="2"/>
      <c r="I42" s="2"/>
      <c r="J42" s="2"/>
    </row>
    <row r="453" spans="17:62" s="6" customFormat="1"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</row>
    <row r="454" spans="17:62" s="6" customFormat="1"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</row>
    <row r="455" spans="17:62" s="6" customFormat="1"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</row>
    <row r="456" spans="17:62" s="6" customFormat="1"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</row>
    <row r="457" spans="17:62" s="6" customFormat="1"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</row>
    <row r="458" spans="17:62" s="6" customFormat="1"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</row>
    <row r="459" spans="17:62" s="6" customFormat="1"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</row>
    <row r="460" spans="17:62" s="6" customFormat="1"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</row>
    <row r="461" spans="17:62" s="6" customFormat="1"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</row>
    <row r="462" spans="17:62" s="6" customFormat="1"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</row>
    <row r="463" spans="17:62" s="6" customFormat="1"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</row>
    <row r="464" spans="17:62" s="6" customFormat="1"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</row>
    <row r="465" spans="17:62" s="6" customFormat="1"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</row>
    <row r="466" spans="17:62" s="6" customFormat="1"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</row>
    <row r="467" spans="17:62" s="6" customFormat="1"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</row>
    <row r="468" spans="17:62" s="6" customFormat="1"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</row>
    <row r="469" spans="17:62" s="6" customFormat="1"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</row>
    <row r="470" spans="17:62" s="6" customFormat="1"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</row>
    <row r="471" spans="17:62" s="6" customFormat="1"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</row>
    <row r="472" spans="17:62" s="6" customFormat="1"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</row>
    <row r="473" spans="17:62" s="6" customFormat="1"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</row>
    <row r="474" spans="17:62" s="6" customFormat="1"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7:62" s="6" customFormat="1"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</row>
    <row r="476" spans="17:62" s="6" customFormat="1"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</row>
    <row r="477" spans="17:62" s="6" customFormat="1"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</row>
    <row r="478" spans="17:62" s="6" customFormat="1"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</row>
    <row r="479" spans="17:62" s="6" customFormat="1"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</row>
    <row r="480" spans="17:62" s="6" customFormat="1"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</row>
    <row r="481" spans="17:62" s="6" customFormat="1"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</row>
    <row r="482" spans="17:62" s="6" customFormat="1"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</row>
    <row r="483" spans="17:62" s="6" customFormat="1"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</row>
    <row r="484" spans="17:62" s="6" customFormat="1"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</row>
    <row r="485" spans="17:62" s="6" customFormat="1"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</row>
    <row r="486" spans="17:62" s="6" customFormat="1"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</row>
    <row r="487" spans="17:62" s="6" customFormat="1"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</row>
    <row r="488" spans="17:62" s="6" customFormat="1"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</row>
    <row r="489" spans="17:62" s="6" customFormat="1"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</row>
    <row r="490" spans="17:62" s="6" customFormat="1"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</row>
    <row r="491" spans="17:62" s="6" customFormat="1"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</row>
    <row r="492" spans="17:62" s="6" customFormat="1"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</row>
    <row r="493" spans="17:62" s="6" customFormat="1"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</row>
    <row r="494" spans="17:62" s="6" customFormat="1"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</row>
    <row r="495" spans="17:62" s="6" customFormat="1"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</row>
    <row r="496" spans="17:62" s="6" customFormat="1"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</row>
    <row r="497" spans="17:62" s="6" customFormat="1"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</row>
    <row r="498" spans="17:62" s="6" customFormat="1"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</row>
    <row r="499" spans="17:62" s="6" customFormat="1"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</row>
    <row r="500" spans="17:62" s="6" customFormat="1"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</row>
    <row r="501" spans="17:62" s="6" customFormat="1"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</row>
    <row r="502" spans="17:62" s="6" customFormat="1"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</row>
    <row r="503" spans="17:62" s="6" customFormat="1"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</row>
    <row r="504" spans="17:62" s="6" customFormat="1"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</row>
    <row r="505" spans="17:62" s="6" customFormat="1"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</row>
    <row r="506" spans="17:62" s="6" customFormat="1"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</row>
    <row r="507" spans="17:62" s="6" customFormat="1"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</row>
    <row r="508" spans="17:62" s="6" customFormat="1"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</row>
    <row r="509" spans="17:62" s="6" customFormat="1"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</row>
    <row r="510" spans="17:62" s="6" customFormat="1"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</row>
    <row r="511" spans="17:62" s="6" customFormat="1"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</row>
    <row r="512" spans="17:62" s="6" customFormat="1"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</row>
    <row r="513" spans="17:62" s="6" customFormat="1"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</row>
    <row r="514" spans="17:62" s="6" customFormat="1"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</row>
    <row r="515" spans="17:62" s="6" customFormat="1"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</row>
    <row r="516" spans="17:62" s="6" customFormat="1"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</row>
    <row r="517" spans="17:62" s="6" customFormat="1"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</row>
    <row r="518" spans="17:62" s="6" customFormat="1"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</row>
    <row r="519" spans="17:62" s="6" customFormat="1"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</row>
    <row r="520" spans="17:62" s="6" customFormat="1"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</row>
    <row r="521" spans="17:62" s="6" customFormat="1"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</row>
    <row r="522" spans="17:62" s="6" customFormat="1"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</row>
    <row r="523" spans="17:62" s="6" customFormat="1"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</row>
    <row r="524" spans="17:62" s="6" customFormat="1"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</row>
    <row r="525" spans="17:62" s="6" customFormat="1"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</row>
    <row r="526" spans="17:62" s="6" customFormat="1"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</row>
    <row r="527" spans="17:62" s="6" customFormat="1"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</row>
    <row r="528" spans="17:62" s="6" customFormat="1"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</row>
    <row r="529" spans="17:62" s="6" customFormat="1"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</row>
    <row r="530" spans="17:62" s="6" customFormat="1"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</row>
    <row r="531" spans="17:62" s="6" customFormat="1"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</row>
    <row r="532" spans="17:62" s="6" customFormat="1"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</row>
    <row r="533" spans="17:62" s="6" customFormat="1"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</row>
    <row r="534" spans="17:62" s="6" customFormat="1"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</row>
    <row r="535" spans="17:62" s="6" customFormat="1"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</row>
    <row r="536" spans="17:62" s="6" customFormat="1"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</row>
    <row r="537" spans="17:62" s="6" customFormat="1"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</row>
    <row r="538" spans="17:62" s="6" customFormat="1"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</row>
    <row r="539" spans="17:62" s="6" customFormat="1"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</row>
    <row r="540" spans="17:62" s="6" customFormat="1"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</row>
    <row r="541" spans="17:62" s="6" customFormat="1"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</row>
    <row r="542" spans="17:62" s="6" customFormat="1"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</row>
    <row r="543" spans="17:62" s="6" customFormat="1"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</row>
    <row r="544" spans="17:62" s="6" customFormat="1"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</row>
    <row r="545" spans="17:62" s="6" customFormat="1"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</row>
    <row r="546" spans="17:62" s="6" customFormat="1"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</row>
    <row r="547" spans="17:62" s="6" customFormat="1"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</row>
    <row r="548" spans="17:62" s="6" customFormat="1"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</row>
    <row r="549" spans="17:62" s="6" customFormat="1"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</row>
    <row r="550" spans="17:62" s="6" customFormat="1"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</row>
    <row r="551" spans="17:62" s="6" customFormat="1"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</row>
    <row r="552" spans="17:62" s="6" customFormat="1"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</row>
    <row r="553" spans="17:62" s="6" customFormat="1"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</row>
    <row r="554" spans="17:62" s="6" customFormat="1"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</row>
    <row r="555" spans="17:62" s="6" customFormat="1"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</row>
    <row r="556" spans="17:62" s="6" customFormat="1"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</row>
    <row r="557" spans="17:62" s="6" customFormat="1"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</row>
    <row r="558" spans="17:62" s="6" customFormat="1"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</row>
    <row r="559" spans="17:62" s="6" customFormat="1"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</row>
    <row r="560" spans="17:62" s="6" customFormat="1"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</row>
    <row r="561" spans="17:62" s="6" customFormat="1"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</row>
    <row r="562" spans="17:62" s="6" customFormat="1"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</row>
    <row r="563" spans="17:62" s="6" customFormat="1"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</row>
    <row r="564" spans="17:62" s="6" customFormat="1"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</row>
    <row r="565" spans="17:62" s="6" customFormat="1"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</row>
    <row r="566" spans="17:62" s="6" customFormat="1"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</row>
    <row r="567" spans="17:62" s="6" customFormat="1"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</row>
    <row r="568" spans="17:62" s="6" customFormat="1"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</row>
    <row r="569" spans="17:62" s="6" customFormat="1"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</row>
    <row r="570" spans="17:62" s="6" customFormat="1"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</row>
    <row r="571" spans="17:62" s="6" customFormat="1"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</row>
    <row r="572" spans="17:62" s="6" customFormat="1"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</row>
    <row r="573" spans="17:62" s="6" customFormat="1"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</row>
    <row r="574" spans="17:62" s="6" customFormat="1"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</row>
    <row r="575" spans="17:62" s="6" customFormat="1"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</row>
    <row r="576" spans="17:62" s="6" customFormat="1"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</row>
    <row r="577" spans="17:62" s="6" customFormat="1"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</row>
    <row r="578" spans="17:62" s="6" customFormat="1"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</row>
    <row r="579" spans="17:62" s="6" customFormat="1"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</row>
    <row r="580" spans="17:62" s="6" customFormat="1"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</row>
    <row r="581" spans="17:62" s="6" customFormat="1"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</row>
    <row r="582" spans="17:62" s="6" customFormat="1"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</row>
    <row r="583" spans="17:62" s="6" customFormat="1"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</row>
    <row r="584" spans="17:62" s="6" customFormat="1"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</row>
    <row r="585" spans="17:62" s="6" customFormat="1"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</row>
    <row r="586" spans="17:62" s="6" customFormat="1"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</row>
    <row r="587" spans="17:62" s="6" customFormat="1"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</row>
    <row r="588" spans="17:62" s="6" customFormat="1"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</row>
    <row r="589" spans="17:62" s="6" customFormat="1"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</row>
    <row r="590" spans="17:62" s="6" customFormat="1"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</row>
    <row r="591" spans="17:62" s="6" customFormat="1"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</row>
    <row r="592" spans="17:62" s="6" customFormat="1"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</row>
    <row r="593" spans="17:62" s="6" customFormat="1"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</row>
    <row r="594" spans="17:62" s="6" customFormat="1"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</row>
    <row r="595" spans="17:62" s="6" customFormat="1"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</row>
    <row r="596" spans="17:62" s="6" customFormat="1"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</row>
    <row r="597" spans="17:62" s="6" customFormat="1"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</row>
    <row r="598" spans="17:62" s="6" customFormat="1"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</row>
    <row r="599" spans="17:62" s="6" customFormat="1"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</row>
    <row r="600" spans="17:62" s="6" customFormat="1"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</row>
    <row r="601" spans="17:62" s="6" customFormat="1"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</row>
    <row r="602" spans="17:62" s="6" customFormat="1"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</row>
    <row r="603" spans="17:62" s="6" customFormat="1"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</row>
    <row r="604" spans="17:62" s="6" customFormat="1"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</row>
    <row r="605" spans="17:62" s="6" customFormat="1"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</row>
    <row r="606" spans="17:62" s="6" customFormat="1"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</row>
    <row r="607" spans="17:62" s="6" customFormat="1"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</row>
    <row r="608" spans="17:62" s="6" customFormat="1"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</row>
    <row r="609" spans="17:62" s="6" customFormat="1"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</row>
    <row r="610" spans="17:62" s="6" customFormat="1"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</row>
    <row r="611" spans="17:62" s="6" customFormat="1"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</row>
    <row r="612" spans="17:62" s="6" customFormat="1"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</row>
    <row r="613" spans="17:62" s="6" customFormat="1"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</row>
    <row r="614" spans="17:62" s="6" customFormat="1"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</row>
    <row r="615" spans="17:62" s="6" customFormat="1"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</row>
    <row r="616" spans="17:62" s="6" customFormat="1"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</row>
    <row r="617" spans="17:62" s="6" customFormat="1"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</row>
    <row r="618" spans="17:62" s="6" customFormat="1"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</row>
    <row r="619" spans="17:62" s="6" customFormat="1"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</row>
    <row r="620" spans="17:62" s="6" customFormat="1"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</row>
    <row r="621" spans="17:62" s="6" customFormat="1"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</row>
    <row r="622" spans="17:62" s="6" customFormat="1"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</row>
    <row r="623" spans="17:62" s="6" customFormat="1"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</row>
    <row r="624" spans="17:62" s="6" customFormat="1"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</row>
    <row r="625" spans="17:62" s="6" customFormat="1"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</row>
    <row r="626" spans="17:62" s="6" customFormat="1"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</row>
    <row r="627" spans="17:62" s="6" customFormat="1"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</row>
    <row r="628" spans="17:62" s="6" customFormat="1"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</row>
    <row r="629" spans="17:62" s="6" customFormat="1"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</row>
    <row r="630" spans="17:62" s="6" customFormat="1"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</row>
    <row r="631" spans="17:62" s="6" customFormat="1"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</row>
    <row r="632" spans="17:62" s="6" customFormat="1"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</row>
    <row r="633" spans="17:62" s="6" customFormat="1"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</row>
    <row r="634" spans="17:62" s="6" customFormat="1"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</row>
    <row r="635" spans="17:62" s="6" customFormat="1"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</row>
    <row r="636" spans="17:62" s="6" customFormat="1"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</row>
    <row r="637" spans="17:62" s="6" customFormat="1"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</row>
    <row r="638" spans="17:62" s="6" customFormat="1"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</row>
    <row r="639" spans="17:62" s="6" customFormat="1"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</row>
    <row r="640" spans="17:62" s="6" customFormat="1"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</row>
    <row r="641" spans="17:62" s="6" customFormat="1"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</row>
    <row r="642" spans="17:62" s="6" customFormat="1"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</row>
    <row r="643" spans="17:62" s="6" customFormat="1"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</row>
    <row r="644" spans="17:62" s="6" customFormat="1"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</row>
    <row r="645" spans="17:62" s="6" customFormat="1"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</row>
    <row r="646" spans="17:62" s="6" customFormat="1"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</row>
    <row r="647" spans="17:62" s="6" customFormat="1"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</row>
    <row r="648" spans="17:62" s="6" customFormat="1"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</row>
    <row r="649" spans="17:62" s="6" customFormat="1"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</row>
    <row r="650" spans="17:62" s="6" customFormat="1"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</row>
    <row r="651" spans="17:62" s="6" customFormat="1"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</row>
    <row r="652" spans="17:62" s="6" customFormat="1"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</row>
    <row r="653" spans="17:62" s="6" customFormat="1"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</row>
    <row r="654" spans="17:62" s="6" customFormat="1"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</row>
    <row r="655" spans="17:62" s="6" customFormat="1"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</row>
    <row r="656" spans="17:62" s="6" customFormat="1"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</row>
    <row r="657" spans="17:62" s="6" customFormat="1"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</row>
    <row r="658" spans="17:62" s="6" customFormat="1"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</row>
    <row r="659" spans="17:62" s="6" customFormat="1"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</row>
    <row r="660" spans="17:62" s="6" customFormat="1"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</row>
    <row r="661" spans="17:62" s="6" customFormat="1"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</row>
    <row r="662" spans="17:62" s="6" customFormat="1"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</row>
    <row r="663" spans="17:62" s="6" customFormat="1"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</row>
    <row r="664" spans="17:62" s="6" customFormat="1"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</row>
    <row r="665" spans="17:62" s="6" customFormat="1"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</row>
    <row r="666" spans="17:62" s="6" customFormat="1"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</row>
    <row r="667" spans="17:62" s="6" customFormat="1"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</row>
    <row r="668" spans="17:62" s="6" customFormat="1"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</row>
    <row r="669" spans="17:62" s="6" customFormat="1"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</row>
    <row r="670" spans="17:62" s="6" customFormat="1"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</row>
    <row r="671" spans="17:62" s="6" customFormat="1"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</row>
    <row r="672" spans="17:62" s="6" customFormat="1"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</row>
    <row r="673" spans="17:62" s="6" customFormat="1"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</row>
    <row r="674" spans="17:62" s="6" customFormat="1"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</row>
    <row r="675" spans="17:62" s="6" customFormat="1"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</row>
    <row r="676" spans="17:62" s="6" customFormat="1"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</row>
    <row r="677" spans="17:62" s="6" customFormat="1"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</row>
    <row r="678" spans="17:62" s="6" customFormat="1"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</row>
    <row r="679" spans="17:62" s="6" customFormat="1"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</row>
    <row r="680" spans="17:62" s="6" customFormat="1"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</row>
    <row r="681" spans="17:62" s="6" customFormat="1"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</row>
    <row r="682" spans="17:62" s="6" customFormat="1"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</row>
    <row r="683" spans="17:62" s="6" customFormat="1"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</row>
    <row r="684" spans="17:62" s="6" customFormat="1"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</row>
    <row r="685" spans="17:62" s="6" customFormat="1"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</row>
    <row r="686" spans="17:62" s="6" customFormat="1"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</row>
    <row r="687" spans="17:62" s="6" customFormat="1"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</row>
    <row r="688" spans="17:62" s="6" customFormat="1"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</row>
    <row r="689" spans="17:62" s="6" customFormat="1"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</row>
    <row r="690" spans="17:62" s="6" customFormat="1"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A23:A25"/>
    <mergeCell ref="A26:A28"/>
    <mergeCell ref="A11:A13"/>
    <mergeCell ref="A14:A16"/>
    <mergeCell ref="A17:A19"/>
    <mergeCell ref="A20:A22"/>
    <mergeCell ref="A32:A34"/>
    <mergeCell ref="E29:E31"/>
    <mergeCell ref="E32:E34"/>
    <mergeCell ref="F32:F34"/>
    <mergeCell ref="G32:G34"/>
    <mergeCell ref="A29:A31"/>
    <mergeCell ref="F29:F31"/>
    <mergeCell ref="G29:G31"/>
    <mergeCell ref="H20:H22"/>
    <mergeCell ref="I20:I22"/>
    <mergeCell ref="J32:J34"/>
    <mergeCell ref="H32:H34"/>
    <mergeCell ref="I32:I34"/>
    <mergeCell ref="J29:J31"/>
    <mergeCell ref="I29:I31"/>
    <mergeCell ref="H29:H31"/>
    <mergeCell ref="J20:J22"/>
    <mergeCell ref="J23:J25"/>
    <mergeCell ref="H26:H28"/>
    <mergeCell ref="J26:J28"/>
    <mergeCell ref="H23:H25"/>
    <mergeCell ref="I23:I25"/>
    <mergeCell ref="I26:I28"/>
    <mergeCell ref="E26:E28"/>
    <mergeCell ref="F26:F28"/>
    <mergeCell ref="G26:G28"/>
    <mergeCell ref="E20:E22"/>
    <mergeCell ref="F20:F22"/>
    <mergeCell ref="G20:G22"/>
    <mergeCell ref="E23:E25"/>
    <mergeCell ref="F23:F25"/>
    <mergeCell ref="G23:G25"/>
    <mergeCell ref="B4:B5"/>
    <mergeCell ref="F11:F13"/>
    <mergeCell ref="G11:G13"/>
    <mergeCell ref="H11:H13"/>
    <mergeCell ref="E11:E13"/>
    <mergeCell ref="C1:L1"/>
    <mergeCell ref="J11:J13"/>
    <mergeCell ref="E14:E16"/>
    <mergeCell ref="E17:E19"/>
    <mergeCell ref="J14:J16"/>
    <mergeCell ref="I11:I13"/>
    <mergeCell ref="F14:F16"/>
    <mergeCell ref="G14:G16"/>
    <mergeCell ref="H14:H16"/>
    <mergeCell ref="F17:F19"/>
    <mergeCell ref="G17:G19"/>
    <mergeCell ref="I17:I19"/>
    <mergeCell ref="H17:H19"/>
    <mergeCell ref="I14:I16"/>
    <mergeCell ref="J17:J19"/>
  </mergeCells>
  <phoneticPr fontId="2" type="noConversion"/>
  <conditionalFormatting sqref="N11:P35">
    <cfRule type="expression" dxfId="169" priority="1" stopIfTrue="1">
      <formula>$P11=2</formula>
    </cfRule>
  </conditionalFormatting>
  <conditionalFormatting sqref="A11:K34">
    <cfRule type="expression" dxfId="168" priority="3" stopIfTrue="1">
      <formula>$N11=1</formula>
    </cfRule>
  </conditionalFormatting>
  <conditionalFormatting sqref="M12 M27 M15 M18 M21 M24 M30 M33">
    <cfRule type="expression" dxfId="167" priority="4" stopIfTrue="1">
      <formula>L11&lt;&gt;0</formula>
    </cfRule>
    <cfRule type="expression" dxfId="166" priority="5" stopIfTrue="1">
      <formula>$N12=1</formula>
    </cfRule>
  </conditionalFormatting>
  <conditionalFormatting sqref="M13 M28 M16 M19 M22 M25 M31 M34">
    <cfRule type="expression" dxfId="165" priority="6" stopIfTrue="1">
      <formula>L11&lt;&gt;0</formula>
    </cfRule>
    <cfRule type="expression" dxfId="164" priority="7" stopIfTrue="1">
      <formula>$N13=1</formula>
    </cfRule>
  </conditionalFormatting>
  <conditionalFormatting sqref="M11 M14 M17 M20 M23 M26 M29 M32">
    <cfRule type="expression" dxfId="163" priority="8" stopIfTrue="1">
      <formula>L11&lt;&gt;0</formula>
    </cfRule>
    <cfRule type="expression" dxfId="162" priority="9" stopIfTrue="1">
      <formula>$N11=1</formula>
    </cfRule>
  </conditionalFormatting>
  <conditionalFormatting sqref="L11 L14 L17 L20 L23 L26 L29 L32">
    <cfRule type="expression" dxfId="161" priority="10" stopIfTrue="1">
      <formula>M11&lt;&gt;0</formula>
    </cfRule>
    <cfRule type="expression" dxfId="160" priority="11" stopIfTrue="1">
      <formula>$N11=1</formula>
    </cfRule>
  </conditionalFormatting>
  <conditionalFormatting sqref="L12 L15 L18 L21 L24 L27 L30 L33">
    <cfRule type="expression" dxfId="159" priority="12" stopIfTrue="1">
      <formula>M11&lt;&gt;0</formula>
    </cfRule>
  </conditionalFormatting>
  <conditionalFormatting sqref="L13 L16 L19 L22 L25 L28 L31 L34">
    <cfRule type="expression" dxfId="158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tabColor indexed="46"/>
  </sheetPr>
  <dimension ref="A1:BJ9482"/>
  <sheetViews>
    <sheetView showGridLines="0" zoomScale="75" workbookViewId="0">
      <pane ySplit="10" topLeftCell="A15" activePane="bottomLeft" state="frozen"/>
      <selection pane="bottomLeft" activeCell="A11" sqref="A11:M34"/>
    </sheetView>
  </sheetViews>
  <sheetFormatPr defaultRowHeight="23.25"/>
  <cols>
    <col min="1" max="1" width="4.7109375" style="1" customWidth="1"/>
    <col min="2" max="2" width="29.140625" style="1" customWidth="1"/>
    <col min="3" max="3" width="26.570312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1406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48" width="6.2851562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2181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2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2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2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2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2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7.2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7.2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7.25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7.25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7.25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7.25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7.25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7.2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7.25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91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7.25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7.25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7.25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7.25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7.25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7.25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7.25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7.25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7.25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7.25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7.2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7.25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7.25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7.2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7.25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7.25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7.2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7.2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 s="6" customFormat="1">
      <c r="F40" s="5"/>
      <c r="G40" s="5"/>
      <c r="H40" s="5"/>
      <c r="I40" s="5"/>
      <c r="J40" s="5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</row>
    <row r="41" spans="1:62" s="6" customFormat="1">
      <c r="F41" s="5"/>
      <c r="G41" s="5"/>
      <c r="H41" s="5"/>
      <c r="I41" s="5"/>
      <c r="J41" s="5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</row>
    <row r="42" spans="1:62" s="6" customFormat="1">
      <c r="F42" s="5"/>
      <c r="G42" s="5"/>
      <c r="H42" s="5"/>
      <c r="I42" s="5"/>
      <c r="J42" s="5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</row>
    <row r="43" spans="1:62" s="6" customFormat="1"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</row>
    <row r="44" spans="1:62" s="6" customFormat="1"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</row>
    <row r="45" spans="1:62" s="6" customFormat="1"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</row>
    <row r="46" spans="1:62" s="6" customFormat="1"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</row>
    <row r="47" spans="1:62" s="6" customFormat="1"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</row>
    <row r="48" spans="1:62" s="6" customFormat="1"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</row>
    <row r="49" spans="17:62" s="6" customFormat="1"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</row>
    <row r="50" spans="17:62" s="6" customFormat="1"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</row>
    <row r="51" spans="17:62" s="6" customFormat="1"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</row>
    <row r="52" spans="17:62" s="6" customFormat="1"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</row>
    <row r="53" spans="17:62" s="6" customFormat="1"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</row>
    <row r="54" spans="17:62" s="6" customFormat="1"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</row>
    <row r="55" spans="17:62" s="6" customFormat="1"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</row>
    <row r="56" spans="17:62" s="6" customFormat="1"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</row>
    <row r="57" spans="17:62" s="6" customFormat="1"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</row>
    <row r="58" spans="17:62" s="6" customFormat="1"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</row>
    <row r="59" spans="17:62" s="6" customFormat="1"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</row>
    <row r="60" spans="17:62" s="6" customFormat="1"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</row>
    <row r="61" spans="17:62" s="6" customFormat="1"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</row>
    <row r="62" spans="17:62" s="6" customFormat="1"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</row>
    <row r="63" spans="17:62" s="6" customFormat="1"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</row>
    <row r="64" spans="17:62" s="6" customFormat="1"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</row>
    <row r="65" spans="17:62" s="6" customFormat="1"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</row>
    <row r="66" spans="17:62" s="6" customFormat="1"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</row>
    <row r="67" spans="17:62" s="6" customFormat="1"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</row>
    <row r="68" spans="17:62" s="6" customFormat="1"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</row>
    <row r="69" spans="17:62" s="6" customFormat="1"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</row>
    <row r="70" spans="17:62" s="6" customFormat="1"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</row>
    <row r="71" spans="17:62" s="6" customFormat="1"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</row>
    <row r="72" spans="17:62" s="6" customFormat="1"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</row>
    <row r="73" spans="17:62" s="6" customFormat="1"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</row>
    <row r="74" spans="17:62" s="6" customFormat="1"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</row>
    <row r="75" spans="17:62" s="6" customFormat="1"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</row>
    <row r="76" spans="17:62" s="6" customFormat="1"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</row>
    <row r="77" spans="17:62" s="6" customFormat="1"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</row>
    <row r="78" spans="17:62" s="6" customFormat="1"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</row>
    <row r="79" spans="17:62" s="6" customFormat="1"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</row>
    <row r="80" spans="17:62" s="6" customFormat="1"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</row>
    <row r="81" spans="17:62" s="6" customFormat="1"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</row>
    <row r="82" spans="17:62" s="6" customFormat="1"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</row>
    <row r="83" spans="17:62" s="6" customFormat="1"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</row>
    <row r="84" spans="17:62" s="6" customFormat="1"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</row>
    <row r="85" spans="17:62" s="6" customFormat="1"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</row>
    <row r="86" spans="17:62" s="6" customFormat="1"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</row>
    <row r="87" spans="17:62" s="6" customFormat="1"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</row>
    <row r="88" spans="17:62" s="6" customFormat="1"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</row>
    <row r="89" spans="17:62" s="6" customFormat="1"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</row>
    <row r="90" spans="17:62" s="6" customFormat="1"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</row>
    <row r="91" spans="17:62" s="6" customFormat="1"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</row>
    <row r="92" spans="17:62" s="6" customFormat="1"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</row>
    <row r="93" spans="17:62" s="6" customFormat="1"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</row>
    <row r="94" spans="17:62" s="6" customFormat="1"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</row>
    <row r="95" spans="17:62" s="6" customFormat="1"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</row>
    <row r="96" spans="17:62" s="6" customFormat="1"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</row>
    <row r="97" spans="17:62" s="6" customFormat="1"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</row>
    <row r="98" spans="17:62" s="6" customFormat="1"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</row>
    <row r="99" spans="17:62" s="6" customFormat="1"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</row>
    <row r="100" spans="17:62" s="6" customFormat="1"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</row>
    <row r="101" spans="17:62" s="6" customFormat="1"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</row>
    <row r="102" spans="17:62" s="6" customFormat="1"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</row>
    <row r="103" spans="17:62" s="6" customFormat="1"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</row>
    <row r="104" spans="17:62" s="6" customFormat="1"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</row>
    <row r="105" spans="17:62" s="6" customFormat="1"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</row>
    <row r="106" spans="17:62" s="6" customFormat="1"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</row>
    <row r="107" spans="17:62" s="6" customFormat="1"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</row>
    <row r="108" spans="17:62" s="6" customFormat="1"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</row>
    <row r="109" spans="17:62" s="6" customFormat="1"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</row>
    <row r="110" spans="17:62" s="6" customFormat="1"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</row>
    <row r="111" spans="17:62" s="6" customFormat="1"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</row>
    <row r="112" spans="17:62" s="6" customFormat="1"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</row>
    <row r="113" spans="17:62" s="6" customFormat="1"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</row>
    <row r="114" spans="17:62" s="6" customFormat="1"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</row>
    <row r="115" spans="17:62" s="6" customFormat="1"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</row>
    <row r="116" spans="17:62" s="6" customFormat="1"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</row>
    <row r="117" spans="17:62" s="6" customFormat="1"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</row>
    <row r="118" spans="17:62" s="6" customFormat="1"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</row>
    <row r="119" spans="17:62" s="6" customFormat="1"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</row>
    <row r="120" spans="17:62" s="6" customFormat="1"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</row>
    <row r="121" spans="17:62" s="6" customFormat="1"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</row>
    <row r="122" spans="17:62" s="6" customFormat="1"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</row>
    <row r="123" spans="17:62" s="6" customFormat="1"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</row>
    <row r="124" spans="17:62" s="6" customFormat="1"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</row>
    <row r="125" spans="17:62" s="6" customFormat="1"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</row>
    <row r="126" spans="17:62" s="6" customFormat="1"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</row>
    <row r="127" spans="17:62" s="6" customFormat="1"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</row>
    <row r="128" spans="17:62" s="6" customFormat="1"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</row>
    <row r="129" spans="17:62" s="6" customFormat="1"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</row>
    <row r="130" spans="17:62" s="6" customFormat="1"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</row>
    <row r="131" spans="17:62" s="6" customFormat="1"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</row>
    <row r="132" spans="17:62" s="6" customFormat="1"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</row>
    <row r="133" spans="17:62" s="6" customFormat="1"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</row>
    <row r="134" spans="17:62" s="6" customFormat="1"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</row>
    <row r="135" spans="17:62" s="6" customFormat="1"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</row>
    <row r="136" spans="17:62" s="6" customFormat="1"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</row>
    <row r="137" spans="17:62" s="6" customFormat="1"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</row>
    <row r="138" spans="17:62" s="6" customFormat="1"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</row>
    <row r="139" spans="17:62" s="6" customFormat="1"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</row>
    <row r="140" spans="17:62" s="6" customFormat="1"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</row>
    <row r="141" spans="17:62" s="6" customFormat="1"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</row>
    <row r="142" spans="17:62" s="6" customFormat="1"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</row>
    <row r="143" spans="17:62" s="6" customFormat="1"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</row>
    <row r="144" spans="17:62" s="6" customFormat="1"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</row>
    <row r="145" spans="17:62" s="6" customFormat="1"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</row>
    <row r="146" spans="17:62" s="6" customFormat="1"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</row>
    <row r="147" spans="17:62" s="6" customFormat="1"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</row>
    <row r="148" spans="17:62" s="6" customFormat="1"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</row>
    <row r="149" spans="17:62" s="6" customFormat="1"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</row>
    <row r="150" spans="17:62" s="6" customFormat="1"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</row>
    <row r="151" spans="17:62" s="6" customFormat="1"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</row>
    <row r="152" spans="17:62" s="6" customFormat="1"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</row>
    <row r="153" spans="17:62" s="6" customFormat="1"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</row>
    <row r="154" spans="17:62" s="6" customFormat="1"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</row>
    <row r="155" spans="17:62" s="6" customFormat="1"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</row>
    <row r="156" spans="17:62" s="6" customFormat="1"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</row>
    <row r="157" spans="17:62" s="6" customFormat="1"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</row>
    <row r="158" spans="17:62" s="6" customFormat="1"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</row>
    <row r="159" spans="17:62" s="6" customFormat="1"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</row>
    <row r="160" spans="17:62" s="6" customFormat="1"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</row>
    <row r="161" spans="17:62" s="6" customFormat="1"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</row>
    <row r="162" spans="17:62" s="6" customFormat="1"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</row>
    <row r="163" spans="17:62" s="6" customFormat="1"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</row>
    <row r="164" spans="17:62" s="6" customFormat="1"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</row>
    <row r="165" spans="17:62" s="6" customFormat="1"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</row>
    <row r="166" spans="17:62" s="6" customFormat="1"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</row>
    <row r="167" spans="17:62" s="6" customFormat="1"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</row>
    <row r="168" spans="17:62" s="6" customFormat="1"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</row>
    <row r="169" spans="17:62" s="6" customFormat="1"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</row>
    <row r="170" spans="17:62" s="6" customFormat="1"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</row>
    <row r="171" spans="17:62" s="6" customFormat="1"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</row>
    <row r="172" spans="17:62" s="6" customFormat="1"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</row>
    <row r="173" spans="17:62" s="6" customFormat="1"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</row>
    <row r="174" spans="17:62" s="6" customFormat="1"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</row>
    <row r="175" spans="17:62" s="6" customFormat="1"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</row>
    <row r="176" spans="17:62" s="6" customFormat="1"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</row>
    <row r="177" spans="17:62" s="6" customFormat="1"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</row>
    <row r="178" spans="17:62" s="6" customFormat="1"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</row>
    <row r="179" spans="17:62" s="6" customFormat="1"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</row>
    <row r="180" spans="17:62" s="6" customFormat="1"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</row>
    <row r="181" spans="17:62" s="6" customFormat="1"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</row>
    <row r="182" spans="17:62" s="6" customFormat="1"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</row>
    <row r="183" spans="17:62" s="6" customFormat="1"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</row>
    <row r="184" spans="17:62" s="6" customFormat="1"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</row>
    <row r="185" spans="17:62" s="6" customFormat="1"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</row>
    <row r="186" spans="17:62" s="6" customFormat="1"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</row>
    <row r="187" spans="17:62" s="6" customFormat="1"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</row>
    <row r="188" spans="17:62" s="6" customFormat="1"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</row>
    <row r="189" spans="17:62" s="6" customFormat="1"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</row>
    <row r="190" spans="17:62" s="6" customFormat="1"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</row>
    <row r="191" spans="17:62" s="6" customFormat="1"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</row>
    <row r="192" spans="17:62" s="6" customFormat="1"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</row>
    <row r="193" spans="17:62" s="6" customFormat="1"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</row>
    <row r="194" spans="17:62" s="6" customFormat="1"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</row>
    <row r="195" spans="17:62" s="6" customFormat="1"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</row>
    <row r="196" spans="17:62" s="6" customFormat="1"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</row>
    <row r="197" spans="17:62" s="6" customFormat="1"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</row>
    <row r="198" spans="17:62" s="6" customFormat="1"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</row>
    <row r="199" spans="17:62" s="6" customFormat="1"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</row>
    <row r="200" spans="17:62" s="6" customFormat="1"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</row>
    <row r="201" spans="17:62" s="6" customFormat="1"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</row>
    <row r="202" spans="17:62" s="6" customFormat="1"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</row>
    <row r="203" spans="17:62" s="6" customFormat="1"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</row>
    <row r="204" spans="17:62" s="6" customFormat="1"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</row>
    <row r="205" spans="17:62" s="6" customFormat="1"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</row>
    <row r="206" spans="17:62" s="6" customFormat="1"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  <c r="BB206" s="7"/>
      <c r="BC206" s="7"/>
      <c r="BD206" s="7"/>
      <c r="BE206" s="7"/>
      <c r="BF206" s="7"/>
      <c r="BG206" s="7"/>
      <c r="BH206" s="7"/>
      <c r="BI206" s="7"/>
      <c r="BJ206" s="7"/>
    </row>
    <row r="207" spans="17:62" s="6" customFormat="1"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</row>
    <row r="208" spans="17:62" s="6" customFormat="1"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</row>
    <row r="209" spans="17:62" s="6" customFormat="1"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  <c r="BB209" s="7"/>
      <c r="BC209" s="7"/>
      <c r="BD209" s="7"/>
      <c r="BE209" s="7"/>
      <c r="BF209" s="7"/>
      <c r="BG209" s="7"/>
      <c r="BH209" s="7"/>
      <c r="BI209" s="7"/>
      <c r="BJ209" s="7"/>
    </row>
    <row r="210" spans="17:62" s="6" customFormat="1"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</row>
    <row r="211" spans="17:62" s="6" customFormat="1"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</row>
    <row r="212" spans="17:62" s="6" customFormat="1"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</row>
    <row r="213" spans="17:62" s="6" customFormat="1"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</row>
    <row r="214" spans="17:62" s="6" customFormat="1"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</row>
    <row r="215" spans="17:62" s="6" customFormat="1"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</row>
    <row r="216" spans="17:62" s="6" customFormat="1"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</row>
    <row r="217" spans="17:62" s="6" customFormat="1"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</row>
    <row r="218" spans="17:62" s="6" customFormat="1"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</row>
    <row r="219" spans="17:62" s="6" customFormat="1"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</row>
    <row r="220" spans="17:62" s="6" customFormat="1"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</row>
    <row r="221" spans="17:62" s="6" customFormat="1"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</row>
    <row r="222" spans="17:62" s="6" customFormat="1"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</row>
    <row r="223" spans="17:62" s="6" customFormat="1"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</row>
    <row r="224" spans="17:62" s="6" customFormat="1"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</row>
    <row r="225" spans="17:62" s="6" customFormat="1"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J225" s="7"/>
    </row>
    <row r="226" spans="17:62" s="6" customFormat="1"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</row>
    <row r="227" spans="17:62" s="6" customFormat="1"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</row>
    <row r="228" spans="17:62" s="6" customFormat="1"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</row>
    <row r="229" spans="17:62" s="6" customFormat="1"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</row>
    <row r="230" spans="17:62" s="6" customFormat="1"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</row>
    <row r="231" spans="17:62" s="6" customFormat="1"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</row>
    <row r="232" spans="17:62" s="6" customFormat="1"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</row>
    <row r="233" spans="17:62" s="6" customFormat="1"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/>
      <c r="BE233" s="7"/>
      <c r="BF233" s="7"/>
      <c r="BG233" s="7"/>
      <c r="BH233" s="7"/>
      <c r="BI233" s="7"/>
      <c r="BJ233" s="7"/>
    </row>
    <row r="234" spans="17:62" s="6" customFormat="1"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</row>
    <row r="235" spans="17:62" s="6" customFormat="1"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</row>
    <row r="236" spans="17:62" s="6" customFormat="1"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</row>
    <row r="237" spans="17:62" s="6" customFormat="1"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</row>
    <row r="238" spans="17:62" s="6" customFormat="1"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</row>
    <row r="239" spans="17:62" s="6" customFormat="1"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</row>
    <row r="240" spans="17:62" s="6" customFormat="1"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</row>
    <row r="241" spans="17:62" s="6" customFormat="1"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</row>
    <row r="242" spans="17:62" s="6" customFormat="1"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</row>
    <row r="243" spans="17:62" s="6" customFormat="1"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</row>
    <row r="244" spans="17:62" s="6" customFormat="1"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</row>
    <row r="245" spans="17:62" s="6" customFormat="1"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</row>
    <row r="246" spans="17:62" s="6" customFormat="1"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</row>
    <row r="247" spans="17:62" s="6" customFormat="1"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</row>
    <row r="248" spans="17:62" s="6" customFormat="1"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</row>
    <row r="249" spans="17:62" s="6" customFormat="1"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</row>
    <row r="250" spans="17:62" s="6" customFormat="1"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</row>
    <row r="251" spans="17:62" s="6" customFormat="1"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</row>
    <row r="252" spans="17:62" s="6" customFormat="1"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</row>
    <row r="253" spans="17:62" s="6" customFormat="1"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</row>
    <row r="254" spans="17:62" s="6" customFormat="1"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</row>
    <row r="255" spans="17:62" s="6" customFormat="1"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</row>
    <row r="256" spans="17:62" s="6" customFormat="1"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  <c r="BB256" s="7"/>
      <c r="BC256" s="7"/>
      <c r="BD256" s="7"/>
      <c r="BE256" s="7"/>
      <c r="BF256" s="7"/>
      <c r="BG256" s="7"/>
      <c r="BH256" s="7"/>
      <c r="BI256" s="7"/>
      <c r="BJ256" s="7"/>
    </row>
    <row r="257" spans="17:62" s="6" customFormat="1"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  <c r="BB257" s="7"/>
      <c r="BC257" s="7"/>
      <c r="BD257" s="7"/>
      <c r="BE257" s="7"/>
      <c r="BF257" s="7"/>
      <c r="BG257" s="7"/>
      <c r="BH257" s="7"/>
      <c r="BI257" s="7"/>
      <c r="BJ257" s="7"/>
    </row>
    <row r="258" spans="17:62" s="6" customFormat="1"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  <c r="BB258" s="7"/>
      <c r="BC258" s="7"/>
      <c r="BD258" s="7"/>
      <c r="BE258" s="7"/>
      <c r="BF258" s="7"/>
      <c r="BG258" s="7"/>
      <c r="BH258" s="7"/>
      <c r="BI258" s="7"/>
      <c r="BJ258" s="7"/>
    </row>
    <row r="259" spans="17:62" s="6" customFormat="1"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</row>
    <row r="260" spans="17:62" s="6" customFormat="1"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</row>
    <row r="261" spans="17:62" s="6" customFormat="1"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</row>
    <row r="262" spans="17:62" s="6" customFormat="1"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</row>
    <row r="263" spans="17:62" s="6" customFormat="1"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</row>
    <row r="264" spans="17:62" s="6" customFormat="1"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</row>
    <row r="265" spans="17:62" s="6" customFormat="1"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</row>
    <row r="266" spans="17:62" s="6" customFormat="1"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  <c r="BB266" s="7"/>
      <c r="BC266" s="7"/>
      <c r="BD266" s="7"/>
      <c r="BE266" s="7"/>
      <c r="BF266" s="7"/>
      <c r="BG266" s="7"/>
      <c r="BH266" s="7"/>
      <c r="BI266" s="7"/>
      <c r="BJ266" s="7"/>
    </row>
    <row r="267" spans="17:62" s="6" customFormat="1"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</row>
    <row r="268" spans="17:62" s="6" customFormat="1"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  <c r="BB268" s="7"/>
      <c r="BC268" s="7"/>
      <c r="BD268" s="7"/>
      <c r="BE268" s="7"/>
      <c r="BF268" s="7"/>
      <c r="BG268" s="7"/>
      <c r="BH268" s="7"/>
      <c r="BI268" s="7"/>
      <c r="BJ268" s="7"/>
    </row>
    <row r="269" spans="17:62" s="6" customFormat="1"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</row>
    <row r="270" spans="17:62" s="6" customFormat="1"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7"/>
      <c r="BC270" s="7"/>
      <c r="BD270" s="7"/>
      <c r="BE270" s="7"/>
      <c r="BF270" s="7"/>
      <c r="BG270" s="7"/>
      <c r="BH270" s="7"/>
      <c r="BI270" s="7"/>
      <c r="BJ270" s="7"/>
    </row>
    <row r="271" spans="17:62" s="6" customFormat="1"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7"/>
      <c r="BC271" s="7"/>
      <c r="BD271" s="7"/>
      <c r="BE271" s="7"/>
      <c r="BF271" s="7"/>
      <c r="BG271" s="7"/>
      <c r="BH271" s="7"/>
      <c r="BI271" s="7"/>
      <c r="BJ271" s="7"/>
    </row>
    <row r="272" spans="17:62" s="6" customFormat="1"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</row>
    <row r="273" spans="17:62" s="6" customFormat="1"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</row>
    <row r="274" spans="17:62" s="6" customFormat="1"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</row>
    <row r="275" spans="17:62" s="6" customFormat="1"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7"/>
      <c r="BC275" s="7"/>
      <c r="BD275" s="7"/>
      <c r="BE275" s="7"/>
      <c r="BF275" s="7"/>
      <c r="BG275" s="7"/>
      <c r="BH275" s="7"/>
      <c r="BI275" s="7"/>
      <c r="BJ275" s="7"/>
    </row>
    <row r="276" spans="17:62" s="6" customFormat="1"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</row>
    <row r="277" spans="17:62" s="6" customFormat="1"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</row>
    <row r="278" spans="17:62" s="6" customFormat="1"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7"/>
      <c r="BC278" s="7"/>
      <c r="BD278" s="7"/>
      <c r="BE278" s="7"/>
      <c r="BF278" s="7"/>
      <c r="BG278" s="7"/>
      <c r="BH278" s="7"/>
      <c r="BI278" s="7"/>
      <c r="BJ278" s="7"/>
    </row>
    <row r="279" spans="17:62" s="6" customFormat="1"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</row>
    <row r="280" spans="17:62" s="6" customFormat="1"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</row>
    <row r="281" spans="17:62" s="6" customFormat="1"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</row>
    <row r="282" spans="17:62" s="6" customFormat="1"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7"/>
      <c r="BC282" s="7"/>
      <c r="BD282" s="7"/>
      <c r="BE282" s="7"/>
      <c r="BF282" s="7"/>
      <c r="BG282" s="7"/>
      <c r="BH282" s="7"/>
      <c r="BI282" s="7"/>
      <c r="BJ282" s="7"/>
    </row>
    <row r="283" spans="17:62" s="6" customFormat="1"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7"/>
      <c r="BC283" s="7"/>
      <c r="BD283" s="7"/>
      <c r="BE283" s="7"/>
      <c r="BF283" s="7"/>
      <c r="BG283" s="7"/>
      <c r="BH283" s="7"/>
      <c r="BI283" s="7"/>
      <c r="BJ283" s="7"/>
    </row>
    <row r="284" spans="17:62" s="6" customFormat="1"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</row>
    <row r="285" spans="17:62" s="6" customFormat="1"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7"/>
      <c r="BC285" s="7"/>
      <c r="BD285" s="7"/>
      <c r="BE285" s="7"/>
      <c r="BF285" s="7"/>
      <c r="BG285" s="7"/>
      <c r="BH285" s="7"/>
      <c r="BI285" s="7"/>
      <c r="BJ285" s="7"/>
    </row>
    <row r="286" spans="17:62" s="6" customFormat="1"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7"/>
      <c r="BC286" s="7"/>
      <c r="BD286" s="7"/>
      <c r="BE286" s="7"/>
      <c r="BF286" s="7"/>
      <c r="BG286" s="7"/>
      <c r="BH286" s="7"/>
      <c r="BI286" s="7"/>
      <c r="BJ286" s="7"/>
    </row>
    <row r="287" spans="17:62" s="6" customFormat="1"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7"/>
      <c r="BC287" s="7"/>
      <c r="BD287" s="7"/>
      <c r="BE287" s="7"/>
      <c r="BF287" s="7"/>
      <c r="BG287" s="7"/>
      <c r="BH287" s="7"/>
      <c r="BI287" s="7"/>
      <c r="BJ287" s="7"/>
    </row>
    <row r="288" spans="17:62" s="6" customFormat="1"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7"/>
      <c r="BC288" s="7"/>
      <c r="BD288" s="7"/>
      <c r="BE288" s="7"/>
      <c r="BF288" s="7"/>
      <c r="BG288" s="7"/>
      <c r="BH288" s="7"/>
      <c r="BI288" s="7"/>
      <c r="BJ288" s="7"/>
    </row>
    <row r="289" spans="17:62" s="6" customFormat="1"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7"/>
      <c r="BC289" s="7"/>
      <c r="BD289" s="7"/>
      <c r="BE289" s="7"/>
      <c r="BF289" s="7"/>
      <c r="BG289" s="7"/>
      <c r="BH289" s="7"/>
      <c r="BI289" s="7"/>
      <c r="BJ289" s="7"/>
    </row>
    <row r="290" spans="17:62" s="6" customFormat="1"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7"/>
      <c r="BC290" s="7"/>
      <c r="BD290" s="7"/>
      <c r="BE290" s="7"/>
      <c r="BF290" s="7"/>
      <c r="BG290" s="7"/>
      <c r="BH290" s="7"/>
      <c r="BI290" s="7"/>
      <c r="BJ290" s="7"/>
    </row>
    <row r="291" spans="17:62" s="6" customFormat="1"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7"/>
      <c r="BC291" s="7"/>
      <c r="BD291" s="7"/>
      <c r="BE291" s="7"/>
      <c r="BF291" s="7"/>
      <c r="BG291" s="7"/>
      <c r="BH291" s="7"/>
      <c r="BI291" s="7"/>
      <c r="BJ291" s="7"/>
    </row>
    <row r="292" spans="17:62" s="6" customFormat="1"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7"/>
      <c r="BG292" s="7"/>
      <c r="BH292" s="7"/>
      <c r="BI292" s="7"/>
      <c r="BJ292" s="7"/>
    </row>
    <row r="293" spans="17:62" s="6" customFormat="1"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</row>
    <row r="294" spans="17:62" s="6" customFormat="1"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</row>
    <row r="295" spans="17:62" s="6" customFormat="1"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</row>
    <row r="296" spans="17:62" s="6" customFormat="1"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</row>
    <row r="297" spans="17:62" s="6" customFormat="1"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</row>
    <row r="298" spans="17:62" s="6" customFormat="1"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</row>
    <row r="299" spans="17:62" s="6" customFormat="1"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</row>
    <row r="300" spans="17:62" s="6" customFormat="1"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</row>
    <row r="301" spans="17:62" s="6" customFormat="1"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</row>
    <row r="302" spans="17:62" s="6" customFormat="1"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</row>
    <row r="303" spans="17:62" s="6" customFormat="1"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</row>
    <row r="304" spans="17:62" s="6" customFormat="1"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</row>
    <row r="305" spans="17:62" s="6" customFormat="1"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</row>
    <row r="306" spans="17:62" s="6" customFormat="1"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</row>
    <row r="307" spans="17:62" s="6" customFormat="1"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</row>
    <row r="308" spans="17:62" s="6" customFormat="1"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</row>
    <row r="309" spans="17:62" s="6" customFormat="1"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</row>
    <row r="310" spans="17:62" s="6" customFormat="1"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</row>
    <row r="311" spans="17:62" s="6" customFormat="1"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</row>
    <row r="312" spans="17:62" s="6" customFormat="1"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</row>
    <row r="313" spans="17:62" s="6" customFormat="1"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</row>
    <row r="314" spans="17:62" s="6" customFormat="1"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</row>
    <row r="315" spans="17:62" s="6" customFormat="1"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</row>
    <row r="316" spans="17:62" s="6" customFormat="1"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</row>
    <row r="317" spans="17:62" s="6" customFormat="1"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</row>
    <row r="318" spans="17:62" s="6" customFormat="1"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</row>
    <row r="319" spans="17:62" s="6" customFormat="1"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</row>
    <row r="320" spans="17:62" s="6" customFormat="1"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</row>
    <row r="321" spans="17:62" s="6" customFormat="1"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</row>
    <row r="322" spans="17:62" s="6" customFormat="1"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</row>
    <row r="323" spans="17:62" s="6" customFormat="1"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</row>
    <row r="324" spans="17:62" s="6" customFormat="1"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</row>
    <row r="325" spans="17:62" s="6" customFormat="1"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</row>
    <row r="326" spans="17:62" s="6" customFormat="1"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</row>
    <row r="327" spans="17:62" s="6" customFormat="1"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</row>
    <row r="328" spans="17:62" s="6" customFormat="1"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</row>
    <row r="329" spans="17:62" s="6" customFormat="1"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</row>
    <row r="330" spans="17:62" s="6" customFormat="1"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</row>
    <row r="331" spans="17:62" s="6" customFormat="1"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</row>
    <row r="332" spans="17:62" s="6" customFormat="1"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</row>
    <row r="333" spans="17:62" s="6" customFormat="1"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</row>
    <row r="334" spans="17:62" s="6" customFormat="1"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</row>
    <row r="335" spans="17:62" s="6" customFormat="1"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</row>
    <row r="336" spans="17:62" s="6" customFormat="1"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</row>
    <row r="337" spans="17:62" s="6" customFormat="1"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</row>
    <row r="338" spans="17:62" s="6" customFormat="1"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</row>
    <row r="339" spans="17:62" s="6" customFormat="1"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</row>
    <row r="340" spans="17:62" s="6" customFormat="1"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</row>
    <row r="341" spans="17:62" s="6" customFormat="1"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</row>
    <row r="342" spans="17:62" s="6" customFormat="1"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</row>
    <row r="343" spans="17:62" s="6" customFormat="1"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</row>
    <row r="344" spans="17:62" s="6" customFormat="1"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</row>
    <row r="345" spans="17:62" s="6" customFormat="1"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</row>
    <row r="346" spans="17:62" s="6" customFormat="1"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</row>
    <row r="347" spans="17:62" s="6" customFormat="1"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</row>
    <row r="348" spans="17:62" s="6" customFormat="1"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</row>
    <row r="349" spans="17:62" s="6" customFormat="1"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</row>
    <row r="350" spans="17:62" s="6" customFormat="1"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</row>
    <row r="351" spans="17:62" s="6" customFormat="1"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</row>
    <row r="352" spans="17:62" s="6" customFormat="1"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</row>
    <row r="353" spans="17:62" s="6" customFormat="1"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</row>
    <row r="354" spans="17:62" s="6" customFormat="1"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</row>
    <row r="355" spans="17:62" s="6" customFormat="1"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</row>
    <row r="356" spans="17:62" s="6" customFormat="1"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</row>
    <row r="357" spans="17:62" s="6" customFormat="1"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</row>
    <row r="358" spans="17:62" s="6" customFormat="1"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</row>
    <row r="359" spans="17:62" s="6" customFormat="1"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</row>
    <row r="360" spans="17:62" s="6" customFormat="1"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</row>
    <row r="361" spans="17:62" s="6" customFormat="1"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</row>
    <row r="362" spans="17:62" s="6" customFormat="1"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</row>
    <row r="363" spans="17:62" s="6" customFormat="1"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</row>
    <row r="364" spans="17:62" s="6" customFormat="1"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</row>
    <row r="365" spans="17:62" s="6" customFormat="1"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</row>
    <row r="366" spans="17:62" s="6" customFormat="1"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</row>
    <row r="367" spans="17:62" s="6" customFormat="1"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</row>
    <row r="368" spans="17:62" s="6" customFormat="1"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</row>
    <row r="369" spans="17:62" s="6" customFormat="1"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</row>
    <row r="370" spans="17:62" s="6" customFormat="1"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</row>
    <row r="371" spans="17:62" s="6" customFormat="1"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</row>
    <row r="372" spans="17:62" s="6" customFormat="1"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</row>
    <row r="373" spans="17:62" s="6" customFormat="1"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</row>
    <row r="374" spans="17:62" s="6" customFormat="1"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</row>
    <row r="375" spans="17:62" s="6" customFormat="1"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</row>
    <row r="376" spans="17:62" s="6" customFormat="1"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</row>
    <row r="377" spans="17:62" s="6" customFormat="1"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</row>
    <row r="378" spans="17:62" s="6" customFormat="1"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</row>
    <row r="379" spans="17:62" s="6" customFormat="1"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</row>
    <row r="380" spans="17:62" s="6" customFormat="1"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</row>
    <row r="381" spans="17:62" s="6" customFormat="1"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</row>
    <row r="382" spans="17:62" s="6" customFormat="1"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</row>
    <row r="383" spans="17:62" s="6" customFormat="1"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</row>
    <row r="384" spans="17:62" s="6" customFormat="1"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</row>
    <row r="385" spans="17:62" s="6" customFormat="1"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</row>
    <row r="386" spans="17:62" s="6" customFormat="1"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</row>
    <row r="387" spans="17:62" s="6" customFormat="1"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</row>
    <row r="388" spans="17:62" s="6" customFormat="1"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</row>
    <row r="389" spans="17:62" s="6" customFormat="1"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</row>
    <row r="390" spans="17:62" s="6" customFormat="1"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</row>
    <row r="391" spans="17:62" s="6" customFormat="1"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</row>
    <row r="392" spans="17:62" s="6" customFormat="1"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</row>
    <row r="393" spans="17:62" s="6" customFormat="1"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</row>
    <row r="394" spans="17:62" s="6" customFormat="1"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</row>
    <row r="395" spans="17:62" s="6" customFormat="1"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</row>
    <row r="396" spans="17:62" s="6" customFormat="1"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</row>
    <row r="397" spans="17:62" s="6" customFormat="1"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</row>
    <row r="398" spans="17:62" s="6" customFormat="1"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</row>
    <row r="399" spans="17:62" s="6" customFormat="1"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</row>
    <row r="400" spans="17:62" s="6" customFormat="1"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</row>
    <row r="401" spans="17:62" s="6" customFormat="1"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</row>
    <row r="402" spans="17:62" s="6" customFormat="1"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</row>
    <row r="403" spans="17:62" s="6" customFormat="1"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</row>
    <row r="404" spans="17:62" s="6" customFormat="1"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</row>
    <row r="405" spans="17:62" s="6" customFormat="1"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</row>
    <row r="406" spans="17:62" s="6" customFormat="1"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</row>
    <row r="407" spans="17:62" s="6" customFormat="1"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</row>
    <row r="408" spans="17:62" s="6" customFormat="1"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</row>
    <row r="409" spans="17:62" s="6" customFormat="1"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</row>
    <row r="410" spans="17:62" s="6" customFormat="1"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</row>
    <row r="411" spans="17:62" s="6" customFormat="1"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</row>
    <row r="412" spans="17:62" s="6" customFormat="1"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</row>
    <row r="413" spans="17:62" s="6" customFormat="1"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</row>
    <row r="414" spans="17:62" s="6" customFormat="1"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</row>
    <row r="415" spans="17:62" s="6" customFormat="1"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</row>
    <row r="416" spans="17:62" s="6" customFormat="1"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</row>
    <row r="417" spans="17:62" s="6" customFormat="1"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</row>
    <row r="418" spans="17:62" s="6" customFormat="1"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</row>
    <row r="419" spans="17:62" s="6" customFormat="1"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</row>
    <row r="420" spans="17:62" s="6" customFormat="1"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</row>
    <row r="421" spans="17:62" s="6" customFormat="1"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</row>
    <row r="422" spans="17:62" s="6" customFormat="1"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</row>
    <row r="423" spans="17:62" s="6" customFormat="1"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</row>
    <row r="424" spans="17:62" s="6" customFormat="1"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</row>
    <row r="425" spans="17:62" s="6" customFormat="1"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</row>
    <row r="426" spans="17:62" s="6" customFormat="1"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</row>
    <row r="427" spans="17:62" s="6" customFormat="1"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</row>
    <row r="428" spans="17:62" s="6" customFormat="1"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</row>
    <row r="429" spans="17:62" s="6" customFormat="1"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</row>
    <row r="430" spans="17:62" s="6" customFormat="1"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</row>
    <row r="431" spans="17:62" s="6" customFormat="1"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</row>
    <row r="432" spans="17:62" s="6" customFormat="1"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</row>
    <row r="433" spans="17:62" s="6" customFormat="1"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</row>
    <row r="434" spans="17:62" s="6" customFormat="1"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</row>
    <row r="435" spans="17:62" s="6" customFormat="1"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</row>
    <row r="436" spans="17:62" s="6" customFormat="1"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</row>
    <row r="437" spans="17:62" s="6" customFormat="1"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</row>
    <row r="438" spans="17:62" s="6" customFormat="1"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</row>
    <row r="439" spans="17:62" s="6" customFormat="1"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</row>
    <row r="440" spans="17:62" s="6" customFormat="1"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</row>
    <row r="441" spans="17:62" s="6" customFormat="1"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</row>
    <row r="442" spans="17:62" s="6" customFormat="1"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</row>
    <row r="443" spans="17:62" s="6" customFormat="1"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</row>
    <row r="444" spans="17:62" s="6" customFormat="1"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</row>
    <row r="445" spans="17:62" s="6" customFormat="1"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</row>
    <row r="446" spans="17:62" s="6" customFormat="1"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</row>
    <row r="447" spans="17:62" s="6" customFormat="1"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</row>
    <row r="448" spans="17:62" s="6" customFormat="1"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</row>
    <row r="449" spans="17:62" s="6" customFormat="1"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</row>
    <row r="450" spans="17:62" s="6" customFormat="1"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</row>
    <row r="451" spans="17:62" s="6" customFormat="1"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</row>
    <row r="452" spans="17:62" s="6" customFormat="1"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</row>
    <row r="453" spans="17:62" s="6" customFormat="1"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</row>
    <row r="454" spans="17:62" s="6" customFormat="1"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</row>
    <row r="455" spans="17:62" s="6" customFormat="1"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</row>
    <row r="456" spans="17:62" s="6" customFormat="1"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</row>
    <row r="457" spans="17:62" s="6" customFormat="1"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</row>
    <row r="458" spans="17:62" s="6" customFormat="1"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</row>
    <row r="459" spans="17:62" s="6" customFormat="1"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</row>
    <row r="460" spans="17:62" s="6" customFormat="1"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</row>
    <row r="461" spans="17:62" s="6" customFormat="1"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</row>
    <row r="462" spans="17:62" s="6" customFormat="1"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</row>
    <row r="463" spans="17:62" s="6" customFormat="1"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</row>
    <row r="464" spans="17:62" s="6" customFormat="1"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</row>
    <row r="465" spans="17:62" s="6" customFormat="1"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</row>
    <row r="466" spans="17:62" s="6" customFormat="1"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</row>
    <row r="467" spans="17:62" s="6" customFormat="1"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</row>
    <row r="468" spans="17:62" s="6" customFormat="1"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</row>
    <row r="469" spans="17:62" s="6" customFormat="1"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</row>
    <row r="470" spans="17:62" s="6" customFormat="1"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</row>
    <row r="471" spans="17:62" s="6" customFormat="1"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</row>
    <row r="472" spans="17:62" s="6" customFormat="1"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</row>
    <row r="473" spans="17:62" s="6" customFormat="1"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</row>
    <row r="474" spans="17:62" s="6" customFormat="1"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7:62" s="6" customFormat="1"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</row>
    <row r="476" spans="17:62" s="6" customFormat="1"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</row>
    <row r="477" spans="17:62" s="6" customFormat="1"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</row>
    <row r="478" spans="17:62" s="6" customFormat="1"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</row>
    <row r="479" spans="17:62" s="6" customFormat="1"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</row>
    <row r="480" spans="17:62" s="6" customFormat="1"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</row>
    <row r="481" spans="17:62" s="6" customFormat="1"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</row>
    <row r="482" spans="17:62" s="6" customFormat="1"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</row>
    <row r="483" spans="17:62" s="6" customFormat="1"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</row>
    <row r="484" spans="17:62" s="6" customFormat="1"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</row>
    <row r="485" spans="17:62" s="6" customFormat="1"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</row>
    <row r="486" spans="17:62" s="6" customFormat="1"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</row>
    <row r="487" spans="17:62" s="6" customFormat="1"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</row>
    <row r="488" spans="17:62" s="6" customFormat="1"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</row>
    <row r="489" spans="17:62" s="6" customFormat="1"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</row>
    <row r="490" spans="17:62" s="6" customFormat="1"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</row>
    <row r="491" spans="17:62" s="6" customFormat="1"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</row>
    <row r="492" spans="17:62" s="6" customFormat="1"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</row>
    <row r="493" spans="17:62" s="6" customFormat="1"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</row>
    <row r="494" spans="17:62" s="6" customFormat="1"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</row>
    <row r="495" spans="17:62" s="6" customFormat="1"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</row>
    <row r="496" spans="17:62" s="6" customFormat="1"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</row>
    <row r="497" spans="17:62" s="6" customFormat="1"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</row>
    <row r="498" spans="17:62" s="6" customFormat="1"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</row>
    <row r="499" spans="17:62" s="6" customFormat="1"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</row>
    <row r="500" spans="17:62" s="6" customFormat="1"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</row>
    <row r="501" spans="17:62" s="6" customFormat="1"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</row>
    <row r="502" spans="17:62" s="6" customFormat="1"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</row>
    <row r="503" spans="17:62" s="6" customFormat="1"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</row>
    <row r="504" spans="17:62" s="6" customFormat="1"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</row>
    <row r="505" spans="17:62" s="6" customFormat="1"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</row>
    <row r="506" spans="17:62" s="6" customFormat="1"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</row>
    <row r="507" spans="17:62" s="6" customFormat="1"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</row>
    <row r="508" spans="17:62" s="6" customFormat="1"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</row>
    <row r="509" spans="17:62" s="6" customFormat="1"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</row>
    <row r="510" spans="17:62" s="6" customFormat="1"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</row>
    <row r="511" spans="17:62" s="6" customFormat="1"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</row>
    <row r="512" spans="17:62" s="6" customFormat="1"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</row>
    <row r="513" spans="17:62" s="6" customFormat="1"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</row>
    <row r="514" spans="17:62" s="6" customFormat="1"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</row>
    <row r="515" spans="17:62" s="6" customFormat="1"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</row>
    <row r="516" spans="17:62" s="6" customFormat="1"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</row>
    <row r="517" spans="17:62" s="6" customFormat="1"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</row>
    <row r="518" spans="17:62" s="6" customFormat="1"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</row>
    <row r="519" spans="17:62" s="6" customFormat="1"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</row>
    <row r="520" spans="17:62" s="6" customFormat="1"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</row>
    <row r="521" spans="17:62" s="6" customFormat="1"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</row>
    <row r="522" spans="17:62" s="6" customFormat="1"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</row>
    <row r="523" spans="17:62" s="6" customFormat="1"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</row>
    <row r="524" spans="17:62" s="6" customFormat="1"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</row>
    <row r="525" spans="17:62" s="6" customFormat="1"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</row>
    <row r="526" spans="17:62" s="6" customFormat="1"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</row>
    <row r="527" spans="17:62" s="6" customFormat="1"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</row>
    <row r="528" spans="17:62" s="6" customFormat="1"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</row>
    <row r="529" spans="17:62" s="6" customFormat="1"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</row>
    <row r="530" spans="17:62" s="6" customFormat="1"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</row>
    <row r="531" spans="17:62" s="6" customFormat="1"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</row>
    <row r="532" spans="17:62" s="6" customFormat="1"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</row>
    <row r="533" spans="17:62" s="6" customFormat="1"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</row>
    <row r="534" spans="17:62" s="6" customFormat="1"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</row>
    <row r="535" spans="17:62" s="6" customFormat="1"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</row>
    <row r="536" spans="17:62" s="6" customFormat="1"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</row>
    <row r="537" spans="17:62" s="6" customFormat="1"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</row>
    <row r="538" spans="17:62" s="6" customFormat="1"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</row>
    <row r="539" spans="17:62" s="6" customFormat="1"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</row>
    <row r="540" spans="17:62" s="6" customFormat="1"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</row>
    <row r="541" spans="17:62" s="6" customFormat="1"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</row>
    <row r="542" spans="17:62" s="6" customFormat="1"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</row>
    <row r="543" spans="17:62" s="6" customFormat="1"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</row>
    <row r="544" spans="17:62" s="6" customFormat="1"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</row>
    <row r="545" spans="17:62" s="6" customFormat="1"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</row>
    <row r="546" spans="17:62" s="6" customFormat="1"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</row>
    <row r="547" spans="17:62" s="6" customFormat="1"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</row>
    <row r="548" spans="17:62" s="6" customFormat="1"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</row>
    <row r="549" spans="17:62" s="6" customFormat="1"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</row>
    <row r="550" spans="17:62" s="6" customFormat="1"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</row>
    <row r="551" spans="17:62" s="6" customFormat="1"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</row>
    <row r="552" spans="17:62" s="6" customFormat="1"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</row>
    <row r="553" spans="17:62" s="6" customFormat="1"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</row>
    <row r="554" spans="17:62" s="6" customFormat="1"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</row>
    <row r="555" spans="17:62" s="6" customFormat="1"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</row>
    <row r="556" spans="17:62" s="6" customFormat="1"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</row>
    <row r="557" spans="17:62" s="6" customFormat="1"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</row>
    <row r="558" spans="17:62" s="6" customFormat="1"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</row>
    <row r="559" spans="17:62" s="6" customFormat="1"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</row>
    <row r="560" spans="17:62" s="6" customFormat="1"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</row>
    <row r="561" spans="17:62" s="6" customFormat="1"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</row>
    <row r="562" spans="17:62" s="6" customFormat="1"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</row>
    <row r="563" spans="17:62" s="6" customFormat="1"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</row>
    <row r="564" spans="17:62" s="6" customFormat="1"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</row>
    <row r="565" spans="17:62" s="6" customFormat="1"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</row>
    <row r="566" spans="17:62" s="6" customFormat="1"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</row>
    <row r="567" spans="17:62" s="6" customFormat="1"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</row>
    <row r="568" spans="17:62" s="6" customFormat="1"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</row>
    <row r="569" spans="17:62" s="6" customFormat="1"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</row>
    <row r="570" spans="17:62" s="6" customFormat="1"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</row>
    <row r="571" spans="17:62" s="6" customFormat="1"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</row>
    <row r="572" spans="17:62" s="6" customFormat="1"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</row>
    <row r="573" spans="17:62" s="6" customFormat="1"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</row>
    <row r="574" spans="17:62" s="6" customFormat="1"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</row>
    <row r="575" spans="17:62" s="6" customFormat="1"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</row>
    <row r="576" spans="17:62" s="6" customFormat="1"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</row>
    <row r="577" spans="17:62" s="6" customFormat="1"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</row>
    <row r="578" spans="17:62" s="6" customFormat="1"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</row>
    <row r="579" spans="17:62" s="6" customFormat="1"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</row>
    <row r="580" spans="17:62" s="6" customFormat="1"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</row>
    <row r="581" spans="17:62" s="6" customFormat="1"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</row>
    <row r="582" spans="17:62" s="6" customFormat="1"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</row>
    <row r="583" spans="17:62" s="6" customFormat="1"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</row>
    <row r="584" spans="17:62" s="6" customFormat="1"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</row>
    <row r="585" spans="17:62" s="6" customFormat="1"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</row>
    <row r="586" spans="17:62" s="6" customFormat="1"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</row>
    <row r="587" spans="17:62" s="6" customFormat="1"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</row>
    <row r="588" spans="17:62" s="6" customFormat="1"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</row>
    <row r="589" spans="17:62" s="6" customFormat="1"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</row>
    <row r="590" spans="17:62" s="6" customFormat="1"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</row>
    <row r="591" spans="17:62" s="6" customFormat="1"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</row>
    <row r="592" spans="17:62" s="6" customFormat="1"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</row>
    <row r="593" spans="17:62" s="6" customFormat="1"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</row>
    <row r="594" spans="17:62" s="6" customFormat="1"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</row>
    <row r="595" spans="17:62" s="6" customFormat="1"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</row>
    <row r="596" spans="17:62" s="6" customFormat="1"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</row>
    <row r="597" spans="17:62" s="6" customFormat="1"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</row>
    <row r="598" spans="17:62" s="6" customFormat="1"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</row>
    <row r="599" spans="17:62" s="6" customFormat="1"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</row>
    <row r="600" spans="17:62" s="6" customFormat="1"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</row>
    <row r="601" spans="17:62" s="6" customFormat="1"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</row>
    <row r="602" spans="17:62" s="6" customFormat="1"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</row>
    <row r="603" spans="17:62" s="6" customFormat="1"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</row>
    <row r="604" spans="17:62" s="6" customFormat="1"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</row>
    <row r="605" spans="17:62" s="6" customFormat="1"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</row>
    <row r="606" spans="17:62" s="6" customFormat="1"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</row>
    <row r="607" spans="17:62" s="6" customFormat="1"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</row>
    <row r="608" spans="17:62" s="6" customFormat="1"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</row>
    <row r="609" spans="17:62" s="6" customFormat="1"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</row>
    <row r="610" spans="17:62" s="6" customFormat="1"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</row>
    <row r="611" spans="17:62" s="6" customFormat="1"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</row>
    <row r="612" spans="17:62" s="6" customFormat="1"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</row>
    <row r="613" spans="17:62" s="6" customFormat="1"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</row>
    <row r="614" spans="17:62" s="6" customFormat="1"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</row>
    <row r="615" spans="17:62" s="6" customFormat="1"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</row>
    <row r="616" spans="17:62" s="6" customFormat="1"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</row>
    <row r="617" spans="17:62" s="6" customFormat="1"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</row>
    <row r="618" spans="17:62" s="6" customFormat="1"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</row>
    <row r="619" spans="17:62" s="6" customFormat="1"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</row>
    <row r="620" spans="17:62" s="6" customFormat="1"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</row>
    <row r="621" spans="17:62" s="6" customFormat="1"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</row>
    <row r="622" spans="17:62" s="6" customFormat="1"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</row>
    <row r="623" spans="17:62" s="6" customFormat="1"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</row>
    <row r="624" spans="17:62" s="6" customFormat="1"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</row>
    <row r="625" spans="17:62" s="6" customFormat="1"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</row>
    <row r="626" spans="17:62" s="6" customFormat="1"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</row>
    <row r="627" spans="17:62" s="6" customFormat="1"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</row>
    <row r="628" spans="17:62" s="6" customFormat="1"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</row>
    <row r="629" spans="17:62" s="6" customFormat="1"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</row>
    <row r="630" spans="17:62" s="6" customFormat="1"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</row>
    <row r="631" spans="17:62" s="6" customFormat="1"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</row>
    <row r="632" spans="17:62" s="6" customFormat="1"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</row>
    <row r="633" spans="17:62" s="6" customFormat="1"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</row>
    <row r="634" spans="17:62" s="6" customFormat="1"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</row>
    <row r="635" spans="17:62" s="6" customFormat="1"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</row>
    <row r="636" spans="17:62" s="6" customFormat="1"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</row>
    <row r="637" spans="17:62" s="6" customFormat="1"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</row>
    <row r="638" spans="17:62" s="6" customFormat="1"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</row>
    <row r="639" spans="17:62" s="6" customFormat="1"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</row>
    <row r="640" spans="17:62" s="6" customFormat="1"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</row>
    <row r="641" spans="17:62" s="6" customFormat="1"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</row>
    <row r="642" spans="17:62" s="6" customFormat="1"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</row>
    <row r="643" spans="17:62" s="6" customFormat="1"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</row>
    <row r="644" spans="17:62" s="6" customFormat="1"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</row>
    <row r="645" spans="17:62" s="6" customFormat="1"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</row>
    <row r="646" spans="17:62" s="6" customFormat="1"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</row>
    <row r="647" spans="17:62" s="6" customFormat="1"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</row>
    <row r="648" spans="17:62" s="6" customFormat="1"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</row>
    <row r="649" spans="17:62" s="6" customFormat="1"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</row>
    <row r="650" spans="17:62" s="6" customFormat="1"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</row>
    <row r="651" spans="17:62" s="6" customFormat="1"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</row>
    <row r="652" spans="17:62" s="6" customFormat="1"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</row>
    <row r="653" spans="17:62" s="6" customFormat="1"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</row>
    <row r="654" spans="17:62" s="6" customFormat="1"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</row>
    <row r="655" spans="17:62" s="6" customFormat="1"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</row>
    <row r="656" spans="17:62" s="6" customFormat="1"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</row>
    <row r="657" spans="17:62" s="6" customFormat="1"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</row>
    <row r="658" spans="17:62" s="6" customFormat="1"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</row>
    <row r="659" spans="17:62" s="6" customFormat="1"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</row>
    <row r="660" spans="17:62" s="6" customFormat="1"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</row>
    <row r="661" spans="17:62" s="6" customFormat="1"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</row>
    <row r="662" spans="17:62" s="6" customFormat="1"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</row>
    <row r="663" spans="17:62" s="6" customFormat="1"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</row>
    <row r="664" spans="17:62" s="6" customFormat="1"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</row>
    <row r="665" spans="17:62" s="6" customFormat="1"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</row>
    <row r="666" spans="17:62" s="6" customFormat="1"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</row>
    <row r="667" spans="17:62" s="6" customFormat="1"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</row>
    <row r="668" spans="17:62" s="6" customFormat="1"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</row>
    <row r="669" spans="17:62" s="6" customFormat="1"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</row>
    <row r="670" spans="17:62" s="6" customFormat="1"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</row>
    <row r="671" spans="17:62" s="6" customFormat="1"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</row>
    <row r="672" spans="17:62" s="6" customFormat="1"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</row>
    <row r="673" spans="17:62" s="6" customFormat="1"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</row>
    <row r="674" spans="17:62" s="6" customFormat="1"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</row>
    <row r="675" spans="17:62" s="6" customFormat="1"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</row>
    <row r="676" spans="17:62" s="6" customFormat="1"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</row>
    <row r="677" spans="17:62" s="6" customFormat="1"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</row>
    <row r="678" spans="17:62" s="6" customFormat="1"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</row>
    <row r="679" spans="17:62" s="6" customFormat="1"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</row>
    <row r="680" spans="17:62" s="6" customFormat="1"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</row>
    <row r="681" spans="17:62" s="6" customFormat="1"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</row>
    <row r="682" spans="17:62" s="6" customFormat="1"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</row>
    <row r="683" spans="17:62" s="6" customFormat="1"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</row>
    <row r="684" spans="17:62" s="6" customFormat="1"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</row>
    <row r="685" spans="17:62" s="6" customFormat="1"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</row>
    <row r="686" spans="17:62" s="6" customFormat="1"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</row>
    <row r="687" spans="17:62" s="6" customFormat="1"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</row>
    <row r="688" spans="17:62" s="6" customFormat="1"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</row>
    <row r="689" spans="17:62" s="6" customFormat="1"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</row>
    <row r="690" spans="17:62" s="6" customFormat="1"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</row>
    <row r="691" spans="17:62" s="6" customFormat="1"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</row>
    <row r="692" spans="17:62" s="6" customFormat="1"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</row>
    <row r="693" spans="17:62" s="6" customFormat="1"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</row>
    <row r="694" spans="17:62" s="6" customFormat="1"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</row>
    <row r="695" spans="17:62" s="6" customFormat="1"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</row>
    <row r="696" spans="17:62" s="6" customFormat="1"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</row>
    <row r="697" spans="17:62" s="6" customFormat="1"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</row>
    <row r="698" spans="17:62" s="6" customFormat="1"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</row>
    <row r="699" spans="17:62" s="6" customFormat="1"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</row>
    <row r="700" spans="17:62" s="6" customFormat="1"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</row>
    <row r="701" spans="17:62" s="6" customFormat="1"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</row>
    <row r="702" spans="17:62" s="6" customFormat="1"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</row>
    <row r="703" spans="17:62" s="6" customFormat="1"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</row>
    <row r="704" spans="17:62" s="6" customFormat="1"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</row>
    <row r="705" spans="17:62" s="6" customFormat="1"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</row>
    <row r="706" spans="17:62" s="6" customFormat="1"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</row>
    <row r="707" spans="17:62" s="6" customFormat="1"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</row>
    <row r="708" spans="17:62" s="6" customFormat="1"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</row>
    <row r="709" spans="17:62" s="6" customFormat="1"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</row>
    <row r="710" spans="17:62" s="6" customFormat="1"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</row>
    <row r="711" spans="17:62" s="6" customFormat="1"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</row>
    <row r="712" spans="17:62" s="6" customFormat="1"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</row>
    <row r="713" spans="17:62" s="6" customFormat="1"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</row>
    <row r="714" spans="17:62" s="6" customFormat="1"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</row>
    <row r="715" spans="17:62" s="6" customFormat="1"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</row>
    <row r="716" spans="17:62" s="6" customFormat="1"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</row>
    <row r="717" spans="17:62" s="6" customFormat="1"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</row>
    <row r="718" spans="17:62" s="6" customFormat="1"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</row>
    <row r="719" spans="17:62" s="6" customFormat="1"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</row>
    <row r="720" spans="17:62" s="6" customFormat="1"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</row>
    <row r="721" spans="17:62" s="6" customFormat="1"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</row>
    <row r="722" spans="17:62" s="6" customFormat="1"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</row>
    <row r="723" spans="17:62" s="6" customFormat="1"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</row>
    <row r="724" spans="17:62" s="6" customFormat="1"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</row>
    <row r="725" spans="17:62" s="6" customFormat="1"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</row>
    <row r="726" spans="17:62" s="6" customFormat="1"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</row>
    <row r="727" spans="17:62" s="6" customFormat="1"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</row>
    <row r="728" spans="17:62" s="6" customFormat="1"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</row>
    <row r="729" spans="17:62" s="6" customFormat="1"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</row>
    <row r="730" spans="17:62" s="6" customFormat="1"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</row>
    <row r="731" spans="17:62" s="6" customFormat="1"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</row>
    <row r="732" spans="17:62" s="6" customFormat="1"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</row>
    <row r="733" spans="17:62" s="6" customFormat="1"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</row>
    <row r="734" spans="17:62" s="6" customFormat="1"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</row>
    <row r="735" spans="17:62" s="6" customFormat="1"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</row>
    <row r="736" spans="17:62" s="6" customFormat="1"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</row>
    <row r="737" spans="17:62" s="6" customFormat="1"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</row>
    <row r="738" spans="17:62" s="6" customFormat="1"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</row>
    <row r="739" spans="17:62" s="6" customFormat="1"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</row>
    <row r="740" spans="17:62" s="6" customFormat="1"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</row>
    <row r="741" spans="17:62" s="6" customFormat="1"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</row>
    <row r="742" spans="17:62" s="6" customFormat="1"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</row>
    <row r="743" spans="17:62" s="6" customFormat="1"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</row>
    <row r="744" spans="17:62" s="6" customFormat="1"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</row>
    <row r="745" spans="17:62" s="6" customFormat="1"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</row>
    <row r="746" spans="17:62" s="6" customFormat="1"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</row>
    <row r="747" spans="17:62" s="6" customFormat="1"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</row>
    <row r="748" spans="17:62" s="6" customFormat="1"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</row>
    <row r="749" spans="17:62" s="6" customFormat="1"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</row>
    <row r="750" spans="17:62" s="6" customFormat="1"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</row>
    <row r="751" spans="17:62" s="6" customFormat="1"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</row>
    <row r="752" spans="17:62" s="6" customFormat="1"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</row>
    <row r="753" spans="17:62" s="6" customFormat="1"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</row>
    <row r="754" spans="17:62" s="6" customFormat="1"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</row>
    <row r="755" spans="17:62" s="6" customFormat="1"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</row>
    <row r="756" spans="17:62" s="6" customFormat="1"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</row>
    <row r="757" spans="17:62" s="6" customFormat="1"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</row>
    <row r="758" spans="17:62" s="6" customFormat="1"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</row>
    <row r="759" spans="17:62" s="6" customFormat="1"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</row>
    <row r="760" spans="17:62" s="6" customFormat="1"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</row>
    <row r="761" spans="17:62" s="6" customFormat="1"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</row>
    <row r="762" spans="17:62" s="6" customFormat="1"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</row>
    <row r="763" spans="17:62" s="6" customFormat="1"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</row>
    <row r="764" spans="17:62" s="6" customFormat="1"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</row>
    <row r="765" spans="17:62" s="6" customFormat="1"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</row>
    <row r="766" spans="17:62" s="6" customFormat="1"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</row>
    <row r="767" spans="17:62" s="6" customFormat="1"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</row>
    <row r="768" spans="17:62" s="6" customFormat="1"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</row>
    <row r="769" spans="17:62" s="6" customFormat="1"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</row>
    <row r="770" spans="17:62" s="6" customFormat="1"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</row>
    <row r="771" spans="17:62" s="6" customFormat="1"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</row>
    <row r="772" spans="17:62" s="6" customFormat="1"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</row>
    <row r="773" spans="17:62" s="6" customFormat="1"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</row>
    <row r="774" spans="17:62" s="6" customFormat="1"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</row>
    <row r="775" spans="17:62" s="6" customFormat="1"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</row>
    <row r="776" spans="17:62" s="6" customFormat="1"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</row>
    <row r="777" spans="17:62" s="6" customFormat="1"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</row>
    <row r="778" spans="17:62" s="6" customFormat="1"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</row>
    <row r="779" spans="17:62" s="6" customFormat="1"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</row>
    <row r="780" spans="17:62" s="6" customFormat="1"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</row>
    <row r="781" spans="17:62" s="6" customFormat="1"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</row>
    <row r="782" spans="17:62" s="6" customFormat="1"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</row>
    <row r="783" spans="17:62" s="6" customFormat="1"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</row>
    <row r="784" spans="17:62" s="6" customFormat="1"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</row>
    <row r="785" spans="17:62" s="6" customFormat="1"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</row>
    <row r="786" spans="17:62" s="6" customFormat="1"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</row>
    <row r="787" spans="17:62" s="6" customFormat="1"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</row>
    <row r="788" spans="17:62" s="6" customFormat="1"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</row>
    <row r="789" spans="17:62" s="6" customFormat="1"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</row>
    <row r="790" spans="17:62" s="6" customFormat="1"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</row>
    <row r="791" spans="17:62" s="6" customFormat="1"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</row>
    <row r="792" spans="17:62" s="6" customFormat="1"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</row>
    <row r="793" spans="17:62" s="6" customFormat="1"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</row>
    <row r="794" spans="17:62" s="6" customFormat="1"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</row>
    <row r="795" spans="17:62" s="6" customFormat="1"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</row>
    <row r="796" spans="17:62" s="6" customFormat="1"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</row>
    <row r="797" spans="17:62" s="6" customFormat="1"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7"/>
      <c r="BE797" s="7"/>
      <c r="BF797" s="7"/>
      <c r="BG797" s="7"/>
      <c r="BH797" s="7"/>
      <c r="BI797" s="7"/>
      <c r="BJ797" s="7"/>
    </row>
    <row r="798" spans="17:62" s="6" customFormat="1"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7"/>
      <c r="BJ798" s="7"/>
    </row>
    <row r="799" spans="17:62" s="6" customFormat="1"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7"/>
      <c r="BE799" s="7"/>
      <c r="BF799" s="7"/>
      <c r="BG799" s="7"/>
      <c r="BH799" s="7"/>
      <c r="BI799" s="7"/>
      <c r="BJ799" s="7"/>
    </row>
    <row r="800" spans="17:62" s="6" customFormat="1"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</row>
    <row r="801" spans="17:62" s="6" customFormat="1"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</row>
    <row r="802" spans="17:62" s="6" customFormat="1"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</row>
    <row r="803" spans="17:62" s="6" customFormat="1"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7"/>
      <c r="BE803" s="7"/>
      <c r="BF803" s="7"/>
      <c r="BG803" s="7"/>
      <c r="BH803" s="7"/>
      <c r="BI803" s="7"/>
      <c r="BJ803" s="7"/>
    </row>
    <row r="804" spans="17:62" s="6" customFormat="1"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7"/>
      <c r="BE804" s="7"/>
      <c r="BF804" s="7"/>
      <c r="BG804" s="7"/>
      <c r="BH804" s="7"/>
      <c r="BI804" s="7"/>
      <c r="BJ804" s="7"/>
    </row>
    <row r="805" spans="17:62" s="6" customFormat="1"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7"/>
      <c r="BJ805" s="7"/>
    </row>
    <row r="806" spans="17:62" s="6" customFormat="1"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7"/>
      <c r="BE806" s="7"/>
      <c r="BF806" s="7"/>
      <c r="BG806" s="7"/>
      <c r="BH806" s="7"/>
      <c r="BI806" s="7"/>
      <c r="BJ806" s="7"/>
    </row>
    <row r="807" spans="17:62" s="6" customFormat="1"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7"/>
      <c r="BE807" s="7"/>
      <c r="BF807" s="7"/>
      <c r="BG807" s="7"/>
      <c r="BH807" s="7"/>
      <c r="BI807" s="7"/>
      <c r="BJ807" s="7"/>
    </row>
    <row r="808" spans="17:62" s="6" customFormat="1"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7"/>
      <c r="BE808" s="7"/>
      <c r="BF808" s="7"/>
      <c r="BG808" s="7"/>
      <c r="BH808" s="7"/>
      <c r="BI808" s="7"/>
      <c r="BJ808" s="7"/>
    </row>
    <row r="809" spans="17:62" s="6" customFormat="1"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7"/>
      <c r="BE809" s="7"/>
      <c r="BF809" s="7"/>
      <c r="BG809" s="7"/>
      <c r="BH809" s="7"/>
      <c r="BI809" s="7"/>
      <c r="BJ809" s="7"/>
    </row>
    <row r="810" spans="17:62" s="6" customFormat="1"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</row>
    <row r="811" spans="17:62" s="6" customFormat="1"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</row>
    <row r="812" spans="17:62" s="6" customFormat="1"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</row>
    <row r="813" spans="17:62" s="6" customFormat="1"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</row>
    <row r="814" spans="17:62" s="6" customFormat="1"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</row>
    <row r="815" spans="17:62" s="6" customFormat="1"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</row>
    <row r="816" spans="17:62" s="6" customFormat="1"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</row>
    <row r="817" spans="17:62" s="6" customFormat="1"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</row>
    <row r="818" spans="17:62" s="6" customFormat="1"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</row>
    <row r="819" spans="17:62" s="6" customFormat="1"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</row>
    <row r="820" spans="17:62" s="6" customFormat="1"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</row>
    <row r="821" spans="17:62" s="6" customFormat="1"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</row>
    <row r="822" spans="17:62" s="6" customFormat="1"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</row>
    <row r="823" spans="17:62" s="6" customFormat="1"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</row>
    <row r="824" spans="17:62" s="6" customFormat="1"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</row>
    <row r="825" spans="17:62" s="6" customFormat="1"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</row>
    <row r="826" spans="17:62" s="6" customFormat="1"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</row>
    <row r="827" spans="17:62" s="6" customFormat="1"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</row>
    <row r="828" spans="17:62" s="6" customFormat="1"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</row>
    <row r="829" spans="17:62" s="6" customFormat="1"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</row>
    <row r="830" spans="17:62" s="6" customFormat="1"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</row>
    <row r="831" spans="17:62" s="6" customFormat="1"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</row>
    <row r="832" spans="17:62" s="6" customFormat="1"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</row>
    <row r="833" spans="17:62" s="6" customFormat="1"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</row>
    <row r="834" spans="17:62" s="6" customFormat="1"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</row>
    <row r="835" spans="17:62" s="6" customFormat="1"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</row>
    <row r="836" spans="17:62" s="6" customFormat="1"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</row>
    <row r="837" spans="17:62" s="6" customFormat="1"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</row>
    <row r="838" spans="17:62" s="6" customFormat="1"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</row>
    <row r="839" spans="17:62" s="6" customFormat="1"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</row>
    <row r="840" spans="17:62" s="6" customFormat="1"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</row>
    <row r="841" spans="17:62" s="6" customFormat="1"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</row>
    <row r="842" spans="17:62" s="6" customFormat="1"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</row>
    <row r="843" spans="17:62" s="6" customFormat="1"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</row>
    <row r="844" spans="17:62" s="6" customFormat="1"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</row>
    <row r="845" spans="17:62" s="6" customFormat="1"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</row>
    <row r="846" spans="17:62" s="6" customFormat="1"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</row>
    <row r="847" spans="17:62" s="6" customFormat="1"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</row>
    <row r="848" spans="17:62" s="6" customFormat="1"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</row>
    <row r="849" spans="17:62" s="6" customFormat="1"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</row>
    <row r="850" spans="17:62" s="6" customFormat="1"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</row>
    <row r="851" spans="17:62" s="6" customFormat="1"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</row>
    <row r="852" spans="17:62" s="6" customFormat="1"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</row>
    <row r="853" spans="17:62" s="6" customFormat="1"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</row>
    <row r="854" spans="17:62" s="6" customFormat="1"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</row>
    <row r="855" spans="17:62" s="6" customFormat="1"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</row>
    <row r="856" spans="17:62" s="6" customFormat="1"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</row>
    <row r="857" spans="17:62" s="6" customFormat="1"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</row>
    <row r="858" spans="17:62" s="6" customFormat="1"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</row>
    <row r="859" spans="17:62" s="6" customFormat="1"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</row>
    <row r="860" spans="17:62" s="6" customFormat="1"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</row>
    <row r="861" spans="17:62" s="6" customFormat="1"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</row>
    <row r="862" spans="17:62" s="6" customFormat="1"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</row>
    <row r="863" spans="17:62" s="6" customFormat="1"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</row>
    <row r="864" spans="17:62" s="6" customFormat="1"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</row>
    <row r="865" spans="17:62" s="6" customFormat="1"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</row>
    <row r="866" spans="17:62" s="6" customFormat="1"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</row>
    <row r="867" spans="17:62" s="6" customFormat="1"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</row>
    <row r="868" spans="17:62" s="6" customFormat="1"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</row>
    <row r="869" spans="17:62" s="6" customFormat="1"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</row>
    <row r="870" spans="17:62" s="6" customFormat="1"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</row>
    <row r="871" spans="17:62" s="6" customFormat="1"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</row>
    <row r="872" spans="17:62" s="6" customFormat="1"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</row>
    <row r="873" spans="17:62" s="6" customFormat="1"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</row>
    <row r="874" spans="17:62" s="6" customFormat="1"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</row>
    <row r="875" spans="17:62" s="6" customFormat="1"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</row>
    <row r="876" spans="17:62" s="6" customFormat="1"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7"/>
      <c r="BH876" s="7"/>
      <c r="BI876" s="7"/>
      <c r="BJ876" s="7"/>
    </row>
    <row r="877" spans="17:62" s="6" customFormat="1"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7"/>
      <c r="BH877" s="7"/>
      <c r="BI877" s="7"/>
      <c r="BJ877" s="7"/>
    </row>
    <row r="878" spans="17:62" s="6" customFormat="1"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7"/>
      <c r="BH878" s="7"/>
      <c r="BI878" s="7"/>
      <c r="BJ878" s="7"/>
    </row>
    <row r="879" spans="17:62" s="6" customFormat="1"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</row>
    <row r="880" spans="17:62" s="6" customFormat="1"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</row>
    <row r="881" spans="17:62" s="6" customFormat="1"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</row>
    <row r="882" spans="17:62" s="6" customFormat="1"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</row>
    <row r="883" spans="17:62" s="6" customFormat="1"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</row>
    <row r="884" spans="17:62" s="6" customFormat="1"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</row>
    <row r="885" spans="17:62" s="6" customFormat="1"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</row>
    <row r="886" spans="17:62" s="6" customFormat="1"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</row>
    <row r="887" spans="17:62" s="6" customFormat="1"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</row>
    <row r="888" spans="17:62" s="6" customFormat="1"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7"/>
      <c r="BJ888" s="7"/>
    </row>
    <row r="889" spans="17:62" s="6" customFormat="1"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7"/>
      <c r="BE889" s="7"/>
      <c r="BF889" s="7"/>
      <c r="BG889" s="7"/>
      <c r="BH889" s="7"/>
      <c r="BI889" s="7"/>
      <c r="BJ889" s="7"/>
    </row>
    <row r="890" spans="17:62" s="6" customFormat="1"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</row>
    <row r="891" spans="17:62" s="6" customFormat="1"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</row>
    <row r="892" spans="17:62" s="6" customFormat="1"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</row>
    <row r="893" spans="17:62" s="6" customFormat="1"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7"/>
      <c r="BE893" s="7"/>
      <c r="BF893" s="7"/>
      <c r="BG893" s="7"/>
      <c r="BH893" s="7"/>
      <c r="BI893" s="7"/>
      <c r="BJ893" s="7"/>
    </row>
    <row r="894" spans="17:62" s="6" customFormat="1"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7"/>
      <c r="BE894" s="7"/>
      <c r="BF894" s="7"/>
      <c r="BG894" s="7"/>
      <c r="BH894" s="7"/>
      <c r="BI894" s="7"/>
      <c r="BJ894" s="7"/>
    </row>
    <row r="895" spans="17:62" s="6" customFormat="1"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</row>
    <row r="896" spans="17:62" s="6" customFormat="1"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</row>
    <row r="897" spans="17:62" s="6" customFormat="1"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7"/>
      <c r="BE897" s="7"/>
      <c r="BF897" s="7"/>
      <c r="BG897" s="7"/>
      <c r="BH897" s="7"/>
      <c r="BI897" s="7"/>
      <c r="BJ897" s="7"/>
    </row>
    <row r="898" spans="17:62" s="6" customFormat="1"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7"/>
      <c r="BE898" s="7"/>
      <c r="BF898" s="7"/>
      <c r="BG898" s="7"/>
      <c r="BH898" s="7"/>
      <c r="BI898" s="7"/>
      <c r="BJ898" s="7"/>
    </row>
    <row r="899" spans="17:62" s="6" customFormat="1"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/>
      <c r="BE899" s="7"/>
      <c r="BF899" s="7"/>
      <c r="BG899" s="7"/>
      <c r="BH899" s="7"/>
      <c r="BI899" s="7"/>
      <c r="BJ899" s="7"/>
    </row>
    <row r="900" spans="17:62" s="6" customFormat="1"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7"/>
      <c r="BE900" s="7"/>
      <c r="BF900" s="7"/>
      <c r="BG900" s="7"/>
      <c r="BH900" s="7"/>
      <c r="BI900" s="7"/>
      <c r="BJ900" s="7"/>
    </row>
    <row r="901" spans="17:62" s="6" customFormat="1"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</row>
    <row r="902" spans="17:62" s="6" customFormat="1"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</row>
    <row r="903" spans="17:62" s="6" customFormat="1"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</row>
    <row r="904" spans="17:62" s="6" customFormat="1"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</row>
    <row r="905" spans="17:62" s="6" customFormat="1"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7"/>
      <c r="BE905" s="7"/>
      <c r="BF905" s="7"/>
      <c r="BG905" s="7"/>
      <c r="BH905" s="7"/>
      <c r="BI905" s="7"/>
      <c r="BJ905" s="7"/>
    </row>
    <row r="906" spans="17:62" s="6" customFormat="1"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</row>
    <row r="907" spans="17:62" s="6" customFormat="1"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</row>
    <row r="908" spans="17:62" s="6" customFormat="1"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</row>
    <row r="909" spans="17:62" s="6" customFormat="1"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</row>
    <row r="910" spans="17:62" s="6" customFormat="1"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</row>
    <row r="911" spans="17:62" s="6" customFormat="1"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</row>
    <row r="912" spans="17:62" s="6" customFormat="1"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</row>
    <row r="913" spans="17:62" s="6" customFormat="1"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</row>
    <row r="914" spans="17:62" s="6" customFormat="1"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</row>
    <row r="915" spans="17:62" s="6" customFormat="1"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</row>
    <row r="916" spans="17:62" s="6" customFormat="1"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</row>
    <row r="917" spans="17:62" s="6" customFormat="1"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</row>
    <row r="918" spans="17:62" s="6" customFormat="1"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</row>
    <row r="919" spans="17:62" s="6" customFormat="1"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</row>
    <row r="920" spans="17:62" s="6" customFormat="1"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</row>
    <row r="921" spans="17:62" s="6" customFormat="1"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</row>
    <row r="922" spans="17:62" s="6" customFormat="1"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</row>
    <row r="923" spans="17:62" s="6" customFormat="1"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</row>
    <row r="924" spans="17:62" s="6" customFormat="1"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</row>
    <row r="925" spans="17:62" s="6" customFormat="1"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</row>
    <row r="926" spans="17:62" s="6" customFormat="1"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</row>
    <row r="927" spans="17:62" s="6" customFormat="1"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</row>
    <row r="928" spans="17:62" s="6" customFormat="1"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</row>
    <row r="929" spans="17:62" s="6" customFormat="1"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</row>
    <row r="930" spans="17:62" s="6" customFormat="1"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</row>
    <row r="931" spans="17:62" s="6" customFormat="1"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</row>
    <row r="932" spans="17:62" s="6" customFormat="1"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</row>
    <row r="933" spans="17:62" s="6" customFormat="1"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</row>
    <row r="934" spans="17:62" s="6" customFormat="1"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</row>
    <row r="935" spans="17:62" s="6" customFormat="1"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</row>
    <row r="936" spans="17:62" s="6" customFormat="1"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</row>
    <row r="937" spans="17:62" s="6" customFormat="1"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</row>
    <row r="938" spans="17:62" s="6" customFormat="1"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</row>
    <row r="939" spans="17:62" s="6" customFormat="1"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</row>
    <row r="940" spans="17:62" s="6" customFormat="1"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</row>
    <row r="941" spans="17:62" s="6" customFormat="1"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</row>
    <row r="942" spans="17:62" s="6" customFormat="1"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</row>
    <row r="943" spans="17:62" s="6" customFormat="1"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</row>
    <row r="944" spans="17:62" s="6" customFormat="1"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</row>
    <row r="945" spans="17:62" s="6" customFormat="1"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</row>
    <row r="946" spans="17:62" s="6" customFormat="1"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</row>
    <row r="947" spans="17:62" s="6" customFormat="1"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</row>
    <row r="948" spans="17:62" s="6" customFormat="1"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</row>
    <row r="949" spans="17:62" s="6" customFormat="1"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</row>
    <row r="950" spans="17:62" s="6" customFormat="1"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</row>
    <row r="951" spans="17:62" s="6" customFormat="1"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</row>
    <row r="952" spans="17:62" s="6" customFormat="1"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</row>
    <row r="953" spans="17:62" s="6" customFormat="1"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7"/>
      <c r="BE953" s="7"/>
      <c r="BF953" s="7"/>
      <c r="BG953" s="7"/>
      <c r="BH953" s="7"/>
      <c r="BI953" s="7"/>
      <c r="BJ953" s="7"/>
    </row>
    <row r="954" spans="17:62" s="6" customFormat="1"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7"/>
      <c r="BE954" s="7"/>
      <c r="BF954" s="7"/>
      <c r="BG954" s="7"/>
      <c r="BH954" s="7"/>
      <c r="BI954" s="7"/>
      <c r="BJ954" s="7"/>
    </row>
    <row r="955" spans="17:62" s="6" customFormat="1"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7"/>
      <c r="BE955" s="7"/>
      <c r="BF955" s="7"/>
      <c r="BG955" s="7"/>
      <c r="BH955" s="7"/>
      <c r="BI955" s="7"/>
      <c r="BJ955" s="7"/>
    </row>
    <row r="956" spans="17:62" s="6" customFormat="1"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7"/>
      <c r="BE956" s="7"/>
      <c r="BF956" s="7"/>
      <c r="BG956" s="7"/>
      <c r="BH956" s="7"/>
      <c r="BI956" s="7"/>
      <c r="BJ956" s="7"/>
    </row>
    <row r="957" spans="17:62" s="6" customFormat="1"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7"/>
      <c r="BE957" s="7"/>
      <c r="BF957" s="7"/>
      <c r="BG957" s="7"/>
      <c r="BH957" s="7"/>
      <c r="BI957" s="7"/>
      <c r="BJ957" s="7"/>
    </row>
    <row r="958" spans="17:62" s="6" customFormat="1"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7"/>
      <c r="BF958" s="7"/>
      <c r="BG958" s="7"/>
      <c r="BH958" s="7"/>
      <c r="BI958" s="7"/>
      <c r="BJ958" s="7"/>
    </row>
    <row r="959" spans="17:62" s="6" customFormat="1"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7"/>
      <c r="BE959" s="7"/>
      <c r="BF959" s="7"/>
      <c r="BG959" s="7"/>
      <c r="BH959" s="7"/>
      <c r="BI959" s="7"/>
      <c r="BJ959" s="7"/>
    </row>
    <row r="960" spans="17:62" s="6" customFormat="1"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7"/>
      <c r="BE960" s="7"/>
      <c r="BF960" s="7"/>
      <c r="BG960" s="7"/>
      <c r="BH960" s="7"/>
      <c r="BI960" s="7"/>
      <c r="BJ960" s="7"/>
    </row>
    <row r="961" spans="17:62" s="6" customFormat="1"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</row>
    <row r="962" spans="17:62" s="6" customFormat="1"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7"/>
      <c r="BE962" s="7"/>
      <c r="BF962" s="7"/>
      <c r="BG962" s="7"/>
      <c r="BH962" s="7"/>
      <c r="BI962" s="7"/>
      <c r="BJ962" s="7"/>
    </row>
    <row r="963" spans="17:62" s="6" customFormat="1"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7"/>
      <c r="BI963" s="7"/>
      <c r="BJ963" s="7"/>
    </row>
    <row r="964" spans="17:62" s="6" customFormat="1"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</row>
    <row r="965" spans="17:62" s="6" customFormat="1"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</row>
    <row r="966" spans="17:62" s="6" customFormat="1"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7"/>
      <c r="BJ966" s="7"/>
    </row>
    <row r="967" spans="17:62" s="6" customFormat="1"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7"/>
      <c r="BJ967" s="7"/>
    </row>
    <row r="968" spans="17:62" s="6" customFormat="1"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</row>
    <row r="969" spans="17:62" s="6" customFormat="1"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7"/>
      <c r="BE969" s="7"/>
      <c r="BF969" s="7"/>
      <c r="BG969" s="7"/>
      <c r="BH969" s="7"/>
      <c r="BI969" s="7"/>
      <c r="BJ969" s="7"/>
    </row>
    <row r="970" spans="17:62" s="6" customFormat="1"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7"/>
      <c r="BE970" s="7"/>
      <c r="BF970" s="7"/>
      <c r="BG970" s="7"/>
      <c r="BH970" s="7"/>
      <c r="BI970" s="7"/>
      <c r="BJ970" s="7"/>
    </row>
    <row r="971" spans="17:62" s="6" customFormat="1"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</row>
    <row r="972" spans="17:62" s="6" customFormat="1"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7"/>
      <c r="BJ972" s="7"/>
    </row>
    <row r="973" spans="17:62" s="6" customFormat="1"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</row>
    <row r="974" spans="17:62" s="6" customFormat="1"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7"/>
      <c r="BE974" s="7"/>
      <c r="BF974" s="7"/>
      <c r="BG974" s="7"/>
      <c r="BH974" s="7"/>
      <c r="BI974" s="7"/>
      <c r="BJ974" s="7"/>
    </row>
    <row r="975" spans="17:62" s="6" customFormat="1"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7"/>
      <c r="BE975" s="7"/>
      <c r="BF975" s="7"/>
      <c r="BG975" s="7"/>
      <c r="BH975" s="7"/>
      <c r="BI975" s="7"/>
      <c r="BJ975" s="7"/>
    </row>
    <row r="976" spans="17:62" s="6" customFormat="1"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7"/>
      <c r="BE976" s="7"/>
      <c r="BF976" s="7"/>
      <c r="BG976" s="7"/>
      <c r="BH976" s="7"/>
      <c r="BI976" s="7"/>
      <c r="BJ976" s="7"/>
    </row>
    <row r="977" spans="17:62" s="6" customFormat="1"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7"/>
      <c r="BJ977" s="7"/>
    </row>
    <row r="978" spans="17:62" s="6" customFormat="1"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7"/>
      <c r="BE978" s="7"/>
      <c r="BF978" s="7"/>
      <c r="BG978" s="7"/>
      <c r="BH978" s="7"/>
      <c r="BI978" s="7"/>
      <c r="BJ978" s="7"/>
    </row>
    <row r="979" spans="17:62" s="6" customFormat="1"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7"/>
      <c r="BE979" s="7"/>
      <c r="BF979" s="7"/>
      <c r="BG979" s="7"/>
      <c r="BH979" s="7"/>
      <c r="BI979" s="7"/>
      <c r="BJ979" s="7"/>
    </row>
    <row r="980" spans="17:62" s="6" customFormat="1"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</row>
    <row r="981" spans="17:62" s="6" customFormat="1"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</row>
    <row r="982" spans="17:62" s="6" customFormat="1"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7"/>
      <c r="BE982" s="7"/>
      <c r="BF982" s="7"/>
      <c r="BG982" s="7"/>
      <c r="BH982" s="7"/>
      <c r="BI982" s="7"/>
      <c r="BJ982" s="7"/>
    </row>
    <row r="983" spans="17:62" s="6" customFormat="1"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7"/>
      <c r="BE983" s="7"/>
      <c r="BF983" s="7"/>
      <c r="BG983" s="7"/>
      <c r="BH983" s="7"/>
      <c r="BI983" s="7"/>
      <c r="BJ983" s="7"/>
    </row>
    <row r="984" spans="17:62" s="6" customFormat="1"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7"/>
      <c r="BE984" s="7"/>
      <c r="BF984" s="7"/>
      <c r="BG984" s="7"/>
      <c r="BH984" s="7"/>
      <c r="BI984" s="7"/>
      <c r="BJ984" s="7"/>
    </row>
    <row r="985" spans="17:62" s="6" customFormat="1"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7"/>
      <c r="BE985" s="7"/>
      <c r="BF985" s="7"/>
      <c r="BG985" s="7"/>
      <c r="BH985" s="7"/>
      <c r="BI985" s="7"/>
      <c r="BJ985" s="7"/>
    </row>
    <row r="986" spans="17:62" s="6" customFormat="1"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7"/>
      <c r="BE986" s="7"/>
      <c r="BF986" s="7"/>
      <c r="BG986" s="7"/>
      <c r="BH986" s="7"/>
      <c r="BI986" s="7"/>
      <c r="BJ986" s="7"/>
    </row>
    <row r="987" spans="17:62" s="6" customFormat="1"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7"/>
      <c r="BJ987" s="7"/>
    </row>
    <row r="988" spans="17:62" s="6" customFormat="1"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7"/>
      <c r="BE988" s="7"/>
      <c r="BF988" s="7"/>
      <c r="BG988" s="7"/>
      <c r="BH988" s="7"/>
      <c r="BI988" s="7"/>
      <c r="BJ988" s="7"/>
    </row>
    <row r="989" spans="17:62" s="6" customFormat="1"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</row>
    <row r="990" spans="17:62" s="6" customFormat="1"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</row>
    <row r="991" spans="17:62" s="6" customFormat="1"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</row>
    <row r="992" spans="17:62" s="6" customFormat="1"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7"/>
      <c r="BE992" s="7"/>
      <c r="BF992" s="7"/>
      <c r="BG992" s="7"/>
      <c r="BH992" s="7"/>
      <c r="BI992" s="7"/>
      <c r="BJ992" s="7"/>
    </row>
    <row r="993" spans="17:62" s="6" customFormat="1"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7"/>
      <c r="BE993" s="7"/>
      <c r="BF993" s="7"/>
      <c r="BG993" s="7"/>
      <c r="BH993" s="7"/>
      <c r="BI993" s="7"/>
      <c r="BJ993" s="7"/>
    </row>
    <row r="994" spans="17:62" s="6" customFormat="1"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7"/>
      <c r="BE994" s="7"/>
      <c r="BF994" s="7"/>
      <c r="BG994" s="7"/>
      <c r="BH994" s="7"/>
      <c r="BI994" s="7"/>
      <c r="BJ994" s="7"/>
    </row>
    <row r="995" spans="17:62" s="6" customFormat="1"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7"/>
      <c r="BE995" s="7"/>
      <c r="BF995" s="7"/>
      <c r="BG995" s="7"/>
      <c r="BH995" s="7"/>
      <c r="BI995" s="7"/>
      <c r="BJ995" s="7"/>
    </row>
    <row r="996" spans="17:62" s="6" customFormat="1"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7"/>
      <c r="BI996" s="7"/>
      <c r="BJ996" s="7"/>
    </row>
    <row r="997" spans="17:62" s="6" customFormat="1"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7"/>
      <c r="BC997" s="7"/>
      <c r="BD997" s="7"/>
      <c r="BE997" s="7"/>
      <c r="BF997" s="7"/>
      <c r="BG997" s="7"/>
      <c r="BH997" s="7"/>
      <c r="BI997" s="7"/>
      <c r="BJ997" s="7"/>
    </row>
    <row r="998" spans="17:62" s="6" customFormat="1"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7"/>
      <c r="BE998" s="7"/>
      <c r="BF998" s="7"/>
      <c r="BG998" s="7"/>
      <c r="BH998" s="7"/>
      <c r="BI998" s="7"/>
      <c r="BJ998" s="7"/>
    </row>
    <row r="999" spans="17:62" s="6" customFormat="1"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7"/>
      <c r="BD999" s="7"/>
      <c r="BE999" s="7"/>
      <c r="BF999" s="7"/>
      <c r="BG999" s="7"/>
      <c r="BH999" s="7"/>
      <c r="BI999" s="7"/>
      <c r="BJ999" s="7"/>
    </row>
    <row r="1000" spans="17:62" s="6" customFormat="1"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  <c r="BB1000" s="7"/>
      <c r="BC1000" s="7"/>
      <c r="BD1000" s="7"/>
      <c r="BE1000" s="7"/>
      <c r="BF1000" s="7"/>
      <c r="BG1000" s="7"/>
      <c r="BH1000" s="7"/>
      <c r="BI1000" s="7"/>
      <c r="BJ1000" s="7"/>
    </row>
    <row r="1001" spans="17:62" s="6" customFormat="1"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  <c r="BB1001" s="7"/>
      <c r="BC1001" s="7"/>
      <c r="BD1001" s="7"/>
      <c r="BE1001" s="7"/>
      <c r="BF1001" s="7"/>
      <c r="BG1001" s="7"/>
      <c r="BH1001" s="7"/>
      <c r="BI1001" s="7"/>
      <c r="BJ1001" s="7"/>
    </row>
    <row r="1002" spans="17:62" s="6" customFormat="1"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  <c r="BB1002" s="7"/>
      <c r="BC1002" s="7"/>
      <c r="BD1002" s="7"/>
      <c r="BE1002" s="7"/>
      <c r="BF1002" s="7"/>
      <c r="BG1002" s="7"/>
      <c r="BH1002" s="7"/>
      <c r="BI1002" s="7"/>
      <c r="BJ1002" s="7"/>
    </row>
    <row r="1003" spans="17:62" s="6" customFormat="1"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7"/>
      <c r="BC1003" s="7"/>
      <c r="BD1003" s="7"/>
      <c r="BE1003" s="7"/>
      <c r="BF1003" s="7"/>
      <c r="BG1003" s="7"/>
      <c r="BH1003" s="7"/>
      <c r="BI1003" s="7"/>
      <c r="BJ1003" s="7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C1:L1"/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157" priority="1" stopIfTrue="1">
      <formula>$P11=2</formula>
    </cfRule>
  </conditionalFormatting>
  <conditionalFormatting sqref="A11:K34">
    <cfRule type="expression" dxfId="156" priority="3" stopIfTrue="1">
      <formula>$N11=1</formula>
    </cfRule>
  </conditionalFormatting>
  <conditionalFormatting sqref="M12 M27 M15 M18 M21 M24 M30 M33">
    <cfRule type="expression" dxfId="155" priority="4" stopIfTrue="1">
      <formula>L11&lt;&gt;0</formula>
    </cfRule>
    <cfRule type="expression" dxfId="154" priority="5" stopIfTrue="1">
      <formula>$N12=1</formula>
    </cfRule>
  </conditionalFormatting>
  <conditionalFormatting sqref="M13 M28 M16 M19 M22 M25 M31 M34">
    <cfRule type="expression" dxfId="153" priority="6" stopIfTrue="1">
      <formula>L11&lt;&gt;0</formula>
    </cfRule>
    <cfRule type="expression" dxfId="152" priority="7" stopIfTrue="1">
      <formula>$N13=1</formula>
    </cfRule>
  </conditionalFormatting>
  <conditionalFormatting sqref="M11 M14 M17 M20 M23 M26 M29 M32">
    <cfRule type="expression" dxfId="151" priority="8" stopIfTrue="1">
      <formula>L11&lt;&gt;0</formula>
    </cfRule>
    <cfRule type="expression" dxfId="150" priority="9" stopIfTrue="1">
      <formula>$N11=1</formula>
    </cfRule>
  </conditionalFormatting>
  <conditionalFormatting sqref="L11 L14 L17 L20 L23 L26 L29 L32">
    <cfRule type="expression" dxfId="149" priority="10" stopIfTrue="1">
      <formula>M11&lt;&gt;0</formula>
    </cfRule>
    <cfRule type="expression" dxfId="148" priority="11" stopIfTrue="1">
      <formula>$N11=1</formula>
    </cfRule>
  </conditionalFormatting>
  <conditionalFormatting sqref="L12 L15 L18 L21 L24 L27 L30 L33">
    <cfRule type="expression" dxfId="147" priority="12" stopIfTrue="1">
      <formula>M11&lt;&gt;0</formula>
    </cfRule>
  </conditionalFormatting>
  <conditionalFormatting sqref="L13 L16 L19 L22 L25 L28 L31 L34">
    <cfRule type="expression" dxfId="146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tabColor indexed="46"/>
  </sheetPr>
  <dimension ref="A1:BJ9482"/>
  <sheetViews>
    <sheetView showGridLines="0" zoomScale="75" workbookViewId="0">
      <pane ySplit="10" topLeftCell="A11" activePane="bottomLeft" state="frozen"/>
      <selection pane="bottomLeft" activeCell="A11" sqref="A11:M34"/>
    </sheetView>
  </sheetViews>
  <sheetFormatPr defaultRowHeight="23.25"/>
  <cols>
    <col min="1" max="1" width="4.7109375" style="1" customWidth="1"/>
    <col min="2" max="2" width="29.140625" style="1" customWidth="1"/>
    <col min="3" max="3" width="26.710937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425781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48" width="8.8554687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2180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2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2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2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2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2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8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8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7.25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7.25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7.25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7.25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7.25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7.2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7.25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91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7.25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7.25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7.25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7.25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7.25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7.25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7.25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7.25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7.25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7.25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7.2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7.25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7.25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7.2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7.25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7.25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7.2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7.2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>
      <c r="F40" s="2"/>
      <c r="G40" s="2"/>
      <c r="H40" s="2"/>
      <c r="I40" s="2"/>
      <c r="J40" s="2"/>
    </row>
    <row r="41" spans="1:62">
      <c r="F41" s="2"/>
      <c r="G41" s="2"/>
      <c r="H41" s="2"/>
      <c r="I41" s="2"/>
      <c r="J41" s="2"/>
    </row>
    <row r="42" spans="1:62">
      <c r="F42" s="2"/>
      <c r="G42" s="2"/>
      <c r="H42" s="2"/>
      <c r="I42" s="2"/>
      <c r="J42" s="2"/>
    </row>
    <row r="43" spans="1:62">
      <c r="K43" s="1">
        <v>3</v>
      </c>
    </row>
    <row r="298" spans="17:62" s="6" customFormat="1"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</row>
    <row r="299" spans="17:62" s="6" customFormat="1"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</row>
    <row r="300" spans="17:62" s="6" customFormat="1"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  <c r="BB300" s="7"/>
      <c r="BC300" s="7"/>
      <c r="BD300" s="7"/>
      <c r="BE300" s="7"/>
      <c r="BF300" s="7"/>
      <c r="BG300" s="7"/>
      <c r="BH300" s="7"/>
      <c r="BI300" s="7"/>
      <c r="BJ300" s="7"/>
    </row>
    <row r="301" spans="17:62" s="6" customFormat="1"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</row>
    <row r="302" spans="17:62" s="6" customFormat="1"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</row>
    <row r="303" spans="17:62" s="6" customFormat="1"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  <c r="BB303" s="7"/>
      <c r="BC303" s="7"/>
      <c r="BD303" s="7"/>
      <c r="BE303" s="7"/>
      <c r="BF303" s="7"/>
      <c r="BG303" s="7"/>
      <c r="BH303" s="7"/>
      <c r="BI303" s="7"/>
      <c r="BJ303" s="7"/>
    </row>
    <row r="304" spans="17:62" s="6" customFormat="1"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  <c r="BB304" s="7"/>
      <c r="BC304" s="7"/>
      <c r="BD304" s="7"/>
      <c r="BE304" s="7"/>
      <c r="BF304" s="7"/>
      <c r="BG304" s="7"/>
      <c r="BH304" s="7"/>
      <c r="BI304" s="7"/>
      <c r="BJ304" s="7"/>
    </row>
    <row r="305" spans="17:62" s="6" customFormat="1"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  <c r="BB305" s="7"/>
      <c r="BC305" s="7"/>
      <c r="BD305" s="7"/>
      <c r="BE305" s="7"/>
      <c r="BF305" s="7"/>
      <c r="BG305" s="7"/>
      <c r="BH305" s="7"/>
      <c r="BI305" s="7"/>
      <c r="BJ305" s="7"/>
    </row>
    <row r="306" spans="17:62" s="6" customFormat="1"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  <c r="BB306" s="7"/>
      <c r="BC306" s="7"/>
      <c r="BD306" s="7"/>
      <c r="BE306" s="7"/>
      <c r="BF306" s="7"/>
      <c r="BG306" s="7"/>
      <c r="BH306" s="7"/>
      <c r="BI306" s="7"/>
      <c r="BJ306" s="7"/>
    </row>
    <row r="307" spans="17:62" s="6" customFormat="1"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/>
      <c r="BE307" s="7"/>
      <c r="BF307" s="7"/>
      <c r="BG307" s="7"/>
      <c r="BH307" s="7"/>
      <c r="BI307" s="7"/>
      <c r="BJ307" s="7"/>
    </row>
    <row r="308" spans="17:62" s="6" customFormat="1"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  <c r="BB308" s="7"/>
      <c r="BC308" s="7"/>
      <c r="BD308" s="7"/>
      <c r="BE308" s="7"/>
      <c r="BF308" s="7"/>
      <c r="BG308" s="7"/>
      <c r="BH308" s="7"/>
      <c r="BI308" s="7"/>
      <c r="BJ308" s="7"/>
    </row>
    <row r="309" spans="17:62" s="6" customFormat="1"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  <c r="BB309" s="7"/>
      <c r="BC309" s="7"/>
      <c r="BD309" s="7"/>
      <c r="BE309" s="7"/>
      <c r="BF309" s="7"/>
      <c r="BG309" s="7"/>
      <c r="BH309" s="7"/>
      <c r="BI309" s="7"/>
      <c r="BJ309" s="7"/>
    </row>
    <row r="310" spans="17:62" s="6" customFormat="1"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</row>
    <row r="311" spans="17:62" s="6" customFormat="1"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7"/>
      <c r="BI311" s="7"/>
      <c r="BJ311" s="7"/>
    </row>
    <row r="312" spans="17:62" s="6" customFormat="1"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7"/>
      <c r="BI312" s="7"/>
      <c r="BJ312" s="7"/>
    </row>
    <row r="313" spans="17:62" s="6" customFormat="1"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  <c r="BB313" s="7"/>
      <c r="BC313" s="7"/>
      <c r="BD313" s="7"/>
      <c r="BE313" s="7"/>
      <c r="BF313" s="7"/>
      <c r="BG313" s="7"/>
      <c r="BH313" s="7"/>
      <c r="BI313" s="7"/>
      <c r="BJ313" s="7"/>
    </row>
    <row r="314" spans="17:62" s="6" customFormat="1"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  <c r="BB314" s="7"/>
      <c r="BC314" s="7"/>
      <c r="BD314" s="7"/>
      <c r="BE314" s="7"/>
      <c r="BF314" s="7"/>
      <c r="BG314" s="7"/>
      <c r="BH314" s="7"/>
      <c r="BI314" s="7"/>
      <c r="BJ314" s="7"/>
    </row>
    <row r="315" spans="17:62" s="6" customFormat="1"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  <c r="BB315" s="7"/>
      <c r="BC315" s="7"/>
      <c r="BD315" s="7"/>
      <c r="BE315" s="7"/>
      <c r="BF315" s="7"/>
      <c r="BG315" s="7"/>
      <c r="BH315" s="7"/>
      <c r="BI315" s="7"/>
      <c r="BJ315" s="7"/>
    </row>
    <row r="316" spans="17:62" s="6" customFormat="1"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  <c r="BB316" s="7"/>
      <c r="BC316" s="7"/>
      <c r="BD316" s="7"/>
      <c r="BE316" s="7"/>
      <c r="BF316" s="7"/>
      <c r="BG316" s="7"/>
      <c r="BH316" s="7"/>
      <c r="BI316" s="7"/>
      <c r="BJ316" s="7"/>
    </row>
    <row r="317" spans="17:62" s="6" customFormat="1"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  <c r="BB317" s="7"/>
      <c r="BC317" s="7"/>
      <c r="BD317" s="7"/>
      <c r="BE317" s="7"/>
      <c r="BF317" s="7"/>
      <c r="BG317" s="7"/>
      <c r="BH317" s="7"/>
      <c r="BI317" s="7"/>
      <c r="BJ317" s="7"/>
    </row>
    <row r="318" spans="17:62" s="6" customFormat="1"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  <c r="BB318" s="7"/>
      <c r="BC318" s="7"/>
      <c r="BD318" s="7"/>
      <c r="BE318" s="7"/>
      <c r="BF318" s="7"/>
      <c r="BG318" s="7"/>
      <c r="BH318" s="7"/>
      <c r="BI318" s="7"/>
      <c r="BJ318" s="7"/>
    </row>
    <row r="319" spans="17:62" s="6" customFormat="1"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  <c r="BB319" s="7"/>
      <c r="BC319" s="7"/>
      <c r="BD319" s="7"/>
      <c r="BE319" s="7"/>
      <c r="BF319" s="7"/>
      <c r="BG319" s="7"/>
      <c r="BH319" s="7"/>
      <c r="BI319" s="7"/>
      <c r="BJ319" s="7"/>
    </row>
    <row r="320" spans="17:62" s="6" customFormat="1"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7"/>
      <c r="BI320" s="7"/>
      <c r="BJ320" s="7"/>
    </row>
    <row r="321" spans="17:62" s="6" customFormat="1"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7"/>
      <c r="BI321" s="7"/>
      <c r="BJ321" s="7"/>
    </row>
    <row r="322" spans="17:62" s="6" customFormat="1"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</row>
    <row r="323" spans="17:62" s="6" customFormat="1"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</row>
    <row r="324" spans="17:62" s="6" customFormat="1"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</row>
    <row r="325" spans="17:62" s="6" customFormat="1"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</row>
    <row r="326" spans="17:62" s="6" customFormat="1"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</row>
    <row r="327" spans="17:62" s="6" customFormat="1"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</row>
    <row r="328" spans="17:62" s="6" customFormat="1"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</row>
    <row r="329" spans="17:62" s="6" customFormat="1"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</row>
    <row r="330" spans="17:62" s="6" customFormat="1"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</row>
    <row r="331" spans="17:62" s="6" customFormat="1"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</row>
    <row r="332" spans="17:62" s="6" customFormat="1"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</row>
    <row r="333" spans="17:62" s="6" customFormat="1"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</row>
    <row r="334" spans="17:62" s="6" customFormat="1"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</row>
    <row r="335" spans="17:62" s="6" customFormat="1"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</row>
    <row r="336" spans="17:62" s="6" customFormat="1"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</row>
    <row r="337" spans="17:62" s="6" customFormat="1"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</row>
    <row r="338" spans="17:62" s="6" customFormat="1"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</row>
    <row r="339" spans="17:62" s="6" customFormat="1"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</row>
    <row r="340" spans="17:62" s="6" customFormat="1"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</row>
    <row r="341" spans="17:62" s="6" customFormat="1"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</row>
    <row r="342" spans="17:62" s="6" customFormat="1"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</row>
    <row r="343" spans="17:62" s="6" customFormat="1"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</row>
    <row r="344" spans="17:62" s="6" customFormat="1"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7"/>
      <c r="BI344" s="7"/>
      <c r="BJ344" s="7"/>
    </row>
    <row r="345" spans="17:62" s="6" customFormat="1"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7"/>
      <c r="BI345" s="7"/>
      <c r="BJ345" s="7"/>
    </row>
    <row r="346" spans="17:62" s="6" customFormat="1"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</row>
    <row r="347" spans="17:62" s="6" customFormat="1"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</row>
    <row r="348" spans="17:62" s="6" customFormat="1"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</row>
    <row r="349" spans="17:62" s="6" customFormat="1"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</row>
    <row r="350" spans="17:62" s="6" customFormat="1"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</row>
    <row r="351" spans="17:62" s="6" customFormat="1"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</row>
    <row r="352" spans="17:62" s="6" customFormat="1"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  <c r="BB352" s="7"/>
      <c r="BC352" s="7"/>
      <c r="BD352" s="7"/>
      <c r="BE352" s="7"/>
      <c r="BF352" s="7"/>
      <c r="BG352" s="7"/>
      <c r="BH352" s="7"/>
      <c r="BI352" s="7"/>
      <c r="BJ352" s="7"/>
    </row>
    <row r="353" spans="17:62" s="6" customFormat="1"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</row>
    <row r="354" spans="17:62" s="6" customFormat="1"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  <c r="BB354" s="7"/>
      <c r="BC354" s="7"/>
      <c r="BD354" s="7"/>
      <c r="BE354" s="7"/>
      <c r="BF354" s="7"/>
      <c r="BG354" s="7"/>
      <c r="BH354" s="7"/>
      <c r="BI354" s="7"/>
      <c r="BJ354" s="7"/>
    </row>
    <row r="355" spans="17:62" s="6" customFormat="1"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</row>
    <row r="356" spans="17:62" s="6" customFormat="1"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  <c r="BB356" s="7"/>
      <c r="BC356" s="7"/>
      <c r="BD356" s="7"/>
      <c r="BE356" s="7"/>
      <c r="BF356" s="7"/>
      <c r="BG356" s="7"/>
      <c r="BH356" s="7"/>
      <c r="BI356" s="7"/>
      <c r="BJ356" s="7"/>
    </row>
    <row r="357" spans="17:62" s="6" customFormat="1"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</row>
    <row r="358" spans="17:62" s="6" customFormat="1"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</row>
    <row r="359" spans="17:62" s="6" customFormat="1"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</row>
    <row r="360" spans="17:62" s="6" customFormat="1"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  <c r="BB360" s="7"/>
      <c r="BC360" s="7"/>
      <c r="BD360" s="7"/>
      <c r="BE360" s="7"/>
      <c r="BF360" s="7"/>
      <c r="BG360" s="7"/>
      <c r="BH360" s="7"/>
      <c r="BI360" s="7"/>
      <c r="BJ360" s="7"/>
    </row>
    <row r="361" spans="17:62" s="6" customFormat="1"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</row>
    <row r="362" spans="17:62" s="6" customFormat="1"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</row>
    <row r="363" spans="17:62" s="6" customFormat="1"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</row>
    <row r="364" spans="17:62" s="6" customFormat="1"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</row>
    <row r="365" spans="17:62" s="6" customFormat="1"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</row>
    <row r="366" spans="17:62" s="6" customFormat="1"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  <c r="BB366" s="7"/>
      <c r="BC366" s="7"/>
      <c r="BD366" s="7"/>
      <c r="BE366" s="7"/>
      <c r="BF366" s="7"/>
      <c r="BG366" s="7"/>
      <c r="BH366" s="7"/>
      <c r="BI366" s="7"/>
      <c r="BJ366" s="7"/>
    </row>
    <row r="367" spans="17:62" s="6" customFormat="1"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</row>
    <row r="368" spans="17:62" s="6" customFormat="1"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  <c r="BB368" s="7"/>
      <c r="BC368" s="7"/>
      <c r="BD368" s="7"/>
      <c r="BE368" s="7"/>
      <c r="BF368" s="7"/>
      <c r="BG368" s="7"/>
      <c r="BH368" s="7"/>
      <c r="BI368" s="7"/>
      <c r="BJ368" s="7"/>
    </row>
    <row r="369" spans="17:62" s="6" customFormat="1"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  <c r="BB369" s="7"/>
      <c r="BC369" s="7"/>
      <c r="BD369" s="7"/>
      <c r="BE369" s="7"/>
      <c r="BF369" s="7"/>
      <c r="BG369" s="7"/>
      <c r="BH369" s="7"/>
      <c r="BI369" s="7"/>
      <c r="BJ369" s="7"/>
    </row>
    <row r="370" spans="17:62" s="6" customFormat="1"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  <c r="BB370" s="7"/>
      <c r="BC370" s="7"/>
      <c r="BD370" s="7"/>
      <c r="BE370" s="7"/>
      <c r="BF370" s="7"/>
      <c r="BG370" s="7"/>
      <c r="BH370" s="7"/>
      <c r="BI370" s="7"/>
      <c r="BJ370" s="7"/>
    </row>
    <row r="371" spans="17:62" s="6" customFormat="1"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  <c r="BB371" s="7"/>
      <c r="BC371" s="7"/>
      <c r="BD371" s="7"/>
      <c r="BE371" s="7"/>
      <c r="BF371" s="7"/>
      <c r="BG371" s="7"/>
      <c r="BH371" s="7"/>
      <c r="BI371" s="7"/>
      <c r="BJ371" s="7"/>
    </row>
    <row r="372" spans="17:62" s="6" customFormat="1"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  <c r="BB372" s="7"/>
      <c r="BC372" s="7"/>
      <c r="BD372" s="7"/>
      <c r="BE372" s="7"/>
      <c r="BF372" s="7"/>
      <c r="BG372" s="7"/>
      <c r="BH372" s="7"/>
      <c r="BI372" s="7"/>
      <c r="BJ372" s="7"/>
    </row>
    <row r="373" spans="17:62" s="6" customFormat="1"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  <c r="BB373" s="7"/>
      <c r="BC373" s="7"/>
      <c r="BD373" s="7"/>
      <c r="BE373" s="7"/>
      <c r="BF373" s="7"/>
      <c r="BG373" s="7"/>
      <c r="BH373" s="7"/>
      <c r="BI373" s="7"/>
      <c r="BJ373" s="7"/>
    </row>
    <row r="374" spans="17:62" s="6" customFormat="1"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</row>
    <row r="375" spans="17:62" s="6" customFormat="1"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  <c r="BB375" s="7"/>
      <c r="BC375" s="7"/>
      <c r="BD375" s="7"/>
      <c r="BE375" s="7"/>
      <c r="BF375" s="7"/>
      <c r="BG375" s="7"/>
      <c r="BH375" s="7"/>
      <c r="BI375" s="7"/>
      <c r="BJ375" s="7"/>
    </row>
    <row r="376" spans="17:62" s="6" customFormat="1"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  <c r="BB376" s="7"/>
      <c r="BC376" s="7"/>
      <c r="BD376" s="7"/>
      <c r="BE376" s="7"/>
      <c r="BF376" s="7"/>
      <c r="BG376" s="7"/>
      <c r="BH376" s="7"/>
      <c r="BI376" s="7"/>
      <c r="BJ376" s="7"/>
    </row>
    <row r="377" spans="17:62" s="6" customFormat="1"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  <c r="BB377" s="7"/>
      <c r="BC377" s="7"/>
      <c r="BD377" s="7"/>
      <c r="BE377" s="7"/>
      <c r="BF377" s="7"/>
      <c r="BG377" s="7"/>
      <c r="BH377" s="7"/>
      <c r="BI377" s="7"/>
      <c r="BJ377" s="7"/>
    </row>
    <row r="378" spans="17:62" s="6" customFormat="1"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  <c r="BB378" s="7"/>
      <c r="BC378" s="7"/>
      <c r="BD378" s="7"/>
      <c r="BE378" s="7"/>
      <c r="BF378" s="7"/>
      <c r="BG378" s="7"/>
      <c r="BH378" s="7"/>
      <c r="BI378" s="7"/>
      <c r="BJ378" s="7"/>
    </row>
    <row r="379" spans="17:62" s="6" customFormat="1"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  <c r="BB379" s="7"/>
      <c r="BC379" s="7"/>
      <c r="BD379" s="7"/>
      <c r="BE379" s="7"/>
      <c r="BF379" s="7"/>
      <c r="BG379" s="7"/>
      <c r="BH379" s="7"/>
      <c r="BI379" s="7"/>
      <c r="BJ379" s="7"/>
    </row>
    <row r="380" spans="17:62" s="6" customFormat="1"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  <c r="BB380" s="7"/>
      <c r="BC380" s="7"/>
      <c r="BD380" s="7"/>
      <c r="BE380" s="7"/>
      <c r="BF380" s="7"/>
      <c r="BG380" s="7"/>
      <c r="BH380" s="7"/>
      <c r="BI380" s="7"/>
      <c r="BJ380" s="7"/>
    </row>
    <row r="381" spans="17:62" s="6" customFormat="1"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/>
      <c r="BE381" s="7"/>
      <c r="BF381" s="7"/>
      <c r="BG381" s="7"/>
      <c r="BH381" s="7"/>
      <c r="BI381" s="7"/>
      <c r="BJ381" s="7"/>
    </row>
    <row r="382" spans="17:62" s="6" customFormat="1"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  <c r="BB382" s="7"/>
      <c r="BC382" s="7"/>
      <c r="BD382" s="7"/>
      <c r="BE382" s="7"/>
      <c r="BF382" s="7"/>
      <c r="BG382" s="7"/>
      <c r="BH382" s="7"/>
      <c r="BI382" s="7"/>
      <c r="BJ382" s="7"/>
    </row>
    <row r="383" spans="17:62" s="6" customFormat="1"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  <c r="BB383" s="7"/>
      <c r="BC383" s="7"/>
      <c r="BD383" s="7"/>
      <c r="BE383" s="7"/>
      <c r="BF383" s="7"/>
      <c r="BG383" s="7"/>
      <c r="BH383" s="7"/>
      <c r="BI383" s="7"/>
      <c r="BJ383" s="7"/>
    </row>
    <row r="384" spans="17:62" s="6" customFormat="1"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  <c r="BB384" s="7"/>
      <c r="BC384" s="7"/>
      <c r="BD384" s="7"/>
      <c r="BE384" s="7"/>
      <c r="BF384" s="7"/>
      <c r="BG384" s="7"/>
      <c r="BH384" s="7"/>
      <c r="BI384" s="7"/>
      <c r="BJ384" s="7"/>
    </row>
    <row r="385" spans="17:62" s="6" customFormat="1"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  <c r="BB385" s="7"/>
      <c r="BC385" s="7"/>
      <c r="BD385" s="7"/>
      <c r="BE385" s="7"/>
      <c r="BF385" s="7"/>
      <c r="BG385" s="7"/>
      <c r="BH385" s="7"/>
      <c r="BI385" s="7"/>
      <c r="BJ385" s="7"/>
    </row>
    <row r="386" spans="17:62" s="6" customFormat="1"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  <c r="BB386" s="7"/>
      <c r="BC386" s="7"/>
      <c r="BD386" s="7"/>
      <c r="BE386" s="7"/>
      <c r="BF386" s="7"/>
      <c r="BG386" s="7"/>
      <c r="BH386" s="7"/>
      <c r="BI386" s="7"/>
      <c r="BJ386" s="7"/>
    </row>
    <row r="387" spans="17:62" s="6" customFormat="1"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</row>
    <row r="388" spans="17:62" s="6" customFormat="1"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  <c r="BB388" s="7"/>
      <c r="BC388" s="7"/>
      <c r="BD388" s="7"/>
      <c r="BE388" s="7"/>
      <c r="BF388" s="7"/>
      <c r="BG388" s="7"/>
      <c r="BH388" s="7"/>
      <c r="BI388" s="7"/>
      <c r="BJ388" s="7"/>
    </row>
    <row r="389" spans="17:62" s="6" customFormat="1"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  <c r="BB389" s="7"/>
      <c r="BC389" s="7"/>
      <c r="BD389" s="7"/>
      <c r="BE389" s="7"/>
      <c r="BF389" s="7"/>
      <c r="BG389" s="7"/>
      <c r="BH389" s="7"/>
      <c r="BI389" s="7"/>
      <c r="BJ389" s="7"/>
    </row>
    <row r="390" spans="17:62" s="6" customFormat="1"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  <c r="BB390" s="7"/>
      <c r="BC390" s="7"/>
      <c r="BD390" s="7"/>
      <c r="BE390" s="7"/>
      <c r="BF390" s="7"/>
      <c r="BG390" s="7"/>
      <c r="BH390" s="7"/>
      <c r="BI390" s="7"/>
      <c r="BJ390" s="7"/>
    </row>
    <row r="391" spans="17:62" s="6" customFormat="1"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  <c r="BB391" s="7"/>
      <c r="BC391" s="7"/>
      <c r="BD391" s="7"/>
      <c r="BE391" s="7"/>
      <c r="BF391" s="7"/>
      <c r="BG391" s="7"/>
      <c r="BH391" s="7"/>
      <c r="BI391" s="7"/>
      <c r="BJ391" s="7"/>
    </row>
    <row r="392" spans="17:62" s="6" customFormat="1"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  <c r="BB392" s="7"/>
      <c r="BC392" s="7"/>
      <c r="BD392" s="7"/>
      <c r="BE392" s="7"/>
      <c r="BF392" s="7"/>
      <c r="BG392" s="7"/>
      <c r="BH392" s="7"/>
      <c r="BI392" s="7"/>
      <c r="BJ392" s="7"/>
    </row>
    <row r="393" spans="17:62" s="6" customFormat="1"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7"/>
      <c r="BI393" s="7"/>
      <c r="BJ393" s="7"/>
    </row>
    <row r="394" spans="17:62" s="6" customFormat="1"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7"/>
      <c r="BI394" s="7"/>
      <c r="BJ394" s="7"/>
    </row>
    <row r="395" spans="17:62" s="6" customFormat="1"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  <c r="BB395" s="7"/>
      <c r="BC395" s="7"/>
      <c r="BD395" s="7"/>
      <c r="BE395" s="7"/>
      <c r="BF395" s="7"/>
      <c r="BG395" s="7"/>
      <c r="BH395" s="7"/>
      <c r="BI395" s="7"/>
      <c r="BJ395" s="7"/>
    </row>
    <row r="396" spans="17:62" s="6" customFormat="1"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  <c r="BB396" s="7"/>
      <c r="BC396" s="7"/>
      <c r="BD396" s="7"/>
      <c r="BE396" s="7"/>
      <c r="BF396" s="7"/>
      <c r="BG396" s="7"/>
      <c r="BH396" s="7"/>
      <c r="BI396" s="7"/>
      <c r="BJ396" s="7"/>
    </row>
    <row r="397" spans="17:62" s="6" customFormat="1"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  <c r="BB397" s="7"/>
      <c r="BC397" s="7"/>
      <c r="BD397" s="7"/>
      <c r="BE397" s="7"/>
      <c r="BF397" s="7"/>
      <c r="BG397" s="7"/>
      <c r="BH397" s="7"/>
      <c r="BI397" s="7"/>
      <c r="BJ397" s="7"/>
    </row>
    <row r="398" spans="17:62" s="6" customFormat="1"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  <c r="BB398" s="7"/>
      <c r="BC398" s="7"/>
      <c r="BD398" s="7"/>
      <c r="BE398" s="7"/>
      <c r="BF398" s="7"/>
      <c r="BG398" s="7"/>
      <c r="BH398" s="7"/>
      <c r="BI398" s="7"/>
      <c r="BJ398" s="7"/>
    </row>
    <row r="399" spans="17:62" s="6" customFormat="1"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  <c r="BB399" s="7"/>
      <c r="BC399" s="7"/>
      <c r="BD399" s="7"/>
      <c r="BE399" s="7"/>
      <c r="BF399" s="7"/>
      <c r="BG399" s="7"/>
      <c r="BH399" s="7"/>
      <c r="BI399" s="7"/>
      <c r="BJ399" s="7"/>
    </row>
    <row r="400" spans="17:62" s="6" customFormat="1"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  <c r="BB400" s="7"/>
      <c r="BC400" s="7"/>
      <c r="BD400" s="7"/>
      <c r="BE400" s="7"/>
      <c r="BF400" s="7"/>
      <c r="BG400" s="7"/>
      <c r="BH400" s="7"/>
      <c r="BI400" s="7"/>
      <c r="BJ400" s="7"/>
    </row>
    <row r="401" spans="17:62" s="6" customFormat="1"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  <c r="BB401" s="7"/>
      <c r="BC401" s="7"/>
      <c r="BD401" s="7"/>
      <c r="BE401" s="7"/>
      <c r="BF401" s="7"/>
      <c r="BG401" s="7"/>
      <c r="BH401" s="7"/>
      <c r="BI401" s="7"/>
      <c r="BJ401" s="7"/>
    </row>
    <row r="402" spans="17:62" s="6" customFormat="1"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  <c r="BB402" s="7"/>
      <c r="BC402" s="7"/>
      <c r="BD402" s="7"/>
      <c r="BE402" s="7"/>
      <c r="BF402" s="7"/>
      <c r="BG402" s="7"/>
      <c r="BH402" s="7"/>
      <c r="BI402" s="7"/>
      <c r="BJ402" s="7"/>
    </row>
    <row r="403" spans="17:62" s="6" customFormat="1"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  <c r="BB403" s="7"/>
      <c r="BC403" s="7"/>
      <c r="BD403" s="7"/>
      <c r="BE403" s="7"/>
      <c r="BF403" s="7"/>
      <c r="BG403" s="7"/>
      <c r="BH403" s="7"/>
      <c r="BI403" s="7"/>
      <c r="BJ403" s="7"/>
    </row>
    <row r="404" spans="17:62" s="6" customFormat="1"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  <c r="BB404" s="7"/>
      <c r="BC404" s="7"/>
      <c r="BD404" s="7"/>
      <c r="BE404" s="7"/>
      <c r="BF404" s="7"/>
      <c r="BG404" s="7"/>
      <c r="BH404" s="7"/>
      <c r="BI404" s="7"/>
      <c r="BJ404" s="7"/>
    </row>
    <row r="405" spans="17:62" s="6" customFormat="1"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  <c r="BB405" s="7"/>
      <c r="BC405" s="7"/>
      <c r="BD405" s="7"/>
      <c r="BE405" s="7"/>
      <c r="BF405" s="7"/>
      <c r="BG405" s="7"/>
      <c r="BH405" s="7"/>
      <c r="BI405" s="7"/>
      <c r="BJ405" s="7"/>
    </row>
    <row r="406" spans="17:62" s="6" customFormat="1"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  <c r="BB406" s="7"/>
      <c r="BC406" s="7"/>
      <c r="BD406" s="7"/>
      <c r="BE406" s="7"/>
      <c r="BF406" s="7"/>
      <c r="BG406" s="7"/>
      <c r="BH406" s="7"/>
      <c r="BI406" s="7"/>
      <c r="BJ406" s="7"/>
    </row>
    <row r="407" spans="17:62" s="6" customFormat="1"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  <c r="BB407" s="7"/>
      <c r="BC407" s="7"/>
      <c r="BD407" s="7"/>
      <c r="BE407" s="7"/>
      <c r="BF407" s="7"/>
      <c r="BG407" s="7"/>
      <c r="BH407" s="7"/>
      <c r="BI407" s="7"/>
      <c r="BJ407" s="7"/>
    </row>
    <row r="408" spans="17:62" s="6" customFormat="1"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  <c r="BB408" s="7"/>
      <c r="BC408" s="7"/>
      <c r="BD408" s="7"/>
      <c r="BE408" s="7"/>
      <c r="BF408" s="7"/>
      <c r="BG408" s="7"/>
      <c r="BH408" s="7"/>
      <c r="BI408" s="7"/>
      <c r="BJ408" s="7"/>
    </row>
    <row r="409" spans="17:62" s="6" customFormat="1"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  <c r="BB409" s="7"/>
      <c r="BC409" s="7"/>
      <c r="BD409" s="7"/>
      <c r="BE409" s="7"/>
      <c r="BF409" s="7"/>
      <c r="BG409" s="7"/>
      <c r="BH409" s="7"/>
      <c r="BI409" s="7"/>
      <c r="BJ409" s="7"/>
    </row>
    <row r="410" spans="17:62" s="6" customFormat="1"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  <c r="BB410" s="7"/>
      <c r="BC410" s="7"/>
      <c r="BD410" s="7"/>
      <c r="BE410" s="7"/>
      <c r="BF410" s="7"/>
      <c r="BG410" s="7"/>
      <c r="BH410" s="7"/>
      <c r="BI410" s="7"/>
      <c r="BJ410" s="7"/>
    </row>
    <row r="411" spans="17:62" s="6" customFormat="1"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  <c r="BB411" s="7"/>
      <c r="BC411" s="7"/>
      <c r="BD411" s="7"/>
      <c r="BE411" s="7"/>
      <c r="BF411" s="7"/>
      <c r="BG411" s="7"/>
      <c r="BH411" s="7"/>
      <c r="BI411" s="7"/>
      <c r="BJ411" s="7"/>
    </row>
    <row r="412" spans="17:62" s="6" customFormat="1"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  <c r="BB412" s="7"/>
      <c r="BC412" s="7"/>
      <c r="BD412" s="7"/>
      <c r="BE412" s="7"/>
      <c r="BF412" s="7"/>
      <c r="BG412" s="7"/>
      <c r="BH412" s="7"/>
      <c r="BI412" s="7"/>
      <c r="BJ412" s="7"/>
    </row>
    <row r="413" spans="17:62" s="6" customFormat="1"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  <c r="BB413" s="7"/>
      <c r="BC413" s="7"/>
      <c r="BD413" s="7"/>
      <c r="BE413" s="7"/>
      <c r="BF413" s="7"/>
      <c r="BG413" s="7"/>
      <c r="BH413" s="7"/>
      <c r="BI413" s="7"/>
      <c r="BJ413" s="7"/>
    </row>
    <row r="414" spans="17:62" s="6" customFormat="1"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  <c r="BB414" s="7"/>
      <c r="BC414" s="7"/>
      <c r="BD414" s="7"/>
      <c r="BE414" s="7"/>
      <c r="BF414" s="7"/>
      <c r="BG414" s="7"/>
      <c r="BH414" s="7"/>
      <c r="BI414" s="7"/>
      <c r="BJ414" s="7"/>
    </row>
    <row r="415" spans="17:62" s="6" customFormat="1"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</row>
    <row r="416" spans="17:62" s="6" customFormat="1"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  <c r="BB416" s="7"/>
      <c r="BC416" s="7"/>
      <c r="BD416" s="7"/>
      <c r="BE416" s="7"/>
      <c r="BF416" s="7"/>
      <c r="BG416" s="7"/>
      <c r="BH416" s="7"/>
      <c r="BI416" s="7"/>
      <c r="BJ416" s="7"/>
    </row>
    <row r="417" spans="17:62" s="6" customFormat="1"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  <c r="BB417" s="7"/>
      <c r="BC417" s="7"/>
      <c r="BD417" s="7"/>
      <c r="BE417" s="7"/>
      <c r="BF417" s="7"/>
      <c r="BG417" s="7"/>
      <c r="BH417" s="7"/>
      <c r="BI417" s="7"/>
      <c r="BJ417" s="7"/>
    </row>
    <row r="418" spans="17:62" s="6" customFormat="1"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7"/>
      <c r="BI418" s="7"/>
      <c r="BJ418" s="7"/>
    </row>
    <row r="419" spans="17:62" s="6" customFormat="1"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7"/>
      <c r="BI419" s="7"/>
      <c r="BJ419" s="7"/>
    </row>
    <row r="420" spans="17:62" s="6" customFormat="1"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  <c r="BB420" s="7"/>
      <c r="BC420" s="7"/>
      <c r="BD420" s="7"/>
      <c r="BE420" s="7"/>
      <c r="BF420" s="7"/>
      <c r="BG420" s="7"/>
      <c r="BH420" s="7"/>
      <c r="BI420" s="7"/>
      <c r="BJ420" s="7"/>
    </row>
    <row r="421" spans="17:62" s="6" customFormat="1"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</row>
    <row r="422" spans="17:62" s="6" customFormat="1"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</row>
    <row r="423" spans="17:62" s="6" customFormat="1"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  <c r="BB423" s="7"/>
      <c r="BC423" s="7"/>
      <c r="BD423" s="7"/>
      <c r="BE423" s="7"/>
      <c r="BF423" s="7"/>
      <c r="BG423" s="7"/>
      <c r="BH423" s="7"/>
      <c r="BI423" s="7"/>
      <c r="BJ423" s="7"/>
    </row>
    <row r="424" spans="17:62" s="6" customFormat="1"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</row>
    <row r="425" spans="17:62" s="6" customFormat="1"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</row>
    <row r="426" spans="17:62" s="6" customFormat="1"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</row>
    <row r="427" spans="17:62" s="6" customFormat="1"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  <c r="BB427" s="7"/>
      <c r="BC427" s="7"/>
      <c r="BD427" s="7"/>
      <c r="BE427" s="7"/>
      <c r="BF427" s="7"/>
      <c r="BG427" s="7"/>
      <c r="BH427" s="7"/>
      <c r="BI427" s="7"/>
      <c r="BJ427" s="7"/>
    </row>
    <row r="428" spans="17:62" s="6" customFormat="1"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  <c r="BB428" s="7"/>
      <c r="BC428" s="7"/>
      <c r="BD428" s="7"/>
      <c r="BE428" s="7"/>
      <c r="BF428" s="7"/>
      <c r="BG428" s="7"/>
      <c r="BH428" s="7"/>
      <c r="BI428" s="7"/>
      <c r="BJ428" s="7"/>
    </row>
    <row r="429" spans="17:62" s="6" customFormat="1"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  <c r="BB429" s="7"/>
      <c r="BC429" s="7"/>
      <c r="BD429" s="7"/>
      <c r="BE429" s="7"/>
      <c r="BF429" s="7"/>
      <c r="BG429" s="7"/>
      <c r="BH429" s="7"/>
      <c r="BI429" s="7"/>
      <c r="BJ429" s="7"/>
    </row>
    <row r="430" spans="17:62" s="6" customFormat="1"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  <c r="BB430" s="7"/>
      <c r="BC430" s="7"/>
      <c r="BD430" s="7"/>
      <c r="BE430" s="7"/>
      <c r="BF430" s="7"/>
      <c r="BG430" s="7"/>
      <c r="BH430" s="7"/>
      <c r="BI430" s="7"/>
      <c r="BJ430" s="7"/>
    </row>
    <row r="431" spans="17:62" s="6" customFormat="1"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</row>
    <row r="432" spans="17:62" s="6" customFormat="1"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</row>
    <row r="433" spans="17:62" s="6" customFormat="1"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</row>
    <row r="434" spans="17:62" s="6" customFormat="1"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</row>
    <row r="435" spans="17:62" s="6" customFormat="1"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</row>
    <row r="436" spans="17:62" s="6" customFormat="1"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  <c r="BB436" s="7"/>
      <c r="BC436" s="7"/>
      <c r="BD436" s="7"/>
      <c r="BE436" s="7"/>
      <c r="BF436" s="7"/>
      <c r="BG436" s="7"/>
      <c r="BH436" s="7"/>
      <c r="BI436" s="7"/>
      <c r="BJ436" s="7"/>
    </row>
    <row r="437" spans="17:62" s="6" customFormat="1"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  <c r="BB437" s="7"/>
      <c r="BC437" s="7"/>
      <c r="BD437" s="7"/>
      <c r="BE437" s="7"/>
      <c r="BF437" s="7"/>
      <c r="BG437" s="7"/>
      <c r="BH437" s="7"/>
      <c r="BI437" s="7"/>
      <c r="BJ437" s="7"/>
    </row>
    <row r="438" spans="17:62" s="6" customFormat="1"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</row>
    <row r="439" spans="17:62" s="6" customFormat="1"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</row>
    <row r="440" spans="17:62" s="6" customFormat="1"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  <c r="BB440" s="7"/>
      <c r="BC440" s="7"/>
      <c r="BD440" s="7"/>
      <c r="BE440" s="7"/>
      <c r="BF440" s="7"/>
      <c r="BG440" s="7"/>
      <c r="BH440" s="7"/>
      <c r="BI440" s="7"/>
      <c r="BJ440" s="7"/>
    </row>
    <row r="441" spans="17:62" s="6" customFormat="1"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</row>
    <row r="442" spans="17:62" s="6" customFormat="1"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</row>
    <row r="443" spans="17:62" s="6" customFormat="1"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</row>
    <row r="444" spans="17:62" s="6" customFormat="1"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</row>
    <row r="445" spans="17:62" s="6" customFormat="1"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  <c r="BB445" s="7"/>
      <c r="BC445" s="7"/>
      <c r="BD445" s="7"/>
      <c r="BE445" s="7"/>
      <c r="BF445" s="7"/>
      <c r="BG445" s="7"/>
      <c r="BH445" s="7"/>
      <c r="BI445" s="7"/>
      <c r="BJ445" s="7"/>
    </row>
    <row r="446" spans="17:62" s="6" customFormat="1"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  <c r="BB446" s="7"/>
      <c r="BC446" s="7"/>
      <c r="BD446" s="7"/>
      <c r="BE446" s="7"/>
      <c r="BF446" s="7"/>
      <c r="BG446" s="7"/>
      <c r="BH446" s="7"/>
      <c r="BI446" s="7"/>
      <c r="BJ446" s="7"/>
    </row>
    <row r="447" spans="17:62" s="6" customFormat="1"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</row>
    <row r="448" spans="17:62" s="6" customFormat="1"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</row>
    <row r="449" spans="17:62" s="6" customFormat="1"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</row>
    <row r="450" spans="17:62" s="6" customFormat="1"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</row>
    <row r="451" spans="17:62" s="6" customFormat="1"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</row>
    <row r="452" spans="17:62" s="6" customFormat="1"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</row>
    <row r="453" spans="17:62" s="6" customFormat="1"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</row>
    <row r="454" spans="17:62" s="6" customFormat="1"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</row>
    <row r="455" spans="17:62" s="6" customFormat="1"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/>
      <c r="BE455" s="7"/>
      <c r="BF455" s="7"/>
      <c r="BG455" s="7"/>
      <c r="BH455" s="7"/>
      <c r="BI455" s="7"/>
      <c r="BJ455" s="7"/>
    </row>
    <row r="456" spans="17:62" s="6" customFormat="1"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  <c r="BB456" s="7"/>
      <c r="BC456" s="7"/>
      <c r="BD456" s="7"/>
      <c r="BE456" s="7"/>
      <c r="BF456" s="7"/>
      <c r="BG456" s="7"/>
      <c r="BH456" s="7"/>
      <c r="BI456" s="7"/>
      <c r="BJ456" s="7"/>
    </row>
    <row r="457" spans="17:62" s="6" customFormat="1"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  <c r="BB457" s="7"/>
      <c r="BC457" s="7"/>
      <c r="BD457" s="7"/>
      <c r="BE457" s="7"/>
      <c r="BF457" s="7"/>
      <c r="BG457" s="7"/>
      <c r="BH457" s="7"/>
      <c r="BI457" s="7"/>
      <c r="BJ457" s="7"/>
    </row>
    <row r="458" spans="17:62" s="6" customFormat="1"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  <c r="BB458" s="7"/>
      <c r="BC458" s="7"/>
      <c r="BD458" s="7"/>
      <c r="BE458" s="7"/>
      <c r="BF458" s="7"/>
      <c r="BG458" s="7"/>
      <c r="BH458" s="7"/>
      <c r="BI458" s="7"/>
      <c r="BJ458" s="7"/>
    </row>
    <row r="459" spans="17:62" s="6" customFormat="1"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  <c r="BB459" s="7"/>
      <c r="BC459" s="7"/>
      <c r="BD459" s="7"/>
      <c r="BE459" s="7"/>
      <c r="BF459" s="7"/>
      <c r="BG459" s="7"/>
      <c r="BH459" s="7"/>
      <c r="BI459" s="7"/>
      <c r="BJ459" s="7"/>
    </row>
    <row r="460" spans="17:62" s="6" customFormat="1"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  <c r="BB460" s="7"/>
      <c r="BC460" s="7"/>
      <c r="BD460" s="7"/>
      <c r="BE460" s="7"/>
      <c r="BF460" s="7"/>
      <c r="BG460" s="7"/>
      <c r="BH460" s="7"/>
      <c r="BI460" s="7"/>
      <c r="BJ460" s="7"/>
    </row>
    <row r="461" spans="17:62" s="6" customFormat="1"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  <c r="BB461" s="7"/>
      <c r="BC461" s="7"/>
      <c r="BD461" s="7"/>
      <c r="BE461" s="7"/>
      <c r="BF461" s="7"/>
      <c r="BG461" s="7"/>
      <c r="BH461" s="7"/>
      <c r="BI461" s="7"/>
      <c r="BJ461" s="7"/>
    </row>
    <row r="462" spans="17:62" s="6" customFormat="1"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  <c r="BB462" s="7"/>
      <c r="BC462" s="7"/>
      <c r="BD462" s="7"/>
      <c r="BE462" s="7"/>
      <c r="BF462" s="7"/>
      <c r="BG462" s="7"/>
      <c r="BH462" s="7"/>
      <c r="BI462" s="7"/>
      <c r="BJ462" s="7"/>
    </row>
    <row r="463" spans="17:62" s="6" customFormat="1"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</row>
    <row r="464" spans="17:62" s="6" customFormat="1"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  <c r="BB464" s="7"/>
      <c r="BC464" s="7"/>
      <c r="BD464" s="7"/>
      <c r="BE464" s="7"/>
      <c r="BF464" s="7"/>
      <c r="BG464" s="7"/>
      <c r="BH464" s="7"/>
      <c r="BI464" s="7"/>
      <c r="BJ464" s="7"/>
    </row>
    <row r="465" spans="17:62" s="6" customFormat="1"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7"/>
      <c r="BC465" s="7"/>
      <c r="BD465" s="7"/>
      <c r="BE465" s="7"/>
      <c r="BF465" s="7"/>
      <c r="BG465" s="7"/>
      <c r="BH465" s="7"/>
      <c r="BI465" s="7"/>
      <c r="BJ465" s="7"/>
    </row>
    <row r="466" spans="17:62" s="6" customFormat="1"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</row>
    <row r="467" spans="17:62" s="6" customFormat="1"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  <c r="BB467" s="7"/>
      <c r="BC467" s="7"/>
      <c r="BD467" s="7"/>
      <c r="BE467" s="7"/>
      <c r="BF467" s="7"/>
      <c r="BG467" s="7"/>
      <c r="BH467" s="7"/>
      <c r="BI467" s="7"/>
      <c r="BJ467" s="7"/>
    </row>
    <row r="468" spans="17:62" s="6" customFormat="1"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  <c r="BB468" s="7"/>
      <c r="BC468" s="7"/>
      <c r="BD468" s="7"/>
      <c r="BE468" s="7"/>
      <c r="BF468" s="7"/>
      <c r="BG468" s="7"/>
      <c r="BH468" s="7"/>
      <c r="BI468" s="7"/>
      <c r="BJ468" s="7"/>
    </row>
    <row r="469" spans="17:62" s="6" customFormat="1"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  <c r="BB469" s="7"/>
      <c r="BC469" s="7"/>
      <c r="BD469" s="7"/>
      <c r="BE469" s="7"/>
      <c r="BF469" s="7"/>
      <c r="BG469" s="7"/>
      <c r="BH469" s="7"/>
      <c r="BI469" s="7"/>
      <c r="BJ469" s="7"/>
    </row>
    <row r="470" spans="17:62" s="6" customFormat="1"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  <c r="BB470" s="7"/>
      <c r="BC470" s="7"/>
      <c r="BD470" s="7"/>
      <c r="BE470" s="7"/>
      <c r="BF470" s="7"/>
      <c r="BG470" s="7"/>
      <c r="BH470" s="7"/>
      <c r="BI470" s="7"/>
      <c r="BJ470" s="7"/>
    </row>
    <row r="471" spans="17:62" s="6" customFormat="1"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  <c r="BB471" s="7"/>
      <c r="BC471" s="7"/>
      <c r="BD471" s="7"/>
      <c r="BE471" s="7"/>
      <c r="BF471" s="7"/>
      <c r="BG471" s="7"/>
      <c r="BH471" s="7"/>
      <c r="BI471" s="7"/>
      <c r="BJ471" s="7"/>
    </row>
    <row r="472" spans="17:62" s="6" customFormat="1"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  <c r="BB472" s="7"/>
      <c r="BC472" s="7"/>
      <c r="BD472" s="7"/>
      <c r="BE472" s="7"/>
      <c r="BF472" s="7"/>
      <c r="BG472" s="7"/>
      <c r="BH472" s="7"/>
      <c r="BI472" s="7"/>
      <c r="BJ472" s="7"/>
    </row>
    <row r="473" spans="17:62" s="6" customFormat="1"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  <c r="BB473" s="7"/>
      <c r="BC473" s="7"/>
      <c r="BD473" s="7"/>
      <c r="BE473" s="7"/>
      <c r="BF473" s="7"/>
      <c r="BG473" s="7"/>
      <c r="BH473" s="7"/>
      <c r="BI473" s="7"/>
      <c r="BJ473" s="7"/>
    </row>
    <row r="474" spans="17:62" s="6" customFormat="1"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</row>
    <row r="475" spans="17:62" s="6" customFormat="1"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</row>
    <row r="476" spans="17:62" s="6" customFormat="1"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</row>
    <row r="477" spans="17:62" s="6" customFormat="1"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</row>
    <row r="478" spans="17:62" s="6" customFormat="1"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  <c r="BB478" s="7"/>
      <c r="BC478" s="7"/>
      <c r="BD478" s="7"/>
      <c r="BE478" s="7"/>
      <c r="BF478" s="7"/>
      <c r="BG478" s="7"/>
      <c r="BH478" s="7"/>
      <c r="BI478" s="7"/>
      <c r="BJ478" s="7"/>
    </row>
    <row r="479" spans="17:62" s="6" customFormat="1"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  <c r="BB479" s="7"/>
      <c r="BC479" s="7"/>
      <c r="BD479" s="7"/>
      <c r="BE479" s="7"/>
      <c r="BF479" s="7"/>
      <c r="BG479" s="7"/>
      <c r="BH479" s="7"/>
      <c r="BI479" s="7"/>
      <c r="BJ479" s="7"/>
    </row>
    <row r="480" spans="17:62" s="6" customFormat="1"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</row>
    <row r="481" spans="17:62" s="6" customFormat="1"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</row>
    <row r="482" spans="17:62" s="6" customFormat="1"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</row>
    <row r="483" spans="17:62" s="6" customFormat="1"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</row>
    <row r="484" spans="17:62" s="6" customFormat="1"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</row>
    <row r="485" spans="17:62" s="6" customFormat="1"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</row>
    <row r="486" spans="17:62" s="6" customFormat="1"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</row>
    <row r="487" spans="17:62" s="6" customFormat="1"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</row>
    <row r="488" spans="17:62" s="6" customFormat="1"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</row>
    <row r="489" spans="17:62" s="6" customFormat="1"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</row>
    <row r="490" spans="17:62" s="6" customFormat="1"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</row>
    <row r="491" spans="17:62" s="6" customFormat="1"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</row>
    <row r="492" spans="17:62" s="6" customFormat="1"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  <c r="BB492" s="7"/>
      <c r="BC492" s="7"/>
      <c r="BD492" s="7"/>
      <c r="BE492" s="7"/>
      <c r="BF492" s="7"/>
      <c r="BG492" s="7"/>
      <c r="BH492" s="7"/>
      <c r="BI492" s="7"/>
      <c r="BJ492" s="7"/>
    </row>
    <row r="493" spans="17:62" s="6" customFormat="1"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</row>
    <row r="494" spans="17:62" s="6" customFormat="1"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</row>
    <row r="495" spans="17:62" s="6" customFormat="1"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</row>
    <row r="496" spans="17:62" s="6" customFormat="1"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</row>
    <row r="497" spans="17:62" s="6" customFormat="1"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</row>
    <row r="498" spans="17:62" s="6" customFormat="1"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</row>
    <row r="499" spans="17:62" s="6" customFormat="1"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</row>
    <row r="500" spans="17:62" s="6" customFormat="1"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</row>
    <row r="501" spans="17:62" s="6" customFormat="1"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</row>
    <row r="502" spans="17:62" s="6" customFormat="1"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</row>
    <row r="503" spans="17:62" s="6" customFormat="1"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</row>
    <row r="504" spans="17:62" s="6" customFormat="1"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</row>
    <row r="505" spans="17:62" s="6" customFormat="1"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</row>
    <row r="506" spans="17:62" s="6" customFormat="1"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  <c r="BB506" s="7"/>
      <c r="BC506" s="7"/>
      <c r="BD506" s="7"/>
      <c r="BE506" s="7"/>
      <c r="BF506" s="7"/>
      <c r="BG506" s="7"/>
      <c r="BH506" s="7"/>
      <c r="BI506" s="7"/>
      <c r="BJ506" s="7"/>
    </row>
    <row r="507" spans="17:62" s="6" customFormat="1"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</row>
    <row r="508" spans="17:62" s="6" customFormat="1"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</row>
    <row r="509" spans="17:62" s="6" customFormat="1"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7"/>
      <c r="BC509" s="7"/>
      <c r="BD509" s="7"/>
      <c r="BE509" s="7"/>
      <c r="BF509" s="7"/>
      <c r="BG509" s="7"/>
      <c r="BH509" s="7"/>
      <c r="BI509" s="7"/>
      <c r="BJ509" s="7"/>
    </row>
    <row r="510" spans="17:62" s="6" customFormat="1"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7"/>
      <c r="BC510" s="7"/>
      <c r="BD510" s="7"/>
      <c r="BE510" s="7"/>
      <c r="BF510" s="7"/>
      <c r="BG510" s="7"/>
      <c r="BH510" s="7"/>
      <c r="BI510" s="7"/>
      <c r="BJ510" s="7"/>
    </row>
    <row r="511" spans="17:62" s="6" customFormat="1"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7"/>
      <c r="BC511" s="7"/>
      <c r="BD511" s="7"/>
      <c r="BE511" s="7"/>
      <c r="BF511" s="7"/>
      <c r="BG511" s="7"/>
      <c r="BH511" s="7"/>
      <c r="BI511" s="7"/>
      <c r="BJ511" s="7"/>
    </row>
    <row r="512" spans="17:62" s="6" customFormat="1"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  <c r="BB512" s="7"/>
      <c r="BC512" s="7"/>
      <c r="BD512" s="7"/>
      <c r="BE512" s="7"/>
      <c r="BF512" s="7"/>
      <c r="BG512" s="7"/>
      <c r="BH512" s="7"/>
      <c r="BI512" s="7"/>
      <c r="BJ512" s="7"/>
    </row>
    <row r="513" spans="17:62" s="6" customFormat="1"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7"/>
      <c r="BC513" s="7"/>
      <c r="BD513" s="7"/>
      <c r="BE513" s="7"/>
      <c r="BF513" s="7"/>
      <c r="BG513" s="7"/>
      <c r="BH513" s="7"/>
      <c r="BI513" s="7"/>
      <c r="BJ513" s="7"/>
    </row>
    <row r="514" spans="17:62" s="6" customFormat="1"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  <c r="BB514" s="7"/>
      <c r="BC514" s="7"/>
      <c r="BD514" s="7"/>
      <c r="BE514" s="7"/>
      <c r="BF514" s="7"/>
      <c r="BG514" s="7"/>
      <c r="BH514" s="7"/>
      <c r="BI514" s="7"/>
      <c r="BJ514" s="7"/>
    </row>
    <row r="515" spans="17:62" s="6" customFormat="1"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7"/>
      <c r="BC515" s="7"/>
      <c r="BD515" s="7"/>
      <c r="BE515" s="7"/>
      <c r="BF515" s="7"/>
      <c r="BG515" s="7"/>
      <c r="BH515" s="7"/>
      <c r="BI515" s="7"/>
      <c r="BJ515" s="7"/>
    </row>
    <row r="516" spans="17:62" s="6" customFormat="1"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7"/>
      <c r="BC516" s="7"/>
      <c r="BD516" s="7"/>
      <c r="BE516" s="7"/>
      <c r="BF516" s="7"/>
      <c r="BG516" s="7"/>
      <c r="BH516" s="7"/>
      <c r="BI516" s="7"/>
      <c r="BJ516" s="7"/>
    </row>
    <row r="517" spans="17:62" s="6" customFormat="1"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  <c r="BB517" s="7"/>
      <c r="BC517" s="7"/>
      <c r="BD517" s="7"/>
      <c r="BE517" s="7"/>
      <c r="BF517" s="7"/>
      <c r="BG517" s="7"/>
      <c r="BH517" s="7"/>
      <c r="BI517" s="7"/>
      <c r="BJ517" s="7"/>
    </row>
    <row r="518" spans="17:62" s="6" customFormat="1"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  <c r="BB518" s="7"/>
      <c r="BC518" s="7"/>
      <c r="BD518" s="7"/>
      <c r="BE518" s="7"/>
      <c r="BF518" s="7"/>
      <c r="BG518" s="7"/>
      <c r="BH518" s="7"/>
      <c r="BI518" s="7"/>
      <c r="BJ518" s="7"/>
    </row>
    <row r="519" spans="17:62" s="6" customFormat="1"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  <c r="BB519" s="7"/>
      <c r="BC519" s="7"/>
      <c r="BD519" s="7"/>
      <c r="BE519" s="7"/>
      <c r="BF519" s="7"/>
      <c r="BG519" s="7"/>
      <c r="BH519" s="7"/>
      <c r="BI519" s="7"/>
      <c r="BJ519" s="7"/>
    </row>
    <row r="520" spans="17:62" s="6" customFormat="1"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  <c r="BB520" s="7"/>
      <c r="BC520" s="7"/>
      <c r="BD520" s="7"/>
      <c r="BE520" s="7"/>
      <c r="BF520" s="7"/>
      <c r="BG520" s="7"/>
      <c r="BH520" s="7"/>
      <c r="BI520" s="7"/>
      <c r="BJ520" s="7"/>
    </row>
    <row r="521" spans="17:62" s="6" customFormat="1"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</row>
    <row r="522" spans="17:62" s="6" customFormat="1"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7"/>
      <c r="BC522" s="7"/>
      <c r="BD522" s="7"/>
      <c r="BE522" s="7"/>
      <c r="BF522" s="7"/>
      <c r="BG522" s="7"/>
      <c r="BH522" s="7"/>
      <c r="BI522" s="7"/>
      <c r="BJ522" s="7"/>
    </row>
    <row r="523" spans="17:62" s="6" customFormat="1"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  <c r="BB523" s="7"/>
      <c r="BC523" s="7"/>
      <c r="BD523" s="7"/>
      <c r="BE523" s="7"/>
      <c r="BF523" s="7"/>
      <c r="BG523" s="7"/>
      <c r="BH523" s="7"/>
      <c r="BI523" s="7"/>
      <c r="BJ523" s="7"/>
    </row>
    <row r="524" spans="17:62" s="6" customFormat="1"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7"/>
      <c r="BC524" s="7"/>
      <c r="BD524" s="7"/>
      <c r="BE524" s="7"/>
      <c r="BF524" s="7"/>
      <c r="BG524" s="7"/>
      <c r="BH524" s="7"/>
      <c r="BI524" s="7"/>
      <c r="BJ524" s="7"/>
    </row>
    <row r="525" spans="17:62" s="6" customFormat="1"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  <c r="BB525" s="7"/>
      <c r="BC525" s="7"/>
      <c r="BD525" s="7"/>
      <c r="BE525" s="7"/>
      <c r="BF525" s="7"/>
      <c r="BG525" s="7"/>
      <c r="BH525" s="7"/>
      <c r="BI525" s="7"/>
      <c r="BJ525" s="7"/>
    </row>
    <row r="526" spans="17:62" s="6" customFormat="1"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  <c r="BB526" s="7"/>
      <c r="BC526" s="7"/>
      <c r="BD526" s="7"/>
      <c r="BE526" s="7"/>
      <c r="BF526" s="7"/>
      <c r="BG526" s="7"/>
      <c r="BH526" s="7"/>
      <c r="BI526" s="7"/>
      <c r="BJ526" s="7"/>
    </row>
    <row r="527" spans="17:62" s="6" customFormat="1"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  <c r="BB527" s="7"/>
      <c r="BC527" s="7"/>
      <c r="BD527" s="7"/>
      <c r="BE527" s="7"/>
      <c r="BF527" s="7"/>
      <c r="BG527" s="7"/>
      <c r="BH527" s="7"/>
      <c r="BI527" s="7"/>
      <c r="BJ527" s="7"/>
    </row>
    <row r="528" spans="17:62" s="6" customFormat="1"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  <c r="BB528" s="7"/>
      <c r="BC528" s="7"/>
      <c r="BD528" s="7"/>
      <c r="BE528" s="7"/>
      <c r="BF528" s="7"/>
      <c r="BG528" s="7"/>
      <c r="BH528" s="7"/>
      <c r="BI528" s="7"/>
      <c r="BJ528" s="7"/>
    </row>
    <row r="529" spans="17:62" s="6" customFormat="1"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/>
      <c r="BE529" s="7"/>
      <c r="BF529" s="7"/>
      <c r="BG529" s="7"/>
      <c r="BH529" s="7"/>
      <c r="BI529" s="7"/>
      <c r="BJ529" s="7"/>
    </row>
    <row r="530" spans="17:62" s="6" customFormat="1"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  <c r="BB530" s="7"/>
      <c r="BC530" s="7"/>
      <c r="BD530" s="7"/>
      <c r="BE530" s="7"/>
      <c r="BF530" s="7"/>
      <c r="BG530" s="7"/>
      <c r="BH530" s="7"/>
      <c r="BI530" s="7"/>
      <c r="BJ530" s="7"/>
    </row>
    <row r="531" spans="17:62" s="6" customFormat="1"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7"/>
      <c r="BC531" s="7"/>
      <c r="BD531" s="7"/>
      <c r="BE531" s="7"/>
      <c r="BF531" s="7"/>
      <c r="BG531" s="7"/>
      <c r="BH531" s="7"/>
      <c r="BI531" s="7"/>
      <c r="BJ531" s="7"/>
    </row>
    <row r="532" spans="17:62" s="6" customFormat="1"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  <c r="BB532" s="7"/>
      <c r="BC532" s="7"/>
      <c r="BD532" s="7"/>
      <c r="BE532" s="7"/>
      <c r="BF532" s="7"/>
      <c r="BG532" s="7"/>
      <c r="BH532" s="7"/>
      <c r="BI532" s="7"/>
      <c r="BJ532" s="7"/>
    </row>
    <row r="533" spans="17:62" s="6" customFormat="1"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  <c r="BB533" s="7"/>
      <c r="BC533" s="7"/>
      <c r="BD533" s="7"/>
      <c r="BE533" s="7"/>
      <c r="BF533" s="7"/>
      <c r="BG533" s="7"/>
      <c r="BH533" s="7"/>
      <c r="BI533" s="7"/>
      <c r="BJ533" s="7"/>
    </row>
    <row r="534" spans="17:62" s="6" customFormat="1"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</row>
    <row r="535" spans="17:62" s="6" customFormat="1"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7"/>
      <c r="BC535" s="7"/>
      <c r="BD535" s="7"/>
      <c r="BE535" s="7"/>
      <c r="BF535" s="7"/>
      <c r="BG535" s="7"/>
      <c r="BH535" s="7"/>
      <c r="BI535" s="7"/>
      <c r="BJ535" s="7"/>
    </row>
    <row r="536" spans="17:62" s="6" customFormat="1"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</row>
    <row r="537" spans="17:62" s="6" customFormat="1"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  <c r="BB537" s="7"/>
      <c r="BC537" s="7"/>
      <c r="BD537" s="7"/>
      <c r="BE537" s="7"/>
      <c r="BF537" s="7"/>
      <c r="BG537" s="7"/>
      <c r="BH537" s="7"/>
      <c r="BI537" s="7"/>
      <c r="BJ537" s="7"/>
    </row>
    <row r="538" spans="17:62" s="6" customFormat="1"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  <c r="BB538" s="7"/>
      <c r="BC538" s="7"/>
      <c r="BD538" s="7"/>
      <c r="BE538" s="7"/>
      <c r="BF538" s="7"/>
      <c r="BG538" s="7"/>
      <c r="BH538" s="7"/>
      <c r="BI538" s="7"/>
      <c r="BJ538" s="7"/>
    </row>
    <row r="539" spans="17:62" s="6" customFormat="1"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  <c r="BB539" s="7"/>
      <c r="BC539" s="7"/>
      <c r="BD539" s="7"/>
      <c r="BE539" s="7"/>
      <c r="BF539" s="7"/>
      <c r="BG539" s="7"/>
      <c r="BH539" s="7"/>
      <c r="BI539" s="7"/>
      <c r="BJ539" s="7"/>
    </row>
    <row r="540" spans="17:62" s="6" customFormat="1"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</row>
    <row r="541" spans="17:62" s="6" customFormat="1"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7"/>
      <c r="BC541" s="7"/>
      <c r="BD541" s="7"/>
      <c r="BE541" s="7"/>
      <c r="BF541" s="7"/>
      <c r="BG541" s="7"/>
      <c r="BH541" s="7"/>
      <c r="BI541" s="7"/>
      <c r="BJ541" s="7"/>
    </row>
    <row r="542" spans="17:62" s="6" customFormat="1"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  <c r="BB542" s="7"/>
      <c r="BC542" s="7"/>
      <c r="BD542" s="7"/>
      <c r="BE542" s="7"/>
      <c r="BF542" s="7"/>
      <c r="BG542" s="7"/>
      <c r="BH542" s="7"/>
      <c r="BI542" s="7"/>
      <c r="BJ542" s="7"/>
    </row>
    <row r="543" spans="17:62" s="6" customFormat="1"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  <c r="BB543" s="7"/>
      <c r="BC543" s="7"/>
      <c r="BD543" s="7"/>
      <c r="BE543" s="7"/>
      <c r="BF543" s="7"/>
      <c r="BG543" s="7"/>
      <c r="BH543" s="7"/>
      <c r="BI543" s="7"/>
      <c r="BJ543" s="7"/>
    </row>
    <row r="544" spans="17:62" s="6" customFormat="1"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  <c r="BB544" s="7"/>
      <c r="BC544" s="7"/>
      <c r="BD544" s="7"/>
      <c r="BE544" s="7"/>
      <c r="BF544" s="7"/>
      <c r="BG544" s="7"/>
      <c r="BH544" s="7"/>
      <c r="BI544" s="7"/>
      <c r="BJ544" s="7"/>
    </row>
    <row r="545" spans="17:62" s="6" customFormat="1"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  <c r="BB545" s="7"/>
      <c r="BC545" s="7"/>
      <c r="BD545" s="7"/>
      <c r="BE545" s="7"/>
      <c r="BF545" s="7"/>
      <c r="BG545" s="7"/>
      <c r="BH545" s="7"/>
      <c r="BI545" s="7"/>
      <c r="BJ545" s="7"/>
    </row>
    <row r="546" spans="17:62" s="6" customFormat="1"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</row>
    <row r="547" spans="17:62" s="6" customFormat="1"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  <c r="BB547" s="7"/>
      <c r="BC547" s="7"/>
      <c r="BD547" s="7"/>
      <c r="BE547" s="7"/>
      <c r="BF547" s="7"/>
      <c r="BG547" s="7"/>
      <c r="BH547" s="7"/>
      <c r="BI547" s="7"/>
      <c r="BJ547" s="7"/>
    </row>
    <row r="548" spans="17:62" s="6" customFormat="1"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  <c r="BB548" s="7"/>
      <c r="BC548" s="7"/>
      <c r="BD548" s="7"/>
      <c r="BE548" s="7"/>
      <c r="BF548" s="7"/>
      <c r="BG548" s="7"/>
      <c r="BH548" s="7"/>
      <c r="BI548" s="7"/>
      <c r="BJ548" s="7"/>
    </row>
    <row r="549" spans="17:62" s="6" customFormat="1"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  <c r="BB549" s="7"/>
      <c r="BC549" s="7"/>
      <c r="BD549" s="7"/>
      <c r="BE549" s="7"/>
      <c r="BF549" s="7"/>
      <c r="BG549" s="7"/>
      <c r="BH549" s="7"/>
      <c r="BI549" s="7"/>
      <c r="BJ549" s="7"/>
    </row>
    <row r="550" spans="17:62" s="6" customFormat="1"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  <c r="BB550" s="7"/>
      <c r="BC550" s="7"/>
      <c r="BD550" s="7"/>
      <c r="BE550" s="7"/>
      <c r="BF550" s="7"/>
      <c r="BG550" s="7"/>
      <c r="BH550" s="7"/>
      <c r="BI550" s="7"/>
      <c r="BJ550" s="7"/>
    </row>
    <row r="551" spans="17:62" s="6" customFormat="1"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  <c r="BB551" s="7"/>
      <c r="BC551" s="7"/>
      <c r="BD551" s="7"/>
      <c r="BE551" s="7"/>
      <c r="BF551" s="7"/>
      <c r="BG551" s="7"/>
      <c r="BH551" s="7"/>
      <c r="BI551" s="7"/>
      <c r="BJ551" s="7"/>
    </row>
    <row r="552" spans="17:62" s="6" customFormat="1"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  <c r="BB552" s="7"/>
      <c r="BC552" s="7"/>
      <c r="BD552" s="7"/>
      <c r="BE552" s="7"/>
      <c r="BF552" s="7"/>
      <c r="BG552" s="7"/>
      <c r="BH552" s="7"/>
      <c r="BI552" s="7"/>
      <c r="BJ552" s="7"/>
    </row>
    <row r="553" spans="17:62" s="6" customFormat="1"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  <c r="BB553" s="7"/>
      <c r="BC553" s="7"/>
      <c r="BD553" s="7"/>
      <c r="BE553" s="7"/>
      <c r="BF553" s="7"/>
      <c r="BG553" s="7"/>
      <c r="BH553" s="7"/>
      <c r="BI553" s="7"/>
      <c r="BJ553" s="7"/>
    </row>
    <row r="554" spans="17:62" s="6" customFormat="1"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  <c r="BB554" s="7"/>
      <c r="BC554" s="7"/>
      <c r="BD554" s="7"/>
      <c r="BE554" s="7"/>
      <c r="BF554" s="7"/>
      <c r="BG554" s="7"/>
      <c r="BH554" s="7"/>
      <c r="BI554" s="7"/>
      <c r="BJ554" s="7"/>
    </row>
    <row r="555" spans="17:62" s="6" customFormat="1"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  <c r="BB555" s="7"/>
      <c r="BC555" s="7"/>
      <c r="BD555" s="7"/>
      <c r="BE555" s="7"/>
      <c r="BF555" s="7"/>
      <c r="BG555" s="7"/>
      <c r="BH555" s="7"/>
      <c r="BI555" s="7"/>
      <c r="BJ555" s="7"/>
    </row>
    <row r="556" spans="17:62" s="6" customFormat="1"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  <c r="BB556" s="7"/>
      <c r="BC556" s="7"/>
      <c r="BD556" s="7"/>
      <c r="BE556" s="7"/>
      <c r="BF556" s="7"/>
      <c r="BG556" s="7"/>
      <c r="BH556" s="7"/>
      <c r="BI556" s="7"/>
      <c r="BJ556" s="7"/>
    </row>
    <row r="557" spans="17:62" s="6" customFormat="1"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  <c r="BB557" s="7"/>
      <c r="BC557" s="7"/>
      <c r="BD557" s="7"/>
      <c r="BE557" s="7"/>
      <c r="BF557" s="7"/>
      <c r="BG557" s="7"/>
      <c r="BH557" s="7"/>
      <c r="BI557" s="7"/>
      <c r="BJ557" s="7"/>
    </row>
    <row r="558" spans="17:62" s="6" customFormat="1"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  <c r="BB558" s="7"/>
      <c r="BC558" s="7"/>
      <c r="BD558" s="7"/>
      <c r="BE558" s="7"/>
      <c r="BF558" s="7"/>
      <c r="BG558" s="7"/>
      <c r="BH558" s="7"/>
      <c r="BI558" s="7"/>
      <c r="BJ558" s="7"/>
    </row>
    <row r="559" spans="17:62" s="6" customFormat="1"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  <c r="BB559" s="7"/>
      <c r="BC559" s="7"/>
      <c r="BD559" s="7"/>
      <c r="BE559" s="7"/>
      <c r="BF559" s="7"/>
      <c r="BG559" s="7"/>
      <c r="BH559" s="7"/>
      <c r="BI559" s="7"/>
      <c r="BJ559" s="7"/>
    </row>
    <row r="560" spans="17:62" s="6" customFormat="1"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  <c r="BB560" s="7"/>
      <c r="BC560" s="7"/>
      <c r="BD560" s="7"/>
      <c r="BE560" s="7"/>
      <c r="BF560" s="7"/>
      <c r="BG560" s="7"/>
      <c r="BH560" s="7"/>
      <c r="BI560" s="7"/>
      <c r="BJ560" s="7"/>
    </row>
    <row r="561" spans="17:62" s="6" customFormat="1"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  <c r="BB561" s="7"/>
      <c r="BC561" s="7"/>
      <c r="BD561" s="7"/>
      <c r="BE561" s="7"/>
      <c r="BF561" s="7"/>
      <c r="BG561" s="7"/>
      <c r="BH561" s="7"/>
      <c r="BI561" s="7"/>
      <c r="BJ561" s="7"/>
    </row>
    <row r="562" spans="17:62" s="6" customFormat="1"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  <c r="BB562" s="7"/>
      <c r="BC562" s="7"/>
      <c r="BD562" s="7"/>
      <c r="BE562" s="7"/>
      <c r="BF562" s="7"/>
      <c r="BG562" s="7"/>
      <c r="BH562" s="7"/>
      <c r="BI562" s="7"/>
      <c r="BJ562" s="7"/>
    </row>
    <row r="563" spans="17:62" s="6" customFormat="1"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  <c r="BB563" s="7"/>
      <c r="BC563" s="7"/>
      <c r="BD563" s="7"/>
      <c r="BE563" s="7"/>
      <c r="BF563" s="7"/>
      <c r="BG563" s="7"/>
      <c r="BH563" s="7"/>
      <c r="BI563" s="7"/>
      <c r="BJ563" s="7"/>
    </row>
    <row r="564" spans="17:62" s="6" customFormat="1"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  <c r="BB564" s="7"/>
      <c r="BC564" s="7"/>
      <c r="BD564" s="7"/>
      <c r="BE564" s="7"/>
      <c r="BF564" s="7"/>
      <c r="BG564" s="7"/>
      <c r="BH564" s="7"/>
      <c r="BI564" s="7"/>
      <c r="BJ564" s="7"/>
    </row>
    <row r="565" spans="17:62" s="6" customFormat="1"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  <c r="BB565" s="7"/>
      <c r="BC565" s="7"/>
      <c r="BD565" s="7"/>
      <c r="BE565" s="7"/>
      <c r="BF565" s="7"/>
      <c r="BG565" s="7"/>
      <c r="BH565" s="7"/>
      <c r="BI565" s="7"/>
      <c r="BJ565" s="7"/>
    </row>
    <row r="566" spans="17:62" s="6" customFormat="1"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  <c r="BB566" s="7"/>
      <c r="BC566" s="7"/>
      <c r="BD566" s="7"/>
      <c r="BE566" s="7"/>
      <c r="BF566" s="7"/>
      <c r="BG566" s="7"/>
      <c r="BH566" s="7"/>
      <c r="BI566" s="7"/>
      <c r="BJ566" s="7"/>
    </row>
    <row r="567" spans="17:62" s="6" customFormat="1"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  <c r="BB567" s="7"/>
      <c r="BC567" s="7"/>
      <c r="BD567" s="7"/>
      <c r="BE567" s="7"/>
      <c r="BF567" s="7"/>
      <c r="BG567" s="7"/>
      <c r="BH567" s="7"/>
      <c r="BI567" s="7"/>
      <c r="BJ567" s="7"/>
    </row>
    <row r="568" spans="17:62" s="6" customFormat="1"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  <c r="BB568" s="7"/>
      <c r="BC568" s="7"/>
      <c r="BD568" s="7"/>
      <c r="BE568" s="7"/>
      <c r="BF568" s="7"/>
      <c r="BG568" s="7"/>
      <c r="BH568" s="7"/>
      <c r="BI568" s="7"/>
      <c r="BJ568" s="7"/>
    </row>
    <row r="569" spans="17:62" s="6" customFormat="1"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</row>
    <row r="570" spans="17:62" s="6" customFormat="1"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  <c r="BB570" s="7"/>
      <c r="BC570" s="7"/>
      <c r="BD570" s="7"/>
      <c r="BE570" s="7"/>
      <c r="BF570" s="7"/>
      <c r="BG570" s="7"/>
      <c r="BH570" s="7"/>
      <c r="BI570" s="7"/>
      <c r="BJ570" s="7"/>
    </row>
    <row r="571" spans="17:62" s="6" customFormat="1"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  <c r="BB571" s="7"/>
      <c r="BC571" s="7"/>
      <c r="BD571" s="7"/>
      <c r="BE571" s="7"/>
      <c r="BF571" s="7"/>
      <c r="BG571" s="7"/>
      <c r="BH571" s="7"/>
      <c r="BI571" s="7"/>
      <c r="BJ571" s="7"/>
    </row>
    <row r="572" spans="17:62" s="6" customFormat="1"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  <c r="BB572" s="7"/>
      <c r="BC572" s="7"/>
      <c r="BD572" s="7"/>
      <c r="BE572" s="7"/>
      <c r="BF572" s="7"/>
      <c r="BG572" s="7"/>
      <c r="BH572" s="7"/>
      <c r="BI572" s="7"/>
      <c r="BJ572" s="7"/>
    </row>
    <row r="573" spans="17:62" s="6" customFormat="1"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  <c r="BB573" s="7"/>
      <c r="BC573" s="7"/>
      <c r="BD573" s="7"/>
      <c r="BE573" s="7"/>
      <c r="BF573" s="7"/>
      <c r="BG573" s="7"/>
      <c r="BH573" s="7"/>
      <c r="BI573" s="7"/>
      <c r="BJ573" s="7"/>
    </row>
    <row r="574" spans="17:62" s="6" customFormat="1"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</row>
    <row r="575" spans="17:62" s="6" customFormat="1"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</row>
    <row r="576" spans="17:62" s="6" customFormat="1"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</row>
    <row r="577" spans="17:62" s="6" customFormat="1"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</row>
    <row r="578" spans="17:62" s="6" customFormat="1"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</row>
    <row r="579" spans="17:62" s="6" customFormat="1"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</row>
    <row r="580" spans="17:62" s="6" customFormat="1"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</row>
    <row r="581" spans="17:62" s="6" customFormat="1"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</row>
    <row r="582" spans="17:62" s="6" customFormat="1"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</row>
    <row r="583" spans="17:62" s="6" customFormat="1"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</row>
    <row r="584" spans="17:62" s="6" customFormat="1"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</row>
    <row r="585" spans="17:62" s="6" customFormat="1"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</row>
    <row r="586" spans="17:62" s="6" customFormat="1"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</row>
    <row r="587" spans="17:62" s="6" customFormat="1"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</row>
    <row r="588" spans="17:62" s="6" customFormat="1"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</row>
    <row r="589" spans="17:62" s="6" customFormat="1"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</row>
    <row r="590" spans="17:62" s="6" customFormat="1"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</row>
    <row r="591" spans="17:62" s="6" customFormat="1"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</row>
    <row r="592" spans="17:62" s="6" customFormat="1"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</row>
    <row r="593" spans="17:62" s="6" customFormat="1"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  <c r="BB593" s="7"/>
      <c r="BC593" s="7"/>
      <c r="BD593" s="7"/>
      <c r="BE593" s="7"/>
      <c r="BF593" s="7"/>
      <c r="BG593" s="7"/>
      <c r="BH593" s="7"/>
      <c r="BI593" s="7"/>
      <c r="BJ593" s="7"/>
    </row>
    <row r="594" spans="17:62" s="6" customFormat="1"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  <c r="BB594" s="7"/>
      <c r="BC594" s="7"/>
      <c r="BD594" s="7"/>
      <c r="BE594" s="7"/>
      <c r="BF594" s="7"/>
      <c r="BG594" s="7"/>
      <c r="BH594" s="7"/>
      <c r="BI594" s="7"/>
      <c r="BJ594" s="7"/>
    </row>
    <row r="595" spans="17:62" s="6" customFormat="1"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  <c r="BB595" s="7"/>
      <c r="BC595" s="7"/>
      <c r="BD595" s="7"/>
      <c r="BE595" s="7"/>
      <c r="BF595" s="7"/>
      <c r="BG595" s="7"/>
      <c r="BH595" s="7"/>
      <c r="BI595" s="7"/>
      <c r="BJ595" s="7"/>
    </row>
    <row r="596" spans="17:62" s="6" customFormat="1"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  <c r="BB596" s="7"/>
      <c r="BC596" s="7"/>
      <c r="BD596" s="7"/>
      <c r="BE596" s="7"/>
      <c r="BF596" s="7"/>
      <c r="BG596" s="7"/>
      <c r="BH596" s="7"/>
      <c r="BI596" s="7"/>
      <c r="BJ596" s="7"/>
    </row>
    <row r="597" spans="17:62" s="6" customFormat="1"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  <c r="BB597" s="7"/>
      <c r="BC597" s="7"/>
      <c r="BD597" s="7"/>
      <c r="BE597" s="7"/>
      <c r="BF597" s="7"/>
      <c r="BG597" s="7"/>
      <c r="BH597" s="7"/>
      <c r="BI597" s="7"/>
      <c r="BJ597" s="7"/>
    </row>
    <row r="598" spans="17:62" s="6" customFormat="1"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  <c r="BB598" s="7"/>
      <c r="BC598" s="7"/>
      <c r="BD598" s="7"/>
      <c r="BE598" s="7"/>
      <c r="BF598" s="7"/>
      <c r="BG598" s="7"/>
      <c r="BH598" s="7"/>
      <c r="BI598" s="7"/>
      <c r="BJ598" s="7"/>
    </row>
    <row r="599" spans="17:62" s="6" customFormat="1"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  <c r="BB599" s="7"/>
      <c r="BC599" s="7"/>
      <c r="BD599" s="7"/>
      <c r="BE599" s="7"/>
      <c r="BF599" s="7"/>
      <c r="BG599" s="7"/>
      <c r="BH599" s="7"/>
      <c r="BI599" s="7"/>
      <c r="BJ599" s="7"/>
    </row>
    <row r="600" spans="17:62" s="6" customFormat="1"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  <c r="BB600" s="7"/>
      <c r="BC600" s="7"/>
      <c r="BD600" s="7"/>
      <c r="BE600" s="7"/>
      <c r="BF600" s="7"/>
      <c r="BG600" s="7"/>
      <c r="BH600" s="7"/>
      <c r="BI600" s="7"/>
      <c r="BJ600" s="7"/>
    </row>
    <row r="601" spans="17:62" s="6" customFormat="1"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  <c r="BB601" s="7"/>
      <c r="BC601" s="7"/>
      <c r="BD601" s="7"/>
      <c r="BE601" s="7"/>
      <c r="BF601" s="7"/>
      <c r="BG601" s="7"/>
      <c r="BH601" s="7"/>
      <c r="BI601" s="7"/>
      <c r="BJ601" s="7"/>
    </row>
    <row r="602" spans="17:62" s="6" customFormat="1"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7"/>
      <c r="BD602" s="7"/>
      <c r="BE602" s="7"/>
      <c r="BF602" s="7"/>
      <c r="BG602" s="7"/>
      <c r="BH602" s="7"/>
      <c r="BI602" s="7"/>
      <c r="BJ602" s="7"/>
    </row>
    <row r="603" spans="17:62" s="6" customFormat="1"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/>
      <c r="BE603" s="7"/>
      <c r="BF603" s="7"/>
      <c r="BG603" s="7"/>
      <c r="BH603" s="7"/>
      <c r="BI603" s="7"/>
      <c r="BJ603" s="7"/>
    </row>
    <row r="604" spans="17:62" s="6" customFormat="1"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  <c r="BB604" s="7"/>
      <c r="BC604" s="7"/>
      <c r="BD604" s="7"/>
      <c r="BE604" s="7"/>
      <c r="BF604" s="7"/>
      <c r="BG604" s="7"/>
      <c r="BH604" s="7"/>
      <c r="BI604" s="7"/>
      <c r="BJ604" s="7"/>
    </row>
    <row r="605" spans="17:62" s="6" customFormat="1"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  <c r="BB605" s="7"/>
      <c r="BC605" s="7"/>
      <c r="BD605" s="7"/>
      <c r="BE605" s="7"/>
      <c r="BF605" s="7"/>
      <c r="BG605" s="7"/>
      <c r="BH605" s="7"/>
      <c r="BI605" s="7"/>
      <c r="BJ605" s="7"/>
    </row>
    <row r="606" spans="17:62" s="6" customFormat="1"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  <c r="BB606" s="7"/>
      <c r="BC606" s="7"/>
      <c r="BD606" s="7"/>
      <c r="BE606" s="7"/>
      <c r="BF606" s="7"/>
      <c r="BG606" s="7"/>
      <c r="BH606" s="7"/>
      <c r="BI606" s="7"/>
      <c r="BJ606" s="7"/>
    </row>
    <row r="607" spans="17:62" s="6" customFormat="1"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  <c r="BB607" s="7"/>
      <c r="BC607" s="7"/>
      <c r="BD607" s="7"/>
      <c r="BE607" s="7"/>
      <c r="BF607" s="7"/>
      <c r="BG607" s="7"/>
      <c r="BH607" s="7"/>
      <c r="BI607" s="7"/>
      <c r="BJ607" s="7"/>
    </row>
    <row r="608" spans="17:62" s="6" customFormat="1"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  <c r="BB608" s="7"/>
      <c r="BC608" s="7"/>
      <c r="BD608" s="7"/>
      <c r="BE608" s="7"/>
      <c r="BF608" s="7"/>
      <c r="BG608" s="7"/>
      <c r="BH608" s="7"/>
      <c r="BI608" s="7"/>
      <c r="BJ608" s="7"/>
    </row>
    <row r="609" spans="17:62" s="6" customFormat="1"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  <c r="BB609" s="7"/>
      <c r="BC609" s="7"/>
      <c r="BD609" s="7"/>
      <c r="BE609" s="7"/>
      <c r="BF609" s="7"/>
      <c r="BG609" s="7"/>
      <c r="BH609" s="7"/>
      <c r="BI609" s="7"/>
      <c r="BJ609" s="7"/>
    </row>
    <row r="610" spans="17:62" s="6" customFormat="1"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  <c r="BB610" s="7"/>
      <c r="BC610" s="7"/>
      <c r="BD610" s="7"/>
      <c r="BE610" s="7"/>
      <c r="BF610" s="7"/>
      <c r="BG610" s="7"/>
      <c r="BH610" s="7"/>
      <c r="BI610" s="7"/>
      <c r="BJ610" s="7"/>
    </row>
    <row r="611" spans="17:62" s="6" customFormat="1"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  <c r="BB611" s="7"/>
      <c r="BC611" s="7"/>
      <c r="BD611" s="7"/>
      <c r="BE611" s="7"/>
      <c r="BF611" s="7"/>
      <c r="BG611" s="7"/>
      <c r="BH611" s="7"/>
      <c r="BI611" s="7"/>
      <c r="BJ611" s="7"/>
    </row>
    <row r="612" spans="17:62" s="6" customFormat="1"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7"/>
      <c r="BC612" s="7"/>
      <c r="BD612" s="7"/>
      <c r="BE612" s="7"/>
      <c r="BF612" s="7"/>
      <c r="BG612" s="7"/>
      <c r="BH612" s="7"/>
      <c r="BI612" s="7"/>
      <c r="BJ612" s="7"/>
    </row>
    <row r="613" spans="17:62" s="6" customFormat="1"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  <c r="BB613" s="7"/>
      <c r="BC613" s="7"/>
      <c r="BD613" s="7"/>
      <c r="BE613" s="7"/>
      <c r="BF613" s="7"/>
      <c r="BG613" s="7"/>
      <c r="BH613" s="7"/>
      <c r="BI613" s="7"/>
      <c r="BJ613" s="7"/>
    </row>
    <row r="614" spans="17:62" s="6" customFormat="1"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  <c r="BB614" s="7"/>
      <c r="BC614" s="7"/>
      <c r="BD614" s="7"/>
      <c r="BE614" s="7"/>
      <c r="BF614" s="7"/>
      <c r="BG614" s="7"/>
      <c r="BH614" s="7"/>
      <c r="BI614" s="7"/>
      <c r="BJ614" s="7"/>
    </row>
    <row r="615" spans="17:62" s="6" customFormat="1"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  <c r="BB615" s="7"/>
      <c r="BC615" s="7"/>
      <c r="BD615" s="7"/>
      <c r="BE615" s="7"/>
      <c r="BF615" s="7"/>
      <c r="BG615" s="7"/>
      <c r="BH615" s="7"/>
      <c r="BI615" s="7"/>
      <c r="BJ615" s="7"/>
    </row>
    <row r="616" spans="17:62" s="6" customFormat="1"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  <c r="BB616" s="7"/>
      <c r="BC616" s="7"/>
      <c r="BD616" s="7"/>
      <c r="BE616" s="7"/>
      <c r="BF616" s="7"/>
      <c r="BG616" s="7"/>
      <c r="BH616" s="7"/>
      <c r="BI616" s="7"/>
      <c r="BJ616" s="7"/>
    </row>
    <row r="617" spans="17:62" s="6" customFormat="1"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  <c r="BB617" s="7"/>
      <c r="BC617" s="7"/>
      <c r="BD617" s="7"/>
      <c r="BE617" s="7"/>
      <c r="BF617" s="7"/>
      <c r="BG617" s="7"/>
      <c r="BH617" s="7"/>
      <c r="BI617" s="7"/>
      <c r="BJ617" s="7"/>
    </row>
    <row r="618" spans="17:62" s="6" customFormat="1"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  <c r="BB618" s="7"/>
      <c r="BC618" s="7"/>
      <c r="BD618" s="7"/>
      <c r="BE618" s="7"/>
      <c r="BF618" s="7"/>
      <c r="BG618" s="7"/>
      <c r="BH618" s="7"/>
      <c r="BI618" s="7"/>
      <c r="BJ618" s="7"/>
    </row>
    <row r="619" spans="17:62" s="6" customFormat="1"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7"/>
      <c r="BD619" s="7"/>
      <c r="BE619" s="7"/>
      <c r="BF619" s="7"/>
      <c r="BG619" s="7"/>
      <c r="BH619" s="7"/>
      <c r="BI619" s="7"/>
      <c r="BJ619" s="7"/>
    </row>
    <row r="620" spans="17:62" s="6" customFormat="1"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  <c r="BB620" s="7"/>
      <c r="BC620" s="7"/>
      <c r="BD620" s="7"/>
      <c r="BE620" s="7"/>
      <c r="BF620" s="7"/>
      <c r="BG620" s="7"/>
      <c r="BH620" s="7"/>
      <c r="BI620" s="7"/>
      <c r="BJ620" s="7"/>
    </row>
    <row r="621" spans="17:62" s="6" customFormat="1"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  <c r="BB621" s="7"/>
      <c r="BC621" s="7"/>
      <c r="BD621" s="7"/>
      <c r="BE621" s="7"/>
      <c r="BF621" s="7"/>
      <c r="BG621" s="7"/>
      <c r="BH621" s="7"/>
      <c r="BI621" s="7"/>
      <c r="BJ621" s="7"/>
    </row>
    <row r="622" spans="17:62" s="6" customFormat="1"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7"/>
      <c r="BD622" s="7"/>
      <c r="BE622" s="7"/>
      <c r="BF622" s="7"/>
      <c r="BG622" s="7"/>
      <c r="BH622" s="7"/>
      <c r="BI622" s="7"/>
      <c r="BJ622" s="7"/>
    </row>
    <row r="623" spans="17:62" s="6" customFormat="1"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  <c r="BB623" s="7"/>
      <c r="BC623" s="7"/>
      <c r="BD623" s="7"/>
      <c r="BE623" s="7"/>
      <c r="BF623" s="7"/>
      <c r="BG623" s="7"/>
      <c r="BH623" s="7"/>
      <c r="BI623" s="7"/>
      <c r="BJ623" s="7"/>
    </row>
    <row r="624" spans="17:62" s="6" customFormat="1"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  <c r="BB624" s="7"/>
      <c r="BC624" s="7"/>
      <c r="BD624" s="7"/>
      <c r="BE624" s="7"/>
      <c r="BF624" s="7"/>
      <c r="BG624" s="7"/>
      <c r="BH624" s="7"/>
      <c r="BI624" s="7"/>
      <c r="BJ624" s="7"/>
    </row>
    <row r="625" spans="17:62" s="6" customFormat="1"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</row>
    <row r="626" spans="17:62" s="6" customFormat="1"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  <c r="BB626" s="7"/>
      <c r="BC626" s="7"/>
      <c r="BD626" s="7"/>
      <c r="BE626" s="7"/>
      <c r="BF626" s="7"/>
      <c r="BG626" s="7"/>
      <c r="BH626" s="7"/>
      <c r="BI626" s="7"/>
      <c r="BJ626" s="7"/>
    </row>
    <row r="627" spans="17:62" s="6" customFormat="1"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  <c r="BB627" s="7"/>
      <c r="BC627" s="7"/>
      <c r="BD627" s="7"/>
      <c r="BE627" s="7"/>
      <c r="BF627" s="7"/>
      <c r="BG627" s="7"/>
      <c r="BH627" s="7"/>
      <c r="BI627" s="7"/>
      <c r="BJ627" s="7"/>
    </row>
    <row r="628" spans="17:62" s="6" customFormat="1"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  <c r="BB628" s="7"/>
      <c r="BC628" s="7"/>
      <c r="BD628" s="7"/>
      <c r="BE628" s="7"/>
      <c r="BF628" s="7"/>
      <c r="BG628" s="7"/>
      <c r="BH628" s="7"/>
      <c r="BI628" s="7"/>
      <c r="BJ628" s="7"/>
    </row>
    <row r="629" spans="17:62" s="6" customFormat="1"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  <c r="BB629" s="7"/>
      <c r="BC629" s="7"/>
      <c r="BD629" s="7"/>
      <c r="BE629" s="7"/>
      <c r="BF629" s="7"/>
      <c r="BG629" s="7"/>
      <c r="BH629" s="7"/>
      <c r="BI629" s="7"/>
      <c r="BJ629" s="7"/>
    </row>
    <row r="630" spans="17:62" s="6" customFormat="1"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  <c r="BB630" s="7"/>
      <c r="BC630" s="7"/>
      <c r="BD630" s="7"/>
      <c r="BE630" s="7"/>
      <c r="BF630" s="7"/>
      <c r="BG630" s="7"/>
      <c r="BH630" s="7"/>
      <c r="BI630" s="7"/>
      <c r="BJ630" s="7"/>
    </row>
    <row r="631" spans="17:62" s="6" customFormat="1"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  <c r="BB631" s="7"/>
      <c r="BC631" s="7"/>
      <c r="BD631" s="7"/>
      <c r="BE631" s="7"/>
      <c r="BF631" s="7"/>
      <c r="BG631" s="7"/>
      <c r="BH631" s="7"/>
      <c r="BI631" s="7"/>
      <c r="BJ631" s="7"/>
    </row>
    <row r="632" spans="17:62" s="6" customFormat="1"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  <c r="BB632" s="7"/>
      <c r="BC632" s="7"/>
      <c r="BD632" s="7"/>
      <c r="BE632" s="7"/>
      <c r="BF632" s="7"/>
      <c r="BG632" s="7"/>
      <c r="BH632" s="7"/>
      <c r="BI632" s="7"/>
      <c r="BJ632" s="7"/>
    </row>
    <row r="633" spans="17:62" s="6" customFormat="1"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  <c r="BB633" s="7"/>
      <c r="BC633" s="7"/>
      <c r="BD633" s="7"/>
      <c r="BE633" s="7"/>
      <c r="BF633" s="7"/>
      <c r="BG633" s="7"/>
      <c r="BH633" s="7"/>
      <c r="BI633" s="7"/>
      <c r="BJ633" s="7"/>
    </row>
    <row r="634" spans="17:62" s="6" customFormat="1"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  <c r="BB634" s="7"/>
      <c r="BC634" s="7"/>
      <c r="BD634" s="7"/>
      <c r="BE634" s="7"/>
      <c r="BF634" s="7"/>
      <c r="BG634" s="7"/>
      <c r="BH634" s="7"/>
      <c r="BI634" s="7"/>
      <c r="BJ634" s="7"/>
    </row>
    <row r="635" spans="17:62" s="6" customFormat="1"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  <c r="BB635" s="7"/>
      <c r="BC635" s="7"/>
      <c r="BD635" s="7"/>
      <c r="BE635" s="7"/>
      <c r="BF635" s="7"/>
      <c r="BG635" s="7"/>
      <c r="BH635" s="7"/>
      <c r="BI635" s="7"/>
      <c r="BJ635" s="7"/>
    </row>
    <row r="636" spans="17:62" s="6" customFormat="1"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  <c r="BB636" s="7"/>
      <c r="BC636" s="7"/>
      <c r="BD636" s="7"/>
      <c r="BE636" s="7"/>
      <c r="BF636" s="7"/>
      <c r="BG636" s="7"/>
      <c r="BH636" s="7"/>
      <c r="BI636" s="7"/>
      <c r="BJ636" s="7"/>
    </row>
    <row r="637" spans="17:62" s="6" customFormat="1"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  <c r="BB637" s="7"/>
      <c r="BC637" s="7"/>
      <c r="BD637" s="7"/>
      <c r="BE637" s="7"/>
      <c r="BF637" s="7"/>
      <c r="BG637" s="7"/>
      <c r="BH637" s="7"/>
      <c r="BI637" s="7"/>
      <c r="BJ637" s="7"/>
    </row>
    <row r="638" spans="17:62" s="6" customFormat="1"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  <c r="BB638" s="7"/>
      <c r="BC638" s="7"/>
      <c r="BD638" s="7"/>
      <c r="BE638" s="7"/>
      <c r="BF638" s="7"/>
      <c r="BG638" s="7"/>
      <c r="BH638" s="7"/>
      <c r="BI638" s="7"/>
      <c r="BJ638" s="7"/>
    </row>
    <row r="639" spans="17:62" s="6" customFormat="1"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7"/>
      <c r="BC639" s="7"/>
      <c r="BD639" s="7"/>
      <c r="BE639" s="7"/>
      <c r="BF639" s="7"/>
      <c r="BG639" s="7"/>
      <c r="BH639" s="7"/>
      <c r="BI639" s="7"/>
      <c r="BJ639" s="7"/>
    </row>
    <row r="640" spans="17:62" s="6" customFormat="1"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7"/>
    </row>
    <row r="641" spans="17:62" s="6" customFormat="1"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7"/>
    </row>
    <row r="642" spans="17:62" s="6" customFormat="1"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7"/>
    </row>
    <row r="643" spans="17:62" s="6" customFormat="1"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7"/>
    </row>
    <row r="644" spans="17:62" s="6" customFormat="1"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7"/>
      <c r="BE644" s="7"/>
      <c r="BF644" s="7"/>
      <c r="BG644" s="7"/>
      <c r="BH644" s="7"/>
      <c r="BI644" s="7"/>
      <c r="BJ644" s="7"/>
    </row>
    <row r="645" spans="17:62" s="6" customFormat="1"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  <c r="BB645" s="7"/>
      <c r="BC645" s="7"/>
      <c r="BD645" s="7"/>
      <c r="BE645" s="7"/>
      <c r="BF645" s="7"/>
      <c r="BG645" s="7"/>
      <c r="BH645" s="7"/>
      <c r="BI645" s="7"/>
      <c r="BJ645" s="7"/>
    </row>
    <row r="646" spans="17:62" s="6" customFormat="1"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  <c r="BB646" s="7"/>
      <c r="BC646" s="7"/>
      <c r="BD646" s="7"/>
      <c r="BE646" s="7"/>
      <c r="BF646" s="7"/>
      <c r="BG646" s="7"/>
      <c r="BH646" s="7"/>
      <c r="BI646" s="7"/>
      <c r="BJ646" s="7"/>
    </row>
    <row r="647" spans="17:62" s="6" customFormat="1"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  <c r="BB647" s="7"/>
      <c r="BC647" s="7"/>
      <c r="BD647" s="7"/>
      <c r="BE647" s="7"/>
      <c r="BF647" s="7"/>
      <c r="BG647" s="7"/>
      <c r="BH647" s="7"/>
      <c r="BI647" s="7"/>
      <c r="BJ647" s="7"/>
    </row>
    <row r="648" spans="17:62" s="6" customFormat="1"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  <c r="BB648" s="7"/>
      <c r="BC648" s="7"/>
      <c r="BD648" s="7"/>
      <c r="BE648" s="7"/>
      <c r="BF648" s="7"/>
      <c r="BG648" s="7"/>
      <c r="BH648" s="7"/>
      <c r="BI648" s="7"/>
      <c r="BJ648" s="7"/>
    </row>
    <row r="649" spans="17:62" s="6" customFormat="1"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  <c r="BB649" s="7"/>
      <c r="BC649" s="7"/>
      <c r="BD649" s="7"/>
      <c r="BE649" s="7"/>
      <c r="BF649" s="7"/>
      <c r="BG649" s="7"/>
      <c r="BH649" s="7"/>
      <c r="BI649" s="7"/>
      <c r="BJ649" s="7"/>
    </row>
    <row r="650" spans="17:62" s="6" customFormat="1"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  <c r="BB650" s="7"/>
      <c r="BC650" s="7"/>
      <c r="BD650" s="7"/>
      <c r="BE650" s="7"/>
      <c r="BF650" s="7"/>
      <c r="BG650" s="7"/>
      <c r="BH650" s="7"/>
      <c r="BI650" s="7"/>
      <c r="BJ650" s="7"/>
    </row>
    <row r="651" spans="17:62" s="6" customFormat="1"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7"/>
      <c r="BC651" s="7"/>
      <c r="BD651" s="7"/>
      <c r="BE651" s="7"/>
      <c r="BF651" s="7"/>
      <c r="BG651" s="7"/>
      <c r="BH651" s="7"/>
      <c r="BI651" s="7"/>
      <c r="BJ651" s="7"/>
    </row>
    <row r="652" spans="17:62" s="6" customFormat="1"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7"/>
    </row>
    <row r="653" spans="17:62" s="6" customFormat="1"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7"/>
    </row>
    <row r="654" spans="17:62" s="6" customFormat="1"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7"/>
    </row>
    <row r="655" spans="17:62" s="6" customFormat="1"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7"/>
    </row>
    <row r="656" spans="17:62" s="6" customFormat="1"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  <c r="BB656" s="7"/>
      <c r="BC656" s="7"/>
      <c r="BD656" s="7"/>
      <c r="BE656" s="7"/>
      <c r="BF656" s="7"/>
      <c r="BG656" s="7"/>
      <c r="BH656" s="7"/>
      <c r="BI656" s="7"/>
      <c r="BJ656" s="7"/>
    </row>
    <row r="657" spans="17:62" s="6" customFormat="1"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  <c r="BB657" s="7"/>
      <c r="BC657" s="7"/>
      <c r="BD657" s="7"/>
      <c r="BE657" s="7"/>
      <c r="BF657" s="7"/>
      <c r="BG657" s="7"/>
      <c r="BH657" s="7"/>
      <c r="BI657" s="7"/>
      <c r="BJ657" s="7"/>
    </row>
    <row r="658" spans="17:62" s="6" customFormat="1"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  <c r="BB658" s="7"/>
      <c r="BC658" s="7"/>
      <c r="BD658" s="7"/>
      <c r="BE658" s="7"/>
      <c r="BF658" s="7"/>
      <c r="BG658" s="7"/>
      <c r="BH658" s="7"/>
      <c r="BI658" s="7"/>
      <c r="BJ658" s="7"/>
    </row>
    <row r="659" spans="17:62" s="6" customFormat="1"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  <c r="BB659" s="7"/>
      <c r="BC659" s="7"/>
      <c r="BD659" s="7"/>
      <c r="BE659" s="7"/>
      <c r="BF659" s="7"/>
      <c r="BG659" s="7"/>
      <c r="BH659" s="7"/>
      <c r="BI659" s="7"/>
      <c r="BJ659" s="7"/>
    </row>
    <row r="660" spans="17:62" s="6" customFormat="1"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  <c r="BB660" s="7"/>
      <c r="BC660" s="7"/>
      <c r="BD660" s="7"/>
      <c r="BE660" s="7"/>
      <c r="BF660" s="7"/>
      <c r="BG660" s="7"/>
      <c r="BH660" s="7"/>
      <c r="BI660" s="7"/>
      <c r="BJ660" s="7"/>
    </row>
    <row r="661" spans="17:62" s="6" customFormat="1"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7"/>
    </row>
    <row r="662" spans="17:62" s="6" customFormat="1"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7"/>
    </row>
    <row r="663" spans="17:62" s="6" customFormat="1"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7"/>
    </row>
    <row r="664" spans="17:62" s="6" customFormat="1"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7"/>
    </row>
    <row r="665" spans="17:62" s="6" customFormat="1"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  <c r="BB665" s="7"/>
      <c r="BC665" s="7"/>
      <c r="BD665" s="7"/>
      <c r="BE665" s="7"/>
      <c r="BF665" s="7"/>
      <c r="BG665" s="7"/>
      <c r="BH665" s="7"/>
      <c r="BI665" s="7"/>
      <c r="BJ665" s="7"/>
    </row>
    <row r="666" spans="17:62" s="6" customFormat="1"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</row>
    <row r="667" spans="17:62" s="6" customFormat="1"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7"/>
      <c r="BC667" s="7"/>
      <c r="BD667" s="7"/>
      <c r="BE667" s="7"/>
      <c r="BF667" s="7"/>
      <c r="BG667" s="7"/>
      <c r="BH667" s="7"/>
      <c r="BI667" s="7"/>
      <c r="BJ667" s="7"/>
    </row>
    <row r="668" spans="17:62" s="6" customFormat="1"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  <c r="BB668" s="7"/>
      <c r="BC668" s="7"/>
      <c r="BD668" s="7"/>
      <c r="BE668" s="7"/>
      <c r="BF668" s="7"/>
      <c r="BG668" s="7"/>
      <c r="BH668" s="7"/>
      <c r="BI668" s="7"/>
      <c r="BJ668" s="7"/>
    </row>
    <row r="669" spans="17:62" s="6" customFormat="1"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  <c r="BB669" s="7"/>
      <c r="BC669" s="7"/>
      <c r="BD669" s="7"/>
      <c r="BE669" s="7"/>
      <c r="BF669" s="7"/>
      <c r="BG669" s="7"/>
      <c r="BH669" s="7"/>
      <c r="BI669" s="7"/>
      <c r="BJ669" s="7"/>
    </row>
    <row r="670" spans="17:62" s="6" customFormat="1"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  <c r="BB670" s="7"/>
      <c r="BC670" s="7"/>
      <c r="BD670" s="7"/>
      <c r="BE670" s="7"/>
      <c r="BF670" s="7"/>
      <c r="BG670" s="7"/>
      <c r="BH670" s="7"/>
      <c r="BI670" s="7"/>
      <c r="BJ670" s="7"/>
    </row>
    <row r="671" spans="17:62" s="6" customFormat="1"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  <c r="BB671" s="7"/>
      <c r="BC671" s="7"/>
      <c r="BD671" s="7"/>
      <c r="BE671" s="7"/>
      <c r="BF671" s="7"/>
      <c r="BG671" s="7"/>
      <c r="BH671" s="7"/>
      <c r="BI671" s="7"/>
      <c r="BJ671" s="7"/>
    </row>
    <row r="672" spans="17:62" s="6" customFormat="1"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  <c r="BB672" s="7"/>
      <c r="BC672" s="7"/>
      <c r="BD672" s="7"/>
      <c r="BE672" s="7"/>
      <c r="BF672" s="7"/>
      <c r="BG672" s="7"/>
      <c r="BH672" s="7"/>
      <c r="BI672" s="7"/>
      <c r="BJ672" s="7"/>
    </row>
    <row r="673" spans="17:62" s="6" customFormat="1"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7"/>
      <c r="BC673" s="7"/>
      <c r="BD673" s="7"/>
      <c r="BE673" s="7"/>
      <c r="BF673" s="7"/>
      <c r="BG673" s="7"/>
      <c r="BH673" s="7"/>
      <c r="BI673" s="7"/>
      <c r="BJ673" s="7"/>
    </row>
    <row r="674" spans="17:62" s="6" customFormat="1"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7"/>
    </row>
    <row r="675" spans="17:62" s="6" customFormat="1"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7"/>
    </row>
    <row r="676" spans="17:62" s="6" customFormat="1"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7"/>
    </row>
    <row r="677" spans="17:62" s="6" customFormat="1"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7"/>
    </row>
    <row r="678" spans="17:62" s="6" customFormat="1"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7"/>
      <c r="BC678" s="7"/>
      <c r="BD678" s="7"/>
      <c r="BE678" s="7"/>
      <c r="BF678" s="7"/>
      <c r="BG678" s="7"/>
      <c r="BH678" s="7"/>
      <c r="BI678" s="7"/>
      <c r="BJ678" s="7"/>
    </row>
    <row r="679" spans="17:62" s="6" customFormat="1"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</row>
    <row r="680" spans="17:62" s="6" customFormat="1"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  <c r="BB680" s="7"/>
      <c r="BC680" s="7"/>
      <c r="BD680" s="7"/>
      <c r="BE680" s="7"/>
      <c r="BF680" s="7"/>
      <c r="BG680" s="7"/>
      <c r="BH680" s="7"/>
      <c r="BI680" s="7"/>
      <c r="BJ680" s="7"/>
    </row>
    <row r="681" spans="17:62" s="6" customFormat="1"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7"/>
      <c r="BC681" s="7"/>
      <c r="BD681" s="7"/>
      <c r="BE681" s="7"/>
      <c r="BF681" s="7"/>
      <c r="BG681" s="7"/>
      <c r="BH681" s="7"/>
      <c r="BI681" s="7"/>
      <c r="BJ681" s="7"/>
    </row>
    <row r="682" spans="17:62" s="6" customFormat="1"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7"/>
      <c r="BE682" s="7"/>
      <c r="BF682" s="7"/>
      <c r="BG682" s="7"/>
      <c r="BH682" s="7"/>
      <c r="BI682" s="7"/>
      <c r="BJ682" s="7"/>
    </row>
    <row r="683" spans="17:62" s="6" customFormat="1"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7"/>
      <c r="BC683" s="7"/>
      <c r="BD683" s="7"/>
      <c r="BE683" s="7"/>
      <c r="BF683" s="7"/>
      <c r="BG683" s="7"/>
      <c r="BH683" s="7"/>
      <c r="BI683" s="7"/>
      <c r="BJ683" s="7"/>
    </row>
    <row r="684" spans="17:62" s="6" customFormat="1"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7"/>
      <c r="BC684" s="7"/>
      <c r="BD684" s="7"/>
      <c r="BE684" s="7"/>
      <c r="BF684" s="7"/>
      <c r="BG684" s="7"/>
      <c r="BH684" s="7"/>
      <c r="BI684" s="7"/>
      <c r="BJ684" s="7"/>
    </row>
    <row r="685" spans="17:62" s="6" customFormat="1"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7"/>
      <c r="BC685" s="7"/>
      <c r="BD685" s="7"/>
      <c r="BE685" s="7"/>
      <c r="BF685" s="7"/>
      <c r="BG685" s="7"/>
      <c r="BH685" s="7"/>
      <c r="BI685" s="7"/>
      <c r="BJ685" s="7"/>
    </row>
    <row r="686" spans="17:62" s="6" customFormat="1"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7"/>
      <c r="BC686" s="7"/>
      <c r="BD686" s="7"/>
      <c r="BE686" s="7"/>
      <c r="BF686" s="7"/>
      <c r="BG686" s="7"/>
      <c r="BH686" s="7"/>
      <c r="BI686" s="7"/>
      <c r="BJ686" s="7"/>
    </row>
    <row r="687" spans="17:62" s="6" customFormat="1"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7"/>
    </row>
    <row r="688" spans="17:62" s="6" customFormat="1"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7"/>
    </row>
    <row r="689" spans="17:62" s="6" customFormat="1"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7"/>
    </row>
    <row r="690" spans="17:62" s="6" customFormat="1"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7"/>
    </row>
    <row r="691" spans="17:62" s="6" customFormat="1"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  <c r="BB691" s="7"/>
      <c r="BC691" s="7"/>
      <c r="BD691" s="7"/>
      <c r="BE691" s="7"/>
      <c r="BF691" s="7"/>
      <c r="BG691" s="7"/>
      <c r="BH691" s="7"/>
      <c r="BI691" s="7"/>
      <c r="BJ691" s="7"/>
    </row>
    <row r="692" spans="17:62" s="6" customFormat="1"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  <c r="BB692" s="7"/>
      <c r="BC692" s="7"/>
      <c r="BD692" s="7"/>
      <c r="BE692" s="7"/>
      <c r="BF692" s="7"/>
      <c r="BG692" s="7"/>
      <c r="BH692" s="7"/>
      <c r="BI692" s="7"/>
      <c r="BJ692" s="7"/>
    </row>
    <row r="693" spans="17:62" s="6" customFormat="1"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  <c r="BB693" s="7"/>
      <c r="BC693" s="7"/>
      <c r="BD693" s="7"/>
      <c r="BE693" s="7"/>
      <c r="BF693" s="7"/>
      <c r="BG693" s="7"/>
      <c r="BH693" s="7"/>
      <c r="BI693" s="7"/>
      <c r="BJ693" s="7"/>
    </row>
    <row r="694" spans="17:62" s="6" customFormat="1"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7"/>
      <c r="BC694" s="7"/>
      <c r="BD694" s="7"/>
      <c r="BE694" s="7"/>
      <c r="BF694" s="7"/>
      <c r="BG694" s="7"/>
      <c r="BH694" s="7"/>
      <c r="BI694" s="7"/>
      <c r="BJ694" s="7"/>
    </row>
    <row r="695" spans="17:62" s="6" customFormat="1"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  <c r="BB695" s="7"/>
      <c r="BC695" s="7"/>
      <c r="BD695" s="7"/>
      <c r="BE695" s="7"/>
      <c r="BF695" s="7"/>
      <c r="BG695" s="7"/>
      <c r="BH695" s="7"/>
      <c r="BI695" s="7"/>
      <c r="BJ695" s="7"/>
    </row>
    <row r="696" spans="17:62" s="6" customFormat="1"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</row>
    <row r="697" spans="17:62" s="6" customFormat="1"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7"/>
      <c r="BC697" s="7"/>
      <c r="BD697" s="7"/>
      <c r="BE697" s="7"/>
      <c r="BF697" s="7"/>
      <c r="BG697" s="7"/>
      <c r="BH697" s="7"/>
      <c r="BI697" s="7"/>
      <c r="BJ697" s="7"/>
    </row>
    <row r="698" spans="17:62" s="6" customFormat="1"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7"/>
    </row>
    <row r="699" spans="17:62" s="6" customFormat="1"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7"/>
    </row>
    <row r="700" spans="17:62" s="6" customFormat="1"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7"/>
    </row>
    <row r="701" spans="17:62" s="6" customFormat="1"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7"/>
      <c r="BD701" s="7"/>
      <c r="BE701" s="7"/>
      <c r="BF701" s="7"/>
      <c r="BG701" s="7"/>
      <c r="BH701" s="7"/>
      <c r="BI701" s="7"/>
      <c r="BJ701" s="7"/>
    </row>
    <row r="702" spans="17:62" s="6" customFormat="1"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7"/>
      <c r="BC702" s="7"/>
      <c r="BD702" s="7"/>
      <c r="BE702" s="7"/>
      <c r="BF702" s="7"/>
      <c r="BG702" s="7"/>
      <c r="BH702" s="7"/>
      <c r="BI702" s="7"/>
      <c r="BJ702" s="7"/>
    </row>
    <row r="703" spans="17:62" s="6" customFormat="1"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  <c r="BB703" s="7"/>
      <c r="BC703" s="7"/>
      <c r="BD703" s="7"/>
      <c r="BE703" s="7"/>
      <c r="BF703" s="7"/>
      <c r="BG703" s="7"/>
      <c r="BH703" s="7"/>
      <c r="BI703" s="7"/>
      <c r="BJ703" s="7"/>
    </row>
    <row r="704" spans="17:62" s="6" customFormat="1"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  <c r="BB704" s="7"/>
      <c r="BC704" s="7"/>
      <c r="BD704" s="7"/>
      <c r="BE704" s="7"/>
      <c r="BF704" s="7"/>
      <c r="BG704" s="7"/>
      <c r="BH704" s="7"/>
      <c r="BI704" s="7"/>
      <c r="BJ704" s="7"/>
    </row>
    <row r="705" spans="17:62" s="6" customFormat="1"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7"/>
      <c r="BD705" s="7"/>
      <c r="BE705" s="7"/>
      <c r="BF705" s="7"/>
      <c r="BG705" s="7"/>
      <c r="BH705" s="7"/>
      <c r="BI705" s="7"/>
      <c r="BJ705" s="7"/>
    </row>
    <row r="706" spans="17:62" s="6" customFormat="1"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  <c r="BB706" s="7"/>
      <c r="BC706" s="7"/>
      <c r="BD706" s="7"/>
      <c r="BE706" s="7"/>
      <c r="BF706" s="7"/>
      <c r="BG706" s="7"/>
      <c r="BH706" s="7"/>
      <c r="BI706" s="7"/>
      <c r="BJ706" s="7"/>
    </row>
    <row r="707" spans="17:62" s="6" customFormat="1"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  <c r="BB707" s="7"/>
      <c r="BC707" s="7"/>
      <c r="BD707" s="7"/>
      <c r="BE707" s="7"/>
      <c r="BF707" s="7"/>
      <c r="BG707" s="7"/>
      <c r="BH707" s="7"/>
      <c r="BI707" s="7"/>
      <c r="BJ707" s="7"/>
    </row>
    <row r="708" spans="17:62" s="6" customFormat="1"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  <c r="BB708" s="7"/>
      <c r="BC708" s="7"/>
      <c r="BD708" s="7"/>
      <c r="BE708" s="7"/>
      <c r="BF708" s="7"/>
      <c r="BG708" s="7"/>
      <c r="BH708" s="7"/>
      <c r="BI708" s="7"/>
      <c r="BJ708" s="7"/>
    </row>
    <row r="709" spans="17:62" s="6" customFormat="1"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  <c r="BB709" s="7"/>
      <c r="BC709" s="7"/>
      <c r="BD709" s="7"/>
      <c r="BE709" s="7"/>
      <c r="BF709" s="7"/>
      <c r="BG709" s="7"/>
      <c r="BH709" s="7"/>
      <c r="BI709" s="7"/>
      <c r="BJ709" s="7"/>
    </row>
    <row r="710" spans="17:62" s="6" customFormat="1"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  <c r="BB710" s="7"/>
      <c r="BC710" s="7"/>
      <c r="BD710" s="7"/>
      <c r="BE710" s="7"/>
      <c r="BF710" s="7"/>
      <c r="BG710" s="7"/>
      <c r="BH710" s="7"/>
      <c r="BI710" s="7"/>
      <c r="BJ710" s="7"/>
    </row>
    <row r="711" spans="17:62" s="6" customFormat="1"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  <c r="BB711" s="7"/>
      <c r="BC711" s="7"/>
      <c r="BD711" s="7"/>
      <c r="BE711" s="7"/>
      <c r="BF711" s="7"/>
      <c r="BG711" s="7"/>
      <c r="BH711" s="7"/>
      <c r="BI711" s="7"/>
      <c r="BJ711" s="7"/>
    </row>
    <row r="712" spans="17:62" s="6" customFormat="1"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  <c r="BB712" s="7"/>
      <c r="BC712" s="7"/>
      <c r="BD712" s="7"/>
      <c r="BE712" s="7"/>
      <c r="BF712" s="7"/>
      <c r="BG712" s="7"/>
      <c r="BH712" s="7"/>
      <c r="BI712" s="7"/>
      <c r="BJ712" s="7"/>
    </row>
    <row r="713" spans="17:62" s="6" customFormat="1"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  <c r="BB713" s="7"/>
      <c r="BC713" s="7"/>
      <c r="BD713" s="7"/>
      <c r="BE713" s="7"/>
      <c r="BF713" s="7"/>
      <c r="BG713" s="7"/>
      <c r="BH713" s="7"/>
      <c r="BI713" s="7"/>
      <c r="BJ713" s="7"/>
    </row>
    <row r="714" spans="17:62" s="6" customFormat="1"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  <c r="BB714" s="7"/>
      <c r="BC714" s="7"/>
      <c r="BD714" s="7"/>
      <c r="BE714" s="7"/>
      <c r="BF714" s="7"/>
      <c r="BG714" s="7"/>
      <c r="BH714" s="7"/>
      <c r="BI714" s="7"/>
      <c r="BJ714" s="7"/>
    </row>
    <row r="715" spans="17:62" s="6" customFormat="1"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  <c r="BB715" s="7"/>
      <c r="BC715" s="7"/>
      <c r="BD715" s="7"/>
      <c r="BE715" s="7"/>
      <c r="BF715" s="7"/>
      <c r="BG715" s="7"/>
      <c r="BH715" s="7"/>
      <c r="BI715" s="7"/>
      <c r="BJ715" s="7"/>
    </row>
    <row r="716" spans="17:62" s="6" customFormat="1"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  <c r="BB716" s="7"/>
      <c r="BC716" s="7"/>
      <c r="BD716" s="7"/>
      <c r="BE716" s="7"/>
      <c r="BF716" s="7"/>
      <c r="BG716" s="7"/>
      <c r="BH716" s="7"/>
      <c r="BI716" s="7"/>
      <c r="BJ716" s="7"/>
    </row>
    <row r="717" spans="17:62" s="6" customFormat="1"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7"/>
      <c r="BD717" s="7"/>
      <c r="BE717" s="7"/>
      <c r="BF717" s="7"/>
      <c r="BG717" s="7"/>
      <c r="BH717" s="7"/>
      <c r="BI717" s="7"/>
      <c r="BJ717" s="7"/>
    </row>
    <row r="718" spans="17:62" s="6" customFormat="1"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  <c r="BB718" s="7"/>
      <c r="BC718" s="7"/>
      <c r="BD718" s="7"/>
      <c r="BE718" s="7"/>
      <c r="BF718" s="7"/>
      <c r="BG718" s="7"/>
      <c r="BH718" s="7"/>
      <c r="BI718" s="7"/>
      <c r="BJ718" s="7"/>
    </row>
    <row r="719" spans="17:62" s="6" customFormat="1"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7"/>
      <c r="BC719" s="7"/>
      <c r="BD719" s="7"/>
      <c r="BE719" s="7"/>
      <c r="BF719" s="7"/>
      <c r="BG719" s="7"/>
      <c r="BH719" s="7"/>
      <c r="BI719" s="7"/>
      <c r="BJ719" s="7"/>
    </row>
    <row r="720" spans="17:62" s="6" customFormat="1"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7"/>
      <c r="BC720" s="7"/>
      <c r="BD720" s="7"/>
      <c r="BE720" s="7"/>
      <c r="BF720" s="7"/>
      <c r="BG720" s="7"/>
      <c r="BH720" s="7"/>
      <c r="BI720" s="7"/>
      <c r="BJ720" s="7"/>
    </row>
    <row r="721" spans="17:62" s="6" customFormat="1"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7"/>
      <c r="BC721" s="7"/>
      <c r="BD721" s="7"/>
      <c r="BE721" s="7"/>
      <c r="BF721" s="7"/>
      <c r="BG721" s="7"/>
      <c r="BH721" s="7"/>
      <c r="BI721" s="7"/>
      <c r="BJ721" s="7"/>
    </row>
    <row r="722" spans="17:62" s="6" customFormat="1"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  <c r="BB722" s="7"/>
      <c r="BC722" s="7"/>
      <c r="BD722" s="7"/>
      <c r="BE722" s="7"/>
      <c r="BF722" s="7"/>
      <c r="BG722" s="7"/>
      <c r="BH722" s="7"/>
      <c r="BI722" s="7"/>
      <c r="BJ722" s="7"/>
    </row>
    <row r="723" spans="17:62" s="6" customFormat="1"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  <c r="BB723" s="7"/>
      <c r="BC723" s="7"/>
      <c r="BD723" s="7"/>
      <c r="BE723" s="7"/>
      <c r="BF723" s="7"/>
      <c r="BG723" s="7"/>
      <c r="BH723" s="7"/>
      <c r="BI723" s="7"/>
      <c r="BJ723" s="7"/>
    </row>
    <row r="724" spans="17:62" s="6" customFormat="1"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  <c r="BB724" s="7"/>
      <c r="BC724" s="7"/>
      <c r="BD724" s="7"/>
      <c r="BE724" s="7"/>
      <c r="BF724" s="7"/>
      <c r="BG724" s="7"/>
      <c r="BH724" s="7"/>
      <c r="BI724" s="7"/>
      <c r="BJ724" s="7"/>
    </row>
    <row r="725" spans="17:62" s="6" customFormat="1"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  <c r="BB725" s="7"/>
      <c r="BC725" s="7"/>
      <c r="BD725" s="7"/>
      <c r="BE725" s="7"/>
      <c r="BF725" s="7"/>
      <c r="BG725" s="7"/>
      <c r="BH725" s="7"/>
      <c r="BI725" s="7"/>
      <c r="BJ725" s="7"/>
    </row>
    <row r="726" spans="17:62" s="6" customFormat="1"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  <c r="BB726" s="7"/>
      <c r="BC726" s="7"/>
      <c r="BD726" s="7"/>
      <c r="BE726" s="7"/>
      <c r="BF726" s="7"/>
      <c r="BG726" s="7"/>
      <c r="BH726" s="7"/>
      <c r="BI726" s="7"/>
      <c r="BJ726" s="7"/>
    </row>
    <row r="727" spans="17:62" s="6" customFormat="1"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7"/>
      <c r="BD727" s="7"/>
      <c r="BE727" s="7"/>
      <c r="BF727" s="7"/>
      <c r="BG727" s="7"/>
      <c r="BH727" s="7"/>
      <c r="BI727" s="7"/>
      <c r="BJ727" s="7"/>
    </row>
    <row r="728" spans="17:62" s="6" customFormat="1"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  <c r="BB728" s="7"/>
      <c r="BC728" s="7"/>
      <c r="BD728" s="7"/>
      <c r="BE728" s="7"/>
      <c r="BF728" s="7"/>
      <c r="BG728" s="7"/>
      <c r="BH728" s="7"/>
      <c r="BI728" s="7"/>
      <c r="BJ728" s="7"/>
    </row>
    <row r="729" spans="17:62" s="6" customFormat="1"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  <c r="BB729" s="7"/>
      <c r="BC729" s="7"/>
      <c r="BD729" s="7"/>
      <c r="BE729" s="7"/>
      <c r="BF729" s="7"/>
      <c r="BG729" s="7"/>
      <c r="BH729" s="7"/>
      <c r="BI729" s="7"/>
      <c r="BJ729" s="7"/>
    </row>
    <row r="730" spans="17:62" s="6" customFormat="1"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  <c r="BB730" s="7"/>
      <c r="BC730" s="7"/>
      <c r="BD730" s="7"/>
      <c r="BE730" s="7"/>
      <c r="BF730" s="7"/>
      <c r="BG730" s="7"/>
      <c r="BH730" s="7"/>
      <c r="BI730" s="7"/>
      <c r="BJ730" s="7"/>
    </row>
    <row r="731" spans="17:62" s="6" customFormat="1"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  <c r="BB731" s="7"/>
      <c r="BC731" s="7"/>
      <c r="BD731" s="7"/>
      <c r="BE731" s="7"/>
      <c r="BF731" s="7"/>
      <c r="BG731" s="7"/>
      <c r="BH731" s="7"/>
      <c r="BI731" s="7"/>
      <c r="BJ731" s="7"/>
    </row>
    <row r="732" spans="17:62" s="6" customFormat="1"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  <c r="BB732" s="7"/>
      <c r="BC732" s="7"/>
      <c r="BD732" s="7"/>
      <c r="BE732" s="7"/>
      <c r="BF732" s="7"/>
      <c r="BG732" s="7"/>
      <c r="BH732" s="7"/>
      <c r="BI732" s="7"/>
      <c r="BJ732" s="7"/>
    </row>
    <row r="733" spans="17:62" s="6" customFormat="1"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  <c r="BB733" s="7"/>
      <c r="BC733" s="7"/>
      <c r="BD733" s="7"/>
      <c r="BE733" s="7"/>
      <c r="BF733" s="7"/>
      <c r="BG733" s="7"/>
      <c r="BH733" s="7"/>
      <c r="BI733" s="7"/>
      <c r="BJ733" s="7"/>
    </row>
    <row r="734" spans="17:62" s="6" customFormat="1"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  <c r="BB734" s="7"/>
      <c r="BC734" s="7"/>
      <c r="BD734" s="7"/>
      <c r="BE734" s="7"/>
      <c r="BF734" s="7"/>
      <c r="BG734" s="7"/>
      <c r="BH734" s="7"/>
      <c r="BI734" s="7"/>
      <c r="BJ734" s="7"/>
    </row>
    <row r="735" spans="17:62" s="6" customFormat="1"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  <c r="BB735" s="7"/>
      <c r="BC735" s="7"/>
      <c r="BD735" s="7"/>
      <c r="BE735" s="7"/>
      <c r="BF735" s="7"/>
      <c r="BG735" s="7"/>
      <c r="BH735" s="7"/>
      <c r="BI735" s="7"/>
      <c r="BJ735" s="7"/>
    </row>
    <row r="736" spans="17:62" s="6" customFormat="1"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7"/>
      <c r="BE736" s="7"/>
      <c r="BF736" s="7"/>
      <c r="BG736" s="7"/>
      <c r="BH736" s="7"/>
      <c r="BI736" s="7"/>
      <c r="BJ736" s="7"/>
    </row>
    <row r="737" spans="17:62" s="6" customFormat="1"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  <c r="BB737" s="7"/>
      <c r="BC737" s="7"/>
      <c r="BD737" s="7"/>
      <c r="BE737" s="7"/>
      <c r="BF737" s="7"/>
      <c r="BG737" s="7"/>
      <c r="BH737" s="7"/>
      <c r="BI737" s="7"/>
      <c r="BJ737" s="7"/>
    </row>
    <row r="738" spans="17:62" s="6" customFormat="1"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  <c r="BB738" s="7"/>
      <c r="BC738" s="7"/>
      <c r="BD738" s="7"/>
      <c r="BE738" s="7"/>
      <c r="BF738" s="7"/>
      <c r="BG738" s="7"/>
      <c r="BH738" s="7"/>
      <c r="BI738" s="7"/>
      <c r="BJ738" s="7"/>
    </row>
    <row r="739" spans="17:62" s="6" customFormat="1"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  <c r="BB739" s="7"/>
      <c r="BC739" s="7"/>
      <c r="BD739" s="7"/>
      <c r="BE739" s="7"/>
      <c r="BF739" s="7"/>
      <c r="BG739" s="7"/>
      <c r="BH739" s="7"/>
      <c r="BI739" s="7"/>
      <c r="BJ739" s="7"/>
    </row>
    <row r="740" spans="17:62" s="6" customFormat="1"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  <c r="BB740" s="7"/>
      <c r="BC740" s="7"/>
      <c r="BD740" s="7"/>
      <c r="BE740" s="7"/>
      <c r="BF740" s="7"/>
      <c r="BG740" s="7"/>
      <c r="BH740" s="7"/>
      <c r="BI740" s="7"/>
      <c r="BJ740" s="7"/>
    </row>
    <row r="741" spans="17:62" s="6" customFormat="1"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  <c r="BB741" s="7"/>
      <c r="BC741" s="7"/>
      <c r="BD741" s="7"/>
      <c r="BE741" s="7"/>
      <c r="BF741" s="7"/>
      <c r="BG741" s="7"/>
      <c r="BH741" s="7"/>
      <c r="BI741" s="7"/>
      <c r="BJ741" s="7"/>
    </row>
    <row r="742" spans="17:62" s="6" customFormat="1"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7"/>
      <c r="BD742" s="7"/>
      <c r="BE742" s="7"/>
      <c r="BF742" s="7"/>
      <c r="BG742" s="7"/>
      <c r="BH742" s="7"/>
      <c r="BI742" s="7"/>
      <c r="BJ742" s="7"/>
    </row>
    <row r="743" spans="17:62" s="6" customFormat="1"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  <c r="BB743" s="7"/>
      <c r="BC743" s="7"/>
      <c r="BD743" s="7"/>
      <c r="BE743" s="7"/>
      <c r="BF743" s="7"/>
      <c r="BG743" s="7"/>
      <c r="BH743" s="7"/>
      <c r="BI743" s="7"/>
      <c r="BJ743" s="7"/>
    </row>
    <row r="744" spans="17:62" s="6" customFormat="1"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  <c r="BB744" s="7"/>
      <c r="BC744" s="7"/>
      <c r="BD744" s="7"/>
      <c r="BE744" s="7"/>
      <c r="BF744" s="7"/>
      <c r="BG744" s="7"/>
      <c r="BH744" s="7"/>
      <c r="BI744" s="7"/>
      <c r="BJ744" s="7"/>
    </row>
    <row r="745" spans="17:62" s="6" customFormat="1"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  <c r="BB745" s="7"/>
      <c r="BC745" s="7"/>
      <c r="BD745" s="7"/>
      <c r="BE745" s="7"/>
      <c r="BF745" s="7"/>
      <c r="BG745" s="7"/>
      <c r="BH745" s="7"/>
      <c r="BI745" s="7"/>
      <c r="BJ745" s="7"/>
    </row>
    <row r="746" spans="17:62" s="6" customFormat="1"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  <c r="BB746" s="7"/>
      <c r="BC746" s="7"/>
      <c r="BD746" s="7"/>
      <c r="BE746" s="7"/>
      <c r="BF746" s="7"/>
      <c r="BG746" s="7"/>
      <c r="BH746" s="7"/>
      <c r="BI746" s="7"/>
      <c r="BJ746" s="7"/>
    </row>
    <row r="747" spans="17:62" s="6" customFormat="1"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  <c r="BB747" s="7"/>
      <c r="BC747" s="7"/>
      <c r="BD747" s="7"/>
      <c r="BE747" s="7"/>
      <c r="BF747" s="7"/>
      <c r="BG747" s="7"/>
      <c r="BH747" s="7"/>
      <c r="BI747" s="7"/>
      <c r="BJ747" s="7"/>
    </row>
    <row r="748" spans="17:62" s="6" customFormat="1"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7"/>
      <c r="BD748" s="7"/>
      <c r="BE748" s="7"/>
      <c r="BF748" s="7"/>
      <c r="BG748" s="7"/>
      <c r="BH748" s="7"/>
      <c r="BI748" s="7"/>
      <c r="BJ748" s="7"/>
    </row>
    <row r="749" spans="17:62" s="6" customFormat="1"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  <c r="BB749" s="7"/>
      <c r="BC749" s="7"/>
      <c r="BD749" s="7"/>
      <c r="BE749" s="7"/>
      <c r="BF749" s="7"/>
      <c r="BG749" s="7"/>
      <c r="BH749" s="7"/>
      <c r="BI749" s="7"/>
      <c r="BJ749" s="7"/>
    </row>
    <row r="750" spans="17:62" s="6" customFormat="1"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7"/>
      <c r="BI750" s="7"/>
      <c r="BJ750" s="7"/>
    </row>
    <row r="751" spans="17:62" s="6" customFormat="1"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/>
      <c r="BE751" s="7"/>
      <c r="BF751" s="7"/>
      <c r="BG751" s="7"/>
      <c r="BH751" s="7"/>
      <c r="BI751" s="7"/>
      <c r="BJ751" s="7"/>
    </row>
    <row r="752" spans="17:62" s="6" customFormat="1"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</row>
    <row r="753" spans="17:62" s="6" customFormat="1"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7"/>
      <c r="BD753" s="7"/>
      <c r="BE753" s="7"/>
      <c r="BF753" s="7"/>
      <c r="BG753" s="7"/>
      <c r="BH753" s="7"/>
      <c r="BI753" s="7"/>
      <c r="BJ753" s="7"/>
    </row>
    <row r="754" spans="17:62" s="6" customFormat="1"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7"/>
      <c r="BD754" s="7"/>
      <c r="BE754" s="7"/>
      <c r="BF754" s="7"/>
      <c r="BG754" s="7"/>
      <c r="BH754" s="7"/>
      <c r="BI754" s="7"/>
      <c r="BJ754" s="7"/>
    </row>
    <row r="755" spans="17:62" s="6" customFormat="1"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  <c r="BB755" s="7"/>
      <c r="BC755" s="7"/>
      <c r="BD755" s="7"/>
      <c r="BE755" s="7"/>
      <c r="BF755" s="7"/>
      <c r="BG755" s="7"/>
      <c r="BH755" s="7"/>
      <c r="BI755" s="7"/>
      <c r="BJ755" s="7"/>
    </row>
    <row r="756" spans="17:62" s="6" customFormat="1"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7"/>
      <c r="BC756" s="7"/>
      <c r="BD756" s="7"/>
      <c r="BE756" s="7"/>
      <c r="BF756" s="7"/>
      <c r="BG756" s="7"/>
      <c r="BH756" s="7"/>
      <c r="BI756" s="7"/>
      <c r="BJ756" s="7"/>
    </row>
    <row r="757" spans="17:62" s="6" customFormat="1"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  <c r="BB757" s="7"/>
      <c r="BC757" s="7"/>
      <c r="BD757" s="7"/>
      <c r="BE757" s="7"/>
      <c r="BF757" s="7"/>
      <c r="BG757" s="7"/>
      <c r="BH757" s="7"/>
      <c r="BI757" s="7"/>
      <c r="BJ757" s="7"/>
    </row>
    <row r="758" spans="17:62" s="6" customFormat="1"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  <c r="BB758" s="7"/>
      <c r="BC758" s="7"/>
      <c r="BD758" s="7"/>
      <c r="BE758" s="7"/>
      <c r="BF758" s="7"/>
      <c r="BG758" s="7"/>
      <c r="BH758" s="7"/>
      <c r="BI758" s="7"/>
      <c r="BJ758" s="7"/>
    </row>
    <row r="759" spans="17:62" s="6" customFormat="1"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  <c r="BB759" s="7"/>
      <c r="BC759" s="7"/>
      <c r="BD759" s="7"/>
      <c r="BE759" s="7"/>
      <c r="BF759" s="7"/>
      <c r="BG759" s="7"/>
      <c r="BH759" s="7"/>
      <c r="BI759" s="7"/>
      <c r="BJ759" s="7"/>
    </row>
    <row r="760" spans="17:62" s="6" customFormat="1"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  <c r="BB760" s="7"/>
      <c r="BC760" s="7"/>
      <c r="BD760" s="7"/>
      <c r="BE760" s="7"/>
      <c r="BF760" s="7"/>
      <c r="BG760" s="7"/>
      <c r="BH760" s="7"/>
      <c r="BI760" s="7"/>
      <c r="BJ760" s="7"/>
    </row>
    <row r="761" spans="17:62" s="6" customFormat="1"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  <c r="BB761" s="7"/>
      <c r="BC761" s="7"/>
      <c r="BD761" s="7"/>
      <c r="BE761" s="7"/>
      <c r="BF761" s="7"/>
      <c r="BG761" s="7"/>
      <c r="BH761" s="7"/>
      <c r="BI761" s="7"/>
      <c r="BJ761" s="7"/>
    </row>
    <row r="762" spans="17:62" s="6" customFormat="1"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  <c r="BB762" s="7"/>
      <c r="BC762" s="7"/>
      <c r="BD762" s="7"/>
      <c r="BE762" s="7"/>
      <c r="BF762" s="7"/>
      <c r="BG762" s="7"/>
      <c r="BH762" s="7"/>
      <c r="BI762" s="7"/>
      <c r="BJ762" s="7"/>
    </row>
    <row r="763" spans="17:62" s="6" customFormat="1"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  <c r="BB763" s="7"/>
      <c r="BC763" s="7"/>
      <c r="BD763" s="7"/>
      <c r="BE763" s="7"/>
      <c r="BF763" s="7"/>
      <c r="BG763" s="7"/>
      <c r="BH763" s="7"/>
      <c r="BI763" s="7"/>
      <c r="BJ763" s="7"/>
    </row>
    <row r="764" spans="17:62" s="6" customFormat="1"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  <c r="BB764" s="7"/>
      <c r="BC764" s="7"/>
      <c r="BD764" s="7"/>
      <c r="BE764" s="7"/>
      <c r="BF764" s="7"/>
      <c r="BG764" s="7"/>
      <c r="BH764" s="7"/>
      <c r="BI764" s="7"/>
      <c r="BJ764" s="7"/>
    </row>
    <row r="765" spans="17:62" s="6" customFormat="1"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  <c r="BB765" s="7"/>
      <c r="BC765" s="7"/>
      <c r="BD765" s="7"/>
      <c r="BE765" s="7"/>
      <c r="BF765" s="7"/>
      <c r="BG765" s="7"/>
      <c r="BH765" s="7"/>
      <c r="BI765" s="7"/>
      <c r="BJ765" s="7"/>
    </row>
    <row r="766" spans="17:62" s="6" customFormat="1"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7"/>
      <c r="BC766" s="7"/>
      <c r="BD766" s="7"/>
      <c r="BE766" s="7"/>
      <c r="BF766" s="7"/>
      <c r="BG766" s="7"/>
      <c r="BH766" s="7"/>
      <c r="BI766" s="7"/>
      <c r="BJ766" s="7"/>
    </row>
    <row r="767" spans="17:62" s="6" customFormat="1"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7"/>
      <c r="BC767" s="7"/>
      <c r="BD767" s="7"/>
      <c r="BE767" s="7"/>
      <c r="BF767" s="7"/>
      <c r="BG767" s="7"/>
      <c r="BH767" s="7"/>
      <c r="BI767" s="7"/>
      <c r="BJ767" s="7"/>
    </row>
    <row r="768" spans="17:62" s="6" customFormat="1"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7"/>
      <c r="BC768" s="7"/>
      <c r="BD768" s="7"/>
      <c r="BE768" s="7"/>
      <c r="BF768" s="7"/>
      <c r="BG768" s="7"/>
      <c r="BH768" s="7"/>
      <c r="BI768" s="7"/>
      <c r="BJ768" s="7"/>
    </row>
    <row r="769" spans="17:62" s="6" customFormat="1"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  <c r="BB769" s="7"/>
      <c r="BC769" s="7"/>
      <c r="BD769" s="7"/>
      <c r="BE769" s="7"/>
      <c r="BF769" s="7"/>
      <c r="BG769" s="7"/>
      <c r="BH769" s="7"/>
      <c r="BI769" s="7"/>
      <c r="BJ769" s="7"/>
    </row>
    <row r="770" spans="17:62" s="6" customFormat="1"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  <c r="BB770" s="7"/>
      <c r="BC770" s="7"/>
      <c r="BD770" s="7"/>
      <c r="BE770" s="7"/>
      <c r="BF770" s="7"/>
      <c r="BG770" s="7"/>
      <c r="BH770" s="7"/>
      <c r="BI770" s="7"/>
      <c r="BJ770" s="7"/>
    </row>
    <row r="771" spans="17:62" s="6" customFormat="1"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  <c r="BB771" s="7"/>
      <c r="BC771" s="7"/>
      <c r="BD771" s="7"/>
      <c r="BE771" s="7"/>
      <c r="BF771" s="7"/>
      <c r="BG771" s="7"/>
      <c r="BH771" s="7"/>
      <c r="BI771" s="7"/>
      <c r="BJ771" s="7"/>
    </row>
    <row r="772" spans="17:62" s="6" customFormat="1"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  <c r="BB772" s="7"/>
      <c r="BC772" s="7"/>
      <c r="BD772" s="7"/>
      <c r="BE772" s="7"/>
      <c r="BF772" s="7"/>
      <c r="BG772" s="7"/>
      <c r="BH772" s="7"/>
      <c r="BI772" s="7"/>
      <c r="BJ772" s="7"/>
    </row>
    <row r="773" spans="17:62" s="6" customFormat="1"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  <c r="BB773" s="7"/>
      <c r="BC773" s="7"/>
      <c r="BD773" s="7"/>
      <c r="BE773" s="7"/>
      <c r="BF773" s="7"/>
      <c r="BG773" s="7"/>
      <c r="BH773" s="7"/>
      <c r="BI773" s="7"/>
      <c r="BJ773" s="7"/>
    </row>
    <row r="774" spans="17:62" s="6" customFormat="1"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  <c r="BB774" s="7"/>
      <c r="BC774" s="7"/>
      <c r="BD774" s="7"/>
      <c r="BE774" s="7"/>
      <c r="BF774" s="7"/>
      <c r="BG774" s="7"/>
      <c r="BH774" s="7"/>
      <c r="BI774" s="7"/>
      <c r="BJ774" s="7"/>
    </row>
    <row r="775" spans="17:62" s="6" customFormat="1"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7"/>
      <c r="BC775" s="7"/>
      <c r="BD775" s="7"/>
      <c r="BE775" s="7"/>
      <c r="BF775" s="7"/>
      <c r="BG775" s="7"/>
      <c r="BH775" s="7"/>
      <c r="BI775" s="7"/>
      <c r="BJ775" s="7"/>
    </row>
    <row r="776" spans="17:62" s="6" customFormat="1"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7"/>
      <c r="BD776" s="7"/>
      <c r="BE776" s="7"/>
      <c r="BF776" s="7"/>
      <c r="BG776" s="7"/>
      <c r="BH776" s="7"/>
      <c r="BI776" s="7"/>
      <c r="BJ776" s="7"/>
    </row>
    <row r="777" spans="17:62" s="6" customFormat="1"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7"/>
      <c r="BE777" s="7"/>
      <c r="BF777" s="7"/>
      <c r="BG777" s="7"/>
      <c r="BH777" s="7"/>
      <c r="BI777" s="7"/>
      <c r="BJ777" s="7"/>
    </row>
    <row r="778" spans="17:62" s="6" customFormat="1"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7"/>
      <c r="BC778" s="7"/>
      <c r="BD778" s="7"/>
      <c r="BE778" s="7"/>
      <c r="BF778" s="7"/>
      <c r="BG778" s="7"/>
      <c r="BH778" s="7"/>
      <c r="BI778" s="7"/>
      <c r="BJ778" s="7"/>
    </row>
    <row r="779" spans="17:62" s="6" customFormat="1"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  <c r="BB779" s="7"/>
      <c r="BC779" s="7"/>
      <c r="BD779" s="7"/>
      <c r="BE779" s="7"/>
      <c r="BF779" s="7"/>
      <c r="BG779" s="7"/>
      <c r="BH779" s="7"/>
      <c r="BI779" s="7"/>
      <c r="BJ779" s="7"/>
    </row>
    <row r="780" spans="17:62" s="6" customFormat="1"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  <c r="BB780" s="7"/>
      <c r="BC780" s="7"/>
      <c r="BD780" s="7"/>
      <c r="BE780" s="7"/>
      <c r="BF780" s="7"/>
      <c r="BG780" s="7"/>
      <c r="BH780" s="7"/>
      <c r="BI780" s="7"/>
      <c r="BJ780" s="7"/>
    </row>
    <row r="781" spans="17:62" s="6" customFormat="1"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7"/>
      <c r="BD781" s="7"/>
      <c r="BE781" s="7"/>
      <c r="BF781" s="7"/>
      <c r="BG781" s="7"/>
      <c r="BH781" s="7"/>
      <c r="BI781" s="7"/>
      <c r="BJ781" s="7"/>
    </row>
    <row r="782" spans="17:62" s="6" customFormat="1"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</row>
    <row r="783" spans="17:62" s="6" customFormat="1"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  <c r="BB783" s="7"/>
      <c r="BC783" s="7"/>
      <c r="BD783" s="7"/>
      <c r="BE783" s="7"/>
      <c r="BF783" s="7"/>
      <c r="BG783" s="7"/>
      <c r="BH783" s="7"/>
      <c r="BI783" s="7"/>
      <c r="BJ783" s="7"/>
    </row>
    <row r="784" spans="17:62" s="6" customFormat="1"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  <c r="BB784" s="7"/>
      <c r="BC784" s="7"/>
      <c r="BD784" s="7"/>
      <c r="BE784" s="7"/>
      <c r="BF784" s="7"/>
      <c r="BG784" s="7"/>
      <c r="BH784" s="7"/>
      <c r="BI784" s="7"/>
      <c r="BJ784" s="7"/>
    </row>
    <row r="785" spans="17:62" s="6" customFormat="1"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7"/>
      <c r="BC785" s="7"/>
      <c r="BD785" s="7"/>
      <c r="BE785" s="7"/>
      <c r="BF785" s="7"/>
      <c r="BG785" s="7"/>
      <c r="BH785" s="7"/>
      <c r="BI785" s="7"/>
      <c r="BJ785" s="7"/>
    </row>
    <row r="786" spans="17:62" s="6" customFormat="1"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  <c r="BB786" s="7"/>
      <c r="BC786" s="7"/>
      <c r="BD786" s="7"/>
      <c r="BE786" s="7"/>
      <c r="BF786" s="7"/>
      <c r="BG786" s="7"/>
      <c r="BH786" s="7"/>
      <c r="BI786" s="7"/>
      <c r="BJ786" s="7"/>
    </row>
    <row r="787" spans="17:62" s="6" customFormat="1"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7"/>
      <c r="BC787" s="7"/>
      <c r="BD787" s="7"/>
      <c r="BE787" s="7"/>
      <c r="BF787" s="7"/>
      <c r="BG787" s="7"/>
      <c r="BH787" s="7"/>
      <c r="BI787" s="7"/>
      <c r="BJ787" s="7"/>
    </row>
    <row r="788" spans="17:62" s="6" customFormat="1"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  <c r="BB788" s="7"/>
      <c r="BC788" s="7"/>
      <c r="BD788" s="7"/>
      <c r="BE788" s="7"/>
      <c r="BF788" s="7"/>
      <c r="BG788" s="7"/>
      <c r="BH788" s="7"/>
      <c r="BI788" s="7"/>
      <c r="BJ788" s="7"/>
    </row>
    <row r="789" spans="17:62" s="6" customFormat="1"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  <c r="BB789" s="7"/>
      <c r="BC789" s="7"/>
      <c r="BD789" s="7"/>
      <c r="BE789" s="7"/>
      <c r="BF789" s="7"/>
      <c r="BG789" s="7"/>
      <c r="BH789" s="7"/>
      <c r="BI789" s="7"/>
      <c r="BJ789" s="7"/>
    </row>
    <row r="790" spans="17:62" s="6" customFormat="1"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  <c r="BB790" s="7"/>
      <c r="BC790" s="7"/>
      <c r="BD790" s="7"/>
      <c r="BE790" s="7"/>
      <c r="BF790" s="7"/>
      <c r="BG790" s="7"/>
      <c r="BH790" s="7"/>
      <c r="BI790" s="7"/>
      <c r="BJ790" s="7"/>
    </row>
    <row r="791" spans="17:62" s="6" customFormat="1"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  <c r="BB791" s="7"/>
      <c r="BC791" s="7"/>
      <c r="BD791" s="7"/>
      <c r="BE791" s="7"/>
      <c r="BF791" s="7"/>
      <c r="BG791" s="7"/>
      <c r="BH791" s="7"/>
      <c r="BI791" s="7"/>
      <c r="BJ791" s="7"/>
    </row>
    <row r="792" spans="17:62" s="6" customFormat="1"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  <c r="BB792" s="7"/>
      <c r="BC792" s="7"/>
      <c r="BD792" s="7"/>
      <c r="BE792" s="7"/>
      <c r="BF792" s="7"/>
      <c r="BG792" s="7"/>
      <c r="BH792" s="7"/>
      <c r="BI792" s="7"/>
      <c r="BJ792" s="7"/>
    </row>
    <row r="793" spans="17:62" s="6" customFormat="1"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  <c r="BB793" s="7"/>
      <c r="BC793" s="7"/>
      <c r="BD793" s="7"/>
      <c r="BE793" s="7"/>
      <c r="BF793" s="7"/>
      <c r="BG793" s="7"/>
      <c r="BH793" s="7"/>
      <c r="BI793" s="7"/>
      <c r="BJ793" s="7"/>
    </row>
    <row r="794" spans="17:62" s="6" customFormat="1"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  <c r="BB794" s="7"/>
      <c r="BC794" s="7"/>
      <c r="BD794" s="7"/>
      <c r="BE794" s="7"/>
      <c r="BF794" s="7"/>
      <c r="BG794" s="7"/>
      <c r="BH794" s="7"/>
      <c r="BI794" s="7"/>
      <c r="BJ794" s="7"/>
    </row>
    <row r="795" spans="17:62" s="6" customFormat="1"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7"/>
      <c r="BC795" s="7"/>
      <c r="BD795" s="7"/>
      <c r="BE795" s="7"/>
      <c r="BF795" s="7"/>
      <c r="BG795" s="7"/>
      <c r="BH795" s="7"/>
      <c r="BI795" s="7"/>
      <c r="BJ795" s="7"/>
    </row>
    <row r="796" spans="17:62" s="6" customFormat="1"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  <c r="BB796" s="7"/>
      <c r="BC796" s="7"/>
      <c r="BD796" s="7"/>
      <c r="BE796" s="7"/>
      <c r="BF796" s="7"/>
      <c r="BG796" s="7"/>
      <c r="BH796" s="7"/>
      <c r="BI796" s="7"/>
      <c r="BJ796" s="7"/>
    </row>
    <row r="797" spans="17:62" s="6" customFormat="1"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7"/>
      <c r="BD797" s="7"/>
      <c r="BE797" s="7"/>
      <c r="BF797" s="7"/>
      <c r="BG797" s="7"/>
      <c r="BH797" s="7"/>
      <c r="BI797" s="7"/>
      <c r="BJ797" s="7"/>
    </row>
    <row r="798" spans="17:62" s="6" customFormat="1"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7"/>
      <c r="BD798" s="7"/>
      <c r="BE798" s="7"/>
      <c r="BF798" s="7"/>
      <c r="BG798" s="7"/>
      <c r="BH798" s="7"/>
      <c r="BI798" s="7"/>
      <c r="BJ798" s="7"/>
    </row>
    <row r="799" spans="17:62" s="6" customFormat="1"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  <c r="BB799" s="7"/>
      <c r="BC799" s="7"/>
      <c r="BD799" s="7"/>
      <c r="BE799" s="7"/>
      <c r="BF799" s="7"/>
      <c r="BG799" s="7"/>
      <c r="BH799" s="7"/>
      <c r="BI799" s="7"/>
      <c r="BJ799" s="7"/>
    </row>
    <row r="800" spans="17:62" s="6" customFormat="1"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</row>
    <row r="801" spans="17:62" s="6" customFormat="1"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7"/>
      <c r="BI801" s="7"/>
      <c r="BJ801" s="7"/>
    </row>
    <row r="802" spans="17:62" s="6" customFormat="1"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</row>
    <row r="803" spans="17:62" s="6" customFormat="1"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  <c r="BB803" s="7"/>
      <c r="BC803" s="7"/>
      <c r="BD803" s="7"/>
      <c r="BE803" s="7"/>
      <c r="BF803" s="7"/>
      <c r="BG803" s="7"/>
      <c r="BH803" s="7"/>
      <c r="BI803" s="7"/>
      <c r="BJ803" s="7"/>
    </row>
    <row r="804" spans="17:62" s="6" customFormat="1"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  <c r="BB804" s="7"/>
      <c r="BC804" s="7"/>
      <c r="BD804" s="7"/>
      <c r="BE804" s="7"/>
      <c r="BF804" s="7"/>
      <c r="BG804" s="7"/>
      <c r="BH804" s="7"/>
      <c r="BI804" s="7"/>
      <c r="BJ804" s="7"/>
    </row>
    <row r="805" spans="17:62" s="6" customFormat="1"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7"/>
      <c r="BD805" s="7"/>
      <c r="BE805" s="7"/>
      <c r="BF805" s="7"/>
      <c r="BG805" s="7"/>
      <c r="BH805" s="7"/>
      <c r="BI805" s="7"/>
      <c r="BJ805" s="7"/>
    </row>
    <row r="806" spans="17:62" s="6" customFormat="1"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  <c r="BB806" s="7"/>
      <c r="BC806" s="7"/>
      <c r="BD806" s="7"/>
      <c r="BE806" s="7"/>
      <c r="BF806" s="7"/>
      <c r="BG806" s="7"/>
      <c r="BH806" s="7"/>
      <c r="BI806" s="7"/>
      <c r="BJ806" s="7"/>
    </row>
    <row r="807" spans="17:62" s="6" customFormat="1"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7"/>
      <c r="BC807" s="7"/>
      <c r="BD807" s="7"/>
      <c r="BE807" s="7"/>
      <c r="BF807" s="7"/>
      <c r="BG807" s="7"/>
      <c r="BH807" s="7"/>
      <c r="BI807" s="7"/>
      <c r="BJ807" s="7"/>
    </row>
    <row r="808" spans="17:62" s="6" customFormat="1"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  <c r="BB808" s="7"/>
      <c r="BC808" s="7"/>
      <c r="BD808" s="7"/>
      <c r="BE808" s="7"/>
      <c r="BF808" s="7"/>
      <c r="BG808" s="7"/>
      <c r="BH808" s="7"/>
      <c r="BI808" s="7"/>
      <c r="BJ808" s="7"/>
    </row>
    <row r="809" spans="17:62" s="6" customFormat="1"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7"/>
      <c r="BE809" s="7"/>
      <c r="BF809" s="7"/>
      <c r="BG809" s="7"/>
      <c r="BH809" s="7"/>
      <c r="BI809" s="7"/>
      <c r="BJ809" s="7"/>
    </row>
    <row r="810" spans="17:62" s="6" customFormat="1"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</row>
    <row r="811" spans="17:62" s="6" customFormat="1"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  <c r="BB811" s="7"/>
      <c r="BC811" s="7"/>
      <c r="BD811" s="7"/>
      <c r="BE811" s="7"/>
      <c r="BF811" s="7"/>
      <c r="BG811" s="7"/>
      <c r="BH811" s="7"/>
      <c r="BI811" s="7"/>
      <c r="BJ811" s="7"/>
    </row>
    <row r="812" spans="17:62" s="6" customFormat="1"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</row>
    <row r="813" spans="17:62" s="6" customFormat="1"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</row>
    <row r="814" spans="17:62" s="6" customFormat="1"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7"/>
      <c r="BC814" s="7"/>
      <c r="BD814" s="7"/>
      <c r="BE814" s="7"/>
      <c r="BF814" s="7"/>
      <c r="BG814" s="7"/>
      <c r="BH814" s="7"/>
      <c r="BI814" s="7"/>
      <c r="BJ814" s="7"/>
    </row>
    <row r="815" spans="17:62" s="6" customFormat="1"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  <c r="BB815" s="7"/>
      <c r="BC815" s="7"/>
      <c r="BD815" s="7"/>
      <c r="BE815" s="7"/>
      <c r="BF815" s="7"/>
      <c r="BG815" s="7"/>
      <c r="BH815" s="7"/>
      <c r="BI815" s="7"/>
      <c r="BJ815" s="7"/>
    </row>
    <row r="816" spans="17:62" s="6" customFormat="1"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  <c r="BB816" s="7"/>
      <c r="BC816" s="7"/>
      <c r="BD816" s="7"/>
      <c r="BE816" s="7"/>
      <c r="BF816" s="7"/>
      <c r="BG816" s="7"/>
      <c r="BH816" s="7"/>
      <c r="BI816" s="7"/>
      <c r="BJ816" s="7"/>
    </row>
    <row r="817" spans="17:62" s="6" customFormat="1"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7"/>
      <c r="BE817" s="7"/>
      <c r="BF817" s="7"/>
      <c r="BG817" s="7"/>
      <c r="BH817" s="7"/>
      <c r="BI817" s="7"/>
      <c r="BJ817" s="7"/>
    </row>
    <row r="818" spans="17:62" s="6" customFormat="1"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</row>
    <row r="819" spans="17:62" s="6" customFormat="1"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</row>
    <row r="820" spans="17:62" s="6" customFormat="1"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7"/>
      <c r="BH820" s="7"/>
      <c r="BI820" s="7"/>
      <c r="BJ820" s="7"/>
    </row>
    <row r="821" spans="17:62" s="6" customFormat="1"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  <c r="BB821" s="7"/>
      <c r="BC821" s="7"/>
      <c r="BD821" s="7"/>
      <c r="BE821" s="7"/>
      <c r="BF821" s="7"/>
      <c r="BG821" s="7"/>
      <c r="BH821" s="7"/>
      <c r="BI821" s="7"/>
      <c r="BJ821" s="7"/>
    </row>
    <row r="822" spans="17:62" s="6" customFormat="1"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  <c r="BB822" s="7"/>
      <c r="BC822" s="7"/>
      <c r="BD822" s="7"/>
      <c r="BE822" s="7"/>
      <c r="BF822" s="7"/>
      <c r="BG822" s="7"/>
      <c r="BH822" s="7"/>
      <c r="BI822" s="7"/>
      <c r="BJ822" s="7"/>
    </row>
    <row r="823" spans="17:62" s="6" customFormat="1"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  <c r="BB823" s="7"/>
      <c r="BC823" s="7"/>
      <c r="BD823" s="7"/>
      <c r="BE823" s="7"/>
      <c r="BF823" s="7"/>
      <c r="BG823" s="7"/>
      <c r="BH823" s="7"/>
      <c r="BI823" s="7"/>
      <c r="BJ823" s="7"/>
    </row>
    <row r="824" spans="17:62" s="6" customFormat="1"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  <c r="BB824" s="7"/>
      <c r="BC824" s="7"/>
      <c r="BD824" s="7"/>
      <c r="BE824" s="7"/>
      <c r="BF824" s="7"/>
      <c r="BG824" s="7"/>
      <c r="BH824" s="7"/>
      <c r="BI824" s="7"/>
      <c r="BJ824" s="7"/>
    </row>
    <row r="825" spans="17:62" s="6" customFormat="1"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/>
      <c r="BE825" s="7"/>
      <c r="BF825" s="7"/>
      <c r="BG825" s="7"/>
      <c r="BH825" s="7"/>
      <c r="BI825" s="7"/>
      <c r="BJ825" s="7"/>
    </row>
    <row r="826" spans="17:62" s="6" customFormat="1"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</row>
    <row r="827" spans="17:62" s="6" customFormat="1"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</row>
    <row r="828" spans="17:62" s="6" customFormat="1"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</row>
    <row r="829" spans="17:62" s="6" customFormat="1"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  <c r="BB829" s="7"/>
      <c r="BC829" s="7"/>
      <c r="BD829" s="7"/>
      <c r="BE829" s="7"/>
      <c r="BF829" s="7"/>
      <c r="BG829" s="7"/>
      <c r="BH829" s="7"/>
      <c r="BI829" s="7"/>
      <c r="BJ829" s="7"/>
    </row>
    <row r="830" spans="17:62" s="6" customFormat="1"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  <c r="BB830" s="7"/>
      <c r="BC830" s="7"/>
      <c r="BD830" s="7"/>
      <c r="BE830" s="7"/>
      <c r="BF830" s="7"/>
      <c r="BG830" s="7"/>
      <c r="BH830" s="7"/>
      <c r="BI830" s="7"/>
      <c r="BJ830" s="7"/>
    </row>
    <row r="831" spans="17:62" s="6" customFormat="1"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</row>
    <row r="832" spans="17:62" s="6" customFormat="1"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  <c r="BB832" s="7"/>
      <c r="BC832" s="7"/>
      <c r="BD832" s="7"/>
      <c r="BE832" s="7"/>
      <c r="BF832" s="7"/>
      <c r="BG832" s="7"/>
      <c r="BH832" s="7"/>
      <c r="BI832" s="7"/>
      <c r="BJ832" s="7"/>
    </row>
    <row r="833" spans="17:62" s="6" customFormat="1"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  <c r="BB833" s="7"/>
      <c r="BC833" s="7"/>
      <c r="BD833" s="7"/>
      <c r="BE833" s="7"/>
      <c r="BF833" s="7"/>
      <c r="BG833" s="7"/>
      <c r="BH833" s="7"/>
      <c r="BI833" s="7"/>
      <c r="BJ833" s="7"/>
    </row>
    <row r="834" spans="17:62" s="6" customFormat="1"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  <c r="BB834" s="7"/>
      <c r="BC834" s="7"/>
      <c r="BD834" s="7"/>
      <c r="BE834" s="7"/>
      <c r="BF834" s="7"/>
      <c r="BG834" s="7"/>
      <c r="BH834" s="7"/>
      <c r="BI834" s="7"/>
      <c r="BJ834" s="7"/>
    </row>
    <row r="835" spans="17:62" s="6" customFormat="1"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7"/>
      <c r="BC835" s="7"/>
      <c r="BD835" s="7"/>
      <c r="BE835" s="7"/>
      <c r="BF835" s="7"/>
      <c r="BG835" s="7"/>
      <c r="BH835" s="7"/>
      <c r="BI835" s="7"/>
      <c r="BJ835" s="7"/>
    </row>
    <row r="836" spans="17:62" s="6" customFormat="1"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7"/>
      <c r="BI836" s="7"/>
      <c r="BJ836" s="7"/>
    </row>
    <row r="837" spans="17:62" s="6" customFormat="1"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  <c r="BB837" s="7"/>
      <c r="BC837" s="7"/>
      <c r="BD837" s="7"/>
      <c r="BE837" s="7"/>
      <c r="BF837" s="7"/>
      <c r="BG837" s="7"/>
      <c r="BH837" s="7"/>
      <c r="BI837" s="7"/>
      <c r="BJ837" s="7"/>
    </row>
    <row r="838" spans="17:62" s="6" customFormat="1"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  <c r="BB838" s="7"/>
      <c r="BC838" s="7"/>
      <c r="BD838" s="7"/>
      <c r="BE838" s="7"/>
      <c r="BF838" s="7"/>
      <c r="BG838" s="7"/>
      <c r="BH838" s="7"/>
      <c r="BI838" s="7"/>
      <c r="BJ838" s="7"/>
    </row>
    <row r="839" spans="17:62" s="6" customFormat="1"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</row>
    <row r="840" spans="17:62" s="6" customFormat="1"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  <c r="BB840" s="7"/>
      <c r="BC840" s="7"/>
      <c r="BD840" s="7"/>
      <c r="BE840" s="7"/>
      <c r="BF840" s="7"/>
      <c r="BG840" s="7"/>
      <c r="BH840" s="7"/>
      <c r="BI840" s="7"/>
      <c r="BJ840" s="7"/>
    </row>
    <row r="841" spans="17:62" s="6" customFormat="1"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  <c r="BB841" s="7"/>
      <c r="BC841" s="7"/>
      <c r="BD841" s="7"/>
      <c r="BE841" s="7"/>
      <c r="BF841" s="7"/>
      <c r="BG841" s="7"/>
      <c r="BH841" s="7"/>
      <c r="BI841" s="7"/>
      <c r="BJ841" s="7"/>
    </row>
    <row r="842" spans="17:62" s="6" customFormat="1"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7"/>
      <c r="BE842" s="7"/>
      <c r="BF842" s="7"/>
      <c r="BG842" s="7"/>
      <c r="BH842" s="7"/>
      <c r="BI842" s="7"/>
      <c r="BJ842" s="7"/>
    </row>
    <row r="843" spans="17:62" s="6" customFormat="1"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  <c r="BB843" s="7"/>
      <c r="BC843" s="7"/>
      <c r="BD843" s="7"/>
      <c r="BE843" s="7"/>
      <c r="BF843" s="7"/>
      <c r="BG843" s="7"/>
      <c r="BH843" s="7"/>
      <c r="BI843" s="7"/>
      <c r="BJ843" s="7"/>
    </row>
    <row r="844" spans="17:62" s="6" customFormat="1"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7"/>
      <c r="BC844" s="7"/>
      <c r="BD844" s="7"/>
      <c r="BE844" s="7"/>
      <c r="BF844" s="7"/>
      <c r="BG844" s="7"/>
      <c r="BH844" s="7"/>
      <c r="BI844" s="7"/>
      <c r="BJ844" s="7"/>
    </row>
    <row r="845" spans="17:62" s="6" customFormat="1"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  <c r="BB845" s="7"/>
      <c r="BC845" s="7"/>
      <c r="BD845" s="7"/>
      <c r="BE845" s="7"/>
      <c r="BF845" s="7"/>
      <c r="BG845" s="7"/>
      <c r="BH845" s="7"/>
      <c r="BI845" s="7"/>
      <c r="BJ845" s="7"/>
    </row>
    <row r="846" spans="17:62" s="6" customFormat="1"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  <c r="BB846" s="7"/>
      <c r="BC846" s="7"/>
      <c r="BD846" s="7"/>
      <c r="BE846" s="7"/>
      <c r="BF846" s="7"/>
      <c r="BG846" s="7"/>
      <c r="BH846" s="7"/>
      <c r="BI846" s="7"/>
      <c r="BJ846" s="7"/>
    </row>
    <row r="847" spans="17:62" s="6" customFormat="1"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7"/>
      <c r="BC847" s="7"/>
      <c r="BD847" s="7"/>
      <c r="BE847" s="7"/>
      <c r="BF847" s="7"/>
      <c r="BG847" s="7"/>
      <c r="BH847" s="7"/>
      <c r="BI847" s="7"/>
      <c r="BJ847" s="7"/>
    </row>
    <row r="848" spans="17:62" s="6" customFormat="1"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  <c r="BB848" s="7"/>
      <c r="BC848" s="7"/>
      <c r="BD848" s="7"/>
      <c r="BE848" s="7"/>
      <c r="BF848" s="7"/>
      <c r="BG848" s="7"/>
      <c r="BH848" s="7"/>
      <c r="BI848" s="7"/>
      <c r="BJ848" s="7"/>
    </row>
    <row r="849" spans="17:62" s="6" customFormat="1"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  <c r="BB849" s="7"/>
      <c r="BC849" s="7"/>
      <c r="BD849" s="7"/>
      <c r="BE849" s="7"/>
      <c r="BF849" s="7"/>
      <c r="BG849" s="7"/>
      <c r="BH849" s="7"/>
      <c r="BI849" s="7"/>
      <c r="BJ849" s="7"/>
    </row>
    <row r="850" spans="17:62" s="6" customFormat="1"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  <c r="BB850" s="7"/>
      <c r="BC850" s="7"/>
      <c r="BD850" s="7"/>
      <c r="BE850" s="7"/>
      <c r="BF850" s="7"/>
      <c r="BG850" s="7"/>
      <c r="BH850" s="7"/>
      <c r="BI850" s="7"/>
      <c r="BJ850" s="7"/>
    </row>
    <row r="851" spans="17:62" s="6" customFormat="1"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  <c r="BB851" s="7"/>
      <c r="BC851" s="7"/>
      <c r="BD851" s="7"/>
      <c r="BE851" s="7"/>
      <c r="BF851" s="7"/>
      <c r="BG851" s="7"/>
      <c r="BH851" s="7"/>
      <c r="BI851" s="7"/>
      <c r="BJ851" s="7"/>
    </row>
    <row r="852" spans="17:62" s="6" customFormat="1"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7"/>
      <c r="BE852" s="7"/>
      <c r="BF852" s="7"/>
      <c r="BG852" s="7"/>
      <c r="BH852" s="7"/>
      <c r="BI852" s="7"/>
      <c r="BJ852" s="7"/>
    </row>
    <row r="853" spans="17:62" s="6" customFormat="1"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  <c r="BB853" s="7"/>
      <c r="BC853" s="7"/>
      <c r="BD853" s="7"/>
      <c r="BE853" s="7"/>
      <c r="BF853" s="7"/>
      <c r="BG853" s="7"/>
      <c r="BH853" s="7"/>
      <c r="BI853" s="7"/>
      <c r="BJ853" s="7"/>
    </row>
    <row r="854" spans="17:62" s="6" customFormat="1"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  <c r="BB854" s="7"/>
      <c r="BC854" s="7"/>
      <c r="BD854" s="7"/>
      <c r="BE854" s="7"/>
      <c r="BF854" s="7"/>
      <c r="BG854" s="7"/>
      <c r="BH854" s="7"/>
      <c r="BI854" s="7"/>
      <c r="BJ854" s="7"/>
    </row>
    <row r="855" spans="17:62" s="6" customFormat="1"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  <c r="BB855" s="7"/>
      <c r="BC855" s="7"/>
      <c r="BD855" s="7"/>
      <c r="BE855" s="7"/>
      <c r="BF855" s="7"/>
      <c r="BG855" s="7"/>
      <c r="BH855" s="7"/>
      <c r="BI855" s="7"/>
      <c r="BJ855" s="7"/>
    </row>
    <row r="856" spans="17:62" s="6" customFormat="1"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  <c r="BB856" s="7"/>
      <c r="BC856" s="7"/>
      <c r="BD856" s="7"/>
      <c r="BE856" s="7"/>
      <c r="BF856" s="7"/>
      <c r="BG856" s="7"/>
      <c r="BH856" s="7"/>
      <c r="BI856" s="7"/>
      <c r="BJ856" s="7"/>
    </row>
    <row r="857" spans="17:62" s="6" customFormat="1"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  <c r="BB857" s="7"/>
      <c r="BC857" s="7"/>
      <c r="BD857" s="7"/>
      <c r="BE857" s="7"/>
      <c r="BF857" s="7"/>
      <c r="BG857" s="7"/>
      <c r="BH857" s="7"/>
      <c r="BI857" s="7"/>
      <c r="BJ857" s="7"/>
    </row>
    <row r="858" spans="17:62" s="6" customFormat="1"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  <c r="BB858" s="7"/>
      <c r="BC858" s="7"/>
      <c r="BD858" s="7"/>
      <c r="BE858" s="7"/>
      <c r="BF858" s="7"/>
      <c r="BG858" s="7"/>
      <c r="BH858" s="7"/>
      <c r="BI858" s="7"/>
      <c r="BJ858" s="7"/>
    </row>
    <row r="859" spans="17:62" s="6" customFormat="1"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  <c r="BB859" s="7"/>
      <c r="BC859" s="7"/>
      <c r="BD859" s="7"/>
      <c r="BE859" s="7"/>
      <c r="BF859" s="7"/>
      <c r="BG859" s="7"/>
      <c r="BH859" s="7"/>
      <c r="BI859" s="7"/>
      <c r="BJ859" s="7"/>
    </row>
    <row r="860" spans="17:62" s="6" customFormat="1"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7"/>
      <c r="BC860" s="7"/>
      <c r="BD860" s="7"/>
      <c r="BE860" s="7"/>
      <c r="BF860" s="7"/>
      <c r="BG860" s="7"/>
      <c r="BH860" s="7"/>
      <c r="BI860" s="7"/>
      <c r="BJ860" s="7"/>
    </row>
    <row r="861" spans="17:62" s="6" customFormat="1"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  <c r="BB861" s="7"/>
      <c r="BC861" s="7"/>
      <c r="BD861" s="7"/>
      <c r="BE861" s="7"/>
      <c r="BF861" s="7"/>
      <c r="BG861" s="7"/>
      <c r="BH861" s="7"/>
      <c r="BI861" s="7"/>
      <c r="BJ861" s="7"/>
    </row>
    <row r="862" spans="17:62" s="6" customFormat="1"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  <c r="BB862" s="7"/>
      <c r="BC862" s="7"/>
      <c r="BD862" s="7"/>
      <c r="BE862" s="7"/>
      <c r="BF862" s="7"/>
      <c r="BG862" s="7"/>
      <c r="BH862" s="7"/>
      <c r="BI862" s="7"/>
      <c r="BJ862" s="7"/>
    </row>
    <row r="863" spans="17:62" s="6" customFormat="1"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7"/>
      <c r="BE863" s="7"/>
      <c r="BF863" s="7"/>
      <c r="BG863" s="7"/>
      <c r="BH863" s="7"/>
      <c r="BI863" s="7"/>
      <c r="BJ863" s="7"/>
    </row>
    <row r="864" spans="17:62" s="6" customFormat="1"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  <c r="BB864" s="7"/>
      <c r="BC864" s="7"/>
      <c r="BD864" s="7"/>
      <c r="BE864" s="7"/>
      <c r="BF864" s="7"/>
      <c r="BG864" s="7"/>
      <c r="BH864" s="7"/>
      <c r="BI864" s="7"/>
      <c r="BJ864" s="7"/>
    </row>
    <row r="865" spans="17:62" s="6" customFormat="1"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  <c r="BB865" s="7"/>
      <c r="BC865" s="7"/>
      <c r="BD865" s="7"/>
      <c r="BE865" s="7"/>
      <c r="BF865" s="7"/>
      <c r="BG865" s="7"/>
      <c r="BH865" s="7"/>
      <c r="BI865" s="7"/>
      <c r="BJ865" s="7"/>
    </row>
    <row r="866" spans="17:62" s="6" customFormat="1"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  <c r="BB866" s="7"/>
      <c r="BC866" s="7"/>
      <c r="BD866" s="7"/>
      <c r="BE866" s="7"/>
      <c r="BF866" s="7"/>
      <c r="BG866" s="7"/>
      <c r="BH866" s="7"/>
      <c r="BI866" s="7"/>
      <c r="BJ866" s="7"/>
    </row>
    <row r="867" spans="17:62" s="6" customFormat="1"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  <c r="BB867" s="7"/>
      <c r="BC867" s="7"/>
      <c r="BD867" s="7"/>
      <c r="BE867" s="7"/>
      <c r="BF867" s="7"/>
      <c r="BG867" s="7"/>
      <c r="BH867" s="7"/>
      <c r="BI867" s="7"/>
      <c r="BJ867" s="7"/>
    </row>
    <row r="868" spans="17:62" s="6" customFormat="1"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  <c r="BB868" s="7"/>
      <c r="BC868" s="7"/>
      <c r="BD868" s="7"/>
      <c r="BE868" s="7"/>
      <c r="BF868" s="7"/>
      <c r="BG868" s="7"/>
      <c r="BH868" s="7"/>
      <c r="BI868" s="7"/>
      <c r="BJ868" s="7"/>
    </row>
    <row r="869" spans="17:62" s="6" customFormat="1"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7"/>
      <c r="BC869" s="7"/>
      <c r="BD869" s="7"/>
      <c r="BE869" s="7"/>
      <c r="BF869" s="7"/>
      <c r="BG869" s="7"/>
      <c r="BH869" s="7"/>
      <c r="BI869" s="7"/>
      <c r="BJ869" s="7"/>
    </row>
    <row r="870" spans="17:62" s="6" customFormat="1"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  <c r="BB870" s="7"/>
      <c r="BC870" s="7"/>
      <c r="BD870" s="7"/>
      <c r="BE870" s="7"/>
      <c r="BF870" s="7"/>
      <c r="BG870" s="7"/>
      <c r="BH870" s="7"/>
      <c r="BI870" s="7"/>
      <c r="BJ870" s="7"/>
    </row>
    <row r="871" spans="17:62" s="6" customFormat="1"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  <c r="BB871" s="7"/>
      <c r="BC871" s="7"/>
      <c r="BD871" s="7"/>
      <c r="BE871" s="7"/>
      <c r="BF871" s="7"/>
      <c r="BG871" s="7"/>
      <c r="BH871" s="7"/>
      <c r="BI871" s="7"/>
      <c r="BJ871" s="7"/>
    </row>
    <row r="872" spans="17:62" s="6" customFormat="1"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7"/>
      <c r="BE872" s="7"/>
      <c r="BF872" s="7"/>
      <c r="BG872" s="7"/>
      <c r="BH872" s="7"/>
      <c r="BI872" s="7"/>
      <c r="BJ872" s="7"/>
    </row>
    <row r="873" spans="17:62" s="6" customFormat="1"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  <c r="BB873" s="7"/>
      <c r="BC873" s="7"/>
      <c r="BD873" s="7"/>
      <c r="BE873" s="7"/>
      <c r="BF873" s="7"/>
      <c r="BG873" s="7"/>
      <c r="BH873" s="7"/>
      <c r="BI873" s="7"/>
      <c r="BJ873" s="7"/>
    </row>
    <row r="874" spans="17:62" s="6" customFormat="1"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7"/>
      <c r="BH874" s="7"/>
      <c r="BI874" s="7"/>
      <c r="BJ874" s="7"/>
    </row>
    <row r="875" spans="17:62" s="6" customFormat="1"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7"/>
      <c r="BH875" s="7"/>
      <c r="BI875" s="7"/>
      <c r="BJ875" s="7"/>
    </row>
    <row r="876" spans="17:62" s="6" customFormat="1"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7"/>
      <c r="BH876" s="7"/>
      <c r="BI876" s="7"/>
      <c r="BJ876" s="7"/>
    </row>
    <row r="877" spans="17:62" s="6" customFormat="1"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7"/>
      <c r="BH877" s="7"/>
      <c r="BI877" s="7"/>
      <c r="BJ877" s="7"/>
    </row>
    <row r="878" spans="17:62" s="6" customFormat="1"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7"/>
      <c r="BH878" s="7"/>
      <c r="BI878" s="7"/>
      <c r="BJ878" s="7"/>
    </row>
    <row r="879" spans="17:62" s="6" customFormat="1"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7"/>
      <c r="BH879" s="7"/>
      <c r="BI879" s="7"/>
      <c r="BJ879" s="7"/>
    </row>
    <row r="880" spans="17:62" s="6" customFormat="1"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7"/>
      <c r="BH880" s="7"/>
      <c r="BI880" s="7"/>
      <c r="BJ880" s="7"/>
    </row>
    <row r="881" spans="17:62" s="6" customFormat="1"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7"/>
      <c r="BH881" s="7"/>
      <c r="BI881" s="7"/>
      <c r="BJ881" s="7"/>
    </row>
    <row r="882" spans="17:62" s="6" customFormat="1"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</row>
    <row r="883" spans="17:62" s="6" customFormat="1"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</row>
    <row r="884" spans="17:62" s="6" customFormat="1"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</row>
    <row r="885" spans="17:62" s="6" customFormat="1"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</row>
    <row r="886" spans="17:62" s="6" customFormat="1"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</row>
    <row r="887" spans="17:62" s="6" customFormat="1"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</row>
    <row r="888" spans="17:62" s="6" customFormat="1"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  <c r="BB888" s="7"/>
      <c r="BC888" s="7"/>
      <c r="BD888" s="7"/>
      <c r="BE888" s="7"/>
      <c r="BF888" s="7"/>
      <c r="BG888" s="7"/>
      <c r="BH888" s="7"/>
      <c r="BI888" s="7"/>
      <c r="BJ888" s="7"/>
    </row>
    <row r="889" spans="17:62" s="6" customFormat="1"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  <c r="BB889" s="7"/>
      <c r="BC889" s="7"/>
      <c r="BD889" s="7"/>
      <c r="BE889" s="7"/>
      <c r="BF889" s="7"/>
      <c r="BG889" s="7"/>
      <c r="BH889" s="7"/>
      <c r="BI889" s="7"/>
      <c r="BJ889" s="7"/>
    </row>
    <row r="890" spans="17:62" s="6" customFormat="1"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</row>
    <row r="891" spans="17:62" s="6" customFormat="1"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7"/>
      <c r="BE891" s="7"/>
      <c r="BF891" s="7"/>
      <c r="BG891" s="7"/>
      <c r="BH891" s="7"/>
      <c r="BI891" s="7"/>
      <c r="BJ891" s="7"/>
    </row>
    <row r="892" spans="17:62" s="6" customFormat="1"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</row>
    <row r="893" spans="17:62" s="6" customFormat="1"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  <c r="BB893" s="7"/>
      <c r="BC893" s="7"/>
      <c r="BD893" s="7"/>
      <c r="BE893" s="7"/>
      <c r="BF893" s="7"/>
      <c r="BG893" s="7"/>
      <c r="BH893" s="7"/>
      <c r="BI893" s="7"/>
      <c r="BJ893" s="7"/>
    </row>
    <row r="894" spans="17:62" s="6" customFormat="1"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7"/>
      <c r="BC894" s="7"/>
      <c r="BD894" s="7"/>
      <c r="BE894" s="7"/>
      <c r="BF894" s="7"/>
      <c r="BG894" s="7"/>
      <c r="BH894" s="7"/>
      <c r="BI894" s="7"/>
      <c r="BJ894" s="7"/>
    </row>
    <row r="895" spans="17:62" s="6" customFormat="1"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</row>
    <row r="896" spans="17:62" s="6" customFormat="1"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</row>
    <row r="897" spans="17:62" s="6" customFormat="1"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  <c r="BB897" s="7"/>
      <c r="BC897" s="7"/>
      <c r="BD897" s="7"/>
      <c r="BE897" s="7"/>
      <c r="BF897" s="7"/>
      <c r="BG897" s="7"/>
      <c r="BH897" s="7"/>
      <c r="BI897" s="7"/>
      <c r="BJ897" s="7"/>
    </row>
    <row r="898" spans="17:62" s="6" customFormat="1"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  <c r="BB898" s="7"/>
      <c r="BC898" s="7"/>
      <c r="BD898" s="7"/>
      <c r="BE898" s="7"/>
      <c r="BF898" s="7"/>
      <c r="BG898" s="7"/>
      <c r="BH898" s="7"/>
      <c r="BI898" s="7"/>
      <c r="BJ898" s="7"/>
    </row>
    <row r="899" spans="17:62" s="6" customFormat="1"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/>
      <c r="BE899" s="7"/>
      <c r="BF899" s="7"/>
      <c r="BG899" s="7"/>
      <c r="BH899" s="7"/>
      <c r="BI899" s="7"/>
      <c r="BJ899" s="7"/>
    </row>
    <row r="900" spans="17:62" s="6" customFormat="1"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7"/>
      <c r="BC900" s="7"/>
      <c r="BD900" s="7"/>
      <c r="BE900" s="7"/>
      <c r="BF900" s="7"/>
      <c r="BG900" s="7"/>
      <c r="BH900" s="7"/>
      <c r="BI900" s="7"/>
      <c r="BJ900" s="7"/>
    </row>
    <row r="901" spans="17:62" s="6" customFormat="1"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</row>
    <row r="902" spans="17:62" s="6" customFormat="1"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</row>
    <row r="903" spans="17:62" s="6" customFormat="1"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</row>
    <row r="904" spans="17:62" s="6" customFormat="1"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</row>
    <row r="905" spans="17:62" s="6" customFormat="1"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  <c r="BB905" s="7"/>
      <c r="BC905" s="7"/>
      <c r="BD905" s="7"/>
      <c r="BE905" s="7"/>
      <c r="BF905" s="7"/>
      <c r="BG905" s="7"/>
      <c r="BH905" s="7"/>
      <c r="BI905" s="7"/>
      <c r="BJ905" s="7"/>
    </row>
    <row r="906" spans="17:62" s="6" customFormat="1"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</row>
    <row r="907" spans="17:62" s="6" customFormat="1"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</row>
    <row r="908" spans="17:62" s="6" customFormat="1"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</row>
    <row r="909" spans="17:62" s="6" customFormat="1"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</row>
    <row r="910" spans="17:62" s="6" customFormat="1"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</row>
    <row r="911" spans="17:62" s="6" customFormat="1"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</row>
    <row r="912" spans="17:62" s="6" customFormat="1"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</row>
    <row r="913" spans="17:62" s="6" customFormat="1"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</row>
    <row r="914" spans="17:62" s="6" customFormat="1"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</row>
    <row r="915" spans="17:62" s="6" customFormat="1"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</row>
    <row r="916" spans="17:62" s="6" customFormat="1"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</row>
    <row r="917" spans="17:62" s="6" customFormat="1"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</row>
    <row r="918" spans="17:62" s="6" customFormat="1"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</row>
    <row r="919" spans="17:62" s="6" customFormat="1"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</row>
    <row r="920" spans="17:62" s="6" customFormat="1"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</row>
    <row r="921" spans="17:62" s="6" customFormat="1"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</row>
    <row r="922" spans="17:62" s="6" customFormat="1"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</row>
    <row r="923" spans="17:62" s="6" customFormat="1"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</row>
    <row r="924" spans="17:62" s="6" customFormat="1"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</row>
    <row r="925" spans="17:62" s="6" customFormat="1"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</row>
    <row r="926" spans="17:62" s="6" customFormat="1"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</row>
    <row r="927" spans="17:62" s="6" customFormat="1"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</row>
    <row r="928" spans="17:62" s="6" customFormat="1"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</row>
    <row r="929" spans="17:62" s="6" customFormat="1"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</row>
    <row r="930" spans="17:62" s="6" customFormat="1"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</row>
    <row r="931" spans="17:62" s="6" customFormat="1"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</row>
    <row r="932" spans="17:62" s="6" customFormat="1"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</row>
    <row r="933" spans="17:62" s="6" customFormat="1"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</row>
    <row r="934" spans="17:62" s="6" customFormat="1"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</row>
    <row r="935" spans="17:62" s="6" customFormat="1"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</row>
    <row r="936" spans="17:62" s="6" customFormat="1"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</row>
    <row r="937" spans="17:62" s="6" customFormat="1"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</row>
    <row r="938" spans="17:62" s="6" customFormat="1"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</row>
    <row r="939" spans="17:62" s="6" customFormat="1"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</row>
    <row r="940" spans="17:62" s="6" customFormat="1"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</row>
    <row r="941" spans="17:62" s="6" customFormat="1"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</row>
    <row r="942" spans="17:62" s="6" customFormat="1"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7"/>
      <c r="BE942" s="7"/>
      <c r="BF942" s="7"/>
      <c r="BG942" s="7"/>
      <c r="BH942" s="7"/>
      <c r="BI942" s="7"/>
      <c r="BJ942" s="7"/>
    </row>
    <row r="943" spans="17:62" s="6" customFormat="1"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  <c r="BB943" s="7"/>
      <c r="BC943" s="7"/>
      <c r="BD943" s="7"/>
      <c r="BE943" s="7"/>
      <c r="BF943" s="7"/>
      <c r="BG943" s="7"/>
      <c r="BH943" s="7"/>
      <c r="BI943" s="7"/>
      <c r="BJ943" s="7"/>
    </row>
    <row r="944" spans="17:62" s="6" customFormat="1"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  <c r="BB944" s="7"/>
      <c r="BC944" s="7"/>
      <c r="BD944" s="7"/>
      <c r="BE944" s="7"/>
      <c r="BF944" s="7"/>
      <c r="BG944" s="7"/>
      <c r="BH944" s="7"/>
      <c r="BI944" s="7"/>
      <c r="BJ944" s="7"/>
    </row>
    <row r="945" spans="17:62" s="6" customFormat="1"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  <c r="BB945" s="7"/>
      <c r="BC945" s="7"/>
      <c r="BD945" s="7"/>
      <c r="BE945" s="7"/>
      <c r="BF945" s="7"/>
      <c r="BG945" s="7"/>
      <c r="BH945" s="7"/>
      <c r="BI945" s="7"/>
      <c r="BJ945" s="7"/>
    </row>
    <row r="946" spans="17:62" s="6" customFormat="1"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  <c r="BB946" s="7"/>
      <c r="BC946" s="7"/>
      <c r="BD946" s="7"/>
      <c r="BE946" s="7"/>
      <c r="BF946" s="7"/>
      <c r="BG946" s="7"/>
      <c r="BH946" s="7"/>
      <c r="BI946" s="7"/>
      <c r="BJ946" s="7"/>
    </row>
    <row r="947" spans="17:62" s="6" customFormat="1"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  <c r="BB947" s="7"/>
      <c r="BC947" s="7"/>
      <c r="BD947" s="7"/>
      <c r="BE947" s="7"/>
      <c r="BF947" s="7"/>
      <c r="BG947" s="7"/>
      <c r="BH947" s="7"/>
      <c r="BI947" s="7"/>
      <c r="BJ947" s="7"/>
    </row>
    <row r="948" spans="17:62" s="6" customFormat="1"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  <c r="BB948" s="7"/>
      <c r="BC948" s="7"/>
      <c r="BD948" s="7"/>
      <c r="BE948" s="7"/>
      <c r="BF948" s="7"/>
      <c r="BG948" s="7"/>
      <c r="BH948" s="7"/>
      <c r="BI948" s="7"/>
      <c r="BJ948" s="7"/>
    </row>
    <row r="949" spans="17:62" s="6" customFormat="1"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  <c r="BB949" s="7"/>
      <c r="BC949" s="7"/>
      <c r="BD949" s="7"/>
      <c r="BE949" s="7"/>
      <c r="BF949" s="7"/>
      <c r="BG949" s="7"/>
      <c r="BH949" s="7"/>
      <c r="BI949" s="7"/>
      <c r="BJ949" s="7"/>
    </row>
    <row r="950" spans="17:62" s="6" customFormat="1"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7"/>
      <c r="BE950" s="7"/>
      <c r="BF950" s="7"/>
      <c r="BG950" s="7"/>
      <c r="BH950" s="7"/>
      <c r="BI950" s="7"/>
      <c r="BJ950" s="7"/>
    </row>
    <row r="951" spans="17:62" s="6" customFormat="1"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  <c r="BB951" s="7"/>
      <c r="BC951" s="7"/>
      <c r="BD951" s="7"/>
      <c r="BE951" s="7"/>
      <c r="BF951" s="7"/>
      <c r="BG951" s="7"/>
      <c r="BH951" s="7"/>
      <c r="BI951" s="7"/>
      <c r="BJ951" s="7"/>
    </row>
    <row r="952" spans="17:62" s="6" customFormat="1"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</row>
    <row r="953" spans="17:62" s="6" customFormat="1"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  <c r="BB953" s="7"/>
      <c r="BC953" s="7"/>
      <c r="BD953" s="7"/>
      <c r="BE953" s="7"/>
      <c r="BF953" s="7"/>
      <c r="BG953" s="7"/>
      <c r="BH953" s="7"/>
      <c r="BI953" s="7"/>
      <c r="BJ953" s="7"/>
    </row>
    <row r="954" spans="17:62" s="6" customFormat="1"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  <c r="BB954" s="7"/>
      <c r="BC954" s="7"/>
      <c r="BD954" s="7"/>
      <c r="BE954" s="7"/>
      <c r="BF954" s="7"/>
      <c r="BG954" s="7"/>
      <c r="BH954" s="7"/>
      <c r="BI954" s="7"/>
      <c r="BJ954" s="7"/>
    </row>
    <row r="955" spans="17:62" s="6" customFormat="1"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  <c r="BB955" s="7"/>
      <c r="BC955" s="7"/>
      <c r="BD955" s="7"/>
      <c r="BE955" s="7"/>
      <c r="BF955" s="7"/>
      <c r="BG955" s="7"/>
      <c r="BH955" s="7"/>
      <c r="BI955" s="7"/>
      <c r="BJ955" s="7"/>
    </row>
    <row r="956" spans="17:62" s="6" customFormat="1"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7"/>
      <c r="BE956" s="7"/>
      <c r="BF956" s="7"/>
      <c r="BG956" s="7"/>
      <c r="BH956" s="7"/>
      <c r="BI956" s="7"/>
      <c r="BJ956" s="7"/>
    </row>
    <row r="957" spans="17:62" s="6" customFormat="1"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7"/>
      <c r="BE957" s="7"/>
      <c r="BF957" s="7"/>
      <c r="BG957" s="7"/>
      <c r="BH957" s="7"/>
      <c r="BI957" s="7"/>
      <c r="BJ957" s="7"/>
    </row>
    <row r="958" spans="17:62" s="6" customFormat="1"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7"/>
      <c r="BF958" s="7"/>
      <c r="BG958" s="7"/>
      <c r="BH958" s="7"/>
      <c r="BI958" s="7"/>
      <c r="BJ958" s="7"/>
    </row>
    <row r="959" spans="17:62" s="6" customFormat="1"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  <c r="BB959" s="7"/>
      <c r="BC959" s="7"/>
      <c r="BD959" s="7"/>
      <c r="BE959" s="7"/>
      <c r="BF959" s="7"/>
      <c r="BG959" s="7"/>
      <c r="BH959" s="7"/>
      <c r="BI959" s="7"/>
      <c r="BJ959" s="7"/>
    </row>
    <row r="960" spans="17:62" s="6" customFormat="1"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  <c r="BB960" s="7"/>
      <c r="BC960" s="7"/>
      <c r="BD960" s="7"/>
      <c r="BE960" s="7"/>
      <c r="BF960" s="7"/>
      <c r="BG960" s="7"/>
      <c r="BH960" s="7"/>
      <c r="BI960" s="7"/>
      <c r="BJ960" s="7"/>
    </row>
    <row r="961" spans="17:62" s="6" customFormat="1"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</row>
    <row r="962" spans="17:62" s="6" customFormat="1"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  <c r="BB962" s="7"/>
      <c r="BC962" s="7"/>
      <c r="BD962" s="7"/>
      <c r="BE962" s="7"/>
      <c r="BF962" s="7"/>
      <c r="BG962" s="7"/>
      <c r="BH962" s="7"/>
      <c r="BI962" s="7"/>
      <c r="BJ962" s="7"/>
    </row>
    <row r="963" spans="17:62" s="6" customFormat="1"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7"/>
      <c r="BI963" s="7"/>
      <c r="BJ963" s="7"/>
    </row>
    <row r="964" spans="17:62" s="6" customFormat="1"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</row>
    <row r="965" spans="17:62" s="6" customFormat="1"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</row>
    <row r="966" spans="17:62" s="6" customFormat="1"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7"/>
      <c r="BC966" s="7"/>
      <c r="BD966" s="7"/>
      <c r="BE966" s="7"/>
      <c r="BF966" s="7"/>
      <c r="BG966" s="7"/>
      <c r="BH966" s="7"/>
      <c r="BI966" s="7"/>
      <c r="BJ966" s="7"/>
    </row>
    <row r="967" spans="17:62" s="6" customFormat="1"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7"/>
      <c r="BJ967" s="7"/>
    </row>
    <row r="968" spans="17:62" s="6" customFormat="1"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</row>
    <row r="969" spans="17:62" s="6" customFormat="1"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  <c r="BB969" s="7"/>
      <c r="BC969" s="7"/>
      <c r="BD969" s="7"/>
      <c r="BE969" s="7"/>
      <c r="BF969" s="7"/>
      <c r="BG969" s="7"/>
      <c r="BH969" s="7"/>
      <c r="BI969" s="7"/>
      <c r="BJ969" s="7"/>
    </row>
    <row r="970" spans="17:62" s="6" customFormat="1"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  <c r="BB970" s="7"/>
      <c r="BC970" s="7"/>
      <c r="BD970" s="7"/>
      <c r="BE970" s="7"/>
      <c r="BF970" s="7"/>
      <c r="BG970" s="7"/>
      <c r="BH970" s="7"/>
      <c r="BI970" s="7"/>
      <c r="BJ970" s="7"/>
    </row>
    <row r="971" spans="17:62" s="6" customFormat="1"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7"/>
      <c r="BD971" s="7"/>
      <c r="BE971" s="7"/>
      <c r="BF971" s="7"/>
      <c r="BG971" s="7"/>
      <c r="BH971" s="7"/>
      <c r="BI971" s="7"/>
      <c r="BJ971" s="7"/>
    </row>
    <row r="972" spans="17:62" s="6" customFormat="1"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  <c r="BB972" s="7"/>
      <c r="BC972" s="7"/>
      <c r="BD972" s="7"/>
      <c r="BE972" s="7"/>
      <c r="BF972" s="7"/>
      <c r="BG972" s="7"/>
      <c r="BH972" s="7"/>
      <c r="BI972" s="7"/>
      <c r="BJ972" s="7"/>
    </row>
    <row r="973" spans="17:62" s="6" customFormat="1"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</row>
    <row r="974" spans="17:62" s="6" customFormat="1"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  <c r="BB974" s="7"/>
      <c r="BC974" s="7"/>
      <c r="BD974" s="7"/>
      <c r="BE974" s="7"/>
      <c r="BF974" s="7"/>
      <c r="BG974" s="7"/>
      <c r="BH974" s="7"/>
      <c r="BI974" s="7"/>
      <c r="BJ974" s="7"/>
    </row>
    <row r="975" spans="17:62" s="6" customFormat="1"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  <c r="BB975" s="7"/>
      <c r="BC975" s="7"/>
      <c r="BD975" s="7"/>
      <c r="BE975" s="7"/>
      <c r="BF975" s="7"/>
      <c r="BG975" s="7"/>
      <c r="BH975" s="7"/>
      <c r="BI975" s="7"/>
      <c r="BJ975" s="7"/>
    </row>
    <row r="976" spans="17:62" s="6" customFormat="1"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7"/>
      <c r="BC976" s="7"/>
      <c r="BD976" s="7"/>
      <c r="BE976" s="7"/>
      <c r="BF976" s="7"/>
      <c r="BG976" s="7"/>
      <c r="BH976" s="7"/>
      <c r="BI976" s="7"/>
      <c r="BJ976" s="7"/>
    </row>
    <row r="977" spans="17:62" s="6" customFormat="1"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  <c r="BB977" s="7"/>
      <c r="BC977" s="7"/>
      <c r="BD977" s="7"/>
      <c r="BE977" s="7"/>
      <c r="BF977" s="7"/>
      <c r="BG977" s="7"/>
      <c r="BH977" s="7"/>
      <c r="BI977" s="7"/>
      <c r="BJ977" s="7"/>
    </row>
    <row r="978" spans="17:62" s="6" customFormat="1"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7"/>
      <c r="BC978" s="7"/>
      <c r="BD978" s="7"/>
      <c r="BE978" s="7"/>
      <c r="BF978" s="7"/>
      <c r="BG978" s="7"/>
      <c r="BH978" s="7"/>
      <c r="BI978" s="7"/>
      <c r="BJ978" s="7"/>
    </row>
    <row r="979" spans="17:62" s="6" customFormat="1"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7"/>
      <c r="BC979" s="7"/>
      <c r="BD979" s="7"/>
      <c r="BE979" s="7"/>
      <c r="BF979" s="7"/>
      <c r="BG979" s="7"/>
      <c r="BH979" s="7"/>
      <c r="BI979" s="7"/>
      <c r="BJ979" s="7"/>
    </row>
    <row r="980" spans="17:62" s="6" customFormat="1"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</row>
    <row r="981" spans="17:62" s="6" customFormat="1"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  <c r="BB981" s="7"/>
      <c r="BC981" s="7"/>
      <c r="BD981" s="7"/>
      <c r="BE981" s="7"/>
      <c r="BF981" s="7"/>
      <c r="BG981" s="7"/>
      <c r="BH981" s="7"/>
      <c r="BI981" s="7"/>
      <c r="BJ981" s="7"/>
    </row>
    <row r="982" spans="17:62" s="6" customFormat="1"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7"/>
      <c r="BC982" s="7"/>
      <c r="BD982" s="7"/>
      <c r="BE982" s="7"/>
      <c r="BF982" s="7"/>
      <c r="BG982" s="7"/>
      <c r="BH982" s="7"/>
      <c r="BI982" s="7"/>
      <c r="BJ982" s="7"/>
    </row>
    <row r="983" spans="17:62" s="6" customFormat="1"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  <c r="BB983" s="7"/>
      <c r="BC983" s="7"/>
      <c r="BD983" s="7"/>
      <c r="BE983" s="7"/>
      <c r="BF983" s="7"/>
      <c r="BG983" s="7"/>
      <c r="BH983" s="7"/>
      <c r="BI983" s="7"/>
      <c r="BJ983" s="7"/>
    </row>
    <row r="984" spans="17:62" s="6" customFormat="1"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  <c r="BB984" s="7"/>
      <c r="BC984" s="7"/>
      <c r="BD984" s="7"/>
      <c r="BE984" s="7"/>
      <c r="BF984" s="7"/>
      <c r="BG984" s="7"/>
      <c r="BH984" s="7"/>
      <c r="BI984" s="7"/>
      <c r="BJ984" s="7"/>
    </row>
    <row r="985" spans="17:62" s="6" customFormat="1"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  <c r="BB985" s="7"/>
      <c r="BC985" s="7"/>
      <c r="BD985" s="7"/>
      <c r="BE985" s="7"/>
      <c r="BF985" s="7"/>
      <c r="BG985" s="7"/>
      <c r="BH985" s="7"/>
      <c r="BI985" s="7"/>
      <c r="BJ985" s="7"/>
    </row>
    <row r="986" spans="17:62" s="6" customFormat="1"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  <c r="BB986" s="7"/>
      <c r="BC986" s="7"/>
      <c r="BD986" s="7"/>
      <c r="BE986" s="7"/>
      <c r="BF986" s="7"/>
      <c r="BG986" s="7"/>
      <c r="BH986" s="7"/>
      <c r="BI986" s="7"/>
      <c r="BJ986" s="7"/>
    </row>
    <row r="987" spans="17:62" s="6" customFormat="1"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7"/>
      <c r="BH987" s="7"/>
      <c r="BI987" s="7"/>
      <c r="BJ987" s="7"/>
    </row>
    <row r="988" spans="17:62" s="6" customFormat="1"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  <c r="BB988" s="7"/>
      <c r="BC988" s="7"/>
      <c r="BD988" s="7"/>
      <c r="BE988" s="7"/>
      <c r="BF988" s="7"/>
      <c r="BG988" s="7"/>
      <c r="BH988" s="7"/>
      <c r="BI988" s="7"/>
      <c r="BJ988" s="7"/>
    </row>
    <row r="989" spans="17:62" s="6" customFormat="1"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</row>
    <row r="990" spans="17:62" s="6" customFormat="1"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</row>
    <row r="991" spans="17:62" s="6" customFormat="1"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  <c r="BB991" s="7"/>
      <c r="BC991" s="7"/>
      <c r="BD991" s="7"/>
      <c r="BE991" s="7"/>
      <c r="BF991" s="7"/>
      <c r="BG991" s="7"/>
      <c r="BH991" s="7"/>
      <c r="BI991" s="7"/>
      <c r="BJ991" s="7"/>
    </row>
    <row r="992" spans="17:62" s="6" customFormat="1"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  <c r="BB992" s="7"/>
      <c r="BC992" s="7"/>
      <c r="BD992" s="7"/>
      <c r="BE992" s="7"/>
      <c r="BF992" s="7"/>
      <c r="BG992" s="7"/>
      <c r="BH992" s="7"/>
      <c r="BI992" s="7"/>
      <c r="BJ992" s="7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A23:A25"/>
    <mergeCell ref="A26:A28"/>
    <mergeCell ref="A11:A13"/>
    <mergeCell ref="A14:A16"/>
    <mergeCell ref="A17:A19"/>
    <mergeCell ref="A20:A22"/>
    <mergeCell ref="A32:A34"/>
    <mergeCell ref="E29:E31"/>
    <mergeCell ref="E32:E34"/>
    <mergeCell ref="F32:F34"/>
    <mergeCell ref="G32:G34"/>
    <mergeCell ref="A29:A31"/>
    <mergeCell ref="F29:F31"/>
    <mergeCell ref="G29:G31"/>
    <mergeCell ref="H20:H22"/>
    <mergeCell ref="I20:I22"/>
    <mergeCell ref="J32:J34"/>
    <mergeCell ref="H32:H34"/>
    <mergeCell ref="I32:I34"/>
    <mergeCell ref="J29:J31"/>
    <mergeCell ref="I29:I31"/>
    <mergeCell ref="H29:H31"/>
    <mergeCell ref="J20:J22"/>
    <mergeCell ref="J23:J25"/>
    <mergeCell ref="H26:H28"/>
    <mergeCell ref="J26:J28"/>
    <mergeCell ref="H23:H25"/>
    <mergeCell ref="I23:I25"/>
    <mergeCell ref="I26:I28"/>
    <mergeCell ref="E26:E28"/>
    <mergeCell ref="F26:F28"/>
    <mergeCell ref="G26:G28"/>
    <mergeCell ref="E20:E22"/>
    <mergeCell ref="F20:F22"/>
    <mergeCell ref="G20:G22"/>
    <mergeCell ref="E23:E25"/>
    <mergeCell ref="F23:F25"/>
    <mergeCell ref="G23:G25"/>
    <mergeCell ref="B4:B5"/>
    <mergeCell ref="F11:F13"/>
    <mergeCell ref="G11:G13"/>
    <mergeCell ref="H11:H13"/>
    <mergeCell ref="E11:E13"/>
    <mergeCell ref="C1:L1"/>
    <mergeCell ref="J11:J13"/>
    <mergeCell ref="E14:E16"/>
    <mergeCell ref="E17:E19"/>
    <mergeCell ref="J14:J16"/>
    <mergeCell ref="I11:I13"/>
    <mergeCell ref="F14:F16"/>
    <mergeCell ref="G14:G16"/>
    <mergeCell ref="H14:H16"/>
    <mergeCell ref="F17:F19"/>
    <mergeCell ref="G17:G19"/>
    <mergeCell ref="I17:I19"/>
    <mergeCell ref="H17:H19"/>
    <mergeCell ref="I14:I16"/>
    <mergeCell ref="J17:J19"/>
  </mergeCells>
  <phoneticPr fontId="2" type="noConversion"/>
  <conditionalFormatting sqref="N11:P35">
    <cfRule type="expression" dxfId="145" priority="1" stopIfTrue="1">
      <formula>$P11=2</formula>
    </cfRule>
  </conditionalFormatting>
  <conditionalFormatting sqref="A11:K34">
    <cfRule type="expression" dxfId="144" priority="3" stopIfTrue="1">
      <formula>$N11=1</formula>
    </cfRule>
  </conditionalFormatting>
  <conditionalFormatting sqref="M12 M27 M15 M18 M21 M24 M30 M33">
    <cfRule type="expression" dxfId="143" priority="4" stopIfTrue="1">
      <formula>L11&lt;&gt;0</formula>
    </cfRule>
    <cfRule type="expression" dxfId="142" priority="5" stopIfTrue="1">
      <formula>$N12=1</formula>
    </cfRule>
  </conditionalFormatting>
  <conditionalFormatting sqref="M13 M28 M16 M19 M22 M25 M31 M34">
    <cfRule type="expression" dxfId="141" priority="6" stopIfTrue="1">
      <formula>L11&lt;&gt;0</formula>
    </cfRule>
    <cfRule type="expression" dxfId="140" priority="7" stopIfTrue="1">
      <formula>$N13=1</formula>
    </cfRule>
  </conditionalFormatting>
  <conditionalFormatting sqref="M11 M14 M17 M20 M23 M26 M29 M32">
    <cfRule type="expression" dxfId="139" priority="8" stopIfTrue="1">
      <formula>L11&lt;&gt;0</formula>
    </cfRule>
    <cfRule type="expression" dxfId="138" priority="9" stopIfTrue="1">
      <formula>$N11=1</formula>
    </cfRule>
  </conditionalFormatting>
  <conditionalFormatting sqref="L11 L14 L17 L20 L23 L26 L29 L32">
    <cfRule type="expression" dxfId="137" priority="10" stopIfTrue="1">
      <formula>M11&lt;&gt;0</formula>
    </cfRule>
    <cfRule type="expression" dxfId="136" priority="11" stopIfTrue="1">
      <formula>$N11=1</formula>
    </cfRule>
  </conditionalFormatting>
  <conditionalFormatting sqref="L12 L15 L18 L21 L24 L27 L30 L33">
    <cfRule type="expression" dxfId="135" priority="12" stopIfTrue="1">
      <formula>M11&lt;&gt;0</formula>
    </cfRule>
  </conditionalFormatting>
  <conditionalFormatting sqref="L13 L16 L19 L22 L25 L28 L31 L34">
    <cfRule type="expression" dxfId="134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tabColor indexed="46"/>
  </sheetPr>
  <dimension ref="A1:BJ9482"/>
  <sheetViews>
    <sheetView showGridLines="0" topLeftCell="B1" zoomScale="75" workbookViewId="0">
      <pane ySplit="10" topLeftCell="A18" activePane="bottomLeft" state="frozen"/>
      <selection pane="bottomLeft" activeCell="L38" sqref="L38"/>
    </sheetView>
  </sheetViews>
  <sheetFormatPr defaultRowHeight="23.25"/>
  <cols>
    <col min="1" max="1" width="4.7109375" style="1" customWidth="1"/>
    <col min="2" max="2" width="29.140625" style="1" customWidth="1"/>
    <col min="3" max="3" width="27.28515625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42578125" style="1" customWidth="1"/>
    <col min="12" max="12" width="53.140625" style="1" customWidth="1"/>
    <col min="13" max="13" width="51.28515625" style="1" customWidth="1"/>
    <col min="14" max="16" width="4.7109375" style="1" hidden="1" customWidth="1"/>
    <col min="17" max="19" width="4.7109375" style="4" customWidth="1"/>
    <col min="20" max="20" width="13.7109375" style="4" customWidth="1"/>
    <col min="21" max="21" width="15.140625" style="4" customWidth="1"/>
    <col min="22" max="22" width="32.28515625" style="4" customWidth="1"/>
    <col min="23" max="23" width="56.7109375" style="4" customWidth="1"/>
    <col min="24" max="27" width="9.28515625" style="4" customWidth="1"/>
    <col min="28" max="28" width="40.42578125" style="4" customWidth="1"/>
    <col min="29" max="48" width="3.4257812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2179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1.25" customHeight="1">
      <c r="A3" s="2532"/>
      <c r="B3" s="2532"/>
      <c r="C3" s="2532"/>
      <c r="D3" s="2533" t="str">
        <f>'BB1'!D3</f>
        <v>มาตรฐาน</v>
      </c>
      <c r="E3" s="2537">
        <f>'BB1'!E3</f>
        <v>100</v>
      </c>
      <c r="F3" s="2533" t="str">
        <f>'BB1'!F3</f>
        <v>มฐ.</v>
      </c>
      <c r="G3" s="2535"/>
      <c r="H3" s="2535"/>
      <c r="I3" s="2537">
        <f>'BB1'!I3</f>
        <v>0</v>
      </c>
      <c r="J3" s="2533">
        <f>'BB1'!J3</f>
        <v>0</v>
      </c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1.25" customHeight="1">
      <c r="A4" s="2532"/>
      <c r="B4" s="3493" t="s">
        <v>1712</v>
      </c>
      <c r="C4" s="2532"/>
      <c r="D4" s="2533" t="str">
        <f>'BB1'!D4</f>
        <v>จุดเน้น สพฐ.</v>
      </c>
      <c r="E4" s="2537">
        <f>'BB1'!E4</f>
        <v>200</v>
      </c>
      <c r="F4" s="2533" t="str">
        <f>'BB1'!F4</f>
        <v>จุดเน้น สพฐ.</v>
      </c>
      <c r="G4" s="2535"/>
      <c r="H4" s="2535"/>
      <c r="I4" s="2537">
        <f>'BB1'!I4</f>
        <v>201</v>
      </c>
      <c r="J4" s="2533" t="str">
        <f>'BB1'!J4</f>
        <v>จุดเน้น สพฐ.ข้อที่ 1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1.25" customHeight="1">
      <c r="A5" s="2532"/>
      <c r="B5" s="3493"/>
      <c r="C5" s="2532"/>
      <c r="D5" s="2533" t="str">
        <f>'BB1'!D5</f>
        <v>กลยุทธ์ สพฐ.</v>
      </c>
      <c r="E5" s="2537">
        <f>'BB1'!E5</f>
        <v>300</v>
      </c>
      <c r="F5" s="2533" t="str">
        <f>'BB1'!F5</f>
        <v>กลยุทธ์ สพฐ.</v>
      </c>
      <c r="G5" s="2535"/>
      <c r="H5" s="2535"/>
      <c r="I5" s="2537">
        <f>'BB1'!I5</f>
        <v>301</v>
      </c>
      <c r="J5" s="2533" t="str">
        <f>'BB1'!J5</f>
        <v>กลยุทธ์ สพฐ.ข้อที่ 1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1.25" customHeight="1">
      <c r="A6" s="2532"/>
      <c r="B6" s="2532"/>
      <c r="C6" s="2532"/>
      <c r="D6" s="2533" t="str">
        <f>'BB1'!D6</f>
        <v>ปฎิรูปการศึกษา</v>
      </c>
      <c r="E6" s="2537">
        <f>'BB1'!E6</f>
        <v>400</v>
      </c>
      <c r="F6" s="2533" t="str">
        <f>'BB1'!F6</f>
        <v>ปฎิรูปการศึกษา</v>
      </c>
      <c r="G6" s="2535"/>
      <c r="H6" s="2535"/>
      <c r="I6" s="2537">
        <f>'BB1'!I6</f>
        <v>401</v>
      </c>
      <c r="J6" s="2533" t="str">
        <f>'BB1'!J6</f>
        <v>ปฎิรูปการศึกษาข้อที่ 1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1.25" customHeight="1">
      <c r="A7" s="2532"/>
      <c r="B7" s="2532"/>
      <c r="C7" s="2532"/>
      <c r="D7" s="2533" t="str">
        <f>'BB1'!D7</f>
        <v>กลยุทธ์ สพป.</v>
      </c>
      <c r="E7" s="2537">
        <f>'BB1'!E7</f>
        <v>500</v>
      </c>
      <c r="F7" s="2533" t="str">
        <f>'BB1'!F7</f>
        <v>กลยุทธ์ สพป.</v>
      </c>
      <c r="G7" s="2535"/>
      <c r="H7" s="2535"/>
      <c r="I7" s="2537">
        <f>'BB1'!I7</f>
        <v>501</v>
      </c>
      <c r="J7" s="2533" t="str">
        <f>'BB1'!J7</f>
        <v>กลยุทธ์ สพป.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8" customHeight="1">
      <c r="A8" s="32">
        <f>MAX(A11:A35)</f>
        <v>8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7.2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7.2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7.25" customHeight="1">
      <c r="A11" s="3495">
        <v>1</v>
      </c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7.25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/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7.25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7.25" customHeight="1">
      <c r="A14" s="3495">
        <v>2</v>
      </c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7.25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7.2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7.25" customHeight="1">
      <c r="A17" s="3495">
        <v>3</v>
      </c>
      <c r="B17" s="141"/>
      <c r="C17" s="141"/>
      <c r="D17" s="141"/>
      <c r="E17" s="3489"/>
      <c r="F17" s="3489"/>
      <c r="G17" s="3489"/>
      <c r="H17" s="3489"/>
      <c r="I17" s="3489"/>
      <c r="J17" s="3491"/>
      <c r="K17" s="184"/>
      <c r="L17" s="141"/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7.25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/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7.25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7.25" customHeight="1">
      <c r="A20" s="3495">
        <v>4</v>
      </c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7.25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7.25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7.25" customHeight="1">
      <c r="A23" s="3495">
        <v>5</v>
      </c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7.25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/>
      <c r="L24" s="141"/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7.25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7.25" customHeight="1">
      <c r="A26" s="3495">
        <v>6</v>
      </c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7.25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7.2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7.25" customHeight="1">
      <c r="A29" s="3495">
        <v>7</v>
      </c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7.25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7.2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7.25" customHeight="1">
      <c r="A32" s="3495">
        <v>8</v>
      </c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7.25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7.2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ht="17.2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>
      <c r="F40" s="2"/>
      <c r="G40" s="2"/>
      <c r="H40" s="2"/>
      <c r="I40" s="2"/>
      <c r="J40" s="2"/>
    </row>
    <row r="41" spans="1:62">
      <c r="F41" s="2"/>
      <c r="G41" s="2"/>
      <c r="H41" s="2"/>
      <c r="I41" s="2"/>
      <c r="J41" s="2"/>
    </row>
    <row r="42" spans="1:62">
      <c r="F42" s="2"/>
      <c r="G42" s="2"/>
      <c r="H42" s="2"/>
      <c r="I42" s="2"/>
      <c r="J42" s="2"/>
    </row>
    <row r="43" spans="1:62">
      <c r="K43" s="1">
        <v>3</v>
      </c>
    </row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C1:L1"/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133" priority="1" stopIfTrue="1">
      <formula>$P11=2</formula>
    </cfRule>
  </conditionalFormatting>
  <conditionalFormatting sqref="A11:K34">
    <cfRule type="expression" dxfId="132" priority="3" stopIfTrue="1">
      <formula>$N11=1</formula>
    </cfRule>
  </conditionalFormatting>
  <conditionalFormatting sqref="M12 M27 M15 M18 M21 M24 M30 M33">
    <cfRule type="expression" dxfId="131" priority="4" stopIfTrue="1">
      <formula>L11&lt;&gt;0</formula>
    </cfRule>
    <cfRule type="expression" dxfId="130" priority="5" stopIfTrue="1">
      <formula>$N12=1</formula>
    </cfRule>
  </conditionalFormatting>
  <conditionalFormatting sqref="M13 M28 M16 M19 M22 M25 M31 M34">
    <cfRule type="expression" dxfId="129" priority="6" stopIfTrue="1">
      <formula>L11&lt;&gt;0</formula>
    </cfRule>
    <cfRule type="expression" dxfId="128" priority="7" stopIfTrue="1">
      <formula>$N13=1</formula>
    </cfRule>
  </conditionalFormatting>
  <conditionalFormatting sqref="M11 M14 M17 M20 M23 M26 M29 M32">
    <cfRule type="expression" dxfId="127" priority="8" stopIfTrue="1">
      <formula>L11&lt;&gt;0</formula>
    </cfRule>
    <cfRule type="expression" dxfId="126" priority="9" stopIfTrue="1">
      <formula>$N11=1</formula>
    </cfRule>
  </conditionalFormatting>
  <conditionalFormatting sqref="L11 L14 L17 L20 L23 L26 L29 L32">
    <cfRule type="expression" dxfId="125" priority="10" stopIfTrue="1">
      <formula>M11&lt;&gt;0</formula>
    </cfRule>
    <cfRule type="expression" dxfId="124" priority="11" stopIfTrue="1">
      <formula>$N11=1</formula>
    </cfRule>
  </conditionalFormatting>
  <conditionalFormatting sqref="L12 L15 L18 L21 L24 L27 L30 L33">
    <cfRule type="expression" dxfId="123" priority="12" stopIfTrue="1">
      <formula>M11&lt;&gt;0</formula>
    </cfRule>
  </conditionalFormatting>
  <conditionalFormatting sqref="L13 L16 L19 L22 L25 L28 L31 L34">
    <cfRule type="expression" dxfId="122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tabColor indexed="46"/>
  </sheetPr>
  <dimension ref="A1:BJ9482"/>
  <sheetViews>
    <sheetView showGridLines="0" zoomScale="75" workbookViewId="0">
      <pane ySplit="10" topLeftCell="A11" activePane="bottomLeft" state="frozen"/>
      <selection pane="bottomLeft" activeCell="K29" sqref="K29"/>
    </sheetView>
  </sheetViews>
  <sheetFormatPr defaultRowHeight="23.25"/>
  <cols>
    <col min="1" max="1" width="4.7109375" style="1" customWidth="1"/>
    <col min="2" max="2" width="29.140625" style="1" customWidth="1"/>
    <col min="3" max="3" width="27" style="1" customWidth="1"/>
    <col min="4" max="4" width="18.5703125" style="1" customWidth="1"/>
    <col min="5" max="5" width="10.42578125" style="1" customWidth="1"/>
    <col min="6" max="10" width="6.28515625" style="1" customWidth="1"/>
    <col min="11" max="11" width="20.7109375" style="1" customWidth="1"/>
    <col min="12" max="12" width="53" style="1" customWidth="1"/>
    <col min="13" max="13" width="48.28515625" style="1" customWidth="1"/>
    <col min="14" max="16" width="4.7109375" style="1" hidden="1" customWidth="1"/>
    <col min="17" max="48" width="7.85546875" style="4" customWidth="1"/>
    <col min="49" max="62" width="9.28515625" style="4" customWidth="1"/>
    <col min="63" max="16384" width="9.140625" style="1"/>
  </cols>
  <sheetData>
    <row r="1" spans="1:62" ht="30" customHeight="1" thickBot="1">
      <c r="A1" s="2529"/>
      <c r="B1" s="2528" t="s">
        <v>2174</v>
      </c>
      <c r="C1" s="3487" t="s">
        <v>2173</v>
      </c>
      <c r="D1" s="3488"/>
      <c r="E1" s="3488"/>
      <c r="F1" s="3488"/>
      <c r="G1" s="3488"/>
      <c r="H1" s="3488"/>
      <c r="I1" s="3488"/>
      <c r="J1" s="3488"/>
      <c r="K1" s="3488"/>
      <c r="L1" s="3488"/>
      <c r="M1" s="2531"/>
    </row>
    <row r="2" spans="1:62" ht="23.25" hidden="1" customHeight="1">
      <c r="A2" s="20"/>
      <c r="B2" s="20"/>
      <c r="C2" s="20"/>
      <c r="D2" s="20"/>
      <c r="E2" s="20"/>
      <c r="F2" s="30"/>
      <c r="G2" s="30"/>
      <c r="H2" s="30"/>
      <c r="I2" s="30"/>
      <c r="J2" s="30"/>
      <c r="K2" s="20"/>
      <c r="L2" s="20"/>
      <c r="M2" s="20"/>
    </row>
    <row r="3" spans="1:62" s="14" customFormat="1" ht="12" customHeight="1">
      <c r="A3" s="2532"/>
      <c r="B3" s="2532"/>
      <c r="C3" s="2532"/>
      <c r="D3" s="2533" t="s">
        <v>745</v>
      </c>
      <c r="E3" s="2532">
        <v>100</v>
      </c>
      <c r="F3" s="2534" t="s">
        <v>2256</v>
      </c>
      <c r="G3" s="2535"/>
      <c r="H3" s="2535"/>
      <c r="I3" s="2535"/>
      <c r="J3" s="2535"/>
      <c r="K3" s="2532"/>
      <c r="L3" s="2532"/>
      <c r="M3" s="2532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</row>
    <row r="4" spans="1:62" s="14" customFormat="1" ht="12" customHeight="1">
      <c r="A4" s="2532"/>
      <c r="B4" s="3493" t="s">
        <v>1712</v>
      </c>
      <c r="C4" s="2532"/>
      <c r="D4" s="2533" t="s">
        <v>1840</v>
      </c>
      <c r="E4" s="2532">
        <v>200</v>
      </c>
      <c r="F4" s="2534" t="s">
        <v>1840</v>
      </c>
      <c r="G4" s="2535"/>
      <c r="H4" s="2535"/>
      <c r="I4" s="2535">
        <v>201</v>
      </c>
      <c r="J4" s="2534" t="s">
        <v>1842</v>
      </c>
      <c r="K4" s="2532"/>
      <c r="L4" s="2532"/>
      <c r="M4" s="2532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2" s="14" customFormat="1" ht="12" customHeight="1">
      <c r="A5" s="2532"/>
      <c r="B5" s="3493"/>
      <c r="C5" s="2532"/>
      <c r="D5" s="2533" t="s">
        <v>1841</v>
      </c>
      <c r="E5" s="2532">
        <v>300</v>
      </c>
      <c r="F5" s="2534" t="s">
        <v>1841</v>
      </c>
      <c r="G5" s="2535"/>
      <c r="H5" s="2535"/>
      <c r="I5" s="2535">
        <v>301</v>
      </c>
      <c r="J5" s="2534" t="s">
        <v>1843</v>
      </c>
      <c r="K5" s="2532"/>
      <c r="L5" s="2532"/>
      <c r="M5" s="2532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</row>
    <row r="6" spans="1:62" s="14" customFormat="1" ht="12" customHeight="1">
      <c r="A6" s="2532"/>
      <c r="B6" s="2532"/>
      <c r="C6" s="2532"/>
      <c r="D6" s="2533" t="s">
        <v>2257</v>
      </c>
      <c r="E6" s="2532">
        <v>400</v>
      </c>
      <c r="F6" s="2534" t="s">
        <v>2257</v>
      </c>
      <c r="G6" s="2535"/>
      <c r="H6" s="2535"/>
      <c r="I6" s="2535">
        <v>401</v>
      </c>
      <c r="J6" s="2534" t="s">
        <v>2258</v>
      </c>
      <c r="K6" s="2532"/>
      <c r="L6" s="2536"/>
      <c r="M6" s="2532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</row>
    <row r="7" spans="1:62" s="14" customFormat="1" ht="12" customHeight="1">
      <c r="A7" s="2532"/>
      <c r="B7" s="2532"/>
      <c r="C7" s="2532"/>
      <c r="D7" s="2533" t="s">
        <v>2260</v>
      </c>
      <c r="E7" s="2532">
        <v>500</v>
      </c>
      <c r="F7" s="2534" t="s">
        <v>2260</v>
      </c>
      <c r="G7" s="2535"/>
      <c r="H7" s="2535"/>
      <c r="I7" s="2535">
        <v>501</v>
      </c>
      <c r="J7" s="2534" t="s">
        <v>2260</v>
      </c>
      <c r="K7" s="2532"/>
      <c r="L7" s="2536" t="s">
        <v>980</v>
      </c>
      <c r="M7" s="2532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</row>
    <row r="8" spans="1:62" s="18" customFormat="1" ht="15.75" customHeight="1">
      <c r="A8" s="32">
        <f>MAX(A11:A35)</f>
        <v>8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</row>
    <row r="9" spans="1:62" s="20" customFormat="1" ht="17.2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40" t="s">
        <v>1248</v>
      </c>
      <c r="M9" s="40" t="s">
        <v>1249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7.2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40" t="s">
        <v>1254</v>
      </c>
      <c r="M10" s="40" t="s">
        <v>1255</v>
      </c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s="20" customFormat="1" ht="17.25" customHeight="1">
      <c r="A11" s="3495">
        <v>1</v>
      </c>
      <c r="B11" s="141" t="s">
        <v>2455</v>
      </c>
      <c r="C11" s="141" t="s">
        <v>2456</v>
      </c>
      <c r="D11" s="141" t="s">
        <v>1882</v>
      </c>
      <c r="E11" s="3489">
        <v>100</v>
      </c>
      <c r="F11" s="3489">
        <v>3</v>
      </c>
      <c r="G11" s="3489">
        <v>4</v>
      </c>
      <c r="H11" s="3489"/>
      <c r="I11" s="3489"/>
      <c r="J11" s="3489"/>
      <c r="K11" s="184" t="s">
        <v>75</v>
      </c>
      <c r="L11" s="141" t="s">
        <v>2532</v>
      </c>
      <c r="M11" s="141"/>
      <c r="N11" s="20">
        <v>1</v>
      </c>
      <c r="O11" s="20">
        <v>1</v>
      </c>
      <c r="P11" s="20">
        <v>1</v>
      </c>
      <c r="Q11" s="28"/>
      <c r="R11" s="28"/>
      <c r="S11" s="28"/>
      <c r="T11" s="28"/>
      <c r="U11" s="28"/>
      <c r="V11" s="28"/>
      <c r="W11" s="269"/>
      <c r="X11" s="28"/>
      <c r="Y11" s="42"/>
      <c r="Z11" s="28"/>
      <c r="AA11" s="28"/>
      <c r="AB11" s="269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42"/>
      <c r="BA11" s="28"/>
      <c r="BB11" s="28"/>
      <c r="BC11" s="28"/>
      <c r="BD11" s="28"/>
      <c r="BE11" s="28"/>
      <c r="BF11" s="28"/>
      <c r="BG11" s="42"/>
      <c r="BH11" s="28"/>
      <c r="BI11" s="28"/>
      <c r="BJ11" s="28"/>
    </row>
    <row r="12" spans="1:62" s="20" customFormat="1" ht="17.25" customHeight="1">
      <c r="A12" s="3495"/>
      <c r="B12" s="141"/>
      <c r="C12" s="474"/>
      <c r="D12" s="474"/>
      <c r="E12" s="3489"/>
      <c r="F12" s="3490"/>
      <c r="G12" s="3490"/>
      <c r="H12" s="3490"/>
      <c r="I12" s="3490"/>
      <c r="J12" s="3490"/>
      <c r="K12" s="184" t="s">
        <v>76</v>
      </c>
      <c r="L12" s="141"/>
      <c r="M12" s="141"/>
      <c r="N12" s="20">
        <v>0</v>
      </c>
      <c r="O12" s="20">
        <v>1</v>
      </c>
      <c r="P12" s="20">
        <v>1</v>
      </c>
      <c r="Q12" s="28"/>
      <c r="R12" s="28"/>
      <c r="S12" s="28"/>
      <c r="T12" s="28"/>
      <c r="U12" s="28"/>
      <c r="V12" s="28"/>
      <c r="W12" s="269"/>
      <c r="X12" s="28"/>
      <c r="Y12" s="42"/>
      <c r="Z12" s="28"/>
      <c r="AA12" s="28"/>
      <c r="AB12" s="269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42"/>
      <c r="BA12" s="28"/>
      <c r="BB12" s="28"/>
      <c r="BC12" s="28"/>
      <c r="BD12" s="28"/>
      <c r="BE12" s="28"/>
      <c r="BF12" s="28"/>
      <c r="BG12" s="42"/>
      <c r="BH12" s="28"/>
      <c r="BI12" s="28"/>
      <c r="BJ12" s="28"/>
    </row>
    <row r="13" spans="1:62" s="20" customFormat="1" ht="17.25" customHeight="1">
      <c r="A13" s="3495"/>
      <c r="B13" s="474"/>
      <c r="C13" s="474"/>
      <c r="D13" s="474"/>
      <c r="E13" s="3489"/>
      <c r="F13" s="3490"/>
      <c r="G13" s="3490"/>
      <c r="H13" s="3490"/>
      <c r="I13" s="3490"/>
      <c r="J13" s="3490"/>
      <c r="K13" s="184"/>
      <c r="L13" s="141"/>
      <c r="M13" s="141"/>
      <c r="N13" s="20">
        <v>0</v>
      </c>
      <c r="O13" s="20">
        <v>1</v>
      </c>
      <c r="P13" s="20">
        <v>1</v>
      </c>
      <c r="Q13" s="28"/>
      <c r="R13" s="28"/>
      <c r="S13" s="28"/>
      <c r="T13" s="28"/>
      <c r="U13" s="28"/>
      <c r="V13" s="28"/>
      <c r="W13" s="269"/>
      <c r="X13" s="28"/>
      <c r="Y13" s="42"/>
      <c r="Z13" s="28"/>
      <c r="AA13" s="28"/>
      <c r="AB13" s="269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42"/>
      <c r="BA13" s="28"/>
      <c r="BB13" s="28"/>
      <c r="BC13" s="28"/>
      <c r="BD13" s="28"/>
      <c r="BE13" s="28"/>
      <c r="BF13" s="28"/>
      <c r="BG13" s="42"/>
      <c r="BH13" s="28"/>
      <c r="BI13" s="28"/>
      <c r="BJ13" s="28"/>
    </row>
    <row r="14" spans="1:62" s="20" customFormat="1" ht="17.25" customHeight="1">
      <c r="A14" s="3495">
        <v>2</v>
      </c>
      <c r="B14" s="3298" t="s">
        <v>2457</v>
      </c>
      <c r="C14" s="3299" t="s">
        <v>2458</v>
      </c>
      <c r="D14" s="141" t="s">
        <v>1882</v>
      </c>
      <c r="E14" s="3489">
        <v>201</v>
      </c>
      <c r="F14" s="3489">
        <v>3</v>
      </c>
      <c r="G14" s="3489">
        <v>4</v>
      </c>
      <c r="H14" s="3489">
        <v>3</v>
      </c>
      <c r="I14" s="3489"/>
      <c r="J14" s="3489"/>
      <c r="K14" s="184" t="s">
        <v>75</v>
      </c>
      <c r="L14" s="3302" t="s">
        <v>2533</v>
      </c>
      <c r="M14" s="141"/>
      <c r="N14" s="20">
        <v>1</v>
      </c>
      <c r="O14" s="20">
        <v>2</v>
      </c>
      <c r="P14" s="20">
        <v>2</v>
      </c>
      <c r="Q14" s="28"/>
      <c r="R14" s="28"/>
      <c r="S14" s="28"/>
      <c r="T14" s="28"/>
      <c r="U14" s="28"/>
      <c r="V14" s="28"/>
      <c r="W14" s="269"/>
      <c r="X14" s="28"/>
      <c r="Y14" s="42"/>
      <c r="Z14" s="28"/>
      <c r="AA14" s="28"/>
      <c r="AB14" s="269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42"/>
      <c r="BA14" s="28"/>
      <c r="BB14" s="28"/>
      <c r="BC14" s="28"/>
      <c r="BD14" s="28"/>
      <c r="BE14" s="28"/>
      <c r="BF14" s="28"/>
      <c r="BG14" s="42"/>
      <c r="BH14" s="28"/>
      <c r="BI14" s="28"/>
      <c r="BJ14" s="28"/>
    </row>
    <row r="15" spans="1:62" s="20" customFormat="1" ht="17.25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 t="s">
        <v>2525</v>
      </c>
      <c r="L15" s="141"/>
      <c r="M15" s="141"/>
      <c r="N15" s="20">
        <v>0</v>
      </c>
      <c r="O15" s="20">
        <v>2</v>
      </c>
      <c r="P15" s="20">
        <v>2</v>
      </c>
      <c r="Q15" s="28"/>
      <c r="R15" s="28"/>
      <c r="S15" s="28"/>
      <c r="T15" s="28"/>
      <c r="U15" s="28"/>
      <c r="V15" s="28"/>
      <c r="W15" s="269"/>
      <c r="X15" s="28"/>
      <c r="Y15" s="42"/>
      <c r="Z15" s="28"/>
      <c r="AA15" s="28"/>
      <c r="AB15" s="269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42"/>
      <c r="BA15" s="28"/>
      <c r="BB15" s="28"/>
      <c r="BC15" s="28"/>
      <c r="BD15" s="28"/>
      <c r="BE15" s="28"/>
      <c r="BF15" s="28"/>
      <c r="BG15" s="42"/>
      <c r="BH15" s="28"/>
      <c r="BI15" s="28"/>
      <c r="BJ15" s="28"/>
    </row>
    <row r="16" spans="1:62" s="20" customFormat="1" ht="17.2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Q16" s="28"/>
      <c r="R16" s="28"/>
      <c r="S16" s="28"/>
      <c r="T16" s="28"/>
      <c r="U16" s="28"/>
      <c r="V16" s="28"/>
      <c r="W16" s="269"/>
      <c r="X16" s="28"/>
      <c r="Y16" s="42"/>
      <c r="Z16" s="28"/>
      <c r="AA16" s="28"/>
      <c r="AB16" s="269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42"/>
      <c r="BA16" s="28"/>
      <c r="BB16" s="28"/>
      <c r="BC16" s="28"/>
      <c r="BD16" s="28"/>
      <c r="BE16" s="28"/>
      <c r="BF16" s="28"/>
      <c r="BG16" s="42"/>
      <c r="BH16" s="28"/>
      <c r="BI16" s="28"/>
      <c r="BJ16" s="28"/>
    </row>
    <row r="17" spans="1:62" s="20" customFormat="1" ht="17.25" customHeight="1">
      <c r="A17" s="3495">
        <v>3</v>
      </c>
      <c r="B17" s="3300" t="s">
        <v>2459</v>
      </c>
      <c r="C17" s="141"/>
      <c r="D17" s="141" t="s">
        <v>1882</v>
      </c>
      <c r="E17" s="3489">
        <v>201</v>
      </c>
      <c r="F17" s="3489">
        <v>3</v>
      </c>
      <c r="G17" s="3489">
        <v>4</v>
      </c>
      <c r="H17" s="3489"/>
      <c r="I17" s="3489"/>
      <c r="J17" s="3491"/>
      <c r="K17" s="184" t="s">
        <v>78</v>
      </c>
      <c r="L17" s="141" t="s">
        <v>2532</v>
      </c>
      <c r="M17" s="141"/>
      <c r="N17" s="20">
        <v>1</v>
      </c>
      <c r="O17" s="20">
        <v>3</v>
      </c>
      <c r="P17" s="20">
        <v>1</v>
      </c>
      <c r="Q17" s="28"/>
      <c r="R17" s="28"/>
      <c r="S17" s="28"/>
      <c r="T17" s="28"/>
      <c r="U17" s="28"/>
      <c r="V17" s="28"/>
      <c r="W17" s="269"/>
      <c r="X17" s="28"/>
      <c r="Y17" s="42"/>
      <c r="Z17" s="28"/>
      <c r="AA17" s="28"/>
      <c r="AB17" s="269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42"/>
      <c r="BA17" s="28"/>
      <c r="BB17" s="28"/>
      <c r="BC17" s="28"/>
      <c r="BD17" s="28"/>
      <c r="BE17" s="28"/>
      <c r="BF17" s="28"/>
      <c r="BG17" s="42"/>
      <c r="BH17" s="28"/>
      <c r="BI17" s="28"/>
      <c r="BJ17" s="28"/>
    </row>
    <row r="18" spans="1:62" s="20" customFormat="1" ht="17.25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 t="s">
        <v>2526</v>
      </c>
      <c r="L18" s="141"/>
      <c r="M18" s="141"/>
      <c r="N18" s="20">
        <v>0</v>
      </c>
      <c r="O18" s="20">
        <v>3</v>
      </c>
      <c r="P18" s="20">
        <v>1</v>
      </c>
      <c r="Q18" s="28"/>
      <c r="R18" s="28"/>
      <c r="S18" s="28"/>
      <c r="T18" s="28"/>
      <c r="U18" s="28"/>
      <c r="V18" s="28"/>
      <c r="W18" s="269"/>
      <c r="X18" s="28"/>
      <c r="Y18" s="42"/>
      <c r="Z18" s="28"/>
      <c r="AA18" s="28"/>
      <c r="AB18" s="269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42"/>
      <c r="BA18" s="28"/>
      <c r="BB18" s="28"/>
      <c r="BC18" s="28"/>
      <c r="BD18" s="28"/>
      <c r="BE18" s="28"/>
      <c r="BF18" s="28"/>
      <c r="BG18" s="42"/>
      <c r="BH18" s="28"/>
      <c r="BI18" s="28"/>
      <c r="BJ18" s="28"/>
    </row>
    <row r="19" spans="1:62" s="20" customFormat="1" ht="17.25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475"/>
      <c r="L19" s="141"/>
      <c r="M19" s="141"/>
      <c r="N19" s="20">
        <v>0</v>
      </c>
      <c r="O19" s="20">
        <v>3</v>
      </c>
      <c r="P19" s="20">
        <v>1</v>
      </c>
      <c r="Q19" s="28"/>
      <c r="R19" s="28"/>
      <c r="S19" s="28"/>
      <c r="T19" s="28"/>
      <c r="U19" s="28"/>
      <c r="V19" s="28"/>
      <c r="W19" s="269"/>
      <c r="X19" s="28"/>
      <c r="Y19" s="42"/>
      <c r="Z19" s="45"/>
      <c r="AA19" s="45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42"/>
      <c r="BA19" s="28"/>
      <c r="BB19" s="28"/>
      <c r="BC19" s="28"/>
      <c r="BD19" s="28"/>
      <c r="BE19" s="28"/>
      <c r="BF19" s="28"/>
      <c r="BG19" s="42"/>
      <c r="BH19" s="28"/>
      <c r="BI19" s="28"/>
      <c r="BJ19" s="28"/>
    </row>
    <row r="20" spans="1:62" s="20" customFormat="1" ht="17.25" customHeight="1">
      <c r="A20" s="3495">
        <v>4</v>
      </c>
      <c r="B20" s="3298" t="s">
        <v>2460</v>
      </c>
      <c r="C20" s="141"/>
      <c r="D20" s="141" t="s">
        <v>1882</v>
      </c>
      <c r="E20" s="3489">
        <v>100</v>
      </c>
      <c r="F20" s="3489">
        <v>3</v>
      </c>
      <c r="G20" s="3489">
        <v>4</v>
      </c>
      <c r="H20" s="3489"/>
      <c r="I20" s="3489"/>
      <c r="J20" s="3489"/>
      <c r="K20" s="184" t="s">
        <v>2571</v>
      </c>
      <c r="L20" s="141" t="s">
        <v>2532</v>
      </c>
      <c r="M20" s="141"/>
      <c r="N20" s="20">
        <v>1</v>
      </c>
      <c r="O20" s="20">
        <v>4</v>
      </c>
      <c r="P20" s="20">
        <v>2</v>
      </c>
      <c r="Q20" s="28"/>
      <c r="R20" s="28"/>
      <c r="S20" s="28"/>
      <c r="T20" s="28"/>
      <c r="U20" s="28"/>
      <c r="V20" s="28"/>
      <c r="W20" s="269"/>
      <c r="X20" s="28"/>
      <c r="Y20" s="42"/>
      <c r="Z20" s="45"/>
      <c r="AA20" s="45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42"/>
      <c r="BA20" s="28"/>
      <c r="BB20" s="28"/>
      <c r="BC20" s="28"/>
      <c r="BD20" s="28"/>
      <c r="BE20" s="28"/>
      <c r="BF20" s="28"/>
      <c r="BG20" s="42"/>
      <c r="BH20" s="28"/>
      <c r="BI20" s="28"/>
      <c r="BJ20" s="28"/>
    </row>
    <row r="21" spans="1:62" s="20" customFormat="1" ht="17.25" customHeight="1">
      <c r="A21" s="3495"/>
      <c r="B21" s="141"/>
      <c r="C21" s="141"/>
      <c r="D21" s="474"/>
      <c r="E21" s="3489"/>
      <c r="F21" s="3489"/>
      <c r="G21" s="3489"/>
      <c r="H21" s="3489"/>
      <c r="I21" s="3489"/>
      <c r="J21" s="3489"/>
      <c r="K21" s="3298" t="s">
        <v>2527</v>
      </c>
      <c r="L21" s="141"/>
      <c r="M21" s="141"/>
      <c r="N21" s="20">
        <v>0</v>
      </c>
      <c r="O21" s="20">
        <v>4</v>
      </c>
      <c r="P21" s="20">
        <v>2</v>
      </c>
      <c r="Q21" s="28"/>
      <c r="R21" s="28"/>
      <c r="S21" s="28"/>
      <c r="T21" s="28"/>
      <c r="U21" s="28"/>
      <c r="V21" s="28"/>
      <c r="W21" s="269"/>
      <c r="X21" s="28"/>
      <c r="Y21" s="42"/>
      <c r="Z21" s="45"/>
      <c r="AA21" s="45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42"/>
      <c r="BA21" s="28"/>
      <c r="BB21" s="28"/>
      <c r="BC21" s="28"/>
      <c r="BD21" s="28"/>
      <c r="BE21" s="28"/>
      <c r="BF21" s="28"/>
      <c r="BG21" s="42"/>
      <c r="BH21" s="28"/>
      <c r="BI21" s="28"/>
      <c r="BJ21" s="28"/>
    </row>
    <row r="22" spans="1:62" s="20" customFormat="1" ht="17.25" customHeight="1">
      <c r="A22" s="3495"/>
      <c r="B22" s="141"/>
      <c r="C22" s="141"/>
      <c r="D22" s="4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Q22" s="28"/>
      <c r="R22" s="28"/>
      <c r="S22" s="28"/>
      <c r="T22" s="28"/>
      <c r="U22" s="28"/>
      <c r="V22" s="28"/>
      <c r="W22" s="269"/>
      <c r="X22" s="28"/>
      <c r="Y22" s="42"/>
      <c r="Z22" s="45"/>
      <c r="AA22" s="45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42"/>
      <c r="BA22" s="28"/>
      <c r="BB22" s="28"/>
      <c r="BC22" s="28"/>
      <c r="BD22" s="28"/>
      <c r="BE22" s="28"/>
      <c r="BF22" s="28"/>
      <c r="BG22" s="42"/>
      <c r="BH22" s="28"/>
      <c r="BI22" s="28"/>
      <c r="BJ22" s="28"/>
    </row>
    <row r="23" spans="1:62" s="20" customFormat="1" ht="17.25" customHeight="1">
      <c r="A23" s="3495">
        <v>5</v>
      </c>
      <c r="B23" s="3298" t="s">
        <v>2461</v>
      </c>
      <c r="C23" s="141"/>
      <c r="D23" s="141" t="s">
        <v>1882</v>
      </c>
      <c r="E23" s="3489">
        <v>200</v>
      </c>
      <c r="F23" s="3489">
        <v>3</v>
      </c>
      <c r="G23" s="3489">
        <v>4</v>
      </c>
      <c r="H23" s="3489"/>
      <c r="I23" s="3489"/>
      <c r="J23" s="3489"/>
      <c r="K23" s="3298" t="s">
        <v>2528</v>
      </c>
      <c r="L23" s="141"/>
      <c r="M23" s="141"/>
      <c r="N23" s="20">
        <v>1</v>
      </c>
      <c r="O23" s="20">
        <v>5</v>
      </c>
      <c r="P23" s="20">
        <v>1</v>
      </c>
      <c r="Q23" s="28"/>
      <c r="R23" s="28"/>
      <c r="S23" s="28"/>
      <c r="T23" s="28"/>
      <c r="U23" s="28"/>
      <c r="V23" s="28"/>
      <c r="W23" s="269"/>
      <c r="X23" s="28"/>
      <c r="Y23" s="42"/>
      <c r="Z23" s="45"/>
      <c r="AA23" s="45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42"/>
      <c r="BA23" s="28"/>
      <c r="BB23" s="28"/>
      <c r="BC23" s="28"/>
      <c r="BD23" s="28"/>
      <c r="BE23" s="28"/>
      <c r="BF23" s="28"/>
      <c r="BG23" s="42"/>
      <c r="BH23" s="28"/>
      <c r="BI23" s="28"/>
      <c r="BJ23" s="28"/>
    </row>
    <row r="24" spans="1:62" s="20" customFormat="1" ht="17.25" customHeight="1">
      <c r="A24" s="3495"/>
      <c r="B24" s="141"/>
      <c r="C24" s="141"/>
      <c r="D24" s="141"/>
      <c r="E24" s="3489"/>
      <c r="F24" s="3490"/>
      <c r="G24" s="3490"/>
      <c r="H24" s="3490"/>
      <c r="I24" s="3490"/>
      <c r="J24" s="3490"/>
      <c r="K24" s="184" t="s">
        <v>82</v>
      </c>
      <c r="L24" s="141" t="s">
        <v>2532</v>
      </c>
      <c r="M24" s="141"/>
      <c r="N24" s="20">
        <v>0</v>
      </c>
      <c r="O24" s="20">
        <v>5</v>
      </c>
      <c r="P24" s="20">
        <v>1</v>
      </c>
      <c r="Q24" s="28"/>
      <c r="R24" s="28"/>
      <c r="S24" s="28"/>
      <c r="T24" s="28"/>
      <c r="U24" s="28"/>
      <c r="V24" s="28"/>
      <c r="W24" s="269"/>
      <c r="X24" s="28"/>
      <c r="Y24" s="42"/>
      <c r="Z24" s="45"/>
      <c r="AA24" s="45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42"/>
      <c r="BA24" s="28"/>
      <c r="BB24" s="28"/>
      <c r="BC24" s="28"/>
      <c r="BD24" s="28"/>
      <c r="BE24" s="28"/>
      <c r="BF24" s="28"/>
      <c r="BG24" s="42"/>
      <c r="BH24" s="28"/>
      <c r="BI24" s="28"/>
      <c r="BJ24" s="28"/>
    </row>
    <row r="25" spans="1:62" s="20" customFormat="1" ht="17.25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Q25" s="28"/>
      <c r="R25" s="28"/>
      <c r="S25" s="28"/>
      <c r="T25" s="28"/>
      <c r="U25" s="28"/>
      <c r="V25" s="28"/>
      <c r="W25" s="269"/>
      <c r="X25" s="28"/>
      <c r="Y25" s="42"/>
      <c r="Z25" s="45"/>
      <c r="AA25" s="45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42"/>
      <c r="BA25" s="28"/>
      <c r="BB25" s="28"/>
      <c r="BC25" s="28"/>
      <c r="BD25" s="28"/>
      <c r="BE25" s="28"/>
      <c r="BF25" s="28"/>
      <c r="BG25" s="42"/>
      <c r="BH25" s="28"/>
      <c r="BI25" s="28"/>
      <c r="BJ25" s="28"/>
    </row>
    <row r="26" spans="1:62" s="20" customFormat="1" ht="17.25" customHeight="1">
      <c r="A26" s="3495">
        <v>6</v>
      </c>
      <c r="B26" s="141" t="s">
        <v>2462</v>
      </c>
      <c r="C26" s="141"/>
      <c r="D26" s="141" t="s">
        <v>1882</v>
      </c>
      <c r="E26" s="3489">
        <v>200</v>
      </c>
      <c r="F26" s="3489">
        <v>3</v>
      </c>
      <c r="G26" s="3489">
        <v>4</v>
      </c>
      <c r="H26" s="3489"/>
      <c r="I26" s="3489"/>
      <c r="J26" s="3489"/>
      <c r="K26" s="184" t="s">
        <v>2572</v>
      </c>
      <c r="L26" s="141"/>
      <c r="M26" s="141"/>
      <c r="N26" s="20">
        <v>1</v>
      </c>
      <c r="O26" s="20">
        <v>6</v>
      </c>
      <c r="P26" s="20">
        <v>2</v>
      </c>
      <c r="Q26" s="28"/>
      <c r="R26" s="28"/>
      <c r="S26" s="28"/>
      <c r="T26" s="28"/>
      <c r="U26" s="28"/>
      <c r="V26" s="28"/>
      <c r="W26" s="269"/>
      <c r="X26" s="28"/>
      <c r="Y26" s="42"/>
      <c r="Z26" s="45"/>
      <c r="AA26" s="45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42"/>
      <c r="BA26" s="28"/>
      <c r="BB26" s="28"/>
      <c r="BC26" s="28"/>
      <c r="BD26" s="28"/>
      <c r="BE26" s="28"/>
      <c r="BF26" s="28"/>
      <c r="BG26" s="42"/>
      <c r="BH26" s="28"/>
      <c r="BI26" s="28"/>
      <c r="BJ26" s="28"/>
    </row>
    <row r="27" spans="1:62" s="20" customFormat="1" ht="17.25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Q27" s="28"/>
      <c r="R27" s="28"/>
      <c r="S27" s="28"/>
      <c r="T27" s="28"/>
      <c r="U27" s="28"/>
      <c r="V27" s="28"/>
      <c r="W27" s="269"/>
      <c r="X27" s="28"/>
      <c r="Y27" s="42"/>
      <c r="Z27" s="45"/>
      <c r="AA27" s="45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42"/>
      <c r="BA27" s="28"/>
      <c r="BB27" s="28"/>
      <c r="BC27" s="28"/>
      <c r="BD27" s="28"/>
      <c r="BE27" s="28"/>
      <c r="BF27" s="28"/>
      <c r="BG27" s="42"/>
      <c r="BH27" s="28"/>
      <c r="BI27" s="28"/>
      <c r="BJ27" s="28"/>
    </row>
    <row r="28" spans="1:62" s="20" customFormat="1" ht="17.2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 t="s">
        <v>2534</v>
      </c>
      <c r="M28" s="141"/>
      <c r="N28" s="20">
        <v>0</v>
      </c>
      <c r="O28" s="20">
        <v>6</v>
      </c>
      <c r="P28" s="20">
        <v>2</v>
      </c>
      <c r="Q28" s="28"/>
      <c r="R28" s="28"/>
      <c r="S28" s="28"/>
      <c r="T28" s="28"/>
      <c r="U28" s="28"/>
      <c r="V28" s="28"/>
      <c r="W28" s="269"/>
      <c r="X28" s="28"/>
      <c r="Y28" s="42"/>
      <c r="Z28" s="45"/>
      <c r="AA28" s="45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42"/>
      <c r="BA28" s="28"/>
      <c r="BB28" s="28"/>
      <c r="BC28" s="28"/>
      <c r="BD28" s="28"/>
      <c r="BE28" s="28"/>
      <c r="BF28" s="28"/>
      <c r="BG28" s="42"/>
      <c r="BH28" s="28"/>
      <c r="BI28" s="28"/>
      <c r="BJ28" s="28"/>
    </row>
    <row r="29" spans="1:62" s="20" customFormat="1" ht="17.25" customHeight="1">
      <c r="A29" s="3495">
        <v>7</v>
      </c>
      <c r="B29" s="141" t="s">
        <v>2463</v>
      </c>
      <c r="C29" s="141"/>
      <c r="D29" s="141" t="s">
        <v>1882</v>
      </c>
      <c r="E29" s="3489">
        <v>400</v>
      </c>
      <c r="F29" s="3489">
        <v>5</v>
      </c>
      <c r="G29" s="3489"/>
      <c r="H29" s="3489"/>
      <c r="I29" s="3489"/>
      <c r="J29" s="3489"/>
      <c r="K29" s="3298" t="s">
        <v>2529</v>
      </c>
      <c r="L29" s="141" t="s">
        <v>2465</v>
      </c>
      <c r="M29" s="141"/>
      <c r="N29" s="20">
        <v>1</v>
      </c>
      <c r="O29" s="20">
        <v>7</v>
      </c>
      <c r="P29" s="20">
        <v>1</v>
      </c>
      <c r="Q29" s="28"/>
      <c r="R29" s="28"/>
      <c r="S29" s="28"/>
      <c r="T29" s="28"/>
      <c r="U29" s="28"/>
      <c r="V29" s="28"/>
      <c r="W29" s="269"/>
      <c r="X29" s="28"/>
      <c r="Y29" s="42"/>
      <c r="Z29" s="45"/>
      <c r="AA29" s="45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42"/>
      <c r="BA29" s="28"/>
      <c r="BB29" s="28"/>
      <c r="BC29" s="28"/>
      <c r="BD29" s="28"/>
      <c r="BE29" s="28"/>
      <c r="BF29" s="28"/>
      <c r="BG29" s="42"/>
      <c r="BH29" s="28"/>
      <c r="BI29" s="28"/>
      <c r="BJ29" s="28"/>
    </row>
    <row r="30" spans="1:62" s="20" customFormat="1" ht="17.25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Q30" s="28"/>
      <c r="R30" s="28"/>
      <c r="S30" s="28"/>
      <c r="T30" s="28"/>
      <c r="U30" s="28"/>
      <c r="V30" s="28"/>
      <c r="W30" s="269"/>
      <c r="X30" s="28"/>
      <c r="Y30" s="42"/>
      <c r="Z30" s="45"/>
      <c r="AA30" s="45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42"/>
      <c r="BA30" s="28"/>
      <c r="BB30" s="28"/>
      <c r="BC30" s="28"/>
      <c r="BD30" s="28"/>
      <c r="BE30" s="28"/>
      <c r="BF30" s="28"/>
      <c r="BG30" s="42"/>
      <c r="BH30" s="28"/>
      <c r="BI30" s="28"/>
      <c r="BJ30" s="28"/>
    </row>
    <row r="31" spans="1:62" s="20" customFormat="1" ht="17.2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Q31" s="28"/>
      <c r="R31" s="28"/>
      <c r="S31" s="28"/>
      <c r="T31" s="28"/>
      <c r="U31" s="28"/>
      <c r="V31" s="28"/>
      <c r="W31" s="269"/>
      <c r="X31" s="28"/>
      <c r="Y31" s="42"/>
      <c r="Z31" s="45"/>
      <c r="AA31" s="45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42"/>
      <c r="BA31" s="28"/>
      <c r="BB31" s="28"/>
      <c r="BC31" s="28"/>
      <c r="BD31" s="28"/>
      <c r="BE31" s="28"/>
      <c r="BF31" s="28"/>
      <c r="BG31" s="42"/>
      <c r="BH31" s="28"/>
      <c r="BI31" s="28"/>
      <c r="BJ31" s="28"/>
    </row>
    <row r="32" spans="1:62" s="20" customFormat="1" ht="17.25" customHeight="1">
      <c r="A32" s="3495">
        <v>8</v>
      </c>
      <c r="B32" s="141" t="s">
        <v>2464</v>
      </c>
      <c r="C32" s="141"/>
      <c r="D32" s="141" t="s">
        <v>1882</v>
      </c>
      <c r="E32" s="3489">
        <v>400</v>
      </c>
      <c r="F32" s="3489">
        <v>3</v>
      </c>
      <c r="G32" s="3489"/>
      <c r="H32" s="3489"/>
      <c r="I32" s="3489"/>
      <c r="J32" s="3489"/>
      <c r="K32" s="184" t="s">
        <v>2530</v>
      </c>
      <c r="L32" s="141" t="s">
        <v>632</v>
      </c>
      <c r="M32" s="141"/>
      <c r="N32" s="20">
        <v>1</v>
      </c>
      <c r="O32" s="20">
        <v>8</v>
      </c>
      <c r="P32" s="20">
        <v>2</v>
      </c>
      <c r="Q32" s="28"/>
      <c r="R32" s="28"/>
      <c r="S32" s="28"/>
      <c r="T32" s="28"/>
      <c r="U32" s="28"/>
      <c r="V32" s="28"/>
      <c r="W32" s="269"/>
      <c r="X32" s="28"/>
      <c r="Y32" s="42"/>
      <c r="Z32" s="45"/>
      <c r="AA32" s="45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42"/>
      <c r="BA32" s="28"/>
      <c r="BB32" s="28"/>
      <c r="BC32" s="28"/>
      <c r="BD32" s="28"/>
      <c r="BE32" s="28"/>
      <c r="BF32" s="28"/>
      <c r="BG32" s="42"/>
      <c r="BH32" s="28"/>
      <c r="BI32" s="28"/>
      <c r="BJ32" s="28"/>
    </row>
    <row r="33" spans="1:62" s="20" customFormat="1" ht="17.25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 t="s">
        <v>2531</v>
      </c>
      <c r="L33" s="141" t="s">
        <v>1677</v>
      </c>
      <c r="M33" s="141"/>
      <c r="N33" s="20">
        <v>0</v>
      </c>
      <c r="O33" s="20">
        <v>8</v>
      </c>
      <c r="P33" s="20">
        <v>2</v>
      </c>
      <c r="Q33" s="28"/>
      <c r="R33" s="28"/>
      <c r="S33" s="28"/>
      <c r="T33" s="28"/>
      <c r="U33" s="28"/>
      <c r="V33" s="28"/>
      <c r="W33" s="269"/>
      <c r="X33" s="28"/>
      <c r="Y33" s="42"/>
      <c r="Z33" s="45"/>
      <c r="AA33" s="45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42"/>
      <c r="BA33" s="28"/>
      <c r="BB33" s="28"/>
      <c r="BC33" s="28"/>
      <c r="BD33" s="28"/>
      <c r="BE33" s="28"/>
      <c r="BF33" s="28"/>
      <c r="BG33" s="42"/>
      <c r="BH33" s="28"/>
      <c r="BI33" s="28"/>
      <c r="BJ33" s="28"/>
    </row>
    <row r="34" spans="1:62" s="20" customFormat="1" ht="17.2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 t="s">
        <v>2535</v>
      </c>
      <c r="L34" s="141"/>
      <c r="M34" s="141"/>
      <c r="N34" s="20">
        <v>0</v>
      </c>
      <c r="O34" s="20">
        <v>8</v>
      </c>
      <c r="P34" s="20">
        <v>2</v>
      </c>
      <c r="Q34" s="28"/>
      <c r="R34" s="28"/>
      <c r="S34" s="28"/>
      <c r="T34" s="28"/>
      <c r="U34" s="28"/>
      <c r="V34" s="28"/>
      <c r="W34" s="269"/>
      <c r="X34" s="28"/>
      <c r="Y34" s="42"/>
      <c r="Z34" s="45"/>
      <c r="AA34" s="45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42"/>
      <c r="BA34" s="28"/>
      <c r="BB34" s="28"/>
      <c r="BC34" s="28"/>
      <c r="BD34" s="28"/>
      <c r="BE34" s="28"/>
      <c r="BF34" s="28"/>
      <c r="BG34" s="42"/>
      <c r="BH34" s="28"/>
      <c r="BI34" s="28"/>
      <c r="BJ34" s="28"/>
    </row>
    <row r="35" spans="1:62" s="20" customFormat="1" ht="17.2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82"/>
      <c r="L35" s="35"/>
      <c r="M35" s="35"/>
      <c r="N35" s="44"/>
      <c r="O35" s="26"/>
      <c r="P35" s="26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1:62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62">
      <c r="A37" s="20"/>
      <c r="B37" s="20"/>
      <c r="C37" s="20"/>
      <c r="D37" s="20"/>
      <c r="E37" s="20"/>
      <c r="F37" s="30"/>
      <c r="G37" s="30"/>
      <c r="H37" s="30"/>
      <c r="I37" s="30"/>
      <c r="J37" s="30"/>
      <c r="K37" s="20"/>
      <c r="L37" s="20"/>
      <c r="M37" s="20"/>
      <c r="N37" s="20"/>
      <c r="O37" s="20"/>
      <c r="P37" s="20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62">
      <c r="A38" s="20"/>
      <c r="B38" s="20"/>
      <c r="C38" s="20"/>
      <c r="D38" s="20"/>
      <c r="E38" s="20"/>
      <c r="F38" s="30"/>
      <c r="G38" s="30"/>
      <c r="H38" s="30"/>
      <c r="I38" s="30"/>
      <c r="J38" s="30"/>
      <c r="K38" s="20"/>
      <c r="L38" s="20"/>
      <c r="M38" s="20"/>
      <c r="N38" s="20"/>
      <c r="O38" s="20"/>
      <c r="P38" s="20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62">
      <c r="F39" s="2"/>
      <c r="G39" s="2"/>
      <c r="H39" s="2"/>
      <c r="I39" s="2"/>
      <c r="J39" s="2"/>
    </row>
    <row r="40" spans="1:62">
      <c r="F40" s="2"/>
      <c r="G40" s="2"/>
      <c r="H40" s="2"/>
      <c r="I40" s="2"/>
      <c r="J40" s="2"/>
    </row>
    <row r="41" spans="1:62">
      <c r="F41" s="2"/>
      <c r="G41" s="2"/>
      <c r="H41" s="2"/>
      <c r="I41" s="2"/>
      <c r="J41" s="2"/>
    </row>
    <row r="42" spans="1:62">
      <c r="F42" s="2"/>
      <c r="G42" s="2"/>
      <c r="H42" s="2"/>
      <c r="I42" s="2"/>
      <c r="J42" s="2"/>
    </row>
    <row r="6666" spans="3:3">
      <c r="C6666" s="1">
        <v>1.8466115114302177E-125</v>
      </c>
    </row>
    <row r="7946" spans="13:13">
      <c r="M7946" s="1">
        <v>8.280492400549419E-169</v>
      </c>
    </row>
    <row r="8970" spans="6:6">
      <c r="F8970" s="1">
        <v>7.9311360500099152E-116</v>
      </c>
    </row>
    <row r="9482" spans="8:8">
      <c r="H9482" s="1">
        <v>5.4267034996240673E-164</v>
      </c>
    </row>
  </sheetData>
  <mergeCells count="58">
    <mergeCell ref="A23:A25"/>
    <mergeCell ref="A26:A28"/>
    <mergeCell ref="A11:A13"/>
    <mergeCell ref="A14:A16"/>
    <mergeCell ref="A17:A19"/>
    <mergeCell ref="A20:A22"/>
    <mergeCell ref="A32:A34"/>
    <mergeCell ref="E29:E31"/>
    <mergeCell ref="E32:E34"/>
    <mergeCell ref="F32:F34"/>
    <mergeCell ref="G32:G34"/>
    <mergeCell ref="A29:A31"/>
    <mergeCell ref="F29:F31"/>
    <mergeCell ref="G29:G31"/>
    <mergeCell ref="H20:H22"/>
    <mergeCell ref="I20:I22"/>
    <mergeCell ref="J32:J34"/>
    <mergeCell ref="H32:H34"/>
    <mergeCell ref="I32:I34"/>
    <mergeCell ref="J29:J31"/>
    <mergeCell ref="I29:I31"/>
    <mergeCell ref="H29:H31"/>
    <mergeCell ref="J20:J22"/>
    <mergeCell ref="J23:J25"/>
    <mergeCell ref="H26:H28"/>
    <mergeCell ref="J26:J28"/>
    <mergeCell ref="H23:H25"/>
    <mergeCell ref="I23:I25"/>
    <mergeCell ref="I26:I28"/>
    <mergeCell ref="E26:E28"/>
    <mergeCell ref="F26:F28"/>
    <mergeCell ref="G26:G28"/>
    <mergeCell ref="E20:E22"/>
    <mergeCell ref="F20:F22"/>
    <mergeCell ref="G20:G22"/>
    <mergeCell ref="E23:E25"/>
    <mergeCell ref="F23:F25"/>
    <mergeCell ref="G23:G25"/>
    <mergeCell ref="B4:B5"/>
    <mergeCell ref="F11:F13"/>
    <mergeCell ref="G11:G13"/>
    <mergeCell ref="H11:H13"/>
    <mergeCell ref="E11:E13"/>
    <mergeCell ref="C1:L1"/>
    <mergeCell ref="J11:J13"/>
    <mergeCell ref="E14:E16"/>
    <mergeCell ref="E17:E19"/>
    <mergeCell ref="J14:J16"/>
    <mergeCell ref="I11:I13"/>
    <mergeCell ref="F14:F16"/>
    <mergeCell ref="G14:G16"/>
    <mergeCell ref="H14:H16"/>
    <mergeCell ref="F17:F19"/>
    <mergeCell ref="G17:G19"/>
    <mergeCell ref="I17:I19"/>
    <mergeCell ref="H17:H19"/>
    <mergeCell ref="I14:I16"/>
    <mergeCell ref="J17:J19"/>
  </mergeCells>
  <phoneticPr fontId="2" type="noConversion"/>
  <conditionalFormatting sqref="N11:P35">
    <cfRule type="expression" dxfId="121" priority="3" stopIfTrue="1">
      <formula>$P11=2</formula>
    </cfRule>
  </conditionalFormatting>
  <conditionalFormatting sqref="A11:K13 A15:K16 A14 D14:K14 A18:K19 A17 C17:K17 A22:K22 A20 C20:K20 A24:K28 A23 C23:J23 A21:J21 A30:K34 A29:J29">
    <cfRule type="expression" dxfId="120" priority="5" stopIfTrue="1">
      <formula>$N11=1</formula>
    </cfRule>
  </conditionalFormatting>
  <conditionalFormatting sqref="M12 M27 M15 M18 M21 M24 M30 M33">
    <cfRule type="expression" dxfId="119" priority="6" stopIfTrue="1">
      <formula>L11&lt;&gt;0</formula>
    </cfRule>
    <cfRule type="expression" dxfId="118" priority="7" stopIfTrue="1">
      <formula>$N12=1</formula>
    </cfRule>
  </conditionalFormatting>
  <conditionalFormatting sqref="M13 M28 M16 M19 M22 M25 M31 M34">
    <cfRule type="expression" dxfId="117" priority="8" stopIfTrue="1">
      <formula>L11&lt;&gt;0</formula>
    </cfRule>
    <cfRule type="expression" dxfId="116" priority="9" stopIfTrue="1">
      <formula>$N13=1</formula>
    </cfRule>
  </conditionalFormatting>
  <conditionalFormatting sqref="M11 M14 M17 M20 M23 M26 M29 M32">
    <cfRule type="expression" dxfId="115" priority="10" stopIfTrue="1">
      <formula>L11&lt;&gt;0</formula>
    </cfRule>
    <cfRule type="expression" dxfId="114" priority="11" stopIfTrue="1">
      <formula>$N11=1</formula>
    </cfRule>
  </conditionalFormatting>
  <conditionalFormatting sqref="L11 L23 L26 L29 L32 L17 L20">
    <cfRule type="expression" dxfId="113" priority="12" stopIfTrue="1">
      <formula>M11&lt;&gt;0</formula>
    </cfRule>
    <cfRule type="expression" dxfId="112" priority="13" stopIfTrue="1">
      <formula>$N11=1</formula>
    </cfRule>
  </conditionalFormatting>
  <conditionalFormatting sqref="L12 L15 L18 L21 L27 L30 L33">
    <cfRule type="expression" dxfId="111" priority="14" stopIfTrue="1">
      <formula>M11&lt;&gt;0</formula>
    </cfRule>
  </conditionalFormatting>
  <conditionalFormatting sqref="L13 L16 L19 L22 L25 L28 L31 L34">
    <cfRule type="expression" dxfId="110" priority="15" stopIfTrue="1">
      <formula>M11&lt;&gt;0</formula>
    </cfRule>
  </conditionalFormatting>
  <conditionalFormatting sqref="L24">
    <cfRule type="expression" dxfId="109" priority="1" stopIfTrue="1">
      <formula>M24&lt;&gt;0</formula>
    </cfRule>
    <cfRule type="expression" dxfId="108" priority="2" stopIfTrue="1">
      <formula>$N24=1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tabColor indexed="46"/>
  </sheetPr>
  <dimension ref="A1:J34"/>
  <sheetViews>
    <sheetView showGridLines="0" topLeftCell="G1" zoomScaleNormal="100" workbookViewId="0">
      <pane ySplit="10" topLeftCell="A11" activePane="bottomLeft" state="frozen"/>
      <selection pane="bottomLeft" activeCell="I15" sqref="I15"/>
    </sheetView>
  </sheetViews>
  <sheetFormatPr defaultRowHeight="12.75"/>
  <cols>
    <col min="1" max="1" width="87.42578125" customWidth="1"/>
    <col min="2" max="2" width="87.5703125" customWidth="1"/>
    <col min="3" max="3" width="87.28515625" customWidth="1"/>
    <col min="4" max="4" width="82.85546875" customWidth="1"/>
    <col min="5" max="6" width="87.5703125" customWidth="1"/>
    <col min="7" max="7" width="87" customWidth="1"/>
    <col min="8" max="8" width="12.140625" customWidth="1"/>
    <col min="9" max="9" width="87" customWidth="1"/>
    <col min="10" max="10" width="5.28515625" style="15" customWidth="1"/>
  </cols>
  <sheetData>
    <row r="1" spans="1:10" ht="36.75" customHeight="1">
      <c r="A1" s="161" t="s">
        <v>755</v>
      </c>
      <c r="B1" s="549"/>
      <c r="C1" s="549"/>
      <c r="D1" s="549"/>
      <c r="E1" s="549"/>
      <c r="F1" s="549"/>
      <c r="G1" s="549"/>
      <c r="H1" s="549"/>
      <c r="I1" s="549"/>
      <c r="J1" s="810"/>
    </row>
    <row r="2" spans="1:10" ht="23.25" hidden="1">
      <c r="A2" s="20"/>
      <c r="B2" s="20"/>
      <c r="C2" s="20"/>
      <c r="D2" s="20"/>
      <c r="E2" s="20"/>
      <c r="F2" s="20"/>
      <c r="G2" s="20"/>
      <c r="H2" s="20"/>
      <c r="I2" s="20"/>
      <c r="J2" s="718"/>
    </row>
    <row r="3" spans="1:10" ht="23.25" hidden="1">
      <c r="A3" s="20"/>
      <c r="B3" s="20"/>
      <c r="C3" s="20"/>
      <c r="D3" s="20"/>
      <c r="E3" s="20"/>
      <c r="F3" s="20"/>
      <c r="G3" s="20"/>
      <c r="H3" s="20"/>
      <c r="I3" s="20"/>
      <c r="J3" s="718"/>
    </row>
    <row r="4" spans="1:10" ht="23.25" hidden="1">
      <c r="A4" s="20"/>
      <c r="B4" s="20"/>
      <c r="C4" s="20"/>
      <c r="D4" s="20"/>
      <c r="E4" s="20"/>
      <c r="F4" s="20"/>
      <c r="G4" s="20"/>
      <c r="H4" s="20"/>
      <c r="I4" s="20"/>
      <c r="J4" s="718"/>
    </row>
    <row r="5" spans="1:10" ht="23.25" hidden="1">
      <c r="A5" s="20"/>
      <c r="B5" s="20"/>
      <c r="C5" s="20"/>
      <c r="D5" s="20"/>
      <c r="E5" s="20"/>
      <c r="F5" s="20"/>
      <c r="G5" s="20"/>
      <c r="H5" s="20"/>
      <c r="I5" s="20"/>
      <c r="J5" s="718"/>
    </row>
    <row r="6" spans="1:10" ht="23.25" hidden="1">
      <c r="A6" s="20"/>
      <c r="B6" s="20"/>
      <c r="C6" s="20"/>
      <c r="D6" s="20"/>
      <c r="E6" s="20"/>
      <c r="F6" s="20"/>
      <c r="G6" s="20"/>
      <c r="H6" s="20"/>
      <c r="I6" s="20"/>
      <c r="J6" s="718"/>
    </row>
    <row r="7" spans="1:10" ht="23.25" hidden="1">
      <c r="A7" s="20"/>
      <c r="B7" s="20"/>
      <c r="C7" s="20"/>
      <c r="D7" s="20"/>
      <c r="E7" s="20"/>
      <c r="F7" s="20"/>
      <c r="G7" s="20"/>
      <c r="H7" s="20"/>
      <c r="I7" s="20"/>
      <c r="J7" s="718"/>
    </row>
    <row r="8" spans="1:10" ht="23.25" hidden="1">
      <c r="A8" s="41" t="s">
        <v>756</v>
      </c>
      <c r="B8" s="148" t="s">
        <v>757</v>
      </c>
      <c r="C8" s="41"/>
      <c r="D8" s="148"/>
      <c r="E8" s="41"/>
      <c r="F8" s="148"/>
      <c r="G8" s="548" t="s">
        <v>758</v>
      </c>
      <c r="H8" s="547" t="s">
        <v>810</v>
      </c>
      <c r="I8" s="44"/>
      <c r="J8" s="718"/>
    </row>
    <row r="9" spans="1:10" s="818" customFormat="1" ht="21.75" customHeight="1">
      <c r="A9" s="812" t="s">
        <v>1174</v>
      </c>
      <c r="B9" s="813" t="s">
        <v>759</v>
      </c>
      <c r="C9" s="812" t="s">
        <v>760</v>
      </c>
      <c r="D9" s="813" t="s">
        <v>761</v>
      </c>
      <c r="E9" s="812" t="s">
        <v>2148</v>
      </c>
      <c r="F9" s="814" t="s">
        <v>2149</v>
      </c>
      <c r="G9" s="815" t="s">
        <v>2150</v>
      </c>
      <c r="H9" s="814"/>
      <c r="I9" s="816" t="s">
        <v>2151</v>
      </c>
      <c r="J9" s="817"/>
    </row>
    <row r="10" spans="1:10" ht="21.75" hidden="1" customHeight="1">
      <c r="A10" s="41"/>
      <c r="B10" s="148"/>
      <c r="C10" s="41"/>
      <c r="D10" s="148"/>
      <c r="E10" s="41"/>
      <c r="F10" s="547"/>
      <c r="G10" s="548"/>
      <c r="H10" s="547"/>
      <c r="I10" s="819" t="s">
        <v>294</v>
      </c>
      <c r="J10" s="718"/>
    </row>
    <row r="11" spans="1:10" s="2367" customFormat="1" ht="18" customHeight="1">
      <c r="A11" s="335" t="s">
        <v>1175</v>
      </c>
      <c r="B11" s="191" t="s">
        <v>2409</v>
      </c>
      <c r="C11" s="546" t="s">
        <v>2414</v>
      </c>
      <c r="D11" s="191" t="s">
        <v>2449</v>
      </c>
      <c r="E11" s="546" t="s">
        <v>2420</v>
      </c>
      <c r="F11" s="541" t="s">
        <v>293</v>
      </c>
      <c r="G11" s="191" t="s">
        <v>292</v>
      </c>
      <c r="H11" s="176" t="s">
        <v>2027</v>
      </c>
      <c r="I11" s="335" t="s">
        <v>291</v>
      </c>
      <c r="J11" s="811"/>
    </row>
    <row r="12" spans="1:10" s="2367" customFormat="1" ht="18" customHeight="1">
      <c r="A12" s="335" t="s">
        <v>1176</v>
      </c>
      <c r="B12" s="191" t="s">
        <v>2410</v>
      </c>
      <c r="C12" s="335" t="s">
        <v>2415</v>
      </c>
      <c r="D12" s="191" t="s">
        <v>2450</v>
      </c>
      <c r="E12" s="542"/>
      <c r="F12" s="541"/>
      <c r="G12" s="191" t="s">
        <v>290</v>
      </c>
      <c r="H12" s="176" t="s">
        <v>2028</v>
      </c>
      <c r="I12" s="335" t="s">
        <v>289</v>
      </c>
      <c r="J12" s="811"/>
    </row>
    <row r="13" spans="1:10" s="2367" customFormat="1" ht="18" customHeight="1">
      <c r="A13" s="335"/>
      <c r="B13" s="191" t="s">
        <v>2411</v>
      </c>
      <c r="C13" s="335" t="s">
        <v>2416</v>
      </c>
      <c r="D13" s="191" t="s">
        <v>2452</v>
      </c>
      <c r="E13" s="542"/>
      <c r="F13" s="541"/>
      <c r="G13" s="191" t="s">
        <v>288</v>
      </c>
      <c r="H13" s="176" t="s">
        <v>2048</v>
      </c>
      <c r="I13" s="335" t="s">
        <v>287</v>
      </c>
      <c r="J13" s="811"/>
    </row>
    <row r="14" spans="1:10" s="2367" customFormat="1" ht="18" customHeight="1">
      <c r="A14" s="545" t="s">
        <v>2412</v>
      </c>
      <c r="B14" s="191" t="s">
        <v>2413</v>
      </c>
      <c r="C14" s="335" t="s">
        <v>2417</v>
      </c>
      <c r="D14" s="191" t="s">
        <v>2451</v>
      </c>
      <c r="E14" s="542"/>
      <c r="F14" s="541"/>
      <c r="G14" s="191" t="s">
        <v>286</v>
      </c>
      <c r="H14" s="176" t="s">
        <v>2049</v>
      </c>
      <c r="I14" s="335" t="s">
        <v>285</v>
      </c>
      <c r="J14" s="811"/>
    </row>
    <row r="15" spans="1:10" s="2367" customFormat="1" ht="18" customHeight="1">
      <c r="A15" s="335"/>
      <c r="B15" s="191"/>
      <c r="C15" s="335" t="s">
        <v>2418</v>
      </c>
      <c r="D15" s="415" t="s">
        <v>2453</v>
      </c>
      <c r="E15" s="415" t="s">
        <v>777</v>
      </c>
      <c r="F15" s="415" t="s">
        <v>777</v>
      </c>
      <c r="G15" s="415" t="s">
        <v>284</v>
      </c>
      <c r="H15" s="176" t="s">
        <v>2050</v>
      </c>
      <c r="I15" s="335" t="s">
        <v>283</v>
      </c>
      <c r="J15" s="811"/>
    </row>
    <row r="16" spans="1:10" s="2367" customFormat="1" ht="18" customHeight="1">
      <c r="A16" s="543"/>
      <c r="B16" s="2274"/>
      <c r="C16" s="543" t="s">
        <v>2419</v>
      </c>
      <c r="D16" s="2962" t="s">
        <v>2454</v>
      </c>
      <c r="E16" s="806" t="s">
        <v>777</v>
      </c>
      <c r="F16" s="806" t="s">
        <v>777</v>
      </c>
      <c r="G16" s="191" t="s">
        <v>786</v>
      </c>
      <c r="H16" s="176" t="s">
        <v>2051</v>
      </c>
      <c r="I16" s="542"/>
      <c r="J16" s="811"/>
    </row>
    <row r="17" spans="1:10" s="2367" customFormat="1" ht="18" customHeight="1">
      <c r="A17" s="193"/>
      <c r="B17" s="193"/>
      <c r="C17" s="193"/>
      <c r="D17" s="808"/>
      <c r="E17" s="808" t="s">
        <v>777</v>
      </c>
      <c r="F17" s="808" t="s">
        <v>777</v>
      </c>
      <c r="G17" s="2961"/>
      <c r="H17" s="325" t="s">
        <v>2052</v>
      </c>
      <c r="I17" s="807"/>
      <c r="J17" s="811"/>
    </row>
    <row r="18" spans="1:10" s="2367" customFormat="1" ht="18" customHeight="1">
      <c r="A18" s="193"/>
      <c r="B18" s="193"/>
      <c r="C18" s="193"/>
      <c r="D18" s="808"/>
      <c r="E18" s="808" t="s">
        <v>777</v>
      </c>
      <c r="F18" s="808" t="s">
        <v>777</v>
      </c>
      <c r="G18" s="808"/>
      <c r="H18" s="193"/>
      <c r="I18" s="193"/>
      <c r="J18" s="152"/>
    </row>
    <row r="19" spans="1:10" s="2469" customFormat="1" ht="18" customHeight="1">
      <c r="A19" s="324"/>
      <c r="B19" s="324"/>
      <c r="C19" s="193"/>
      <c r="D19" s="808"/>
      <c r="E19" s="808" t="s">
        <v>777</v>
      </c>
      <c r="F19" s="808" t="s">
        <v>777</v>
      </c>
      <c r="G19" s="808"/>
      <c r="H19" s="324"/>
      <c r="I19" s="324"/>
      <c r="J19" s="374"/>
    </row>
    <row r="20" spans="1:10" s="2469" customFormat="1" ht="18" customHeight="1">
      <c r="A20" s="324"/>
      <c r="B20" s="324"/>
      <c r="C20" s="324"/>
      <c r="D20" s="324"/>
      <c r="E20" s="324"/>
      <c r="F20" s="324"/>
      <c r="G20" s="808"/>
      <c r="H20" s="324"/>
      <c r="I20" s="324"/>
      <c r="J20" s="374"/>
    </row>
    <row r="21" spans="1:10" s="2469" customFormat="1" ht="18" customHeight="1">
      <c r="A21" s="324"/>
      <c r="B21" s="324"/>
      <c r="C21" s="324"/>
      <c r="D21" s="324"/>
      <c r="E21" s="324"/>
      <c r="F21" s="324"/>
      <c r="G21" s="324"/>
      <c r="H21" s="193"/>
      <c r="I21" s="324"/>
      <c r="J21" s="374"/>
    </row>
    <row r="22" spans="1:10" s="15" customFormat="1" ht="21.75" customHeight="1">
      <c r="A22" s="809"/>
      <c r="B22" s="809"/>
      <c r="C22" s="809"/>
      <c r="D22" s="765"/>
      <c r="E22" s="809"/>
      <c r="F22" s="809"/>
      <c r="G22" s="765"/>
      <c r="H22" s="809"/>
      <c r="I22" s="809"/>
      <c r="J22" s="374"/>
    </row>
    <row r="23" spans="1:10" s="15" customFormat="1" ht="21.75" customHeight="1">
      <c r="A23" s="809"/>
      <c r="B23" s="809"/>
      <c r="C23" s="809"/>
      <c r="D23" s="765"/>
      <c r="E23" s="809"/>
      <c r="F23" s="809"/>
      <c r="G23" s="28"/>
      <c r="H23" s="809"/>
      <c r="I23" s="809"/>
      <c r="J23" s="374"/>
    </row>
    <row r="24" spans="1:10" s="15" customFormat="1" ht="21.75" customHeight="1">
      <c r="A24" s="809"/>
      <c r="B24" s="809"/>
      <c r="C24" s="809"/>
      <c r="D24" s="765"/>
      <c r="E24" s="809"/>
      <c r="F24" s="809"/>
      <c r="G24" s="28"/>
      <c r="H24" s="809"/>
      <c r="I24" s="809"/>
      <c r="J24" s="374"/>
    </row>
    <row r="25" spans="1:10" s="15" customFormat="1" ht="21.75" customHeight="1">
      <c r="A25" s="809"/>
      <c r="B25" s="809"/>
      <c r="C25" s="809"/>
      <c r="D25" s="765"/>
      <c r="E25" s="809"/>
      <c r="F25" s="809"/>
      <c r="G25" s="28"/>
      <c r="H25" s="809"/>
      <c r="I25" s="809"/>
      <c r="J25" s="374"/>
    </row>
    <row r="26" spans="1:10" s="15" customFormat="1" ht="21" customHeight="1">
      <c r="A26" s="765"/>
      <c r="B26" s="765"/>
      <c r="C26" s="765"/>
      <c r="D26" s="765"/>
      <c r="E26" s="765"/>
      <c r="F26" s="765"/>
      <c r="G26" s="28"/>
      <c r="H26" s="765"/>
      <c r="I26" s="765"/>
      <c r="J26" s="28"/>
    </row>
    <row r="27" spans="1:10" s="15" customFormat="1" ht="21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</row>
    <row r="28" spans="1:10" ht="21" customHeight="1"/>
    <row r="29" spans="1:10" ht="21" customHeight="1"/>
    <row r="30" spans="1:10" ht="21" customHeight="1"/>
    <row r="31" spans="1:10" ht="21" customHeight="1"/>
    <row r="32" spans="1:10" ht="21" customHeight="1"/>
    <row r="33" ht="21" customHeight="1"/>
    <row r="34" ht="21" customHeight="1"/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tabColor indexed="61"/>
  </sheetPr>
  <dimension ref="A1:Z51"/>
  <sheetViews>
    <sheetView showGridLines="0" topLeftCell="AB7" zoomScale="120" zoomScaleNormal="120" workbookViewId="0">
      <pane ySplit="3" topLeftCell="A13" activePane="bottomLeft" state="frozen"/>
      <selection activeCell="A7" sqref="A7"/>
      <selection pane="bottomLeft" activeCell="Y22" sqref="Y22"/>
    </sheetView>
  </sheetViews>
  <sheetFormatPr defaultRowHeight="12.75"/>
  <cols>
    <col min="1" max="1" width="23" customWidth="1"/>
    <col min="2" max="5" width="13.5703125" customWidth="1"/>
    <col min="6" max="6" width="24.140625" customWidth="1"/>
    <col min="7" max="10" width="13.5703125" customWidth="1"/>
    <col min="11" max="11" width="26.85546875" customWidth="1"/>
    <col min="12" max="15" width="13.5703125" customWidth="1"/>
    <col min="16" max="16" width="20" customWidth="1"/>
    <col min="17" max="20" width="13.42578125" customWidth="1"/>
    <col min="21" max="21" width="83.85546875" customWidth="1"/>
    <col min="22" max="22" width="57.85546875" customWidth="1"/>
    <col min="23" max="23" width="18.28515625" customWidth="1"/>
    <col min="24" max="24" width="31" customWidth="1"/>
    <col min="25" max="25" width="83.85546875" customWidth="1"/>
    <col min="26" max="26" width="9.5703125" customWidth="1"/>
  </cols>
  <sheetData>
    <row r="1" spans="1:26" ht="23.25" hidden="1">
      <c r="A1" s="1">
        <v>1</v>
      </c>
      <c r="B1" s="20"/>
      <c r="C1" s="1" t="s">
        <v>263</v>
      </c>
      <c r="D1" s="1">
        <v>1</v>
      </c>
      <c r="E1" s="20"/>
      <c r="F1" s="1" t="s">
        <v>263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0">
        <v>1</v>
      </c>
      <c r="W1" s="20"/>
      <c r="X1" s="20" t="s">
        <v>582</v>
      </c>
      <c r="Y1" s="20" t="s">
        <v>1857</v>
      </c>
    </row>
    <row r="2" spans="1:26" ht="23.25" hidden="1">
      <c r="A2" s="1">
        <v>2</v>
      </c>
      <c r="B2" s="20">
        <v>1.5</v>
      </c>
      <c r="C2" s="1" t="s">
        <v>226</v>
      </c>
      <c r="D2" s="1">
        <v>2</v>
      </c>
      <c r="E2" s="20">
        <v>1.5</v>
      </c>
      <c r="F2" s="1" t="s">
        <v>226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0">
        <v>2</v>
      </c>
      <c r="W2" s="20">
        <v>1.5</v>
      </c>
      <c r="X2" s="20" t="s">
        <v>263</v>
      </c>
      <c r="Y2" s="20" t="s">
        <v>1858</v>
      </c>
    </row>
    <row r="3" spans="1:26" ht="23.25" hidden="1">
      <c r="A3" s="1">
        <v>3</v>
      </c>
      <c r="B3" s="20">
        <v>2.5</v>
      </c>
      <c r="C3" s="1" t="s">
        <v>227</v>
      </c>
      <c r="D3" s="1">
        <v>3</v>
      </c>
      <c r="E3" s="20">
        <v>2.5</v>
      </c>
      <c r="F3" s="1" t="s">
        <v>227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0">
        <v>3</v>
      </c>
      <c r="W3" s="20">
        <v>2.5</v>
      </c>
      <c r="X3" s="20" t="s">
        <v>226</v>
      </c>
      <c r="Y3" s="20" t="s">
        <v>1592</v>
      </c>
    </row>
    <row r="4" spans="1:26" ht="23.25" hidden="1">
      <c r="A4" s="1">
        <v>4</v>
      </c>
      <c r="B4" s="20">
        <v>3.5</v>
      </c>
      <c r="C4" s="1" t="s">
        <v>743</v>
      </c>
      <c r="D4" s="1">
        <v>4</v>
      </c>
      <c r="E4" s="20">
        <v>3.5</v>
      </c>
      <c r="F4" s="1" t="s">
        <v>743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0">
        <v>4</v>
      </c>
      <c r="W4" s="20">
        <v>3.5</v>
      </c>
      <c r="X4" s="20" t="s">
        <v>227</v>
      </c>
      <c r="Y4" s="20" t="s">
        <v>1593</v>
      </c>
    </row>
    <row r="5" spans="1:26" ht="23.25" hidden="1">
      <c r="A5" s="1">
        <v>5</v>
      </c>
      <c r="B5" s="20">
        <v>4.5</v>
      </c>
      <c r="C5" s="1" t="s">
        <v>744</v>
      </c>
      <c r="D5" s="1">
        <v>5</v>
      </c>
      <c r="E5" s="20">
        <v>4.5</v>
      </c>
      <c r="F5" s="1" t="s">
        <v>744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20">
        <v>5</v>
      </c>
      <c r="W5" s="20">
        <v>4.5</v>
      </c>
      <c r="X5" s="20" t="s">
        <v>743</v>
      </c>
      <c r="Y5" s="20"/>
    </row>
    <row r="6" spans="1:26" ht="23.25" hidden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0"/>
      <c r="W6" s="20"/>
      <c r="X6" s="20"/>
      <c r="Y6" s="20"/>
    </row>
    <row r="7" spans="1:26" ht="30.75" customHeight="1">
      <c r="A7" s="847" t="s">
        <v>785</v>
      </c>
      <c r="B7" s="847"/>
      <c r="C7" s="2974"/>
      <c r="D7" s="2974"/>
      <c r="E7" s="847"/>
      <c r="F7" s="847"/>
      <c r="G7" s="847"/>
      <c r="H7" s="847"/>
      <c r="I7" s="847"/>
      <c r="J7" s="847"/>
      <c r="K7" s="847"/>
      <c r="L7" s="847"/>
      <c r="M7" s="847"/>
      <c r="N7" s="847"/>
      <c r="O7" s="847"/>
      <c r="P7" s="847"/>
      <c r="Q7" s="847"/>
      <c r="R7" s="847"/>
      <c r="S7" s="847"/>
      <c r="T7" s="847"/>
      <c r="U7" s="849"/>
      <c r="V7" s="2974"/>
      <c r="W7" s="2974"/>
      <c r="X7" s="2974"/>
      <c r="Y7" s="2977"/>
      <c r="Z7" s="48"/>
    </row>
    <row r="8" spans="1:26" ht="25.5" customHeight="1">
      <c r="A8" s="2975" t="s">
        <v>1859</v>
      </c>
      <c r="B8" s="2976"/>
      <c r="C8" s="2976"/>
      <c r="D8" s="2985">
        <f>พื้นฐาน!J1-1</f>
        <v>2557</v>
      </c>
      <c r="E8" s="2976" t="s">
        <v>2032</v>
      </c>
      <c r="F8" s="2976"/>
      <c r="G8" s="2976"/>
      <c r="H8" s="2976"/>
      <c r="I8" s="2976"/>
      <c r="J8" s="2976"/>
      <c r="K8" s="2976"/>
      <c r="L8" s="2976"/>
      <c r="M8" s="2976"/>
      <c r="N8" s="2976"/>
      <c r="O8" s="2976"/>
      <c r="P8" s="2976"/>
      <c r="Q8" s="2976"/>
      <c r="R8" s="2976"/>
      <c r="S8" s="2976"/>
      <c r="T8" s="2976"/>
      <c r="U8" s="2979"/>
      <c r="V8" s="2980"/>
      <c r="W8" s="2978"/>
      <c r="X8" s="2978"/>
      <c r="Y8" s="849"/>
      <c r="Z8" s="48"/>
    </row>
    <row r="9" spans="1:26" s="823" customFormat="1" ht="18.75" customHeight="1">
      <c r="A9" s="2560" t="s">
        <v>888</v>
      </c>
      <c r="B9" s="2561"/>
      <c r="C9" s="2561"/>
      <c r="D9" s="2562"/>
      <c r="E9" s="2563"/>
      <c r="F9" s="2554" t="s">
        <v>884</v>
      </c>
      <c r="G9" s="2559"/>
      <c r="H9" s="2559"/>
      <c r="I9" s="2555"/>
      <c r="J9" s="2556"/>
      <c r="K9" s="2566" t="s">
        <v>885</v>
      </c>
      <c r="L9" s="2567"/>
      <c r="M9" s="2567"/>
      <c r="N9" s="2568"/>
      <c r="O9" s="2569"/>
      <c r="P9" s="3261" t="s">
        <v>42</v>
      </c>
      <c r="Q9" s="2559"/>
      <c r="R9" s="2559"/>
      <c r="S9" s="2555"/>
      <c r="T9" s="2556"/>
      <c r="U9" s="2983" t="s">
        <v>1360</v>
      </c>
      <c r="V9" s="821" t="s">
        <v>784</v>
      </c>
      <c r="W9" s="822"/>
      <c r="X9" s="822"/>
      <c r="Y9" s="2982"/>
    </row>
    <row r="10" spans="1:26" s="823" customFormat="1" ht="18.75" customHeight="1">
      <c r="A10" s="3251" t="s">
        <v>1578</v>
      </c>
      <c r="B10" s="3252" t="s">
        <v>1581</v>
      </c>
      <c r="C10" s="3253"/>
      <c r="D10" s="3252" t="s">
        <v>1582</v>
      </c>
      <c r="E10" s="3253"/>
      <c r="F10" s="3254" t="s">
        <v>1578</v>
      </c>
      <c r="G10" s="3255" t="s">
        <v>1581</v>
      </c>
      <c r="H10" s="2556"/>
      <c r="I10" s="3255" t="s">
        <v>1582</v>
      </c>
      <c r="J10" s="3256"/>
      <c r="K10" s="3260" t="s">
        <v>1578</v>
      </c>
      <c r="L10" s="3258" t="s">
        <v>1579</v>
      </c>
      <c r="M10" s="3259"/>
      <c r="N10" s="3258" t="s">
        <v>1580</v>
      </c>
      <c r="O10" s="3259"/>
      <c r="P10" s="3262" t="s">
        <v>41</v>
      </c>
      <c r="Q10" s="3255" t="s">
        <v>1581</v>
      </c>
      <c r="R10" s="2556"/>
      <c r="S10" s="3255" t="s">
        <v>1582</v>
      </c>
      <c r="T10" s="2556"/>
      <c r="U10" s="2984" t="str">
        <f>"ปีที่แล้วมา ( ปีการศึกษา "&amp;MENU!F1-1&amp;" )"</f>
        <v>ปีที่แล้วมา ( ปีการศึกษา 2557 )</v>
      </c>
      <c r="V10" s="824" t="s">
        <v>228</v>
      </c>
      <c r="W10" s="824" t="s">
        <v>1891</v>
      </c>
      <c r="X10" s="825" t="s">
        <v>229</v>
      </c>
      <c r="Y10" s="2981" t="s">
        <v>782</v>
      </c>
    </row>
    <row r="11" spans="1:26" s="2335" customFormat="1" ht="18" customHeight="1">
      <c r="A11" s="2564" t="s">
        <v>161</v>
      </c>
      <c r="B11" s="2598">
        <v>5</v>
      </c>
      <c r="C11" s="2595" t="str">
        <f>IF(B11=0," ",LOOKUP(B11,$A$1:$A$5,$C$1:$C$5))</f>
        <v>ดีเยี่ยม</v>
      </c>
      <c r="D11" s="2990">
        <f t="shared" ref="D11:D27" si="0">B11</f>
        <v>5</v>
      </c>
      <c r="E11" s="2595" t="str">
        <f>IF(D11=0," ",LOOKUP(D11,$A$1:$A$5,$C$1:$C$5))</f>
        <v>ดีเยี่ยม</v>
      </c>
      <c r="F11" s="2565" t="s">
        <v>168</v>
      </c>
      <c r="G11" s="2585">
        <v>4.58</v>
      </c>
      <c r="H11" s="2606" t="str">
        <f>IF(G11=0," ",LOOKUP(G11,$A$1:$A$5,$C$1:$C$5))</f>
        <v>ดีมาก</v>
      </c>
      <c r="I11" s="2990">
        <f>G11</f>
        <v>4.58</v>
      </c>
      <c r="J11" s="2606" t="str">
        <f>IF(I11=0," ",LOOKUP(I11,$A$1:$A$5,$C$1:$C$5))</f>
        <v>ดีมาก</v>
      </c>
      <c r="K11" s="2580" t="s">
        <v>170</v>
      </c>
      <c r="L11" s="2598">
        <v>5</v>
      </c>
      <c r="M11" s="2627" t="str">
        <f>IF(L11=0," ",LOOKUP(L11,$A$1:$A$5,$C$1:$C$5))</f>
        <v>ดีเยี่ยม</v>
      </c>
      <c r="N11" s="2989">
        <f>L11</f>
        <v>5</v>
      </c>
      <c r="O11" s="2866" t="str">
        <f>IF(N11=0," ",LOOKUP(N11,$A$1:$A$5,$C$1:$C$5))</f>
        <v>ดีเยี่ยม</v>
      </c>
      <c r="P11" s="2992" t="s">
        <v>43</v>
      </c>
      <c r="Q11" s="2585">
        <v>5</v>
      </c>
      <c r="R11" s="2606" t="str">
        <f>IF(Q11=0," ",LOOKUP(Q11,$A$1:$A$5,$C$1:$C$5))</f>
        <v>ดีเยี่ยม</v>
      </c>
      <c r="S11" s="2990">
        <f>Q11</f>
        <v>5</v>
      </c>
      <c r="T11" s="2606" t="str">
        <f>IF(S11=0," ",LOOKUP(S11,$A$1:$A$5,$C$1:$C$5))</f>
        <v>ดีเยี่ยม</v>
      </c>
      <c r="U11" s="1413" t="s">
        <v>494</v>
      </c>
      <c r="V11" s="2623" t="s">
        <v>2227</v>
      </c>
      <c r="W11" s="334">
        <v>5</v>
      </c>
      <c r="X11" s="540" t="str">
        <f>IF(W11&gt;=W$5,X$5,IF(W11&gt;=W$4,X$4,IF(W11&gt;=W$3,X$3,IF(W11&gt;=W$2,X$2,IF(W11&gt;=W$1,X$1,0)))))</f>
        <v>ดีมาก</v>
      </c>
      <c r="Y11" s="2456" t="s">
        <v>494</v>
      </c>
    </row>
    <row r="12" spans="1:26" s="2335" customFormat="1" ht="18" customHeight="1">
      <c r="A12" s="2564" t="s">
        <v>1583</v>
      </c>
      <c r="B12" s="2598">
        <v>5</v>
      </c>
      <c r="C12" s="2595" t="str">
        <f t="shared" ref="C12:C27" si="1">IF(B12=0," ",LOOKUP(B12,$A$1:$A$5,$C$1:$C$5))</f>
        <v>ดีเยี่ยม</v>
      </c>
      <c r="D12" s="2986">
        <f t="shared" si="0"/>
        <v>5</v>
      </c>
      <c r="E12" s="2595" t="str">
        <f t="shared" ref="E12:E27" si="2">IF(D12=0," ",LOOKUP(D12,$A$1:$A$5,$C$1:$C$5))</f>
        <v>ดีเยี่ยม</v>
      </c>
      <c r="F12" s="2565" t="s">
        <v>1583</v>
      </c>
      <c r="G12" s="2585">
        <v>5</v>
      </c>
      <c r="H12" s="2606" t="str">
        <f t="shared" ref="H12:H38" si="3">IF(G12=0," ",LOOKUP(G12,$A$1:$A$5,$C$1:$C$5))</f>
        <v>ดีเยี่ยม</v>
      </c>
      <c r="I12" s="2986">
        <f t="shared" ref="I12:I38" si="4">G12</f>
        <v>5</v>
      </c>
      <c r="J12" s="2606" t="str">
        <f t="shared" ref="J12:J38" si="5">IF(I12=0," ",LOOKUP(I12,$A$1:$A$5,$C$1:$C$5))</f>
        <v>ดีเยี่ยม</v>
      </c>
      <c r="K12" s="2580" t="s">
        <v>1583</v>
      </c>
      <c r="L12" s="2585">
        <v>5</v>
      </c>
      <c r="M12" s="2627" t="str">
        <f>IF(L12=0," ",LOOKUP(L12,$A$1:$A$5,$C$1:$C$5))</f>
        <v>ดีเยี่ยม</v>
      </c>
      <c r="N12" s="2987">
        <f>L12</f>
        <v>5</v>
      </c>
      <c r="O12" s="2866" t="str">
        <f>IF(N12=0," ",LOOKUP(N12,$A$1:$A$5,$C$1:$C$5))</f>
        <v>ดีเยี่ยม</v>
      </c>
      <c r="P12" s="2993" t="s">
        <v>44</v>
      </c>
      <c r="Q12" s="2585">
        <v>5</v>
      </c>
      <c r="R12" s="2606" t="str">
        <f t="shared" ref="R12:R21" si="6">IF(Q12=0," ",LOOKUP(Q12,$A$1:$A$5,$C$1:$C$5))</f>
        <v>ดีเยี่ยม</v>
      </c>
      <c r="S12" s="2986">
        <f t="shared" ref="S12:S21" si="7">Q12</f>
        <v>5</v>
      </c>
      <c r="T12" s="2606" t="str">
        <f t="shared" ref="T12:T21" si="8">IF(S12=0," ",LOOKUP(S12,$A$1:$A$5,$C$1:$C$5))</f>
        <v>ดีเยี่ยม</v>
      </c>
      <c r="U12" s="191" t="s">
        <v>781</v>
      </c>
      <c r="V12" s="2455" t="s">
        <v>233</v>
      </c>
      <c r="W12" s="334">
        <v>5</v>
      </c>
      <c r="X12" s="540" t="str">
        <f t="shared" ref="X12:X22" si="9">IF(W12&gt;=W$5,X$5,IF(W12&gt;=W$4,X$4,IF(W12&gt;=W$3,X$3,IF(W12&gt;=W$2,X$2,IF(W12&gt;=W$1,X$1,0)))))</f>
        <v>ดีมาก</v>
      </c>
      <c r="Y12" s="27" t="s">
        <v>2520</v>
      </c>
    </row>
    <row r="13" spans="1:26" s="2335" customFormat="1" ht="18" customHeight="1">
      <c r="A13" s="2564" t="s">
        <v>1584</v>
      </c>
      <c r="B13" s="2598">
        <v>5</v>
      </c>
      <c r="C13" s="2595" t="str">
        <f t="shared" si="1"/>
        <v>ดีเยี่ยม</v>
      </c>
      <c r="D13" s="2986">
        <f t="shared" si="0"/>
        <v>5</v>
      </c>
      <c r="E13" s="2595" t="str">
        <f t="shared" si="2"/>
        <v>ดีเยี่ยม</v>
      </c>
      <c r="F13" s="2565" t="s">
        <v>1584</v>
      </c>
      <c r="G13" s="2585">
        <v>4.58</v>
      </c>
      <c r="H13" s="2606" t="str">
        <f t="shared" si="3"/>
        <v>ดีมาก</v>
      </c>
      <c r="I13" s="2986">
        <f t="shared" si="4"/>
        <v>4.58</v>
      </c>
      <c r="J13" s="2606" t="str">
        <f t="shared" si="5"/>
        <v>ดีมาก</v>
      </c>
      <c r="K13" s="2624" t="s">
        <v>886</v>
      </c>
      <c r="L13" s="2570"/>
      <c r="M13" s="2570"/>
      <c r="N13" s="2571"/>
      <c r="O13" s="2867"/>
      <c r="P13" s="2993" t="s">
        <v>45</v>
      </c>
      <c r="Q13" s="2585">
        <v>5</v>
      </c>
      <c r="R13" s="2606" t="str">
        <f t="shared" si="6"/>
        <v>ดีเยี่ยม</v>
      </c>
      <c r="S13" s="2986">
        <f t="shared" si="7"/>
        <v>5</v>
      </c>
      <c r="T13" s="2606" t="str">
        <f t="shared" si="8"/>
        <v>ดีเยี่ยม</v>
      </c>
      <c r="U13" s="191" t="s">
        <v>780</v>
      </c>
      <c r="V13" s="2455" t="s">
        <v>2102</v>
      </c>
      <c r="W13" s="334">
        <v>5</v>
      </c>
      <c r="X13" s="540" t="str">
        <f t="shared" si="9"/>
        <v>ดีมาก</v>
      </c>
      <c r="Y13" s="27" t="s">
        <v>798</v>
      </c>
    </row>
    <row r="14" spans="1:26" s="2335" customFormat="1" ht="18" customHeight="1">
      <c r="A14" s="2599" t="s">
        <v>1585</v>
      </c>
      <c r="B14" s="2598">
        <v>5</v>
      </c>
      <c r="C14" s="2596" t="str">
        <f t="shared" si="1"/>
        <v>ดีเยี่ยม</v>
      </c>
      <c r="D14" s="2988">
        <f t="shared" si="0"/>
        <v>5</v>
      </c>
      <c r="E14" s="2596" t="str">
        <f t="shared" si="2"/>
        <v>ดีเยี่ยม</v>
      </c>
      <c r="F14" s="2565" t="s">
        <v>1585</v>
      </c>
      <c r="G14" s="2585">
        <v>5</v>
      </c>
      <c r="H14" s="2606" t="str">
        <f t="shared" si="3"/>
        <v>ดีเยี่ยม</v>
      </c>
      <c r="I14" s="2986">
        <f t="shared" si="4"/>
        <v>5</v>
      </c>
      <c r="J14" s="2606" t="str">
        <f t="shared" si="5"/>
        <v>ดีเยี่ยม</v>
      </c>
      <c r="K14" s="2857" t="s">
        <v>1578</v>
      </c>
      <c r="L14" s="2858" t="s">
        <v>1579</v>
      </c>
      <c r="M14" s="2572"/>
      <c r="N14" s="2858" t="s">
        <v>1580</v>
      </c>
      <c r="O14" s="2867"/>
      <c r="P14" s="2993" t="s">
        <v>46</v>
      </c>
      <c r="Q14" s="2585">
        <v>5</v>
      </c>
      <c r="R14" s="2606" t="str">
        <f t="shared" si="6"/>
        <v>ดีเยี่ยม</v>
      </c>
      <c r="S14" s="2986">
        <f t="shared" si="7"/>
        <v>5</v>
      </c>
      <c r="T14" s="2606" t="str">
        <f t="shared" si="8"/>
        <v>ดีเยี่ยม</v>
      </c>
      <c r="U14" s="191" t="s">
        <v>779</v>
      </c>
      <c r="V14" s="2455" t="s">
        <v>2103</v>
      </c>
      <c r="W14" s="334">
        <v>9</v>
      </c>
      <c r="X14" s="540" t="str">
        <f t="shared" si="9"/>
        <v>ดีมาก</v>
      </c>
      <c r="Y14" s="27" t="s">
        <v>799</v>
      </c>
    </row>
    <row r="15" spans="1:26" s="2335" customFormat="1" ht="18" customHeight="1">
      <c r="A15" s="2564" t="s">
        <v>162</v>
      </c>
      <c r="B15" s="2598">
        <v>5</v>
      </c>
      <c r="C15" s="2594" t="str">
        <f t="shared" si="1"/>
        <v>ดีเยี่ยม</v>
      </c>
      <c r="D15" s="2990">
        <f t="shared" si="0"/>
        <v>5</v>
      </c>
      <c r="E15" s="2594" t="str">
        <f t="shared" si="2"/>
        <v>ดีเยี่ยม</v>
      </c>
      <c r="F15" s="2565" t="s">
        <v>1586</v>
      </c>
      <c r="G15" s="2585">
        <v>4.58</v>
      </c>
      <c r="H15" s="2606" t="str">
        <f t="shared" si="3"/>
        <v>ดีมาก</v>
      </c>
      <c r="I15" s="2986">
        <f t="shared" si="4"/>
        <v>4.58</v>
      </c>
      <c r="J15" s="2606" t="str">
        <f t="shared" si="5"/>
        <v>ดีมาก</v>
      </c>
      <c r="K15" s="2573" t="s">
        <v>171</v>
      </c>
      <c r="L15" s="2585">
        <v>5</v>
      </c>
      <c r="M15" s="2628" t="str">
        <f>IF(L15=0," ",LOOKUP(L15,$A$1:$A$5,$C$1:$C$5))</f>
        <v>ดีเยี่ยม</v>
      </c>
      <c r="N15" s="2990">
        <f>L15</f>
        <v>5</v>
      </c>
      <c r="O15" s="2868" t="str">
        <f>IF(N15=0," ",LOOKUP(N15,$A$1:$A$5,$C$1:$C$5))</f>
        <v>ดีเยี่ยม</v>
      </c>
      <c r="P15" s="2993" t="s">
        <v>47</v>
      </c>
      <c r="Q15" s="2585">
        <v>5</v>
      </c>
      <c r="R15" s="2606" t="str">
        <f t="shared" si="6"/>
        <v>ดีเยี่ยม</v>
      </c>
      <c r="S15" s="2986">
        <f t="shared" si="7"/>
        <v>5</v>
      </c>
      <c r="T15" s="2606" t="str">
        <f t="shared" si="8"/>
        <v>ดีเยี่ยม</v>
      </c>
      <c r="U15" s="191" t="s">
        <v>1231</v>
      </c>
      <c r="V15" s="2455" t="s">
        <v>2104</v>
      </c>
      <c r="W15" s="334">
        <v>10</v>
      </c>
      <c r="X15" s="540" t="str">
        <f t="shared" si="9"/>
        <v>ดีมาก</v>
      </c>
      <c r="Y15" s="27" t="s">
        <v>797</v>
      </c>
    </row>
    <row r="16" spans="1:26" s="2335" customFormat="1" ht="18" customHeight="1">
      <c r="A16" s="2564" t="s">
        <v>1583</v>
      </c>
      <c r="B16" s="2598">
        <v>5</v>
      </c>
      <c r="C16" s="2595" t="str">
        <f t="shared" si="1"/>
        <v>ดีเยี่ยม</v>
      </c>
      <c r="D16" s="2986">
        <f t="shared" si="0"/>
        <v>5</v>
      </c>
      <c r="E16" s="2595" t="str">
        <f t="shared" si="2"/>
        <v>ดีเยี่ยม</v>
      </c>
      <c r="F16" s="2565" t="s">
        <v>1587</v>
      </c>
      <c r="G16" s="2585">
        <v>5</v>
      </c>
      <c r="H16" s="2606" t="str">
        <f t="shared" si="3"/>
        <v>ดีเยี่ยม</v>
      </c>
      <c r="I16" s="2986">
        <f t="shared" si="4"/>
        <v>5</v>
      </c>
      <c r="J16" s="2606" t="str">
        <f t="shared" si="5"/>
        <v>ดีเยี่ยม</v>
      </c>
      <c r="K16" s="2573" t="s">
        <v>1583</v>
      </c>
      <c r="L16" s="2585">
        <v>5</v>
      </c>
      <c r="M16" s="2628" t="str">
        <f>IF(L16=0," ",LOOKUP(L16,$A$1:$A$5,$C$1:$C$5))</f>
        <v>ดีเยี่ยม</v>
      </c>
      <c r="N16" s="2987">
        <f>L16</f>
        <v>5</v>
      </c>
      <c r="O16" s="2868" t="str">
        <f>IF(N16=0," ",LOOKUP(N16,$A$1:$A$5,$C$1:$C$5))</f>
        <v>ดีเยี่ยม</v>
      </c>
      <c r="P16" s="2993" t="s">
        <v>1776</v>
      </c>
      <c r="Q16" s="2585">
        <v>5</v>
      </c>
      <c r="R16" s="2606" t="str">
        <f t="shared" si="6"/>
        <v>ดีเยี่ยม</v>
      </c>
      <c r="S16" s="2986">
        <f t="shared" si="7"/>
        <v>5</v>
      </c>
      <c r="T16" s="2606" t="str">
        <f t="shared" si="8"/>
        <v>ดีเยี่ยม</v>
      </c>
      <c r="U16" s="191"/>
      <c r="V16" s="2455" t="s">
        <v>2105</v>
      </c>
      <c r="W16" s="334">
        <v>33</v>
      </c>
      <c r="X16" s="540" t="str">
        <f t="shared" si="9"/>
        <v>ดีมาก</v>
      </c>
      <c r="Y16" s="27" t="s">
        <v>800</v>
      </c>
    </row>
    <row r="17" spans="1:25" s="2335" customFormat="1" ht="18" customHeight="1">
      <c r="A17" s="2564" t="s">
        <v>1584</v>
      </c>
      <c r="B17" s="2598">
        <v>5</v>
      </c>
      <c r="C17" s="2595" t="str">
        <f t="shared" si="1"/>
        <v>ดีเยี่ยม</v>
      </c>
      <c r="D17" s="2986">
        <f t="shared" si="0"/>
        <v>5</v>
      </c>
      <c r="E17" s="2595" t="str">
        <f t="shared" si="2"/>
        <v>ดีเยี่ยม</v>
      </c>
      <c r="F17" s="2565" t="s">
        <v>1588</v>
      </c>
      <c r="G17" s="2585">
        <v>5</v>
      </c>
      <c r="H17" s="2606" t="str">
        <f t="shared" si="3"/>
        <v>ดีเยี่ยม</v>
      </c>
      <c r="I17" s="2986">
        <f t="shared" si="4"/>
        <v>5</v>
      </c>
      <c r="J17" s="2606" t="str">
        <f t="shared" si="5"/>
        <v>ดีเยี่ยม</v>
      </c>
      <c r="K17" s="2859" t="s">
        <v>887</v>
      </c>
      <c r="L17" s="2574"/>
      <c r="M17" s="2574"/>
      <c r="N17" s="2575"/>
      <c r="O17" s="2583"/>
      <c r="P17" s="2993" t="s">
        <v>1777</v>
      </c>
      <c r="Q17" s="2585">
        <v>5</v>
      </c>
      <c r="R17" s="2606" t="str">
        <f t="shared" si="6"/>
        <v>ดีเยี่ยม</v>
      </c>
      <c r="S17" s="2986">
        <f t="shared" si="7"/>
        <v>5</v>
      </c>
      <c r="T17" s="2606" t="str">
        <f t="shared" si="8"/>
        <v>ดีเยี่ยม</v>
      </c>
      <c r="U17" s="191"/>
      <c r="V17" s="2455" t="s">
        <v>2106</v>
      </c>
      <c r="W17" s="334">
        <v>13.5</v>
      </c>
      <c r="X17" s="540" t="str">
        <f t="shared" si="9"/>
        <v>ดีมาก</v>
      </c>
      <c r="Y17" s="27" t="s">
        <v>801</v>
      </c>
    </row>
    <row r="18" spans="1:25" s="2335" customFormat="1" ht="18" customHeight="1">
      <c r="A18" s="2564" t="s">
        <v>1585</v>
      </c>
      <c r="B18" s="2598">
        <v>5</v>
      </c>
      <c r="C18" s="2601" t="str">
        <f t="shared" si="1"/>
        <v>ดีเยี่ยม</v>
      </c>
      <c r="D18" s="2987">
        <f t="shared" si="0"/>
        <v>5</v>
      </c>
      <c r="E18" s="2601" t="str">
        <f t="shared" si="2"/>
        <v>ดีเยี่ยม</v>
      </c>
      <c r="F18" s="2565" t="s">
        <v>1589</v>
      </c>
      <c r="G18" s="2585">
        <v>5</v>
      </c>
      <c r="H18" s="2606" t="str">
        <f t="shared" si="3"/>
        <v>ดีเยี่ยม</v>
      </c>
      <c r="I18" s="2986">
        <f t="shared" si="4"/>
        <v>5</v>
      </c>
      <c r="J18" s="2606" t="str">
        <f t="shared" si="5"/>
        <v>ดีเยี่ยม</v>
      </c>
      <c r="K18" s="2860" t="s">
        <v>1578</v>
      </c>
      <c r="L18" s="2861" t="s">
        <v>1579</v>
      </c>
      <c r="M18" s="2862"/>
      <c r="N18" s="2861" t="s">
        <v>1580</v>
      </c>
      <c r="O18" s="2583"/>
      <c r="P18" s="2993" t="s">
        <v>1778</v>
      </c>
      <c r="Q18" s="2585">
        <v>5</v>
      </c>
      <c r="R18" s="2606" t="str">
        <f t="shared" si="6"/>
        <v>ดีเยี่ยม</v>
      </c>
      <c r="S18" s="2986">
        <f t="shared" si="7"/>
        <v>5</v>
      </c>
      <c r="T18" s="2606" t="str">
        <f t="shared" si="8"/>
        <v>ดีเยี่ยม</v>
      </c>
      <c r="U18" s="191"/>
      <c r="V18" s="2455" t="s">
        <v>2333</v>
      </c>
      <c r="W18" s="334">
        <v>3.75</v>
      </c>
      <c r="X18" s="540" t="str">
        <f t="shared" si="9"/>
        <v>ดี</v>
      </c>
      <c r="Y18" s="27"/>
    </row>
    <row r="19" spans="1:25" s="2335" customFormat="1" ht="18" customHeight="1">
      <c r="A19" s="2603" t="s">
        <v>163</v>
      </c>
      <c r="B19" s="2598">
        <v>5</v>
      </c>
      <c r="C19" s="2595" t="str">
        <f t="shared" si="1"/>
        <v>ดีเยี่ยม</v>
      </c>
      <c r="D19" s="2990">
        <f t="shared" si="0"/>
        <v>5</v>
      </c>
      <c r="E19" s="2595" t="str">
        <f t="shared" si="2"/>
        <v>ดีเยี่ยม</v>
      </c>
      <c r="F19" s="2565" t="s">
        <v>1590</v>
      </c>
      <c r="G19" s="2585">
        <v>5</v>
      </c>
      <c r="H19" s="2606" t="str">
        <f t="shared" si="3"/>
        <v>ดีเยี่ยม</v>
      </c>
      <c r="I19" s="2986">
        <f t="shared" si="4"/>
        <v>5</v>
      </c>
      <c r="J19" s="2606" t="str">
        <f t="shared" si="5"/>
        <v>ดีเยี่ยม</v>
      </c>
      <c r="K19" s="2576" t="s">
        <v>172</v>
      </c>
      <c r="L19" s="2585">
        <v>5</v>
      </c>
      <c r="M19" s="2629" t="str">
        <f>IF(L19=0," ",LOOKUP(L19,$A$1:$A$5,$C$1:$C$5))</f>
        <v>ดีเยี่ยม</v>
      </c>
      <c r="N19" s="2990">
        <f>L19</f>
        <v>5</v>
      </c>
      <c r="O19" s="2869" t="str">
        <f>IF(N19=0," ",LOOKUP(N19,$A$1:$A$5,$C$1:$C$5))</f>
        <v>ดีเยี่ยม</v>
      </c>
      <c r="P19" s="2993" t="s">
        <v>1779</v>
      </c>
      <c r="Q19" s="2585">
        <v>5</v>
      </c>
      <c r="R19" s="2606" t="str">
        <f t="shared" si="6"/>
        <v>ดีเยี่ยม</v>
      </c>
      <c r="S19" s="2986">
        <f t="shared" si="7"/>
        <v>5</v>
      </c>
      <c r="T19" s="2606" t="str">
        <f t="shared" si="8"/>
        <v>ดีเยี่ยม</v>
      </c>
      <c r="U19" s="539" t="s">
        <v>495</v>
      </c>
      <c r="V19" s="2623" t="s">
        <v>2226</v>
      </c>
      <c r="W19" s="334">
        <v>2.5</v>
      </c>
      <c r="X19" s="540" t="str">
        <f t="shared" si="9"/>
        <v>พอใช้</v>
      </c>
      <c r="Y19" s="2457" t="s">
        <v>1050</v>
      </c>
    </row>
    <row r="20" spans="1:25" s="2335" customFormat="1" ht="18" customHeight="1">
      <c r="A20" s="2605" t="s">
        <v>1583</v>
      </c>
      <c r="B20" s="2598">
        <v>5</v>
      </c>
      <c r="C20" s="2595" t="str">
        <f t="shared" si="1"/>
        <v>ดีเยี่ยม</v>
      </c>
      <c r="D20" s="2986">
        <f t="shared" si="0"/>
        <v>5</v>
      </c>
      <c r="E20" s="2595" t="str">
        <f t="shared" si="2"/>
        <v>ดีเยี่ยม</v>
      </c>
      <c r="F20" s="2565" t="s">
        <v>1597</v>
      </c>
      <c r="G20" s="2597">
        <v>5</v>
      </c>
      <c r="H20" s="2625" t="str">
        <f t="shared" si="3"/>
        <v>ดีเยี่ยม</v>
      </c>
      <c r="I20" s="2988">
        <f t="shared" si="4"/>
        <v>5</v>
      </c>
      <c r="J20" s="2625" t="str">
        <f t="shared" si="5"/>
        <v>ดีเยี่ยม</v>
      </c>
      <c r="K20" s="2576" t="s">
        <v>1583</v>
      </c>
      <c r="L20" s="2597">
        <v>5</v>
      </c>
      <c r="M20" s="2629" t="str">
        <f>IF(L20=0," ",LOOKUP(L20,$A$1:$A$5,$C$1:$C$5))</f>
        <v>ดีเยี่ยม</v>
      </c>
      <c r="N20" s="2991">
        <f>L20</f>
        <v>5</v>
      </c>
      <c r="O20" s="2869" t="str">
        <f>IF(N20=0," ",LOOKUP(N20,$A$1:$A$5,$C$1:$C$5))</f>
        <v>ดีเยี่ยม</v>
      </c>
      <c r="P20" s="2993" t="s">
        <v>1780</v>
      </c>
      <c r="Q20" s="2585">
        <v>5</v>
      </c>
      <c r="R20" s="2606" t="str">
        <f t="shared" si="6"/>
        <v>ดีเยี่ยม</v>
      </c>
      <c r="S20" s="2986">
        <f t="shared" si="7"/>
        <v>5</v>
      </c>
      <c r="T20" s="2606" t="str">
        <f t="shared" si="8"/>
        <v>ดีเยี่ยม</v>
      </c>
      <c r="U20" s="191" t="s">
        <v>1230</v>
      </c>
      <c r="V20" s="2455" t="s">
        <v>2334</v>
      </c>
      <c r="W20" s="334">
        <v>2.5</v>
      </c>
      <c r="X20" s="540" t="str">
        <f t="shared" si="9"/>
        <v>พอใช้</v>
      </c>
      <c r="Y20" s="27" t="s">
        <v>2521</v>
      </c>
    </row>
    <row r="21" spans="1:25" s="2335" customFormat="1" ht="18" customHeight="1">
      <c r="A21" s="2605" t="s">
        <v>1584</v>
      </c>
      <c r="B21" s="2598">
        <v>5</v>
      </c>
      <c r="C21" s="2595" t="str">
        <f t="shared" si="1"/>
        <v>ดีเยี่ยม</v>
      </c>
      <c r="D21" s="2986">
        <f t="shared" si="0"/>
        <v>5</v>
      </c>
      <c r="E21" s="2595" t="str">
        <f t="shared" si="2"/>
        <v>ดีเยี่ยม</v>
      </c>
      <c r="F21" s="2607" t="s">
        <v>167</v>
      </c>
      <c r="G21" s="2604">
        <v>4.8</v>
      </c>
      <c r="H21" s="2593" t="str">
        <f t="shared" si="3"/>
        <v>ดีมาก</v>
      </c>
      <c r="I21" s="2990">
        <f t="shared" si="4"/>
        <v>4.8</v>
      </c>
      <c r="J21" s="2593" t="str">
        <f t="shared" si="5"/>
        <v>ดีมาก</v>
      </c>
      <c r="K21" s="2581"/>
      <c r="L21" s="174"/>
      <c r="M21" s="174"/>
      <c r="N21" s="174"/>
      <c r="O21" s="174"/>
      <c r="P21" s="2994" t="s">
        <v>1781</v>
      </c>
      <c r="Q21" s="2609">
        <v>5</v>
      </c>
      <c r="R21" s="2626" t="str">
        <f t="shared" si="6"/>
        <v>ดีเยี่ยม</v>
      </c>
      <c r="S21" s="2987">
        <f t="shared" si="7"/>
        <v>5</v>
      </c>
      <c r="T21" s="2626" t="str">
        <f t="shared" si="8"/>
        <v>ดีเยี่ยม</v>
      </c>
      <c r="U21" s="191" t="s">
        <v>2519</v>
      </c>
      <c r="V21" s="2623" t="s">
        <v>56</v>
      </c>
      <c r="W21" s="334">
        <v>2</v>
      </c>
      <c r="X21" s="540" t="str">
        <f t="shared" si="9"/>
        <v>ปรับปรุง</v>
      </c>
      <c r="Y21" s="27" t="s">
        <v>802</v>
      </c>
    </row>
    <row r="22" spans="1:25" s="2335" customFormat="1" ht="18" customHeight="1">
      <c r="A22" s="2599" t="s">
        <v>1585</v>
      </c>
      <c r="B22" s="2598">
        <v>5</v>
      </c>
      <c r="C22" s="2596" t="str">
        <f t="shared" si="1"/>
        <v>ดีเยี่ยม</v>
      </c>
      <c r="D22" s="2987">
        <f t="shared" si="0"/>
        <v>5</v>
      </c>
      <c r="E22" s="2596" t="str">
        <f t="shared" si="2"/>
        <v>ดีเยี่ยม</v>
      </c>
      <c r="F22" s="2592" t="s">
        <v>1583</v>
      </c>
      <c r="G22" s="2585">
        <v>5</v>
      </c>
      <c r="H22" s="2606" t="str">
        <f t="shared" si="3"/>
        <v>ดีเยี่ยม</v>
      </c>
      <c r="I22" s="2986">
        <f t="shared" si="4"/>
        <v>5</v>
      </c>
      <c r="J22" s="2606" t="str">
        <f t="shared" si="5"/>
        <v>ดีเยี่ยม</v>
      </c>
      <c r="K22" s="2581"/>
      <c r="L22" s="174"/>
      <c r="M22" s="174"/>
      <c r="N22" s="174"/>
      <c r="O22" s="174"/>
      <c r="P22" s="174"/>
      <c r="Q22" s="174"/>
      <c r="R22" s="174"/>
      <c r="S22" s="174"/>
      <c r="T22" s="174"/>
      <c r="U22" s="191" t="s">
        <v>247</v>
      </c>
      <c r="V22" s="2455" t="s">
        <v>2327</v>
      </c>
      <c r="W22" s="2458">
        <v>2.5</v>
      </c>
      <c r="X22" s="540" t="str">
        <f t="shared" si="9"/>
        <v>พอใช้</v>
      </c>
      <c r="Y22" s="27" t="s">
        <v>2523</v>
      </c>
    </row>
    <row r="23" spans="1:25" s="2335" customFormat="1" ht="18" customHeight="1">
      <c r="A23" s="2564" t="s">
        <v>164</v>
      </c>
      <c r="B23" s="2598">
        <v>5</v>
      </c>
      <c r="C23" s="2594" t="str">
        <f t="shared" si="1"/>
        <v>ดีเยี่ยม</v>
      </c>
      <c r="D23" s="2989">
        <f t="shared" si="0"/>
        <v>5</v>
      </c>
      <c r="E23" s="2594" t="str">
        <f t="shared" si="2"/>
        <v>ดีเยี่ยม</v>
      </c>
      <c r="F23" s="2592" t="s">
        <v>1584</v>
      </c>
      <c r="G23" s="2585">
        <v>4.8</v>
      </c>
      <c r="H23" s="2606" t="str">
        <f t="shared" si="3"/>
        <v>ดีมาก</v>
      </c>
      <c r="I23" s="2986">
        <f t="shared" si="4"/>
        <v>4.8</v>
      </c>
      <c r="J23" s="2606" t="str">
        <f t="shared" si="5"/>
        <v>ดีมาก</v>
      </c>
      <c r="K23" s="2581"/>
      <c r="L23" s="174"/>
      <c r="M23" s="174"/>
      <c r="N23" s="174"/>
      <c r="O23" s="174"/>
      <c r="P23" s="174"/>
      <c r="Q23" s="174"/>
      <c r="R23" s="174"/>
      <c r="S23" s="174"/>
      <c r="T23" s="174"/>
      <c r="U23" s="191"/>
      <c r="V23" s="350" t="s">
        <v>1566</v>
      </c>
      <c r="W23" s="345">
        <v>93.75</v>
      </c>
      <c r="X23" s="2622" t="str">
        <f>IF(W23=0," ",LOOKUP(W23,V$1:V$5,X$1:X$5))</f>
        <v>ดีมาก</v>
      </c>
      <c r="Y23" s="27" t="s">
        <v>2524</v>
      </c>
    </row>
    <row r="24" spans="1:25" s="2335" customFormat="1" ht="18" customHeight="1">
      <c r="A24" s="2564" t="s">
        <v>1583</v>
      </c>
      <c r="B24" s="2598">
        <v>5</v>
      </c>
      <c r="C24" s="2595" t="str">
        <f t="shared" si="1"/>
        <v>ดีเยี่ยม</v>
      </c>
      <c r="D24" s="2986">
        <f t="shared" si="0"/>
        <v>5</v>
      </c>
      <c r="E24" s="2595" t="str">
        <f t="shared" si="2"/>
        <v>ดีเยี่ยม</v>
      </c>
      <c r="F24" s="2592" t="s">
        <v>1585</v>
      </c>
      <c r="G24" s="2585">
        <v>5</v>
      </c>
      <c r="H24" s="2606" t="str">
        <f t="shared" si="3"/>
        <v>ดีเยี่ยม</v>
      </c>
      <c r="I24" s="2986">
        <f t="shared" si="4"/>
        <v>5</v>
      </c>
      <c r="J24" s="2606" t="str">
        <f t="shared" si="5"/>
        <v>ดีเยี่ยม</v>
      </c>
      <c r="K24" s="2581"/>
      <c r="L24" s="174"/>
      <c r="M24" s="174"/>
      <c r="N24" s="174"/>
      <c r="O24" s="174"/>
      <c r="P24" s="174"/>
      <c r="Q24" s="174"/>
      <c r="R24" s="174"/>
      <c r="S24" s="174"/>
      <c r="T24" s="174"/>
      <c r="U24" s="191"/>
      <c r="V24" s="2617" t="s">
        <v>1591</v>
      </c>
      <c r="W24" s="2591"/>
      <c r="X24" s="2590"/>
      <c r="Y24" s="27" t="s">
        <v>2522</v>
      </c>
    </row>
    <row r="25" spans="1:25" s="2335" customFormat="1" ht="18" customHeight="1">
      <c r="A25" s="2564" t="s">
        <v>1584</v>
      </c>
      <c r="B25" s="2598">
        <v>5</v>
      </c>
      <c r="C25" s="2595" t="str">
        <f t="shared" si="1"/>
        <v>ดีเยี่ยม</v>
      </c>
      <c r="D25" s="2986">
        <f t="shared" si="0"/>
        <v>5</v>
      </c>
      <c r="E25" s="2595" t="str">
        <f t="shared" si="2"/>
        <v>ดีเยี่ยม</v>
      </c>
      <c r="F25" s="2592" t="s">
        <v>1586</v>
      </c>
      <c r="G25" s="2585">
        <v>5</v>
      </c>
      <c r="H25" s="2606" t="str">
        <f t="shared" si="3"/>
        <v>ดีเยี่ยม</v>
      </c>
      <c r="I25" s="2986">
        <f t="shared" si="4"/>
        <v>5</v>
      </c>
      <c r="J25" s="2606" t="str">
        <f t="shared" si="5"/>
        <v>ดีเยี่ยม</v>
      </c>
      <c r="K25" s="2581"/>
      <c r="L25" s="174"/>
      <c r="M25" s="174"/>
      <c r="N25" s="174"/>
      <c r="O25" s="174"/>
      <c r="P25" s="174"/>
      <c r="Q25" s="174"/>
      <c r="R25" s="174"/>
      <c r="S25" s="174"/>
      <c r="T25" s="174"/>
      <c r="U25" s="191"/>
      <c r="V25" s="2612" t="s">
        <v>1594</v>
      </c>
      <c r="W25" s="2331" t="s">
        <v>1592</v>
      </c>
      <c r="X25" s="2615"/>
      <c r="Y25" s="27"/>
    </row>
    <row r="26" spans="1:25" s="2335" customFormat="1" ht="18" customHeight="1">
      <c r="A26" s="2564" t="s">
        <v>1585</v>
      </c>
      <c r="B26" s="2598">
        <v>5</v>
      </c>
      <c r="C26" s="2595" t="str">
        <f t="shared" si="1"/>
        <v>ดีเยี่ยม</v>
      </c>
      <c r="D26" s="2986">
        <f t="shared" si="0"/>
        <v>5</v>
      </c>
      <c r="E26" s="2595" t="str">
        <f t="shared" si="2"/>
        <v>ดีเยี่ยม</v>
      </c>
      <c r="F26" s="2592" t="s">
        <v>1587</v>
      </c>
      <c r="G26" s="2585">
        <v>5</v>
      </c>
      <c r="H26" s="2606" t="str">
        <f t="shared" si="3"/>
        <v>ดีเยี่ยม</v>
      </c>
      <c r="I26" s="2986">
        <f t="shared" si="4"/>
        <v>5</v>
      </c>
      <c r="J26" s="2606" t="str">
        <f t="shared" si="5"/>
        <v>ดีเยี่ยม</v>
      </c>
      <c r="K26" s="2582"/>
      <c r="L26" s="2577"/>
      <c r="M26" s="2577"/>
      <c r="N26" s="2577"/>
      <c r="O26" s="2577"/>
      <c r="P26" s="2577"/>
      <c r="Q26" s="2577"/>
      <c r="R26" s="2577"/>
      <c r="S26" s="2577"/>
      <c r="T26" s="2577"/>
      <c r="U26" s="191"/>
      <c r="V26" s="2612" t="s">
        <v>1595</v>
      </c>
      <c r="W26" s="2331" t="s">
        <v>1592</v>
      </c>
      <c r="X26" s="2615"/>
      <c r="Y26" s="27"/>
    </row>
    <row r="27" spans="1:25" s="2335" customFormat="1" ht="18" customHeight="1">
      <c r="A27" s="2599" t="s">
        <v>1586</v>
      </c>
      <c r="B27" s="2598">
        <v>5</v>
      </c>
      <c r="C27" s="2601" t="str">
        <f t="shared" si="1"/>
        <v>ดีเยี่ยม</v>
      </c>
      <c r="D27" s="2987">
        <f t="shared" si="0"/>
        <v>5</v>
      </c>
      <c r="E27" s="2601" t="str">
        <f t="shared" si="2"/>
        <v>ดีเยี่ยม</v>
      </c>
      <c r="F27" s="2608" t="s">
        <v>1588</v>
      </c>
      <c r="G27" s="2609">
        <v>5</v>
      </c>
      <c r="H27" s="2626" t="str">
        <f t="shared" si="3"/>
        <v>ดีเยี่ยม</v>
      </c>
      <c r="I27" s="2987">
        <f t="shared" si="4"/>
        <v>5</v>
      </c>
      <c r="J27" s="2626" t="str">
        <f t="shared" si="5"/>
        <v>ดีเยี่ยม</v>
      </c>
      <c r="K27" s="1375"/>
      <c r="L27" s="180"/>
      <c r="M27" s="180"/>
      <c r="N27" s="180"/>
      <c r="O27" s="180"/>
      <c r="P27" s="180"/>
      <c r="Q27" s="180"/>
      <c r="R27" s="180"/>
      <c r="S27" s="180"/>
      <c r="T27" s="180"/>
      <c r="U27" s="539" t="s">
        <v>496</v>
      </c>
      <c r="V27" s="2618" t="s">
        <v>1596</v>
      </c>
      <c r="W27" s="2331" t="s">
        <v>1592</v>
      </c>
      <c r="X27" s="2615"/>
      <c r="Y27" s="2457" t="s">
        <v>496</v>
      </c>
    </row>
    <row r="28" spans="1:25" s="2335" customFormat="1" ht="18" customHeight="1">
      <c r="A28" s="180"/>
      <c r="B28" s="174"/>
      <c r="C28" s="174"/>
      <c r="D28" s="174"/>
      <c r="E28" s="174"/>
      <c r="F28" s="2592" t="s">
        <v>166</v>
      </c>
      <c r="G28" s="2598">
        <v>5</v>
      </c>
      <c r="H28" s="2606" t="str">
        <f t="shared" si="3"/>
        <v>ดีเยี่ยม</v>
      </c>
      <c r="I28" s="2989">
        <f t="shared" si="4"/>
        <v>5</v>
      </c>
      <c r="J28" s="2606" t="str">
        <f t="shared" si="5"/>
        <v>ดีเยี่ยม</v>
      </c>
      <c r="K28" s="1375"/>
      <c r="L28" s="2336"/>
      <c r="M28" s="2336"/>
      <c r="N28" s="2336"/>
      <c r="O28" s="2336"/>
      <c r="P28" s="2336"/>
      <c r="Q28" s="2336"/>
      <c r="R28" s="2336"/>
      <c r="S28" s="2336"/>
      <c r="T28" s="2336"/>
      <c r="U28" s="191" t="s">
        <v>282</v>
      </c>
      <c r="V28" s="2613" t="s">
        <v>1567</v>
      </c>
      <c r="W28" s="2331" t="s">
        <v>1857</v>
      </c>
      <c r="X28" s="2616">
        <f>SUMIF($Y$1:$Y$2,W28,$V$1:$V$2)</f>
        <v>1</v>
      </c>
      <c r="Y28" s="27" t="s">
        <v>803</v>
      </c>
    </row>
    <row r="29" spans="1:25" s="2335" customFormat="1" ht="18" customHeight="1">
      <c r="A29" s="180"/>
      <c r="B29" s="174"/>
      <c r="C29" s="174"/>
      <c r="D29" s="174"/>
      <c r="E29" s="174"/>
      <c r="F29" s="2592" t="s">
        <v>1583</v>
      </c>
      <c r="G29" s="2598">
        <v>5</v>
      </c>
      <c r="H29" s="2606" t="str">
        <f t="shared" si="3"/>
        <v>ดีเยี่ยม</v>
      </c>
      <c r="I29" s="2986">
        <f t="shared" si="4"/>
        <v>5</v>
      </c>
      <c r="J29" s="2606" t="str">
        <f t="shared" si="5"/>
        <v>ดีเยี่ยม</v>
      </c>
      <c r="K29" s="172"/>
      <c r="L29" s="22"/>
      <c r="M29" s="22"/>
      <c r="N29" s="22"/>
      <c r="O29" s="22"/>
      <c r="P29" s="22"/>
      <c r="Q29" s="22"/>
      <c r="R29" s="22"/>
      <c r="S29" s="22"/>
      <c r="T29" s="22"/>
      <c r="U29" s="191" t="s">
        <v>281</v>
      </c>
      <c r="V29" s="2614" t="s">
        <v>1511</v>
      </c>
      <c r="W29" s="3498"/>
      <c r="X29" s="3499"/>
      <c r="Y29" s="27" t="s">
        <v>804</v>
      </c>
    </row>
    <row r="30" spans="1:25" s="2335" customFormat="1" ht="18" customHeight="1">
      <c r="A30" s="180"/>
      <c r="B30" s="174"/>
      <c r="C30" s="174"/>
      <c r="D30" s="174"/>
      <c r="E30" s="174"/>
      <c r="F30" s="2592" t="s">
        <v>1584</v>
      </c>
      <c r="G30" s="2598">
        <v>5</v>
      </c>
      <c r="H30" s="2606" t="str">
        <f t="shared" si="3"/>
        <v>ดีเยี่ยม</v>
      </c>
      <c r="I30" s="2986">
        <f t="shared" si="4"/>
        <v>5</v>
      </c>
      <c r="J30" s="2606" t="str">
        <f t="shared" si="5"/>
        <v>ดีเยี่ยม</v>
      </c>
      <c r="K30" s="172"/>
      <c r="L30" s="22"/>
      <c r="M30" s="22"/>
      <c r="N30" s="22"/>
      <c r="O30" s="22"/>
      <c r="P30" s="22"/>
      <c r="Q30" s="22"/>
      <c r="R30" s="22"/>
      <c r="S30" s="22"/>
      <c r="T30" s="22"/>
      <c r="U30" s="191" t="s">
        <v>280</v>
      </c>
      <c r="V30" s="22"/>
      <c r="W30" s="22"/>
      <c r="X30" s="22"/>
      <c r="Y30" s="27" t="s">
        <v>805</v>
      </c>
    </row>
    <row r="31" spans="1:25" s="2335" customFormat="1" ht="18" customHeight="1">
      <c r="A31" s="180"/>
      <c r="B31" s="174"/>
      <c r="C31" s="174"/>
      <c r="D31" s="174"/>
      <c r="E31" s="174"/>
      <c r="F31" s="2592" t="s">
        <v>1585</v>
      </c>
      <c r="G31" s="2598">
        <v>5</v>
      </c>
      <c r="H31" s="2606" t="str">
        <f t="shared" si="3"/>
        <v>ดีเยี่ยม</v>
      </c>
      <c r="I31" s="2986">
        <f t="shared" si="4"/>
        <v>5</v>
      </c>
      <c r="J31" s="2606" t="str">
        <f t="shared" si="5"/>
        <v>ดีเยี่ยม</v>
      </c>
      <c r="K31" s="172"/>
      <c r="L31" s="22"/>
      <c r="M31" s="22"/>
      <c r="N31" s="22"/>
      <c r="O31" s="22"/>
      <c r="P31" s="22"/>
      <c r="Q31" s="22"/>
      <c r="R31" s="22"/>
      <c r="S31" s="22"/>
      <c r="T31" s="22"/>
      <c r="U31" s="192"/>
      <c r="V31" s="22"/>
      <c r="W31" s="22"/>
      <c r="X31" s="22"/>
      <c r="Y31" s="27" t="s">
        <v>806</v>
      </c>
    </row>
    <row r="32" spans="1:25" s="2335" customFormat="1" ht="18" customHeight="1">
      <c r="A32" s="180"/>
      <c r="B32" s="174"/>
      <c r="C32" s="174"/>
      <c r="D32" s="174"/>
      <c r="E32" s="174"/>
      <c r="F32" s="2592" t="s">
        <v>1586</v>
      </c>
      <c r="G32" s="2598">
        <v>5</v>
      </c>
      <c r="H32" s="2625" t="str">
        <f t="shared" si="3"/>
        <v>ดีเยี่ยม</v>
      </c>
      <c r="I32" s="2988">
        <f t="shared" si="4"/>
        <v>5</v>
      </c>
      <c r="J32" s="2625" t="str">
        <f t="shared" si="5"/>
        <v>ดีเยี่ยม</v>
      </c>
      <c r="K32" s="172"/>
      <c r="L32" s="22"/>
      <c r="M32" s="22"/>
      <c r="N32" s="22"/>
      <c r="O32" s="22"/>
      <c r="P32" s="22"/>
      <c r="Q32" s="22"/>
      <c r="R32" s="22"/>
      <c r="S32" s="22"/>
      <c r="T32" s="22"/>
      <c r="U32" s="192"/>
      <c r="V32" s="145"/>
      <c r="W32" s="145"/>
      <c r="X32" s="145"/>
      <c r="Y32" s="27" t="s">
        <v>807</v>
      </c>
    </row>
    <row r="33" spans="1:26" s="2335" customFormat="1" ht="18" customHeight="1">
      <c r="A33" s="180"/>
      <c r="B33" s="174"/>
      <c r="C33" s="174"/>
      <c r="D33" s="174"/>
      <c r="E33" s="174"/>
      <c r="F33" s="2607" t="s">
        <v>165</v>
      </c>
      <c r="G33" s="2604">
        <v>5</v>
      </c>
      <c r="H33" s="2593" t="str">
        <f t="shared" si="3"/>
        <v>ดีเยี่ยม</v>
      </c>
      <c r="I33" s="2990">
        <f t="shared" si="4"/>
        <v>5</v>
      </c>
      <c r="J33" s="2593" t="str">
        <f t="shared" si="5"/>
        <v>ดีเยี่ยม</v>
      </c>
      <c r="K33" s="172"/>
      <c r="L33" s="22"/>
      <c r="M33" s="22"/>
      <c r="N33" s="22"/>
      <c r="O33" s="22"/>
      <c r="P33" s="22"/>
      <c r="Q33" s="22"/>
      <c r="R33" s="22"/>
      <c r="S33" s="22"/>
      <c r="T33" s="22"/>
      <c r="U33" s="192"/>
      <c r="V33" s="145"/>
      <c r="W33" s="145"/>
      <c r="X33" s="145"/>
      <c r="Y33" s="27" t="s">
        <v>808</v>
      </c>
    </row>
    <row r="34" spans="1:26" s="2335" customFormat="1" ht="18" customHeight="1">
      <c r="A34" s="167"/>
      <c r="B34" s="174"/>
      <c r="C34" s="174"/>
      <c r="D34" s="174"/>
      <c r="E34" s="174"/>
      <c r="F34" s="2592" t="s">
        <v>1583</v>
      </c>
      <c r="G34" s="2585">
        <v>5</v>
      </c>
      <c r="H34" s="2606" t="str">
        <f t="shared" si="3"/>
        <v>ดีเยี่ยม</v>
      </c>
      <c r="I34" s="2986">
        <f t="shared" si="4"/>
        <v>5</v>
      </c>
      <c r="J34" s="2606" t="str">
        <f t="shared" si="5"/>
        <v>ดีเยี่ยม</v>
      </c>
      <c r="K34" s="172"/>
      <c r="L34" s="22"/>
      <c r="M34" s="22"/>
      <c r="N34" s="22"/>
      <c r="O34" s="22"/>
      <c r="P34" s="22"/>
      <c r="Q34" s="22"/>
      <c r="R34" s="22"/>
      <c r="S34" s="22"/>
      <c r="T34" s="22"/>
      <c r="U34" s="192"/>
      <c r="V34" s="2460"/>
      <c r="W34" s="2460"/>
      <c r="X34" s="2460"/>
      <c r="Y34" s="27" t="s">
        <v>2072</v>
      </c>
    </row>
    <row r="35" spans="1:26" s="2335" customFormat="1" ht="18" customHeight="1">
      <c r="A35" s="167"/>
      <c r="B35" s="174"/>
      <c r="C35" s="174"/>
      <c r="D35" s="174"/>
      <c r="E35" s="174"/>
      <c r="F35" s="2592" t="s">
        <v>1584</v>
      </c>
      <c r="G35" s="2585">
        <v>5</v>
      </c>
      <c r="H35" s="2606" t="str">
        <f t="shared" si="3"/>
        <v>ดีเยี่ยม</v>
      </c>
      <c r="I35" s="2986">
        <f t="shared" si="4"/>
        <v>5</v>
      </c>
      <c r="J35" s="2606" t="str">
        <f t="shared" si="5"/>
        <v>ดีเยี่ยม</v>
      </c>
      <c r="K35" s="172"/>
      <c r="L35" s="145"/>
      <c r="M35" s="145"/>
      <c r="N35" s="145"/>
      <c r="O35" s="145"/>
      <c r="P35" s="145"/>
      <c r="Q35" s="145"/>
      <c r="R35" s="145"/>
      <c r="S35" s="145"/>
      <c r="T35" s="145"/>
      <c r="U35" s="1514"/>
      <c r="V35" s="2461"/>
      <c r="W35" s="2461"/>
      <c r="X35" s="2461"/>
      <c r="Y35" s="336" t="s">
        <v>2073</v>
      </c>
    </row>
    <row r="36" spans="1:26" s="2335" customFormat="1" ht="18" customHeight="1">
      <c r="A36" s="167"/>
      <c r="B36" s="174"/>
      <c r="C36" s="174"/>
      <c r="D36" s="174"/>
      <c r="E36" s="174"/>
      <c r="F36" s="2592" t="s">
        <v>1585</v>
      </c>
      <c r="G36" s="2585">
        <v>5</v>
      </c>
      <c r="H36" s="2606" t="str">
        <f t="shared" si="3"/>
        <v>ดีเยี่ยม</v>
      </c>
      <c r="I36" s="2986">
        <f t="shared" si="4"/>
        <v>5</v>
      </c>
      <c r="J36" s="2606" t="str">
        <f t="shared" si="5"/>
        <v>ดีเยี่ยม</v>
      </c>
      <c r="K36" s="172"/>
      <c r="L36" s="145"/>
      <c r="M36" s="145"/>
      <c r="N36" s="145"/>
      <c r="O36" s="145"/>
      <c r="P36" s="145"/>
      <c r="Q36" s="145"/>
      <c r="R36" s="145"/>
      <c r="S36" s="145"/>
      <c r="T36" s="145"/>
      <c r="U36" s="1514"/>
      <c r="V36" s="145"/>
      <c r="W36" s="2459"/>
      <c r="X36" s="2459"/>
      <c r="Y36" s="1412"/>
    </row>
    <row r="37" spans="1:26" s="2365" customFormat="1" ht="18.75" customHeight="1">
      <c r="A37" s="180"/>
      <c r="B37" s="174"/>
      <c r="C37" s="174"/>
      <c r="D37" s="174"/>
      <c r="E37" s="174"/>
      <c r="F37" s="2592" t="s">
        <v>1586</v>
      </c>
      <c r="G37" s="2585">
        <v>5</v>
      </c>
      <c r="H37" s="2606" t="str">
        <f t="shared" si="3"/>
        <v>ดีเยี่ยม</v>
      </c>
      <c r="I37" s="2986">
        <f t="shared" si="4"/>
        <v>5</v>
      </c>
      <c r="J37" s="2606" t="str">
        <f t="shared" si="5"/>
        <v>ดีเยี่ยม</v>
      </c>
      <c r="K37" s="172"/>
      <c r="L37" s="145"/>
      <c r="M37" s="145"/>
      <c r="N37" s="145"/>
      <c r="O37" s="145"/>
      <c r="P37" s="145"/>
      <c r="Q37" s="145"/>
      <c r="R37" s="145"/>
      <c r="S37" s="145"/>
      <c r="T37" s="145"/>
      <c r="U37" s="1514"/>
      <c r="V37" s="145"/>
      <c r="W37" s="145"/>
      <c r="X37" s="145"/>
      <c r="Y37" s="1515"/>
      <c r="Z37" s="2364"/>
    </row>
    <row r="38" spans="1:26" s="2365" customFormat="1" ht="18.75" customHeight="1">
      <c r="A38" s="180"/>
      <c r="B38" s="174"/>
      <c r="C38" s="174"/>
      <c r="D38" s="174"/>
      <c r="E38" s="174"/>
      <c r="F38" s="2608" t="s">
        <v>1587</v>
      </c>
      <c r="G38" s="2609">
        <v>5</v>
      </c>
      <c r="H38" s="2626" t="str">
        <f t="shared" si="3"/>
        <v>ดีเยี่ยม</v>
      </c>
      <c r="I38" s="2987">
        <f t="shared" si="4"/>
        <v>5</v>
      </c>
      <c r="J38" s="2626" t="str">
        <f t="shared" si="5"/>
        <v>ดีเยี่ยม</v>
      </c>
      <c r="K38" s="172"/>
      <c r="L38" s="145"/>
      <c r="M38" s="145"/>
      <c r="N38" s="145"/>
      <c r="O38" s="145"/>
      <c r="P38" s="145"/>
      <c r="Q38" s="145"/>
      <c r="R38" s="145"/>
      <c r="S38" s="145"/>
      <c r="T38" s="145"/>
      <c r="U38" s="349"/>
      <c r="V38" s="145"/>
      <c r="W38" s="145"/>
      <c r="X38" s="145"/>
      <c r="Y38" s="349"/>
      <c r="Z38" s="2364"/>
    </row>
    <row r="39" spans="1:26" s="2365" customFormat="1" ht="18.75" customHeight="1">
      <c r="A39" s="180"/>
      <c r="B39" s="174"/>
      <c r="C39" s="174"/>
      <c r="D39" s="174"/>
      <c r="E39" s="174"/>
      <c r="F39" s="180"/>
      <c r="G39" s="174"/>
      <c r="H39" s="174"/>
      <c r="I39" s="174"/>
      <c r="J39" s="174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93"/>
      <c r="V39" s="145"/>
      <c r="W39" s="145"/>
      <c r="X39" s="145"/>
      <c r="Y39" s="349"/>
      <c r="Z39" s="2364"/>
    </row>
    <row r="40" spans="1:26" s="2365" customFormat="1" ht="18.75" customHeight="1">
      <c r="A40" s="180"/>
      <c r="B40" s="174"/>
      <c r="C40" s="174"/>
      <c r="D40" s="174"/>
      <c r="E40" s="174"/>
      <c r="F40" s="167"/>
      <c r="G40" s="174"/>
      <c r="H40" s="174"/>
      <c r="I40" s="174"/>
      <c r="J40" s="174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349"/>
      <c r="V40" s="145"/>
      <c r="W40" s="145"/>
      <c r="X40" s="145"/>
      <c r="Y40" s="349"/>
      <c r="Z40" s="2364"/>
    </row>
    <row r="41" spans="1:26" s="163" customFormat="1" ht="22.5" customHeight="1">
      <c r="A41" s="180"/>
      <c r="B41" s="174"/>
      <c r="C41" s="174"/>
      <c r="D41" s="174"/>
      <c r="E41" s="174"/>
      <c r="F41" s="180"/>
      <c r="G41" s="174"/>
      <c r="H41" s="174"/>
      <c r="I41" s="174"/>
      <c r="J41" s="174"/>
      <c r="K41" s="2578"/>
      <c r="L41" s="2578"/>
      <c r="M41" s="2578"/>
      <c r="N41" s="2578"/>
      <c r="O41" s="2578"/>
      <c r="P41" s="2578"/>
      <c r="Q41" s="2578"/>
      <c r="R41" s="2578"/>
      <c r="S41" s="2578"/>
      <c r="T41" s="2578"/>
      <c r="U41" s="186"/>
      <c r="V41" s="186"/>
      <c r="W41" s="186"/>
      <c r="X41" s="186"/>
      <c r="Y41" s="45"/>
      <c r="Z41" s="186"/>
    </row>
    <row r="42" spans="1:26" s="48" customFormat="1" ht="22.5" customHeight="1">
      <c r="A42" s="180"/>
      <c r="B42" s="174"/>
      <c r="C42" s="174"/>
      <c r="D42" s="174"/>
      <c r="E42" s="174"/>
      <c r="F42" s="180"/>
      <c r="G42" s="174"/>
      <c r="H42" s="174"/>
      <c r="I42" s="174"/>
      <c r="J42" s="174"/>
      <c r="K42" s="2578"/>
      <c r="L42" s="2579"/>
      <c r="M42" s="2579"/>
      <c r="N42" s="2579"/>
      <c r="O42" s="2579"/>
      <c r="P42" s="2579"/>
      <c r="Q42" s="2579"/>
      <c r="R42" s="2579"/>
      <c r="S42" s="2579"/>
      <c r="T42" s="2579"/>
      <c r="Y42" s="186"/>
    </row>
    <row r="43" spans="1:26" s="48" customFormat="1" ht="22.5" customHeight="1">
      <c r="A43" s="2578"/>
      <c r="B43" s="2578"/>
      <c r="C43" s="2578"/>
      <c r="D43" s="2578"/>
      <c r="E43" s="2578"/>
      <c r="F43" s="180"/>
      <c r="G43" s="174"/>
      <c r="H43" s="174"/>
      <c r="I43" s="174"/>
      <c r="J43" s="174"/>
      <c r="K43" s="2578"/>
      <c r="L43" s="2579"/>
      <c r="M43" s="2579"/>
      <c r="N43" s="2579"/>
      <c r="O43" s="2579"/>
      <c r="P43" s="2579"/>
      <c r="Q43" s="2579"/>
      <c r="R43" s="2579"/>
      <c r="S43" s="2579"/>
      <c r="T43" s="2579"/>
    </row>
    <row r="44" spans="1:26" s="48" customFormat="1" ht="22.5" customHeight="1">
      <c r="A44" s="2578"/>
      <c r="B44" s="2578"/>
      <c r="C44" s="2578"/>
      <c r="D44" s="2578"/>
      <c r="E44" s="2578"/>
      <c r="F44" s="180"/>
      <c r="G44" s="174"/>
      <c r="H44" s="174"/>
      <c r="I44" s="174"/>
      <c r="J44" s="174"/>
      <c r="K44" s="2578"/>
      <c r="L44" s="2579"/>
      <c r="M44" s="2579"/>
      <c r="N44" s="2579"/>
      <c r="O44" s="2579"/>
      <c r="P44" s="2579"/>
      <c r="Q44" s="2579"/>
      <c r="R44" s="2579"/>
      <c r="S44" s="2579"/>
      <c r="T44" s="2579"/>
    </row>
    <row r="45" spans="1:26" s="48" customFormat="1" ht="22.5" customHeight="1">
      <c r="A45" s="2579"/>
      <c r="B45" s="2579"/>
      <c r="C45" s="2579"/>
      <c r="D45" s="2579"/>
      <c r="E45" s="2579"/>
      <c r="F45" s="180"/>
      <c r="G45" s="174"/>
      <c r="H45" s="174"/>
      <c r="I45" s="174"/>
      <c r="J45" s="174"/>
      <c r="K45" s="2578"/>
      <c r="L45" s="2579"/>
      <c r="M45" s="2579"/>
      <c r="N45" s="2579"/>
      <c r="O45" s="2579"/>
      <c r="P45" s="2579"/>
      <c r="Q45" s="2579"/>
      <c r="R45" s="2579"/>
      <c r="S45" s="2579"/>
      <c r="T45" s="2579"/>
    </row>
    <row r="46" spans="1:26" s="48" customFormat="1" ht="22.5" customHeight="1">
      <c r="A46" s="2579"/>
      <c r="B46" s="2579"/>
      <c r="C46" s="2579"/>
      <c r="D46" s="2579"/>
      <c r="E46" s="2579"/>
      <c r="F46" s="180"/>
      <c r="G46" s="174"/>
      <c r="H46" s="174"/>
      <c r="I46" s="174"/>
      <c r="J46" s="174"/>
      <c r="K46" s="2578"/>
      <c r="L46" s="2579"/>
      <c r="M46" s="2579"/>
      <c r="N46" s="2579"/>
      <c r="O46" s="2579"/>
      <c r="P46" s="2579"/>
      <c r="Q46" s="2579"/>
      <c r="R46" s="2579"/>
      <c r="S46" s="2579"/>
      <c r="T46" s="2579"/>
    </row>
    <row r="47" spans="1:26" ht="23.25">
      <c r="A47" s="2579"/>
      <c r="B47" s="2579"/>
      <c r="C47" s="2579"/>
      <c r="D47" s="2579"/>
      <c r="E47" s="2579"/>
      <c r="F47" s="180"/>
      <c r="G47" s="174"/>
      <c r="H47" s="174"/>
      <c r="I47" s="174"/>
      <c r="J47" s="174"/>
      <c r="K47" s="2578"/>
      <c r="L47" s="2579"/>
      <c r="M47" s="2579"/>
      <c r="N47" s="2579"/>
      <c r="O47" s="2579"/>
      <c r="P47" s="2579"/>
      <c r="Q47" s="2579"/>
      <c r="R47" s="2579"/>
      <c r="S47" s="2579"/>
      <c r="T47" s="2579"/>
    </row>
    <row r="48" spans="1:26" ht="23.25">
      <c r="A48" s="2579"/>
      <c r="B48" s="2579"/>
      <c r="C48" s="2579"/>
      <c r="D48" s="2579"/>
      <c r="E48" s="2579"/>
      <c r="F48" s="180"/>
      <c r="G48" s="174"/>
      <c r="H48" s="174"/>
      <c r="I48" s="174"/>
      <c r="J48" s="174"/>
      <c r="K48" s="2578"/>
      <c r="L48" s="2579"/>
      <c r="M48" s="2579"/>
      <c r="N48" s="2579"/>
      <c r="O48" s="2579"/>
      <c r="P48" s="2579"/>
      <c r="Q48" s="2579"/>
      <c r="R48" s="2579"/>
      <c r="S48" s="2579"/>
      <c r="T48" s="2579"/>
    </row>
    <row r="49" spans="1:20" ht="23.25">
      <c r="A49" s="2579"/>
      <c r="B49" s="2579"/>
      <c r="C49" s="2579"/>
      <c r="D49" s="2579"/>
      <c r="E49" s="2579"/>
      <c r="F49" s="180"/>
      <c r="G49" s="174"/>
      <c r="H49" s="174"/>
      <c r="I49" s="174"/>
      <c r="J49" s="174"/>
      <c r="K49" s="2578"/>
      <c r="L49" s="2579"/>
      <c r="M49" s="2579"/>
      <c r="N49" s="2579"/>
      <c r="O49" s="2579"/>
      <c r="P49" s="2579"/>
      <c r="Q49" s="2579"/>
      <c r="R49" s="2579"/>
      <c r="S49" s="2579"/>
      <c r="T49" s="2579"/>
    </row>
    <row r="50" spans="1:20">
      <c r="A50" s="2579"/>
      <c r="B50" s="2579"/>
      <c r="C50" s="2579"/>
      <c r="D50" s="2579"/>
      <c r="E50" s="2579"/>
      <c r="F50" s="2579"/>
      <c r="G50" s="2579"/>
      <c r="H50" s="2579"/>
      <c r="I50" s="2579"/>
      <c r="J50" s="2579"/>
      <c r="K50" s="2579"/>
      <c r="L50" s="2579"/>
      <c r="M50" s="2579"/>
      <c r="N50" s="2579"/>
      <c r="O50" s="2579"/>
      <c r="P50" s="2579"/>
      <c r="Q50" s="2579"/>
      <c r="R50" s="2579"/>
      <c r="S50" s="2579"/>
      <c r="T50" s="2579"/>
    </row>
    <row r="51" spans="1:20">
      <c r="A51" s="2579"/>
      <c r="B51" s="2579"/>
      <c r="C51" s="2579"/>
      <c r="D51" s="2579"/>
      <c r="E51" s="2579"/>
      <c r="F51" s="2579"/>
      <c r="G51" s="2579"/>
      <c r="H51" s="2579"/>
      <c r="I51" s="2579"/>
      <c r="J51" s="2579"/>
      <c r="K51" s="2579"/>
      <c r="L51" s="2579"/>
      <c r="M51" s="2579"/>
      <c r="N51" s="2579"/>
      <c r="O51" s="2579"/>
      <c r="P51" s="2579"/>
      <c r="Q51" s="2579"/>
      <c r="R51" s="2579"/>
      <c r="S51" s="2579"/>
      <c r="T51" s="2579"/>
    </row>
  </sheetData>
  <mergeCells count="1">
    <mergeCell ref="W29:X29"/>
  </mergeCells>
  <phoneticPr fontId="2" type="noConversion"/>
  <dataValidations count="3">
    <dataValidation type="decimal" operator="greaterThanOrEqual" allowBlank="1" showInputMessage="1" showErrorMessage="1" sqref="W11:W22 Q11:Q21 N15:N16 L15:L16 N11:N12 L11:L12 S11:S21 L19:L20 G11:G49 N19:N20 B11:B42 I11:I49 D11:D42">
      <formula1>0</formula1>
    </dataValidation>
    <dataValidation type="list" allowBlank="1" showInputMessage="1" showErrorMessage="1" sqref="W28">
      <formula1>$Y$1:$Y$2</formula1>
    </dataValidation>
    <dataValidation type="list" allowBlank="1" showInputMessage="1" showErrorMessage="1" sqref="W25:W27">
      <formula1>$Y$3:$Y$4</formula1>
    </dataValidation>
  </dataValidations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indexed="61"/>
  </sheetPr>
  <dimension ref="A1:GO29"/>
  <sheetViews>
    <sheetView showGridLines="0" topLeftCell="A8" zoomScale="75" zoomScaleNormal="90" workbookViewId="0">
      <pane xSplit="4" ySplit="7" topLeftCell="E24" activePane="bottomRight" state="frozen"/>
      <selection activeCell="A8" sqref="A8"/>
      <selection pane="topRight" activeCell="E8" sqref="E8"/>
      <selection pane="bottomLeft" activeCell="A15" sqref="A15"/>
      <selection pane="bottomRight" activeCell="P12" sqref="P12"/>
    </sheetView>
  </sheetViews>
  <sheetFormatPr defaultRowHeight="23.25"/>
  <cols>
    <col min="1" max="1" width="7.5703125" style="1" customWidth="1"/>
    <col min="2" max="4" width="6" style="1" customWidth="1"/>
    <col min="5" max="5" width="15.140625" style="1" customWidth="1"/>
    <col min="6" max="6" width="22.7109375" style="1" customWidth="1"/>
    <col min="7" max="7" width="30.140625" style="1" customWidth="1"/>
    <col min="8" max="8" width="17.5703125" style="1" customWidth="1"/>
    <col min="9" max="9" width="22.85546875" style="1" customWidth="1"/>
    <col min="10" max="10" width="17.85546875" style="1" customWidth="1"/>
    <col min="11" max="11" width="14.85546875" style="1" customWidth="1"/>
    <col min="12" max="12" width="17.85546875" style="1" customWidth="1"/>
    <col min="13" max="13" width="14.7109375" style="1" customWidth="1"/>
    <col min="14" max="14" width="22.85546875" style="1" customWidth="1"/>
    <col min="15" max="15" width="13.42578125" style="1" customWidth="1"/>
    <col min="16" max="16" width="21.7109375" style="1" customWidth="1"/>
    <col min="17" max="17" width="15.28515625" style="1" customWidth="1"/>
    <col min="18" max="18" width="15.7109375" style="1" customWidth="1"/>
    <col min="19" max="19" width="27.140625" style="1" customWidth="1"/>
    <col min="20" max="21" width="17" style="1" customWidth="1"/>
    <col min="22" max="22" width="27.140625" style="1" customWidth="1"/>
    <col min="23" max="23" width="39.7109375" style="1" hidden="1" customWidth="1"/>
    <col min="24" max="31" width="9.85546875" style="1" customWidth="1"/>
    <col min="32" max="33" width="28.7109375" style="1" customWidth="1"/>
    <col min="34" max="36" width="28.7109375" style="7" customWidth="1"/>
    <col min="37" max="38" width="26.7109375" style="7" customWidth="1"/>
    <col min="39" max="39" width="22.28515625" style="7" customWidth="1"/>
    <col min="40" max="105" width="6.85546875" style="7" customWidth="1"/>
    <col min="106" max="110" width="6.5703125" style="526" customWidth="1"/>
    <col min="111" max="145" width="6.5703125" style="7" customWidth="1"/>
    <col min="146" max="147" width="19.42578125" style="7" customWidth="1"/>
    <col min="148" max="148" width="20.140625" style="7" customWidth="1"/>
    <col min="149" max="156" width="11" style="7" customWidth="1"/>
    <col min="157" max="165" width="9.140625" style="7"/>
    <col min="166" max="173" width="11.28515625" style="271" customWidth="1"/>
    <col min="174" max="178" width="11" style="7" customWidth="1"/>
    <col min="179" max="180" width="21.42578125" style="7" customWidth="1"/>
    <col min="181" max="182" width="9.140625" style="7"/>
    <col min="183" max="183" width="21.140625" style="4" customWidth="1"/>
    <col min="184" max="184" width="25.140625" style="4" customWidth="1"/>
    <col min="185" max="197" width="9.140625" style="4"/>
    <col min="198" max="16384" width="9.140625" style="1"/>
  </cols>
  <sheetData>
    <row r="1" spans="1:197" hidden="1">
      <c r="CC1" s="271"/>
      <c r="CD1" s="271"/>
      <c r="CE1" s="271"/>
      <c r="CF1" s="271"/>
      <c r="CG1" s="271"/>
      <c r="CH1" s="271"/>
      <c r="CI1" s="271"/>
      <c r="CJ1" s="271"/>
      <c r="CK1" s="271"/>
      <c r="CL1" s="271"/>
    </row>
    <row r="2" spans="1:197" hidden="1">
      <c r="CC2" s="271"/>
      <c r="CD2" s="271"/>
      <c r="CE2" s="271"/>
      <c r="CF2" s="271"/>
      <c r="CG2" s="271"/>
      <c r="CH2" s="271"/>
      <c r="CI2" s="271"/>
      <c r="CJ2" s="271"/>
      <c r="CK2" s="271"/>
      <c r="CL2" s="271"/>
    </row>
    <row r="3" spans="1:197" hidden="1">
      <c r="CC3" s="271"/>
      <c r="CD3" s="271"/>
      <c r="CE3" s="271"/>
      <c r="CF3" s="271"/>
      <c r="CG3" s="271"/>
      <c r="CH3" s="271"/>
      <c r="CI3" s="271"/>
      <c r="CJ3" s="271"/>
      <c r="CK3" s="271"/>
      <c r="CL3" s="271"/>
    </row>
    <row r="4" spans="1:197" hidden="1">
      <c r="CC4" s="271"/>
      <c r="CD4" s="271"/>
      <c r="CE4" s="271"/>
      <c r="CF4" s="271"/>
      <c r="CG4" s="271"/>
      <c r="CH4" s="271"/>
      <c r="CI4" s="271"/>
      <c r="CJ4" s="271"/>
      <c r="CK4" s="271"/>
      <c r="CL4" s="271"/>
    </row>
    <row r="5" spans="1:197" hidden="1">
      <c r="CC5" s="271"/>
      <c r="CD5" s="271"/>
      <c r="CE5" s="271"/>
      <c r="CF5" s="271"/>
      <c r="CG5" s="271"/>
      <c r="CH5" s="271"/>
      <c r="CI5" s="271"/>
      <c r="CJ5" s="271"/>
      <c r="CK5" s="271"/>
      <c r="CL5" s="271"/>
    </row>
    <row r="6" spans="1:197" s="136" customFormat="1" hidden="1">
      <c r="AH6" s="307"/>
      <c r="AI6" s="307"/>
      <c r="AJ6" s="307"/>
      <c r="AK6" s="307"/>
      <c r="AL6" s="307"/>
      <c r="AM6" s="307"/>
      <c r="AN6" s="307"/>
      <c r="AO6" s="307"/>
      <c r="AP6" s="307"/>
      <c r="AQ6" s="307"/>
      <c r="AR6" s="307"/>
      <c r="AS6" s="307"/>
      <c r="AT6" s="307"/>
      <c r="AU6" s="307"/>
      <c r="AV6" s="307"/>
      <c r="AW6" s="307"/>
      <c r="AX6" s="307"/>
      <c r="AY6" s="307"/>
      <c r="AZ6" s="307"/>
      <c r="BA6" s="307"/>
      <c r="BB6" s="307"/>
      <c r="BC6" s="307"/>
      <c r="BD6" s="307"/>
      <c r="BE6" s="307"/>
      <c r="BF6" s="307"/>
      <c r="BG6" s="307"/>
      <c r="BH6" s="307"/>
      <c r="BI6" s="307"/>
      <c r="BJ6" s="307"/>
      <c r="BK6" s="307"/>
      <c r="BL6" s="307"/>
      <c r="BM6" s="307"/>
      <c r="BN6" s="307"/>
      <c r="BO6" s="307"/>
      <c r="BP6" s="307"/>
      <c r="BQ6" s="307"/>
      <c r="BR6" s="307"/>
      <c r="BS6" s="307"/>
      <c r="BT6" s="307"/>
      <c r="BU6" s="307"/>
      <c r="BV6" s="307"/>
      <c r="BW6" s="307"/>
      <c r="BX6" s="307"/>
      <c r="BY6" s="307"/>
      <c r="BZ6" s="307"/>
      <c r="CA6" s="307"/>
      <c r="CB6" s="307"/>
      <c r="CC6" s="303"/>
      <c r="CD6" s="303"/>
      <c r="CE6" s="303"/>
      <c r="CF6" s="303"/>
      <c r="CG6" s="303"/>
      <c r="CH6" s="303"/>
      <c r="CI6" s="303"/>
      <c r="CJ6" s="303"/>
      <c r="CK6" s="303"/>
      <c r="CL6" s="303"/>
      <c r="CM6" s="307"/>
      <c r="CN6" s="307"/>
      <c r="CO6" s="307"/>
      <c r="CP6" s="307"/>
      <c r="CQ6" s="307"/>
      <c r="CR6" s="307"/>
      <c r="CS6" s="307"/>
      <c r="CT6" s="307"/>
      <c r="CU6" s="307"/>
      <c r="CV6" s="307"/>
      <c r="CW6" s="307"/>
      <c r="CX6" s="307"/>
      <c r="CY6" s="307"/>
      <c r="CZ6" s="307"/>
      <c r="DA6" s="307"/>
      <c r="DB6" s="527"/>
      <c r="DC6" s="527"/>
      <c r="DD6" s="527"/>
      <c r="DE6" s="527"/>
      <c r="DF6" s="527"/>
      <c r="DG6" s="307"/>
      <c r="DH6" s="307"/>
      <c r="DI6" s="307"/>
      <c r="DJ6" s="307"/>
      <c r="DK6" s="307"/>
      <c r="DL6" s="307"/>
      <c r="DM6" s="307"/>
      <c r="DN6" s="307"/>
      <c r="DO6" s="307"/>
      <c r="DP6" s="307"/>
      <c r="DQ6" s="307"/>
      <c r="DR6" s="307"/>
      <c r="DS6" s="307"/>
      <c r="DT6" s="307"/>
      <c r="DU6" s="307"/>
      <c r="DV6" s="307"/>
      <c r="DW6" s="307"/>
      <c r="DX6" s="307"/>
      <c r="DY6" s="307"/>
      <c r="DZ6" s="307"/>
      <c r="EA6" s="307"/>
      <c r="EB6" s="307"/>
      <c r="EC6" s="307"/>
      <c r="ED6" s="307"/>
      <c r="EE6" s="307"/>
      <c r="EF6" s="307"/>
      <c r="EG6" s="307"/>
      <c r="EH6" s="307"/>
      <c r="EI6" s="307"/>
      <c r="EJ6" s="307"/>
      <c r="EK6" s="307"/>
      <c r="EL6" s="307"/>
      <c r="EM6" s="307"/>
      <c r="EN6" s="307"/>
      <c r="EO6" s="307"/>
      <c r="EP6" s="307"/>
      <c r="EQ6" s="307"/>
      <c r="ER6" s="307"/>
      <c r="ES6" s="307"/>
      <c r="ET6" s="307"/>
      <c r="EU6" s="307"/>
      <c r="EV6" s="307"/>
      <c r="EW6" s="307"/>
      <c r="EX6" s="307"/>
      <c r="EY6" s="307"/>
      <c r="EZ6" s="307"/>
      <c r="FA6" s="307"/>
      <c r="FB6" s="307"/>
      <c r="FC6" s="307"/>
      <c r="FD6" s="307"/>
      <c r="FE6" s="307"/>
      <c r="FF6" s="307"/>
      <c r="FG6" s="307"/>
      <c r="FH6" s="307"/>
      <c r="FI6" s="307"/>
      <c r="FJ6" s="303"/>
      <c r="FK6" s="303"/>
      <c r="FL6" s="303"/>
      <c r="FM6" s="303"/>
      <c r="FN6" s="303"/>
      <c r="FO6" s="303"/>
      <c r="FP6" s="303"/>
      <c r="FQ6" s="303"/>
      <c r="FR6" s="307"/>
      <c r="FS6" s="307"/>
      <c r="FT6" s="307"/>
      <c r="FU6" s="307"/>
      <c r="FV6" s="307"/>
      <c r="FW6" s="303"/>
      <c r="FX6" s="307"/>
      <c r="FY6" s="307"/>
      <c r="FZ6" s="307"/>
      <c r="GA6" s="304"/>
      <c r="GB6" s="304"/>
      <c r="GC6" s="304"/>
      <c r="GD6" s="304"/>
      <c r="GE6" s="304"/>
      <c r="GF6" s="304"/>
      <c r="GG6" s="304"/>
      <c r="GH6" s="304"/>
      <c r="GI6" s="304"/>
      <c r="GJ6" s="304"/>
      <c r="GK6" s="304"/>
      <c r="GL6" s="304"/>
      <c r="GM6" s="304"/>
      <c r="GN6" s="304"/>
      <c r="GO6" s="304"/>
    </row>
    <row r="7" spans="1:197" s="136" customFormat="1" ht="29.25" hidden="1" customHeight="1">
      <c r="G7" s="309" t="s">
        <v>2199</v>
      </c>
      <c r="H7" s="309" t="s">
        <v>2200</v>
      </c>
      <c r="O7" s="309"/>
      <c r="P7" s="309"/>
      <c r="AB7" s="309" t="s">
        <v>2197</v>
      </c>
      <c r="AC7" s="309"/>
      <c r="AG7" s="309" t="s">
        <v>2198</v>
      </c>
      <c r="AH7" s="307"/>
      <c r="AI7" s="307"/>
      <c r="AJ7" s="307"/>
      <c r="AK7" s="307"/>
      <c r="AL7" s="307"/>
      <c r="AM7" s="307"/>
      <c r="AN7" s="307"/>
      <c r="AO7" s="307"/>
      <c r="AP7" s="307"/>
      <c r="AQ7" s="307"/>
      <c r="AR7" s="307"/>
      <c r="AS7" s="307"/>
      <c r="AT7" s="307"/>
      <c r="AU7" s="307"/>
      <c r="AV7" s="307"/>
      <c r="AW7" s="307"/>
      <c r="AX7" s="307"/>
      <c r="AY7" s="307"/>
      <c r="AZ7" s="307"/>
      <c r="BA7" s="307"/>
      <c r="BB7" s="307"/>
      <c r="BC7" s="307"/>
      <c r="BD7" s="307"/>
      <c r="BE7" s="307"/>
      <c r="BF7" s="307"/>
      <c r="BG7" s="307"/>
      <c r="BH7" s="307"/>
      <c r="BI7" s="307"/>
      <c r="BJ7" s="307"/>
      <c r="BK7" s="307"/>
      <c r="BL7" s="307"/>
      <c r="BM7" s="307"/>
      <c r="BN7" s="307"/>
      <c r="BO7" s="307"/>
      <c r="BP7" s="307"/>
      <c r="BQ7" s="307"/>
      <c r="BR7" s="307"/>
      <c r="BS7" s="307"/>
      <c r="BT7" s="307"/>
      <c r="BU7" s="307"/>
      <c r="BV7" s="307"/>
      <c r="BW7" s="307"/>
      <c r="BX7" s="307"/>
      <c r="BY7" s="307"/>
      <c r="BZ7" s="307"/>
      <c r="CA7" s="307"/>
      <c r="CB7" s="307"/>
      <c r="CC7" s="303"/>
      <c r="CD7" s="303"/>
      <c r="CE7" s="303"/>
      <c r="CF7" s="303"/>
      <c r="CG7" s="303"/>
      <c r="CH7" s="303"/>
      <c r="CI7" s="303"/>
      <c r="CJ7" s="303"/>
      <c r="CK7" s="303"/>
      <c r="CL7" s="303"/>
      <c r="CM7" s="307"/>
      <c r="CN7" s="307"/>
      <c r="CO7" s="307"/>
      <c r="CP7" s="307"/>
      <c r="CQ7" s="307"/>
      <c r="CR7" s="307"/>
      <c r="CS7" s="307"/>
      <c r="CT7" s="307"/>
      <c r="CU7" s="307"/>
      <c r="CV7" s="307"/>
      <c r="CW7" s="307"/>
      <c r="CX7" s="307"/>
      <c r="CY7" s="307"/>
      <c r="CZ7" s="307"/>
      <c r="DA7" s="307"/>
      <c r="DB7" s="528"/>
      <c r="DC7" s="527"/>
      <c r="DD7" s="527"/>
      <c r="DE7" s="527"/>
      <c r="DF7" s="527"/>
      <c r="DG7" s="307"/>
      <c r="DH7" s="307"/>
      <c r="DI7" s="307"/>
      <c r="DJ7" s="307"/>
      <c r="DK7" s="307"/>
      <c r="DL7" s="307"/>
      <c r="DM7" s="307"/>
      <c r="DN7" s="307"/>
      <c r="DO7" s="307"/>
      <c r="DP7" s="307"/>
      <c r="DQ7" s="307"/>
      <c r="DR7" s="307"/>
      <c r="DS7" s="307"/>
      <c r="DT7" s="307"/>
      <c r="DU7" s="307"/>
      <c r="DV7" s="307"/>
      <c r="DW7" s="307"/>
      <c r="DX7" s="307"/>
      <c r="DY7" s="307"/>
      <c r="DZ7" s="307"/>
      <c r="EA7" s="307"/>
      <c r="EB7" s="307"/>
      <c r="EC7" s="307"/>
      <c r="ED7" s="307"/>
      <c r="EE7" s="307"/>
      <c r="EF7" s="307"/>
      <c r="EG7" s="307"/>
      <c r="EH7" s="307"/>
      <c r="EI7" s="307"/>
      <c r="EJ7" s="307"/>
      <c r="EK7" s="307"/>
      <c r="EL7" s="307"/>
      <c r="EM7" s="307"/>
      <c r="EN7" s="307"/>
      <c r="EO7" s="307"/>
      <c r="EP7" s="307"/>
      <c r="EQ7" s="307"/>
      <c r="ER7" s="307"/>
      <c r="ES7" s="307"/>
      <c r="ET7" s="307"/>
      <c r="EU7" s="307"/>
      <c r="EV7" s="307"/>
      <c r="EW7" s="307"/>
      <c r="EX7" s="307"/>
      <c r="EY7" s="307"/>
      <c r="EZ7" s="307"/>
      <c r="FA7" s="307"/>
      <c r="FB7" s="307"/>
      <c r="FC7" s="307"/>
      <c r="FD7" s="307"/>
      <c r="FE7" s="307"/>
      <c r="FF7" s="307"/>
      <c r="FG7" s="307"/>
      <c r="FH7" s="307"/>
      <c r="FI7" s="307"/>
      <c r="FJ7" s="303"/>
      <c r="FK7" s="303"/>
      <c r="FL7" s="303"/>
      <c r="FM7" s="303"/>
      <c r="FN7" s="303"/>
      <c r="FO7" s="303"/>
      <c r="FP7" s="303"/>
      <c r="FQ7" s="303"/>
      <c r="FR7" s="307"/>
      <c r="FS7" s="307"/>
      <c r="FT7" s="307"/>
      <c r="FU7" s="307"/>
      <c r="FV7" s="307"/>
      <c r="FW7" s="303"/>
      <c r="FX7" s="307"/>
      <c r="FY7" s="307"/>
      <c r="FZ7" s="307"/>
      <c r="GA7" s="304"/>
      <c r="GB7" s="304"/>
      <c r="GC7" s="304"/>
      <c r="GD7" s="304"/>
      <c r="GE7" s="304"/>
      <c r="GF7" s="304"/>
      <c r="GG7" s="304"/>
      <c r="GH7" s="304"/>
      <c r="GI7" s="304"/>
      <c r="GJ7" s="304"/>
      <c r="GK7" s="304"/>
      <c r="GL7" s="304"/>
      <c r="GM7" s="304"/>
      <c r="GN7" s="304"/>
      <c r="GO7" s="304"/>
    </row>
    <row r="8" spans="1:197" s="313" customFormat="1" ht="36" customHeight="1">
      <c r="A8" s="522" t="s">
        <v>308</v>
      </c>
      <c r="B8" s="522"/>
      <c r="C8" s="522"/>
      <c r="D8" s="517"/>
      <c r="E8" s="517"/>
      <c r="F8" s="517"/>
      <c r="G8" s="517"/>
      <c r="H8" s="517"/>
      <c r="I8" s="517"/>
      <c r="J8" s="517"/>
      <c r="K8" s="517"/>
      <c r="L8" s="517"/>
      <c r="M8" s="517"/>
      <c r="N8" s="517"/>
      <c r="O8" s="517"/>
      <c r="P8" s="517"/>
      <c r="Q8" s="312"/>
      <c r="R8" s="312"/>
      <c r="S8" s="517"/>
      <c r="T8" s="517"/>
      <c r="U8" s="517"/>
      <c r="V8" s="312"/>
      <c r="W8" s="312"/>
      <c r="X8" s="521" t="s">
        <v>279</v>
      </c>
      <c r="Y8" s="520"/>
      <c r="Z8" s="520"/>
      <c r="AA8" s="520"/>
      <c r="AB8" s="520"/>
      <c r="AC8" s="520"/>
      <c r="AD8" s="519"/>
      <c r="AE8" s="518"/>
      <c r="AF8" s="2217"/>
      <c r="AG8" s="517"/>
      <c r="AH8" s="517"/>
      <c r="AI8" s="517"/>
      <c r="AJ8" s="2973"/>
      <c r="AK8" s="533"/>
      <c r="AL8" s="534"/>
      <c r="AN8" s="529"/>
      <c r="AO8" s="529"/>
      <c r="AP8" s="529"/>
      <c r="AQ8" s="529"/>
      <c r="AR8" s="529"/>
      <c r="AS8" s="529"/>
      <c r="AT8" s="529"/>
      <c r="AU8" s="529"/>
      <c r="AV8" s="529"/>
      <c r="AW8" s="529"/>
      <c r="AX8" s="529"/>
      <c r="AY8" s="529"/>
      <c r="AZ8" s="529"/>
      <c r="BA8" s="529"/>
      <c r="BB8" s="529"/>
      <c r="BC8" s="529"/>
      <c r="BD8" s="528"/>
      <c r="BE8" s="529"/>
      <c r="BF8" s="529"/>
      <c r="BG8" s="529"/>
      <c r="BH8" s="529"/>
      <c r="BI8" s="529"/>
      <c r="BJ8" s="529"/>
      <c r="BK8" s="529"/>
      <c r="BL8" s="529"/>
      <c r="BM8" s="529"/>
      <c r="BN8" s="529"/>
      <c r="BO8" s="529"/>
      <c r="BP8" s="529"/>
      <c r="BQ8" s="529"/>
      <c r="BR8" s="529"/>
      <c r="BS8" s="528"/>
      <c r="BT8" s="529"/>
      <c r="BU8" s="529"/>
      <c r="BV8" s="529"/>
      <c r="BW8" s="529"/>
      <c r="BX8" s="528"/>
      <c r="BY8" s="529"/>
      <c r="BZ8" s="529"/>
      <c r="CA8" s="529"/>
      <c r="CB8" s="529"/>
      <c r="CC8" s="528"/>
      <c r="CD8" s="528"/>
      <c r="CE8" s="528"/>
      <c r="CF8" s="528"/>
      <c r="CG8" s="528"/>
      <c r="CH8" s="528"/>
      <c r="CI8" s="528"/>
      <c r="CJ8" s="528"/>
      <c r="CK8" s="528"/>
      <c r="CL8" s="528"/>
      <c r="CM8" s="529"/>
      <c r="CN8" s="529"/>
      <c r="CO8" s="529"/>
      <c r="CP8" s="529"/>
      <c r="CQ8" s="529"/>
      <c r="CR8" s="530"/>
      <c r="CS8" s="531"/>
      <c r="CT8" s="531"/>
      <c r="CU8" s="531"/>
      <c r="CV8" s="531"/>
      <c r="CW8" s="530"/>
      <c r="CX8" s="530"/>
      <c r="CY8" s="530"/>
      <c r="CZ8" s="530"/>
      <c r="DA8" s="530"/>
      <c r="DB8" s="530"/>
      <c r="DC8" s="530"/>
      <c r="DD8" s="530"/>
      <c r="DE8" s="532"/>
      <c r="DF8" s="532"/>
      <c r="DG8" s="531"/>
      <c r="DH8" s="531"/>
      <c r="DI8" s="531"/>
      <c r="DJ8" s="531"/>
      <c r="DK8" s="531"/>
      <c r="DL8" s="531"/>
      <c r="DM8" s="531"/>
      <c r="DN8" s="531"/>
      <c r="DO8" s="531"/>
      <c r="DP8" s="531"/>
      <c r="DQ8" s="531"/>
      <c r="DR8" s="531"/>
      <c r="DS8" s="531"/>
      <c r="DT8" s="531"/>
      <c r="DU8" s="531"/>
      <c r="DV8" s="531"/>
      <c r="DW8" s="531"/>
      <c r="DX8" s="531"/>
      <c r="DY8" s="531"/>
      <c r="DZ8" s="531"/>
      <c r="EA8" s="531"/>
      <c r="EB8" s="531"/>
      <c r="EC8" s="531"/>
      <c r="ED8" s="531"/>
      <c r="EE8" s="531"/>
      <c r="EF8" s="531"/>
      <c r="EG8" s="531"/>
      <c r="EH8" s="531"/>
      <c r="EI8" s="531"/>
      <c r="EJ8" s="531"/>
      <c r="EK8" s="531"/>
      <c r="EL8" s="531"/>
      <c r="EM8" s="531"/>
      <c r="EN8" s="531"/>
      <c r="EO8" s="531"/>
      <c r="EP8" s="531"/>
      <c r="EQ8" s="531"/>
      <c r="ER8" s="531"/>
      <c r="ES8" s="530"/>
      <c r="ET8" s="531"/>
      <c r="EU8" s="531"/>
      <c r="EV8" s="531"/>
      <c r="EW8" s="531"/>
      <c r="EX8" s="531"/>
      <c r="EY8" s="531"/>
      <c r="EZ8" s="531"/>
      <c r="FA8" s="530"/>
      <c r="FB8" s="531"/>
      <c r="FC8" s="531"/>
      <c r="FD8" s="531"/>
      <c r="FE8" s="531"/>
      <c r="FF8" s="531"/>
      <c r="FG8" s="531"/>
      <c r="FH8" s="531"/>
      <c r="FI8" s="531"/>
      <c r="FJ8" s="533"/>
      <c r="FK8" s="534"/>
      <c r="FL8" s="534"/>
      <c r="FM8" s="534"/>
      <c r="FN8" s="534"/>
      <c r="FO8" s="534"/>
      <c r="FP8" s="534"/>
      <c r="FQ8" s="534"/>
      <c r="FR8" s="531"/>
      <c r="FS8" s="531"/>
      <c r="FT8" s="531"/>
      <c r="FU8" s="531"/>
      <c r="FV8" s="531"/>
      <c r="FW8" s="530"/>
      <c r="FX8" s="531"/>
      <c r="FY8" s="529"/>
      <c r="FZ8" s="529"/>
    </row>
    <row r="9" spans="1:197" s="60" customFormat="1" ht="18" customHeight="1">
      <c r="A9" s="516" t="s">
        <v>1111</v>
      </c>
      <c r="B9" s="515"/>
      <c r="C9" s="515"/>
      <c r="D9" s="514"/>
      <c r="E9" s="2198" t="s">
        <v>1980</v>
      </c>
      <c r="F9" s="2199" t="s">
        <v>309</v>
      </c>
      <c r="G9" s="512" t="s">
        <v>278</v>
      </c>
      <c r="H9" s="513" t="s">
        <v>1153</v>
      </c>
      <c r="I9" s="2202" t="s">
        <v>1021</v>
      </c>
      <c r="J9" s="2472" t="s">
        <v>2164</v>
      </c>
      <c r="K9" s="2204" t="s">
        <v>2165</v>
      </c>
      <c r="L9" s="2473"/>
      <c r="M9" s="2204" t="s">
        <v>2166</v>
      </c>
      <c r="N9" s="2205"/>
      <c r="O9" s="2204" t="s">
        <v>1023</v>
      </c>
      <c r="P9" s="2205"/>
      <c r="Q9" s="2208" t="s">
        <v>1154</v>
      </c>
      <c r="R9" s="2208" t="s">
        <v>1154</v>
      </c>
      <c r="S9" s="512" t="s">
        <v>1155</v>
      </c>
      <c r="T9" s="512" t="s">
        <v>1156</v>
      </c>
      <c r="U9" s="512" t="s">
        <v>1156</v>
      </c>
      <c r="V9" s="2199" t="s">
        <v>1993</v>
      </c>
      <c r="W9" s="2199" t="s">
        <v>1995</v>
      </c>
      <c r="X9" s="510" t="s">
        <v>277</v>
      </c>
      <c r="Y9" s="509"/>
      <c r="Z9" s="511" t="s">
        <v>276</v>
      </c>
      <c r="AA9" s="511"/>
      <c r="AB9" s="510" t="s">
        <v>275</v>
      </c>
      <c r="AC9" s="509"/>
      <c r="AD9" s="510" t="s">
        <v>274</v>
      </c>
      <c r="AE9" s="511"/>
      <c r="AF9" s="508" t="s">
        <v>273</v>
      </c>
      <c r="AG9" s="507"/>
      <c r="AH9" s="507"/>
      <c r="AI9" s="507"/>
      <c r="AJ9" s="506"/>
      <c r="AK9" s="160"/>
      <c r="AL9" s="160"/>
      <c r="AN9" s="536"/>
      <c r="AO9" s="398"/>
      <c r="AP9" s="536"/>
      <c r="AQ9" s="536"/>
      <c r="AR9" s="536"/>
      <c r="AS9" s="536"/>
      <c r="AT9" s="398"/>
      <c r="AU9" s="536"/>
      <c r="AV9" s="536"/>
      <c r="AW9" s="536"/>
      <c r="AX9" s="536"/>
      <c r="AY9" s="398"/>
      <c r="AZ9" s="536"/>
      <c r="BA9" s="536"/>
      <c r="BB9" s="536"/>
      <c r="BC9" s="536"/>
      <c r="BD9" s="398"/>
      <c r="BE9" s="536"/>
      <c r="BF9" s="536"/>
      <c r="BG9" s="536"/>
      <c r="BH9" s="536"/>
      <c r="BI9" s="398"/>
      <c r="BJ9" s="536"/>
      <c r="BK9" s="536"/>
      <c r="BL9" s="536"/>
      <c r="BM9" s="536"/>
      <c r="BN9" s="398"/>
      <c r="BO9" s="536"/>
      <c r="BP9" s="536"/>
      <c r="BQ9" s="536"/>
      <c r="BR9" s="536"/>
      <c r="BS9" s="398"/>
      <c r="BT9" s="536"/>
      <c r="BU9" s="536"/>
      <c r="BV9" s="536"/>
      <c r="BW9" s="536"/>
      <c r="BX9" s="398"/>
      <c r="BY9" s="536"/>
      <c r="BZ9" s="536"/>
      <c r="CA9" s="536"/>
      <c r="CB9" s="536"/>
      <c r="CC9" s="398"/>
      <c r="CD9" s="536"/>
      <c r="CE9" s="536"/>
      <c r="CF9" s="536"/>
      <c r="CG9" s="536"/>
      <c r="CH9" s="398"/>
      <c r="CI9" s="536"/>
      <c r="CJ9" s="536"/>
      <c r="CK9" s="536"/>
      <c r="CL9" s="536"/>
      <c r="CM9" s="153"/>
      <c r="CN9" s="536"/>
      <c r="CO9" s="536"/>
      <c r="CP9" s="536"/>
      <c r="CQ9" s="536"/>
      <c r="CR9" s="398"/>
      <c r="CS9" s="536"/>
      <c r="CT9" s="536"/>
      <c r="CU9" s="536"/>
      <c r="CV9" s="536"/>
      <c r="CW9" s="398"/>
      <c r="CX9" s="536"/>
      <c r="CY9" s="536"/>
      <c r="CZ9" s="536"/>
      <c r="DA9" s="536"/>
      <c r="DB9" s="536"/>
      <c r="DC9" s="536"/>
      <c r="DD9" s="536"/>
      <c r="DE9" s="536"/>
      <c r="DF9" s="536"/>
      <c r="DG9" s="536"/>
      <c r="DH9" s="536"/>
      <c r="DI9" s="536"/>
      <c r="DJ9" s="536"/>
      <c r="DK9" s="536"/>
      <c r="DL9" s="536"/>
      <c r="DM9" s="536"/>
      <c r="DN9" s="536"/>
      <c r="DO9" s="536"/>
      <c r="DP9" s="536"/>
      <c r="DQ9" s="536"/>
      <c r="DR9" s="536"/>
      <c r="DS9" s="536"/>
      <c r="DT9" s="536"/>
      <c r="DU9" s="536"/>
      <c r="DV9" s="536"/>
      <c r="DW9" s="536"/>
      <c r="DX9" s="536"/>
      <c r="DY9" s="536"/>
      <c r="DZ9" s="536"/>
      <c r="EA9" s="536"/>
      <c r="EB9" s="536"/>
      <c r="EC9" s="536"/>
      <c r="ED9" s="536"/>
      <c r="EE9" s="536"/>
      <c r="EF9" s="536"/>
      <c r="EG9" s="536"/>
      <c r="EH9" s="536"/>
      <c r="EI9" s="536"/>
      <c r="EJ9" s="536"/>
      <c r="EK9" s="536"/>
      <c r="EL9" s="536"/>
      <c r="EM9" s="536"/>
      <c r="EN9" s="536"/>
      <c r="EO9" s="536"/>
      <c r="EP9" s="536"/>
      <c r="EQ9" s="536"/>
      <c r="ER9" s="536"/>
      <c r="ES9" s="536"/>
      <c r="ET9" s="536"/>
      <c r="EU9" s="536"/>
      <c r="EV9" s="536"/>
      <c r="EW9" s="536"/>
      <c r="EX9" s="536"/>
      <c r="EY9" s="536"/>
      <c r="EZ9" s="536"/>
      <c r="FA9" s="536"/>
      <c r="FB9" s="536"/>
      <c r="FC9" s="536"/>
      <c r="FD9" s="536"/>
      <c r="FE9" s="536"/>
      <c r="FF9" s="536"/>
      <c r="FG9" s="536"/>
      <c r="FH9" s="536"/>
      <c r="FI9" s="536"/>
      <c r="FJ9" s="536"/>
      <c r="FK9" s="536"/>
      <c r="FL9" s="536"/>
      <c r="FM9" s="536"/>
      <c r="FN9" s="536"/>
      <c r="FO9" s="536"/>
      <c r="FP9" s="536"/>
      <c r="FQ9" s="536"/>
      <c r="FR9" s="535"/>
      <c r="FS9" s="535"/>
      <c r="FT9" s="535"/>
      <c r="FU9" s="535"/>
      <c r="FV9" s="535"/>
      <c r="FW9" s="537"/>
      <c r="FX9" s="537"/>
      <c r="FY9" s="153"/>
      <c r="FZ9" s="153"/>
      <c r="GC9" s="129"/>
      <c r="GD9" s="129"/>
      <c r="GE9" s="129"/>
      <c r="GF9" s="129"/>
      <c r="GG9" s="129"/>
      <c r="GH9" s="129"/>
      <c r="GI9" s="129"/>
      <c r="GJ9" s="129"/>
      <c r="GK9" s="129"/>
      <c r="GL9" s="129"/>
      <c r="GM9" s="129"/>
      <c r="GN9" s="129"/>
      <c r="GO9" s="129"/>
    </row>
    <row r="10" spans="1:197" s="60" customFormat="1" ht="18" customHeight="1">
      <c r="A10" s="504" t="s">
        <v>1157</v>
      </c>
      <c r="B10" s="504" t="s">
        <v>656</v>
      </c>
      <c r="C10" s="504" t="s">
        <v>657</v>
      </c>
      <c r="D10" s="504" t="s">
        <v>329</v>
      </c>
      <c r="E10" s="2200" t="s">
        <v>1981</v>
      </c>
      <c r="F10" s="2201" t="s">
        <v>1983</v>
      </c>
      <c r="G10" s="505" t="s">
        <v>914</v>
      </c>
      <c r="H10" s="504" t="s">
        <v>1159</v>
      </c>
      <c r="I10" s="2203" t="s">
        <v>1022</v>
      </c>
      <c r="J10" s="2474" t="s">
        <v>2167</v>
      </c>
      <c r="K10" s="2206" t="s">
        <v>510</v>
      </c>
      <c r="L10" s="2999" t="s">
        <v>2168</v>
      </c>
      <c r="M10" s="3000" t="s">
        <v>510</v>
      </c>
      <c r="N10" s="2995" t="s">
        <v>2168</v>
      </c>
      <c r="O10" s="2206" t="s">
        <v>1145</v>
      </c>
      <c r="P10" s="2207" t="s">
        <v>1986</v>
      </c>
      <c r="Q10" s="2209" t="s">
        <v>1985</v>
      </c>
      <c r="R10" s="2209" t="s">
        <v>1987</v>
      </c>
      <c r="S10" s="505" t="s">
        <v>1160</v>
      </c>
      <c r="T10" s="505" t="s">
        <v>1161</v>
      </c>
      <c r="U10" s="505" t="s">
        <v>1162</v>
      </c>
      <c r="V10" s="2201" t="s">
        <v>1994</v>
      </c>
      <c r="W10" s="2201" t="s">
        <v>1996</v>
      </c>
      <c r="X10" s="1506" t="s">
        <v>656</v>
      </c>
      <c r="Y10" s="1507" t="s">
        <v>657</v>
      </c>
      <c r="Z10" s="1507" t="s">
        <v>656</v>
      </c>
      <c r="AA10" s="1507" t="s">
        <v>657</v>
      </c>
      <c r="AB10" s="1507" t="s">
        <v>656</v>
      </c>
      <c r="AC10" s="1507" t="s">
        <v>657</v>
      </c>
      <c r="AD10" s="1507" t="s">
        <v>656</v>
      </c>
      <c r="AE10" s="1508" t="s">
        <v>657</v>
      </c>
      <c r="AF10" s="1509" t="s">
        <v>1189</v>
      </c>
      <c r="AG10" s="1509" t="s">
        <v>1190</v>
      </c>
      <c r="AH10" s="1509" t="s">
        <v>1191</v>
      </c>
      <c r="AI10" s="1509" t="s">
        <v>1192</v>
      </c>
      <c r="AJ10" s="1509" t="s">
        <v>186</v>
      </c>
      <c r="AK10" s="160"/>
      <c r="AL10" s="160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5"/>
      <c r="AY10" s="155"/>
      <c r="AZ10" s="155"/>
      <c r="BA10" s="155"/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5"/>
      <c r="BN10" s="155"/>
      <c r="BO10" s="155"/>
      <c r="BP10" s="155"/>
      <c r="BQ10" s="155"/>
      <c r="BR10" s="155"/>
      <c r="BS10" s="155"/>
      <c r="BT10" s="155"/>
      <c r="BU10" s="155"/>
      <c r="BV10" s="155"/>
      <c r="BW10" s="155"/>
      <c r="BX10" s="155"/>
      <c r="BY10" s="155"/>
      <c r="BZ10" s="155"/>
      <c r="CA10" s="155"/>
      <c r="CB10" s="155"/>
      <c r="CC10" s="155"/>
      <c r="CD10" s="155"/>
      <c r="CE10" s="155"/>
      <c r="CF10" s="155"/>
      <c r="CG10" s="155"/>
      <c r="CH10" s="155"/>
      <c r="CI10" s="155"/>
      <c r="CJ10" s="155"/>
      <c r="CK10" s="155"/>
      <c r="CL10" s="155"/>
      <c r="CM10" s="155"/>
      <c r="CN10" s="155"/>
      <c r="CO10" s="155"/>
      <c r="CP10" s="155"/>
      <c r="CQ10" s="155"/>
      <c r="CR10" s="155"/>
      <c r="CS10" s="155"/>
      <c r="CT10" s="155"/>
      <c r="CU10" s="155"/>
      <c r="CV10" s="155"/>
      <c r="CW10" s="155"/>
      <c r="CX10" s="155"/>
      <c r="CY10" s="155"/>
      <c r="CZ10" s="155"/>
      <c r="DA10" s="155"/>
      <c r="DB10" s="155"/>
      <c r="DC10" s="155"/>
      <c r="DD10" s="155"/>
      <c r="DE10" s="155"/>
      <c r="DF10" s="155"/>
      <c r="DG10" s="155"/>
      <c r="DH10" s="155"/>
      <c r="DI10" s="155"/>
      <c r="DJ10" s="155"/>
      <c r="DK10" s="155"/>
      <c r="DL10" s="155"/>
      <c r="DM10" s="155"/>
      <c r="DN10" s="155"/>
      <c r="DO10" s="155"/>
      <c r="DP10" s="155"/>
      <c r="DQ10" s="155"/>
      <c r="DR10" s="155"/>
      <c r="DS10" s="155"/>
      <c r="DT10" s="155"/>
      <c r="DU10" s="155"/>
      <c r="DV10" s="155"/>
      <c r="DW10" s="155"/>
      <c r="DX10" s="155"/>
      <c r="DY10" s="155"/>
      <c r="DZ10" s="155"/>
      <c r="EA10" s="155"/>
      <c r="EB10" s="155"/>
      <c r="EC10" s="155"/>
      <c r="ED10" s="155"/>
      <c r="EE10" s="155"/>
      <c r="EF10" s="155"/>
      <c r="EG10" s="155"/>
      <c r="EH10" s="155"/>
      <c r="EI10" s="155"/>
      <c r="EJ10" s="155"/>
      <c r="EK10" s="155"/>
      <c r="EL10" s="155"/>
      <c r="EM10" s="155"/>
      <c r="EN10" s="155"/>
      <c r="EO10" s="155"/>
      <c r="EP10" s="155"/>
      <c r="EQ10" s="155"/>
      <c r="ER10" s="155"/>
      <c r="ES10" s="398"/>
      <c r="ET10" s="398"/>
      <c r="EU10" s="398"/>
      <c r="EV10" s="153"/>
      <c r="EW10" s="153"/>
      <c r="EX10" s="153"/>
      <c r="EY10" s="153"/>
      <c r="EZ10" s="153"/>
      <c r="FA10" s="155"/>
      <c r="FB10" s="155"/>
      <c r="FC10" s="155"/>
      <c r="FD10" s="155"/>
      <c r="FE10" s="155"/>
      <c r="FF10" s="155"/>
      <c r="FG10" s="155"/>
      <c r="FH10" s="155"/>
      <c r="FI10" s="155"/>
      <c r="FJ10" s="155"/>
      <c r="FK10" s="155"/>
      <c r="FL10" s="155"/>
      <c r="FM10" s="155"/>
      <c r="FN10" s="155"/>
      <c r="FO10" s="155"/>
      <c r="FP10" s="155"/>
      <c r="FQ10" s="155"/>
      <c r="FR10" s="160"/>
      <c r="FS10" s="160"/>
      <c r="FT10" s="160"/>
      <c r="FU10" s="160"/>
      <c r="FV10" s="160"/>
      <c r="FW10" s="155"/>
      <c r="FX10" s="160"/>
      <c r="FY10" s="153"/>
      <c r="FZ10" s="153"/>
      <c r="GC10" s="129"/>
      <c r="GD10" s="129"/>
      <c r="GE10" s="129"/>
      <c r="GF10" s="129"/>
      <c r="GG10" s="129"/>
      <c r="GH10" s="129"/>
      <c r="GI10" s="129"/>
      <c r="GJ10" s="129"/>
      <c r="GK10" s="129"/>
      <c r="GL10" s="129"/>
      <c r="GM10" s="129"/>
      <c r="GN10" s="129"/>
      <c r="GO10" s="129"/>
    </row>
    <row r="11" spans="1:197" s="375" customFormat="1" ht="18" customHeight="1">
      <c r="A11" s="2462" t="s">
        <v>272</v>
      </c>
      <c r="B11" s="2463">
        <f>A!AL11</f>
        <v>101</v>
      </c>
      <c r="C11" s="2463">
        <f>A!AM11</f>
        <v>94</v>
      </c>
      <c r="D11" s="2463">
        <f>A!AN11</f>
        <v>195</v>
      </c>
      <c r="E11" s="331"/>
      <c r="F11" s="331"/>
      <c r="G11" s="331"/>
      <c r="H11" s="331"/>
      <c r="I11" s="331"/>
      <c r="J11" s="370"/>
      <c r="K11" s="370"/>
      <c r="L11" s="3001"/>
      <c r="M11" s="3002"/>
      <c r="N11" s="2996"/>
      <c r="O11" s="503"/>
      <c r="P11" s="502"/>
      <c r="Q11" s="502"/>
      <c r="R11" s="502"/>
      <c r="S11" s="331"/>
      <c r="T11" s="331"/>
      <c r="U11" s="331"/>
      <c r="V11" s="331"/>
      <c r="W11" s="320"/>
      <c r="X11" s="501"/>
      <c r="Y11" s="501"/>
      <c r="Z11" s="501"/>
      <c r="AA11" s="501"/>
      <c r="AB11" s="501"/>
      <c r="AC11" s="501"/>
      <c r="AD11" s="501"/>
      <c r="AE11" s="500"/>
      <c r="AF11" s="499"/>
      <c r="AG11" s="499"/>
      <c r="AH11" s="499"/>
      <c r="AI11" s="499"/>
      <c r="AJ11" s="499"/>
      <c r="AK11" s="567"/>
      <c r="AL11" s="567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  <c r="BI11" s="152"/>
      <c r="BJ11" s="152"/>
      <c r="BK11" s="152"/>
      <c r="BL11" s="152"/>
      <c r="BM11" s="152"/>
      <c r="BN11" s="152"/>
      <c r="BO11" s="152"/>
      <c r="BP11" s="152"/>
      <c r="BQ11" s="152"/>
      <c r="BR11" s="152"/>
      <c r="BS11" s="152"/>
      <c r="BT11" s="152"/>
      <c r="BU11" s="152"/>
      <c r="BV11" s="152"/>
      <c r="BW11" s="152"/>
      <c r="BX11" s="152"/>
      <c r="BY11" s="152"/>
      <c r="BZ11" s="152"/>
      <c r="CA11" s="152"/>
      <c r="CB11" s="152"/>
      <c r="CC11" s="152"/>
      <c r="CD11" s="152"/>
      <c r="CE11" s="152"/>
      <c r="CF11" s="152"/>
      <c r="CG11" s="152"/>
      <c r="CH11" s="152"/>
      <c r="CI11" s="152"/>
      <c r="CJ11" s="152"/>
      <c r="CK11" s="152"/>
      <c r="CL11" s="152"/>
      <c r="CM11" s="152"/>
      <c r="CN11" s="152"/>
      <c r="CO11" s="152"/>
      <c r="CP11" s="152"/>
      <c r="CQ11" s="152"/>
      <c r="CR11" s="152"/>
      <c r="CS11" s="152"/>
      <c r="CT11" s="152"/>
      <c r="CU11" s="152"/>
      <c r="CV11" s="152"/>
      <c r="CW11" s="152"/>
      <c r="CX11" s="152"/>
      <c r="CY11" s="152"/>
      <c r="CZ11" s="152"/>
      <c r="DA11" s="152"/>
      <c r="DB11" s="152"/>
      <c r="DC11" s="152"/>
      <c r="DD11" s="152"/>
      <c r="DE11" s="152"/>
      <c r="DF11" s="152"/>
      <c r="DG11" s="152"/>
      <c r="DH11" s="152"/>
      <c r="DI11" s="152"/>
      <c r="DJ11" s="152"/>
      <c r="DK11" s="152"/>
      <c r="DL11" s="152"/>
      <c r="DM11" s="152"/>
      <c r="DN11" s="152"/>
      <c r="DO11" s="152"/>
      <c r="DP11" s="152"/>
      <c r="DQ11" s="152"/>
      <c r="DR11" s="152"/>
      <c r="DS11" s="152"/>
      <c r="DT11" s="152"/>
      <c r="DU11" s="152"/>
      <c r="DV11" s="152"/>
      <c r="DW11" s="152"/>
      <c r="DX11" s="152"/>
      <c r="DY11" s="152"/>
      <c r="DZ11" s="152"/>
      <c r="EA11" s="152"/>
      <c r="EB11" s="152"/>
      <c r="EC11" s="152"/>
      <c r="ED11" s="152"/>
      <c r="EE11" s="152"/>
      <c r="EF11" s="152"/>
      <c r="EG11" s="152"/>
      <c r="EH11" s="152"/>
      <c r="EI11" s="152"/>
      <c r="EJ11" s="152"/>
      <c r="EK11" s="152"/>
      <c r="EL11" s="152"/>
      <c r="EM11" s="152"/>
      <c r="EN11" s="152"/>
      <c r="EO11" s="152"/>
      <c r="EP11" s="152"/>
      <c r="EQ11" s="152"/>
      <c r="ER11" s="152"/>
      <c r="ES11" s="152"/>
      <c r="ET11" s="152"/>
      <c r="EU11" s="152"/>
      <c r="EV11" s="152"/>
      <c r="EW11" s="152"/>
      <c r="EX11" s="152"/>
      <c r="EY11" s="152"/>
      <c r="EZ11" s="152"/>
      <c r="FA11" s="152"/>
      <c r="FB11" s="152"/>
      <c r="FC11" s="152"/>
      <c r="FD11" s="152"/>
      <c r="FE11" s="152"/>
      <c r="FF11" s="152"/>
      <c r="FG11" s="152"/>
      <c r="FH11" s="152"/>
      <c r="FI11" s="152"/>
      <c r="FJ11" s="152"/>
      <c r="FK11" s="152"/>
      <c r="FL11" s="152"/>
      <c r="FM11" s="152"/>
      <c r="FN11" s="152"/>
      <c r="FO11" s="152"/>
      <c r="FP11" s="152"/>
      <c r="FQ11" s="152"/>
      <c r="FR11" s="152"/>
      <c r="FS11" s="152"/>
      <c r="FT11" s="152"/>
      <c r="FU11" s="152"/>
      <c r="FV11" s="152"/>
      <c r="FW11" s="152"/>
      <c r="FX11" s="152"/>
      <c r="FY11" s="152"/>
      <c r="FZ11" s="152"/>
      <c r="GC11" s="374"/>
      <c r="GD11" s="374"/>
      <c r="GE11" s="374"/>
      <c r="GF11" s="374"/>
      <c r="GG11" s="374"/>
      <c r="GH11" s="374"/>
      <c r="GI11" s="374"/>
      <c r="GJ11" s="374"/>
      <c r="GK11" s="374"/>
      <c r="GL11" s="374"/>
      <c r="GM11" s="374"/>
      <c r="GN11" s="374"/>
      <c r="GO11" s="374"/>
    </row>
    <row r="12" spans="1:197" s="375" customFormat="1" ht="18" customHeight="1">
      <c r="A12" s="2464" t="s">
        <v>271</v>
      </c>
      <c r="B12" s="2465">
        <f>A!AL12</f>
        <v>106</v>
      </c>
      <c r="C12" s="2465">
        <f>A!AM12</f>
        <v>98</v>
      </c>
      <c r="D12" s="2465">
        <f>A!AN12</f>
        <v>204</v>
      </c>
      <c r="E12" s="27"/>
      <c r="F12" s="27"/>
      <c r="G12" s="27"/>
      <c r="H12" s="27"/>
      <c r="I12" s="27"/>
      <c r="J12" s="169"/>
      <c r="K12" s="169"/>
      <c r="L12" s="3003"/>
      <c r="M12" s="3004"/>
      <c r="N12" s="2997"/>
      <c r="O12" s="498"/>
      <c r="P12" s="497"/>
      <c r="Q12" s="497"/>
      <c r="R12" s="497"/>
      <c r="S12" s="27"/>
      <c r="T12" s="27"/>
      <c r="U12" s="27"/>
      <c r="V12" s="27"/>
      <c r="W12" s="321"/>
      <c r="X12" s="496"/>
      <c r="Y12" s="496"/>
      <c r="Z12" s="496"/>
      <c r="AA12" s="496"/>
      <c r="AB12" s="496"/>
      <c r="AC12" s="496"/>
      <c r="AD12" s="496"/>
      <c r="AE12" s="495"/>
      <c r="AF12" s="494"/>
      <c r="AG12" s="493"/>
      <c r="AH12" s="493"/>
      <c r="AI12" s="493"/>
      <c r="AJ12" s="493"/>
      <c r="AK12" s="567"/>
      <c r="AL12" s="567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  <c r="BI12" s="152"/>
      <c r="BJ12" s="152"/>
      <c r="BK12" s="152"/>
      <c r="BL12" s="152"/>
      <c r="BM12" s="152"/>
      <c r="BN12" s="152"/>
      <c r="BO12" s="152"/>
      <c r="BP12" s="152"/>
      <c r="BQ12" s="152"/>
      <c r="BR12" s="152"/>
      <c r="BS12" s="152"/>
      <c r="BT12" s="152"/>
      <c r="BU12" s="152"/>
      <c r="BV12" s="152"/>
      <c r="BW12" s="152"/>
      <c r="BX12" s="152"/>
      <c r="BY12" s="152"/>
      <c r="BZ12" s="152"/>
      <c r="CA12" s="152"/>
      <c r="CB12" s="152"/>
      <c r="CC12" s="152"/>
      <c r="CD12" s="152"/>
      <c r="CE12" s="152"/>
      <c r="CF12" s="152"/>
      <c r="CG12" s="152"/>
      <c r="CH12" s="152"/>
      <c r="CI12" s="152"/>
      <c r="CJ12" s="152"/>
      <c r="CK12" s="152"/>
      <c r="CL12" s="152"/>
      <c r="CM12" s="152"/>
      <c r="CN12" s="152"/>
      <c r="CO12" s="152"/>
      <c r="CP12" s="152"/>
      <c r="CQ12" s="152"/>
      <c r="CR12" s="152"/>
      <c r="CS12" s="152"/>
      <c r="CT12" s="152"/>
      <c r="CU12" s="152"/>
      <c r="CV12" s="152"/>
      <c r="CW12" s="152"/>
      <c r="CX12" s="152"/>
      <c r="CY12" s="152"/>
      <c r="CZ12" s="152"/>
      <c r="DA12" s="152"/>
      <c r="DB12" s="152"/>
      <c r="DC12" s="152"/>
      <c r="DD12" s="152"/>
      <c r="DE12" s="152"/>
      <c r="DF12" s="152"/>
      <c r="DG12" s="152"/>
      <c r="DH12" s="152"/>
      <c r="DI12" s="152"/>
      <c r="DJ12" s="152"/>
      <c r="DK12" s="152"/>
      <c r="DL12" s="152"/>
      <c r="DM12" s="152"/>
      <c r="DN12" s="152"/>
      <c r="DO12" s="152"/>
      <c r="DP12" s="152"/>
      <c r="DQ12" s="152"/>
      <c r="DR12" s="152"/>
      <c r="DS12" s="152"/>
      <c r="DT12" s="152"/>
      <c r="DU12" s="152"/>
      <c r="DV12" s="152"/>
      <c r="DW12" s="152"/>
      <c r="DX12" s="152"/>
      <c r="DY12" s="152"/>
      <c r="DZ12" s="152"/>
      <c r="EA12" s="152"/>
      <c r="EB12" s="152"/>
      <c r="EC12" s="152"/>
      <c r="ED12" s="152"/>
      <c r="EE12" s="152"/>
      <c r="EF12" s="152"/>
      <c r="EG12" s="152"/>
      <c r="EH12" s="152"/>
      <c r="EI12" s="152"/>
      <c r="EJ12" s="152"/>
      <c r="EK12" s="152"/>
      <c r="EL12" s="152"/>
      <c r="EM12" s="152"/>
      <c r="EN12" s="152"/>
      <c r="EO12" s="152"/>
      <c r="EP12" s="152"/>
      <c r="EQ12" s="152"/>
      <c r="ER12" s="152"/>
      <c r="ES12" s="152"/>
      <c r="ET12" s="152"/>
      <c r="EU12" s="152"/>
      <c r="EV12" s="152"/>
      <c r="EW12" s="152"/>
      <c r="EX12" s="152"/>
      <c r="EY12" s="152"/>
      <c r="EZ12" s="152"/>
      <c r="FA12" s="152"/>
      <c r="FB12" s="152"/>
      <c r="FC12" s="152"/>
      <c r="FD12" s="152"/>
      <c r="FE12" s="152"/>
      <c r="FF12" s="152"/>
      <c r="FG12" s="152"/>
      <c r="FH12" s="152"/>
      <c r="FI12" s="152"/>
      <c r="FJ12" s="152"/>
      <c r="FK12" s="152"/>
      <c r="FL12" s="152"/>
      <c r="FM12" s="152"/>
      <c r="FN12" s="152"/>
      <c r="FO12" s="152"/>
      <c r="FP12" s="152"/>
      <c r="FQ12" s="152"/>
      <c r="FR12" s="152"/>
      <c r="FS12" s="152"/>
      <c r="FT12" s="152"/>
      <c r="FU12" s="152"/>
      <c r="FV12" s="152"/>
      <c r="FW12" s="152"/>
      <c r="FX12" s="152"/>
      <c r="FY12" s="152"/>
      <c r="FZ12" s="152"/>
      <c r="GC12" s="374"/>
      <c r="GD12" s="374"/>
      <c r="GE12" s="374"/>
      <c r="GF12" s="374"/>
      <c r="GG12" s="374"/>
      <c r="GH12" s="374"/>
      <c r="GI12" s="374"/>
      <c r="GJ12" s="374"/>
      <c r="GK12" s="374"/>
      <c r="GL12" s="374"/>
      <c r="GM12" s="374"/>
      <c r="GN12" s="374"/>
      <c r="GO12" s="374"/>
    </row>
    <row r="13" spans="1:197" s="375" customFormat="1" ht="18" customHeight="1">
      <c r="A13" s="2466" t="s">
        <v>270</v>
      </c>
      <c r="B13" s="2467">
        <f>A!AL13</f>
        <v>0</v>
      </c>
      <c r="C13" s="2467">
        <f>A!AM13</f>
        <v>0</v>
      </c>
      <c r="D13" s="2467">
        <f>A!AN13</f>
        <v>0</v>
      </c>
      <c r="E13" s="490"/>
      <c r="F13" s="490"/>
      <c r="G13" s="490"/>
      <c r="H13" s="490"/>
      <c r="I13" s="490"/>
      <c r="J13" s="2471"/>
      <c r="K13" s="2471"/>
      <c r="L13" s="3005"/>
      <c r="M13" s="3006"/>
      <c r="N13" s="2998"/>
      <c r="O13" s="492"/>
      <c r="P13" s="491"/>
      <c r="Q13" s="491"/>
      <c r="R13" s="491"/>
      <c r="S13" s="490"/>
      <c r="T13" s="490"/>
      <c r="U13" s="490"/>
      <c r="V13" s="490"/>
      <c r="W13" s="322"/>
      <c r="X13" s="489"/>
      <c r="Y13" s="489"/>
      <c r="Z13" s="489"/>
      <c r="AA13" s="489"/>
      <c r="AB13" s="489"/>
      <c r="AC13" s="489"/>
      <c r="AD13" s="489"/>
      <c r="AE13" s="488"/>
      <c r="AF13" s="487"/>
      <c r="AG13" s="487"/>
      <c r="AH13" s="487"/>
      <c r="AI13" s="487"/>
      <c r="AJ13" s="487"/>
      <c r="AK13" s="567"/>
      <c r="AL13" s="567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  <c r="BP13" s="152"/>
      <c r="BQ13" s="152"/>
      <c r="BR13" s="152"/>
      <c r="BS13" s="152"/>
      <c r="BT13" s="152"/>
      <c r="BU13" s="152"/>
      <c r="BV13" s="152"/>
      <c r="BW13" s="152"/>
      <c r="BX13" s="152"/>
      <c r="BY13" s="152"/>
      <c r="BZ13" s="152"/>
      <c r="CA13" s="152"/>
      <c r="CB13" s="152"/>
      <c r="CC13" s="152"/>
      <c r="CD13" s="152"/>
      <c r="CE13" s="152"/>
      <c r="CF13" s="152"/>
      <c r="CG13" s="152"/>
      <c r="CH13" s="152"/>
      <c r="CI13" s="152"/>
      <c r="CJ13" s="152"/>
      <c r="CK13" s="152"/>
      <c r="CL13" s="152"/>
      <c r="CM13" s="152"/>
      <c r="CN13" s="152"/>
      <c r="CO13" s="152"/>
      <c r="CP13" s="152"/>
      <c r="CQ13" s="152"/>
      <c r="CR13" s="152"/>
      <c r="CS13" s="152"/>
      <c r="CT13" s="152"/>
      <c r="CU13" s="152"/>
      <c r="CV13" s="152"/>
      <c r="CW13" s="152"/>
      <c r="CX13" s="152"/>
      <c r="CY13" s="152"/>
      <c r="CZ13" s="152"/>
      <c r="DA13" s="152"/>
      <c r="DB13" s="152"/>
      <c r="DC13" s="152"/>
      <c r="DD13" s="152"/>
      <c r="DE13" s="152"/>
      <c r="DF13" s="152"/>
      <c r="DG13" s="152"/>
      <c r="DH13" s="152"/>
      <c r="DI13" s="152"/>
      <c r="DJ13" s="152"/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2"/>
      <c r="EC13" s="152"/>
      <c r="ED13" s="152"/>
      <c r="EE13" s="152"/>
      <c r="EF13" s="152"/>
      <c r="EG13" s="152"/>
      <c r="EH13" s="152"/>
      <c r="EI13" s="152"/>
      <c r="EJ13" s="152"/>
      <c r="EK13" s="152"/>
      <c r="EL13" s="152"/>
      <c r="EM13" s="152"/>
      <c r="EN13" s="152"/>
      <c r="EO13" s="152"/>
      <c r="EP13" s="152"/>
      <c r="EQ13" s="152"/>
      <c r="ER13" s="152"/>
      <c r="ES13" s="152"/>
      <c r="ET13" s="152"/>
      <c r="EU13" s="152"/>
      <c r="EV13" s="152"/>
      <c r="EW13" s="152"/>
      <c r="EX13" s="152"/>
      <c r="EY13" s="152"/>
      <c r="EZ13" s="152"/>
      <c r="FA13" s="152"/>
      <c r="FB13" s="152"/>
      <c r="FC13" s="152"/>
      <c r="FD13" s="152"/>
      <c r="FE13" s="152"/>
      <c r="FF13" s="152"/>
      <c r="FG13" s="152"/>
      <c r="FH13" s="152"/>
      <c r="FI13" s="152"/>
      <c r="FJ13" s="152"/>
      <c r="FK13" s="152"/>
      <c r="FL13" s="152"/>
      <c r="FM13" s="152"/>
      <c r="FN13" s="152"/>
      <c r="FO13" s="152"/>
      <c r="FP13" s="152"/>
      <c r="FQ13" s="152"/>
      <c r="FR13" s="152"/>
      <c r="FS13" s="152"/>
      <c r="FT13" s="152"/>
      <c r="FU13" s="152"/>
      <c r="FV13" s="152"/>
      <c r="FW13" s="152"/>
      <c r="FX13" s="152"/>
      <c r="FY13" s="152"/>
      <c r="FZ13" s="152"/>
      <c r="GC13" s="374"/>
      <c r="GD13" s="374"/>
      <c r="GE13" s="374"/>
      <c r="GF13" s="374"/>
      <c r="GG13" s="374"/>
      <c r="GH13" s="374"/>
      <c r="GI13" s="374"/>
      <c r="GJ13" s="374"/>
      <c r="GK13" s="374"/>
      <c r="GL13" s="374"/>
      <c r="GM13" s="374"/>
      <c r="GN13" s="374"/>
      <c r="GO13" s="374"/>
    </row>
    <row r="14" spans="1:197" s="375" customFormat="1" ht="18" customHeight="1">
      <c r="A14" s="2468" t="s">
        <v>329</v>
      </c>
      <c r="B14" s="2463">
        <f>A!AL14</f>
        <v>207</v>
      </c>
      <c r="C14" s="2463">
        <f>A!AM14</f>
        <v>192</v>
      </c>
      <c r="D14" s="2463">
        <f>A!AN14</f>
        <v>399</v>
      </c>
      <c r="E14" s="372">
        <f t="shared" ref="E14:V14" si="0">SUM(E11:E13)</f>
        <v>0</v>
      </c>
      <c r="F14" s="372">
        <f t="shared" si="0"/>
        <v>0</v>
      </c>
      <c r="G14" s="372">
        <f t="shared" si="0"/>
        <v>0</v>
      </c>
      <c r="H14" s="372">
        <f t="shared" si="0"/>
        <v>0</v>
      </c>
      <c r="I14" s="372">
        <f t="shared" si="0"/>
        <v>0</v>
      </c>
      <c r="J14" s="372">
        <f t="shared" si="0"/>
        <v>0</v>
      </c>
      <c r="K14" s="2640">
        <f t="shared" si="0"/>
        <v>0</v>
      </c>
      <c r="L14" s="3007">
        <f t="shared" si="0"/>
        <v>0</v>
      </c>
      <c r="M14" s="3008">
        <f t="shared" si="0"/>
        <v>0</v>
      </c>
      <c r="N14" s="1458">
        <f t="shared" si="0"/>
        <v>0</v>
      </c>
      <c r="O14" s="372">
        <f t="shared" si="0"/>
        <v>0</v>
      </c>
      <c r="P14" s="372">
        <f t="shared" si="0"/>
        <v>0</v>
      </c>
      <c r="Q14" s="372">
        <f t="shared" si="0"/>
        <v>0</v>
      </c>
      <c r="R14" s="372">
        <f t="shared" si="0"/>
        <v>0</v>
      </c>
      <c r="S14" s="372">
        <f t="shared" si="0"/>
        <v>0</v>
      </c>
      <c r="T14" s="372">
        <f t="shared" si="0"/>
        <v>0</v>
      </c>
      <c r="U14" s="372">
        <f t="shared" si="0"/>
        <v>0</v>
      </c>
      <c r="V14" s="372">
        <f t="shared" si="0"/>
        <v>0</v>
      </c>
      <c r="W14" s="372"/>
      <c r="X14" s="372">
        <f t="shared" ref="X14:AJ14" si="1">SUM(X11:X13)</f>
        <v>0</v>
      </c>
      <c r="Y14" s="372">
        <f t="shared" si="1"/>
        <v>0</v>
      </c>
      <c r="Z14" s="372">
        <f t="shared" si="1"/>
        <v>0</v>
      </c>
      <c r="AA14" s="372">
        <f t="shared" si="1"/>
        <v>0</v>
      </c>
      <c r="AB14" s="372">
        <f t="shared" si="1"/>
        <v>0</v>
      </c>
      <c r="AC14" s="372">
        <f t="shared" si="1"/>
        <v>0</v>
      </c>
      <c r="AD14" s="372">
        <f t="shared" si="1"/>
        <v>0</v>
      </c>
      <c r="AE14" s="372">
        <f t="shared" si="1"/>
        <v>0</v>
      </c>
      <c r="AF14" s="372">
        <f t="shared" si="1"/>
        <v>0</v>
      </c>
      <c r="AG14" s="372">
        <f t="shared" si="1"/>
        <v>0</v>
      </c>
      <c r="AH14" s="372">
        <f t="shared" si="1"/>
        <v>0</v>
      </c>
      <c r="AI14" s="372">
        <f t="shared" si="1"/>
        <v>0</v>
      </c>
      <c r="AJ14" s="372">
        <f t="shared" si="1"/>
        <v>0</v>
      </c>
      <c r="AK14" s="152"/>
      <c r="AL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  <c r="BI14" s="152"/>
      <c r="BJ14" s="152"/>
      <c r="BK14" s="152"/>
      <c r="BL14" s="152"/>
      <c r="BM14" s="152"/>
      <c r="BN14" s="152"/>
      <c r="BO14" s="152"/>
      <c r="BP14" s="152"/>
      <c r="BQ14" s="152"/>
      <c r="BR14" s="152"/>
      <c r="BS14" s="152"/>
      <c r="BT14" s="152"/>
      <c r="BU14" s="152"/>
      <c r="BV14" s="152"/>
      <c r="BW14" s="152"/>
      <c r="BX14" s="152"/>
      <c r="BY14" s="152"/>
      <c r="BZ14" s="152"/>
      <c r="CA14" s="152"/>
      <c r="CB14" s="152"/>
      <c r="CC14" s="152"/>
      <c r="CD14" s="152"/>
      <c r="CE14" s="152"/>
      <c r="CF14" s="152"/>
      <c r="CG14" s="152"/>
      <c r="CH14" s="152"/>
      <c r="CI14" s="152"/>
      <c r="CJ14" s="152"/>
      <c r="CK14" s="152"/>
      <c r="CL14" s="152"/>
      <c r="CM14" s="152"/>
      <c r="CN14" s="152"/>
      <c r="CO14" s="152"/>
      <c r="CP14" s="152"/>
      <c r="CQ14" s="152"/>
      <c r="CR14" s="152"/>
      <c r="CS14" s="152"/>
      <c r="CT14" s="152"/>
      <c r="CU14" s="152"/>
      <c r="CV14" s="152"/>
      <c r="CW14" s="152"/>
      <c r="CX14" s="152"/>
      <c r="CY14" s="152"/>
      <c r="CZ14" s="152"/>
      <c r="DA14" s="152"/>
      <c r="DB14" s="152"/>
      <c r="DC14" s="152"/>
      <c r="DD14" s="152"/>
      <c r="DE14" s="152"/>
      <c r="DF14" s="152"/>
      <c r="DG14" s="152"/>
      <c r="DH14" s="152"/>
      <c r="DI14" s="152"/>
      <c r="DJ14" s="152"/>
      <c r="DK14" s="152"/>
      <c r="DL14" s="152"/>
      <c r="DM14" s="152"/>
      <c r="DN14" s="152"/>
      <c r="DO14" s="152"/>
      <c r="DP14" s="152"/>
      <c r="DQ14" s="152"/>
      <c r="DR14" s="152"/>
      <c r="DS14" s="152"/>
      <c r="DT14" s="152"/>
      <c r="DU14" s="152"/>
      <c r="DV14" s="152"/>
      <c r="DW14" s="152"/>
      <c r="DX14" s="152"/>
      <c r="DY14" s="152"/>
      <c r="DZ14" s="152"/>
      <c r="EA14" s="152"/>
      <c r="EB14" s="152"/>
      <c r="EC14" s="152"/>
      <c r="ED14" s="152"/>
      <c r="EE14" s="152"/>
      <c r="EF14" s="152"/>
      <c r="EG14" s="152"/>
      <c r="EH14" s="152"/>
      <c r="EI14" s="152"/>
      <c r="EJ14" s="152"/>
      <c r="EK14" s="152"/>
      <c r="EL14" s="152"/>
      <c r="EM14" s="152"/>
      <c r="EN14" s="152"/>
      <c r="EO14" s="152"/>
      <c r="EP14" s="152"/>
      <c r="EQ14" s="152"/>
      <c r="ER14" s="152"/>
      <c r="ES14" s="152"/>
      <c r="ET14" s="152"/>
      <c r="EU14" s="152"/>
      <c r="EV14" s="152"/>
      <c r="EW14" s="152"/>
      <c r="EX14" s="152"/>
      <c r="EY14" s="152"/>
      <c r="EZ14" s="152"/>
      <c r="FA14" s="152"/>
      <c r="FB14" s="152"/>
      <c r="FC14" s="152"/>
      <c r="FD14" s="152"/>
      <c r="FE14" s="152"/>
      <c r="FF14" s="152"/>
      <c r="FG14" s="152"/>
      <c r="FH14" s="152"/>
      <c r="FI14" s="152"/>
      <c r="FJ14" s="152"/>
      <c r="FK14" s="152"/>
      <c r="FL14" s="152"/>
      <c r="FM14" s="152"/>
      <c r="FN14" s="152"/>
      <c r="FO14" s="152"/>
      <c r="FP14" s="152"/>
      <c r="FQ14" s="152"/>
      <c r="FR14" s="152"/>
      <c r="FS14" s="152"/>
      <c r="FT14" s="152"/>
      <c r="FU14" s="152"/>
      <c r="FV14" s="152"/>
      <c r="FW14" s="152"/>
      <c r="FX14" s="152"/>
      <c r="FY14" s="152"/>
      <c r="FZ14" s="152"/>
      <c r="GC14" s="374"/>
      <c r="GD14" s="374"/>
      <c r="GE14" s="374"/>
      <c r="GF14" s="374"/>
      <c r="GG14" s="374"/>
      <c r="GH14" s="374"/>
      <c r="GI14" s="374"/>
      <c r="GJ14" s="374"/>
      <c r="GK14" s="374"/>
      <c r="GL14" s="374"/>
      <c r="GM14" s="374"/>
      <c r="GN14" s="374"/>
      <c r="GO14" s="374"/>
    </row>
    <row r="15" spans="1:197" s="375" customFormat="1" ht="18.75" customHeight="1">
      <c r="A15" s="154"/>
      <c r="B15" s="153"/>
      <c r="C15" s="153"/>
      <c r="D15" s="153"/>
      <c r="E15" s="153"/>
      <c r="F15" s="153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2"/>
      <c r="BO15" s="152"/>
      <c r="BP15" s="152"/>
      <c r="BQ15" s="152"/>
      <c r="BR15" s="152"/>
      <c r="BS15" s="152"/>
      <c r="BT15" s="152"/>
      <c r="BU15" s="152"/>
      <c r="BV15" s="152"/>
      <c r="BW15" s="152"/>
      <c r="BX15" s="152"/>
      <c r="BY15" s="152"/>
      <c r="BZ15" s="152"/>
      <c r="CA15" s="152"/>
      <c r="CB15" s="152"/>
      <c r="CC15" s="152"/>
      <c r="CD15" s="152"/>
      <c r="CE15" s="152"/>
      <c r="CF15" s="152"/>
      <c r="CG15" s="152"/>
      <c r="CH15" s="152"/>
      <c r="CI15" s="152"/>
      <c r="CJ15" s="152"/>
      <c r="CK15" s="152"/>
      <c r="CL15" s="152"/>
      <c r="CM15" s="152"/>
      <c r="CN15" s="152"/>
      <c r="CO15" s="152"/>
      <c r="CP15" s="152"/>
      <c r="CQ15" s="152"/>
      <c r="CR15" s="152"/>
      <c r="CS15" s="152"/>
      <c r="CT15" s="152"/>
      <c r="CU15" s="152"/>
      <c r="CV15" s="152"/>
      <c r="CW15" s="152"/>
      <c r="CX15" s="152"/>
      <c r="CY15" s="152"/>
      <c r="CZ15" s="152"/>
      <c r="DA15" s="152"/>
      <c r="DB15" s="152"/>
      <c r="DC15" s="152"/>
      <c r="DD15" s="152"/>
      <c r="DE15" s="152"/>
      <c r="DF15" s="152"/>
      <c r="DG15" s="152"/>
      <c r="DH15" s="152"/>
      <c r="DI15" s="152"/>
      <c r="DJ15" s="152"/>
      <c r="DK15" s="152"/>
      <c r="DL15" s="152"/>
      <c r="DM15" s="152"/>
      <c r="DN15" s="152"/>
      <c r="DO15" s="152"/>
      <c r="DP15" s="152"/>
      <c r="DQ15" s="152"/>
      <c r="DR15" s="152"/>
      <c r="DS15" s="152"/>
      <c r="DT15" s="152"/>
      <c r="DU15" s="152"/>
      <c r="DV15" s="152"/>
      <c r="DW15" s="152"/>
      <c r="DX15" s="152"/>
      <c r="DY15" s="152"/>
      <c r="DZ15" s="152"/>
      <c r="EA15" s="152"/>
      <c r="EB15" s="152"/>
      <c r="EC15" s="152"/>
      <c r="ED15" s="152"/>
      <c r="EE15" s="152"/>
      <c r="EF15" s="152"/>
      <c r="EG15" s="152"/>
      <c r="EH15" s="152"/>
      <c r="EI15" s="152"/>
      <c r="EJ15" s="152"/>
      <c r="EK15" s="152"/>
      <c r="EL15" s="152"/>
      <c r="EM15" s="152"/>
      <c r="EN15" s="152"/>
      <c r="EO15" s="152"/>
      <c r="EP15" s="152"/>
      <c r="EQ15" s="152"/>
      <c r="ER15" s="152"/>
      <c r="ES15" s="152"/>
      <c r="ET15" s="152"/>
      <c r="EU15" s="152"/>
      <c r="EV15" s="152"/>
      <c r="EW15" s="152"/>
      <c r="EX15" s="152"/>
      <c r="EY15" s="152"/>
      <c r="EZ15" s="152"/>
      <c r="FA15" s="152"/>
      <c r="FB15" s="152"/>
      <c r="FC15" s="152"/>
      <c r="FD15" s="152"/>
      <c r="FE15" s="152"/>
      <c r="FF15" s="152"/>
      <c r="FG15" s="152"/>
      <c r="FH15" s="152"/>
      <c r="FI15" s="152"/>
      <c r="FJ15" s="152"/>
      <c r="FK15" s="152"/>
      <c r="FL15" s="152"/>
      <c r="FM15" s="152"/>
      <c r="FN15" s="152"/>
      <c r="FO15" s="152"/>
      <c r="FP15" s="152"/>
      <c r="FQ15" s="152"/>
      <c r="FR15" s="152"/>
      <c r="FS15" s="152"/>
      <c r="FT15" s="152"/>
      <c r="FU15" s="152"/>
      <c r="FV15" s="152"/>
      <c r="FW15" s="152"/>
      <c r="FX15" s="152"/>
      <c r="FY15" s="152"/>
      <c r="FZ15" s="152"/>
      <c r="GA15" s="152"/>
      <c r="GB15" s="152"/>
      <c r="GC15" s="152"/>
      <c r="GD15" s="152"/>
      <c r="GE15" s="152"/>
      <c r="GF15" s="152"/>
      <c r="GG15" s="152"/>
      <c r="GH15" s="152"/>
      <c r="GI15" s="152"/>
      <c r="GJ15" s="152"/>
      <c r="GK15" s="152"/>
      <c r="GL15" s="152"/>
      <c r="GM15" s="152"/>
      <c r="GN15" s="152"/>
      <c r="GO15" s="374"/>
    </row>
    <row r="16" spans="1:197" s="375" customFormat="1" ht="18.75" customHeight="1">
      <c r="A16" s="154"/>
      <c r="B16" s="153"/>
      <c r="C16" s="153"/>
      <c r="D16" s="153"/>
      <c r="E16" s="537"/>
      <c r="F16" s="537"/>
      <c r="G16" s="537"/>
      <c r="H16" s="537"/>
      <c r="I16" s="537"/>
      <c r="J16" s="537"/>
      <c r="K16" s="537"/>
      <c r="L16" s="537"/>
      <c r="M16" s="537"/>
      <c r="N16" s="537"/>
      <c r="O16" s="536"/>
      <c r="P16" s="536"/>
      <c r="Q16" s="155"/>
      <c r="R16" s="155"/>
      <c r="S16" s="537"/>
      <c r="T16" s="537"/>
      <c r="U16" s="537"/>
      <c r="V16" s="537"/>
      <c r="W16" s="537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  <c r="BI16" s="152"/>
      <c r="BJ16" s="152"/>
      <c r="BK16" s="152"/>
      <c r="BL16" s="152"/>
      <c r="BM16" s="152"/>
      <c r="BN16" s="152"/>
      <c r="BO16" s="152"/>
      <c r="BP16" s="152"/>
      <c r="BQ16" s="152"/>
      <c r="BR16" s="152"/>
      <c r="BS16" s="152"/>
      <c r="BT16" s="152"/>
      <c r="BU16" s="152"/>
      <c r="BV16" s="152"/>
      <c r="BW16" s="152"/>
      <c r="BX16" s="152"/>
      <c r="BY16" s="152"/>
      <c r="BZ16" s="152"/>
      <c r="CA16" s="152"/>
      <c r="CB16" s="152"/>
      <c r="CC16" s="152"/>
      <c r="CD16" s="152"/>
      <c r="CE16" s="152"/>
      <c r="CF16" s="152"/>
      <c r="CG16" s="152"/>
      <c r="CH16" s="152"/>
      <c r="CI16" s="152"/>
      <c r="CJ16" s="152"/>
      <c r="CK16" s="152"/>
      <c r="CL16" s="152"/>
      <c r="CM16" s="152"/>
      <c r="CN16" s="152"/>
      <c r="CO16" s="152"/>
      <c r="CP16" s="152"/>
      <c r="CQ16" s="152"/>
      <c r="CR16" s="152"/>
      <c r="CS16" s="152"/>
      <c r="CT16" s="152"/>
      <c r="CU16" s="152"/>
      <c r="CV16" s="152"/>
      <c r="CW16" s="152"/>
      <c r="CX16" s="152"/>
      <c r="CY16" s="152"/>
      <c r="CZ16" s="152"/>
      <c r="DA16" s="152"/>
      <c r="DB16" s="152"/>
      <c r="DC16" s="152"/>
      <c r="DD16" s="152"/>
      <c r="DE16" s="152"/>
      <c r="DF16" s="152"/>
      <c r="DG16" s="152"/>
      <c r="DH16" s="152"/>
      <c r="DI16" s="152"/>
      <c r="DJ16" s="152"/>
      <c r="DK16" s="152"/>
      <c r="DL16" s="152"/>
      <c r="DM16" s="152"/>
      <c r="DN16" s="152"/>
      <c r="DO16" s="152"/>
      <c r="DP16" s="152"/>
      <c r="DQ16" s="152"/>
      <c r="DR16" s="152"/>
      <c r="DS16" s="152"/>
      <c r="DT16" s="152"/>
      <c r="DU16" s="152"/>
      <c r="DV16" s="152"/>
      <c r="DW16" s="152"/>
      <c r="DX16" s="152"/>
      <c r="DY16" s="152"/>
      <c r="DZ16" s="152"/>
      <c r="EA16" s="152"/>
      <c r="EB16" s="152"/>
      <c r="EC16" s="152"/>
      <c r="ED16" s="152"/>
      <c r="EE16" s="152"/>
      <c r="EF16" s="152"/>
      <c r="EG16" s="152"/>
      <c r="EH16" s="152"/>
      <c r="EI16" s="152"/>
      <c r="EJ16" s="152"/>
      <c r="EK16" s="152"/>
      <c r="EL16" s="152"/>
      <c r="EM16" s="152"/>
      <c r="EN16" s="152"/>
      <c r="EO16" s="152"/>
      <c r="EP16" s="152"/>
      <c r="EQ16" s="152"/>
      <c r="ER16" s="152"/>
      <c r="ES16" s="152"/>
      <c r="ET16" s="152"/>
      <c r="EU16" s="152"/>
      <c r="EV16" s="152"/>
      <c r="EW16" s="152"/>
      <c r="EX16" s="152"/>
      <c r="EY16" s="152"/>
      <c r="EZ16" s="152"/>
      <c r="FA16" s="152"/>
      <c r="FB16" s="152"/>
      <c r="FC16" s="152"/>
      <c r="FD16" s="152"/>
      <c r="FE16" s="152"/>
      <c r="FF16" s="152"/>
      <c r="FG16" s="152"/>
      <c r="FH16" s="152"/>
      <c r="FI16" s="152"/>
      <c r="FJ16" s="152"/>
      <c r="FK16" s="152"/>
      <c r="FL16" s="152"/>
      <c r="FM16" s="152"/>
      <c r="FN16" s="152"/>
      <c r="FO16" s="152"/>
      <c r="FP16" s="152"/>
      <c r="FQ16" s="152"/>
      <c r="FR16" s="152"/>
      <c r="FS16" s="152"/>
      <c r="FT16" s="152"/>
      <c r="FU16" s="152"/>
      <c r="FV16" s="152"/>
      <c r="FW16" s="152"/>
      <c r="FX16" s="152"/>
      <c r="FY16" s="152"/>
      <c r="FZ16" s="152"/>
      <c r="GA16" s="152"/>
      <c r="GB16" s="152"/>
      <c r="GC16" s="152"/>
      <c r="GD16" s="152"/>
      <c r="GE16" s="152"/>
      <c r="GF16" s="152"/>
      <c r="GG16" s="152"/>
      <c r="GH16" s="152"/>
      <c r="GI16" s="152"/>
      <c r="GJ16" s="152"/>
      <c r="GK16" s="152"/>
      <c r="GL16" s="152"/>
      <c r="GM16" s="152"/>
      <c r="GN16" s="152"/>
      <c r="GO16" s="374"/>
    </row>
    <row r="17" spans="1:197" s="375" customFormat="1" ht="18.75" customHeight="1">
      <c r="A17" s="154"/>
      <c r="B17" s="153"/>
      <c r="C17" s="153"/>
      <c r="D17" s="153"/>
      <c r="E17" s="537"/>
      <c r="F17" s="537"/>
      <c r="G17" s="537"/>
      <c r="H17" s="537"/>
      <c r="I17" s="537"/>
      <c r="J17" s="537"/>
      <c r="K17" s="537"/>
      <c r="L17" s="537"/>
      <c r="M17" s="537"/>
      <c r="N17" s="537"/>
      <c r="O17" s="155"/>
      <c r="P17" s="155"/>
      <c r="Q17" s="155"/>
      <c r="R17" s="155"/>
      <c r="S17" s="537"/>
      <c r="T17" s="537"/>
      <c r="U17" s="537"/>
      <c r="V17" s="537"/>
      <c r="W17" s="537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  <c r="BP17" s="152"/>
      <c r="BQ17" s="152"/>
      <c r="BR17" s="152"/>
      <c r="BS17" s="152"/>
      <c r="BT17" s="152"/>
      <c r="BU17" s="152"/>
      <c r="BV17" s="152"/>
      <c r="BW17" s="152"/>
      <c r="BX17" s="152"/>
      <c r="BY17" s="152"/>
      <c r="BZ17" s="152"/>
      <c r="CA17" s="152"/>
      <c r="CB17" s="152"/>
      <c r="CC17" s="152"/>
      <c r="CD17" s="152"/>
      <c r="CE17" s="152"/>
      <c r="CF17" s="152"/>
      <c r="CG17" s="152"/>
      <c r="CH17" s="152"/>
      <c r="CI17" s="152"/>
      <c r="CJ17" s="152"/>
      <c r="CK17" s="152"/>
      <c r="CL17" s="152"/>
      <c r="CM17" s="152"/>
      <c r="CN17" s="152"/>
      <c r="CO17" s="152"/>
      <c r="CP17" s="152"/>
      <c r="CQ17" s="152"/>
      <c r="CR17" s="152"/>
      <c r="CS17" s="152"/>
      <c r="CT17" s="152"/>
      <c r="CU17" s="152"/>
      <c r="CV17" s="152"/>
      <c r="CW17" s="152"/>
      <c r="CX17" s="152"/>
      <c r="CY17" s="152"/>
      <c r="CZ17" s="152"/>
      <c r="DA17" s="152"/>
      <c r="DB17" s="152"/>
      <c r="DC17" s="152"/>
      <c r="DD17" s="152"/>
      <c r="DE17" s="152"/>
      <c r="DF17" s="152"/>
      <c r="DG17" s="152"/>
      <c r="DH17" s="152"/>
      <c r="DI17" s="152"/>
      <c r="DJ17" s="152"/>
      <c r="DK17" s="152"/>
      <c r="DL17" s="152"/>
      <c r="DM17" s="152"/>
      <c r="DN17" s="152"/>
      <c r="DO17" s="152"/>
      <c r="DP17" s="152"/>
      <c r="DQ17" s="152"/>
      <c r="DR17" s="152"/>
      <c r="DS17" s="152"/>
      <c r="DT17" s="152"/>
      <c r="DU17" s="152"/>
      <c r="DV17" s="152"/>
      <c r="DW17" s="152"/>
      <c r="DX17" s="152"/>
      <c r="DY17" s="152"/>
      <c r="DZ17" s="152"/>
      <c r="EA17" s="152"/>
      <c r="EB17" s="152"/>
      <c r="EC17" s="152"/>
      <c r="ED17" s="152"/>
      <c r="EE17" s="152"/>
      <c r="EF17" s="152"/>
      <c r="EG17" s="152"/>
      <c r="EH17" s="152"/>
      <c r="EI17" s="152"/>
      <c r="EJ17" s="152"/>
      <c r="EK17" s="152"/>
      <c r="EL17" s="152"/>
      <c r="EM17" s="152"/>
      <c r="EN17" s="152"/>
      <c r="EO17" s="152"/>
      <c r="EP17" s="152"/>
      <c r="EQ17" s="152"/>
      <c r="ER17" s="152"/>
      <c r="ES17" s="152"/>
      <c r="ET17" s="152"/>
      <c r="EU17" s="152"/>
      <c r="EV17" s="152"/>
      <c r="EW17" s="152"/>
      <c r="EX17" s="152"/>
      <c r="EY17" s="152"/>
      <c r="EZ17" s="152"/>
      <c r="FA17" s="152"/>
      <c r="FB17" s="152"/>
      <c r="FC17" s="152"/>
      <c r="FD17" s="152"/>
      <c r="FE17" s="152"/>
      <c r="FF17" s="152"/>
      <c r="FG17" s="152"/>
      <c r="FH17" s="152"/>
      <c r="FI17" s="152"/>
      <c r="FJ17" s="152"/>
      <c r="FK17" s="152"/>
      <c r="FL17" s="152"/>
      <c r="FM17" s="152"/>
      <c r="FN17" s="152"/>
      <c r="FO17" s="152"/>
      <c r="FP17" s="152"/>
      <c r="FQ17" s="152"/>
      <c r="FR17" s="152"/>
      <c r="FS17" s="152"/>
      <c r="FT17" s="152"/>
      <c r="FU17" s="152"/>
      <c r="FV17" s="152"/>
      <c r="FW17" s="152"/>
      <c r="FX17" s="152"/>
      <c r="FY17" s="152"/>
      <c r="FZ17" s="152"/>
      <c r="GA17" s="152"/>
      <c r="GB17" s="152"/>
      <c r="GC17" s="152"/>
      <c r="GD17" s="152"/>
      <c r="GE17" s="152"/>
      <c r="GF17" s="152"/>
      <c r="GG17" s="152"/>
      <c r="GH17" s="152"/>
      <c r="GI17" s="152"/>
      <c r="GJ17" s="152"/>
      <c r="GK17" s="152"/>
      <c r="GL17" s="152"/>
      <c r="GM17" s="152"/>
      <c r="GN17" s="152"/>
      <c r="GO17" s="374"/>
    </row>
    <row r="18" spans="1:197" s="375" customFormat="1" ht="18.75" customHeight="1">
      <c r="A18" s="154"/>
      <c r="B18" s="153"/>
      <c r="C18" s="153"/>
      <c r="D18" s="153"/>
      <c r="E18" s="153"/>
      <c r="F18" s="153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Q18" s="152"/>
      <c r="BR18" s="152"/>
      <c r="BS18" s="152"/>
      <c r="BT18" s="152"/>
      <c r="BU18" s="152"/>
      <c r="BV18" s="152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  <c r="CV18" s="152"/>
      <c r="CW18" s="152"/>
      <c r="CX18" s="152"/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52"/>
      <c r="DP18" s="152"/>
      <c r="DQ18" s="152"/>
      <c r="DR18" s="152"/>
      <c r="DS18" s="152"/>
      <c r="DT18" s="152"/>
      <c r="DU18" s="152"/>
      <c r="DV18" s="152"/>
      <c r="DW18" s="152"/>
      <c r="DX18" s="152"/>
      <c r="DY18" s="152"/>
      <c r="DZ18" s="152"/>
      <c r="EA18" s="152"/>
      <c r="EB18" s="152"/>
      <c r="EC18" s="152"/>
      <c r="ED18" s="152"/>
      <c r="EE18" s="152"/>
      <c r="EF18" s="152"/>
      <c r="EG18" s="152"/>
      <c r="EH18" s="152"/>
      <c r="EI18" s="152"/>
      <c r="EJ18" s="152"/>
      <c r="EK18" s="152"/>
      <c r="EL18" s="152"/>
      <c r="EM18" s="152"/>
      <c r="EN18" s="152"/>
      <c r="EO18" s="152"/>
      <c r="EP18" s="152"/>
      <c r="EQ18" s="152"/>
      <c r="ER18" s="152"/>
      <c r="ES18" s="152"/>
      <c r="ET18" s="152"/>
      <c r="EU18" s="152"/>
      <c r="EV18" s="152"/>
      <c r="EW18" s="152"/>
      <c r="EX18" s="152"/>
      <c r="EY18" s="152"/>
      <c r="EZ18" s="152"/>
      <c r="FA18" s="152"/>
      <c r="FB18" s="152"/>
      <c r="FC18" s="152"/>
      <c r="FD18" s="152"/>
      <c r="FE18" s="152"/>
      <c r="FF18" s="152"/>
      <c r="FG18" s="152"/>
      <c r="FH18" s="152"/>
      <c r="FI18" s="152"/>
      <c r="FJ18" s="152"/>
      <c r="FK18" s="152"/>
      <c r="FL18" s="152"/>
      <c r="FM18" s="152"/>
      <c r="FN18" s="152"/>
      <c r="FO18" s="152"/>
      <c r="FP18" s="152"/>
      <c r="FQ18" s="152"/>
      <c r="FR18" s="152"/>
      <c r="FS18" s="152"/>
      <c r="FT18" s="152"/>
      <c r="FU18" s="152"/>
      <c r="FV18" s="152"/>
      <c r="FW18" s="152"/>
      <c r="FX18" s="152"/>
      <c r="FY18" s="152"/>
      <c r="FZ18" s="152"/>
      <c r="GA18" s="152"/>
      <c r="GB18" s="152"/>
      <c r="GC18" s="152"/>
      <c r="GD18" s="152"/>
      <c r="GE18" s="152"/>
      <c r="GF18" s="152"/>
      <c r="GG18" s="152"/>
      <c r="GH18" s="152"/>
      <c r="GI18" s="152"/>
      <c r="GJ18" s="152"/>
      <c r="GK18" s="152"/>
      <c r="GL18" s="152"/>
      <c r="GM18" s="152"/>
      <c r="GN18" s="152"/>
      <c r="GO18" s="374"/>
    </row>
    <row r="19" spans="1:197" s="375" customFormat="1" ht="18.75" customHeight="1">
      <c r="A19" s="154"/>
      <c r="B19" s="153"/>
      <c r="C19" s="153"/>
      <c r="D19" s="153"/>
      <c r="E19" s="153"/>
      <c r="F19" s="153"/>
      <c r="G19" s="152"/>
      <c r="H19" s="2210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2"/>
      <c r="BL19" s="152"/>
      <c r="BM19" s="152"/>
      <c r="BN19" s="152"/>
      <c r="BO19" s="152"/>
      <c r="BP19" s="152"/>
      <c r="BQ19" s="152"/>
      <c r="BR19" s="152"/>
      <c r="BS19" s="152"/>
      <c r="BT19" s="152"/>
      <c r="BU19" s="152"/>
      <c r="BV19" s="152"/>
      <c r="BW19" s="152"/>
      <c r="BX19" s="152"/>
      <c r="BY19" s="152"/>
      <c r="BZ19" s="152"/>
      <c r="CA19" s="152"/>
      <c r="CB19" s="152"/>
      <c r="CC19" s="152"/>
      <c r="CD19" s="152"/>
      <c r="CE19" s="152"/>
      <c r="CF19" s="152"/>
      <c r="CG19" s="152"/>
      <c r="CH19" s="152"/>
      <c r="CI19" s="152"/>
      <c r="CJ19" s="152"/>
      <c r="CK19" s="152"/>
      <c r="CL19" s="152"/>
      <c r="CM19" s="152"/>
      <c r="CN19" s="152"/>
      <c r="CO19" s="152"/>
      <c r="CP19" s="152"/>
      <c r="CQ19" s="152"/>
      <c r="CR19" s="152"/>
      <c r="CS19" s="152"/>
      <c r="CT19" s="152"/>
      <c r="CU19" s="152"/>
      <c r="CV19" s="152"/>
      <c r="CW19" s="152"/>
      <c r="CX19" s="152"/>
      <c r="CY19" s="152"/>
      <c r="CZ19" s="152"/>
      <c r="DA19" s="152"/>
      <c r="DB19" s="152"/>
      <c r="DC19" s="152"/>
      <c r="DD19" s="152"/>
      <c r="DE19" s="152"/>
      <c r="DF19" s="152"/>
      <c r="DG19" s="152"/>
      <c r="DH19" s="152"/>
      <c r="DI19" s="152"/>
      <c r="DJ19" s="152"/>
      <c r="DK19" s="152"/>
      <c r="DL19" s="152"/>
      <c r="DM19" s="152"/>
      <c r="DN19" s="152"/>
      <c r="DO19" s="152"/>
      <c r="DP19" s="152"/>
      <c r="DQ19" s="152"/>
      <c r="DR19" s="152"/>
      <c r="DS19" s="152"/>
      <c r="DT19" s="152"/>
      <c r="DU19" s="152"/>
      <c r="DV19" s="152"/>
      <c r="DW19" s="152"/>
      <c r="DX19" s="152"/>
      <c r="DY19" s="152"/>
      <c r="DZ19" s="152"/>
      <c r="EA19" s="152"/>
      <c r="EB19" s="152"/>
      <c r="EC19" s="152"/>
      <c r="ED19" s="152"/>
      <c r="EE19" s="152"/>
      <c r="EF19" s="152"/>
      <c r="EG19" s="152"/>
      <c r="EH19" s="152"/>
      <c r="EI19" s="152"/>
      <c r="EJ19" s="152"/>
      <c r="EK19" s="152"/>
      <c r="EL19" s="152"/>
      <c r="EM19" s="152"/>
      <c r="EN19" s="152"/>
      <c r="EO19" s="152"/>
      <c r="EP19" s="152"/>
      <c r="EQ19" s="152"/>
      <c r="ER19" s="152"/>
      <c r="ES19" s="152"/>
      <c r="ET19" s="152"/>
      <c r="EU19" s="152"/>
      <c r="EV19" s="152"/>
      <c r="EW19" s="152"/>
      <c r="EX19" s="152"/>
      <c r="EY19" s="152"/>
      <c r="EZ19" s="152"/>
      <c r="FA19" s="152"/>
      <c r="FB19" s="152"/>
      <c r="FC19" s="152"/>
      <c r="FD19" s="152"/>
      <c r="FE19" s="152"/>
      <c r="FF19" s="152"/>
      <c r="FG19" s="152"/>
      <c r="FH19" s="152"/>
      <c r="FI19" s="152"/>
      <c r="FJ19" s="152"/>
      <c r="FK19" s="152"/>
      <c r="FL19" s="152"/>
      <c r="FM19" s="152"/>
      <c r="FN19" s="152"/>
      <c r="FO19" s="152"/>
      <c r="FP19" s="152"/>
      <c r="FQ19" s="152"/>
      <c r="FR19" s="152"/>
      <c r="FS19" s="152"/>
      <c r="FT19" s="152"/>
      <c r="FU19" s="152"/>
      <c r="FV19" s="152"/>
      <c r="FW19" s="152"/>
      <c r="FX19" s="152"/>
      <c r="FY19" s="152"/>
      <c r="FZ19" s="152"/>
      <c r="GA19" s="152"/>
      <c r="GB19" s="152"/>
      <c r="GC19" s="152"/>
      <c r="GD19" s="152"/>
      <c r="GE19" s="152"/>
      <c r="GF19" s="152"/>
      <c r="GG19" s="152"/>
      <c r="GH19" s="152"/>
      <c r="GI19" s="152"/>
      <c r="GJ19" s="152"/>
      <c r="GK19" s="152"/>
      <c r="GL19" s="152"/>
      <c r="GM19" s="152"/>
      <c r="GN19" s="152"/>
      <c r="GO19" s="374"/>
    </row>
    <row r="20" spans="1:197" s="375" customFormat="1" ht="18.75" customHeight="1">
      <c r="A20" s="154"/>
      <c r="B20" s="153"/>
      <c r="C20" s="153"/>
      <c r="D20" s="153"/>
      <c r="E20" s="153"/>
      <c r="F20" s="153"/>
      <c r="G20" s="152"/>
      <c r="H20" s="2210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2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  <c r="DD20" s="152"/>
      <c r="DE20" s="152"/>
      <c r="DF20" s="152"/>
      <c r="DG20" s="152"/>
      <c r="DH20" s="152"/>
      <c r="DI20" s="152"/>
      <c r="DJ20" s="152"/>
      <c r="DK20" s="152"/>
      <c r="DL20" s="152"/>
      <c r="DM20" s="152"/>
      <c r="DN20" s="152"/>
      <c r="DO20" s="152"/>
      <c r="DP20" s="152"/>
      <c r="DQ20" s="152"/>
      <c r="DR20" s="152"/>
      <c r="DS20" s="152"/>
      <c r="DT20" s="152"/>
      <c r="DU20" s="152"/>
      <c r="DV20" s="152"/>
      <c r="DW20" s="152"/>
      <c r="DX20" s="152"/>
      <c r="DY20" s="152"/>
      <c r="DZ20" s="152"/>
      <c r="EA20" s="152"/>
      <c r="EB20" s="152"/>
      <c r="EC20" s="152"/>
      <c r="ED20" s="152"/>
      <c r="EE20" s="152"/>
      <c r="EF20" s="152"/>
      <c r="EG20" s="152"/>
      <c r="EH20" s="152"/>
      <c r="EI20" s="152"/>
      <c r="EJ20" s="152"/>
      <c r="EK20" s="152"/>
      <c r="EL20" s="152"/>
      <c r="EM20" s="152"/>
      <c r="EN20" s="152"/>
      <c r="EO20" s="152"/>
      <c r="EP20" s="152"/>
      <c r="EQ20" s="152"/>
      <c r="ER20" s="152"/>
      <c r="ES20" s="152"/>
      <c r="ET20" s="152"/>
      <c r="EU20" s="152"/>
      <c r="EV20" s="152"/>
      <c r="EW20" s="152"/>
      <c r="EX20" s="152"/>
      <c r="EY20" s="152"/>
      <c r="EZ20" s="152"/>
      <c r="FA20" s="152"/>
      <c r="FB20" s="152"/>
      <c r="FC20" s="152"/>
      <c r="FD20" s="152"/>
      <c r="FE20" s="152"/>
      <c r="FF20" s="152"/>
      <c r="FG20" s="152"/>
      <c r="FH20" s="152"/>
      <c r="FI20" s="152"/>
      <c r="FJ20" s="152"/>
      <c r="FK20" s="152"/>
      <c r="FL20" s="152"/>
      <c r="FM20" s="152"/>
      <c r="FN20" s="152"/>
      <c r="FO20" s="152"/>
      <c r="FP20" s="152"/>
      <c r="FQ20" s="152"/>
      <c r="FR20" s="152"/>
      <c r="FS20" s="152"/>
      <c r="FT20" s="152"/>
      <c r="FU20" s="152"/>
      <c r="FV20" s="152"/>
      <c r="FW20" s="152"/>
      <c r="FX20" s="152"/>
      <c r="FY20" s="152"/>
      <c r="FZ20" s="152"/>
      <c r="GA20" s="152"/>
      <c r="GB20" s="152"/>
      <c r="GC20" s="152"/>
      <c r="GD20" s="152"/>
      <c r="GE20" s="152"/>
      <c r="GF20" s="152"/>
      <c r="GG20" s="152"/>
      <c r="GH20" s="152"/>
      <c r="GI20" s="152"/>
      <c r="GJ20" s="152"/>
      <c r="GK20" s="152"/>
      <c r="GL20" s="152"/>
      <c r="GM20" s="152"/>
      <c r="GN20" s="152"/>
      <c r="GO20" s="374"/>
    </row>
    <row r="21" spans="1:197" s="375" customFormat="1" ht="18.75" customHeight="1">
      <c r="A21" s="154"/>
      <c r="B21" s="153"/>
      <c r="C21" s="153"/>
      <c r="D21" s="153"/>
      <c r="E21" s="153"/>
      <c r="F21" s="153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2"/>
      <c r="DE21" s="152"/>
      <c r="DF21" s="152"/>
      <c r="DG21" s="152"/>
      <c r="DH21" s="152"/>
      <c r="DI21" s="152"/>
      <c r="DJ21" s="152"/>
      <c r="DK21" s="152"/>
      <c r="DL21" s="152"/>
      <c r="DM21" s="152"/>
      <c r="DN21" s="152"/>
      <c r="DO21" s="152"/>
      <c r="DP21" s="152"/>
      <c r="DQ21" s="152"/>
      <c r="DR21" s="152"/>
      <c r="DS21" s="152"/>
      <c r="DT21" s="152"/>
      <c r="DU21" s="152"/>
      <c r="DV21" s="152"/>
      <c r="DW21" s="152"/>
      <c r="DX21" s="152"/>
      <c r="DY21" s="152"/>
      <c r="DZ21" s="152"/>
      <c r="EA21" s="152"/>
      <c r="EB21" s="152"/>
      <c r="EC21" s="152"/>
      <c r="ED21" s="152"/>
      <c r="EE21" s="152"/>
      <c r="EF21" s="152"/>
      <c r="EG21" s="152"/>
      <c r="EH21" s="152"/>
      <c r="EI21" s="152"/>
      <c r="EJ21" s="152"/>
      <c r="EK21" s="152"/>
      <c r="EL21" s="152"/>
      <c r="EM21" s="152"/>
      <c r="EN21" s="152"/>
      <c r="EO21" s="152"/>
      <c r="EP21" s="152"/>
      <c r="EQ21" s="152"/>
      <c r="ER21" s="152"/>
      <c r="ES21" s="152"/>
      <c r="ET21" s="152"/>
      <c r="EU21" s="152"/>
      <c r="EV21" s="152"/>
      <c r="EW21" s="152"/>
      <c r="EX21" s="152"/>
      <c r="EY21" s="152"/>
      <c r="EZ21" s="152"/>
      <c r="FA21" s="152"/>
      <c r="FB21" s="152"/>
      <c r="FC21" s="152"/>
      <c r="FD21" s="152"/>
      <c r="FE21" s="152"/>
      <c r="FF21" s="152"/>
      <c r="FG21" s="152"/>
      <c r="FH21" s="152"/>
      <c r="FI21" s="152"/>
      <c r="FJ21" s="152"/>
      <c r="FK21" s="152"/>
      <c r="FL21" s="152"/>
      <c r="FM21" s="152"/>
      <c r="FN21" s="152"/>
      <c r="FO21" s="152"/>
      <c r="FP21" s="152"/>
      <c r="FQ21" s="152"/>
      <c r="FR21" s="152"/>
      <c r="FS21" s="152"/>
      <c r="FT21" s="152"/>
      <c r="FU21" s="152"/>
      <c r="FV21" s="152"/>
      <c r="FW21" s="152"/>
      <c r="FX21" s="152"/>
      <c r="FY21" s="152"/>
      <c r="FZ21" s="152"/>
      <c r="GA21" s="152"/>
      <c r="GB21" s="152"/>
      <c r="GC21" s="152"/>
      <c r="GD21" s="152"/>
      <c r="GE21" s="152"/>
      <c r="GF21" s="152"/>
      <c r="GG21" s="152"/>
      <c r="GH21" s="152"/>
      <c r="GI21" s="152"/>
      <c r="GJ21" s="152"/>
      <c r="GK21" s="152"/>
      <c r="GL21" s="152"/>
      <c r="GM21" s="152"/>
      <c r="GN21" s="152"/>
      <c r="GO21" s="374"/>
    </row>
    <row r="22" spans="1:197" s="375" customFormat="1" ht="18.75" customHeight="1">
      <c r="A22" s="154"/>
      <c r="B22" s="153"/>
      <c r="C22" s="153"/>
      <c r="D22" s="153"/>
      <c r="E22" s="153"/>
      <c r="F22" s="153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  <c r="CK22" s="152"/>
      <c r="CL22" s="152"/>
      <c r="CM22" s="152"/>
      <c r="CN22" s="152"/>
      <c r="CO22" s="152"/>
      <c r="CP22" s="152"/>
      <c r="CQ22" s="152"/>
      <c r="CR22" s="152"/>
      <c r="CS22" s="152"/>
      <c r="CT22" s="152"/>
      <c r="CU22" s="152"/>
      <c r="CV22" s="152"/>
      <c r="CW22" s="152"/>
      <c r="CX22" s="152"/>
      <c r="CY22" s="152"/>
      <c r="CZ22" s="152"/>
      <c r="DA22" s="152"/>
      <c r="DB22" s="152"/>
      <c r="DC22" s="152"/>
      <c r="DD22" s="152"/>
      <c r="DE22" s="152"/>
      <c r="DF22" s="152"/>
      <c r="DG22" s="152"/>
      <c r="DH22" s="152"/>
      <c r="DI22" s="152"/>
      <c r="DJ22" s="152"/>
      <c r="DK22" s="152"/>
      <c r="DL22" s="152"/>
      <c r="DM22" s="152"/>
      <c r="DN22" s="152"/>
      <c r="DO22" s="152"/>
      <c r="DP22" s="152"/>
      <c r="DQ22" s="152"/>
      <c r="DR22" s="152"/>
      <c r="DS22" s="152"/>
      <c r="DT22" s="152"/>
      <c r="DU22" s="152"/>
      <c r="DV22" s="152"/>
      <c r="DW22" s="152"/>
      <c r="DX22" s="152"/>
      <c r="DY22" s="152"/>
      <c r="DZ22" s="152"/>
      <c r="EA22" s="152"/>
      <c r="EB22" s="152"/>
      <c r="EC22" s="152"/>
      <c r="ED22" s="152"/>
      <c r="EE22" s="152"/>
      <c r="EF22" s="152"/>
      <c r="EG22" s="152"/>
      <c r="EH22" s="152"/>
      <c r="EI22" s="152"/>
      <c r="EJ22" s="152"/>
      <c r="EK22" s="152"/>
      <c r="EL22" s="152"/>
      <c r="EM22" s="152"/>
      <c r="EN22" s="152"/>
      <c r="EO22" s="152"/>
      <c r="EP22" s="152"/>
      <c r="EQ22" s="152"/>
      <c r="ER22" s="152"/>
      <c r="ES22" s="152"/>
      <c r="ET22" s="152"/>
      <c r="EU22" s="152"/>
      <c r="EV22" s="152"/>
      <c r="EW22" s="152"/>
      <c r="EX22" s="152"/>
      <c r="EY22" s="152"/>
      <c r="EZ22" s="152"/>
      <c r="FA22" s="152"/>
      <c r="FB22" s="152"/>
      <c r="FC22" s="152"/>
      <c r="FD22" s="152"/>
      <c r="FE22" s="152"/>
      <c r="FF22" s="152"/>
      <c r="FG22" s="152"/>
      <c r="FH22" s="152"/>
      <c r="FI22" s="152"/>
      <c r="FJ22" s="152"/>
      <c r="FK22" s="152"/>
      <c r="FL22" s="152"/>
      <c r="FM22" s="152"/>
      <c r="FN22" s="152"/>
      <c r="FO22" s="152"/>
      <c r="FP22" s="152"/>
      <c r="FQ22" s="152"/>
      <c r="FR22" s="152"/>
      <c r="FS22" s="152"/>
      <c r="FT22" s="152"/>
      <c r="FU22" s="152"/>
      <c r="FV22" s="152"/>
      <c r="FW22" s="152"/>
      <c r="FX22" s="152"/>
      <c r="FY22" s="152"/>
      <c r="FZ22" s="152"/>
      <c r="GA22" s="152"/>
      <c r="GB22" s="152"/>
      <c r="GC22" s="152"/>
      <c r="GD22" s="152"/>
      <c r="GE22" s="152"/>
      <c r="GF22" s="152"/>
      <c r="GG22" s="152"/>
      <c r="GH22" s="152"/>
      <c r="GI22" s="152"/>
      <c r="GJ22" s="152"/>
      <c r="GK22" s="152"/>
      <c r="GL22" s="152"/>
      <c r="GM22" s="152"/>
      <c r="GN22" s="152"/>
      <c r="GO22" s="374"/>
    </row>
    <row r="23" spans="1:197" s="375" customFormat="1" ht="18.75" customHeight="1">
      <c r="A23" s="524"/>
      <c r="B23" s="153"/>
      <c r="C23" s="153"/>
      <c r="D23" s="153"/>
      <c r="E23" s="153"/>
      <c r="F23" s="153"/>
      <c r="G23" s="153"/>
      <c r="H23" s="152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153"/>
      <c r="AY23" s="153"/>
      <c r="AZ23" s="153"/>
      <c r="BA23" s="153"/>
      <c r="BB23" s="153"/>
      <c r="BC23" s="153"/>
      <c r="BD23" s="153"/>
      <c r="BE23" s="153"/>
      <c r="BF23" s="153"/>
      <c r="BG23" s="153"/>
      <c r="BH23" s="153"/>
      <c r="BI23" s="153"/>
      <c r="BJ23" s="153"/>
      <c r="BK23" s="153"/>
      <c r="BL23" s="153"/>
      <c r="BM23" s="153"/>
      <c r="BN23" s="153"/>
      <c r="BO23" s="153"/>
      <c r="BP23" s="153"/>
      <c r="BQ23" s="153"/>
      <c r="BR23" s="153"/>
      <c r="BS23" s="153"/>
      <c r="BT23" s="153"/>
      <c r="BU23" s="153"/>
      <c r="BV23" s="153"/>
      <c r="BW23" s="153"/>
      <c r="BX23" s="153"/>
      <c r="BY23" s="153"/>
      <c r="BZ23" s="153"/>
      <c r="CA23" s="153"/>
      <c r="CB23" s="153"/>
      <c r="CC23" s="153"/>
      <c r="CD23" s="153"/>
      <c r="CE23" s="153"/>
      <c r="CF23" s="153"/>
      <c r="CG23" s="153"/>
      <c r="CH23" s="153"/>
      <c r="CI23" s="153"/>
      <c r="CJ23" s="153"/>
      <c r="CK23" s="153"/>
      <c r="CL23" s="153"/>
      <c r="CM23" s="153"/>
      <c r="CN23" s="153"/>
      <c r="CO23" s="153"/>
      <c r="CP23" s="153"/>
      <c r="CQ23" s="153"/>
      <c r="CR23" s="153"/>
      <c r="CS23" s="153"/>
      <c r="CT23" s="153"/>
      <c r="CU23" s="153"/>
      <c r="CV23" s="153"/>
      <c r="CW23" s="153"/>
      <c r="CX23" s="153"/>
      <c r="CY23" s="153"/>
      <c r="CZ23" s="153"/>
      <c r="DA23" s="153"/>
      <c r="DB23" s="153"/>
      <c r="DC23" s="153"/>
      <c r="DD23" s="153"/>
      <c r="DE23" s="153"/>
      <c r="DF23" s="153"/>
      <c r="DG23" s="153"/>
      <c r="DH23" s="153"/>
      <c r="DI23" s="153"/>
      <c r="DJ23" s="153"/>
      <c r="DK23" s="153"/>
      <c r="DL23" s="153"/>
      <c r="DM23" s="153"/>
      <c r="DN23" s="153"/>
      <c r="DO23" s="153"/>
      <c r="DP23" s="153"/>
      <c r="DQ23" s="153"/>
      <c r="DR23" s="153"/>
      <c r="DS23" s="153"/>
      <c r="DT23" s="153"/>
      <c r="DU23" s="153"/>
      <c r="DV23" s="153"/>
      <c r="DW23" s="153"/>
      <c r="DX23" s="153"/>
      <c r="DY23" s="153"/>
      <c r="DZ23" s="153"/>
      <c r="EA23" s="153"/>
      <c r="EB23" s="153"/>
      <c r="EC23" s="153"/>
      <c r="ED23" s="153"/>
      <c r="EE23" s="153"/>
      <c r="EF23" s="153"/>
      <c r="EG23" s="153"/>
      <c r="EH23" s="153"/>
      <c r="EI23" s="153"/>
      <c r="EJ23" s="153"/>
      <c r="EK23" s="153"/>
      <c r="EL23" s="153"/>
      <c r="EM23" s="153"/>
      <c r="EN23" s="153"/>
      <c r="EO23" s="153"/>
      <c r="EP23" s="153"/>
      <c r="EQ23" s="153"/>
      <c r="ER23" s="153"/>
      <c r="ES23" s="153"/>
      <c r="ET23" s="153"/>
      <c r="EU23" s="153"/>
      <c r="EV23" s="153"/>
      <c r="EW23" s="153"/>
      <c r="EX23" s="153"/>
      <c r="EY23" s="153"/>
      <c r="EZ23" s="153"/>
      <c r="FA23" s="153"/>
      <c r="FB23" s="153"/>
      <c r="FC23" s="153"/>
      <c r="FD23" s="153"/>
      <c r="FE23" s="153"/>
      <c r="FF23" s="153"/>
      <c r="FG23" s="153"/>
      <c r="FH23" s="153"/>
      <c r="FI23" s="153"/>
      <c r="FJ23" s="153"/>
      <c r="FK23" s="153"/>
      <c r="FL23" s="153"/>
      <c r="FM23" s="153"/>
      <c r="FN23" s="153"/>
      <c r="FO23" s="153"/>
      <c r="FP23" s="153"/>
      <c r="FQ23" s="153"/>
      <c r="FR23" s="153"/>
      <c r="FS23" s="153"/>
      <c r="FT23" s="153"/>
      <c r="FU23" s="153"/>
      <c r="FV23" s="153"/>
      <c r="FW23" s="153"/>
      <c r="FX23" s="153"/>
      <c r="FY23" s="152"/>
      <c r="FZ23" s="152"/>
      <c r="GA23" s="152"/>
      <c r="GB23" s="152"/>
      <c r="GC23" s="152"/>
      <c r="GD23" s="152"/>
      <c r="GE23" s="152"/>
      <c r="GF23" s="152"/>
      <c r="GG23" s="152"/>
      <c r="GH23" s="152"/>
      <c r="GI23" s="152"/>
      <c r="GJ23" s="152"/>
      <c r="GK23" s="152"/>
      <c r="GL23" s="152"/>
      <c r="GM23" s="152"/>
      <c r="GN23" s="152"/>
      <c r="GO23" s="374"/>
    </row>
    <row r="24" spans="1:197" s="375" customFormat="1" ht="18.75" customHeight="1">
      <c r="A24" s="524"/>
      <c r="B24" s="153"/>
      <c r="C24" s="153"/>
      <c r="D24" s="153"/>
      <c r="E24" s="153"/>
      <c r="F24" s="153"/>
      <c r="G24" s="153"/>
      <c r="H24" s="45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153"/>
      <c r="Y24" s="153"/>
      <c r="Z24" s="153"/>
      <c r="AA24" s="153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  <c r="AY24" s="153"/>
      <c r="AZ24" s="153"/>
      <c r="BA24" s="153"/>
      <c r="BB24" s="153"/>
      <c r="BC24" s="153"/>
      <c r="BD24" s="153"/>
      <c r="BE24" s="153"/>
      <c r="BF24" s="153"/>
      <c r="BG24" s="153"/>
      <c r="BH24" s="153"/>
      <c r="BI24" s="153"/>
      <c r="BJ24" s="153"/>
      <c r="BK24" s="153"/>
      <c r="BL24" s="153"/>
      <c r="BM24" s="153"/>
      <c r="BN24" s="153"/>
      <c r="BO24" s="153"/>
      <c r="BP24" s="153"/>
      <c r="BQ24" s="153"/>
      <c r="BR24" s="153"/>
      <c r="BS24" s="153"/>
      <c r="BT24" s="153"/>
      <c r="BU24" s="153"/>
      <c r="BV24" s="153"/>
      <c r="BW24" s="153"/>
      <c r="BX24" s="153"/>
      <c r="BY24" s="153"/>
      <c r="BZ24" s="153"/>
      <c r="CA24" s="153"/>
      <c r="CB24" s="153"/>
      <c r="CC24" s="153"/>
      <c r="CD24" s="153"/>
      <c r="CE24" s="153"/>
      <c r="CF24" s="153"/>
      <c r="CG24" s="153"/>
      <c r="CH24" s="153"/>
      <c r="CI24" s="153"/>
      <c r="CJ24" s="153"/>
      <c r="CK24" s="153"/>
      <c r="CL24" s="153"/>
      <c r="CM24" s="153"/>
      <c r="CN24" s="153"/>
      <c r="CO24" s="153"/>
      <c r="CP24" s="153"/>
      <c r="CQ24" s="153"/>
      <c r="CR24" s="153"/>
      <c r="CS24" s="153"/>
      <c r="CT24" s="153"/>
      <c r="CU24" s="153"/>
      <c r="CV24" s="153"/>
      <c r="CW24" s="153"/>
      <c r="CX24" s="153"/>
      <c r="CY24" s="153"/>
      <c r="CZ24" s="153"/>
      <c r="DA24" s="153"/>
      <c r="DB24" s="153"/>
      <c r="DC24" s="153"/>
      <c r="DD24" s="153"/>
      <c r="DE24" s="153"/>
      <c r="DF24" s="153"/>
      <c r="DG24" s="153"/>
      <c r="DH24" s="153"/>
      <c r="DI24" s="153"/>
      <c r="DJ24" s="153"/>
      <c r="DK24" s="153"/>
      <c r="DL24" s="153"/>
      <c r="DM24" s="153"/>
      <c r="DN24" s="153"/>
      <c r="DO24" s="153"/>
      <c r="DP24" s="153"/>
      <c r="DQ24" s="153"/>
      <c r="DR24" s="153"/>
      <c r="DS24" s="153"/>
      <c r="DT24" s="153"/>
      <c r="DU24" s="153"/>
      <c r="DV24" s="153"/>
      <c r="DW24" s="153"/>
      <c r="DX24" s="153"/>
      <c r="DY24" s="153"/>
      <c r="DZ24" s="153"/>
      <c r="EA24" s="153"/>
      <c r="EB24" s="153"/>
      <c r="EC24" s="153"/>
      <c r="ED24" s="153"/>
      <c r="EE24" s="153"/>
      <c r="EF24" s="153"/>
      <c r="EG24" s="153"/>
      <c r="EH24" s="153"/>
      <c r="EI24" s="153"/>
      <c r="EJ24" s="153"/>
      <c r="EK24" s="153"/>
      <c r="EL24" s="153"/>
      <c r="EM24" s="153"/>
      <c r="EN24" s="153"/>
      <c r="EO24" s="153"/>
      <c r="EP24" s="153"/>
      <c r="EQ24" s="153"/>
      <c r="ER24" s="153"/>
      <c r="ES24" s="153"/>
      <c r="ET24" s="153"/>
      <c r="EU24" s="153"/>
      <c r="EV24" s="153"/>
      <c r="EW24" s="153"/>
      <c r="EX24" s="153"/>
      <c r="EY24" s="153"/>
      <c r="EZ24" s="153"/>
      <c r="FA24" s="153"/>
      <c r="FB24" s="153"/>
      <c r="FC24" s="153"/>
      <c r="FD24" s="153"/>
      <c r="FE24" s="153"/>
      <c r="FF24" s="153"/>
      <c r="FG24" s="153"/>
      <c r="FH24" s="153"/>
      <c r="FI24" s="153"/>
      <c r="FJ24" s="153"/>
      <c r="FK24" s="153"/>
      <c r="FL24" s="153"/>
      <c r="FM24" s="153"/>
      <c r="FN24" s="153"/>
      <c r="FO24" s="153"/>
      <c r="FP24" s="153"/>
      <c r="FQ24" s="153"/>
      <c r="FR24" s="153"/>
      <c r="FS24" s="153"/>
      <c r="FT24" s="153"/>
      <c r="FU24" s="153"/>
      <c r="FV24" s="153"/>
      <c r="FW24" s="153"/>
      <c r="FX24" s="153"/>
      <c r="FY24" s="152"/>
      <c r="FZ24" s="152"/>
      <c r="GA24" s="152"/>
      <c r="GB24" s="152"/>
      <c r="GC24" s="152"/>
      <c r="GD24" s="152"/>
      <c r="GE24" s="152"/>
      <c r="GF24" s="152"/>
      <c r="GG24" s="152"/>
      <c r="GH24" s="152"/>
      <c r="GI24" s="152"/>
      <c r="GJ24" s="152"/>
      <c r="GK24" s="152"/>
      <c r="GL24" s="152"/>
      <c r="GM24" s="152"/>
      <c r="GN24" s="152"/>
      <c r="GO24" s="374"/>
    </row>
    <row r="25" spans="1:197" s="60" customFormat="1" ht="18.75" customHeight="1">
      <c r="A25" s="524"/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  <c r="AY25" s="153"/>
      <c r="AZ25" s="153"/>
      <c r="BA25" s="153"/>
      <c r="BB25" s="153"/>
      <c r="BC25" s="153"/>
      <c r="BD25" s="153"/>
      <c r="BE25" s="153"/>
      <c r="BF25" s="153"/>
      <c r="BG25" s="153"/>
      <c r="BH25" s="153"/>
      <c r="BI25" s="153"/>
      <c r="BJ25" s="153"/>
      <c r="BK25" s="153"/>
      <c r="BL25" s="153"/>
      <c r="BM25" s="153"/>
      <c r="BN25" s="153"/>
      <c r="BO25" s="153"/>
      <c r="BP25" s="153"/>
      <c r="BQ25" s="153"/>
      <c r="BR25" s="153"/>
      <c r="BS25" s="153"/>
      <c r="BT25" s="153"/>
      <c r="BU25" s="153"/>
      <c r="BV25" s="153"/>
      <c r="BW25" s="153"/>
      <c r="BX25" s="153"/>
      <c r="BY25" s="153"/>
      <c r="BZ25" s="153"/>
      <c r="CA25" s="153"/>
      <c r="CB25" s="153"/>
      <c r="CC25" s="153"/>
      <c r="CD25" s="153"/>
      <c r="CE25" s="153"/>
      <c r="CF25" s="153"/>
      <c r="CG25" s="153"/>
      <c r="CH25" s="153"/>
      <c r="CI25" s="153"/>
      <c r="CJ25" s="153"/>
      <c r="CK25" s="153"/>
      <c r="CL25" s="153"/>
      <c r="CM25" s="153"/>
      <c r="CN25" s="153"/>
      <c r="CO25" s="153"/>
      <c r="CP25" s="153"/>
      <c r="CQ25" s="153"/>
      <c r="CR25" s="153"/>
      <c r="CS25" s="153"/>
      <c r="CT25" s="153"/>
      <c r="CU25" s="153"/>
      <c r="CV25" s="153"/>
      <c r="CW25" s="153"/>
      <c r="CX25" s="153"/>
      <c r="CY25" s="153"/>
      <c r="CZ25" s="153"/>
      <c r="DA25" s="153"/>
      <c r="DB25" s="153"/>
      <c r="DC25" s="153"/>
      <c r="DD25" s="153"/>
      <c r="DE25" s="153"/>
      <c r="DF25" s="153"/>
      <c r="DG25" s="153"/>
      <c r="DH25" s="153"/>
      <c r="DI25" s="153"/>
      <c r="DJ25" s="153"/>
      <c r="DK25" s="153"/>
      <c r="DL25" s="153"/>
      <c r="DM25" s="153"/>
      <c r="DN25" s="153"/>
      <c r="DO25" s="153"/>
      <c r="DP25" s="153"/>
      <c r="DQ25" s="153"/>
      <c r="DR25" s="153"/>
      <c r="DS25" s="153"/>
      <c r="DT25" s="153"/>
      <c r="DU25" s="153"/>
      <c r="DV25" s="153"/>
      <c r="DW25" s="153"/>
      <c r="DX25" s="153"/>
      <c r="DY25" s="153"/>
      <c r="DZ25" s="153"/>
      <c r="EA25" s="153"/>
      <c r="EB25" s="153"/>
      <c r="EC25" s="153"/>
      <c r="ED25" s="153"/>
      <c r="EE25" s="153"/>
      <c r="EF25" s="153"/>
      <c r="EG25" s="153"/>
      <c r="EH25" s="153"/>
      <c r="EI25" s="153"/>
      <c r="EJ25" s="153"/>
      <c r="EK25" s="153"/>
      <c r="EL25" s="153"/>
      <c r="EM25" s="153"/>
      <c r="EN25" s="153"/>
      <c r="EO25" s="153"/>
      <c r="EP25" s="153"/>
      <c r="EQ25" s="153"/>
      <c r="ER25" s="153"/>
      <c r="ES25" s="153"/>
      <c r="ET25" s="153"/>
      <c r="EU25" s="153"/>
      <c r="EV25" s="153"/>
      <c r="EW25" s="153"/>
      <c r="EX25" s="153"/>
      <c r="EY25" s="153"/>
      <c r="EZ25" s="153"/>
      <c r="FA25" s="153"/>
      <c r="FB25" s="153"/>
      <c r="FC25" s="153"/>
      <c r="FD25" s="153"/>
      <c r="FE25" s="153"/>
      <c r="FF25" s="153"/>
      <c r="FG25" s="153"/>
      <c r="FH25" s="153"/>
      <c r="FI25" s="153"/>
      <c r="FJ25" s="153"/>
      <c r="FK25" s="153"/>
      <c r="FL25" s="153"/>
      <c r="FM25" s="153"/>
      <c r="FN25" s="153"/>
      <c r="FO25" s="153"/>
      <c r="FP25" s="153"/>
      <c r="FQ25" s="153"/>
      <c r="FR25" s="153"/>
      <c r="FS25" s="153"/>
      <c r="FT25" s="153"/>
      <c r="FU25" s="153"/>
      <c r="FV25" s="153"/>
      <c r="FW25" s="153"/>
      <c r="FX25" s="153"/>
      <c r="FY25" s="153"/>
      <c r="FZ25" s="153"/>
      <c r="GA25" s="153"/>
      <c r="GB25" s="153"/>
      <c r="GC25" s="153"/>
      <c r="GD25" s="153"/>
      <c r="GE25" s="153"/>
      <c r="GF25" s="153"/>
      <c r="GG25" s="153"/>
      <c r="GH25" s="153"/>
      <c r="GI25" s="153"/>
      <c r="GJ25" s="153"/>
      <c r="GK25" s="153"/>
      <c r="GL25" s="153"/>
      <c r="GM25" s="153"/>
      <c r="GN25" s="153"/>
      <c r="GO25" s="129"/>
    </row>
    <row r="26" spans="1:197" s="136" customFormat="1">
      <c r="AB26" s="304"/>
      <c r="AC26" s="304"/>
      <c r="AD26" s="304"/>
      <c r="AE26" s="304"/>
      <c r="AF26" s="304"/>
      <c r="AH26" s="307"/>
      <c r="AI26" s="525"/>
      <c r="AJ26" s="307"/>
      <c r="AK26" s="307"/>
      <c r="AL26" s="307"/>
      <c r="AM26" s="307"/>
      <c r="AN26" s="307"/>
      <c r="AO26" s="307"/>
      <c r="AP26" s="307"/>
      <c r="AQ26" s="307"/>
      <c r="AR26" s="307"/>
      <c r="AS26" s="307"/>
      <c r="AT26" s="307"/>
      <c r="AU26" s="307"/>
      <c r="AV26" s="307"/>
      <c r="AW26" s="307"/>
      <c r="AX26" s="307"/>
      <c r="AY26" s="307"/>
      <c r="AZ26" s="307"/>
      <c r="BA26" s="307"/>
      <c r="BB26" s="307"/>
      <c r="BC26" s="307"/>
      <c r="BD26" s="307"/>
      <c r="BE26" s="307"/>
      <c r="BF26" s="307"/>
      <c r="BG26" s="307"/>
      <c r="BH26" s="307"/>
      <c r="BI26" s="307"/>
      <c r="BJ26" s="307"/>
      <c r="BK26" s="307"/>
      <c r="BL26" s="307"/>
      <c r="BM26" s="307"/>
      <c r="BN26" s="307"/>
      <c r="BO26" s="307"/>
      <c r="BP26" s="307"/>
      <c r="BQ26" s="307"/>
      <c r="BR26" s="307"/>
      <c r="BS26" s="307"/>
      <c r="BT26" s="307"/>
      <c r="BU26" s="307"/>
      <c r="BV26" s="307"/>
      <c r="BW26" s="307"/>
      <c r="BX26" s="307"/>
      <c r="BY26" s="307"/>
      <c r="BZ26" s="307"/>
      <c r="CA26" s="307"/>
      <c r="CB26" s="307"/>
      <c r="CC26" s="307"/>
      <c r="CD26" s="307"/>
      <c r="CE26" s="307"/>
      <c r="CF26" s="307"/>
      <c r="CG26" s="307"/>
      <c r="CH26" s="307"/>
      <c r="CI26" s="307"/>
      <c r="CJ26" s="307"/>
      <c r="CK26" s="307"/>
      <c r="CL26" s="307"/>
      <c r="CM26" s="307"/>
      <c r="CN26" s="307"/>
      <c r="CO26" s="307"/>
      <c r="CP26" s="307"/>
      <c r="CQ26" s="307"/>
      <c r="CR26" s="307"/>
      <c r="CS26" s="307"/>
      <c r="CT26" s="307"/>
      <c r="CU26" s="307"/>
      <c r="CV26" s="307"/>
      <c r="CW26" s="307"/>
      <c r="CX26" s="307"/>
      <c r="CY26" s="307"/>
      <c r="CZ26" s="307"/>
      <c r="DA26" s="307"/>
      <c r="DB26" s="527"/>
      <c r="DC26" s="527"/>
      <c r="DD26" s="527"/>
      <c r="DE26" s="527"/>
      <c r="DF26" s="527"/>
      <c r="DG26" s="307"/>
      <c r="DH26" s="307"/>
      <c r="DI26" s="307"/>
      <c r="DJ26" s="307"/>
      <c r="DK26" s="307"/>
      <c r="DL26" s="307"/>
      <c r="DM26" s="307"/>
      <c r="DN26" s="307"/>
      <c r="DO26" s="307"/>
      <c r="DP26" s="307"/>
      <c r="DQ26" s="307"/>
      <c r="DR26" s="307"/>
      <c r="DS26" s="307"/>
      <c r="DT26" s="307"/>
      <c r="DU26" s="307"/>
      <c r="DV26" s="307"/>
      <c r="DW26" s="307"/>
      <c r="DX26" s="307"/>
      <c r="DY26" s="307"/>
      <c r="DZ26" s="307"/>
      <c r="EA26" s="307"/>
      <c r="EB26" s="307"/>
      <c r="EC26" s="307"/>
      <c r="ED26" s="307"/>
      <c r="EE26" s="307"/>
      <c r="EF26" s="307"/>
      <c r="EG26" s="307"/>
      <c r="EH26" s="307"/>
      <c r="EI26" s="307"/>
      <c r="EJ26" s="307"/>
      <c r="EK26" s="307"/>
      <c r="EL26" s="307"/>
      <c r="EM26" s="307"/>
      <c r="EN26" s="307"/>
      <c r="EO26" s="307"/>
      <c r="EP26" s="307"/>
      <c r="EQ26" s="307"/>
      <c r="ER26" s="307"/>
      <c r="ES26" s="307"/>
      <c r="ET26" s="307"/>
      <c r="EU26" s="307"/>
      <c r="EV26" s="307"/>
      <c r="EW26" s="307"/>
      <c r="EX26" s="307"/>
      <c r="EY26" s="307"/>
      <c r="EZ26" s="307"/>
      <c r="FA26" s="307"/>
      <c r="FB26" s="307"/>
      <c r="FC26" s="307"/>
      <c r="FD26" s="307"/>
      <c r="FE26" s="307"/>
      <c r="FF26" s="307"/>
      <c r="FG26" s="307"/>
      <c r="FH26" s="307"/>
      <c r="FI26" s="307"/>
      <c r="FJ26" s="303"/>
      <c r="FK26" s="303"/>
      <c r="FL26" s="303"/>
      <c r="FM26" s="303"/>
      <c r="FN26" s="303"/>
      <c r="FO26" s="303"/>
      <c r="FP26" s="303"/>
      <c r="FQ26" s="303"/>
      <c r="FR26" s="307"/>
      <c r="FS26" s="307"/>
      <c r="FT26" s="307"/>
      <c r="FU26" s="307"/>
      <c r="FV26" s="307"/>
      <c r="FW26" s="303"/>
      <c r="FX26" s="307"/>
      <c r="FY26" s="307"/>
      <c r="FZ26" s="307"/>
      <c r="GA26" s="304"/>
      <c r="GB26" s="304"/>
      <c r="GC26" s="304"/>
      <c r="GD26" s="304"/>
      <c r="GE26" s="304"/>
      <c r="GF26" s="304"/>
      <c r="GG26" s="304"/>
      <c r="GH26" s="304"/>
      <c r="GI26" s="304"/>
      <c r="GJ26" s="304"/>
      <c r="GK26" s="304"/>
      <c r="GL26" s="304"/>
      <c r="GM26" s="304"/>
      <c r="GN26" s="304"/>
      <c r="GO26" s="304"/>
    </row>
    <row r="27" spans="1:197" s="136" customFormat="1">
      <c r="AB27" s="304"/>
      <c r="AC27" s="304"/>
      <c r="AD27" s="304"/>
      <c r="AE27" s="304"/>
      <c r="AF27" s="304"/>
      <c r="AH27" s="307"/>
      <c r="AI27" s="525"/>
      <c r="AJ27" s="307"/>
      <c r="AK27" s="307"/>
      <c r="AL27" s="307"/>
      <c r="AM27" s="307"/>
      <c r="AN27" s="307"/>
      <c r="AO27" s="307"/>
      <c r="AP27" s="307"/>
      <c r="AQ27" s="307"/>
      <c r="AR27" s="307"/>
      <c r="AS27" s="307"/>
      <c r="AT27" s="307"/>
      <c r="AU27" s="307"/>
      <c r="AV27" s="307"/>
      <c r="AW27" s="307"/>
      <c r="AX27" s="307"/>
      <c r="AY27" s="307"/>
      <c r="AZ27" s="307"/>
      <c r="BA27" s="307"/>
      <c r="BB27" s="307"/>
      <c r="BC27" s="307"/>
      <c r="BD27" s="307"/>
      <c r="BE27" s="307"/>
      <c r="BF27" s="307"/>
      <c r="BG27" s="307"/>
      <c r="BH27" s="307"/>
      <c r="BI27" s="307"/>
      <c r="BJ27" s="307"/>
      <c r="BK27" s="307"/>
      <c r="BL27" s="307"/>
      <c r="BM27" s="307"/>
      <c r="BN27" s="307"/>
      <c r="BO27" s="307"/>
      <c r="BP27" s="307"/>
      <c r="BQ27" s="307"/>
      <c r="BR27" s="307"/>
      <c r="BS27" s="307"/>
      <c r="BT27" s="307"/>
      <c r="BU27" s="307"/>
      <c r="BV27" s="307"/>
      <c r="BW27" s="307"/>
      <c r="BX27" s="307"/>
      <c r="BY27" s="307"/>
      <c r="BZ27" s="307"/>
      <c r="CA27" s="307"/>
      <c r="CB27" s="307"/>
      <c r="CC27" s="307"/>
      <c r="CD27" s="307"/>
      <c r="CE27" s="307"/>
      <c r="CF27" s="307"/>
      <c r="CG27" s="307"/>
      <c r="CH27" s="307"/>
      <c r="CI27" s="307"/>
      <c r="CJ27" s="307"/>
      <c r="CK27" s="307"/>
      <c r="CL27" s="307"/>
      <c r="CM27" s="307"/>
      <c r="CN27" s="307"/>
      <c r="CO27" s="307"/>
      <c r="CP27" s="307"/>
      <c r="CQ27" s="307"/>
      <c r="CR27" s="307"/>
      <c r="CS27" s="307"/>
      <c r="CT27" s="307"/>
      <c r="CU27" s="307"/>
      <c r="CV27" s="307"/>
      <c r="CW27" s="307"/>
      <c r="CX27" s="307"/>
      <c r="CY27" s="307"/>
      <c r="CZ27" s="307"/>
      <c r="DA27" s="307"/>
      <c r="DB27" s="527"/>
      <c r="DC27" s="527"/>
      <c r="DD27" s="527"/>
      <c r="DE27" s="527"/>
      <c r="DF27" s="527"/>
      <c r="DG27" s="307"/>
      <c r="DH27" s="307"/>
      <c r="DI27" s="307"/>
      <c r="DJ27" s="307"/>
      <c r="DK27" s="307"/>
      <c r="DL27" s="307"/>
      <c r="DM27" s="307"/>
      <c r="DN27" s="307"/>
      <c r="DO27" s="307"/>
      <c r="DP27" s="307"/>
      <c r="DQ27" s="307"/>
      <c r="DR27" s="307"/>
      <c r="DS27" s="307"/>
      <c r="DT27" s="307"/>
      <c r="DU27" s="307"/>
      <c r="DV27" s="307"/>
      <c r="DW27" s="307"/>
      <c r="DX27" s="307"/>
      <c r="DY27" s="307"/>
      <c r="DZ27" s="307"/>
      <c r="EA27" s="307"/>
      <c r="EB27" s="307"/>
      <c r="EC27" s="307"/>
      <c r="ED27" s="307"/>
      <c r="EE27" s="307"/>
      <c r="EF27" s="307"/>
      <c r="EG27" s="307"/>
      <c r="EH27" s="307"/>
      <c r="EI27" s="307"/>
      <c r="EJ27" s="307"/>
      <c r="EK27" s="307"/>
      <c r="EL27" s="307"/>
      <c r="EM27" s="307"/>
      <c r="EN27" s="307"/>
      <c r="EO27" s="307"/>
      <c r="EP27" s="307"/>
      <c r="EQ27" s="307"/>
      <c r="ER27" s="307"/>
      <c r="ES27" s="307"/>
      <c r="ET27" s="307"/>
      <c r="EU27" s="307"/>
      <c r="EV27" s="307"/>
      <c r="EW27" s="307"/>
      <c r="EX27" s="307"/>
      <c r="EY27" s="307"/>
      <c r="EZ27" s="307"/>
      <c r="FA27" s="307"/>
      <c r="FB27" s="307"/>
      <c r="FC27" s="307"/>
      <c r="FD27" s="307"/>
      <c r="FE27" s="307"/>
      <c r="FF27" s="307"/>
      <c r="FG27" s="307"/>
      <c r="FH27" s="307"/>
      <c r="FI27" s="307"/>
      <c r="FJ27" s="303"/>
      <c r="FK27" s="303"/>
      <c r="FL27" s="303"/>
      <c r="FM27" s="303"/>
      <c r="FN27" s="303"/>
      <c r="FO27" s="303"/>
      <c r="FP27" s="303"/>
      <c r="FQ27" s="303"/>
      <c r="FR27" s="307"/>
      <c r="FS27" s="307"/>
      <c r="FT27" s="307"/>
      <c r="FU27" s="307"/>
      <c r="FV27" s="307"/>
      <c r="FW27" s="303"/>
      <c r="FX27" s="307"/>
      <c r="FY27" s="307"/>
      <c r="FZ27" s="307"/>
      <c r="GA27" s="304"/>
      <c r="GB27" s="304"/>
      <c r="GC27" s="304"/>
      <c r="GD27" s="304"/>
      <c r="GE27" s="304"/>
      <c r="GF27" s="304"/>
      <c r="GG27" s="304"/>
      <c r="GH27" s="304"/>
      <c r="GI27" s="304"/>
      <c r="GJ27" s="304"/>
      <c r="GK27" s="304"/>
      <c r="GL27" s="304"/>
      <c r="GM27" s="304"/>
      <c r="GN27" s="304"/>
      <c r="GO27" s="304"/>
    </row>
    <row r="28" spans="1:197">
      <c r="CV28" s="16"/>
      <c r="FW28" s="271"/>
    </row>
    <row r="29" spans="1:197">
      <c r="CW29" s="16"/>
      <c r="CX29" s="16"/>
      <c r="CY29" s="16"/>
      <c r="CZ29" s="16"/>
      <c r="DA29" s="16"/>
    </row>
  </sheetData>
  <phoneticPr fontId="2" type="noConversion"/>
  <conditionalFormatting sqref="H21:H24 G18:G22 I18:W22 H18 G15:W15 X15:AI22 E11:AL14">
    <cfRule type="expression" dxfId="107" priority="2" stopIfTrue="1">
      <formula>E11&gt;$D11</formula>
    </cfRule>
  </conditionalFormatting>
  <conditionalFormatting sqref="AN11:AN22 CV11:CV22 AS11:AS22 AX11:AX22 BC11:BC22 BH11:BH22 BM11:BM22 BR11:BR22 BW11:BW22 CB11:CB22 CG11:CG22 CL11:CL22 CQ11:CQ22 DA11:DA22">
    <cfRule type="cellIs" dxfId="106" priority="1" stopIfTrue="1" operator="lessThan">
      <formula>0</formula>
    </cfRule>
  </conditionalFormatting>
  <dataValidations count="1">
    <dataValidation type="whole" operator="greaterThanOrEqual" allowBlank="1" showInputMessage="1" showErrorMessage="1" sqref="DC11:FX25 E18:F25 H21:H23 B15:D25 E15:W15 G18:G27 I18:W27 H18 H25:H27 E11:AL13 AN11:DB27 X15:AM27 DC26:FV27">
      <formula1>0</formula1>
    </dataValidation>
  </dataValidations>
  <pageMargins left="0.15748031496062992" right="0.15748031496062992" top="0.98425196850393704" bottom="0.98425196850393704" header="0.51181102362204722" footer="0.51181102362204722"/>
  <pageSetup paperSize="9" orientation="landscape" r:id="rId1"/>
  <headerFooter alignWithMargins="0">
    <oddHeader>หน้าที่ &amp;P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4"/>
  </sheetPr>
  <dimension ref="A1:EN60"/>
  <sheetViews>
    <sheetView showGridLines="0" topLeftCell="W1" zoomScale="78" zoomScaleNormal="78" workbookViewId="0">
      <pane ySplit="10" topLeftCell="A11" activePane="bottomLeft" state="frozen"/>
      <selection activeCell="A6" sqref="A6"/>
      <selection pane="bottomLeft" activeCell="AD19" sqref="AD19"/>
    </sheetView>
  </sheetViews>
  <sheetFormatPr defaultColWidth="9" defaultRowHeight="21.75" customHeight="1"/>
  <cols>
    <col min="1" max="2" width="5" style="20" hidden="1" customWidth="1"/>
    <col min="3" max="3" width="4.85546875" style="20" hidden="1" customWidth="1"/>
    <col min="4" max="4" width="32.28515625" style="20" customWidth="1"/>
    <col min="5" max="5" width="10.5703125" style="20" customWidth="1"/>
    <col min="6" max="6" width="17.28515625" style="20" customWidth="1"/>
    <col min="7" max="7" width="15" style="20" customWidth="1"/>
    <col min="8" max="8" width="34.140625" style="20" customWidth="1"/>
    <col min="9" max="9" width="15.140625" style="20" customWidth="1"/>
    <col min="10" max="10" width="47.28515625" style="20" customWidth="1"/>
    <col min="11" max="11" width="48.140625" style="20" customWidth="1"/>
    <col min="12" max="12" width="11" style="20" customWidth="1"/>
    <col min="13" max="13" width="10" style="20" customWidth="1"/>
    <col min="14" max="14" width="82.5703125" style="20" customWidth="1"/>
    <col min="15" max="15" width="82.7109375" style="20" customWidth="1"/>
    <col min="16" max="16" width="29.140625" style="20" customWidth="1"/>
    <col min="17" max="17" width="26.5703125" style="20" customWidth="1"/>
    <col min="18" max="22" width="23.7109375" style="20" customWidth="1"/>
    <col min="23" max="23" width="26.5703125" style="20" customWidth="1"/>
    <col min="24" max="24" width="22.5703125" style="20" customWidth="1"/>
    <col min="25" max="25" width="12.7109375" style="20" customWidth="1"/>
    <col min="26" max="26" width="13.42578125" style="20" customWidth="1"/>
    <col min="27" max="29" width="8.85546875" style="20" customWidth="1"/>
    <col min="30" max="31" width="8.42578125" style="20" customWidth="1"/>
    <col min="32" max="40" width="7.7109375" style="20" customWidth="1"/>
    <col min="41" max="41" width="58" style="20" customWidth="1"/>
    <col min="42" max="44" width="8.42578125" style="20" customWidth="1"/>
    <col min="45" max="45" width="42.85546875" style="20" customWidth="1"/>
    <col min="46" max="48" width="8.42578125" style="20" customWidth="1"/>
    <col min="49" max="49" width="21.140625" style="20" customWidth="1"/>
    <col min="50" max="51" width="9.140625" style="20" customWidth="1"/>
    <col min="52" max="52" width="11.140625" style="20" customWidth="1"/>
    <col min="53" max="53" width="9.140625" style="20" customWidth="1"/>
    <col min="54" max="59" width="11.5703125" style="20" customWidth="1"/>
    <col min="60" max="60" width="12.7109375" style="20" customWidth="1"/>
    <col min="61" max="61" width="16.85546875" style="20" customWidth="1"/>
    <col min="62" max="62" width="16.140625" style="20" customWidth="1"/>
    <col min="63" max="63" width="20.28515625" style="20" customWidth="1"/>
    <col min="64" max="64" width="19.85546875" style="20" customWidth="1"/>
    <col min="65" max="66" width="17.28515625" style="20" customWidth="1"/>
    <col min="67" max="67" width="24.28515625" style="20" customWidth="1"/>
    <col min="68" max="68" width="11.5703125" style="20" customWidth="1"/>
    <col min="69" max="69" width="11.85546875" style="20" customWidth="1"/>
    <col min="70" max="70" width="15.7109375" style="20" customWidth="1"/>
    <col min="71" max="71" width="13.42578125" style="20" customWidth="1"/>
    <col min="72" max="72" width="30.42578125" style="20" customWidth="1"/>
    <col min="73" max="74" width="9.7109375" style="20" customWidth="1"/>
    <col min="75" max="75" width="12.7109375" style="20" customWidth="1"/>
    <col min="76" max="76" width="12.42578125" style="20" customWidth="1"/>
    <col min="77" max="77" width="30.140625" style="20" customWidth="1"/>
    <col min="78" max="78" width="17.7109375" style="20" customWidth="1"/>
    <col min="79" max="79" width="29" style="20" customWidth="1"/>
    <col min="80" max="80" width="18.5703125" style="20" customWidth="1"/>
    <col min="81" max="81" width="38.42578125" style="20" customWidth="1"/>
    <col min="82" max="82" width="29.85546875" style="20" customWidth="1"/>
    <col min="83" max="83" width="29.5703125" style="20" customWidth="1"/>
    <col min="84" max="84" width="21.28515625" style="20" customWidth="1"/>
    <col min="85" max="85" width="39.85546875" style="20" customWidth="1"/>
    <col min="86" max="86" width="12.140625" style="20" customWidth="1"/>
    <col min="87" max="87" width="40.42578125" style="20" customWidth="1"/>
    <col min="88" max="88" width="12.140625" style="20" customWidth="1"/>
    <col min="89" max="89" width="21.28515625" style="29" customWidth="1"/>
    <col min="90" max="90" width="12.42578125" style="29" customWidth="1"/>
    <col min="91" max="91" width="19.140625" style="29" customWidth="1"/>
    <col min="92" max="94" width="13.140625" style="29" customWidth="1"/>
    <col min="95" max="95" width="19.5703125" style="29" customWidth="1"/>
    <col min="96" max="106" width="12.140625" style="29" customWidth="1"/>
    <col min="107" max="107" width="42.28515625" style="20" customWidth="1"/>
    <col min="108" max="108" width="20" style="20" customWidth="1"/>
    <col min="109" max="109" width="40.140625" style="20" customWidth="1"/>
    <col min="110" max="110" width="19.5703125" style="20" customWidth="1"/>
    <col min="111" max="111" width="31.42578125" style="20" customWidth="1"/>
    <col min="112" max="112" width="14.28515625" style="20" customWidth="1"/>
    <col min="113" max="113" width="48.5703125" style="20" customWidth="1"/>
    <col min="114" max="114" width="12.140625" style="20" customWidth="1"/>
    <col min="115" max="115" width="24.7109375" style="20" customWidth="1"/>
    <col min="116" max="116" width="41.140625" style="20" customWidth="1"/>
    <col min="117" max="117" width="12.42578125" style="20" customWidth="1"/>
    <col min="118" max="118" width="33.28515625" style="20" customWidth="1"/>
    <col min="119" max="119" width="28.7109375" style="20" customWidth="1"/>
    <col min="120" max="120" width="13.140625" style="20" customWidth="1"/>
    <col min="121" max="121" width="23.28515625" style="20" customWidth="1"/>
    <col min="122" max="122" width="30" style="20" customWidth="1"/>
    <col min="123" max="123" width="11.7109375" style="20" customWidth="1"/>
    <col min="124" max="124" width="50.7109375" style="424" customWidth="1"/>
    <col min="125" max="125" width="16.28515625" style="424" customWidth="1"/>
    <col min="126" max="126" width="23.7109375" style="424" customWidth="1"/>
    <col min="127" max="127" width="32.140625" style="424" customWidth="1"/>
    <col min="128" max="128" width="18.140625" style="424" customWidth="1"/>
    <col min="129" max="129" width="25" style="424" customWidth="1"/>
    <col min="130" max="130" width="42.28515625" style="424" customWidth="1"/>
    <col min="131" max="131" width="17.7109375" style="424" customWidth="1"/>
    <col min="132" max="132" width="27.5703125" style="424" customWidth="1"/>
    <col min="133" max="133" width="37.7109375" style="424" customWidth="1"/>
    <col min="134" max="134" width="19.5703125" style="424" customWidth="1"/>
    <col min="135" max="135" width="27.5703125" style="424" customWidth="1"/>
    <col min="136" max="136" width="37.7109375" style="424" customWidth="1"/>
    <col min="137" max="137" width="19.5703125" style="424" customWidth="1"/>
    <col min="138" max="138" width="7.5703125" style="424" customWidth="1"/>
    <col min="139" max="139" width="30.42578125" style="424" customWidth="1"/>
    <col min="140" max="140" width="17.42578125" style="424" customWidth="1"/>
    <col min="141" max="141" width="5.85546875" style="424" customWidth="1"/>
    <col min="142" max="142" width="41.28515625" style="424" customWidth="1"/>
    <col min="143" max="143" width="16.7109375" style="424" customWidth="1"/>
    <col min="144" max="144" width="8.5703125" style="424" customWidth="1"/>
    <col min="145" max="229" width="8.5703125" style="20" customWidth="1"/>
    <col min="230" max="16384" width="9" style="20"/>
  </cols>
  <sheetData>
    <row r="1" spans="1:144" s="1215" customFormat="1" ht="13.5" hidden="1" customHeight="1">
      <c r="J1" s="1215">
        <v>1</v>
      </c>
      <c r="K1" s="1530" t="s">
        <v>312</v>
      </c>
      <c r="CK1" s="1531"/>
      <c r="CL1" s="1531"/>
      <c r="CM1" s="1531"/>
      <c r="CN1" s="1531"/>
      <c r="CO1" s="1531"/>
      <c r="CP1" s="1531"/>
      <c r="CQ1" s="1531"/>
      <c r="CR1" s="1531"/>
      <c r="CS1" s="1531"/>
      <c r="CT1" s="1531"/>
      <c r="CU1" s="1531"/>
      <c r="CV1" s="1531"/>
      <c r="CW1" s="1531"/>
      <c r="CX1" s="1531"/>
      <c r="CY1" s="1531"/>
      <c r="CZ1" s="1531"/>
      <c r="DA1" s="1531"/>
      <c r="DB1" s="1531"/>
      <c r="DT1" s="1532"/>
      <c r="DU1" s="1532"/>
      <c r="DV1" s="1532"/>
      <c r="DW1" s="1532"/>
      <c r="DX1" s="1532"/>
      <c r="DY1" s="1532"/>
      <c r="DZ1" s="1532"/>
      <c r="EA1" s="1532"/>
      <c r="EB1" s="1532"/>
      <c r="EC1" s="1532"/>
      <c r="ED1" s="1532"/>
      <c r="EE1" s="1532"/>
      <c r="EF1" s="1532"/>
      <c r="EG1" s="1532"/>
      <c r="EH1" s="1532"/>
      <c r="EI1" s="1532"/>
      <c r="EJ1" s="1532"/>
      <c r="EK1" s="1532"/>
      <c r="EL1" s="1532"/>
      <c r="EM1" s="1532"/>
      <c r="EN1" s="1751"/>
    </row>
    <row r="2" spans="1:144" s="1215" customFormat="1" ht="13.5" hidden="1" customHeight="1">
      <c r="J2" s="1215">
        <v>2</v>
      </c>
      <c r="K2" s="1530" t="s">
        <v>311</v>
      </c>
      <c r="CK2" s="1531"/>
      <c r="CL2" s="1531"/>
      <c r="CM2" s="1531"/>
      <c r="CN2" s="1531"/>
      <c r="CO2" s="1531"/>
      <c r="CP2" s="1531"/>
      <c r="CQ2" s="1531"/>
      <c r="CR2" s="1531"/>
      <c r="CS2" s="1531"/>
      <c r="CT2" s="1531"/>
      <c r="CU2" s="1531"/>
      <c r="CV2" s="1531"/>
      <c r="CW2" s="1531"/>
      <c r="CX2" s="1531"/>
      <c r="CY2" s="1531"/>
      <c r="CZ2" s="1531"/>
      <c r="DA2" s="1531"/>
      <c r="DB2" s="1531"/>
      <c r="DT2" s="1532"/>
      <c r="DU2" s="1532"/>
      <c r="DV2" s="1532"/>
      <c r="DW2" s="1532"/>
      <c r="DX2" s="1532"/>
      <c r="DY2" s="1532"/>
      <c r="DZ2" s="1532"/>
      <c r="EA2" s="1532"/>
      <c r="EB2" s="1532"/>
      <c r="EC2" s="1532"/>
      <c r="ED2" s="1532"/>
      <c r="EE2" s="1532"/>
      <c r="EF2" s="1532"/>
      <c r="EG2" s="1532"/>
      <c r="EH2" s="1532"/>
      <c r="EI2" s="1532"/>
      <c r="EJ2" s="1532"/>
      <c r="EK2" s="1532"/>
      <c r="EL2" s="1532"/>
      <c r="EM2" s="1532"/>
      <c r="EN2" s="1751"/>
    </row>
    <row r="3" spans="1:144" s="1215" customFormat="1" ht="13.5" hidden="1" customHeight="1">
      <c r="J3" s="1215">
        <v>3</v>
      </c>
      <c r="K3" s="1530" t="s">
        <v>313</v>
      </c>
      <c r="CK3" s="1531"/>
      <c r="CL3" s="1531"/>
      <c r="CM3" s="1531"/>
      <c r="CN3" s="1531"/>
      <c r="CO3" s="1531"/>
      <c r="CP3" s="1531"/>
      <c r="CQ3" s="1531"/>
      <c r="CR3" s="1531"/>
      <c r="CS3" s="1531"/>
      <c r="CT3" s="1531"/>
      <c r="CU3" s="1531"/>
      <c r="CV3" s="1531"/>
      <c r="CW3" s="1531"/>
      <c r="CX3" s="1531"/>
      <c r="CY3" s="1531"/>
      <c r="CZ3" s="1531"/>
      <c r="DA3" s="1531"/>
      <c r="DB3" s="1531"/>
      <c r="DT3" s="1532"/>
      <c r="DU3" s="1532"/>
      <c r="DV3" s="1532"/>
      <c r="DW3" s="1532"/>
      <c r="DX3" s="1532"/>
      <c r="DY3" s="1532"/>
      <c r="DZ3" s="1532"/>
      <c r="EA3" s="1532"/>
      <c r="EB3" s="1532"/>
      <c r="EC3" s="1532"/>
      <c r="ED3" s="1532"/>
      <c r="EE3" s="1532"/>
      <c r="EF3" s="1532"/>
      <c r="EG3" s="1532"/>
      <c r="EH3" s="1532"/>
      <c r="EI3" s="1532"/>
      <c r="EJ3" s="1532"/>
      <c r="EK3" s="1532"/>
      <c r="EL3" s="1532"/>
      <c r="EM3" s="1532"/>
      <c r="EN3" s="1751"/>
    </row>
    <row r="4" spans="1:144" s="1215" customFormat="1" ht="13.5" hidden="1" customHeight="1">
      <c r="J4" s="1215">
        <v>4</v>
      </c>
      <c r="K4" s="1530" t="s">
        <v>317</v>
      </c>
      <c r="CK4" s="1531"/>
      <c r="CL4" s="1531"/>
      <c r="CM4" s="1531"/>
      <c r="CN4" s="1531"/>
      <c r="CO4" s="1531"/>
      <c r="CP4" s="1531"/>
      <c r="CQ4" s="1531"/>
      <c r="CR4" s="1531"/>
      <c r="CS4" s="1531"/>
      <c r="CT4" s="1531"/>
      <c r="CU4" s="1531"/>
      <c r="CV4" s="1531"/>
      <c r="CW4" s="1531"/>
      <c r="CX4" s="1531"/>
      <c r="CY4" s="1531"/>
      <c r="CZ4" s="1531"/>
      <c r="DA4" s="1531"/>
      <c r="DB4" s="1531"/>
      <c r="DT4" s="1532"/>
      <c r="DU4" s="1532"/>
      <c r="DV4" s="1532"/>
      <c r="DW4" s="1532"/>
      <c r="DX4" s="1532"/>
      <c r="DY4" s="1532"/>
      <c r="DZ4" s="1532"/>
      <c r="EA4" s="1532"/>
      <c r="EB4" s="1532"/>
      <c r="EC4" s="1532"/>
      <c r="ED4" s="1532"/>
      <c r="EE4" s="1532"/>
      <c r="EF4" s="1532"/>
      <c r="EG4" s="1532"/>
      <c r="EH4" s="1532"/>
      <c r="EI4" s="1532"/>
      <c r="EJ4" s="1532"/>
      <c r="EK4" s="1532"/>
      <c r="EL4" s="1532"/>
      <c r="EM4" s="1532"/>
      <c r="EN4" s="1751"/>
    </row>
    <row r="5" spans="1:144" s="1215" customFormat="1" ht="13.5" hidden="1" customHeight="1">
      <c r="J5" s="1215">
        <v>5</v>
      </c>
      <c r="K5" s="1530" t="s">
        <v>314</v>
      </c>
      <c r="AW5" s="1977"/>
      <c r="AX5" s="1977"/>
      <c r="AY5" s="1977"/>
      <c r="AZ5" s="1977"/>
      <c r="BA5" s="1977"/>
      <c r="BB5" s="1977"/>
      <c r="BC5" s="1977"/>
      <c r="BD5" s="1977"/>
      <c r="BE5" s="1977"/>
      <c r="BF5" s="1977"/>
      <c r="BG5" s="1977"/>
      <c r="BH5" s="1977"/>
      <c r="BI5" s="1977"/>
      <c r="BJ5" s="1977"/>
      <c r="BK5" s="1977"/>
      <c r="BL5" s="1977"/>
      <c r="BM5" s="1977"/>
      <c r="BN5" s="1977"/>
      <c r="BO5" s="1977"/>
      <c r="BP5" s="1977"/>
      <c r="BQ5" s="1977"/>
      <c r="BR5" s="1977"/>
      <c r="BS5" s="1977"/>
      <c r="BT5" s="1977"/>
      <c r="BU5" s="1977"/>
      <c r="BV5" s="1977"/>
      <c r="BW5" s="1977"/>
      <c r="BX5" s="1977"/>
      <c r="CK5" s="1531"/>
      <c r="CL5" s="1531"/>
      <c r="CM5" s="1531"/>
      <c r="CN5" s="1531"/>
      <c r="CO5" s="1531"/>
      <c r="CP5" s="1531"/>
      <c r="CQ5" s="1531"/>
      <c r="CR5" s="1531"/>
      <c r="CS5" s="1531"/>
      <c r="CT5" s="1531"/>
      <c r="CU5" s="1531"/>
      <c r="CV5" s="1531"/>
      <c r="CW5" s="1531"/>
      <c r="CX5" s="1531"/>
      <c r="CY5" s="1531"/>
      <c r="CZ5" s="1531"/>
      <c r="DA5" s="1531"/>
      <c r="DB5" s="1531"/>
      <c r="DT5" s="1532"/>
      <c r="DU5" s="1532"/>
      <c r="DV5" s="1532"/>
      <c r="DW5" s="1532"/>
      <c r="DX5" s="1532"/>
      <c r="DY5" s="1532"/>
      <c r="DZ5" s="1532"/>
      <c r="EA5" s="1532"/>
      <c r="EB5" s="1532"/>
      <c r="EC5" s="1532"/>
      <c r="ED5" s="1532"/>
      <c r="EE5" s="1532"/>
      <c r="EF5" s="1532"/>
      <c r="EG5" s="1532"/>
      <c r="EH5" s="1532"/>
      <c r="EI5" s="1532"/>
      <c r="EJ5" s="1532"/>
      <c r="EK5" s="1532"/>
      <c r="EL5" s="1532"/>
      <c r="EM5" s="1532"/>
      <c r="EN5" s="1751"/>
    </row>
    <row r="6" spans="1:144" s="1215" customFormat="1" ht="25.5" customHeight="1">
      <c r="D6" s="1534" t="s">
        <v>2146</v>
      </c>
      <c r="E6" s="1534"/>
      <c r="F6" s="1535"/>
      <c r="G6" s="1535"/>
      <c r="H6" s="1536"/>
      <c r="I6" s="1536"/>
      <c r="J6" s="1537">
        <v>6</v>
      </c>
      <c r="K6" s="1538" t="s">
        <v>315</v>
      </c>
      <c r="L6" s="1536"/>
      <c r="M6" s="1536"/>
      <c r="N6" s="1536"/>
      <c r="O6" s="1536"/>
      <c r="P6" s="1539"/>
      <c r="Q6" s="1539"/>
      <c r="R6" s="1539"/>
      <c r="S6" s="1539"/>
      <c r="T6" s="1539"/>
      <c r="U6" s="1539"/>
      <c r="V6" s="1539"/>
      <c r="W6" s="1539"/>
      <c r="X6" s="1540"/>
      <c r="Y6" s="1540"/>
      <c r="Z6" s="1540"/>
      <c r="AA6" s="1540"/>
      <c r="AB6" s="1540"/>
      <c r="AC6" s="1540"/>
      <c r="AD6" s="1540"/>
      <c r="AE6" s="1540"/>
      <c r="AF6" s="1540"/>
      <c r="AG6" s="1540"/>
      <c r="AH6" s="1540"/>
      <c r="AI6" s="1540"/>
      <c r="AJ6" s="1540"/>
      <c r="AK6" s="1540"/>
      <c r="AL6" s="1540"/>
      <c r="AM6" s="1540"/>
      <c r="AN6" s="1540"/>
      <c r="AO6" s="1540"/>
      <c r="AP6" s="1540"/>
      <c r="AQ6" s="1540"/>
      <c r="AR6" s="1540"/>
      <c r="AS6" s="1540"/>
      <c r="AT6" s="1540"/>
      <c r="AU6" s="1540"/>
      <c r="AV6" s="1540"/>
      <c r="AW6" s="1536"/>
      <c r="AX6" s="1536"/>
      <c r="AY6" s="1536"/>
      <c r="AZ6" s="1536"/>
      <c r="BA6" s="1536"/>
      <c r="BB6" s="1536"/>
      <c r="BC6" s="1536"/>
      <c r="BD6" s="1536"/>
      <c r="BE6" s="1536"/>
      <c r="BF6" s="1536"/>
      <c r="BG6" s="1536"/>
      <c r="BH6" s="1536"/>
      <c r="BI6" s="1536"/>
      <c r="BJ6" s="1536"/>
      <c r="BK6" s="1536"/>
      <c r="BL6" s="1536"/>
      <c r="BM6" s="1536"/>
      <c r="BN6" s="1536"/>
      <c r="BO6" s="1539"/>
      <c r="BP6" s="1539"/>
      <c r="BQ6" s="1539"/>
      <c r="BR6" s="1539"/>
      <c r="BS6" s="1539"/>
      <c r="BT6" s="1539"/>
      <c r="BU6" s="1539"/>
      <c r="BV6" s="1539"/>
      <c r="BW6" s="1539"/>
      <c r="BX6" s="1539"/>
      <c r="BY6" s="1540"/>
      <c r="BZ6" s="1540"/>
      <c r="CA6" s="1540"/>
      <c r="CB6" s="1540"/>
      <c r="CC6" s="1536"/>
      <c r="CD6" s="1536"/>
      <c r="CE6" s="1536"/>
      <c r="CF6" s="1536"/>
      <c r="CG6" s="1536"/>
      <c r="CH6" s="1536"/>
      <c r="CI6" s="1536"/>
      <c r="CJ6" s="1536"/>
      <c r="CK6" s="1539"/>
      <c r="CL6" s="1539"/>
      <c r="CM6" s="1539"/>
      <c r="CN6" s="1539"/>
      <c r="CO6" s="1539"/>
      <c r="CP6" s="1539"/>
      <c r="CQ6" s="1539"/>
      <c r="CR6" s="1539"/>
      <c r="CS6" s="1539"/>
      <c r="CT6" s="1539"/>
      <c r="CU6" s="1539"/>
      <c r="CV6" s="1539"/>
      <c r="CW6" s="1539"/>
      <c r="CX6" s="1539"/>
      <c r="CY6" s="1539"/>
      <c r="CZ6" s="1539"/>
      <c r="DA6" s="1539"/>
      <c r="DB6" s="1539"/>
      <c r="DC6" s="1540"/>
      <c r="DD6" s="1540"/>
      <c r="DE6" s="1540"/>
      <c r="DF6" s="1540"/>
      <c r="DG6" s="1540"/>
      <c r="DH6" s="1540"/>
      <c r="DI6" s="1540"/>
      <c r="DJ6" s="1540"/>
      <c r="DK6" s="1540"/>
      <c r="DL6" s="1540"/>
      <c r="DM6" s="1540"/>
      <c r="DN6" s="1540"/>
      <c r="DO6" s="1540"/>
      <c r="DP6" s="1540"/>
      <c r="DQ6" s="1540"/>
      <c r="DR6" s="1540"/>
      <c r="DS6" s="1540"/>
      <c r="DT6" s="1541"/>
      <c r="DU6" s="1541"/>
      <c r="DV6" s="1541"/>
      <c r="DW6" s="1541"/>
      <c r="DX6" s="1541"/>
      <c r="DY6" s="1541"/>
      <c r="DZ6" s="1541"/>
      <c r="EA6" s="1541"/>
      <c r="EB6" s="1541"/>
      <c r="EC6" s="1541"/>
      <c r="ED6" s="1541"/>
      <c r="EE6" s="1541"/>
      <c r="EF6" s="1541"/>
      <c r="EG6" s="1541"/>
      <c r="EH6" s="1542"/>
      <c r="EI6" s="1542"/>
      <c r="EJ6" s="1542"/>
      <c r="EK6" s="1542"/>
      <c r="EL6" s="1542"/>
      <c r="EM6" s="1542"/>
      <c r="EN6" s="1752"/>
    </row>
    <row r="7" spans="1:144" s="1547" customFormat="1" ht="21" customHeight="1">
      <c r="D7" s="1543" t="s">
        <v>2147</v>
      </c>
      <c r="E7" s="1543"/>
      <c r="F7" s="1543"/>
      <c r="G7" s="1543"/>
      <c r="H7" s="1536"/>
      <c r="I7" s="1536"/>
      <c r="J7" s="1537">
        <v>7</v>
      </c>
      <c r="K7" s="1538" t="s">
        <v>316</v>
      </c>
      <c r="L7" s="1543"/>
      <c r="M7" s="1543"/>
      <c r="N7" s="1543"/>
      <c r="O7" s="1543"/>
      <c r="P7" s="1544" t="s">
        <v>1521</v>
      </c>
      <c r="Q7" s="1544"/>
      <c r="R7" s="1544"/>
      <c r="S7" s="1544"/>
      <c r="T7" s="1544"/>
      <c r="U7" s="1544"/>
      <c r="V7" s="1544"/>
      <c r="W7" s="1544"/>
      <c r="X7" s="1545" t="s">
        <v>1636</v>
      </c>
      <c r="Y7" s="1545"/>
      <c r="Z7" s="1545"/>
      <c r="AA7" s="1545"/>
      <c r="AB7" s="1545"/>
      <c r="AC7" s="1545"/>
      <c r="AD7" s="1545"/>
      <c r="AE7" s="1545"/>
      <c r="AF7" s="1545"/>
      <c r="AG7" s="1545"/>
      <c r="AH7" s="1545"/>
      <c r="AI7" s="1545"/>
      <c r="AJ7" s="1545"/>
      <c r="AK7" s="1545"/>
      <c r="AL7" s="1545"/>
      <c r="AM7" s="1545"/>
      <c r="AN7" s="1545"/>
      <c r="AO7" s="1545"/>
      <c r="AP7" s="1545"/>
      <c r="AQ7" s="1545"/>
      <c r="AR7" s="1545"/>
      <c r="AS7" s="1545"/>
      <c r="AT7" s="1545"/>
      <c r="AU7" s="1545"/>
      <c r="AV7" s="1545"/>
      <c r="AW7" s="1543" t="s">
        <v>1522</v>
      </c>
      <c r="AX7" s="1543"/>
      <c r="AY7" s="1543"/>
      <c r="AZ7" s="1543"/>
      <c r="BA7" s="1543"/>
      <c r="BB7" s="1543"/>
      <c r="BC7" s="1543"/>
      <c r="BD7" s="1543"/>
      <c r="BE7" s="1543"/>
      <c r="BF7" s="1543"/>
      <c r="BG7" s="1543"/>
      <c r="BH7" s="1543"/>
      <c r="BI7" s="1543"/>
      <c r="BJ7" s="1543"/>
      <c r="BK7" s="1543"/>
      <c r="BL7" s="1543"/>
      <c r="BM7" s="1543"/>
      <c r="BN7" s="1543"/>
      <c r="BO7" s="1544" t="s">
        <v>447</v>
      </c>
      <c r="BP7" s="1544"/>
      <c r="BQ7" s="1544"/>
      <c r="BR7" s="1544"/>
      <c r="BS7" s="1544"/>
      <c r="BT7" s="1544"/>
      <c r="BU7" s="1544"/>
      <c r="BV7" s="1544"/>
      <c r="BW7" s="1544"/>
      <c r="BX7" s="1544"/>
      <c r="BY7" s="1545" t="s">
        <v>1523</v>
      </c>
      <c r="BZ7" s="1545"/>
      <c r="CA7" s="1545"/>
      <c r="CB7" s="1545"/>
      <c r="CC7" s="1543" t="s">
        <v>1524</v>
      </c>
      <c r="CD7" s="1543"/>
      <c r="CE7" s="1543"/>
      <c r="CF7" s="1543"/>
      <c r="CG7" s="1543"/>
      <c r="CH7" s="1543"/>
      <c r="CI7" s="1543"/>
      <c r="CJ7" s="1543"/>
      <c r="CK7" s="1544" t="s">
        <v>1525</v>
      </c>
      <c r="CL7" s="1544"/>
      <c r="CM7" s="1544"/>
      <c r="CN7" s="1544"/>
      <c r="CO7" s="1544"/>
      <c r="CP7" s="1544"/>
      <c r="CQ7" s="1544"/>
      <c r="CR7" s="1544"/>
      <c r="CS7" s="1544"/>
      <c r="CT7" s="1544"/>
      <c r="CU7" s="1544"/>
      <c r="CV7" s="1544"/>
      <c r="CW7" s="1544"/>
      <c r="CX7" s="1544"/>
      <c r="CY7" s="1544"/>
      <c r="CZ7" s="1544"/>
      <c r="DA7" s="1544"/>
      <c r="DB7" s="1544"/>
      <c r="DC7" s="1545" t="s">
        <v>1526</v>
      </c>
      <c r="DD7" s="1545"/>
      <c r="DE7" s="1545"/>
      <c r="DF7" s="1545"/>
      <c r="DG7" s="1545"/>
      <c r="DH7" s="1545"/>
      <c r="DI7" s="1545"/>
      <c r="DJ7" s="1545"/>
      <c r="DK7" s="1545"/>
      <c r="DL7" s="1545"/>
      <c r="DM7" s="1545"/>
      <c r="DN7" s="1545"/>
      <c r="DO7" s="1545"/>
      <c r="DP7" s="1545"/>
      <c r="DQ7" s="1545"/>
      <c r="DR7" s="1545"/>
      <c r="DS7" s="1545"/>
      <c r="DT7" s="1543" t="s">
        <v>1527</v>
      </c>
      <c r="DU7" s="1543"/>
      <c r="DV7" s="1543"/>
      <c r="DW7" s="1543"/>
      <c r="DX7" s="1543"/>
      <c r="DY7" s="1543"/>
      <c r="DZ7" s="1543"/>
      <c r="EA7" s="1543"/>
      <c r="EB7" s="1543"/>
      <c r="EC7" s="1543"/>
      <c r="ED7" s="1543"/>
      <c r="EE7" s="1543"/>
      <c r="EF7" s="1543"/>
      <c r="EG7" s="1543"/>
      <c r="EH7" s="1546"/>
      <c r="EI7" s="1546"/>
      <c r="EJ7" s="1546"/>
      <c r="EK7" s="1546"/>
      <c r="EL7" s="1546"/>
      <c r="EM7" s="1546"/>
      <c r="EN7" s="1753"/>
    </row>
    <row r="8" spans="1:144" s="1547" customFormat="1" ht="21" customHeight="1">
      <c r="D8" s="1543"/>
      <c r="E8" s="1543"/>
      <c r="F8" s="1543"/>
      <c r="G8" s="1543"/>
      <c r="H8" s="1536"/>
      <c r="I8" s="1536"/>
      <c r="J8" s="1536"/>
      <c r="K8" s="1548"/>
      <c r="L8" s="1543"/>
      <c r="M8" s="1543"/>
      <c r="N8" s="2477"/>
      <c r="O8" s="1543"/>
      <c r="P8" s="1544" t="s">
        <v>2007</v>
      </c>
      <c r="Q8" s="1544"/>
      <c r="R8" s="1544" t="s">
        <v>2008</v>
      </c>
      <c r="S8" s="1544"/>
      <c r="T8" s="1544"/>
      <c r="U8" s="1544"/>
      <c r="V8" s="1544" t="s">
        <v>497</v>
      </c>
      <c r="W8" s="1544"/>
      <c r="X8" s="1545" t="s">
        <v>1144</v>
      </c>
      <c r="Y8" s="1545"/>
      <c r="Z8" s="1545" t="s">
        <v>2322</v>
      </c>
      <c r="AA8" s="1545"/>
      <c r="AB8" s="1545"/>
      <c r="AC8" s="1545"/>
      <c r="AD8" s="1545" t="s">
        <v>2014</v>
      </c>
      <c r="AE8" s="1545"/>
      <c r="AF8" s="2481"/>
      <c r="AG8" s="2481"/>
      <c r="AH8" s="2481"/>
      <c r="AI8" s="2481"/>
      <c r="AJ8" s="2481"/>
      <c r="AK8" s="2481"/>
      <c r="AL8" s="2482"/>
      <c r="AM8" s="2482"/>
      <c r="AN8" s="2482"/>
      <c r="AO8" s="1545" t="s">
        <v>2015</v>
      </c>
      <c r="AP8" s="1545"/>
      <c r="AQ8" s="1545"/>
      <c r="AR8" s="1545"/>
      <c r="AS8" s="1545"/>
      <c r="AT8" s="1545"/>
      <c r="AU8" s="1545"/>
      <c r="AV8" s="1545"/>
      <c r="AW8" s="1543"/>
      <c r="AX8" s="1543"/>
      <c r="AY8" s="1543"/>
      <c r="AZ8" s="1543"/>
      <c r="BA8" s="1543"/>
      <c r="BB8" s="1543"/>
      <c r="BC8" s="1543"/>
      <c r="BD8" s="1543"/>
      <c r="BE8" s="1543"/>
      <c r="BF8" s="1543"/>
      <c r="BG8" s="1543"/>
      <c r="BH8" s="1543"/>
      <c r="BI8" s="1543" t="s">
        <v>1528</v>
      </c>
      <c r="BJ8" s="1543"/>
      <c r="BK8" s="1543"/>
      <c r="BL8" s="1543"/>
      <c r="BM8" s="1543"/>
      <c r="BN8" s="1543"/>
      <c r="BO8" s="1544" t="s">
        <v>455</v>
      </c>
      <c r="BP8" s="1544"/>
      <c r="BQ8" s="1544"/>
      <c r="BR8" s="1544"/>
      <c r="BS8" s="1544"/>
      <c r="BT8" s="1544" t="s">
        <v>1357</v>
      </c>
      <c r="BU8" s="1544"/>
      <c r="BV8" s="1544"/>
      <c r="BW8" s="1544"/>
      <c r="BX8" s="1544"/>
      <c r="BY8" s="1545"/>
      <c r="BZ8" s="1545"/>
      <c r="CA8" s="1545"/>
      <c r="CB8" s="1545"/>
      <c r="CC8" s="1543"/>
      <c r="CD8" s="1543"/>
      <c r="CE8" s="1543"/>
      <c r="CF8" s="1543"/>
      <c r="CG8" s="1543" t="s">
        <v>1529</v>
      </c>
      <c r="CH8" s="1543"/>
      <c r="CI8" s="1543"/>
      <c r="CJ8" s="1543"/>
      <c r="CK8" s="1544" t="s">
        <v>976</v>
      </c>
      <c r="CL8" s="1544"/>
      <c r="CM8" s="1544"/>
      <c r="CN8" s="1544"/>
      <c r="CO8" s="1544"/>
      <c r="CP8" s="1544"/>
      <c r="CQ8" s="1544" t="s">
        <v>2143</v>
      </c>
      <c r="CR8" s="1544"/>
      <c r="CS8" s="1544"/>
      <c r="CT8" s="1544"/>
      <c r="CU8" s="1544"/>
      <c r="CV8" s="1544"/>
      <c r="CW8" s="1544"/>
      <c r="CX8" s="1544"/>
      <c r="CY8" s="1544"/>
      <c r="CZ8" s="1544"/>
      <c r="DA8" s="1544"/>
      <c r="DB8" s="1544"/>
      <c r="DC8" s="1545" t="s">
        <v>1530</v>
      </c>
      <c r="DD8" s="1545"/>
      <c r="DE8" s="1545"/>
      <c r="DF8" s="1545"/>
      <c r="DG8" s="1545" t="s">
        <v>1531</v>
      </c>
      <c r="DH8" s="1545"/>
      <c r="DI8" s="1545" t="s">
        <v>1532</v>
      </c>
      <c r="DJ8" s="1545"/>
      <c r="DK8" s="1549" t="s">
        <v>1143</v>
      </c>
      <c r="DL8" s="1550"/>
      <c r="DM8" s="1550"/>
      <c r="DN8" s="1545" t="s">
        <v>1533</v>
      </c>
      <c r="DO8" s="1545"/>
      <c r="DP8" s="1545"/>
      <c r="DQ8" s="1545"/>
      <c r="DR8" s="1545"/>
      <c r="DS8" s="1545"/>
      <c r="DT8" s="1543" t="s">
        <v>1534</v>
      </c>
      <c r="DU8" s="1543"/>
      <c r="DV8" s="1543" t="s">
        <v>1534</v>
      </c>
      <c r="DW8" s="1543"/>
      <c r="DX8" s="1543"/>
      <c r="DY8" s="1543" t="s">
        <v>1534</v>
      </c>
      <c r="DZ8" s="1543"/>
      <c r="EA8" s="1543"/>
      <c r="EB8" s="1543" t="s">
        <v>1362</v>
      </c>
      <c r="EC8" s="1543"/>
      <c r="ED8" s="1543"/>
      <c r="EE8" s="1543" t="s">
        <v>1363</v>
      </c>
      <c r="EF8" s="1543"/>
      <c r="EG8" s="1543"/>
      <c r="EH8" s="1546" t="s">
        <v>665</v>
      </c>
      <c r="EI8" s="1546"/>
      <c r="EJ8" s="1546"/>
      <c r="EK8" s="1546"/>
      <c r="EL8" s="1546"/>
      <c r="EM8" s="1546"/>
      <c r="EN8" s="1753"/>
    </row>
    <row r="9" spans="1:144" s="1606" customFormat="1" ht="17.25" customHeight="1">
      <c r="D9" s="1551"/>
      <c r="E9" s="1552"/>
      <c r="F9" s="1553"/>
      <c r="G9" s="1554"/>
      <c r="H9" s="1555"/>
      <c r="I9" s="1556"/>
      <c r="J9" s="1557"/>
      <c r="K9" s="1558"/>
      <c r="L9" s="1559"/>
      <c r="M9" s="1560"/>
      <c r="N9" s="1576" t="s">
        <v>2170</v>
      </c>
      <c r="O9" s="1562"/>
      <c r="P9" s="1563" t="s">
        <v>1928</v>
      </c>
      <c r="Q9" s="1564"/>
      <c r="R9" s="1565" t="s">
        <v>2003</v>
      </c>
      <c r="S9" s="1566"/>
      <c r="T9" s="1566"/>
      <c r="U9" s="1566"/>
      <c r="V9" s="2486" t="s">
        <v>498</v>
      </c>
      <c r="W9" s="2487"/>
      <c r="X9" s="2488" t="s">
        <v>1146</v>
      </c>
      <c r="Y9" s="2488"/>
      <c r="Z9" s="2492">
        <f>D13</f>
        <v>2558</v>
      </c>
      <c r="AA9" s="2490" t="s">
        <v>1575</v>
      </c>
      <c r="AB9" s="1571"/>
      <c r="AC9" s="1571"/>
      <c r="AD9" s="1568" t="s">
        <v>2013</v>
      </c>
      <c r="AE9" s="1569"/>
      <c r="AF9" s="2483" t="s">
        <v>1832</v>
      </c>
      <c r="AG9" s="2484"/>
      <c r="AH9" s="2483" t="s">
        <v>1833</v>
      </c>
      <c r="AI9" s="2484"/>
      <c r="AJ9" s="2483" t="s">
        <v>1115</v>
      </c>
      <c r="AK9" s="2484"/>
      <c r="AL9" s="2490" t="s">
        <v>1831</v>
      </c>
      <c r="AM9" s="1571"/>
      <c r="AN9" s="1572"/>
      <c r="AO9" s="1568" t="s">
        <v>2012</v>
      </c>
      <c r="AP9" s="1568"/>
      <c r="AQ9" s="1569"/>
      <c r="AR9" s="1569"/>
      <c r="AS9" s="1573" t="s">
        <v>1881</v>
      </c>
      <c r="AT9" s="1573"/>
      <c r="AU9" s="1574"/>
      <c r="AV9" s="1574"/>
      <c r="AW9" s="1575" t="s">
        <v>1539</v>
      </c>
      <c r="AX9" s="1576" t="s">
        <v>1540</v>
      </c>
      <c r="AY9" s="1566"/>
      <c r="AZ9" s="1576" t="s">
        <v>1541</v>
      </c>
      <c r="BA9" s="1566"/>
      <c r="BB9" s="1577"/>
      <c r="BC9" s="1566" t="s">
        <v>1542</v>
      </c>
      <c r="BD9" s="1566"/>
      <c r="BE9" s="1566"/>
      <c r="BF9" s="1576" t="s">
        <v>1543</v>
      </c>
      <c r="BG9" s="1566"/>
      <c r="BH9" s="1577"/>
      <c r="BI9" s="1578" t="s">
        <v>438</v>
      </c>
      <c r="BJ9" s="1579"/>
      <c r="BK9" s="1579"/>
      <c r="BL9" s="1580"/>
      <c r="BM9" s="3189" t="s">
        <v>441</v>
      </c>
      <c r="BN9" s="3189"/>
      <c r="BO9" s="1575" t="s">
        <v>1545</v>
      </c>
      <c r="BP9" s="1575" t="s">
        <v>1546</v>
      </c>
      <c r="BQ9" s="1575" t="s">
        <v>637</v>
      </c>
      <c r="BR9" s="1581" t="s">
        <v>448</v>
      </c>
      <c r="BS9" s="1581" t="s">
        <v>1546</v>
      </c>
      <c r="BT9" s="1582" t="s">
        <v>1545</v>
      </c>
      <c r="BU9" s="1582" t="s">
        <v>1546</v>
      </c>
      <c r="BV9" s="1582" t="s">
        <v>637</v>
      </c>
      <c r="BW9" s="1562" t="s">
        <v>448</v>
      </c>
      <c r="BX9" s="1562" t="s">
        <v>1546</v>
      </c>
      <c r="BY9" s="1576" t="s">
        <v>638</v>
      </c>
      <c r="BZ9" s="1566"/>
      <c r="CA9" s="1576" t="s">
        <v>639</v>
      </c>
      <c r="CB9" s="1566"/>
      <c r="CC9" s="1559" t="s">
        <v>640</v>
      </c>
      <c r="CD9" s="1583"/>
      <c r="CE9" s="1561" t="s">
        <v>641</v>
      </c>
      <c r="CF9" s="1561"/>
      <c r="CG9" s="1584" t="s">
        <v>642</v>
      </c>
      <c r="CH9" s="1580"/>
      <c r="CI9" s="1584" t="s">
        <v>643</v>
      </c>
      <c r="CJ9" s="1580"/>
      <c r="CK9" s="1585" t="s">
        <v>644</v>
      </c>
      <c r="CL9" s="1585"/>
      <c r="CM9" s="1585"/>
      <c r="CN9" s="1585"/>
      <c r="CO9" s="1585"/>
      <c r="CP9" s="1585"/>
      <c r="CQ9" s="1556" t="s">
        <v>644</v>
      </c>
      <c r="CR9" s="1586" t="s">
        <v>2095</v>
      </c>
      <c r="CS9" s="1586" t="s">
        <v>2096</v>
      </c>
      <c r="CT9" s="1586" t="s">
        <v>2097</v>
      </c>
      <c r="CU9" s="1586" t="s">
        <v>2098</v>
      </c>
      <c r="CV9" s="1586" t="s">
        <v>2099</v>
      </c>
      <c r="CW9" s="1586" t="s">
        <v>2100</v>
      </c>
      <c r="CX9" s="1586" t="s">
        <v>2101</v>
      </c>
      <c r="CY9" s="1587" t="s">
        <v>683</v>
      </c>
      <c r="CZ9" s="1587" t="s">
        <v>684</v>
      </c>
      <c r="DA9" s="1586" t="s">
        <v>2138</v>
      </c>
      <c r="DB9" s="1588" t="s">
        <v>329</v>
      </c>
      <c r="DC9" s="1589"/>
      <c r="DD9" s="1590"/>
      <c r="DE9" s="1589"/>
      <c r="DF9" s="1591"/>
      <c r="DG9" s="1592" t="s">
        <v>1961</v>
      </c>
      <c r="DH9" s="1593" t="s">
        <v>1546</v>
      </c>
      <c r="DI9" s="1594" t="s">
        <v>1112</v>
      </c>
      <c r="DJ9" s="1581" t="s">
        <v>1546</v>
      </c>
      <c r="DK9" s="1552" t="s">
        <v>645</v>
      </c>
      <c r="DL9" s="1567" t="s">
        <v>646</v>
      </c>
      <c r="DM9" s="1552" t="s">
        <v>647</v>
      </c>
      <c r="DN9" s="2549" t="s">
        <v>648</v>
      </c>
      <c r="DO9" s="2550"/>
      <c r="DP9" s="2550"/>
      <c r="DQ9" s="1596" t="s">
        <v>1962</v>
      </c>
      <c r="DR9" s="1597"/>
      <c r="DS9" s="1597"/>
      <c r="DT9" s="1598" t="s">
        <v>649</v>
      </c>
      <c r="DU9" s="1599"/>
      <c r="DV9" s="1600" t="s">
        <v>650</v>
      </c>
      <c r="DW9" s="1595"/>
      <c r="DX9" s="1595"/>
      <c r="DY9" s="1601" t="s">
        <v>651</v>
      </c>
      <c r="DZ9" s="1602"/>
      <c r="EA9" s="1602"/>
      <c r="EB9" s="1603" t="s">
        <v>652</v>
      </c>
      <c r="EC9" s="1604"/>
      <c r="ED9" s="1589"/>
      <c r="EE9" s="1603" t="s">
        <v>652</v>
      </c>
      <c r="EF9" s="1604"/>
      <c r="EG9" s="1604"/>
      <c r="EH9" s="1605" t="s">
        <v>2080</v>
      </c>
      <c r="EI9" s="1605"/>
      <c r="EJ9" s="1605"/>
      <c r="EK9" s="1576" t="s">
        <v>667</v>
      </c>
      <c r="EL9" s="1566"/>
      <c r="EM9" s="1566"/>
      <c r="EN9" s="1754"/>
    </row>
    <row r="10" spans="1:144" s="1669" customFormat="1" ht="17.25" customHeight="1">
      <c r="D10" s="1607" t="s">
        <v>1535</v>
      </c>
      <c r="E10" s="1608" t="s">
        <v>1536</v>
      </c>
      <c r="F10" s="1609"/>
      <c r="G10" s="1610" t="s">
        <v>1537</v>
      </c>
      <c r="H10" s="1611"/>
      <c r="I10" s="1612" t="s">
        <v>1183</v>
      </c>
      <c r="J10" s="1613"/>
      <c r="K10" s="1614" t="s">
        <v>1371</v>
      </c>
      <c r="L10" s="1615" t="s">
        <v>1538</v>
      </c>
      <c r="M10" s="1616"/>
      <c r="N10" s="1618"/>
      <c r="O10" s="1619" t="s">
        <v>571</v>
      </c>
      <c r="P10" s="1620"/>
      <c r="Q10" s="1616"/>
      <c r="R10" s="1621"/>
      <c r="S10" s="1622" t="s">
        <v>2009</v>
      </c>
      <c r="T10" s="1622" t="s">
        <v>2010</v>
      </c>
      <c r="U10" s="1622" t="s">
        <v>2011</v>
      </c>
      <c r="V10" s="1624" t="s">
        <v>1539</v>
      </c>
      <c r="W10" s="1644" t="s">
        <v>499</v>
      </c>
      <c r="X10" s="1627" t="s">
        <v>108</v>
      </c>
      <c r="Y10" s="2489" t="s">
        <v>1145</v>
      </c>
      <c r="Z10" s="1630" t="s">
        <v>1157</v>
      </c>
      <c r="AA10" s="1629" t="s">
        <v>656</v>
      </c>
      <c r="AB10" s="1629" t="s">
        <v>657</v>
      </c>
      <c r="AC10" s="2491" t="s">
        <v>329</v>
      </c>
      <c r="AD10" s="1628" t="s">
        <v>1014</v>
      </c>
      <c r="AE10" s="1659" t="s">
        <v>899</v>
      </c>
      <c r="AF10" s="1629" t="s">
        <v>656</v>
      </c>
      <c r="AG10" s="1629" t="s">
        <v>657</v>
      </c>
      <c r="AH10" s="1629" t="s">
        <v>656</v>
      </c>
      <c r="AI10" s="1629" t="s">
        <v>657</v>
      </c>
      <c r="AJ10" s="1629" t="s">
        <v>656</v>
      </c>
      <c r="AK10" s="1629" t="s">
        <v>657</v>
      </c>
      <c r="AL10" s="1629" t="s">
        <v>656</v>
      </c>
      <c r="AM10" s="1629" t="s">
        <v>657</v>
      </c>
      <c r="AN10" s="2491" t="s">
        <v>329</v>
      </c>
      <c r="AO10" s="1626"/>
      <c r="AP10" s="1627" t="s">
        <v>656</v>
      </c>
      <c r="AQ10" s="1627" t="s">
        <v>657</v>
      </c>
      <c r="AR10" s="1627" t="s">
        <v>329</v>
      </c>
      <c r="AS10" s="1631"/>
      <c r="AT10" s="1624" t="s">
        <v>656</v>
      </c>
      <c r="AU10" s="1624" t="s">
        <v>657</v>
      </c>
      <c r="AV10" s="1624" t="s">
        <v>329</v>
      </c>
      <c r="AW10" s="1632"/>
      <c r="AX10" s="1633" t="s">
        <v>656</v>
      </c>
      <c r="AY10" s="1634" t="s">
        <v>657</v>
      </c>
      <c r="AZ10" s="1633" t="s">
        <v>437</v>
      </c>
      <c r="BA10" s="1635" t="s">
        <v>658</v>
      </c>
      <c r="BB10" s="1636" t="s">
        <v>659</v>
      </c>
      <c r="BC10" s="1637" t="s">
        <v>660</v>
      </c>
      <c r="BD10" s="1638" t="s">
        <v>661</v>
      </c>
      <c r="BE10" s="1639" t="s">
        <v>662</v>
      </c>
      <c r="BF10" s="1640" t="s">
        <v>668</v>
      </c>
      <c r="BG10" s="1638" t="s">
        <v>669</v>
      </c>
      <c r="BH10" s="1641" t="s">
        <v>670</v>
      </c>
      <c r="BI10" s="1642" t="s">
        <v>1544</v>
      </c>
      <c r="BJ10" s="1643" t="s">
        <v>439</v>
      </c>
      <c r="BK10" s="1643" t="s">
        <v>1819</v>
      </c>
      <c r="BL10" s="3190" t="s">
        <v>1820</v>
      </c>
      <c r="BM10" s="1644" t="s">
        <v>442</v>
      </c>
      <c r="BN10" s="1644" t="s">
        <v>443</v>
      </c>
      <c r="BO10" s="1632" t="s">
        <v>455</v>
      </c>
      <c r="BP10" s="1645"/>
      <c r="BQ10" s="1632"/>
      <c r="BR10" s="1632"/>
      <c r="BS10" s="1632" t="s">
        <v>449</v>
      </c>
      <c r="BT10" s="1646" t="s">
        <v>1357</v>
      </c>
      <c r="BU10" s="1647"/>
      <c r="BV10" s="1646"/>
      <c r="BW10" s="1646"/>
      <c r="BX10" s="1646" t="s">
        <v>449</v>
      </c>
      <c r="BY10" s="1648" t="s">
        <v>671</v>
      </c>
      <c r="BZ10" s="1618" t="s">
        <v>672</v>
      </c>
      <c r="CA10" s="1648" t="s">
        <v>673</v>
      </c>
      <c r="CB10" s="1618" t="s">
        <v>672</v>
      </c>
      <c r="CC10" s="1649"/>
      <c r="CD10" s="1650"/>
      <c r="CE10" s="1651"/>
      <c r="CF10" s="1651"/>
      <c r="CG10" s="1624" t="s">
        <v>1545</v>
      </c>
      <c r="CH10" s="1624" t="s">
        <v>674</v>
      </c>
      <c r="CI10" s="1624" t="s">
        <v>1545</v>
      </c>
      <c r="CJ10" s="1624" t="s">
        <v>674</v>
      </c>
      <c r="CK10" s="1652" t="s">
        <v>972</v>
      </c>
      <c r="CL10" s="1653" t="s">
        <v>277</v>
      </c>
      <c r="CM10" s="1653" t="s">
        <v>276</v>
      </c>
      <c r="CN10" s="1653" t="s">
        <v>275</v>
      </c>
      <c r="CO10" s="1653" t="s">
        <v>274</v>
      </c>
      <c r="CP10" s="1654" t="s">
        <v>329</v>
      </c>
      <c r="CQ10" s="1617" t="s">
        <v>207</v>
      </c>
      <c r="CR10" s="1655"/>
      <c r="CS10" s="1655"/>
      <c r="CT10" s="1655"/>
      <c r="CU10" s="1655"/>
      <c r="CV10" s="1655"/>
      <c r="CW10" s="1655"/>
      <c r="CX10" s="1655" t="s">
        <v>206</v>
      </c>
      <c r="CY10" s="1655" t="s">
        <v>2144</v>
      </c>
      <c r="CZ10" s="1655" t="s">
        <v>2145</v>
      </c>
      <c r="DA10" s="1655"/>
      <c r="DB10" s="1656"/>
      <c r="DC10" s="1657" t="s">
        <v>195</v>
      </c>
      <c r="DD10" s="1658"/>
      <c r="DE10" s="1657" t="s">
        <v>190</v>
      </c>
      <c r="DF10" s="1609"/>
      <c r="DG10" s="1659"/>
      <c r="DH10" s="1628" t="s">
        <v>2338</v>
      </c>
      <c r="DI10" s="1651"/>
      <c r="DJ10" s="1617"/>
      <c r="DK10" s="1660"/>
      <c r="DL10" s="1647"/>
      <c r="DM10" s="1661" t="s">
        <v>330</v>
      </c>
      <c r="DN10" s="2551" t="s">
        <v>331</v>
      </c>
      <c r="DO10" s="2552" t="s">
        <v>646</v>
      </c>
      <c r="DP10" s="2553" t="s">
        <v>332</v>
      </c>
      <c r="DQ10" s="1662" t="s">
        <v>333</v>
      </c>
      <c r="DR10" s="1663" t="s">
        <v>334</v>
      </c>
      <c r="DS10" s="1570" t="s">
        <v>332</v>
      </c>
      <c r="DT10" s="1625" t="s">
        <v>335</v>
      </c>
      <c r="DU10" s="1625" t="s">
        <v>336</v>
      </c>
      <c r="DV10" s="1664" t="s">
        <v>337</v>
      </c>
      <c r="DW10" s="1627" t="s">
        <v>335</v>
      </c>
      <c r="DX10" s="1665" t="s">
        <v>336</v>
      </c>
      <c r="DY10" s="1666" t="s">
        <v>337</v>
      </c>
      <c r="DZ10" s="1663" t="s">
        <v>335</v>
      </c>
      <c r="EA10" s="1570" t="s">
        <v>336</v>
      </c>
      <c r="EB10" s="1667" t="s">
        <v>338</v>
      </c>
      <c r="EC10" s="2323" t="s">
        <v>335</v>
      </c>
      <c r="ED10" s="1657" t="s">
        <v>336</v>
      </c>
      <c r="EE10" s="1667" t="s">
        <v>338</v>
      </c>
      <c r="EF10" s="1668" t="s">
        <v>335</v>
      </c>
      <c r="EG10" s="1668" t="s">
        <v>336</v>
      </c>
      <c r="EH10" s="1611" t="s">
        <v>1251</v>
      </c>
      <c r="EI10" s="1611" t="s">
        <v>1883</v>
      </c>
      <c r="EJ10" s="1620" t="s">
        <v>666</v>
      </c>
      <c r="EK10" s="1622" t="s">
        <v>1251</v>
      </c>
      <c r="EL10" s="1613" t="s">
        <v>1883</v>
      </c>
      <c r="EM10" s="1623" t="s">
        <v>666</v>
      </c>
      <c r="EN10" s="1755"/>
    </row>
    <row r="11" spans="1:144" s="2343" customFormat="1" ht="21" customHeight="1">
      <c r="A11" s="1164">
        <v>1</v>
      </c>
      <c r="B11" s="1164"/>
      <c r="C11" s="1164"/>
      <c r="D11" s="1675" t="s">
        <v>2421</v>
      </c>
      <c r="E11" s="1670" t="s">
        <v>339</v>
      </c>
      <c r="F11" s="1671" t="s">
        <v>2422</v>
      </c>
      <c r="G11" s="1672" t="s">
        <v>340</v>
      </c>
      <c r="H11" s="1673" t="s">
        <v>2426</v>
      </c>
      <c r="I11" s="1674" t="s">
        <v>1020</v>
      </c>
      <c r="J11" s="2475" t="s">
        <v>2569</v>
      </c>
      <c r="K11" s="3287" t="s">
        <v>312</v>
      </c>
      <c r="L11" s="1676" t="s">
        <v>654</v>
      </c>
      <c r="M11" s="1677">
        <v>20</v>
      </c>
      <c r="N11" s="2828" t="s">
        <v>2621</v>
      </c>
      <c r="O11" s="2339" t="s">
        <v>2431</v>
      </c>
      <c r="P11" s="1679" t="s">
        <v>1974</v>
      </c>
      <c r="Q11" s="1680" t="s">
        <v>2440</v>
      </c>
      <c r="R11" s="3293" t="s">
        <v>1974</v>
      </c>
      <c r="S11" s="1682" t="s">
        <v>2441</v>
      </c>
      <c r="T11" s="1682" t="s">
        <v>2443</v>
      </c>
      <c r="U11" s="1682" t="s">
        <v>2446</v>
      </c>
      <c r="V11" s="2485" t="s">
        <v>500</v>
      </c>
      <c r="W11" s="1680" t="s">
        <v>2447</v>
      </c>
      <c r="X11" s="3292" t="s">
        <v>973</v>
      </c>
      <c r="Y11" s="2839">
        <v>399</v>
      </c>
      <c r="Z11" s="1689" t="s">
        <v>1957</v>
      </c>
      <c r="AA11" s="1686">
        <v>101</v>
      </c>
      <c r="AB11" s="1686">
        <v>94</v>
      </c>
      <c r="AC11" s="1684">
        <f>SUM(AA11:AB11)</f>
        <v>195</v>
      </c>
      <c r="AD11" s="1685">
        <v>32</v>
      </c>
      <c r="AE11" s="2519">
        <f>IF(AD11=0,0,ROUND(AC11/AD11,2))</f>
        <v>6.09</v>
      </c>
      <c r="AF11" s="1686"/>
      <c r="AG11" s="1686"/>
      <c r="AH11" s="1686"/>
      <c r="AI11" s="1686"/>
      <c r="AJ11" s="1686"/>
      <c r="AK11" s="1686"/>
      <c r="AL11" s="2498">
        <f t="shared" ref="AL11:AM13" si="0">AA11+AF11-AH11-AJ11</f>
        <v>101</v>
      </c>
      <c r="AM11" s="2498">
        <f t="shared" si="0"/>
        <v>94</v>
      </c>
      <c r="AN11" s="2498">
        <f>SUM(AL11:AM11)</f>
        <v>195</v>
      </c>
      <c r="AO11" s="1683" t="s">
        <v>1919</v>
      </c>
      <c r="AP11" s="1687"/>
      <c r="AQ11" s="1687"/>
      <c r="AR11" s="1688">
        <f>SUM(AP11:AQ11)</f>
        <v>0</v>
      </c>
      <c r="AS11" s="2485" t="s">
        <v>2016</v>
      </c>
      <c r="AT11" s="1687"/>
      <c r="AU11" s="1687"/>
      <c r="AV11" s="1690">
        <f>SUM(AT11:AU11)</f>
        <v>0</v>
      </c>
      <c r="AW11" s="1689" t="s">
        <v>1975</v>
      </c>
      <c r="AX11" s="1691">
        <v>1</v>
      </c>
      <c r="AY11" s="1692"/>
      <c r="AZ11" s="1691"/>
      <c r="BA11" s="1693"/>
      <c r="BB11" s="1694">
        <f>$AX11+$AY11-AZ11-BA11</f>
        <v>1</v>
      </c>
      <c r="BC11" s="1695"/>
      <c r="BD11" s="1693"/>
      <c r="BE11" s="1696">
        <f>$AX11+$AY11-BC11-BD11</f>
        <v>1</v>
      </c>
      <c r="BF11" s="1691"/>
      <c r="BG11" s="1693"/>
      <c r="BH11" s="1697">
        <f>$AX11+$AY11-BF11-BG11</f>
        <v>1</v>
      </c>
      <c r="BI11" s="2340" t="s">
        <v>844</v>
      </c>
      <c r="BJ11" s="1698">
        <v>12</v>
      </c>
      <c r="BK11" s="1698">
        <v>7</v>
      </c>
      <c r="BL11" s="2547">
        <f>BJ11-BK11</f>
        <v>5</v>
      </c>
      <c r="BM11" s="1698">
        <v>9</v>
      </c>
      <c r="BN11" s="1698">
        <v>53</v>
      </c>
      <c r="BO11" s="2147" t="s">
        <v>1030</v>
      </c>
      <c r="BP11" s="3248"/>
      <c r="BQ11" s="3249"/>
      <c r="BR11" s="3249"/>
      <c r="BS11" s="3249"/>
      <c r="BT11" s="2148" t="s">
        <v>1031</v>
      </c>
      <c r="BU11" s="3243"/>
      <c r="BV11" s="3244"/>
      <c r="BW11" s="3244"/>
      <c r="BX11" s="3244"/>
      <c r="BY11" s="1701" t="s">
        <v>1978</v>
      </c>
      <c r="BZ11" s="1702">
        <v>752595</v>
      </c>
      <c r="CA11" s="1701" t="s">
        <v>1979</v>
      </c>
      <c r="CB11" s="1703"/>
      <c r="CC11" s="1704" t="s">
        <v>2335</v>
      </c>
      <c r="CD11" s="1705" t="s">
        <v>2467</v>
      </c>
      <c r="CE11" s="1701" t="s">
        <v>2284</v>
      </c>
      <c r="CF11" s="1706" t="s">
        <v>2478</v>
      </c>
      <c r="CG11" s="1707" t="s">
        <v>346</v>
      </c>
      <c r="CH11" s="1708">
        <v>100</v>
      </c>
      <c r="CI11" s="1706" t="s">
        <v>2483</v>
      </c>
      <c r="CJ11" s="1709">
        <v>100</v>
      </c>
      <c r="CK11" s="1710" t="s">
        <v>973</v>
      </c>
      <c r="CL11" s="1711">
        <v>250</v>
      </c>
      <c r="CM11" s="1711">
        <v>250</v>
      </c>
      <c r="CN11" s="1711">
        <v>250</v>
      </c>
      <c r="CO11" s="1711">
        <v>250</v>
      </c>
      <c r="CP11" s="3301">
        <v>1000</v>
      </c>
      <c r="CQ11" s="1701" t="s">
        <v>1178</v>
      </c>
      <c r="CR11" s="1828"/>
      <c r="CS11" s="1828"/>
      <c r="CT11" s="1828"/>
      <c r="CU11" s="1828"/>
      <c r="CV11" s="1828"/>
      <c r="CW11" s="1828"/>
      <c r="CX11" s="1828"/>
      <c r="CY11" s="1828"/>
      <c r="CZ11" s="1828"/>
      <c r="DA11" s="1828"/>
      <c r="DB11" s="1819"/>
      <c r="DC11" s="1713" t="s">
        <v>191</v>
      </c>
      <c r="DD11" s="1714">
        <v>75</v>
      </c>
      <c r="DE11" s="1715" t="s">
        <v>40</v>
      </c>
      <c r="DF11" s="1716">
        <v>2100</v>
      </c>
      <c r="DG11" s="1717" t="s">
        <v>2339</v>
      </c>
      <c r="DH11" s="1718">
        <v>1</v>
      </c>
      <c r="DI11" s="1701" t="s">
        <v>517</v>
      </c>
      <c r="DJ11" s="1714">
        <v>36</v>
      </c>
      <c r="DK11" s="1719" t="s">
        <v>238</v>
      </c>
      <c r="DL11" s="1720" t="s">
        <v>2514</v>
      </c>
      <c r="DM11" s="1721"/>
      <c r="DN11" s="1722" t="s">
        <v>2492</v>
      </c>
      <c r="DO11" s="1723" t="s">
        <v>2498</v>
      </c>
      <c r="DP11" s="1714">
        <v>1</v>
      </c>
      <c r="DQ11" s="1724" t="s">
        <v>2500</v>
      </c>
      <c r="DR11" s="1723" t="s">
        <v>2501</v>
      </c>
      <c r="DS11" s="1714">
        <v>5</v>
      </c>
      <c r="DT11" s="1725" t="s">
        <v>2573</v>
      </c>
      <c r="DU11" s="1726"/>
      <c r="DV11" s="1720" t="s">
        <v>2440</v>
      </c>
      <c r="DW11" s="1707" t="s">
        <v>2515</v>
      </c>
      <c r="DX11" s="2341" t="s">
        <v>1016</v>
      </c>
      <c r="DY11" s="1722" t="s">
        <v>2502</v>
      </c>
      <c r="DZ11" s="1769" t="s">
        <v>1017</v>
      </c>
      <c r="EA11" s="1729" t="s">
        <v>2504</v>
      </c>
      <c r="EB11" s="1727" t="s">
        <v>2505</v>
      </c>
      <c r="EC11" s="1763" t="s">
        <v>1467</v>
      </c>
      <c r="ED11" s="1728" t="s">
        <v>1016</v>
      </c>
      <c r="EE11" s="2324" t="s">
        <v>2555</v>
      </c>
      <c r="EF11" s="1764" t="s">
        <v>2556</v>
      </c>
      <c r="EG11" s="1766" t="s">
        <v>2558</v>
      </c>
      <c r="EH11" s="1709">
        <v>1</v>
      </c>
      <c r="EI11" s="1756" t="s">
        <v>1018</v>
      </c>
      <c r="EJ11" s="1731">
        <v>399</v>
      </c>
      <c r="EK11" s="1709">
        <v>1</v>
      </c>
      <c r="EL11" s="1730" t="s">
        <v>2513</v>
      </c>
      <c r="EM11" s="1731">
        <v>399</v>
      </c>
      <c r="EN11" s="2342"/>
    </row>
    <row r="12" spans="1:144" s="375" customFormat="1" ht="17.25" customHeight="1">
      <c r="A12" s="1164">
        <v>2</v>
      </c>
      <c r="B12" s="1164"/>
      <c r="C12" s="1164"/>
      <c r="D12" s="3290"/>
      <c r="E12" s="1732" t="s">
        <v>156</v>
      </c>
      <c r="F12" s="1733" t="s">
        <v>1600</v>
      </c>
      <c r="G12" s="1734" t="s">
        <v>157</v>
      </c>
      <c r="H12" s="1735" t="s">
        <v>2427</v>
      </c>
      <c r="I12" s="1674" t="s">
        <v>653</v>
      </c>
      <c r="J12" s="2476" t="s">
        <v>2610</v>
      </c>
      <c r="K12" s="1737"/>
      <c r="L12" s="1738" t="s">
        <v>2169</v>
      </c>
      <c r="M12" s="1739">
        <v>0</v>
      </c>
      <c r="N12" s="2829" t="s">
        <v>2470</v>
      </c>
      <c r="O12" s="2344" t="s">
        <v>2432</v>
      </c>
      <c r="P12" s="1742" t="s">
        <v>157</v>
      </c>
      <c r="Q12" s="1743" t="s">
        <v>1601</v>
      </c>
      <c r="R12" s="1744" t="s">
        <v>157</v>
      </c>
      <c r="S12" s="2345"/>
      <c r="T12" s="2345"/>
      <c r="U12" s="1745"/>
      <c r="V12" s="1899" t="s">
        <v>501</v>
      </c>
      <c r="W12" s="1741" t="s">
        <v>2448</v>
      </c>
      <c r="X12" s="26"/>
      <c r="Y12" s="26"/>
      <c r="Z12" s="1870" t="s">
        <v>1958</v>
      </c>
      <c r="AA12" s="1900">
        <v>106</v>
      </c>
      <c r="AB12" s="1900">
        <v>98</v>
      </c>
      <c r="AC12" s="1748">
        <f>SUM(AA12:AB12)</f>
        <v>204</v>
      </c>
      <c r="AD12" s="1749">
        <v>34</v>
      </c>
      <c r="AE12" s="1911">
        <f t="shared" ref="AE12:AE29" si="1">IF(AD12=0,0,ROUND(AC12/AD12,2))</f>
        <v>6</v>
      </c>
      <c r="AF12" s="1686"/>
      <c r="AG12" s="1686"/>
      <c r="AH12" s="1686"/>
      <c r="AI12" s="1686"/>
      <c r="AJ12" s="1686"/>
      <c r="AK12" s="1686"/>
      <c r="AL12" s="2499">
        <f t="shared" si="0"/>
        <v>106</v>
      </c>
      <c r="AM12" s="2499">
        <f t="shared" si="0"/>
        <v>98</v>
      </c>
      <c r="AN12" s="2499">
        <f>SUM(AL12:AM12)</f>
        <v>204</v>
      </c>
      <c r="AO12" s="1747" t="s">
        <v>1920</v>
      </c>
      <c r="AP12" s="1897"/>
      <c r="AQ12" s="1897"/>
      <c r="AR12" s="1896">
        <f>SUM(AP12:AQ12)</f>
        <v>0</v>
      </c>
      <c r="AS12" s="1899" t="s">
        <v>2017</v>
      </c>
      <c r="AT12" s="1897"/>
      <c r="AU12" s="1897"/>
      <c r="AV12" s="1898">
        <f t="shared" ref="AV12:AV19" si="2">SUM(AT12:AU12)</f>
        <v>0</v>
      </c>
      <c r="AW12" s="1870" t="s">
        <v>160</v>
      </c>
      <c r="AX12" s="1871">
        <v>2</v>
      </c>
      <c r="AY12" s="1872">
        <v>2</v>
      </c>
      <c r="AZ12" s="1871"/>
      <c r="BA12" s="1873"/>
      <c r="BB12" s="1874">
        <f t="shared" ref="BB12:BB19" si="3">$AX12+$AY12-AZ12-BA12</f>
        <v>4</v>
      </c>
      <c r="BC12" s="1875"/>
      <c r="BD12" s="1873"/>
      <c r="BE12" s="1876">
        <f t="shared" ref="BE12:BE19" si="4">$AX12+$AY12-BC12-BD12</f>
        <v>4</v>
      </c>
      <c r="BF12" s="1871"/>
      <c r="BG12" s="1873"/>
      <c r="BH12" s="1877">
        <f t="shared" ref="BH12:BH19" si="5">$AX12+$AY12-BF12-BG12</f>
        <v>4</v>
      </c>
      <c r="BI12" s="2346" t="s">
        <v>903</v>
      </c>
      <c r="BJ12" s="1698"/>
      <c r="BK12" s="1698"/>
      <c r="BL12" s="2548"/>
      <c r="BM12" s="1698"/>
      <c r="BN12" s="1698"/>
      <c r="BO12" s="1859" t="s">
        <v>475</v>
      </c>
      <c r="BP12" s="1834"/>
      <c r="BQ12" s="1860" t="s">
        <v>1977</v>
      </c>
      <c r="BR12" s="1860"/>
      <c r="BS12" s="1860"/>
      <c r="BT12" s="1699" t="s">
        <v>453</v>
      </c>
      <c r="BU12" s="1678">
        <v>1</v>
      </c>
      <c r="BV12" s="1700" t="s">
        <v>1251</v>
      </c>
      <c r="BW12" s="1700"/>
      <c r="BX12" s="1700"/>
      <c r="BY12" s="1744" t="s">
        <v>691</v>
      </c>
      <c r="BZ12" s="1848">
        <v>0</v>
      </c>
      <c r="CA12" s="1744" t="s">
        <v>692</v>
      </c>
      <c r="CB12" s="2523"/>
      <c r="CC12" s="1844" t="s">
        <v>1374</v>
      </c>
      <c r="CD12" s="1845" t="s">
        <v>2468</v>
      </c>
      <c r="CE12" s="1744" t="s">
        <v>2283</v>
      </c>
      <c r="CF12" s="1782" t="s">
        <v>2624</v>
      </c>
      <c r="CG12" s="1767" t="s">
        <v>347</v>
      </c>
      <c r="CH12" s="1764"/>
      <c r="CI12" s="1782" t="s">
        <v>2484</v>
      </c>
      <c r="CJ12" s="1834"/>
      <c r="CK12" s="1829" t="s">
        <v>974</v>
      </c>
      <c r="CL12" s="1711">
        <v>250</v>
      </c>
      <c r="CM12" s="1711">
        <v>250</v>
      </c>
      <c r="CN12" s="1711">
        <v>250</v>
      </c>
      <c r="CO12" s="1711">
        <v>250</v>
      </c>
      <c r="CP12" s="1830">
        <v>1000</v>
      </c>
      <c r="CQ12" s="1744" t="s">
        <v>236</v>
      </c>
      <c r="CR12" s="1712"/>
      <c r="CS12" s="1712"/>
      <c r="CT12" s="1712"/>
      <c r="CU12" s="1712"/>
      <c r="CV12" s="1712"/>
      <c r="CW12" s="1812"/>
      <c r="CX12" s="1712"/>
      <c r="CY12" s="1812"/>
      <c r="CZ12" s="1812"/>
      <c r="DA12" s="1812"/>
      <c r="DB12" s="1813"/>
      <c r="DC12" s="1806" t="s">
        <v>192</v>
      </c>
      <c r="DD12" s="1807"/>
      <c r="DE12" s="1715" t="s">
        <v>237</v>
      </c>
      <c r="DF12" s="1778">
        <v>0</v>
      </c>
      <c r="DG12" s="1788" t="s">
        <v>2340</v>
      </c>
      <c r="DH12" s="1789">
        <v>1</v>
      </c>
      <c r="DI12" s="1744" t="s">
        <v>694</v>
      </c>
      <c r="DJ12" s="1778">
        <v>12</v>
      </c>
      <c r="DK12" s="1790" t="s">
        <v>2088</v>
      </c>
      <c r="DL12" s="1764" t="s">
        <v>2089</v>
      </c>
      <c r="DM12" s="1791"/>
      <c r="DN12" s="1768" t="s">
        <v>2493</v>
      </c>
      <c r="DO12" s="1745" t="s">
        <v>2499</v>
      </c>
      <c r="DP12" s="1778">
        <v>1</v>
      </c>
      <c r="DQ12" s="1779"/>
      <c r="DR12" s="1745"/>
      <c r="DS12" s="1778"/>
      <c r="DT12" s="1746" t="s">
        <v>2574</v>
      </c>
      <c r="DU12" s="1764"/>
      <c r="DV12" s="1720" t="s">
        <v>2440</v>
      </c>
      <c r="DW12" s="1745" t="s">
        <v>2516</v>
      </c>
      <c r="DX12" s="2341" t="s">
        <v>1016</v>
      </c>
      <c r="DY12" s="1768" t="s">
        <v>2503</v>
      </c>
      <c r="DZ12" s="1769" t="s">
        <v>1017</v>
      </c>
      <c r="EA12" s="1763" t="s">
        <v>2504</v>
      </c>
      <c r="EB12" s="1765"/>
      <c r="EC12" s="1763" t="s">
        <v>2507</v>
      </c>
      <c r="ED12" s="1766"/>
      <c r="EE12" s="2324"/>
      <c r="EF12" s="1764" t="s">
        <v>2557</v>
      </c>
      <c r="EG12" s="1766" t="s">
        <v>2559</v>
      </c>
      <c r="EH12" s="1758">
        <v>2</v>
      </c>
      <c r="EI12" s="1756" t="s">
        <v>2537</v>
      </c>
      <c r="EJ12" s="1757">
        <v>399</v>
      </c>
      <c r="EK12" s="1758">
        <v>2</v>
      </c>
      <c r="EL12" s="1756" t="s">
        <v>2536</v>
      </c>
      <c r="EM12" s="1757">
        <v>399</v>
      </c>
      <c r="EN12" s="2347"/>
    </row>
    <row r="13" spans="1:144" s="375" customFormat="1" ht="17.25" customHeight="1">
      <c r="A13" s="1164">
        <v>3</v>
      </c>
      <c r="B13" s="1164"/>
      <c r="C13" s="1164"/>
      <c r="D13" s="3289">
        <f>MENU!F1</f>
        <v>2558</v>
      </c>
      <c r="E13" s="1732" t="s">
        <v>2081</v>
      </c>
      <c r="F13" s="1735" t="s">
        <v>2423</v>
      </c>
      <c r="G13" s="699" t="s">
        <v>583</v>
      </c>
      <c r="H13" s="2348" t="s">
        <v>2428</v>
      </c>
      <c r="I13" s="1736" t="s">
        <v>1369</v>
      </c>
      <c r="J13" s="2476" t="s">
        <v>158</v>
      </c>
      <c r="K13" s="1737"/>
      <c r="L13" s="1738" t="s">
        <v>655</v>
      </c>
      <c r="M13" s="1739">
        <v>0</v>
      </c>
      <c r="N13" s="2830" t="s">
        <v>2472</v>
      </c>
      <c r="O13" s="2344" t="s">
        <v>2433</v>
      </c>
      <c r="P13" s="1373" t="s">
        <v>2082</v>
      </c>
      <c r="Q13" s="335" t="s">
        <v>2618</v>
      </c>
      <c r="R13" s="1744" t="s">
        <v>2082</v>
      </c>
      <c r="S13" s="1745"/>
      <c r="T13" s="1745"/>
      <c r="U13" s="2349"/>
      <c r="V13" s="2478"/>
      <c r="W13" s="2353"/>
      <c r="X13" s="2840"/>
      <c r="Y13" s="2840"/>
      <c r="Z13" s="2493" t="s">
        <v>1959</v>
      </c>
      <c r="AA13" s="2480">
        <v>0</v>
      </c>
      <c r="AB13" s="2480">
        <v>0</v>
      </c>
      <c r="AC13" s="1901">
        <f>SUM(AA13:AB13)</f>
        <v>0</v>
      </c>
      <c r="AD13" s="1902">
        <f>IF((AC13/25)-INT(AC13/25)&gt;0,INT(AC13/25)+1,INT(AC13/25))</f>
        <v>0</v>
      </c>
      <c r="AE13" s="2520">
        <f t="shared" si="1"/>
        <v>0</v>
      </c>
      <c r="AF13" s="1686"/>
      <c r="AG13" s="1686"/>
      <c r="AH13" s="1686"/>
      <c r="AI13" s="1686"/>
      <c r="AJ13" s="1686"/>
      <c r="AK13" s="1686"/>
      <c r="AL13" s="2513">
        <f t="shared" si="0"/>
        <v>0</v>
      </c>
      <c r="AM13" s="2513">
        <f t="shared" si="0"/>
        <v>0</v>
      </c>
      <c r="AN13" s="2513">
        <f>SUM(AL13:AM13)</f>
        <v>0</v>
      </c>
      <c r="AO13" s="1747" t="s">
        <v>1921</v>
      </c>
      <c r="AP13" s="1897"/>
      <c r="AQ13" s="1897"/>
      <c r="AR13" s="1896">
        <f>SUM(AP13:AQ13)</f>
        <v>0</v>
      </c>
      <c r="AS13" s="1899" t="s">
        <v>2018</v>
      </c>
      <c r="AT13" s="1897"/>
      <c r="AU13" s="1897"/>
      <c r="AV13" s="1898">
        <f t="shared" si="2"/>
        <v>0</v>
      </c>
      <c r="AW13" s="1870" t="s">
        <v>440</v>
      </c>
      <c r="AX13" s="1871"/>
      <c r="AY13" s="1872">
        <v>12</v>
      </c>
      <c r="AZ13" s="1871"/>
      <c r="BA13" s="1873">
        <v>8</v>
      </c>
      <c r="BB13" s="1874">
        <f t="shared" si="3"/>
        <v>4</v>
      </c>
      <c r="BC13" s="1875">
        <v>1</v>
      </c>
      <c r="BD13" s="1873">
        <v>5</v>
      </c>
      <c r="BE13" s="1876">
        <v>6</v>
      </c>
      <c r="BF13" s="1871">
        <v>2</v>
      </c>
      <c r="BG13" s="1873"/>
      <c r="BH13" s="1877">
        <v>10</v>
      </c>
      <c r="BI13" s="2350" t="s">
        <v>444</v>
      </c>
      <c r="BJ13" s="1865"/>
      <c r="BK13" s="1865"/>
      <c r="BL13" s="2548"/>
      <c r="BM13" s="1865"/>
      <c r="BN13" s="1865"/>
      <c r="BO13" s="1859" t="s">
        <v>476</v>
      </c>
      <c r="BP13" s="1834"/>
      <c r="BQ13" s="1860" t="s">
        <v>1977</v>
      </c>
      <c r="BR13" s="1860"/>
      <c r="BS13" s="1860"/>
      <c r="BT13" s="1699" t="s">
        <v>457</v>
      </c>
      <c r="BU13" s="1740" t="s">
        <v>1918</v>
      </c>
      <c r="BV13" s="1856" t="s">
        <v>467</v>
      </c>
      <c r="BW13" s="1856"/>
      <c r="BX13" s="1856"/>
      <c r="BY13" s="1744"/>
      <c r="BZ13" s="1848"/>
      <c r="CA13" s="1744" t="s">
        <v>2172</v>
      </c>
      <c r="CB13" s="1850"/>
      <c r="CC13" s="1844" t="s">
        <v>1358</v>
      </c>
      <c r="CD13" s="1735" t="s">
        <v>2469</v>
      </c>
      <c r="CE13" s="1744" t="s">
        <v>2285</v>
      </c>
      <c r="CF13" s="1782" t="s">
        <v>155</v>
      </c>
      <c r="CG13" s="1767" t="s">
        <v>2479</v>
      </c>
      <c r="CH13" s="1835">
        <v>99</v>
      </c>
      <c r="CI13" s="1764"/>
      <c r="CJ13" s="1764"/>
      <c r="CK13" s="1831" t="s">
        <v>975</v>
      </c>
      <c r="CL13" s="1832"/>
      <c r="CM13" s="1832"/>
      <c r="CN13" s="1832"/>
      <c r="CO13" s="1832"/>
      <c r="CP13" s="1833">
        <f>SUM(CL13:CO13)</f>
        <v>0</v>
      </c>
      <c r="CQ13" s="1744" t="s">
        <v>240</v>
      </c>
      <c r="CR13" s="1712"/>
      <c r="CS13" s="1712"/>
      <c r="CT13" s="1712"/>
      <c r="CU13" s="1712"/>
      <c r="CV13" s="1712"/>
      <c r="CW13" s="1812"/>
      <c r="CX13" s="1712"/>
      <c r="CY13" s="1812"/>
      <c r="CZ13" s="1812"/>
      <c r="DA13" s="1812"/>
      <c r="DB13" s="1813"/>
      <c r="DC13" s="1715" t="s">
        <v>193</v>
      </c>
      <c r="DD13" s="1782" t="s">
        <v>1014</v>
      </c>
      <c r="DE13" s="1715" t="s">
        <v>243</v>
      </c>
      <c r="DF13" s="1778">
        <v>0</v>
      </c>
      <c r="DG13" s="1788" t="s">
        <v>2341</v>
      </c>
      <c r="DH13" s="1789">
        <v>0</v>
      </c>
      <c r="DI13" s="1744" t="s">
        <v>2087</v>
      </c>
      <c r="DJ13" s="1778">
        <v>12</v>
      </c>
      <c r="DK13" s="1792" t="s">
        <v>1015</v>
      </c>
      <c r="DL13" s="1764" t="s">
        <v>2488</v>
      </c>
      <c r="DM13" s="1791"/>
      <c r="DN13" s="1768" t="s">
        <v>2472</v>
      </c>
      <c r="DO13" s="1745" t="s">
        <v>2495</v>
      </c>
      <c r="DP13" s="1778">
        <v>1</v>
      </c>
      <c r="DQ13" s="1779"/>
      <c r="DR13" s="1745"/>
      <c r="DS13" s="1778"/>
      <c r="DT13" s="1746" t="s">
        <v>2575</v>
      </c>
      <c r="DU13" s="1764"/>
      <c r="DV13" s="1774"/>
      <c r="DW13" s="1772"/>
      <c r="DX13" s="1775"/>
      <c r="DY13" s="1768"/>
      <c r="DZ13" s="1769"/>
      <c r="EA13" s="1763"/>
      <c r="EB13" s="1765"/>
      <c r="EC13" s="1763" t="s">
        <v>2508</v>
      </c>
      <c r="ED13" s="1766"/>
      <c r="EE13" s="2324" t="s">
        <v>2560</v>
      </c>
      <c r="EF13" s="1764" t="s">
        <v>2556</v>
      </c>
      <c r="EG13" s="1766" t="s">
        <v>2558</v>
      </c>
      <c r="EH13" s="1758">
        <v>3</v>
      </c>
      <c r="EI13" s="1756" t="s">
        <v>2538</v>
      </c>
      <c r="EJ13" s="1757">
        <v>399</v>
      </c>
      <c r="EK13" s="1758"/>
      <c r="EL13" s="1756"/>
      <c r="EM13" s="1757"/>
      <c r="EN13" s="2347"/>
    </row>
    <row r="14" spans="1:144" s="375" customFormat="1" ht="17.25" customHeight="1">
      <c r="A14" s="1164">
        <v>4</v>
      </c>
      <c r="B14" s="1164"/>
      <c r="C14" s="1164"/>
      <c r="D14" s="3291"/>
      <c r="E14" s="1732" t="s">
        <v>2090</v>
      </c>
      <c r="F14" s="1735" t="s">
        <v>2424</v>
      </c>
      <c r="G14" s="699" t="s">
        <v>2082</v>
      </c>
      <c r="H14" s="3081" t="s">
        <v>2429</v>
      </c>
      <c r="I14" s="701" t="s">
        <v>1370</v>
      </c>
      <c r="J14" s="2476" t="s">
        <v>2083</v>
      </c>
      <c r="K14" s="268"/>
      <c r="L14" s="22"/>
      <c r="M14" s="22"/>
      <c r="N14" s="421" t="s">
        <v>2622</v>
      </c>
      <c r="O14" s="2344" t="s">
        <v>2434</v>
      </c>
      <c r="P14" s="1373" t="s">
        <v>2092</v>
      </c>
      <c r="Q14" s="1743" t="s">
        <v>2444</v>
      </c>
      <c r="R14" s="1744" t="s">
        <v>2092</v>
      </c>
      <c r="S14" s="2349" t="s">
        <v>2442</v>
      </c>
      <c r="T14" s="1743" t="s">
        <v>2444</v>
      </c>
      <c r="U14" s="1743" t="s">
        <v>2444</v>
      </c>
      <c r="V14" s="2478"/>
      <c r="W14" s="2353"/>
      <c r="X14" s="2840"/>
      <c r="Y14" s="2840"/>
      <c r="Z14" s="1894" t="s">
        <v>204</v>
      </c>
      <c r="AA14" s="1904">
        <f>SUM(AA11:AA13)</f>
        <v>207</v>
      </c>
      <c r="AB14" s="1904">
        <f>SUM(AB11:AB13)</f>
        <v>192</v>
      </c>
      <c r="AC14" s="1904">
        <f>SUM(AA14:AB14)</f>
        <v>399</v>
      </c>
      <c r="AD14" s="1905">
        <f>SUM(AD11:AD13)</f>
        <v>66</v>
      </c>
      <c r="AE14" s="2521">
        <f t="shared" si="1"/>
        <v>6.05</v>
      </c>
      <c r="AF14" s="1906">
        <f t="shared" ref="AF14:AK14" si="6">SUM(AF11:AF13)</f>
        <v>0</v>
      </c>
      <c r="AG14" s="1906">
        <f t="shared" si="6"/>
        <v>0</v>
      </c>
      <c r="AH14" s="1906">
        <f t="shared" si="6"/>
        <v>0</v>
      </c>
      <c r="AI14" s="1906">
        <f t="shared" si="6"/>
        <v>0</v>
      </c>
      <c r="AJ14" s="1906">
        <f t="shared" si="6"/>
        <v>0</v>
      </c>
      <c r="AK14" s="1906">
        <f t="shared" si="6"/>
        <v>0</v>
      </c>
      <c r="AL14" s="2513">
        <f t="shared" ref="AL14:AL26" si="7">AA14+AF14-AH14-AJ14</f>
        <v>207</v>
      </c>
      <c r="AM14" s="2513">
        <f t="shared" ref="AM14:AM26" si="8">AB14+AG14-AI14-AK14</f>
        <v>192</v>
      </c>
      <c r="AN14" s="2513">
        <f t="shared" ref="AN14:AN26" si="9">SUM(AL14:AM14)</f>
        <v>399</v>
      </c>
      <c r="AO14" s="1747" t="s">
        <v>1922</v>
      </c>
      <c r="AP14" s="1897"/>
      <c r="AQ14" s="1897"/>
      <c r="AR14" s="1896">
        <f>SUM(AR11:AR13)</f>
        <v>0</v>
      </c>
      <c r="AS14" s="1899" t="s">
        <v>1880</v>
      </c>
      <c r="AT14" s="1897"/>
      <c r="AU14" s="1897"/>
      <c r="AV14" s="1898">
        <f t="shared" si="2"/>
        <v>0</v>
      </c>
      <c r="AW14" s="1870" t="s">
        <v>1997</v>
      </c>
      <c r="AX14" s="1871"/>
      <c r="AY14" s="1872"/>
      <c r="AZ14" s="1871"/>
      <c r="BA14" s="1873"/>
      <c r="BB14" s="1874">
        <f t="shared" si="3"/>
        <v>0</v>
      </c>
      <c r="BC14" s="1875"/>
      <c r="BD14" s="1873"/>
      <c r="BE14" s="1876">
        <f t="shared" si="4"/>
        <v>0</v>
      </c>
      <c r="BF14" s="1871"/>
      <c r="BG14" s="1873"/>
      <c r="BH14" s="1877">
        <f t="shared" si="5"/>
        <v>0</v>
      </c>
      <c r="BI14" s="2351" t="s">
        <v>445</v>
      </c>
      <c r="BJ14" s="1866"/>
      <c r="BK14" s="1866"/>
      <c r="BL14" s="2548">
        <f>BJ14-BK14</f>
        <v>0</v>
      </c>
      <c r="BM14" s="1866"/>
      <c r="BN14" s="1866"/>
      <c r="BO14" s="1859" t="s">
        <v>477</v>
      </c>
      <c r="BP14" s="1834"/>
      <c r="BQ14" s="1860" t="s">
        <v>1977</v>
      </c>
      <c r="BR14" s="1860"/>
      <c r="BS14" s="1860"/>
      <c r="BT14" s="1699" t="s">
        <v>456</v>
      </c>
      <c r="BU14" s="1678" t="s">
        <v>2466</v>
      </c>
      <c r="BV14" s="1700" t="s">
        <v>468</v>
      </c>
      <c r="BW14" s="1700"/>
      <c r="BX14" s="1700"/>
      <c r="BY14" s="1744" t="s">
        <v>1577</v>
      </c>
      <c r="BZ14" s="1849"/>
      <c r="CA14" s="1826" t="s">
        <v>1576</v>
      </c>
      <c r="CB14" s="1852"/>
      <c r="CC14" s="1844" t="s">
        <v>1359</v>
      </c>
      <c r="CD14" s="1735" t="s">
        <v>155</v>
      </c>
      <c r="CE14" s="1744" t="s">
        <v>971</v>
      </c>
      <c r="CF14" s="1842">
        <v>3</v>
      </c>
      <c r="CG14" s="1767" t="s">
        <v>348</v>
      </c>
      <c r="CH14" s="1764"/>
      <c r="CI14" s="1782"/>
      <c r="CJ14" s="1836"/>
      <c r="CK14" s="268"/>
      <c r="CL14" s="268"/>
      <c r="CM14" s="268"/>
      <c r="CN14" s="268"/>
      <c r="CO14" s="268"/>
      <c r="CP14" s="268"/>
      <c r="CQ14" s="1744" t="s">
        <v>242</v>
      </c>
      <c r="CR14" s="1812"/>
      <c r="CS14" s="1812"/>
      <c r="CT14" s="1712"/>
      <c r="CU14" s="1712"/>
      <c r="CV14" s="1712"/>
      <c r="CW14" s="1812"/>
      <c r="CX14" s="1812"/>
      <c r="CY14" s="1812"/>
      <c r="CZ14" s="1812"/>
      <c r="DA14" s="1812"/>
      <c r="DB14" s="1813"/>
      <c r="DC14" s="1808" t="s">
        <v>1898</v>
      </c>
      <c r="DD14" s="1782" t="s">
        <v>2088</v>
      </c>
      <c r="DE14" s="1809"/>
      <c r="DF14" s="1810"/>
      <c r="DG14" s="1792" t="s">
        <v>1015</v>
      </c>
      <c r="DH14" s="1793">
        <v>1</v>
      </c>
      <c r="DI14" s="1744" t="s">
        <v>1901</v>
      </c>
      <c r="DJ14" s="1778">
        <v>1</v>
      </c>
      <c r="DK14" s="1790" t="s">
        <v>2485</v>
      </c>
      <c r="DL14" s="1764" t="s">
        <v>2489</v>
      </c>
      <c r="DM14" s="1791"/>
      <c r="DN14" s="1768" t="s">
        <v>2494</v>
      </c>
      <c r="DO14" s="1745" t="s">
        <v>2496</v>
      </c>
      <c r="DP14" s="1778">
        <v>1</v>
      </c>
      <c r="DQ14" s="1779"/>
      <c r="DR14" s="1745"/>
      <c r="DS14" s="1778"/>
      <c r="DT14" s="1746"/>
      <c r="DU14" s="1726"/>
      <c r="DV14" s="1774"/>
      <c r="DW14" s="1772"/>
      <c r="DX14" s="1775"/>
      <c r="DY14" s="1768"/>
      <c r="DZ14" s="2352"/>
      <c r="EA14" s="1764"/>
      <c r="EB14" s="1765"/>
      <c r="EC14" s="1763" t="s">
        <v>2509</v>
      </c>
      <c r="ED14" s="1766"/>
      <c r="EE14" s="2325"/>
      <c r="EF14" s="1764" t="s">
        <v>2557</v>
      </c>
      <c r="EG14" s="1766" t="s">
        <v>2559</v>
      </c>
      <c r="EH14" s="1758">
        <v>4</v>
      </c>
      <c r="EI14" s="1756" t="s">
        <v>2539</v>
      </c>
      <c r="EJ14" s="1757">
        <v>399</v>
      </c>
      <c r="EK14" s="1759"/>
      <c r="EL14" s="1760"/>
      <c r="EM14" s="1761"/>
      <c r="EN14" s="2347"/>
    </row>
    <row r="15" spans="1:144" s="375" customFormat="1" ht="17.25" customHeight="1">
      <c r="A15" s="1164">
        <v>5</v>
      </c>
      <c r="B15" s="1164"/>
      <c r="C15" s="1164"/>
      <c r="D15" s="3291"/>
      <c r="E15" s="1914" t="s">
        <v>1177</v>
      </c>
      <c r="F15" s="1735" t="s">
        <v>2425</v>
      </c>
      <c r="G15" s="700" t="s">
        <v>2091</v>
      </c>
      <c r="H15" s="1214" t="s">
        <v>2430</v>
      </c>
      <c r="I15" s="324"/>
      <c r="J15" s="3288"/>
      <c r="K15" s="268"/>
      <c r="L15" s="22"/>
      <c r="M15" s="22"/>
      <c r="N15" s="421" t="s">
        <v>2623</v>
      </c>
      <c r="O15" s="2344" t="s">
        <v>2435</v>
      </c>
      <c r="P15" s="1373" t="s">
        <v>1372</v>
      </c>
      <c r="Q15" s="1743" t="s">
        <v>2445</v>
      </c>
      <c r="R15" s="1826" t="s">
        <v>2002</v>
      </c>
      <c r="S15" s="1912" t="s">
        <v>2004</v>
      </c>
      <c r="T15" s="2349" t="s">
        <v>2005</v>
      </c>
      <c r="U15" s="2349" t="s">
        <v>2006</v>
      </c>
      <c r="V15" s="2478"/>
      <c r="W15" s="2353"/>
      <c r="X15" s="2841" t="s">
        <v>1178</v>
      </c>
      <c r="Y15" s="2839"/>
      <c r="Z15" s="2494" t="s">
        <v>1163</v>
      </c>
      <c r="AA15" s="1686">
        <v>99</v>
      </c>
      <c r="AB15" s="1686">
        <v>99</v>
      </c>
      <c r="AC15" s="1907">
        <f>SUM(AA15:AB15)</f>
        <v>198</v>
      </c>
      <c r="AD15" s="1685"/>
      <c r="AE15" s="1910">
        <f t="shared" si="1"/>
        <v>0</v>
      </c>
      <c r="AF15" s="1908"/>
      <c r="AG15" s="1908"/>
      <c r="AH15" s="1908"/>
      <c r="AI15" s="1908"/>
      <c r="AJ15" s="1908"/>
      <c r="AK15" s="1908"/>
      <c r="AL15" s="1867">
        <f t="shared" si="7"/>
        <v>99</v>
      </c>
      <c r="AM15" s="1867">
        <f t="shared" si="8"/>
        <v>99</v>
      </c>
      <c r="AN15" s="1867">
        <f t="shared" si="9"/>
        <v>198</v>
      </c>
      <c r="AO15" s="1747" t="s">
        <v>1923</v>
      </c>
      <c r="AP15" s="1897"/>
      <c r="AQ15" s="1897"/>
      <c r="AR15" s="1896">
        <f t="shared" ref="AR15:AR20" si="10">SUM(AP15:AQ15)</f>
        <v>0</v>
      </c>
      <c r="AS15" s="1899" t="s">
        <v>1875</v>
      </c>
      <c r="AT15" s="1897"/>
      <c r="AU15" s="1897"/>
      <c r="AV15" s="1898">
        <f t="shared" si="2"/>
        <v>0</v>
      </c>
      <c r="AW15" s="1878" t="s">
        <v>2093</v>
      </c>
      <c r="AX15" s="1879">
        <v>6</v>
      </c>
      <c r="AY15" s="1880">
        <v>2</v>
      </c>
      <c r="AZ15" s="1879"/>
      <c r="BA15" s="1881">
        <v>8</v>
      </c>
      <c r="BB15" s="1882">
        <f t="shared" si="3"/>
        <v>0</v>
      </c>
      <c r="BC15" s="1883"/>
      <c r="BD15" s="1881">
        <v>8</v>
      </c>
      <c r="BE15" s="1884"/>
      <c r="BF15" s="1879"/>
      <c r="BG15" s="1881"/>
      <c r="BH15" s="1885"/>
      <c r="BI15" s="1868" t="s">
        <v>446</v>
      </c>
      <c r="BJ15" s="1869">
        <f>SUM(BJ12:BJ14)</f>
        <v>0</v>
      </c>
      <c r="BK15" s="1869">
        <f>SUM(BK12:BK14)</f>
        <v>0</v>
      </c>
      <c r="BL15" s="3191">
        <f>SUM(BL12:BL14)</f>
        <v>0</v>
      </c>
      <c r="BM15" s="3191">
        <f>SUM(BM12:BM14)</f>
        <v>0</v>
      </c>
      <c r="BN15" s="3191">
        <f>SUM(BN12:BN14)</f>
        <v>0</v>
      </c>
      <c r="BO15" s="1859" t="s">
        <v>478</v>
      </c>
      <c r="BP15" s="1834"/>
      <c r="BQ15" s="1860" t="s">
        <v>1977</v>
      </c>
      <c r="BR15" s="1860"/>
      <c r="BS15" s="1860"/>
      <c r="BT15" s="1699" t="s">
        <v>451</v>
      </c>
      <c r="BU15" s="1678" t="s">
        <v>1918</v>
      </c>
      <c r="BV15" s="1700" t="s">
        <v>1029</v>
      </c>
      <c r="BW15" s="1700"/>
      <c r="BX15" s="1700"/>
      <c r="BY15" s="1796" t="s">
        <v>2085</v>
      </c>
      <c r="BZ15" s="1851"/>
      <c r="CA15" s="2526"/>
      <c r="CB15" s="1853"/>
      <c r="CC15" s="1844" t="s">
        <v>2086</v>
      </c>
      <c r="CD15" s="1735" t="s">
        <v>2470</v>
      </c>
      <c r="CE15" s="1826" t="s">
        <v>1960</v>
      </c>
      <c r="CF15" s="1843">
        <v>40000</v>
      </c>
      <c r="CG15" s="1767" t="s">
        <v>2480</v>
      </c>
      <c r="CH15" s="1837" t="s">
        <v>693</v>
      </c>
      <c r="CI15" s="1782"/>
      <c r="CJ15" s="1836"/>
      <c r="CK15" s="268"/>
      <c r="CL15" s="268"/>
      <c r="CM15" s="268"/>
      <c r="CN15" s="268"/>
      <c r="CO15" s="268"/>
      <c r="CP15" s="268"/>
      <c r="CQ15" s="1744" t="s">
        <v>244</v>
      </c>
      <c r="CR15" s="1812"/>
      <c r="CS15" s="1812"/>
      <c r="CT15" s="1712"/>
      <c r="CU15" s="1712"/>
      <c r="CV15" s="1712"/>
      <c r="CW15" s="1812"/>
      <c r="CX15" s="1812"/>
      <c r="CY15" s="1812"/>
      <c r="CZ15" s="1812"/>
      <c r="DA15" s="1812"/>
      <c r="DB15" s="1813"/>
      <c r="DC15" s="1808" t="s">
        <v>1899</v>
      </c>
      <c r="DD15" s="1782" t="s">
        <v>1602</v>
      </c>
      <c r="DE15" s="1809"/>
      <c r="DF15" s="1810"/>
      <c r="DG15" s="1794" t="s">
        <v>2485</v>
      </c>
      <c r="DH15" s="1795">
        <v>1</v>
      </c>
      <c r="DI15" s="1744" t="s">
        <v>1900</v>
      </c>
      <c r="DJ15" s="1778">
        <v>1</v>
      </c>
      <c r="DK15" s="1790" t="s">
        <v>2486</v>
      </c>
      <c r="DL15" s="1764" t="s">
        <v>2490</v>
      </c>
      <c r="DM15" s="1791"/>
      <c r="DN15" s="1780"/>
      <c r="DO15" s="1741" t="s">
        <v>2497</v>
      </c>
      <c r="DP15" s="1781"/>
      <c r="DQ15" s="1779"/>
      <c r="DR15" s="1745"/>
      <c r="DS15" s="1782"/>
      <c r="DT15" s="1776"/>
      <c r="DU15" s="1764"/>
      <c r="DV15" s="1774"/>
      <c r="DW15" s="1772"/>
      <c r="DX15" s="1775"/>
      <c r="DY15" s="1768"/>
      <c r="DZ15" s="2352"/>
      <c r="EA15" s="1764"/>
      <c r="EB15" s="1765" t="s">
        <v>2506</v>
      </c>
      <c r="EC15" s="1763" t="s">
        <v>2518</v>
      </c>
      <c r="ED15" s="1766" t="s">
        <v>2512</v>
      </c>
      <c r="EE15" s="2324" t="s">
        <v>2561</v>
      </c>
      <c r="EF15" s="1764" t="s">
        <v>2556</v>
      </c>
      <c r="EG15" s="1766" t="s">
        <v>2558</v>
      </c>
      <c r="EH15" s="1758"/>
      <c r="EI15" s="1756"/>
      <c r="EJ15" s="1757"/>
      <c r="EK15" s="1759"/>
      <c r="EL15" s="1760"/>
      <c r="EM15" s="1761"/>
      <c r="EN15" s="2347"/>
    </row>
    <row r="16" spans="1:144" s="375" customFormat="1" ht="17.25" customHeight="1">
      <c r="A16" s="1164">
        <v>6</v>
      </c>
      <c r="B16" s="1164"/>
      <c r="C16" s="1164"/>
      <c r="D16" s="22"/>
      <c r="E16" s="22"/>
      <c r="F16" s="22"/>
      <c r="G16" s="22"/>
      <c r="H16" s="22"/>
      <c r="I16" s="22"/>
      <c r="J16" s="22"/>
      <c r="K16" s="167"/>
      <c r="L16" s="22"/>
      <c r="M16" s="22"/>
      <c r="N16" s="421"/>
      <c r="O16" s="2344" t="s">
        <v>2436</v>
      </c>
      <c r="P16" s="1373" t="s">
        <v>234</v>
      </c>
      <c r="Q16" s="1743" t="s">
        <v>2619</v>
      </c>
      <c r="R16" s="1375"/>
      <c r="S16" s="193"/>
      <c r="T16" s="193"/>
      <c r="U16" s="193"/>
      <c r="V16" s="193"/>
      <c r="W16" s="193"/>
      <c r="X16" s="2842"/>
      <c r="Y16" s="2842"/>
      <c r="Z16" s="1699" t="s">
        <v>1164</v>
      </c>
      <c r="AA16" s="1686">
        <v>99</v>
      </c>
      <c r="AB16" s="1686">
        <v>99</v>
      </c>
      <c r="AC16" s="1907">
        <f t="shared" ref="AC16:AC26" si="11">SUM(AA16:AB16)</f>
        <v>198</v>
      </c>
      <c r="AD16" s="1749"/>
      <c r="AE16" s="1911">
        <f t="shared" si="1"/>
        <v>0</v>
      </c>
      <c r="AF16" s="1908"/>
      <c r="AG16" s="1908"/>
      <c r="AH16" s="1908"/>
      <c r="AI16" s="1908"/>
      <c r="AJ16" s="1908"/>
      <c r="AK16" s="1908"/>
      <c r="AL16" s="1867">
        <f t="shared" si="7"/>
        <v>99</v>
      </c>
      <c r="AM16" s="1867">
        <f t="shared" si="8"/>
        <v>99</v>
      </c>
      <c r="AN16" s="1867">
        <f t="shared" si="9"/>
        <v>198</v>
      </c>
      <c r="AO16" s="1747" t="s">
        <v>1924</v>
      </c>
      <c r="AP16" s="1897"/>
      <c r="AQ16" s="1897"/>
      <c r="AR16" s="1896">
        <f t="shared" si="10"/>
        <v>0</v>
      </c>
      <c r="AS16" s="1899" t="s">
        <v>1876</v>
      </c>
      <c r="AT16" s="1897"/>
      <c r="AU16" s="1897"/>
      <c r="AV16" s="1898">
        <f t="shared" si="2"/>
        <v>0</v>
      </c>
      <c r="AW16" s="1689" t="s">
        <v>1998</v>
      </c>
      <c r="AX16" s="1691"/>
      <c r="AY16" s="1692">
        <v>1</v>
      </c>
      <c r="AZ16" s="1691"/>
      <c r="BA16" s="1693"/>
      <c r="BB16" s="1694">
        <f t="shared" si="3"/>
        <v>1</v>
      </c>
      <c r="BC16" s="1695"/>
      <c r="BD16" s="1693">
        <v>1</v>
      </c>
      <c r="BE16" s="1696"/>
      <c r="BF16" s="1691"/>
      <c r="BG16" s="1693"/>
      <c r="BH16" s="1697"/>
      <c r="BI16" s="22"/>
      <c r="BJ16" s="22"/>
      <c r="BK16" s="22"/>
      <c r="BL16" s="22"/>
      <c r="BM16" s="22"/>
      <c r="BN16" s="22"/>
      <c r="BO16" s="1859" t="s">
        <v>479</v>
      </c>
      <c r="BP16" s="1834"/>
      <c r="BQ16" s="1860" t="s">
        <v>1977</v>
      </c>
      <c r="BR16" s="1860"/>
      <c r="BS16" s="1860"/>
      <c r="BT16" s="1699" t="s">
        <v>450</v>
      </c>
      <c r="BU16" s="1678" t="s">
        <v>1918</v>
      </c>
      <c r="BV16" s="1700" t="s">
        <v>1029</v>
      </c>
      <c r="BW16" s="1700"/>
      <c r="BX16" s="1700"/>
      <c r="BY16" s="2526"/>
      <c r="BZ16" s="1851"/>
      <c r="CA16" s="1790"/>
      <c r="CB16" s="2523"/>
      <c r="CC16" s="1844" t="s">
        <v>2094</v>
      </c>
      <c r="CD16" s="1735" t="s">
        <v>2471</v>
      </c>
      <c r="CE16" s="145"/>
      <c r="CF16" s="416"/>
      <c r="CG16" s="1767" t="s">
        <v>2481</v>
      </c>
      <c r="CH16" s="1837"/>
      <c r="CI16" s="1782"/>
      <c r="CJ16" s="1836"/>
      <c r="CK16" s="268"/>
      <c r="CL16" s="268"/>
      <c r="CM16" s="268"/>
      <c r="CN16" s="268"/>
      <c r="CO16" s="268"/>
      <c r="CP16" s="268"/>
      <c r="CQ16" s="1814" t="s">
        <v>159</v>
      </c>
      <c r="CR16" s="1812"/>
      <c r="CS16" s="1812"/>
      <c r="CT16" s="1712"/>
      <c r="CU16" s="1712"/>
      <c r="CV16" s="1815"/>
      <c r="CW16" s="1815"/>
      <c r="CX16" s="1815"/>
      <c r="CY16" s="1815"/>
      <c r="CZ16" s="1812"/>
      <c r="DA16" s="1812"/>
      <c r="DB16" s="1816"/>
      <c r="DC16" s="1808" t="s">
        <v>194</v>
      </c>
      <c r="DD16" s="1782"/>
      <c r="DE16" s="1811"/>
      <c r="DF16" s="1810"/>
      <c r="DG16" s="1796" t="s">
        <v>2486</v>
      </c>
      <c r="DH16" s="1795">
        <v>1</v>
      </c>
      <c r="DI16" s="1797"/>
      <c r="DJ16" s="1798"/>
      <c r="DK16" s="1764" t="s">
        <v>2487</v>
      </c>
      <c r="DL16" s="1764" t="s">
        <v>2491</v>
      </c>
      <c r="DM16" s="1791"/>
      <c r="DN16" s="1780"/>
      <c r="DO16" s="1741"/>
      <c r="DP16" s="1778"/>
      <c r="DQ16" s="1779"/>
      <c r="DR16" s="1772"/>
      <c r="DS16" s="1783"/>
      <c r="DT16" s="1776"/>
      <c r="DU16" s="1764"/>
      <c r="DV16" s="1774"/>
      <c r="DW16" s="1772"/>
      <c r="DX16" s="1775"/>
      <c r="DY16" s="1768"/>
      <c r="DZ16" s="1765"/>
      <c r="EA16" s="1764"/>
      <c r="EB16" s="1765"/>
      <c r="EC16" s="1763" t="s">
        <v>2517</v>
      </c>
      <c r="ED16" s="1766"/>
      <c r="EE16" s="2326"/>
      <c r="EF16" s="1764" t="s">
        <v>2557</v>
      </c>
      <c r="EG16" s="1766" t="s">
        <v>2559</v>
      </c>
      <c r="EH16" s="1758"/>
      <c r="EI16" s="1756"/>
      <c r="EJ16" s="1757"/>
      <c r="EK16" s="1759"/>
      <c r="EL16" s="1760"/>
      <c r="EM16" s="1761"/>
      <c r="EN16" s="2347"/>
    </row>
    <row r="17" spans="1:144" s="375" customFormat="1" ht="17.25" customHeight="1">
      <c r="A17" s="1164">
        <v>7</v>
      </c>
      <c r="B17" s="1164"/>
      <c r="C17" s="1164"/>
      <c r="D17" s="22"/>
      <c r="E17" s="22"/>
      <c r="F17" s="22"/>
      <c r="G17" s="22"/>
      <c r="H17" s="22"/>
      <c r="I17" s="22"/>
      <c r="J17" s="22"/>
      <c r="K17" s="167"/>
      <c r="L17" s="22"/>
      <c r="M17" s="22"/>
      <c r="N17" s="193"/>
      <c r="O17" s="2344" t="s">
        <v>2437</v>
      </c>
      <c r="P17" s="1373" t="s">
        <v>2001</v>
      </c>
      <c r="Q17" s="1743" t="s">
        <v>2620</v>
      </c>
      <c r="R17" s="1375"/>
      <c r="S17" s="1374"/>
      <c r="T17" s="1374"/>
      <c r="U17" s="1374"/>
      <c r="V17" s="1374"/>
      <c r="W17" s="1374"/>
      <c r="X17" s="2842"/>
      <c r="Y17" s="2842"/>
      <c r="Z17" s="1699" t="s">
        <v>1165</v>
      </c>
      <c r="AA17" s="1686">
        <v>99</v>
      </c>
      <c r="AB17" s="1686">
        <v>99</v>
      </c>
      <c r="AC17" s="1907">
        <f t="shared" si="11"/>
        <v>198</v>
      </c>
      <c r="AD17" s="1749"/>
      <c r="AE17" s="1911">
        <f t="shared" si="1"/>
        <v>0</v>
      </c>
      <c r="AF17" s="1908"/>
      <c r="AG17" s="1908"/>
      <c r="AH17" s="1908"/>
      <c r="AI17" s="1908"/>
      <c r="AJ17" s="1908"/>
      <c r="AK17" s="1908"/>
      <c r="AL17" s="1867">
        <f t="shared" si="7"/>
        <v>99</v>
      </c>
      <c r="AM17" s="1867">
        <f t="shared" si="8"/>
        <v>99</v>
      </c>
      <c r="AN17" s="1867">
        <f t="shared" si="9"/>
        <v>198</v>
      </c>
      <c r="AO17" s="1747" t="s">
        <v>1925</v>
      </c>
      <c r="AP17" s="1897"/>
      <c r="AQ17" s="1897"/>
      <c r="AR17" s="1896">
        <f t="shared" si="10"/>
        <v>0</v>
      </c>
      <c r="AS17" s="1899" t="s">
        <v>1877</v>
      </c>
      <c r="AT17" s="1897"/>
      <c r="AU17" s="1897"/>
      <c r="AV17" s="1898">
        <f t="shared" si="2"/>
        <v>0</v>
      </c>
      <c r="AW17" s="1870" t="s">
        <v>1999</v>
      </c>
      <c r="AX17" s="1871"/>
      <c r="AY17" s="1872">
        <v>12</v>
      </c>
      <c r="AZ17" s="1871">
        <v>11</v>
      </c>
      <c r="BA17" s="1873">
        <v>1</v>
      </c>
      <c r="BB17" s="1874">
        <f t="shared" si="3"/>
        <v>0</v>
      </c>
      <c r="BC17" s="1875">
        <v>1</v>
      </c>
      <c r="BD17" s="1873">
        <v>10</v>
      </c>
      <c r="BE17" s="1876">
        <v>1</v>
      </c>
      <c r="BF17" s="1871"/>
      <c r="BG17" s="1873"/>
      <c r="BH17" s="1877"/>
      <c r="BI17" s="22"/>
      <c r="BJ17" s="22"/>
      <c r="BK17" s="22"/>
      <c r="BL17" s="22"/>
      <c r="BM17" s="22"/>
      <c r="BN17" s="22"/>
      <c r="BO17" s="1859" t="s">
        <v>480</v>
      </c>
      <c r="BP17" s="1834"/>
      <c r="BQ17" s="1860" t="s">
        <v>1977</v>
      </c>
      <c r="BR17" s="1860"/>
      <c r="BS17" s="1860"/>
      <c r="BT17" s="1699" t="s">
        <v>458</v>
      </c>
      <c r="BU17" s="1678"/>
      <c r="BV17" s="1700" t="s">
        <v>1029</v>
      </c>
      <c r="BW17" s="1700"/>
      <c r="BX17" s="1700"/>
      <c r="BY17" s="2526"/>
      <c r="BZ17" s="1851"/>
      <c r="CA17" s="2524"/>
      <c r="CB17" s="2525"/>
      <c r="CC17" s="1844" t="s">
        <v>1179</v>
      </c>
      <c r="CD17" s="1735" t="s">
        <v>2472</v>
      </c>
      <c r="CE17" s="145"/>
      <c r="CF17" s="416"/>
      <c r="CG17" s="1767" t="s">
        <v>2482</v>
      </c>
      <c r="CH17" s="1835">
        <v>100</v>
      </c>
      <c r="CI17" s="1782"/>
      <c r="CJ17" s="1836"/>
      <c r="CK17" s="268"/>
      <c r="CL17" s="268"/>
      <c r="CM17" s="268"/>
      <c r="CN17" s="268"/>
      <c r="CO17" s="268"/>
      <c r="CP17" s="268"/>
      <c r="CQ17" s="1701" t="s">
        <v>241</v>
      </c>
      <c r="CR17" s="1817"/>
      <c r="CS17" s="1817"/>
      <c r="CT17" s="1817"/>
      <c r="CU17" s="1817"/>
      <c r="CV17" s="1712"/>
      <c r="CW17" s="1818"/>
      <c r="CX17" s="1712"/>
      <c r="CY17" s="1817"/>
      <c r="CZ17" s="1817"/>
      <c r="DA17" s="1817"/>
      <c r="DB17" s="1819"/>
      <c r="DC17" s="22"/>
      <c r="DD17" s="22"/>
      <c r="DE17" s="267"/>
      <c r="DF17" s="267"/>
      <c r="DG17" s="1796" t="s">
        <v>2487</v>
      </c>
      <c r="DH17" s="1795">
        <v>1</v>
      </c>
      <c r="DI17" s="1799"/>
      <c r="DJ17" s="1798"/>
      <c r="DK17" s="1790"/>
      <c r="DL17" s="1764"/>
      <c r="DM17" s="1791"/>
      <c r="DN17" s="1784"/>
      <c r="DO17" s="1785"/>
      <c r="DP17" s="1786"/>
      <c r="DQ17" s="1787"/>
      <c r="DR17" s="1772"/>
      <c r="DS17" s="1783"/>
      <c r="DT17" s="1776"/>
      <c r="DU17" s="1776"/>
      <c r="DV17" s="1774"/>
      <c r="DW17" s="1772"/>
      <c r="DX17" s="1775"/>
      <c r="DY17" s="1768"/>
      <c r="DZ17" s="1765"/>
      <c r="EA17" s="1909"/>
      <c r="EB17" s="1765"/>
      <c r="EC17" s="1763" t="s">
        <v>2510</v>
      </c>
      <c r="ED17" s="1766"/>
      <c r="EE17" s="2326" t="s">
        <v>2562</v>
      </c>
      <c r="EF17" s="1762" t="s">
        <v>2563</v>
      </c>
      <c r="EG17" s="1766" t="s">
        <v>2565</v>
      </c>
      <c r="EH17" s="1759"/>
      <c r="EI17" s="1760"/>
      <c r="EJ17" s="1761"/>
      <c r="EK17" s="1759"/>
      <c r="EL17" s="1760"/>
      <c r="EM17" s="1761"/>
      <c r="EN17" s="2347"/>
    </row>
    <row r="18" spans="1:144" s="375" customFormat="1" ht="17.25" customHeight="1">
      <c r="A18" s="1164">
        <v>8</v>
      </c>
      <c r="B18" s="1164"/>
      <c r="C18" s="1164"/>
      <c r="D18" s="22"/>
      <c r="E18" s="22"/>
      <c r="F18" s="22"/>
      <c r="G18" s="22"/>
      <c r="H18" s="22"/>
      <c r="I18" s="22"/>
      <c r="J18" s="22"/>
      <c r="K18" s="167"/>
      <c r="L18" s="22"/>
      <c r="M18" s="22"/>
      <c r="N18" s="2353"/>
      <c r="O18" s="2344" t="s">
        <v>2438</v>
      </c>
      <c r="P18" s="1376"/>
      <c r="Q18" s="1374"/>
      <c r="R18" s="180"/>
      <c r="S18" s="1374"/>
      <c r="T18" s="2353"/>
      <c r="U18" s="2353"/>
      <c r="V18" s="2353"/>
      <c r="W18" s="2353"/>
      <c r="X18" s="2842"/>
      <c r="Y18" s="2842"/>
      <c r="Z18" s="1699" t="s">
        <v>254</v>
      </c>
      <c r="AA18" s="1686">
        <v>99</v>
      </c>
      <c r="AB18" s="1686">
        <v>99</v>
      </c>
      <c r="AC18" s="1907">
        <f t="shared" si="11"/>
        <v>198</v>
      </c>
      <c r="AD18" s="1749"/>
      <c r="AE18" s="1911">
        <f t="shared" si="1"/>
        <v>0</v>
      </c>
      <c r="AF18" s="1908"/>
      <c r="AG18" s="1908"/>
      <c r="AH18" s="1908"/>
      <c r="AI18" s="1908"/>
      <c r="AJ18" s="1908"/>
      <c r="AK18" s="1908"/>
      <c r="AL18" s="1867">
        <f t="shared" si="7"/>
        <v>99</v>
      </c>
      <c r="AM18" s="1867">
        <f t="shared" si="8"/>
        <v>99</v>
      </c>
      <c r="AN18" s="1867">
        <f t="shared" si="9"/>
        <v>198</v>
      </c>
      <c r="AO18" s="1747" t="s">
        <v>1926</v>
      </c>
      <c r="AP18" s="1897"/>
      <c r="AQ18" s="1897"/>
      <c r="AR18" s="1896">
        <f t="shared" si="10"/>
        <v>0</v>
      </c>
      <c r="AS18" s="1899" t="s">
        <v>1879</v>
      </c>
      <c r="AT18" s="1897"/>
      <c r="AU18" s="1897"/>
      <c r="AV18" s="1898">
        <f t="shared" si="2"/>
        <v>0</v>
      </c>
      <c r="AW18" s="1870" t="s">
        <v>2000</v>
      </c>
      <c r="AX18" s="1871"/>
      <c r="AY18" s="1872"/>
      <c r="AZ18" s="1871"/>
      <c r="BA18" s="1873"/>
      <c r="BB18" s="1874">
        <f t="shared" si="3"/>
        <v>0</v>
      </c>
      <c r="BC18" s="1875"/>
      <c r="BD18" s="1873"/>
      <c r="BE18" s="1876">
        <f t="shared" si="4"/>
        <v>0</v>
      </c>
      <c r="BF18" s="1871"/>
      <c r="BG18" s="1873"/>
      <c r="BH18" s="1877">
        <f t="shared" si="5"/>
        <v>0</v>
      </c>
      <c r="BI18" s="22"/>
      <c r="BJ18" s="22"/>
      <c r="BK18" s="22"/>
      <c r="BL18" s="22"/>
      <c r="BM18" s="22"/>
      <c r="BN18" s="22"/>
      <c r="BO18" s="2526"/>
      <c r="BP18" s="1834"/>
      <c r="BQ18" s="1860"/>
      <c r="BR18" s="1860"/>
      <c r="BS18" s="1860"/>
      <c r="BT18" s="1699" t="s">
        <v>459</v>
      </c>
      <c r="BU18" s="1678"/>
      <c r="BV18" s="1700" t="s">
        <v>1029</v>
      </c>
      <c r="BW18" s="1700"/>
      <c r="BX18" s="1700"/>
      <c r="BY18" s="1854" t="s">
        <v>1373</v>
      </c>
      <c r="BZ18" s="1855">
        <f>SUM(BZ11:BZ17)</f>
        <v>752595</v>
      </c>
      <c r="CA18" s="1854" t="s">
        <v>1373</v>
      </c>
      <c r="CB18" s="1855">
        <f>SUM(CB11:CB17)</f>
        <v>0</v>
      </c>
      <c r="CC18" s="1844" t="s">
        <v>235</v>
      </c>
      <c r="CD18" s="1735" t="s">
        <v>2473</v>
      </c>
      <c r="CE18" s="145"/>
      <c r="CF18" s="22"/>
      <c r="CG18" s="1767" t="s">
        <v>349</v>
      </c>
      <c r="CH18" s="1838"/>
      <c r="CI18" s="1839"/>
      <c r="CJ18" s="1840"/>
      <c r="CK18" s="268"/>
      <c r="CL18" s="268"/>
      <c r="CM18" s="268"/>
      <c r="CN18" s="268"/>
      <c r="CO18" s="268"/>
      <c r="CP18" s="268"/>
      <c r="CQ18" s="1744" t="s">
        <v>1635</v>
      </c>
      <c r="CR18" s="1820"/>
      <c r="CS18" s="1820"/>
      <c r="CT18" s="1821"/>
      <c r="CU18" s="1821"/>
      <c r="CV18" s="1677"/>
      <c r="CW18" s="1821"/>
      <c r="CX18" s="1778"/>
      <c r="CY18" s="1821"/>
      <c r="CZ18" s="1822"/>
      <c r="DA18" s="1821"/>
      <c r="DB18" s="1823"/>
      <c r="DC18" s="22"/>
      <c r="DD18" s="22"/>
      <c r="DE18" s="22"/>
      <c r="DF18" s="22"/>
      <c r="DG18" s="1800"/>
      <c r="DH18" s="1801"/>
      <c r="DI18" s="1799"/>
      <c r="DJ18" s="1799"/>
      <c r="DK18" s="1790"/>
      <c r="DL18" s="1764"/>
      <c r="DM18" s="1791"/>
      <c r="DN18" s="1784"/>
      <c r="DO18" s="1785"/>
      <c r="DP18" s="1786"/>
      <c r="DQ18" s="1787"/>
      <c r="DR18" s="1772"/>
      <c r="DS18" s="1783"/>
      <c r="DT18" s="1777"/>
      <c r="DU18" s="1777"/>
      <c r="DV18" s="1774"/>
      <c r="DW18" s="1772"/>
      <c r="DX18" s="1775"/>
      <c r="DY18" s="1768"/>
      <c r="DZ18" s="1765"/>
      <c r="EA18" s="1764"/>
      <c r="EB18" s="1765"/>
      <c r="EC18" s="1763" t="s">
        <v>2511</v>
      </c>
      <c r="ED18" s="1766"/>
      <c r="EE18" s="2326"/>
      <c r="EF18" s="1764" t="s">
        <v>2564</v>
      </c>
      <c r="EG18" s="1766" t="s">
        <v>2566</v>
      </c>
      <c r="EH18" s="1759"/>
      <c r="EI18" s="1760"/>
      <c r="EJ18" s="1761"/>
      <c r="EK18" s="1759"/>
      <c r="EL18" s="1760"/>
      <c r="EM18" s="1761"/>
      <c r="EN18" s="2347"/>
    </row>
    <row r="19" spans="1:144" s="375" customFormat="1" ht="17.25" customHeight="1">
      <c r="A19" s="1164">
        <v>9</v>
      </c>
      <c r="B19" s="1164"/>
      <c r="C19" s="1164"/>
      <c r="D19" s="22"/>
      <c r="E19" s="22"/>
      <c r="F19" s="22"/>
      <c r="G19" s="22"/>
      <c r="H19" s="22"/>
      <c r="I19" s="22"/>
      <c r="J19" s="22"/>
      <c r="K19" s="167"/>
      <c r="L19" s="22"/>
      <c r="M19" s="22"/>
      <c r="N19" s="193"/>
      <c r="O19" s="2344" t="s">
        <v>2439</v>
      </c>
      <c r="P19" s="145"/>
      <c r="Q19" s="145"/>
      <c r="R19" s="145"/>
      <c r="S19" s="145"/>
      <c r="T19" s="145"/>
      <c r="U19" s="145"/>
      <c r="V19" s="145"/>
      <c r="W19" s="145"/>
      <c r="X19" s="2842"/>
      <c r="Y19" s="2842"/>
      <c r="Z19" s="1699" t="s">
        <v>255</v>
      </c>
      <c r="AA19" s="1686">
        <v>99</v>
      </c>
      <c r="AB19" s="1686">
        <v>99</v>
      </c>
      <c r="AC19" s="1907">
        <f t="shared" si="11"/>
        <v>198</v>
      </c>
      <c r="AD19" s="1749"/>
      <c r="AE19" s="1911">
        <f t="shared" si="1"/>
        <v>0</v>
      </c>
      <c r="AF19" s="1908"/>
      <c r="AG19" s="1908"/>
      <c r="AH19" s="1908"/>
      <c r="AI19" s="1908"/>
      <c r="AJ19" s="1908"/>
      <c r="AK19" s="1908"/>
      <c r="AL19" s="1867">
        <f t="shared" si="7"/>
        <v>99</v>
      </c>
      <c r="AM19" s="1867">
        <f t="shared" si="8"/>
        <v>99</v>
      </c>
      <c r="AN19" s="1867">
        <f t="shared" si="9"/>
        <v>198</v>
      </c>
      <c r="AO19" s="1747" t="s">
        <v>1927</v>
      </c>
      <c r="AP19" s="1897"/>
      <c r="AQ19" s="1897"/>
      <c r="AR19" s="1896">
        <f t="shared" si="10"/>
        <v>0</v>
      </c>
      <c r="AS19" s="1899" t="s">
        <v>1878</v>
      </c>
      <c r="AT19" s="1897"/>
      <c r="AU19" s="1897"/>
      <c r="AV19" s="1898">
        <f t="shared" si="2"/>
        <v>0</v>
      </c>
      <c r="AW19" s="1886" t="s">
        <v>435</v>
      </c>
      <c r="AX19" s="1887"/>
      <c r="AY19" s="1888"/>
      <c r="AZ19" s="1887"/>
      <c r="BA19" s="1889"/>
      <c r="BB19" s="1890">
        <f t="shared" si="3"/>
        <v>0</v>
      </c>
      <c r="BC19" s="1891"/>
      <c r="BD19" s="1889"/>
      <c r="BE19" s="1892">
        <f t="shared" si="4"/>
        <v>0</v>
      </c>
      <c r="BF19" s="1887"/>
      <c r="BG19" s="1889"/>
      <c r="BH19" s="1893">
        <f t="shared" si="5"/>
        <v>0</v>
      </c>
      <c r="BI19" s="22"/>
      <c r="BJ19" s="22"/>
      <c r="BK19" s="22"/>
      <c r="BL19" s="22"/>
      <c r="BM19" s="22"/>
      <c r="BN19" s="22"/>
      <c r="BO19" s="2526"/>
      <c r="BP19" s="1834"/>
      <c r="BQ19" s="1860"/>
      <c r="BR19" s="1860"/>
      <c r="BS19" s="1860"/>
      <c r="BT19" s="1699" t="s">
        <v>454</v>
      </c>
      <c r="BU19" s="1678"/>
      <c r="BV19" s="1700" t="s">
        <v>1029</v>
      </c>
      <c r="BW19" s="1700"/>
      <c r="BX19" s="1700"/>
      <c r="BY19" s="172"/>
      <c r="BZ19" s="22"/>
      <c r="CA19" s="22"/>
      <c r="CB19" s="22"/>
      <c r="CC19" s="1742" t="s">
        <v>239</v>
      </c>
      <c r="CD19" s="1735" t="s">
        <v>2474</v>
      </c>
      <c r="CE19" s="145"/>
      <c r="CF19" s="22"/>
      <c r="CG19" s="1767" t="s">
        <v>350</v>
      </c>
      <c r="CH19" s="1835">
        <v>100</v>
      </c>
      <c r="CI19" s="1782"/>
      <c r="CJ19" s="1836"/>
      <c r="CK19" s="268"/>
      <c r="CL19" s="268"/>
      <c r="CM19" s="268"/>
      <c r="CN19" s="268"/>
      <c r="CO19" s="268"/>
      <c r="CP19" s="268"/>
      <c r="CQ19" s="1814" t="s">
        <v>2084</v>
      </c>
      <c r="CR19" s="1824"/>
      <c r="CS19" s="1824"/>
      <c r="CT19" s="1824"/>
      <c r="CU19" s="1824"/>
      <c r="CV19" s="1815"/>
      <c r="CW19" s="1824"/>
      <c r="CX19" s="1815"/>
      <c r="CY19" s="1824"/>
      <c r="CZ19" s="1824"/>
      <c r="DA19" s="1824"/>
      <c r="DB19" s="1816"/>
      <c r="DC19" s="22"/>
      <c r="DD19" s="22"/>
      <c r="DE19" s="22"/>
      <c r="DF19" s="22"/>
      <c r="DG19" s="1802"/>
      <c r="DH19" s="1802"/>
      <c r="DI19" s="1802"/>
      <c r="DJ19" s="1802"/>
      <c r="DK19" s="1803"/>
      <c r="DL19" s="1804"/>
      <c r="DM19" s="1805"/>
      <c r="DN19" s="1784"/>
      <c r="DO19" s="1785"/>
      <c r="DP19" s="1786"/>
      <c r="DQ19" s="1787"/>
      <c r="DR19" s="1772"/>
      <c r="DS19" s="1783"/>
      <c r="DT19" s="1776"/>
      <c r="DU19" s="1776"/>
      <c r="DV19" s="1774"/>
      <c r="DW19" s="1772"/>
      <c r="DX19" s="1775"/>
      <c r="DY19" s="1770"/>
      <c r="DZ19" s="1771"/>
      <c r="EA19" s="1772"/>
      <c r="EB19" s="1765" t="s">
        <v>2540</v>
      </c>
      <c r="EC19" s="1763" t="s">
        <v>2541</v>
      </c>
      <c r="ED19" s="1766" t="s">
        <v>2542</v>
      </c>
      <c r="EE19" s="2326" t="s">
        <v>2567</v>
      </c>
      <c r="EF19" s="1762" t="s">
        <v>2568</v>
      </c>
      <c r="EG19" s="1766" t="s">
        <v>2565</v>
      </c>
      <c r="EH19" s="1759"/>
      <c r="EI19" s="1760"/>
      <c r="EJ19" s="1761"/>
      <c r="EK19" s="1759"/>
      <c r="EL19" s="1760"/>
      <c r="EM19" s="1761"/>
      <c r="EN19" s="2347"/>
    </row>
    <row r="20" spans="1:144" s="375" customFormat="1" ht="17.25" customHeight="1">
      <c r="A20" s="1164">
        <v>10</v>
      </c>
      <c r="B20" s="1164"/>
      <c r="C20" s="1164"/>
      <c r="D20" s="22"/>
      <c r="E20" s="22"/>
      <c r="F20" s="22"/>
      <c r="G20" s="22"/>
      <c r="H20" s="22"/>
      <c r="I20" s="22"/>
      <c r="J20" s="22"/>
      <c r="K20" s="145"/>
      <c r="L20" s="22"/>
      <c r="M20" s="22"/>
      <c r="N20" s="193"/>
      <c r="O20" s="2344"/>
      <c r="P20" s="22"/>
      <c r="Q20" s="22"/>
      <c r="R20" s="22"/>
      <c r="S20" s="22"/>
      <c r="T20" s="22"/>
      <c r="U20" s="22"/>
      <c r="V20" s="22"/>
      <c r="W20" s="22"/>
      <c r="X20" s="2842"/>
      <c r="Y20" s="2842"/>
      <c r="Z20" s="2495" t="s">
        <v>256</v>
      </c>
      <c r="AA20" s="1686">
        <v>99</v>
      </c>
      <c r="AB20" s="1686">
        <v>99</v>
      </c>
      <c r="AC20" s="1907">
        <f t="shared" si="11"/>
        <v>198</v>
      </c>
      <c r="AD20" s="1902"/>
      <c r="AE20" s="2520">
        <f t="shared" si="1"/>
        <v>0</v>
      </c>
      <c r="AF20" s="1908"/>
      <c r="AG20" s="1908"/>
      <c r="AH20" s="1908"/>
      <c r="AI20" s="1908"/>
      <c r="AJ20" s="1908"/>
      <c r="AK20" s="1908"/>
      <c r="AL20" s="1867">
        <f t="shared" si="7"/>
        <v>99</v>
      </c>
      <c r="AM20" s="1867">
        <f t="shared" si="8"/>
        <v>99</v>
      </c>
      <c r="AN20" s="1867">
        <f t="shared" si="9"/>
        <v>198</v>
      </c>
      <c r="AO20" s="1747" t="s">
        <v>2171</v>
      </c>
      <c r="AP20" s="1897"/>
      <c r="AQ20" s="1897"/>
      <c r="AR20" s="1896">
        <f t="shared" si="10"/>
        <v>0</v>
      </c>
      <c r="AS20" s="1899" t="s">
        <v>329</v>
      </c>
      <c r="AT20" s="1898">
        <f>SUM(AT11:AT19)</f>
        <v>0</v>
      </c>
      <c r="AU20" s="1898">
        <f>SUM(AU11:AU19)</f>
        <v>0</v>
      </c>
      <c r="AV20" s="1898">
        <f>SUM(AV11:AV19)</f>
        <v>0</v>
      </c>
      <c r="AW20" s="1894" t="s">
        <v>1391</v>
      </c>
      <c r="AX20" s="1895">
        <f>SUM(AX12:AX15)</f>
        <v>8</v>
      </c>
      <c r="AY20" s="1895">
        <f t="shared" ref="AY20:BH20" si="12">SUM(AY12:AY15)</f>
        <v>16</v>
      </c>
      <c r="AZ20" s="1895">
        <f t="shared" si="12"/>
        <v>0</v>
      </c>
      <c r="BA20" s="1895">
        <f t="shared" si="12"/>
        <v>16</v>
      </c>
      <c r="BB20" s="1895">
        <f t="shared" si="12"/>
        <v>8</v>
      </c>
      <c r="BC20" s="1895">
        <f t="shared" si="12"/>
        <v>1</v>
      </c>
      <c r="BD20" s="1895">
        <f t="shared" si="12"/>
        <v>13</v>
      </c>
      <c r="BE20" s="1895">
        <f t="shared" si="12"/>
        <v>10</v>
      </c>
      <c r="BF20" s="1895">
        <f t="shared" si="12"/>
        <v>2</v>
      </c>
      <c r="BG20" s="1895">
        <f t="shared" si="12"/>
        <v>0</v>
      </c>
      <c r="BH20" s="2910">
        <f t="shared" si="12"/>
        <v>14</v>
      </c>
      <c r="BI20" s="22"/>
      <c r="BJ20" s="22"/>
      <c r="BK20" s="22"/>
      <c r="BL20" s="22"/>
      <c r="BM20" s="22"/>
      <c r="BN20" s="22"/>
      <c r="BO20" s="2138" t="s">
        <v>491</v>
      </c>
      <c r="BP20" s="1834"/>
      <c r="BQ20" s="1860" t="s">
        <v>1977</v>
      </c>
      <c r="BR20" s="1860"/>
      <c r="BS20" s="1860"/>
      <c r="BT20" s="1699" t="s">
        <v>460</v>
      </c>
      <c r="BU20" s="1678" t="s">
        <v>1918</v>
      </c>
      <c r="BV20" s="1700" t="s">
        <v>1029</v>
      </c>
      <c r="BW20" s="1700"/>
      <c r="BX20" s="1700"/>
      <c r="BY20" s="172"/>
      <c r="BZ20" s="22"/>
      <c r="CA20" s="22"/>
      <c r="CB20" s="22"/>
      <c r="CC20" s="1742" t="s">
        <v>1375</v>
      </c>
      <c r="CD20" s="1735" t="s">
        <v>2475</v>
      </c>
      <c r="CE20" s="145"/>
      <c r="CF20" s="22"/>
      <c r="CG20" s="1767"/>
      <c r="CH20" s="1841"/>
      <c r="CI20" s="1782"/>
      <c r="CJ20" s="1836"/>
      <c r="CK20" s="268"/>
      <c r="CL20" s="268"/>
      <c r="CM20" s="268"/>
      <c r="CN20" s="268"/>
      <c r="CO20" s="268"/>
      <c r="CP20" s="268"/>
      <c r="CQ20" s="1681" t="s">
        <v>1568</v>
      </c>
      <c r="CR20" s="1821"/>
      <c r="CS20" s="1821"/>
      <c r="CT20" s="1821"/>
      <c r="CU20" s="1821"/>
      <c r="CV20" s="1821"/>
      <c r="CW20" s="1821"/>
      <c r="CX20" s="1821"/>
      <c r="CY20" s="1821"/>
      <c r="CZ20" s="1821"/>
      <c r="DA20" s="1821"/>
      <c r="DB20" s="1825">
        <f>SUM(CR20:DA20)</f>
        <v>0</v>
      </c>
      <c r="DC20" s="22"/>
      <c r="DD20" s="22"/>
      <c r="DE20" s="22"/>
      <c r="DF20" s="22"/>
      <c r="DG20" s="1802"/>
      <c r="DH20" s="1802"/>
      <c r="DI20" s="1802"/>
      <c r="DJ20" s="1802"/>
      <c r="DK20" s="1803"/>
      <c r="DL20" s="1804"/>
      <c r="DM20" s="1805"/>
      <c r="DN20" s="1784"/>
      <c r="DO20" s="1785"/>
      <c r="DP20" s="1786"/>
      <c r="DQ20" s="1787"/>
      <c r="DR20" s="1772"/>
      <c r="DS20" s="1783"/>
      <c r="DT20" s="1776"/>
      <c r="DU20" s="1776"/>
      <c r="DV20" s="1774"/>
      <c r="DW20" s="1772"/>
      <c r="DX20" s="1775"/>
      <c r="DY20" s="1770"/>
      <c r="DZ20" s="1773"/>
      <c r="EA20" s="1772"/>
      <c r="EB20" s="1765"/>
      <c r="EC20" s="1763" t="s">
        <v>2543</v>
      </c>
      <c r="ED20" s="1766"/>
      <c r="EE20" s="2326"/>
      <c r="EF20" s="1764" t="s">
        <v>2564</v>
      </c>
      <c r="EG20" s="1766" t="s">
        <v>2566</v>
      </c>
      <c r="EH20" s="1759"/>
      <c r="EI20" s="1760"/>
      <c r="EJ20" s="1761"/>
      <c r="EK20" s="1759"/>
      <c r="EL20" s="1760"/>
      <c r="EM20" s="1761"/>
      <c r="EN20" s="2347"/>
    </row>
    <row r="21" spans="1:144" s="375" customFormat="1" ht="17.25" customHeight="1">
      <c r="A21" s="1164">
        <v>11</v>
      </c>
      <c r="B21" s="1164"/>
      <c r="C21" s="116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193"/>
      <c r="O21" s="2344"/>
      <c r="P21" s="22"/>
      <c r="Q21" s="22"/>
      <c r="R21" s="22"/>
      <c r="S21" s="22"/>
      <c r="T21" s="22"/>
      <c r="U21" s="22"/>
      <c r="V21" s="22"/>
      <c r="W21" s="22"/>
      <c r="X21" s="145"/>
      <c r="Y21" s="145"/>
      <c r="Z21" s="2507" t="s">
        <v>257</v>
      </c>
      <c r="AA21" s="1686">
        <v>99</v>
      </c>
      <c r="AB21" s="1686">
        <v>99</v>
      </c>
      <c r="AC21" s="1907">
        <f t="shared" si="11"/>
        <v>198</v>
      </c>
      <c r="AD21" s="2508"/>
      <c r="AE21" s="2518">
        <f t="shared" si="1"/>
        <v>0</v>
      </c>
      <c r="AF21" s="1908"/>
      <c r="AG21" s="1908"/>
      <c r="AH21" s="1908"/>
      <c r="AI21" s="1908"/>
      <c r="AJ21" s="1908"/>
      <c r="AK21" s="1908"/>
      <c r="AL21" s="2500">
        <f t="shared" si="7"/>
        <v>99</v>
      </c>
      <c r="AM21" s="2500">
        <f t="shared" si="8"/>
        <v>99</v>
      </c>
      <c r="AN21" s="2500">
        <f t="shared" si="9"/>
        <v>198</v>
      </c>
      <c r="AO21" s="1747" t="s">
        <v>329</v>
      </c>
      <c r="AP21" s="1896">
        <f>SUM(AP11:AP20)</f>
        <v>0</v>
      </c>
      <c r="AQ21" s="1896">
        <f>SUM(AQ11:AQ20)</f>
        <v>0</v>
      </c>
      <c r="AR21" s="1896">
        <f>SUM(AR11:AR20)</f>
        <v>0</v>
      </c>
      <c r="AS21" s="1377"/>
      <c r="AT21" s="1377"/>
      <c r="AU21" s="1377"/>
      <c r="AV21" s="1377"/>
      <c r="AW21" s="1894" t="s">
        <v>436</v>
      </c>
      <c r="AX21" s="1895">
        <f>SUM(AX11:AX19)</f>
        <v>9</v>
      </c>
      <c r="AY21" s="1895">
        <f t="shared" ref="AY21:BH21" si="13">SUM(AY11:AY19)</f>
        <v>29</v>
      </c>
      <c r="AZ21" s="1895">
        <f t="shared" si="13"/>
        <v>11</v>
      </c>
      <c r="BA21" s="1895">
        <f t="shared" si="13"/>
        <v>17</v>
      </c>
      <c r="BB21" s="1895">
        <f t="shared" si="13"/>
        <v>10</v>
      </c>
      <c r="BC21" s="1895">
        <f t="shared" si="13"/>
        <v>2</v>
      </c>
      <c r="BD21" s="1895">
        <f t="shared" si="13"/>
        <v>24</v>
      </c>
      <c r="BE21" s="1895">
        <f t="shared" si="13"/>
        <v>12</v>
      </c>
      <c r="BF21" s="1895">
        <f t="shared" si="13"/>
        <v>2</v>
      </c>
      <c r="BG21" s="1895">
        <f t="shared" si="13"/>
        <v>0</v>
      </c>
      <c r="BH21" s="2910">
        <f t="shared" si="13"/>
        <v>15</v>
      </c>
      <c r="BI21" s="22"/>
      <c r="BJ21" s="22"/>
      <c r="BK21" s="22"/>
      <c r="BL21" s="22"/>
      <c r="BM21" s="22"/>
      <c r="BN21" s="22"/>
      <c r="BO21" s="2138" t="s">
        <v>489</v>
      </c>
      <c r="BP21" s="1834"/>
      <c r="BQ21" s="1860" t="s">
        <v>1977</v>
      </c>
      <c r="BR21" s="1860"/>
      <c r="BS21" s="1860"/>
      <c r="BT21" s="1699" t="s">
        <v>463</v>
      </c>
      <c r="BU21" s="1678" t="s">
        <v>1918</v>
      </c>
      <c r="BV21" s="1700" t="s">
        <v>469</v>
      </c>
      <c r="BW21" s="1700"/>
      <c r="BX21" s="1700"/>
      <c r="BY21" s="172"/>
      <c r="BZ21" s="22"/>
      <c r="CA21" s="22"/>
      <c r="CB21" s="22"/>
      <c r="CC21" s="1734" t="s">
        <v>2094</v>
      </c>
      <c r="CD21" s="1735" t="s">
        <v>2476</v>
      </c>
      <c r="CE21" s="145"/>
      <c r="CF21" s="22"/>
      <c r="CG21" s="1767"/>
      <c r="CH21" s="1841"/>
      <c r="CI21" s="1782"/>
      <c r="CJ21" s="1836"/>
      <c r="CK21" s="458"/>
      <c r="CL21" s="458"/>
      <c r="CM21" s="458"/>
      <c r="CN21" s="458"/>
      <c r="CO21" s="458"/>
      <c r="CP21" s="458"/>
      <c r="CQ21" s="1826" t="s">
        <v>1569</v>
      </c>
      <c r="CR21" s="1818"/>
      <c r="CS21" s="1818"/>
      <c r="CT21" s="1818"/>
      <c r="CU21" s="1818"/>
      <c r="CV21" s="1818"/>
      <c r="CW21" s="1818"/>
      <c r="CX21" s="1818"/>
      <c r="CY21" s="1818"/>
      <c r="CZ21" s="1818"/>
      <c r="DA21" s="1818"/>
      <c r="DB21" s="1827">
        <f>SUM(CR21:DA21)</f>
        <v>0</v>
      </c>
      <c r="DC21" s="22"/>
      <c r="DD21" s="22"/>
      <c r="DE21" s="22"/>
      <c r="DF21" s="22"/>
      <c r="DG21" s="22"/>
      <c r="DH21" s="22"/>
      <c r="DI21" s="22"/>
      <c r="DJ21" s="22"/>
      <c r="DK21" s="417"/>
      <c r="DL21" s="418"/>
      <c r="DM21" s="419"/>
      <c r="DN21" s="1784"/>
      <c r="DO21" s="1785"/>
      <c r="DP21" s="1786"/>
      <c r="DQ21" s="1787"/>
      <c r="DR21" s="1772"/>
      <c r="DS21" s="1783"/>
      <c r="DT21" s="1776"/>
      <c r="DU21" s="1776"/>
      <c r="DV21" s="1774"/>
      <c r="DW21" s="1772"/>
      <c r="DX21" s="1775"/>
      <c r="DY21" s="1770"/>
      <c r="DZ21" s="1773"/>
      <c r="EA21" s="1772"/>
      <c r="EB21" s="1765" t="s">
        <v>2544</v>
      </c>
      <c r="EC21" s="1763" t="s">
        <v>2541</v>
      </c>
      <c r="ED21" s="1766" t="s">
        <v>2542</v>
      </c>
      <c r="EE21" s="2324"/>
      <c r="EF21" s="1764"/>
      <c r="EG21" s="1763"/>
      <c r="EH21" s="328"/>
      <c r="EI21" s="328"/>
      <c r="EJ21" s="328"/>
      <c r="EK21" s="328"/>
      <c r="EL21" s="328"/>
      <c r="EM21" s="328"/>
      <c r="EN21" s="167"/>
    </row>
    <row r="22" spans="1:144" s="375" customFormat="1" ht="17.25" customHeight="1">
      <c r="A22" s="1164">
        <v>12</v>
      </c>
      <c r="B22" s="1164"/>
      <c r="C22" s="1164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93"/>
      <c r="O22" s="2344"/>
      <c r="P22" s="22"/>
      <c r="Q22" s="22"/>
      <c r="R22" s="22"/>
      <c r="S22" s="22"/>
      <c r="T22" s="22"/>
      <c r="U22" s="22"/>
      <c r="V22" s="22"/>
      <c r="W22" s="22"/>
      <c r="X22" s="145"/>
      <c r="Y22" s="145"/>
      <c r="Z22" s="2509" t="s">
        <v>258</v>
      </c>
      <c r="AA22" s="1686">
        <v>99</v>
      </c>
      <c r="AB22" s="1686">
        <v>99</v>
      </c>
      <c r="AC22" s="1907">
        <f t="shared" si="11"/>
        <v>198</v>
      </c>
      <c r="AD22" s="2510"/>
      <c r="AE22" s="2514">
        <f t="shared" si="1"/>
        <v>0</v>
      </c>
      <c r="AF22" s="1908"/>
      <c r="AG22" s="1908"/>
      <c r="AH22" s="1908"/>
      <c r="AI22" s="1908"/>
      <c r="AJ22" s="1908"/>
      <c r="AK22" s="1908"/>
      <c r="AL22" s="2500">
        <f t="shared" si="7"/>
        <v>99</v>
      </c>
      <c r="AM22" s="2500">
        <f t="shared" si="8"/>
        <v>99</v>
      </c>
      <c r="AN22" s="2500">
        <f t="shared" si="9"/>
        <v>198</v>
      </c>
      <c r="AO22" s="167"/>
      <c r="AP22" s="1377"/>
      <c r="AQ22" s="1377"/>
      <c r="AR22" s="1377"/>
      <c r="AS22" s="1377"/>
      <c r="AT22" s="1377"/>
      <c r="AU22" s="1377"/>
      <c r="AV22" s="1377"/>
      <c r="AW22" s="145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138" t="s">
        <v>490</v>
      </c>
      <c r="BP22" s="1861"/>
      <c r="BQ22" s="1862"/>
      <c r="BR22" s="1862"/>
      <c r="BS22" s="1862"/>
      <c r="BT22" s="2526"/>
      <c r="BU22" s="1740"/>
      <c r="BV22" s="1856"/>
      <c r="BW22" s="1856"/>
      <c r="BX22" s="1856"/>
      <c r="BY22" s="22"/>
      <c r="BZ22" s="22"/>
      <c r="CA22" s="22"/>
      <c r="CB22" s="22"/>
      <c r="CC22" s="1734" t="s">
        <v>1179</v>
      </c>
      <c r="CD22" s="1735" t="s">
        <v>2477</v>
      </c>
      <c r="CE22" s="145"/>
      <c r="CF22" s="22"/>
      <c r="CG22" s="1767"/>
      <c r="CH22" s="1841"/>
      <c r="CI22" s="1782"/>
      <c r="CJ22" s="1836"/>
      <c r="CK22" s="458"/>
      <c r="CL22" s="458"/>
      <c r="CM22" s="458"/>
      <c r="CN22" s="458"/>
      <c r="CO22" s="458"/>
      <c r="CP22" s="458"/>
      <c r="CQ22" s="1814" t="s">
        <v>1570</v>
      </c>
      <c r="CR22" s="1815"/>
      <c r="CS22" s="1815"/>
      <c r="CT22" s="1815"/>
      <c r="CU22" s="1815"/>
      <c r="CV22" s="1815"/>
      <c r="CW22" s="1815"/>
      <c r="CX22" s="1815"/>
      <c r="CY22" s="1815"/>
      <c r="CZ22" s="1815"/>
      <c r="DA22" s="1815"/>
      <c r="DB22" s="1816">
        <f>SUM(CR22:DA22)</f>
        <v>0</v>
      </c>
      <c r="DC22" s="22"/>
      <c r="DD22" s="22"/>
      <c r="DE22" s="22"/>
      <c r="DF22" s="22"/>
      <c r="DG22" s="22"/>
      <c r="DH22" s="22"/>
      <c r="DI22" s="22"/>
      <c r="DJ22" s="22"/>
      <c r="DK22" s="417"/>
      <c r="DL22" s="418"/>
      <c r="DM22" s="420"/>
      <c r="DN22" s="1784"/>
      <c r="DO22" s="1785"/>
      <c r="DP22" s="1786"/>
      <c r="DQ22" s="1787"/>
      <c r="DR22" s="1772"/>
      <c r="DS22" s="1783"/>
      <c r="DT22" s="2152"/>
      <c r="DU22" s="2152"/>
      <c r="DV22" s="2153"/>
      <c r="DW22" s="2154"/>
      <c r="DX22" s="2155"/>
      <c r="DY22" s="1770"/>
      <c r="DZ22" s="1773"/>
      <c r="EA22" s="1772"/>
      <c r="EB22" s="1765"/>
      <c r="EC22" s="1763" t="s">
        <v>2543</v>
      </c>
      <c r="ED22" s="1766"/>
      <c r="EE22" s="2324"/>
      <c r="EF22" s="1764"/>
      <c r="EG22" s="1763"/>
      <c r="EH22" s="328"/>
      <c r="EI22" s="328"/>
      <c r="EJ22" s="328"/>
      <c r="EK22" s="328"/>
      <c r="EL22" s="328"/>
      <c r="EM22" s="328"/>
      <c r="EN22" s="167"/>
    </row>
    <row r="23" spans="1:144" s="375" customFormat="1" ht="17.25" customHeight="1">
      <c r="A23" s="1164">
        <v>13</v>
      </c>
      <c r="B23" s="1164"/>
      <c r="C23" s="1164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193"/>
      <c r="O23" s="2344"/>
      <c r="P23" s="22"/>
      <c r="Q23" s="22"/>
      <c r="R23" s="22"/>
      <c r="S23" s="22"/>
      <c r="T23" s="22"/>
      <c r="U23" s="22"/>
      <c r="V23" s="22"/>
      <c r="W23" s="22"/>
      <c r="X23" s="145"/>
      <c r="Y23" s="145"/>
      <c r="Z23" s="2511" t="s">
        <v>259</v>
      </c>
      <c r="AA23" s="1686">
        <v>99</v>
      </c>
      <c r="AB23" s="1686">
        <v>99</v>
      </c>
      <c r="AC23" s="1907">
        <f t="shared" si="11"/>
        <v>198</v>
      </c>
      <c r="AD23" s="2512"/>
      <c r="AE23" s="2522">
        <f t="shared" si="1"/>
        <v>0</v>
      </c>
      <c r="AF23" s="1908"/>
      <c r="AG23" s="1908"/>
      <c r="AH23" s="1908"/>
      <c r="AI23" s="1908"/>
      <c r="AJ23" s="1908"/>
      <c r="AK23" s="1908"/>
      <c r="AL23" s="2500">
        <f t="shared" si="7"/>
        <v>99</v>
      </c>
      <c r="AM23" s="2500">
        <f t="shared" si="8"/>
        <v>99</v>
      </c>
      <c r="AN23" s="2500">
        <f t="shared" si="9"/>
        <v>198</v>
      </c>
      <c r="AO23" s="167"/>
      <c r="AP23" s="1377"/>
      <c r="AQ23" s="1377"/>
      <c r="AR23" s="1377"/>
      <c r="AS23" s="1377"/>
      <c r="AT23" s="1377"/>
      <c r="AU23" s="1377"/>
      <c r="AV23" s="1377"/>
      <c r="AW23" s="145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1859" t="s">
        <v>481</v>
      </c>
      <c r="BP23" s="1740" t="s">
        <v>2570</v>
      </c>
      <c r="BQ23" s="1860" t="s">
        <v>1977</v>
      </c>
      <c r="BR23" s="1856" t="s">
        <v>227</v>
      </c>
      <c r="BS23" s="1856"/>
      <c r="BT23" s="2526"/>
      <c r="BU23" s="1740"/>
      <c r="BV23" s="1856"/>
      <c r="BW23" s="1856"/>
      <c r="BX23" s="1856"/>
      <c r="BY23" s="22"/>
      <c r="BZ23" s="22"/>
      <c r="CA23" s="22"/>
      <c r="CB23" s="22"/>
      <c r="CC23" s="1734" t="s">
        <v>235</v>
      </c>
      <c r="CD23" s="1846"/>
      <c r="CE23" s="22"/>
      <c r="CF23" s="22"/>
      <c r="CG23" s="1767"/>
      <c r="CH23" s="1841"/>
      <c r="CI23" s="1782"/>
      <c r="CJ23" s="1836"/>
      <c r="CK23" s="458"/>
      <c r="CL23" s="458"/>
      <c r="CM23" s="458"/>
      <c r="CN23" s="458"/>
      <c r="CO23" s="458"/>
      <c r="CP23" s="458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22"/>
      <c r="DD23" s="22"/>
      <c r="DE23" s="22"/>
      <c r="DF23" s="22"/>
      <c r="DG23" s="22"/>
      <c r="DH23" s="22"/>
      <c r="DI23" s="22"/>
      <c r="DJ23" s="22"/>
      <c r="DK23" s="167"/>
      <c r="DL23" s="145"/>
      <c r="DM23" s="265"/>
      <c r="DN23" s="1780"/>
      <c r="DO23" s="1741"/>
      <c r="DP23" s="1781"/>
      <c r="DQ23" s="1779"/>
      <c r="DR23" s="1745"/>
      <c r="DS23" s="1782"/>
      <c r="DT23" s="2159"/>
      <c r="DU23" s="2156"/>
      <c r="DV23" s="2156"/>
      <c r="DW23" s="2156"/>
      <c r="DX23" s="2156"/>
      <c r="DY23" s="1775"/>
      <c r="DZ23" s="1773"/>
      <c r="EA23" s="1772"/>
      <c r="EB23" s="1765" t="s">
        <v>2545</v>
      </c>
      <c r="EC23" s="1763" t="s">
        <v>2541</v>
      </c>
      <c r="ED23" s="1766" t="s">
        <v>2542</v>
      </c>
      <c r="EE23" s="2325"/>
      <c r="EF23" s="1764"/>
      <c r="EG23" s="1763"/>
      <c r="EH23" s="266"/>
      <c r="EI23" s="266"/>
      <c r="EJ23" s="266"/>
      <c r="EK23" s="266"/>
      <c r="EL23" s="266"/>
      <c r="EM23" s="266"/>
      <c r="EN23" s="167"/>
    </row>
    <row r="24" spans="1:144" s="375" customFormat="1" ht="17.25" customHeight="1">
      <c r="A24" s="1164">
        <v>14</v>
      </c>
      <c r="B24" s="1164"/>
      <c r="C24" s="1164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193"/>
      <c r="O24" s="2344"/>
      <c r="P24" s="22"/>
      <c r="Q24" s="22"/>
      <c r="R24" s="22"/>
      <c r="S24" s="22"/>
      <c r="T24" s="22"/>
      <c r="U24" s="22"/>
      <c r="V24" s="22"/>
      <c r="W24" s="22"/>
      <c r="X24" s="145"/>
      <c r="Y24" s="145"/>
      <c r="Z24" s="2496" t="s">
        <v>260</v>
      </c>
      <c r="AA24" s="1686"/>
      <c r="AB24" s="1686"/>
      <c r="AC24" s="1907">
        <f t="shared" si="11"/>
        <v>0</v>
      </c>
      <c r="AD24" s="2516">
        <f>IF((AC24/40)-INT(AC24/40)&gt;0,INT(AC24/40)+1,INT(AC24/40))</f>
        <v>0</v>
      </c>
      <c r="AE24" s="2518">
        <f t="shared" si="1"/>
        <v>0</v>
      </c>
      <c r="AF24" s="1903"/>
      <c r="AG24" s="1903"/>
      <c r="AH24" s="1903"/>
      <c r="AI24" s="1903"/>
      <c r="AJ24" s="1903"/>
      <c r="AK24" s="1903"/>
      <c r="AL24" s="2479">
        <f t="shared" si="7"/>
        <v>0</v>
      </c>
      <c r="AM24" s="2479">
        <f t="shared" si="8"/>
        <v>0</v>
      </c>
      <c r="AN24" s="2479">
        <f t="shared" si="9"/>
        <v>0</v>
      </c>
      <c r="AO24" s="167"/>
      <c r="AP24" s="1377"/>
      <c r="AQ24" s="1377"/>
      <c r="AR24" s="1377"/>
      <c r="AS24" s="1377"/>
      <c r="AT24" s="1377"/>
      <c r="AU24" s="1377"/>
      <c r="AV24" s="1377"/>
      <c r="AW24" s="145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1859" t="s">
        <v>482</v>
      </c>
      <c r="BP24" s="1834" t="s">
        <v>1918</v>
      </c>
      <c r="BQ24" s="1860" t="s">
        <v>1977</v>
      </c>
      <c r="BR24" s="1860" t="s">
        <v>227</v>
      </c>
      <c r="BS24" s="1860"/>
      <c r="BT24" s="2148" t="s">
        <v>470</v>
      </c>
      <c r="BU24" s="1857"/>
      <c r="BV24" s="1858"/>
      <c r="BW24" s="1858"/>
      <c r="BX24" s="1858"/>
      <c r="BY24" s="22"/>
      <c r="BZ24" s="22"/>
      <c r="CA24" s="22"/>
      <c r="CB24" s="22"/>
      <c r="CC24" s="1734" t="s">
        <v>239</v>
      </c>
      <c r="CD24" s="1847"/>
      <c r="CE24" s="22"/>
      <c r="CF24" s="22"/>
      <c r="CG24" s="1767"/>
      <c r="CH24" s="1841"/>
      <c r="CI24" s="1782"/>
      <c r="CJ24" s="1836"/>
      <c r="CK24" s="458"/>
      <c r="CL24" s="458"/>
      <c r="CM24" s="458"/>
      <c r="CN24" s="458"/>
      <c r="CO24" s="458"/>
      <c r="CP24" s="458"/>
      <c r="CQ24" s="178"/>
      <c r="CR24" s="178"/>
      <c r="CS24" s="178"/>
      <c r="CT24" s="178"/>
      <c r="CU24" s="178"/>
      <c r="CV24" s="178"/>
      <c r="CW24" s="178"/>
      <c r="CX24" s="178"/>
      <c r="CY24" s="178"/>
      <c r="CZ24" s="178"/>
      <c r="DA24" s="178"/>
      <c r="DB24" s="178"/>
      <c r="DC24" s="22"/>
      <c r="DD24" s="22"/>
      <c r="DE24" s="22"/>
      <c r="DF24" s="22"/>
      <c r="DG24" s="22"/>
      <c r="DH24" s="22"/>
      <c r="DI24" s="22"/>
      <c r="DJ24" s="22"/>
      <c r="DK24" s="167"/>
      <c r="DL24" s="145"/>
      <c r="DM24" s="265"/>
      <c r="DN24" s="1780"/>
      <c r="DO24" s="1741"/>
      <c r="DP24" s="1781"/>
      <c r="DQ24" s="1779"/>
      <c r="DR24" s="1745"/>
      <c r="DS24" s="1782"/>
      <c r="DT24" s="2159"/>
      <c r="DU24" s="2156"/>
      <c r="DV24" s="2156"/>
      <c r="DW24" s="2156"/>
      <c r="DX24" s="2156"/>
      <c r="DY24" s="1775"/>
      <c r="DZ24" s="1773"/>
      <c r="EA24" s="1772"/>
      <c r="EB24" s="1765"/>
      <c r="EC24" s="1763" t="s">
        <v>2543</v>
      </c>
      <c r="ED24" s="1766"/>
      <c r="EE24" s="2324"/>
      <c r="EF24" s="1764"/>
      <c r="EG24" s="1763"/>
      <c r="EH24" s="266"/>
      <c r="EI24" s="266"/>
      <c r="EJ24" s="266"/>
      <c r="EK24" s="266"/>
      <c r="EL24" s="266"/>
      <c r="EM24" s="266"/>
      <c r="EN24" s="167"/>
    </row>
    <row r="25" spans="1:144" s="375" customFormat="1" ht="17.25" customHeight="1">
      <c r="A25" s="1164">
        <v>15</v>
      </c>
      <c r="B25" s="1164"/>
      <c r="C25" s="1164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93"/>
      <c r="O25" s="2344"/>
      <c r="P25" s="22"/>
      <c r="Q25" s="22"/>
      <c r="R25" s="22"/>
      <c r="S25" s="22"/>
      <c r="T25" s="22"/>
      <c r="U25" s="22"/>
      <c r="V25" s="22"/>
      <c r="W25" s="22"/>
      <c r="X25" s="145"/>
      <c r="Y25" s="145"/>
      <c r="Z25" s="2497" t="s">
        <v>261</v>
      </c>
      <c r="AA25" s="1686"/>
      <c r="AB25" s="1686"/>
      <c r="AC25" s="1907">
        <f t="shared" si="11"/>
        <v>0</v>
      </c>
      <c r="AD25" s="2516">
        <f>IF((AC25/40)-INT(AC25/40)&gt;0,INT(AC25/40)+1,INT(AC25/40))</f>
        <v>0</v>
      </c>
      <c r="AE25" s="2514">
        <f t="shared" si="1"/>
        <v>0</v>
      </c>
      <c r="AF25" s="1909"/>
      <c r="AG25" s="1909"/>
      <c r="AH25" s="1909"/>
      <c r="AI25" s="1909"/>
      <c r="AJ25" s="1909"/>
      <c r="AK25" s="1909"/>
      <c r="AL25" s="2479">
        <f t="shared" si="7"/>
        <v>0</v>
      </c>
      <c r="AM25" s="2479">
        <f t="shared" si="8"/>
        <v>0</v>
      </c>
      <c r="AN25" s="2479">
        <f t="shared" si="9"/>
        <v>0</v>
      </c>
      <c r="AO25" s="167"/>
      <c r="AP25" s="1377"/>
      <c r="AQ25" s="1377"/>
      <c r="AR25" s="1377"/>
      <c r="AS25" s="1377"/>
      <c r="AT25" s="1377"/>
      <c r="AU25" s="1377"/>
      <c r="AV25" s="1377"/>
      <c r="AW25" s="145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1859" t="s">
        <v>483</v>
      </c>
      <c r="BP25" s="1678" t="s">
        <v>1918</v>
      </c>
      <c r="BQ25" s="1860" t="s">
        <v>1977</v>
      </c>
      <c r="BR25" s="1856" t="s">
        <v>227</v>
      </c>
      <c r="BS25" s="1860"/>
      <c r="BT25" s="1699" t="s">
        <v>461</v>
      </c>
      <c r="BU25" s="1678" t="s">
        <v>1918</v>
      </c>
      <c r="BV25" s="1700" t="s">
        <v>462</v>
      </c>
      <c r="BW25" s="1700"/>
      <c r="BX25" s="1700"/>
      <c r="BY25" s="22"/>
      <c r="BZ25" s="22"/>
      <c r="CA25" s="22"/>
      <c r="CB25" s="22"/>
      <c r="CC25" s="1734" t="s">
        <v>2337</v>
      </c>
      <c r="CD25" s="1847"/>
      <c r="CE25" s="22"/>
      <c r="CF25" s="22"/>
      <c r="CG25" s="1767"/>
      <c r="CH25" s="1841"/>
      <c r="CI25" s="1782"/>
      <c r="CJ25" s="1836"/>
      <c r="CK25" s="458"/>
      <c r="CL25" s="458"/>
      <c r="CM25" s="458"/>
      <c r="CN25" s="458"/>
      <c r="CO25" s="458"/>
      <c r="CP25" s="458"/>
      <c r="CQ25" s="178"/>
      <c r="CR25" s="178"/>
      <c r="CS25" s="178"/>
      <c r="CT25" s="178"/>
      <c r="CU25" s="178"/>
      <c r="CV25" s="178"/>
      <c r="CW25" s="178"/>
      <c r="CX25" s="178"/>
      <c r="CY25" s="178"/>
      <c r="CZ25" s="178"/>
      <c r="DA25" s="178"/>
      <c r="DB25" s="178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1780"/>
      <c r="DO25" s="1741"/>
      <c r="DP25" s="1781"/>
      <c r="DQ25" s="1779"/>
      <c r="DR25" s="1745"/>
      <c r="DS25" s="1782"/>
      <c r="DT25" s="2159"/>
      <c r="DU25" s="2156"/>
      <c r="DV25" s="2156"/>
      <c r="DW25" s="2156"/>
      <c r="DX25" s="2156"/>
      <c r="DY25" s="1775"/>
      <c r="DZ25" s="1773"/>
      <c r="EA25" s="1772"/>
      <c r="EB25" s="1765" t="s">
        <v>2546</v>
      </c>
      <c r="EC25" s="1763" t="s">
        <v>2547</v>
      </c>
      <c r="ED25" s="1766" t="s">
        <v>2549</v>
      </c>
      <c r="EE25" s="2324"/>
      <c r="EF25" s="1764"/>
      <c r="EG25" s="1763"/>
      <c r="EH25" s="193"/>
      <c r="EI25" s="193"/>
      <c r="EJ25" s="193"/>
      <c r="EK25" s="193"/>
      <c r="EL25" s="193"/>
      <c r="EM25" s="193"/>
      <c r="EN25" s="167"/>
    </row>
    <row r="26" spans="1:144" s="375" customFormat="1" ht="17.25" customHeight="1">
      <c r="A26" s="1164">
        <v>16</v>
      </c>
      <c r="B26" s="1164"/>
      <c r="C26" s="1164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93"/>
      <c r="O26" s="192"/>
      <c r="P26" s="22"/>
      <c r="Q26" s="22"/>
      <c r="R26" s="22"/>
      <c r="S26" s="22"/>
      <c r="T26" s="22"/>
      <c r="U26" s="22"/>
      <c r="V26" s="22"/>
      <c r="W26" s="22"/>
      <c r="X26" s="145"/>
      <c r="Y26" s="145"/>
      <c r="Z26" s="2501" t="s">
        <v>262</v>
      </c>
      <c r="AA26" s="1686"/>
      <c r="AB26" s="1686"/>
      <c r="AC26" s="1907">
        <f t="shared" si="11"/>
        <v>0</v>
      </c>
      <c r="AD26" s="2517">
        <f>IF((AC26/40)-INT(AC26/40)&gt;0,INT(AC26/40)+1,INT(AC26/40))</f>
        <v>0</v>
      </c>
      <c r="AE26" s="2515">
        <f t="shared" si="1"/>
        <v>0</v>
      </c>
      <c r="AF26" s="2502"/>
      <c r="AG26" s="2502"/>
      <c r="AH26" s="2502"/>
      <c r="AI26" s="2502"/>
      <c r="AJ26" s="2502"/>
      <c r="AK26" s="2502"/>
      <c r="AL26" s="2479">
        <f t="shared" si="7"/>
        <v>0</v>
      </c>
      <c r="AM26" s="2479">
        <f t="shared" si="8"/>
        <v>0</v>
      </c>
      <c r="AN26" s="2479">
        <f t="shared" si="9"/>
        <v>0</v>
      </c>
      <c r="AO26" s="167"/>
      <c r="AP26" s="1377"/>
      <c r="AQ26" s="1377"/>
      <c r="AR26" s="1377"/>
      <c r="AS26" s="1377"/>
      <c r="AT26" s="1377"/>
      <c r="AU26" s="1377"/>
      <c r="AV26" s="1377"/>
      <c r="AW26" s="145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1859" t="s">
        <v>484</v>
      </c>
      <c r="BP26" s="1864">
        <v>6</v>
      </c>
      <c r="BQ26" s="1860" t="s">
        <v>1977</v>
      </c>
      <c r="BR26" s="1856" t="s">
        <v>227</v>
      </c>
      <c r="BS26" s="1700"/>
      <c r="BT26" s="1699" t="s">
        <v>465</v>
      </c>
      <c r="BU26" s="1678" t="s">
        <v>2570</v>
      </c>
      <c r="BV26" s="1700" t="s">
        <v>452</v>
      </c>
      <c r="BW26" s="1700"/>
      <c r="BX26" s="1700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173"/>
      <c r="CK26" s="458"/>
      <c r="CL26" s="458"/>
      <c r="CM26" s="458"/>
      <c r="CN26" s="458"/>
      <c r="CO26" s="458"/>
      <c r="CP26" s="458"/>
      <c r="CQ26" s="458"/>
      <c r="CR26" s="458"/>
      <c r="CS26" s="458"/>
      <c r="CT26" s="458"/>
      <c r="CU26" s="458"/>
      <c r="CV26" s="458"/>
      <c r="CW26" s="458"/>
      <c r="CX26" s="458"/>
      <c r="CY26" s="458"/>
      <c r="CZ26" s="458"/>
      <c r="DA26" s="458"/>
      <c r="DB26" s="458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1779"/>
      <c r="DR26" s="1745"/>
      <c r="DS26" s="1782"/>
      <c r="DT26" s="2159"/>
      <c r="DU26" s="2156"/>
      <c r="DV26" s="2156"/>
      <c r="DW26" s="2156"/>
      <c r="DX26" s="2156"/>
      <c r="DY26" s="1775"/>
      <c r="DZ26" s="1773"/>
      <c r="EA26" s="1772"/>
      <c r="EB26" s="1765"/>
      <c r="EC26" s="1763" t="s">
        <v>2548</v>
      </c>
      <c r="ED26" s="1766"/>
      <c r="EE26" s="2324"/>
      <c r="EF26" s="1764"/>
      <c r="EG26" s="1763"/>
      <c r="EH26" s="193"/>
      <c r="EI26" s="193"/>
      <c r="EJ26" s="193"/>
      <c r="EK26" s="193"/>
      <c r="EL26" s="193"/>
      <c r="EM26" s="193"/>
      <c r="EN26" s="167"/>
    </row>
    <row r="27" spans="1:144" s="375" customFormat="1" ht="17.25" customHeight="1">
      <c r="A27" s="1164">
        <v>17</v>
      </c>
      <c r="B27" s="1164"/>
      <c r="C27" s="1164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193"/>
      <c r="O27" s="1514"/>
      <c r="P27" s="22"/>
      <c r="Q27" s="22"/>
      <c r="R27" s="22"/>
      <c r="S27" s="22"/>
      <c r="T27" s="22"/>
      <c r="U27" s="22"/>
      <c r="V27" s="22"/>
      <c r="W27" s="22"/>
      <c r="X27" s="145"/>
      <c r="Y27" s="145"/>
      <c r="Z27" s="2503" t="s">
        <v>575</v>
      </c>
      <c r="AA27" s="2504">
        <f>SUM(AA15:AA20)</f>
        <v>594</v>
      </c>
      <c r="AB27" s="2504">
        <f t="shared" ref="AB27:AN27" si="14">SUM(AB15:AB20)</f>
        <v>594</v>
      </c>
      <c r="AC27" s="2504">
        <f t="shared" si="14"/>
        <v>1188</v>
      </c>
      <c r="AD27" s="2504">
        <f t="shared" si="14"/>
        <v>0</v>
      </c>
      <c r="AE27" s="2515">
        <f t="shared" si="1"/>
        <v>0</v>
      </c>
      <c r="AF27" s="2504">
        <f t="shared" si="14"/>
        <v>0</v>
      </c>
      <c r="AG27" s="2504">
        <f t="shared" si="14"/>
        <v>0</v>
      </c>
      <c r="AH27" s="2504">
        <f t="shared" si="14"/>
        <v>0</v>
      </c>
      <c r="AI27" s="2504">
        <f t="shared" si="14"/>
        <v>0</v>
      </c>
      <c r="AJ27" s="2504">
        <f t="shared" si="14"/>
        <v>0</v>
      </c>
      <c r="AK27" s="2504">
        <f t="shared" si="14"/>
        <v>0</v>
      </c>
      <c r="AL27" s="2504">
        <f t="shared" si="14"/>
        <v>594</v>
      </c>
      <c r="AM27" s="2504">
        <f t="shared" si="14"/>
        <v>594</v>
      </c>
      <c r="AN27" s="2504">
        <f t="shared" si="14"/>
        <v>1188</v>
      </c>
      <c r="AO27" s="167"/>
      <c r="AP27" s="145"/>
      <c r="AQ27" s="145"/>
      <c r="AR27" s="145"/>
      <c r="AS27" s="145"/>
      <c r="AT27" s="145"/>
      <c r="AU27" s="145"/>
      <c r="AV27" s="145"/>
      <c r="AW27" s="145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1859" t="s">
        <v>485</v>
      </c>
      <c r="BP27" s="1860"/>
      <c r="BQ27" s="1860" t="s">
        <v>1977</v>
      </c>
      <c r="BR27" s="1856"/>
      <c r="BS27" s="1856"/>
      <c r="BT27" s="1699" t="s">
        <v>466</v>
      </c>
      <c r="BU27" s="1678"/>
      <c r="BV27" s="1700" t="s">
        <v>452</v>
      </c>
      <c r="BW27" s="1700"/>
      <c r="BX27" s="1700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173"/>
      <c r="CK27" s="458"/>
      <c r="CL27" s="458"/>
      <c r="CM27" s="458"/>
      <c r="CN27" s="458"/>
      <c r="CO27" s="458"/>
      <c r="CP27" s="458"/>
      <c r="CQ27" s="458"/>
      <c r="CR27" s="458"/>
      <c r="CS27" s="458"/>
      <c r="CT27" s="458"/>
      <c r="CU27" s="458"/>
      <c r="CV27" s="458"/>
      <c r="CW27" s="458"/>
      <c r="CX27" s="458"/>
      <c r="CY27" s="458"/>
      <c r="CZ27" s="458"/>
      <c r="DA27" s="458"/>
      <c r="DB27" s="458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1779"/>
      <c r="DR27" s="1745"/>
      <c r="DS27" s="1782"/>
      <c r="DT27" s="2159"/>
      <c r="DU27" s="2156"/>
      <c r="DV27" s="2156"/>
      <c r="DW27" s="2156"/>
      <c r="DX27" s="2156"/>
      <c r="DY27" s="1775"/>
      <c r="DZ27" s="1773"/>
      <c r="EA27" s="1772"/>
      <c r="EB27" s="1765" t="s">
        <v>2550</v>
      </c>
      <c r="EC27" s="1763" t="s">
        <v>2551</v>
      </c>
      <c r="ED27" s="1766"/>
      <c r="EE27" s="2324"/>
      <c r="EF27" s="1764"/>
      <c r="EG27" s="1763"/>
      <c r="EH27" s="193"/>
      <c r="EI27" s="193"/>
      <c r="EJ27" s="193"/>
      <c r="EK27" s="193"/>
      <c r="EL27" s="193"/>
      <c r="EM27" s="193"/>
      <c r="EN27" s="167"/>
    </row>
    <row r="28" spans="1:144" s="375" customFormat="1" ht="17.25" customHeight="1">
      <c r="A28" s="1164">
        <v>18</v>
      </c>
      <c r="B28" s="1164"/>
      <c r="C28" s="1164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193"/>
      <c r="O28" s="193"/>
      <c r="P28" s="22"/>
      <c r="Q28" s="22"/>
      <c r="R28" s="22"/>
      <c r="S28" s="22"/>
      <c r="T28" s="22"/>
      <c r="U28" s="22"/>
      <c r="V28" s="22"/>
      <c r="W28" s="22"/>
      <c r="X28" s="145"/>
      <c r="Y28" s="145"/>
      <c r="Z28" s="2505" t="s">
        <v>574</v>
      </c>
      <c r="AA28" s="2504">
        <f>SUM(AA21:AA26)</f>
        <v>297</v>
      </c>
      <c r="AB28" s="2504">
        <f t="shared" ref="AB28:AN28" si="15">SUM(AB21:AB26)</f>
        <v>297</v>
      </c>
      <c r="AC28" s="2504">
        <f t="shared" si="15"/>
        <v>594</v>
      </c>
      <c r="AD28" s="2504">
        <f t="shared" si="15"/>
        <v>0</v>
      </c>
      <c r="AE28" s="2515">
        <f t="shared" si="1"/>
        <v>0</v>
      </c>
      <c r="AF28" s="2504">
        <f t="shared" si="15"/>
        <v>0</v>
      </c>
      <c r="AG28" s="2504">
        <f t="shared" si="15"/>
        <v>0</v>
      </c>
      <c r="AH28" s="2504">
        <f t="shared" si="15"/>
        <v>0</v>
      </c>
      <c r="AI28" s="2504">
        <f t="shared" si="15"/>
        <v>0</v>
      </c>
      <c r="AJ28" s="2504">
        <f t="shared" si="15"/>
        <v>0</v>
      </c>
      <c r="AK28" s="2504">
        <f t="shared" si="15"/>
        <v>0</v>
      </c>
      <c r="AL28" s="2504">
        <f t="shared" si="15"/>
        <v>297</v>
      </c>
      <c r="AM28" s="2504">
        <f t="shared" si="15"/>
        <v>297</v>
      </c>
      <c r="AN28" s="2504">
        <f t="shared" si="15"/>
        <v>594</v>
      </c>
      <c r="AO28" s="167"/>
      <c r="AP28" s="145"/>
      <c r="AQ28" s="145"/>
      <c r="AR28" s="145"/>
      <c r="AS28" s="145"/>
      <c r="AT28" s="145"/>
      <c r="AU28" s="145"/>
      <c r="AV28" s="145"/>
      <c r="AW28" s="180"/>
      <c r="AX28" s="174"/>
      <c r="AY28" s="174"/>
      <c r="AZ28" s="174"/>
      <c r="BA28" s="174"/>
      <c r="BB28" s="174"/>
      <c r="BC28" s="174"/>
      <c r="BD28" s="174"/>
      <c r="BE28" s="174"/>
      <c r="BF28" s="174"/>
      <c r="BG28" s="174"/>
      <c r="BH28" s="174"/>
      <c r="BI28" s="174"/>
      <c r="BJ28" s="174"/>
      <c r="BK28" s="174"/>
      <c r="BL28" s="174"/>
      <c r="BM28" s="174"/>
      <c r="BN28" s="174"/>
      <c r="BO28" s="1859" t="s">
        <v>464</v>
      </c>
      <c r="BP28" s="1834" t="s">
        <v>1918</v>
      </c>
      <c r="BQ28" s="1860" t="s">
        <v>1977</v>
      </c>
      <c r="BR28" s="1864" t="s">
        <v>227</v>
      </c>
      <c r="BS28" s="1856"/>
      <c r="BT28" s="1699"/>
      <c r="BU28" s="1678"/>
      <c r="BV28" s="1700"/>
      <c r="BW28" s="1700"/>
      <c r="BX28" s="1700"/>
      <c r="BY28" s="17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458"/>
      <c r="CL28" s="458"/>
      <c r="CM28" s="458"/>
      <c r="CN28" s="458"/>
      <c r="CO28" s="458"/>
      <c r="CP28" s="458"/>
      <c r="CQ28" s="458"/>
      <c r="CR28" s="458"/>
      <c r="CS28" s="458"/>
      <c r="CT28" s="458"/>
      <c r="CU28" s="458"/>
      <c r="CV28" s="458"/>
      <c r="CW28" s="458"/>
      <c r="CX28" s="458"/>
      <c r="CY28" s="458"/>
      <c r="CZ28" s="458"/>
      <c r="DA28" s="458"/>
      <c r="DB28" s="458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1779"/>
      <c r="DR28" s="1745"/>
      <c r="DS28" s="1782"/>
      <c r="DT28" s="2159"/>
      <c r="DU28" s="2156"/>
      <c r="DV28" s="2156"/>
      <c r="DW28" s="2156"/>
      <c r="DX28" s="2156"/>
      <c r="DY28" s="1775"/>
      <c r="DZ28" s="1773"/>
      <c r="EA28" s="1772"/>
      <c r="EB28" s="1765"/>
      <c r="EC28" s="1764" t="s">
        <v>2552</v>
      </c>
      <c r="ED28" s="1766" t="s">
        <v>2553</v>
      </c>
      <c r="EE28" s="2324"/>
      <c r="EF28" s="1764"/>
      <c r="EG28" s="1763"/>
      <c r="EH28" s="193"/>
      <c r="EI28" s="193"/>
      <c r="EJ28" s="193"/>
      <c r="EK28" s="193"/>
      <c r="EL28" s="193"/>
      <c r="EM28" s="193"/>
      <c r="EN28" s="167"/>
    </row>
    <row r="29" spans="1:144" s="375" customFormat="1" ht="17.25" customHeight="1">
      <c r="A29" s="1164">
        <v>19</v>
      </c>
      <c r="B29" s="1164"/>
      <c r="C29" s="1164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193"/>
      <c r="O29" s="193"/>
      <c r="P29" s="22"/>
      <c r="Q29" s="22"/>
      <c r="R29" s="22"/>
      <c r="S29" s="22"/>
      <c r="T29" s="22"/>
      <c r="U29" s="22"/>
      <c r="V29" s="22"/>
      <c r="W29" s="22"/>
      <c r="X29" s="145"/>
      <c r="Y29" s="145"/>
      <c r="Z29" s="2506" t="s">
        <v>2120</v>
      </c>
      <c r="AA29" s="2504">
        <f>SUM(AA27:AA28)</f>
        <v>891</v>
      </c>
      <c r="AB29" s="2504">
        <f t="shared" ref="AB29:AN29" si="16">SUM(AB27:AB28)</f>
        <v>891</v>
      </c>
      <c r="AC29" s="2504">
        <f t="shared" si="16"/>
        <v>1782</v>
      </c>
      <c r="AD29" s="2504">
        <f t="shared" si="16"/>
        <v>0</v>
      </c>
      <c r="AE29" s="2515">
        <f t="shared" si="1"/>
        <v>0</v>
      </c>
      <c r="AF29" s="2504">
        <f t="shared" si="16"/>
        <v>0</v>
      </c>
      <c r="AG29" s="2504">
        <f t="shared" si="16"/>
        <v>0</v>
      </c>
      <c r="AH29" s="2504">
        <f t="shared" si="16"/>
        <v>0</v>
      </c>
      <c r="AI29" s="2504">
        <f t="shared" si="16"/>
        <v>0</v>
      </c>
      <c r="AJ29" s="2504">
        <f t="shared" si="16"/>
        <v>0</v>
      </c>
      <c r="AK29" s="2504">
        <f t="shared" si="16"/>
        <v>0</v>
      </c>
      <c r="AL29" s="2504">
        <f t="shared" si="16"/>
        <v>891</v>
      </c>
      <c r="AM29" s="2504">
        <f t="shared" si="16"/>
        <v>891</v>
      </c>
      <c r="AN29" s="2504">
        <f t="shared" si="16"/>
        <v>1782</v>
      </c>
      <c r="AO29" s="167"/>
      <c r="AP29" s="145"/>
      <c r="AQ29" s="145"/>
      <c r="AR29" s="145"/>
      <c r="AS29" s="145"/>
      <c r="AT29" s="145"/>
      <c r="AU29" s="145"/>
      <c r="AV29" s="145"/>
      <c r="AW29" s="180"/>
      <c r="AX29" s="174"/>
      <c r="AY29" s="174"/>
      <c r="AZ29" s="174"/>
      <c r="BA29" s="174"/>
      <c r="BB29" s="174"/>
      <c r="BC29" s="174"/>
      <c r="BD29" s="174"/>
      <c r="BE29" s="174"/>
      <c r="BF29" s="174"/>
      <c r="BG29" s="174"/>
      <c r="BH29" s="174"/>
      <c r="BI29" s="174"/>
      <c r="BJ29" s="174"/>
      <c r="BK29" s="174"/>
      <c r="BL29" s="174"/>
      <c r="BM29" s="174"/>
      <c r="BN29" s="174"/>
      <c r="BO29" s="1859" t="s">
        <v>486</v>
      </c>
      <c r="BP29" s="1834" t="s">
        <v>2570</v>
      </c>
      <c r="BQ29" s="1860" t="s">
        <v>1977</v>
      </c>
      <c r="BR29" s="1856" t="s">
        <v>227</v>
      </c>
      <c r="BS29" s="1700"/>
      <c r="BT29" s="2526"/>
      <c r="BU29" s="1678"/>
      <c r="BV29" s="1700"/>
      <c r="BW29" s="1700"/>
      <c r="BX29" s="1700"/>
      <c r="BY29" s="17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458"/>
      <c r="CL29" s="458"/>
      <c r="CM29" s="458"/>
      <c r="CN29" s="458"/>
      <c r="CO29" s="458"/>
      <c r="CP29" s="458"/>
      <c r="CQ29" s="458"/>
      <c r="CR29" s="458"/>
      <c r="CS29" s="458"/>
      <c r="CT29" s="458"/>
      <c r="CU29" s="458"/>
      <c r="CV29" s="458"/>
      <c r="CW29" s="458"/>
      <c r="CX29" s="458"/>
      <c r="CY29" s="458"/>
      <c r="CZ29" s="458"/>
      <c r="DA29" s="458"/>
      <c r="DB29" s="458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1779"/>
      <c r="DR29" s="1745"/>
      <c r="DS29" s="1782"/>
      <c r="DT29" s="2159"/>
      <c r="DU29" s="2156"/>
      <c r="DV29" s="2156"/>
      <c r="DW29" s="2156"/>
      <c r="DX29" s="2156"/>
      <c r="DY29" s="1775"/>
      <c r="DZ29" s="1773"/>
      <c r="EA29" s="1772"/>
      <c r="EB29" s="1765"/>
      <c r="EC29" s="1764"/>
      <c r="ED29" s="1766" t="s">
        <v>2554</v>
      </c>
      <c r="EE29" s="2324"/>
      <c r="EF29" s="1764"/>
      <c r="EG29" s="1763"/>
      <c r="EH29" s="193"/>
      <c r="EI29" s="193"/>
      <c r="EJ29" s="193"/>
      <c r="EK29" s="193"/>
      <c r="EL29" s="193"/>
      <c r="EM29" s="193"/>
      <c r="EN29" s="167"/>
    </row>
    <row r="30" spans="1:144" s="375" customFormat="1" ht="17.25" customHeight="1">
      <c r="A30" s="1164">
        <v>20</v>
      </c>
      <c r="B30" s="1164"/>
      <c r="C30" s="1164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180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80"/>
      <c r="AP30" s="145"/>
      <c r="AQ30" s="145"/>
      <c r="AR30" s="145"/>
      <c r="AS30" s="145"/>
      <c r="AT30" s="145"/>
      <c r="AU30" s="145"/>
      <c r="AV30" s="145"/>
      <c r="AW30" s="180"/>
      <c r="AX30" s="174"/>
      <c r="AY30" s="174"/>
      <c r="AZ30" s="174"/>
      <c r="BA30" s="174"/>
      <c r="BB30" s="174"/>
      <c r="BC30" s="174"/>
      <c r="BD30" s="174"/>
      <c r="BE30" s="174"/>
      <c r="BF30" s="174"/>
      <c r="BG30" s="174"/>
      <c r="BH30" s="174"/>
      <c r="BI30" s="174"/>
      <c r="BJ30" s="174"/>
      <c r="BK30" s="174"/>
      <c r="BL30" s="174"/>
      <c r="BM30" s="174"/>
      <c r="BN30" s="174"/>
      <c r="BO30" s="2527"/>
      <c r="BP30" s="1863"/>
      <c r="BQ30" s="1864"/>
      <c r="BR30" s="1864"/>
      <c r="BS30" s="1864"/>
      <c r="BT30" s="2526"/>
      <c r="BU30" s="1678"/>
      <c r="BV30" s="1700"/>
      <c r="BW30" s="1700"/>
      <c r="BX30" s="1700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458"/>
      <c r="CL30" s="458"/>
      <c r="CM30" s="458"/>
      <c r="CN30" s="458"/>
      <c r="CO30" s="458"/>
      <c r="CP30" s="458"/>
      <c r="CQ30" s="458"/>
      <c r="CR30" s="458"/>
      <c r="CS30" s="458"/>
      <c r="CT30" s="458"/>
      <c r="CU30" s="458"/>
      <c r="CV30" s="458"/>
      <c r="CW30" s="458"/>
      <c r="CX30" s="458"/>
      <c r="CY30" s="458"/>
      <c r="CZ30" s="458"/>
      <c r="DA30" s="458"/>
      <c r="DB30" s="458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1779"/>
      <c r="DR30" s="1745"/>
      <c r="DS30" s="1782"/>
      <c r="DT30" s="2159"/>
      <c r="DU30" s="2156"/>
      <c r="DV30" s="2156"/>
      <c r="DW30" s="2156"/>
      <c r="DX30" s="2156"/>
      <c r="DY30" s="1775"/>
      <c r="DZ30" s="1773"/>
      <c r="EA30" s="1772"/>
      <c r="EB30" s="1767"/>
      <c r="EC30" s="1764"/>
      <c r="ED30" s="1766"/>
      <c r="EE30" s="2324"/>
      <c r="EF30" s="1764"/>
      <c r="EG30" s="1763"/>
      <c r="EH30" s="145"/>
      <c r="EI30" s="145"/>
      <c r="EJ30" s="145"/>
      <c r="EK30" s="145"/>
      <c r="EL30" s="145"/>
      <c r="EM30" s="145"/>
      <c r="EN30" s="167"/>
    </row>
    <row r="31" spans="1:144" s="374" customFormat="1" ht="17.25" customHeight="1">
      <c r="A31" s="1164">
        <v>21</v>
      </c>
      <c r="B31" s="1164"/>
      <c r="C31" s="1164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180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80"/>
      <c r="AP31" s="145"/>
      <c r="AQ31" s="145"/>
      <c r="AR31" s="145"/>
      <c r="AS31" s="145"/>
      <c r="AT31" s="145"/>
      <c r="AU31" s="145"/>
      <c r="AV31" s="145"/>
      <c r="AW31" s="180"/>
      <c r="AX31" s="174"/>
      <c r="AY31" s="174"/>
      <c r="AZ31" s="174"/>
      <c r="BA31" s="174"/>
      <c r="BB31" s="174"/>
      <c r="BC31" s="174"/>
      <c r="BD31" s="174"/>
      <c r="BE31" s="174"/>
      <c r="BF31" s="174"/>
      <c r="BG31" s="174"/>
      <c r="BH31" s="174"/>
      <c r="BI31" s="174"/>
      <c r="BJ31" s="174"/>
      <c r="BK31" s="174"/>
      <c r="BL31" s="174"/>
      <c r="BM31" s="174"/>
      <c r="BN31" s="174"/>
      <c r="BO31" s="180"/>
      <c r="BP31" s="1750"/>
      <c r="BQ31" s="1045"/>
      <c r="BR31" s="1045"/>
      <c r="BS31" s="1045"/>
      <c r="BT31" s="22"/>
      <c r="BU31" s="22"/>
      <c r="BV31" s="22"/>
      <c r="BW31" s="22"/>
      <c r="BX31" s="22"/>
      <c r="BY31" s="22"/>
      <c r="BZ31" s="22"/>
      <c r="CA31" s="22"/>
      <c r="CB31" s="22"/>
      <c r="CC31" s="145"/>
      <c r="CD31" s="145"/>
      <c r="CE31" s="145"/>
      <c r="CF31" s="145"/>
      <c r="CG31" s="145"/>
      <c r="CH31" s="22"/>
      <c r="CI31" s="22"/>
      <c r="CJ31" s="22"/>
      <c r="CK31" s="458"/>
      <c r="CL31" s="458"/>
      <c r="CM31" s="458"/>
      <c r="CN31" s="458"/>
      <c r="CO31" s="458"/>
      <c r="CP31" s="458"/>
      <c r="CQ31" s="458"/>
      <c r="CR31" s="458"/>
      <c r="CS31" s="458"/>
      <c r="CT31" s="458"/>
      <c r="CU31" s="458"/>
      <c r="CV31" s="458"/>
      <c r="CW31" s="458"/>
      <c r="CX31" s="458"/>
      <c r="CY31" s="458"/>
      <c r="CZ31" s="458"/>
      <c r="DA31" s="458"/>
      <c r="DB31" s="458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167"/>
    </row>
    <row r="32" spans="1:144" s="28" customFormat="1" ht="18.75" customHeight="1">
      <c r="A32" s="1164">
        <v>22</v>
      </c>
      <c r="B32" s="1164"/>
      <c r="C32" s="1164"/>
      <c r="AY32" s="179"/>
      <c r="AZ32" s="179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79"/>
      <c r="BP32" s="1391"/>
      <c r="BQ32" s="1044"/>
      <c r="BR32" s="1044"/>
      <c r="BS32" s="1044"/>
      <c r="BY32" s="374"/>
      <c r="BZ32" s="374"/>
      <c r="CA32" s="374"/>
      <c r="CB32" s="374"/>
      <c r="CC32" s="159"/>
      <c r="CD32" s="159"/>
      <c r="CE32" s="159"/>
      <c r="CF32" s="159"/>
      <c r="CG32" s="159"/>
      <c r="CH32" s="159"/>
      <c r="CI32" s="159"/>
      <c r="CJ32" s="159"/>
      <c r="CK32" s="373"/>
      <c r="CL32" s="373"/>
      <c r="CM32" s="373"/>
      <c r="CN32" s="373"/>
      <c r="CO32" s="373"/>
      <c r="CP32" s="373"/>
      <c r="CQ32" s="373"/>
      <c r="CR32" s="373"/>
      <c r="CS32" s="373"/>
      <c r="CT32" s="373"/>
      <c r="CU32" s="373"/>
      <c r="CV32" s="373"/>
      <c r="CW32" s="373"/>
      <c r="CX32" s="373"/>
      <c r="CY32" s="373"/>
      <c r="CZ32" s="373"/>
      <c r="DA32" s="373"/>
      <c r="DB32" s="373"/>
      <c r="DC32" s="159"/>
      <c r="DD32" s="179"/>
      <c r="DE32" s="152"/>
      <c r="DF32" s="152"/>
      <c r="DG32" s="152"/>
      <c r="DH32" s="45"/>
      <c r="DI32" s="45"/>
      <c r="DJ32" s="45"/>
      <c r="DK32" s="45"/>
      <c r="DL32" s="45"/>
      <c r="DM32" s="179"/>
      <c r="DN32" s="181"/>
      <c r="DO32" s="179"/>
      <c r="DP32" s="181"/>
      <c r="DQ32" s="45"/>
      <c r="DR32" s="45"/>
      <c r="DS32" s="45"/>
      <c r="EN32" s="424"/>
    </row>
    <row r="33" spans="1:144" s="45" customFormat="1" ht="21.75" customHeight="1">
      <c r="A33" s="1164">
        <v>23</v>
      </c>
      <c r="B33" s="1164"/>
      <c r="C33" s="1164"/>
      <c r="AY33" s="179"/>
      <c r="AZ33" s="179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3247"/>
      <c r="BP33" s="3245"/>
      <c r="BQ33" s="3250"/>
      <c r="BR33" s="3246"/>
      <c r="BS33" s="3250"/>
      <c r="BT33" s="3247"/>
      <c r="BU33" s="3245"/>
      <c r="BV33" s="3246"/>
      <c r="BW33" s="3246"/>
      <c r="BX33" s="3246"/>
      <c r="BY33" s="152"/>
      <c r="BZ33" s="179"/>
      <c r="CA33" s="159"/>
      <c r="CB33" s="159"/>
      <c r="CC33" s="159"/>
      <c r="CD33" s="159"/>
      <c r="CE33" s="159"/>
      <c r="CF33" s="159"/>
      <c r="CG33" s="159"/>
      <c r="CH33" s="159"/>
      <c r="CI33" s="159"/>
      <c r="CJ33" s="159"/>
      <c r="CK33" s="373"/>
      <c r="CL33" s="373"/>
      <c r="CM33" s="373"/>
      <c r="CN33" s="373"/>
      <c r="CO33" s="373"/>
      <c r="CP33" s="373"/>
      <c r="CQ33" s="373"/>
      <c r="CR33" s="373"/>
      <c r="CS33" s="373"/>
      <c r="CT33" s="373"/>
      <c r="CU33" s="373"/>
      <c r="CV33" s="373"/>
      <c r="CW33" s="373"/>
      <c r="CX33" s="373"/>
      <c r="CY33" s="373"/>
      <c r="CZ33" s="373"/>
      <c r="DA33" s="373"/>
      <c r="DB33" s="373"/>
      <c r="DC33" s="159"/>
      <c r="DD33" s="179"/>
      <c r="DE33" s="152"/>
      <c r="DF33" s="152"/>
      <c r="DG33" s="152"/>
      <c r="DM33" s="179"/>
      <c r="DN33" s="181"/>
      <c r="DO33" s="179"/>
      <c r="DP33" s="181"/>
      <c r="DT33" s="424"/>
      <c r="DU33" s="424"/>
      <c r="DV33" s="424"/>
      <c r="DW33" s="424"/>
      <c r="DX33" s="424"/>
      <c r="DY33" s="424"/>
      <c r="DZ33" s="727"/>
      <c r="EA33" s="424"/>
      <c r="EB33" s="424"/>
      <c r="EC33" s="424"/>
      <c r="ED33" s="424"/>
      <c r="EE33" s="424"/>
      <c r="EF33" s="424"/>
      <c r="EG33" s="424"/>
      <c r="EH33" s="424"/>
      <c r="EI33" s="424"/>
      <c r="EJ33" s="424"/>
      <c r="EK33" s="424"/>
      <c r="EL33" s="424"/>
      <c r="EM33" s="424"/>
      <c r="EN33" s="424"/>
    </row>
    <row r="34" spans="1:144" s="45" customFormat="1" ht="21.75" customHeight="1">
      <c r="A34" s="1164">
        <v>24</v>
      </c>
      <c r="B34" s="1164"/>
      <c r="C34" s="1164"/>
      <c r="AY34" s="179"/>
      <c r="AZ34" s="179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3247"/>
      <c r="BP34" s="3245"/>
      <c r="BQ34" s="3250"/>
      <c r="BR34" s="3246"/>
      <c r="BS34" s="3246"/>
      <c r="BT34" s="3247"/>
      <c r="BU34" s="3245"/>
      <c r="BV34" s="3246"/>
      <c r="BW34" s="3246"/>
      <c r="BX34" s="3246"/>
      <c r="BY34" s="152"/>
      <c r="BZ34" s="179"/>
      <c r="CA34" s="159"/>
      <c r="CB34" s="159"/>
      <c r="CC34" s="159"/>
      <c r="CD34" s="159"/>
      <c r="CE34" s="159"/>
      <c r="CF34" s="159"/>
      <c r="CG34" s="159"/>
      <c r="CH34" s="159"/>
      <c r="CI34" s="159"/>
      <c r="CJ34" s="159"/>
      <c r="CK34" s="373"/>
      <c r="CL34" s="373"/>
      <c r="CM34" s="373"/>
      <c r="CN34" s="373"/>
      <c r="CO34" s="373"/>
      <c r="CP34" s="373"/>
      <c r="CQ34" s="373"/>
      <c r="CR34" s="373"/>
      <c r="CS34" s="373"/>
      <c r="CT34" s="373"/>
      <c r="CU34" s="373"/>
      <c r="CV34" s="373"/>
      <c r="CW34" s="373"/>
      <c r="CX34" s="373"/>
      <c r="CY34" s="373"/>
      <c r="CZ34" s="373"/>
      <c r="DA34" s="373"/>
      <c r="DB34" s="373"/>
      <c r="DC34" s="159"/>
      <c r="DM34" s="179"/>
      <c r="DN34" s="181"/>
      <c r="DO34" s="179"/>
      <c r="DP34" s="181"/>
      <c r="DT34" s="424"/>
      <c r="DU34" s="424"/>
      <c r="DV34" s="424"/>
      <c r="DW34" s="424"/>
      <c r="DX34" s="424"/>
      <c r="DY34" s="424"/>
      <c r="DZ34" s="28"/>
      <c r="EA34" s="424"/>
      <c r="EB34" s="424"/>
      <c r="EC34" s="424"/>
      <c r="ED34" s="424"/>
      <c r="EE34" s="424"/>
      <c r="EF34" s="424"/>
      <c r="EG34" s="424"/>
      <c r="EH34" s="424"/>
      <c r="EI34" s="424"/>
      <c r="EJ34" s="424"/>
      <c r="EK34" s="424"/>
      <c r="EL34" s="424"/>
      <c r="EM34" s="424"/>
      <c r="EN34" s="424"/>
    </row>
    <row r="35" spans="1:144" s="45" customFormat="1" ht="21.75" customHeight="1">
      <c r="A35" s="1164">
        <v>25</v>
      </c>
      <c r="B35" s="1164"/>
      <c r="C35" s="1164"/>
      <c r="AY35" s="179"/>
      <c r="AZ35" s="179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O35" s="3247"/>
      <c r="BP35" s="3245"/>
      <c r="BQ35" s="3250"/>
      <c r="BR35" s="3246"/>
      <c r="BS35" s="3246"/>
      <c r="BT35" s="3247"/>
      <c r="BU35" s="3245"/>
      <c r="BV35" s="3246"/>
      <c r="BW35" s="3246"/>
      <c r="BX35" s="3246"/>
      <c r="BY35" s="152"/>
      <c r="BZ35" s="179"/>
      <c r="CA35" s="159"/>
      <c r="CB35" s="159"/>
      <c r="CC35" s="159"/>
      <c r="CD35" s="159"/>
      <c r="CE35" s="159"/>
      <c r="CF35" s="159"/>
      <c r="CG35" s="159"/>
      <c r="CH35" s="159"/>
      <c r="CI35" s="159"/>
      <c r="CJ35" s="159"/>
      <c r="CK35" s="373"/>
      <c r="CL35" s="373"/>
      <c r="CM35" s="373"/>
      <c r="CN35" s="373"/>
      <c r="CO35" s="373"/>
      <c r="CP35" s="373"/>
      <c r="CQ35" s="373"/>
      <c r="CR35" s="373"/>
      <c r="CS35" s="373"/>
      <c r="CT35" s="373"/>
      <c r="CU35" s="373"/>
      <c r="CV35" s="373"/>
      <c r="CW35" s="373"/>
      <c r="CX35" s="373"/>
      <c r="CY35" s="373"/>
      <c r="CZ35" s="373"/>
      <c r="DA35" s="373"/>
      <c r="DB35" s="373"/>
      <c r="DC35" s="159"/>
      <c r="DT35" s="424"/>
      <c r="DU35" s="424"/>
      <c r="DV35" s="424"/>
      <c r="DW35" s="424"/>
      <c r="DX35" s="424"/>
      <c r="DY35" s="424"/>
      <c r="DZ35" s="28"/>
      <c r="EA35" s="424"/>
      <c r="EB35" s="424"/>
      <c r="EC35" s="424"/>
      <c r="ED35" s="424"/>
      <c r="EE35" s="424"/>
      <c r="EF35" s="424"/>
      <c r="EG35" s="424"/>
      <c r="EH35" s="424"/>
      <c r="EI35" s="424"/>
      <c r="EJ35" s="424"/>
      <c r="EK35" s="424"/>
      <c r="EL35" s="424"/>
      <c r="EM35" s="424"/>
      <c r="EN35" s="424"/>
    </row>
    <row r="36" spans="1:144" s="45" customFormat="1" ht="21.75" customHeight="1">
      <c r="A36" s="1164">
        <v>26</v>
      </c>
      <c r="B36" s="1164"/>
      <c r="C36" s="1164"/>
      <c r="D36" s="827"/>
      <c r="E36" s="827"/>
      <c r="F36" s="828"/>
      <c r="G36" s="828"/>
      <c r="H36" s="829"/>
      <c r="I36" s="829"/>
      <c r="J36" s="829"/>
      <c r="K36" s="830"/>
      <c r="BO36" s="3247"/>
      <c r="BP36" s="3245"/>
      <c r="BQ36" s="3250"/>
      <c r="BR36" s="3246"/>
      <c r="BS36" s="3246"/>
      <c r="BT36" s="3247"/>
      <c r="BU36" s="3245"/>
      <c r="BV36" s="3246"/>
      <c r="BW36" s="3246"/>
      <c r="BX36" s="3246"/>
      <c r="CK36" s="424"/>
      <c r="CL36" s="424"/>
      <c r="CM36" s="424"/>
      <c r="CN36" s="424"/>
      <c r="CO36" s="424"/>
      <c r="CP36" s="424"/>
      <c r="CQ36" s="424"/>
      <c r="CR36" s="424"/>
      <c r="CS36" s="424"/>
      <c r="CT36" s="424"/>
      <c r="CU36" s="424"/>
      <c r="CV36" s="424"/>
      <c r="CW36" s="424"/>
      <c r="CX36" s="424"/>
      <c r="CY36" s="424"/>
      <c r="CZ36" s="424"/>
      <c r="DA36" s="424"/>
      <c r="DB36" s="424"/>
      <c r="DT36" s="424"/>
      <c r="DU36" s="424"/>
      <c r="DV36" s="424"/>
      <c r="DW36" s="424"/>
      <c r="DX36" s="424"/>
      <c r="DY36" s="424"/>
      <c r="DZ36" s="424"/>
      <c r="EA36" s="424"/>
      <c r="EB36" s="424"/>
      <c r="EC36" s="424"/>
      <c r="ED36" s="424"/>
      <c r="EE36" s="424"/>
      <c r="EF36" s="424"/>
      <c r="EG36" s="424"/>
      <c r="EH36" s="424"/>
      <c r="EI36" s="424"/>
      <c r="EJ36" s="424"/>
      <c r="EK36" s="424"/>
      <c r="EL36" s="424"/>
      <c r="EM36" s="424"/>
      <c r="EN36" s="424"/>
    </row>
    <row r="37" spans="1:144" s="45" customFormat="1" ht="21.75" customHeight="1">
      <c r="A37" s="1164">
        <v>27</v>
      </c>
      <c r="B37" s="1164"/>
      <c r="C37" s="1164"/>
      <c r="D37" s="831"/>
      <c r="E37" s="831"/>
      <c r="F37" s="831"/>
      <c r="G37" s="831"/>
      <c r="H37" s="829"/>
      <c r="I37" s="829"/>
      <c r="J37" s="829"/>
      <c r="K37" s="830"/>
      <c r="L37" s="831"/>
      <c r="M37" s="831"/>
      <c r="N37" s="831"/>
      <c r="O37" s="831"/>
      <c r="P37" s="831"/>
      <c r="Q37" s="831"/>
      <c r="R37" s="831"/>
      <c r="S37" s="831"/>
      <c r="T37" s="831"/>
      <c r="U37" s="831"/>
      <c r="V37" s="831"/>
      <c r="W37" s="831"/>
      <c r="X37" s="831"/>
      <c r="Y37" s="831"/>
      <c r="Z37" s="831"/>
      <c r="AA37" s="831"/>
      <c r="AB37" s="831"/>
      <c r="AC37" s="831"/>
      <c r="AD37" s="831"/>
      <c r="AE37" s="831"/>
      <c r="AF37" s="831"/>
      <c r="AG37" s="831"/>
      <c r="AH37" s="831"/>
      <c r="AI37" s="831"/>
      <c r="AJ37" s="831"/>
      <c r="AK37" s="831"/>
      <c r="AL37" s="831"/>
      <c r="AM37" s="831"/>
      <c r="AN37" s="831"/>
      <c r="AO37" s="831"/>
      <c r="AP37" s="831"/>
      <c r="AQ37" s="831"/>
      <c r="AR37" s="831"/>
      <c r="AS37" s="831"/>
      <c r="AT37" s="831"/>
      <c r="AU37" s="831"/>
      <c r="AV37" s="831"/>
      <c r="AW37" s="831"/>
      <c r="AX37" s="831"/>
      <c r="AY37" s="831"/>
      <c r="AZ37" s="831"/>
      <c r="BA37" s="831"/>
      <c r="BB37" s="831"/>
      <c r="BC37" s="831"/>
      <c r="BD37" s="831"/>
      <c r="BE37" s="831"/>
      <c r="BF37" s="831"/>
      <c r="BG37" s="831"/>
      <c r="BH37" s="831"/>
      <c r="BI37" s="831"/>
      <c r="BJ37" s="831"/>
      <c r="BK37" s="831"/>
      <c r="BL37" s="831"/>
      <c r="BM37" s="831"/>
      <c r="BN37" s="831"/>
      <c r="BO37" s="3247"/>
      <c r="BP37" s="3245"/>
      <c r="BQ37" s="3246"/>
      <c r="BR37" s="3246"/>
      <c r="BS37" s="3246"/>
      <c r="BT37" s="3247"/>
      <c r="BU37" s="3245"/>
      <c r="BV37" s="3246"/>
      <c r="BW37" s="3246"/>
      <c r="BX37" s="3246"/>
      <c r="BY37" s="831"/>
      <c r="BZ37" s="831"/>
      <c r="CA37" s="831"/>
      <c r="CB37" s="831"/>
      <c r="CC37" s="831"/>
      <c r="CD37" s="831"/>
      <c r="CE37" s="831"/>
      <c r="CF37" s="831"/>
      <c r="CG37" s="831"/>
      <c r="CH37" s="831"/>
      <c r="CI37" s="831"/>
      <c r="CJ37" s="831"/>
      <c r="CK37" s="832"/>
      <c r="CL37" s="832"/>
      <c r="CM37" s="832"/>
      <c r="CN37" s="832"/>
      <c r="CO37" s="832"/>
      <c r="CP37" s="832"/>
      <c r="CQ37" s="832"/>
      <c r="CR37" s="832"/>
      <c r="CS37" s="832"/>
      <c r="CT37" s="832"/>
      <c r="CU37" s="832"/>
      <c r="CV37" s="832"/>
      <c r="CW37" s="832"/>
      <c r="CX37" s="832"/>
      <c r="CY37" s="832"/>
      <c r="CZ37" s="832"/>
      <c r="DA37" s="832"/>
      <c r="DB37" s="832"/>
      <c r="DC37" s="831"/>
      <c r="DD37" s="831"/>
      <c r="DE37" s="831"/>
      <c r="DF37" s="831"/>
      <c r="DG37" s="831"/>
      <c r="DH37" s="831"/>
      <c r="DI37" s="831"/>
      <c r="DJ37" s="831"/>
      <c r="DK37" s="831"/>
      <c r="DL37" s="831"/>
      <c r="DM37" s="831"/>
      <c r="DN37" s="831"/>
      <c r="DO37" s="831"/>
      <c r="DP37" s="831"/>
      <c r="DT37" s="424"/>
      <c r="DU37" s="424"/>
      <c r="DV37" s="424"/>
      <c r="DW37" s="424"/>
      <c r="DX37" s="424"/>
      <c r="DY37" s="424"/>
      <c r="DZ37" s="727"/>
      <c r="EA37" s="424"/>
      <c r="EB37" s="424"/>
      <c r="EC37" s="424"/>
      <c r="ED37" s="424"/>
      <c r="EE37" s="424"/>
      <c r="EF37" s="424"/>
      <c r="EG37" s="424"/>
      <c r="EH37" s="424"/>
      <c r="EI37" s="424"/>
      <c r="EJ37" s="424"/>
      <c r="EK37" s="424"/>
      <c r="EL37" s="424"/>
      <c r="EM37" s="424"/>
      <c r="EN37" s="424"/>
    </row>
    <row r="38" spans="1:144" s="45" customFormat="1" ht="21.75" customHeight="1">
      <c r="A38" s="1164">
        <v>28</v>
      </c>
      <c r="B38" s="1164"/>
      <c r="C38" s="1164"/>
      <c r="D38" s="833"/>
      <c r="E38" s="831"/>
      <c r="F38" s="831"/>
      <c r="G38" s="831"/>
      <c r="H38" s="829"/>
      <c r="I38" s="829"/>
      <c r="J38" s="829"/>
      <c r="K38" s="830"/>
      <c r="L38" s="831"/>
      <c r="M38" s="831"/>
      <c r="N38" s="831"/>
      <c r="O38" s="831"/>
      <c r="P38" s="831"/>
      <c r="Q38" s="831"/>
      <c r="R38" s="831"/>
      <c r="S38" s="831"/>
      <c r="T38" s="831"/>
      <c r="U38" s="831"/>
      <c r="V38" s="831"/>
      <c r="W38" s="831"/>
      <c r="X38" s="831"/>
      <c r="Y38" s="831"/>
      <c r="Z38" s="831"/>
      <c r="AA38" s="831"/>
      <c r="AB38" s="831"/>
      <c r="AC38" s="831"/>
      <c r="AD38" s="831"/>
      <c r="AE38" s="831"/>
      <c r="AF38" s="831"/>
      <c r="AG38" s="831"/>
      <c r="AH38" s="831"/>
      <c r="AI38" s="831"/>
      <c r="AJ38" s="831"/>
      <c r="AK38" s="831"/>
      <c r="AL38" s="831"/>
      <c r="AM38" s="831"/>
      <c r="AN38" s="831"/>
      <c r="AO38" s="831"/>
      <c r="AP38" s="831"/>
      <c r="AQ38" s="831"/>
      <c r="AR38" s="831"/>
      <c r="AS38" s="831"/>
      <c r="AT38" s="831"/>
      <c r="AU38" s="831"/>
      <c r="AV38" s="831"/>
      <c r="AW38" s="831"/>
      <c r="AX38" s="831"/>
      <c r="AY38" s="831"/>
      <c r="AZ38" s="831"/>
      <c r="BA38" s="831"/>
      <c r="BB38" s="831"/>
      <c r="BC38" s="831"/>
      <c r="BD38" s="831"/>
      <c r="BE38" s="831"/>
      <c r="BF38" s="831"/>
      <c r="BG38" s="831"/>
      <c r="BH38" s="831"/>
      <c r="BI38" s="831"/>
      <c r="BJ38" s="831"/>
      <c r="BK38" s="831"/>
      <c r="BL38" s="831"/>
      <c r="BM38" s="831"/>
      <c r="BN38" s="831"/>
      <c r="BO38" s="3247"/>
      <c r="BP38" s="3245"/>
      <c r="BQ38" s="3246"/>
      <c r="BR38" s="3246"/>
      <c r="BS38" s="3246"/>
      <c r="BT38" s="3247"/>
      <c r="BU38" s="3245"/>
      <c r="BV38" s="3246"/>
      <c r="BW38" s="3246"/>
      <c r="BX38" s="3246"/>
      <c r="BY38" s="831"/>
      <c r="BZ38" s="831"/>
      <c r="CA38" s="831"/>
      <c r="CB38" s="831"/>
      <c r="CC38" s="831"/>
      <c r="CD38" s="831"/>
      <c r="CE38" s="831"/>
      <c r="CF38" s="831"/>
      <c r="CG38" s="831"/>
      <c r="CH38" s="831"/>
      <c r="CI38" s="831"/>
      <c r="CJ38" s="831"/>
      <c r="CK38" s="832"/>
      <c r="CL38" s="832"/>
      <c r="CM38" s="832"/>
      <c r="CN38" s="832"/>
      <c r="CO38" s="832"/>
      <c r="CP38" s="832"/>
      <c r="CQ38" s="832"/>
      <c r="CR38" s="832"/>
      <c r="CS38" s="832"/>
      <c r="CT38" s="832"/>
      <c r="CU38" s="832"/>
      <c r="CV38" s="832"/>
      <c r="CW38" s="832"/>
      <c r="CX38" s="832"/>
      <c r="CY38" s="832"/>
      <c r="CZ38" s="832"/>
      <c r="DA38" s="832"/>
      <c r="DB38" s="832"/>
      <c r="DC38" s="831"/>
      <c r="DD38" s="831"/>
      <c r="DE38" s="831"/>
      <c r="DF38" s="831"/>
      <c r="DG38" s="831"/>
      <c r="DH38" s="831"/>
      <c r="DI38" s="831"/>
      <c r="DJ38" s="831"/>
      <c r="DK38" s="832"/>
      <c r="DL38" s="834"/>
      <c r="DM38" s="834"/>
      <c r="DN38" s="831"/>
      <c r="DO38" s="831"/>
      <c r="DP38" s="831"/>
      <c r="DT38" s="424"/>
      <c r="DU38" s="424"/>
      <c r="DV38" s="424"/>
      <c r="DW38" s="424"/>
      <c r="DX38" s="424"/>
      <c r="DY38" s="424"/>
      <c r="DZ38" s="424"/>
      <c r="EA38" s="424"/>
      <c r="EB38" s="424"/>
      <c r="EC38" s="424"/>
      <c r="ED38" s="424"/>
      <c r="EE38" s="424"/>
      <c r="EF38" s="424"/>
      <c r="EG38" s="424"/>
      <c r="EH38" s="424"/>
      <c r="EI38" s="424"/>
      <c r="EJ38" s="424"/>
      <c r="EK38" s="424"/>
      <c r="EL38" s="424"/>
      <c r="EM38" s="424"/>
      <c r="EN38" s="424"/>
    </row>
    <row r="39" spans="1:144" s="45" customFormat="1" ht="21.75" customHeight="1">
      <c r="A39" s="1164">
        <v>29</v>
      </c>
      <c r="B39" s="1164"/>
      <c r="C39" s="1164"/>
      <c r="D39" s="835"/>
      <c r="E39" s="836"/>
      <c r="F39" s="836"/>
      <c r="G39" s="426"/>
      <c r="H39" s="837"/>
      <c r="I39" s="835"/>
      <c r="J39" s="835"/>
      <c r="K39" s="838"/>
      <c r="L39" s="836"/>
      <c r="M39" s="836"/>
      <c r="N39" s="839"/>
      <c r="O39" s="839"/>
      <c r="P39" s="836"/>
      <c r="Q39" s="836"/>
      <c r="R39" s="836"/>
      <c r="S39" s="836"/>
      <c r="T39" s="836"/>
      <c r="U39" s="836"/>
      <c r="V39" s="836"/>
      <c r="W39" s="836"/>
      <c r="X39" s="836"/>
      <c r="Y39" s="836"/>
      <c r="Z39" s="836"/>
      <c r="AA39" s="836"/>
      <c r="AB39" s="836"/>
      <c r="AC39" s="836"/>
      <c r="AD39" s="836"/>
      <c r="AE39" s="836"/>
      <c r="AF39" s="836"/>
      <c r="AG39" s="836"/>
      <c r="AH39" s="836"/>
      <c r="AI39" s="836"/>
      <c r="AJ39" s="836"/>
      <c r="AK39" s="836"/>
      <c r="AL39" s="836"/>
      <c r="AM39" s="836"/>
      <c r="AN39" s="836"/>
      <c r="AO39" s="836"/>
      <c r="AP39" s="836"/>
      <c r="AQ39" s="836"/>
      <c r="AR39" s="836"/>
      <c r="AS39" s="836"/>
      <c r="AT39" s="836"/>
      <c r="AU39" s="836"/>
      <c r="AV39" s="836"/>
      <c r="AW39" s="839"/>
      <c r="AX39" s="836"/>
      <c r="AY39" s="836"/>
      <c r="AZ39" s="836"/>
      <c r="BA39" s="836"/>
      <c r="BB39" s="836"/>
      <c r="BC39" s="836"/>
      <c r="BD39" s="836"/>
      <c r="BE39" s="836"/>
      <c r="BF39" s="836"/>
      <c r="BG39" s="836"/>
      <c r="BH39" s="836"/>
      <c r="BI39" s="836"/>
      <c r="BJ39" s="836"/>
      <c r="BK39" s="836"/>
      <c r="BL39" s="836"/>
      <c r="BM39" s="836"/>
      <c r="BN39" s="836"/>
      <c r="BO39" s="3247"/>
      <c r="BP39" s="3245"/>
      <c r="BQ39" s="3250"/>
      <c r="BR39" s="3246"/>
      <c r="BS39" s="3246"/>
      <c r="BT39" s="3247"/>
      <c r="BU39" s="3245"/>
      <c r="BV39" s="3246"/>
      <c r="BW39" s="3246"/>
      <c r="BX39" s="3246"/>
      <c r="BY39" s="836"/>
      <c r="BZ39" s="836"/>
      <c r="CA39" s="836"/>
      <c r="CB39" s="836"/>
      <c r="CC39" s="836"/>
      <c r="CD39" s="836"/>
      <c r="CE39" s="836"/>
      <c r="CF39" s="836"/>
      <c r="CG39" s="836"/>
      <c r="CH39" s="836"/>
      <c r="CI39" s="836"/>
      <c r="CJ39" s="836"/>
      <c r="CK39" s="426"/>
      <c r="CL39" s="426"/>
      <c r="CM39" s="426"/>
      <c r="CN39" s="426"/>
      <c r="CO39" s="426"/>
      <c r="CP39" s="426"/>
      <c r="CQ39" s="426"/>
      <c r="CR39" s="426"/>
      <c r="CS39" s="426"/>
      <c r="CT39" s="426"/>
      <c r="CU39" s="426"/>
      <c r="CV39" s="426"/>
      <c r="CW39" s="426"/>
      <c r="CX39" s="426"/>
      <c r="CY39" s="426"/>
      <c r="CZ39" s="426"/>
      <c r="DA39" s="426"/>
      <c r="DB39" s="426"/>
      <c r="DC39" s="835"/>
      <c r="DD39" s="835"/>
      <c r="DE39" s="835"/>
      <c r="DF39" s="835"/>
      <c r="DG39" s="839"/>
      <c r="DH39" s="839"/>
      <c r="DI39" s="839"/>
      <c r="DJ39" s="839"/>
      <c r="DK39" s="836"/>
      <c r="DL39" s="836"/>
      <c r="DM39" s="836"/>
      <c r="DN39" s="835"/>
      <c r="DO39" s="835"/>
      <c r="DP39" s="835"/>
      <c r="DT39" s="424"/>
      <c r="DU39" s="424"/>
      <c r="DV39" s="424"/>
      <c r="DW39" s="424"/>
      <c r="DX39" s="424"/>
      <c r="DY39" s="424"/>
      <c r="DZ39" s="424"/>
      <c r="EA39" s="424"/>
      <c r="EB39" s="424"/>
      <c r="EC39" s="424"/>
      <c r="ED39" s="424"/>
      <c r="EE39" s="424"/>
      <c r="EF39" s="424"/>
      <c r="EG39" s="424"/>
      <c r="EH39" s="424"/>
      <c r="EI39" s="424"/>
      <c r="EJ39" s="424"/>
      <c r="EK39" s="424"/>
      <c r="EL39" s="424"/>
      <c r="EM39" s="424"/>
      <c r="EN39" s="424"/>
    </row>
    <row r="40" spans="1:144" s="45" customFormat="1" ht="21.75" customHeight="1">
      <c r="A40" s="1164">
        <v>30</v>
      </c>
      <c r="B40" s="1164"/>
      <c r="C40" s="1164"/>
      <c r="D40" s="830"/>
      <c r="E40" s="836"/>
      <c r="F40" s="840"/>
      <c r="G40" s="836"/>
      <c r="H40" s="840"/>
      <c r="I40" s="841"/>
      <c r="J40" s="840"/>
      <c r="K40" s="839"/>
      <c r="L40" s="836"/>
      <c r="M40" s="840"/>
      <c r="N40" s="842"/>
      <c r="O40" s="842"/>
      <c r="P40" s="836"/>
      <c r="Q40" s="840"/>
      <c r="R40" s="840"/>
      <c r="S40" s="840"/>
      <c r="T40" s="840"/>
      <c r="U40" s="840"/>
      <c r="V40" s="840"/>
      <c r="W40" s="840"/>
      <c r="X40" s="840"/>
      <c r="Y40" s="840"/>
      <c r="Z40" s="840"/>
      <c r="AA40" s="840"/>
      <c r="AB40" s="840"/>
      <c r="AC40" s="840"/>
      <c r="AD40" s="840"/>
      <c r="AE40" s="840"/>
      <c r="AF40" s="840"/>
      <c r="AG40" s="840"/>
      <c r="AH40" s="840"/>
      <c r="AI40" s="840"/>
      <c r="AJ40" s="840"/>
      <c r="AK40" s="840"/>
      <c r="AL40" s="840"/>
      <c r="AM40" s="840"/>
      <c r="AN40" s="840"/>
      <c r="AO40" s="840"/>
      <c r="AP40" s="840"/>
      <c r="AQ40" s="840"/>
      <c r="AR40" s="840"/>
      <c r="AS40" s="840"/>
      <c r="AT40" s="840"/>
      <c r="AU40" s="840"/>
      <c r="AV40" s="840"/>
      <c r="AW40" s="842"/>
      <c r="AX40" s="840"/>
      <c r="AY40" s="840"/>
      <c r="AZ40" s="840"/>
      <c r="BA40" s="840"/>
      <c r="BB40" s="840"/>
      <c r="BC40" s="842"/>
      <c r="BD40" s="842"/>
      <c r="BE40" s="842"/>
      <c r="BF40" s="842"/>
      <c r="BG40" s="842"/>
      <c r="BH40" s="842"/>
      <c r="BI40" s="842"/>
      <c r="BJ40" s="842"/>
      <c r="BK40" s="842"/>
      <c r="BL40" s="842"/>
      <c r="BM40" s="842"/>
      <c r="BN40" s="842"/>
      <c r="BO40" s="3247"/>
      <c r="BP40" s="3245"/>
      <c r="BQ40" s="3250"/>
      <c r="BR40" s="3246"/>
      <c r="BS40" s="3246"/>
      <c r="BY40" s="842"/>
      <c r="BZ40" s="842"/>
      <c r="CA40" s="842"/>
      <c r="CB40" s="842"/>
      <c r="CC40" s="843"/>
      <c r="CD40" s="843"/>
      <c r="CE40" s="843"/>
      <c r="CF40" s="843"/>
      <c r="CG40" s="842"/>
      <c r="CH40" s="842"/>
      <c r="CI40" s="842"/>
      <c r="CJ40" s="842"/>
      <c r="CK40" s="427"/>
      <c r="CL40" s="427"/>
      <c r="CM40" s="427"/>
      <c r="CN40" s="427"/>
      <c r="CO40" s="427"/>
      <c r="CP40" s="427"/>
      <c r="CQ40" s="427"/>
      <c r="CR40" s="427"/>
      <c r="CS40" s="427"/>
      <c r="CT40" s="427"/>
      <c r="CU40" s="427"/>
      <c r="CV40" s="427"/>
      <c r="CW40" s="427"/>
      <c r="CX40" s="427"/>
      <c r="CY40" s="427"/>
      <c r="CZ40" s="427"/>
      <c r="DA40" s="427"/>
      <c r="DB40" s="427"/>
      <c r="DC40" s="840"/>
      <c r="DD40" s="840"/>
      <c r="DE40" s="840"/>
      <c r="DF40" s="840"/>
      <c r="DG40" s="842"/>
      <c r="DH40" s="842"/>
      <c r="DI40" s="843"/>
      <c r="DJ40" s="842"/>
      <c r="DK40" s="843"/>
      <c r="DL40" s="843"/>
      <c r="DM40" s="842"/>
      <c r="DN40" s="844"/>
      <c r="DO40" s="844"/>
      <c r="DP40" s="844"/>
      <c r="DT40" s="424"/>
      <c r="DU40" s="424"/>
      <c r="DV40" s="424"/>
      <c r="DW40" s="424"/>
      <c r="DX40" s="424"/>
      <c r="DY40" s="424"/>
      <c r="DZ40" s="424"/>
      <c r="EA40" s="424"/>
      <c r="EB40" s="424"/>
      <c r="EC40" s="424"/>
      <c r="ED40" s="424"/>
      <c r="EE40" s="424"/>
      <c r="EF40" s="424"/>
      <c r="EG40" s="424"/>
      <c r="EH40" s="424"/>
      <c r="EI40" s="424"/>
      <c r="EJ40" s="424"/>
      <c r="EK40" s="424"/>
      <c r="EL40" s="424"/>
      <c r="EM40" s="424"/>
      <c r="EN40" s="424"/>
    </row>
    <row r="41" spans="1:144" s="45" customFormat="1" ht="21.75" customHeight="1">
      <c r="A41" s="1164">
        <v>31</v>
      </c>
      <c r="B41" s="1096"/>
      <c r="C41" s="1096"/>
      <c r="D41" s="428"/>
      <c r="E41" s="179"/>
      <c r="F41" s="425"/>
      <c r="G41" s="179"/>
      <c r="H41" s="429"/>
      <c r="I41" s="430"/>
      <c r="J41" s="431"/>
      <c r="K41" s="373"/>
      <c r="L41" s="179"/>
      <c r="M41" s="432"/>
      <c r="N41" s="422"/>
      <c r="O41" s="421"/>
      <c r="P41" s="179"/>
      <c r="Q41" s="429"/>
      <c r="R41" s="429"/>
      <c r="S41" s="429"/>
      <c r="T41" s="429"/>
      <c r="U41" s="429"/>
      <c r="V41" s="429"/>
      <c r="W41" s="429"/>
      <c r="X41" s="429"/>
      <c r="Y41" s="429"/>
      <c r="Z41" s="429"/>
      <c r="AA41" s="429"/>
      <c r="AB41" s="429"/>
      <c r="AC41" s="429"/>
      <c r="AD41" s="429"/>
      <c r="AE41" s="429"/>
      <c r="AF41" s="429"/>
      <c r="AG41" s="429"/>
      <c r="AH41" s="429"/>
      <c r="AI41" s="429"/>
      <c r="AJ41" s="429"/>
      <c r="AK41" s="429"/>
      <c r="AL41" s="429"/>
      <c r="AM41" s="429"/>
      <c r="AN41" s="429"/>
      <c r="AO41" s="429"/>
      <c r="AP41" s="429"/>
      <c r="AQ41" s="429"/>
      <c r="AR41" s="429"/>
      <c r="AS41" s="429"/>
      <c r="AT41" s="429"/>
      <c r="AU41" s="429"/>
      <c r="AV41" s="429"/>
      <c r="AW41" s="179"/>
      <c r="AX41" s="432"/>
      <c r="AY41" s="433"/>
      <c r="AZ41" s="433"/>
      <c r="BA41" s="433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59"/>
      <c r="BN41" s="159"/>
      <c r="BO41" s="3247"/>
      <c r="BP41" s="3245"/>
      <c r="BQ41" s="3250"/>
      <c r="BR41" s="3246"/>
      <c r="BS41" s="3246"/>
      <c r="BY41" s="179"/>
      <c r="BZ41" s="435"/>
      <c r="CA41" s="179"/>
      <c r="CB41" s="436"/>
      <c r="CC41" s="179"/>
      <c r="CD41" s="422"/>
      <c r="CE41" s="179"/>
      <c r="CF41" s="429"/>
      <c r="CG41" s="429"/>
      <c r="CH41" s="437"/>
      <c r="CI41" s="429"/>
      <c r="CJ41" s="438"/>
      <c r="CK41" s="459"/>
      <c r="CL41" s="459"/>
      <c r="CM41" s="459"/>
      <c r="CN41" s="459"/>
      <c r="CO41" s="459"/>
      <c r="CP41" s="459"/>
      <c r="CQ41" s="459"/>
      <c r="CR41" s="459"/>
      <c r="CS41" s="459"/>
      <c r="CT41" s="459"/>
      <c r="CU41" s="459"/>
      <c r="CV41" s="459"/>
      <c r="CW41" s="459"/>
      <c r="CX41" s="459"/>
      <c r="CY41" s="459"/>
      <c r="CZ41" s="459"/>
      <c r="DA41" s="459"/>
      <c r="DB41" s="459"/>
      <c r="DC41" s="179"/>
      <c r="DD41" s="432"/>
      <c r="DE41" s="179"/>
      <c r="DF41" s="439"/>
      <c r="DG41" s="179"/>
      <c r="DH41" s="432"/>
      <c r="DI41" s="179"/>
      <c r="DJ41" s="159"/>
      <c r="DK41" s="373"/>
      <c r="DL41" s="440"/>
      <c r="DM41" s="441"/>
      <c r="DN41" s="429"/>
      <c r="DO41" s="429"/>
      <c r="DP41" s="432"/>
      <c r="DT41" s="424"/>
      <c r="DU41" s="424"/>
      <c r="DV41" s="424"/>
      <c r="DW41" s="424"/>
      <c r="DX41" s="424"/>
      <c r="DY41" s="424"/>
      <c r="DZ41" s="424"/>
      <c r="EA41" s="424"/>
      <c r="EB41" s="424"/>
      <c r="EC41" s="424"/>
      <c r="ED41" s="424"/>
      <c r="EE41" s="424"/>
      <c r="EF41" s="424"/>
      <c r="EG41" s="424"/>
      <c r="EH41" s="424"/>
      <c r="EI41" s="424"/>
      <c r="EJ41" s="424"/>
      <c r="EK41" s="424"/>
      <c r="EL41" s="424"/>
      <c r="EM41" s="424"/>
      <c r="EN41" s="424"/>
    </row>
    <row r="42" spans="1:144" s="45" customFormat="1" ht="21.75" customHeight="1">
      <c r="A42" s="1164">
        <v>32</v>
      </c>
      <c r="B42" s="1096"/>
      <c r="C42" s="1096"/>
      <c r="D42" s="440"/>
      <c r="E42" s="179"/>
      <c r="F42" s="431"/>
      <c r="G42" s="179"/>
      <c r="H42" s="429"/>
      <c r="I42" s="440"/>
      <c r="J42" s="431"/>
      <c r="K42" s="373"/>
      <c r="L42" s="179"/>
      <c r="M42" s="432"/>
      <c r="N42" s="429"/>
      <c r="O42" s="421"/>
      <c r="P42" s="179"/>
      <c r="Q42" s="429"/>
      <c r="R42" s="429"/>
      <c r="S42" s="429"/>
      <c r="T42" s="429"/>
      <c r="U42" s="429"/>
      <c r="V42" s="429"/>
      <c r="W42" s="429"/>
      <c r="X42" s="429"/>
      <c r="Y42" s="429"/>
      <c r="Z42" s="429"/>
      <c r="AA42" s="429"/>
      <c r="AB42" s="429"/>
      <c r="AC42" s="429"/>
      <c r="AD42" s="429"/>
      <c r="AE42" s="429"/>
      <c r="AF42" s="429"/>
      <c r="AG42" s="429"/>
      <c r="AH42" s="429"/>
      <c r="AI42" s="429"/>
      <c r="AJ42" s="429"/>
      <c r="AK42" s="429"/>
      <c r="AL42" s="429"/>
      <c r="AM42" s="429"/>
      <c r="AN42" s="429"/>
      <c r="AO42" s="429"/>
      <c r="AP42" s="429"/>
      <c r="AQ42" s="429"/>
      <c r="AR42" s="429"/>
      <c r="AS42" s="429"/>
      <c r="AT42" s="429"/>
      <c r="AU42" s="429"/>
      <c r="AV42" s="429"/>
      <c r="AW42" s="179"/>
      <c r="AX42" s="433"/>
      <c r="AY42" s="433"/>
      <c r="AZ42" s="433"/>
      <c r="BA42" s="433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3247"/>
      <c r="BP42" s="3245"/>
      <c r="BQ42" s="3246"/>
      <c r="BR42" s="3246"/>
      <c r="BS42" s="3246"/>
      <c r="BY42" s="179"/>
      <c r="BZ42" s="435"/>
      <c r="CA42" s="179"/>
      <c r="CB42" s="442"/>
      <c r="CC42" s="179"/>
      <c r="CD42" s="443"/>
      <c r="CE42" s="179"/>
      <c r="CF42" s="429"/>
      <c r="CG42" s="429"/>
      <c r="CH42" s="437"/>
      <c r="CI42" s="429"/>
      <c r="CJ42" s="438"/>
      <c r="CK42" s="459"/>
      <c r="CL42" s="459"/>
      <c r="CM42" s="459"/>
      <c r="CN42" s="459"/>
      <c r="CO42" s="459"/>
      <c r="CP42" s="459"/>
      <c r="CQ42" s="459"/>
      <c r="CR42" s="459"/>
      <c r="CS42" s="459"/>
      <c r="CT42" s="459"/>
      <c r="CU42" s="459"/>
      <c r="CV42" s="459"/>
      <c r="CW42" s="459"/>
      <c r="CX42" s="459"/>
      <c r="CY42" s="459"/>
      <c r="CZ42" s="459"/>
      <c r="DA42" s="459"/>
      <c r="DB42" s="459"/>
      <c r="DC42" s="159"/>
      <c r="DD42" s="373"/>
      <c r="DE42" s="179"/>
      <c r="DF42" s="439"/>
      <c r="DG42" s="179"/>
      <c r="DH42" s="432"/>
      <c r="DI42" s="179"/>
      <c r="DJ42" s="159"/>
      <c r="DK42" s="373"/>
      <c r="DL42" s="440"/>
      <c r="DM42" s="441"/>
      <c r="DN42" s="429"/>
      <c r="DO42" s="429"/>
      <c r="DP42" s="432"/>
      <c r="DT42" s="424"/>
      <c r="DU42" s="424"/>
      <c r="DV42" s="424"/>
      <c r="DW42" s="424"/>
      <c r="DX42" s="424"/>
      <c r="DY42" s="424"/>
      <c r="DZ42" s="424"/>
      <c r="EA42" s="424"/>
      <c r="EB42" s="424"/>
      <c r="EC42" s="424"/>
      <c r="ED42" s="424"/>
      <c r="EE42" s="424"/>
      <c r="EF42" s="424"/>
      <c r="EG42" s="424"/>
      <c r="EH42" s="424"/>
      <c r="EI42" s="424"/>
      <c r="EJ42" s="424"/>
      <c r="EK42" s="424"/>
      <c r="EL42" s="424"/>
      <c r="EM42" s="424"/>
      <c r="EN42" s="424"/>
    </row>
    <row r="43" spans="1:144" s="45" customFormat="1" ht="21.75" customHeight="1">
      <c r="A43" s="1164">
        <v>33</v>
      </c>
      <c r="B43" s="1096"/>
      <c r="C43" s="1096"/>
      <c r="D43" s="440"/>
      <c r="E43" s="179"/>
      <c r="F43" s="429"/>
      <c r="G43" s="179"/>
      <c r="H43" s="444"/>
      <c r="I43" s="440"/>
      <c r="J43" s="431"/>
      <c r="K43" s="373"/>
      <c r="L43" s="152"/>
      <c r="M43" s="445"/>
      <c r="N43" s="445"/>
      <c r="O43" s="421"/>
      <c r="P43" s="179"/>
      <c r="Q43" s="429"/>
      <c r="R43" s="429"/>
      <c r="S43" s="429"/>
      <c r="T43" s="429"/>
      <c r="U43" s="429"/>
      <c r="V43" s="429"/>
      <c r="W43" s="429"/>
      <c r="X43" s="429"/>
      <c r="Y43" s="429"/>
      <c r="Z43" s="429"/>
      <c r="AA43" s="429"/>
      <c r="AB43" s="429"/>
      <c r="AC43" s="429"/>
      <c r="AD43" s="429"/>
      <c r="AE43" s="429"/>
      <c r="AF43" s="429"/>
      <c r="AG43" s="429"/>
      <c r="AH43" s="429"/>
      <c r="AI43" s="429"/>
      <c r="AJ43" s="429"/>
      <c r="AK43" s="429"/>
      <c r="AL43" s="429"/>
      <c r="AM43" s="429"/>
      <c r="AN43" s="429"/>
      <c r="AO43" s="429"/>
      <c r="AP43" s="429"/>
      <c r="AQ43" s="429"/>
      <c r="AR43" s="429"/>
      <c r="AS43" s="429"/>
      <c r="AT43" s="429"/>
      <c r="AU43" s="429"/>
      <c r="AV43" s="429"/>
      <c r="AW43" s="179"/>
      <c r="AX43" s="432"/>
      <c r="AY43" s="432"/>
      <c r="AZ43" s="432"/>
      <c r="BA43" s="432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59"/>
      <c r="BN43" s="159"/>
      <c r="BO43" s="3247"/>
      <c r="BP43" s="3245"/>
      <c r="BQ43" s="3246"/>
      <c r="BR43" s="3246"/>
      <c r="BS43" s="3246"/>
      <c r="BY43" s="179"/>
      <c r="BZ43" s="446"/>
      <c r="CA43" s="179"/>
      <c r="CB43" s="442"/>
      <c r="CC43" s="179"/>
      <c r="CD43" s="422"/>
      <c r="CE43" s="179"/>
      <c r="CF43" s="429"/>
      <c r="CG43" s="429"/>
      <c r="CH43" s="437"/>
      <c r="CI43" s="429"/>
      <c r="CJ43" s="438"/>
      <c r="CK43" s="459"/>
      <c r="CL43" s="459"/>
      <c r="CM43" s="459"/>
      <c r="CN43" s="459"/>
      <c r="CO43" s="459"/>
      <c r="CP43" s="459"/>
      <c r="CQ43" s="459"/>
      <c r="CR43" s="459"/>
      <c r="CS43" s="459"/>
      <c r="CT43" s="459"/>
      <c r="CU43" s="459"/>
      <c r="CV43" s="459"/>
      <c r="CW43" s="459"/>
      <c r="CX43" s="459"/>
      <c r="CY43" s="459"/>
      <c r="CZ43" s="459"/>
      <c r="DA43" s="459"/>
      <c r="DB43" s="459"/>
      <c r="DC43" s="179"/>
      <c r="DD43" s="429"/>
      <c r="DE43" s="179"/>
      <c r="DF43" s="439"/>
      <c r="DG43" s="179"/>
      <c r="DH43" s="432"/>
      <c r="DI43" s="179"/>
      <c r="DJ43" s="159"/>
      <c r="DK43" s="373"/>
      <c r="DL43" s="440"/>
      <c r="DM43" s="441"/>
      <c r="DN43" s="429"/>
      <c r="DO43" s="429"/>
      <c r="DP43" s="432"/>
      <c r="DT43" s="424"/>
      <c r="DU43" s="424"/>
      <c r="DV43" s="424"/>
      <c r="DW43" s="424"/>
      <c r="DX43" s="424"/>
      <c r="DY43" s="424"/>
      <c r="DZ43" s="424"/>
      <c r="EA43" s="424"/>
      <c r="EB43" s="424"/>
      <c r="EC43" s="424"/>
      <c r="ED43" s="424"/>
      <c r="EE43" s="424"/>
      <c r="EF43" s="424"/>
      <c r="EG43" s="424"/>
      <c r="EH43" s="424"/>
      <c r="EI43" s="424"/>
      <c r="EJ43" s="424"/>
      <c r="EK43" s="424"/>
      <c r="EL43" s="424"/>
      <c r="EM43" s="424"/>
      <c r="EN43" s="424"/>
    </row>
    <row r="44" spans="1:144" s="45" customFormat="1" ht="21.75" customHeight="1">
      <c r="A44" s="1164">
        <v>34</v>
      </c>
      <c r="B44" s="1096"/>
      <c r="C44" s="1096"/>
      <c r="D44" s="152"/>
      <c r="E44" s="179"/>
      <c r="F44" s="429"/>
      <c r="G44" s="179"/>
      <c r="H44" s="421"/>
      <c r="I44" s="421"/>
      <c r="J44" s="421"/>
      <c r="K44" s="373"/>
      <c r="L44" s="152"/>
      <c r="M44" s="445"/>
      <c r="N44" s="445"/>
      <c r="O44" s="421"/>
      <c r="P44" s="179"/>
      <c r="Q44" s="429"/>
      <c r="R44" s="429"/>
      <c r="S44" s="429"/>
      <c r="T44" s="429"/>
      <c r="U44" s="429"/>
      <c r="V44" s="429"/>
      <c r="W44" s="429"/>
      <c r="X44" s="429"/>
      <c r="Y44" s="429"/>
      <c r="Z44" s="429"/>
      <c r="AA44" s="429"/>
      <c r="AB44" s="429"/>
      <c r="AC44" s="429"/>
      <c r="AD44" s="429"/>
      <c r="AE44" s="429"/>
      <c r="AF44" s="429"/>
      <c r="AG44" s="429"/>
      <c r="AH44" s="429"/>
      <c r="AI44" s="429"/>
      <c r="AJ44" s="429"/>
      <c r="AK44" s="429"/>
      <c r="AL44" s="429"/>
      <c r="AM44" s="429"/>
      <c r="AN44" s="429"/>
      <c r="AO44" s="429"/>
      <c r="AP44" s="429"/>
      <c r="AQ44" s="429"/>
      <c r="AR44" s="429"/>
      <c r="AS44" s="429"/>
      <c r="AT44" s="429"/>
      <c r="AU44" s="429"/>
      <c r="AV44" s="429"/>
      <c r="AW44" s="17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59"/>
      <c r="BN44" s="159"/>
      <c r="BO44" s="3247"/>
      <c r="BP44" s="3245"/>
      <c r="BQ44" s="3246"/>
      <c r="BR44" s="3246"/>
      <c r="BS44" s="3246"/>
      <c r="BY44" s="179"/>
      <c r="BZ44" s="181"/>
      <c r="CA44" s="179"/>
      <c r="CB44" s="442"/>
      <c r="CC44" s="179"/>
      <c r="CD44" s="429"/>
      <c r="CE44" s="179"/>
      <c r="CF44" s="447"/>
      <c r="CG44" s="429"/>
      <c r="CH44" s="437"/>
      <c r="CI44" s="429"/>
      <c r="CJ44" s="438"/>
      <c r="CK44" s="459"/>
      <c r="CL44" s="459"/>
      <c r="CM44" s="459"/>
      <c r="CN44" s="459"/>
      <c r="CO44" s="459"/>
      <c r="CP44" s="459"/>
      <c r="CQ44" s="459"/>
      <c r="CR44" s="459"/>
      <c r="CS44" s="459"/>
      <c r="CT44" s="459"/>
      <c r="CU44" s="459"/>
      <c r="CV44" s="459"/>
      <c r="CW44" s="459"/>
      <c r="CX44" s="459"/>
      <c r="CY44" s="459"/>
      <c r="CZ44" s="459"/>
      <c r="DA44" s="459"/>
      <c r="DB44" s="459"/>
      <c r="DC44" s="448"/>
      <c r="DD44" s="429"/>
      <c r="DE44" s="179"/>
      <c r="DF44" s="439"/>
      <c r="DG44" s="179"/>
      <c r="DH44" s="432"/>
      <c r="DI44" s="179"/>
      <c r="DJ44" s="159"/>
      <c r="DK44" s="373"/>
      <c r="DL44" s="440"/>
      <c r="DM44" s="441"/>
      <c r="DN44" s="449"/>
      <c r="DO44" s="449"/>
      <c r="DP44" s="433"/>
      <c r="DT44" s="424"/>
      <c r="DU44" s="424"/>
      <c r="DV44" s="424"/>
      <c r="DW44" s="424"/>
      <c r="DX44" s="424"/>
      <c r="DY44" s="424"/>
      <c r="DZ44" s="424"/>
      <c r="EA44" s="424"/>
      <c r="EB44" s="424"/>
      <c r="EC44" s="424"/>
      <c r="ED44" s="424"/>
      <c r="EE44" s="424"/>
      <c r="EF44" s="424"/>
      <c r="EG44" s="424"/>
      <c r="EH44" s="424"/>
      <c r="EI44" s="424"/>
      <c r="EJ44" s="424"/>
      <c r="EK44" s="424"/>
      <c r="EL44" s="424"/>
      <c r="EM44" s="424"/>
      <c r="EN44" s="424"/>
    </row>
    <row r="45" spans="1:144" s="45" customFormat="1" ht="21.75" customHeight="1">
      <c r="A45" s="1164">
        <v>35</v>
      </c>
      <c r="B45" s="1096"/>
      <c r="C45" s="1096"/>
      <c r="D45" s="152"/>
      <c r="E45" s="179"/>
      <c r="F45" s="429"/>
      <c r="G45" s="152"/>
      <c r="H45" s="152"/>
      <c r="I45" s="152"/>
      <c r="J45" s="152"/>
      <c r="K45" s="373"/>
      <c r="L45" s="152"/>
      <c r="M45" s="445"/>
      <c r="N45" s="445"/>
      <c r="O45" s="421"/>
      <c r="P45" s="179"/>
      <c r="Q45" s="429"/>
      <c r="R45" s="429"/>
      <c r="S45" s="429"/>
      <c r="T45" s="429"/>
      <c r="U45" s="429"/>
      <c r="V45" s="429"/>
      <c r="W45" s="429"/>
      <c r="X45" s="429"/>
      <c r="Y45" s="429"/>
      <c r="Z45" s="429"/>
      <c r="AA45" s="429"/>
      <c r="AB45" s="429"/>
      <c r="AC45" s="429"/>
      <c r="AD45" s="429"/>
      <c r="AE45" s="429"/>
      <c r="AF45" s="429"/>
      <c r="AG45" s="429"/>
      <c r="AH45" s="429"/>
      <c r="AI45" s="429"/>
      <c r="AJ45" s="429"/>
      <c r="AK45" s="429"/>
      <c r="AL45" s="429"/>
      <c r="AM45" s="429"/>
      <c r="AN45" s="429"/>
      <c r="AO45" s="429"/>
      <c r="AP45" s="429"/>
      <c r="AQ45" s="429"/>
      <c r="AR45" s="429"/>
      <c r="AS45" s="429"/>
      <c r="AT45" s="429"/>
      <c r="AU45" s="429"/>
      <c r="AV45" s="429"/>
      <c r="AW45" s="17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59"/>
      <c r="BN45" s="159"/>
      <c r="BO45" s="179"/>
      <c r="BP45" s="434"/>
      <c r="BQ45" s="152"/>
      <c r="BR45" s="152"/>
      <c r="BS45" s="152"/>
      <c r="BY45" s="152"/>
      <c r="BZ45" s="152"/>
      <c r="CA45" s="152"/>
      <c r="CB45" s="152"/>
      <c r="CC45" s="179"/>
      <c r="CD45" s="429"/>
      <c r="CE45" s="179"/>
      <c r="CF45" s="447"/>
      <c r="CG45" s="429"/>
      <c r="CH45" s="437"/>
      <c r="CI45" s="429"/>
      <c r="CJ45" s="450"/>
      <c r="CK45" s="460"/>
      <c r="CL45" s="460"/>
      <c r="CM45" s="460"/>
      <c r="CN45" s="460"/>
      <c r="CO45" s="460"/>
      <c r="CP45" s="460"/>
      <c r="CQ45" s="460"/>
      <c r="CR45" s="460"/>
      <c r="CS45" s="460"/>
      <c r="CT45" s="460"/>
      <c r="CU45" s="460"/>
      <c r="CV45" s="460"/>
      <c r="CW45" s="460"/>
      <c r="CX45" s="460"/>
      <c r="CY45" s="460"/>
      <c r="CZ45" s="460"/>
      <c r="DA45" s="460"/>
      <c r="DB45" s="460"/>
      <c r="DC45" s="448"/>
      <c r="DD45" s="429"/>
      <c r="DE45" s="451"/>
      <c r="DF45" s="451"/>
      <c r="DG45" s="179"/>
      <c r="DH45" s="432"/>
      <c r="DI45" s="179"/>
      <c r="DJ45" s="159"/>
      <c r="DK45" s="373"/>
      <c r="DL45" s="440"/>
      <c r="DM45" s="441"/>
      <c r="DN45" s="449"/>
      <c r="DO45" s="449"/>
      <c r="DP45" s="159"/>
      <c r="DT45" s="424"/>
      <c r="DU45" s="424"/>
      <c r="DV45" s="424"/>
      <c r="DW45" s="424"/>
      <c r="DX45" s="424"/>
      <c r="DY45" s="424"/>
      <c r="DZ45" s="424"/>
      <c r="EA45" s="424"/>
      <c r="EB45" s="424"/>
      <c r="EC45" s="424"/>
      <c r="ED45" s="424"/>
      <c r="EE45" s="424"/>
      <c r="EF45" s="424"/>
      <c r="EG45" s="424"/>
      <c r="EH45" s="424"/>
      <c r="EI45" s="424"/>
      <c r="EJ45" s="424"/>
      <c r="EK45" s="424"/>
      <c r="EL45" s="424"/>
      <c r="EM45" s="424"/>
      <c r="EN45" s="424"/>
    </row>
    <row r="46" spans="1:144" s="45" customFormat="1" ht="21.75" customHeight="1">
      <c r="A46" s="1164">
        <v>36</v>
      </c>
      <c r="B46" s="1096"/>
      <c r="C46" s="1096"/>
      <c r="D46" s="152"/>
      <c r="E46" s="152"/>
      <c r="F46" s="440"/>
      <c r="G46" s="152"/>
      <c r="H46" s="152"/>
      <c r="I46" s="152"/>
      <c r="J46" s="152"/>
      <c r="K46" s="373"/>
      <c r="L46" s="152"/>
      <c r="M46" s="445"/>
      <c r="N46" s="445"/>
      <c r="O46" s="421"/>
      <c r="P46" s="179"/>
      <c r="Q46" s="429"/>
      <c r="R46" s="429"/>
      <c r="S46" s="429"/>
      <c r="T46" s="429"/>
      <c r="U46" s="429"/>
      <c r="V46" s="429"/>
      <c r="W46" s="429"/>
      <c r="X46" s="429"/>
      <c r="Y46" s="429"/>
      <c r="Z46" s="429"/>
      <c r="AA46" s="429"/>
      <c r="AB46" s="429"/>
      <c r="AC46" s="429"/>
      <c r="AD46" s="429"/>
      <c r="AE46" s="429"/>
      <c r="AF46" s="429"/>
      <c r="AG46" s="429"/>
      <c r="AH46" s="429"/>
      <c r="AI46" s="429"/>
      <c r="AJ46" s="429"/>
      <c r="AK46" s="429"/>
      <c r="AL46" s="429"/>
      <c r="AM46" s="429"/>
      <c r="AN46" s="429"/>
      <c r="AO46" s="429"/>
      <c r="AP46" s="429"/>
      <c r="AQ46" s="429"/>
      <c r="AR46" s="429"/>
      <c r="AS46" s="429"/>
      <c r="AT46" s="429"/>
      <c r="AU46" s="429"/>
      <c r="AV46" s="429"/>
      <c r="AW46" s="17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79"/>
      <c r="BP46" s="434"/>
      <c r="BQ46" s="152"/>
      <c r="BR46" s="152"/>
      <c r="BS46" s="152"/>
      <c r="BY46" s="152"/>
      <c r="BZ46" s="152"/>
      <c r="CA46" s="152"/>
      <c r="CB46" s="152"/>
      <c r="CC46" s="179"/>
      <c r="CD46" s="429"/>
      <c r="CE46" s="152"/>
      <c r="CF46" s="445"/>
      <c r="CG46" s="421"/>
      <c r="CH46" s="452"/>
      <c r="CI46" s="449"/>
      <c r="CJ46" s="450"/>
      <c r="CK46" s="460"/>
      <c r="CL46" s="460"/>
      <c r="CM46" s="460"/>
      <c r="CN46" s="460"/>
      <c r="CO46" s="460"/>
      <c r="CP46" s="460"/>
      <c r="CQ46" s="460"/>
      <c r="CR46" s="460"/>
      <c r="CS46" s="460"/>
      <c r="CT46" s="460"/>
      <c r="CU46" s="460"/>
      <c r="CV46" s="460"/>
      <c r="CW46" s="460"/>
      <c r="CX46" s="460"/>
      <c r="CY46" s="460"/>
      <c r="CZ46" s="460"/>
      <c r="DA46" s="460"/>
      <c r="DB46" s="460"/>
      <c r="DC46" s="448"/>
      <c r="DD46" s="429"/>
      <c r="DE46" s="159"/>
      <c r="DF46" s="451"/>
      <c r="DG46" s="179"/>
      <c r="DH46" s="433"/>
      <c r="DI46" s="152"/>
      <c r="DJ46" s="159"/>
      <c r="DK46" s="373"/>
      <c r="DL46" s="440"/>
      <c r="DM46" s="453"/>
      <c r="DN46" s="449"/>
      <c r="DO46" s="449"/>
      <c r="DP46" s="159"/>
      <c r="DT46" s="424"/>
      <c r="DU46" s="424"/>
      <c r="DV46" s="424"/>
      <c r="DW46" s="424"/>
      <c r="DX46" s="424"/>
      <c r="DY46" s="424"/>
      <c r="DZ46" s="424"/>
      <c r="EA46" s="424"/>
      <c r="EB46" s="424"/>
      <c r="EC46" s="424"/>
      <c r="ED46" s="424"/>
      <c r="EE46" s="424"/>
      <c r="EF46" s="424"/>
      <c r="EG46" s="424"/>
      <c r="EH46" s="424"/>
      <c r="EI46" s="424"/>
      <c r="EJ46" s="424"/>
      <c r="EK46" s="424"/>
      <c r="EL46" s="424"/>
      <c r="EM46" s="424"/>
      <c r="EN46" s="424"/>
    </row>
    <row r="47" spans="1:144" s="45" customFormat="1" ht="21.75" customHeight="1">
      <c r="A47" s="1164">
        <v>37</v>
      </c>
      <c r="B47" s="1096"/>
      <c r="C47" s="1096"/>
      <c r="D47" s="152"/>
      <c r="E47" s="152"/>
      <c r="F47" s="152"/>
      <c r="G47" s="152"/>
      <c r="H47" s="152"/>
      <c r="I47" s="152"/>
      <c r="J47" s="152"/>
      <c r="K47" s="373"/>
      <c r="L47" s="152"/>
      <c r="M47" s="445"/>
      <c r="N47" s="445"/>
      <c r="O47" s="429"/>
      <c r="P47" s="179"/>
      <c r="Q47" s="429"/>
      <c r="R47" s="429"/>
      <c r="S47" s="429"/>
      <c r="T47" s="429"/>
      <c r="U47" s="429"/>
      <c r="V47" s="429"/>
      <c r="W47" s="429"/>
      <c r="X47" s="429"/>
      <c r="Y47" s="429"/>
      <c r="Z47" s="429"/>
      <c r="AA47" s="429"/>
      <c r="AB47" s="429"/>
      <c r="AC47" s="429"/>
      <c r="AD47" s="429"/>
      <c r="AE47" s="429"/>
      <c r="AF47" s="429"/>
      <c r="AG47" s="429"/>
      <c r="AH47" s="429"/>
      <c r="AI47" s="429"/>
      <c r="AJ47" s="429"/>
      <c r="AK47" s="429"/>
      <c r="AL47" s="429"/>
      <c r="AM47" s="429"/>
      <c r="AN47" s="429"/>
      <c r="AO47" s="429"/>
      <c r="AP47" s="429"/>
      <c r="AQ47" s="429"/>
      <c r="AR47" s="429"/>
      <c r="AS47" s="429"/>
      <c r="AT47" s="429"/>
      <c r="AU47" s="429"/>
      <c r="AV47" s="429"/>
      <c r="AW47" s="179"/>
      <c r="AX47" s="159"/>
      <c r="AY47" s="159"/>
      <c r="AZ47" s="159"/>
      <c r="BA47" s="159"/>
      <c r="BB47" s="159"/>
      <c r="BC47" s="152"/>
      <c r="BD47" s="152"/>
      <c r="BE47" s="152"/>
      <c r="BF47" s="152"/>
      <c r="BG47" s="152"/>
      <c r="BH47" s="152"/>
      <c r="BI47" s="152"/>
      <c r="BJ47" s="152"/>
      <c r="BK47" s="152"/>
      <c r="BL47" s="152"/>
      <c r="BM47" s="152"/>
      <c r="BN47" s="152"/>
      <c r="BO47" s="179"/>
      <c r="BP47" s="434"/>
      <c r="BQ47" s="152"/>
      <c r="BR47" s="152"/>
      <c r="BS47" s="152"/>
      <c r="BY47" s="152"/>
      <c r="BZ47" s="152"/>
      <c r="CA47" s="152"/>
      <c r="CB47" s="152"/>
      <c r="CC47" s="179"/>
      <c r="CD47" s="449"/>
      <c r="CE47" s="152"/>
      <c r="CF47" s="445"/>
      <c r="CG47" s="449"/>
      <c r="CH47" s="452"/>
      <c r="CI47" s="449"/>
      <c r="CJ47" s="450"/>
      <c r="CK47" s="460"/>
      <c r="CL47" s="460"/>
      <c r="CM47" s="460"/>
      <c r="CN47" s="460"/>
      <c r="CO47" s="460"/>
      <c r="CP47" s="460"/>
      <c r="CQ47" s="460"/>
      <c r="CR47" s="460"/>
      <c r="CS47" s="460"/>
      <c r="CT47" s="460"/>
      <c r="CU47" s="460"/>
      <c r="CV47" s="460"/>
      <c r="CW47" s="460"/>
      <c r="CX47" s="460"/>
      <c r="CY47" s="460"/>
      <c r="CZ47" s="460"/>
      <c r="DA47" s="460"/>
      <c r="DB47" s="460"/>
      <c r="DC47" s="152"/>
      <c r="DD47" s="152"/>
      <c r="DE47" s="159"/>
      <c r="DF47" s="159"/>
      <c r="DG47" s="179"/>
      <c r="DH47" s="159"/>
      <c r="DI47" s="152"/>
      <c r="DJ47" s="159"/>
      <c r="DK47" s="373"/>
      <c r="DL47" s="152"/>
      <c r="DM47" s="454"/>
      <c r="DN47" s="421"/>
      <c r="DO47" s="421"/>
      <c r="DP47" s="159"/>
      <c r="DT47" s="424"/>
      <c r="DU47" s="424"/>
      <c r="DV47" s="424"/>
      <c r="DW47" s="424"/>
      <c r="DX47" s="424"/>
      <c r="DY47" s="424"/>
      <c r="DZ47" s="424"/>
      <c r="EA47" s="424"/>
      <c r="EB47" s="424"/>
      <c r="EC47" s="424"/>
      <c r="ED47" s="424"/>
      <c r="EE47" s="424"/>
      <c r="EF47" s="424"/>
      <c r="EG47" s="424"/>
      <c r="EH47" s="424"/>
      <c r="EI47" s="424"/>
      <c r="EJ47" s="424"/>
      <c r="EK47" s="424"/>
      <c r="EL47" s="424"/>
      <c r="EM47" s="424"/>
      <c r="EN47" s="424"/>
    </row>
    <row r="48" spans="1:144" s="45" customFormat="1" ht="21.75" customHeight="1">
      <c r="A48" s="1164">
        <v>38</v>
      </c>
      <c r="B48" s="1096"/>
      <c r="C48" s="1096"/>
      <c r="D48" s="152"/>
      <c r="E48" s="152"/>
      <c r="F48" s="152"/>
      <c r="G48" s="152"/>
      <c r="H48" s="152"/>
      <c r="I48" s="152"/>
      <c r="J48" s="152"/>
      <c r="K48" s="373"/>
      <c r="L48" s="152"/>
      <c r="M48" s="445"/>
      <c r="N48" s="445"/>
      <c r="O48" s="429"/>
      <c r="P48" s="179"/>
      <c r="Q48" s="429"/>
      <c r="R48" s="429"/>
      <c r="S48" s="429"/>
      <c r="T48" s="429"/>
      <c r="U48" s="429"/>
      <c r="V48" s="429"/>
      <c r="W48" s="429"/>
      <c r="X48" s="429"/>
      <c r="Y48" s="429"/>
      <c r="Z48" s="429"/>
      <c r="AA48" s="429"/>
      <c r="AB48" s="429"/>
      <c r="AC48" s="429"/>
      <c r="AD48" s="429"/>
      <c r="AE48" s="429"/>
      <c r="AF48" s="429"/>
      <c r="AG48" s="429"/>
      <c r="AH48" s="429"/>
      <c r="AI48" s="429"/>
      <c r="AJ48" s="429"/>
      <c r="AK48" s="429"/>
      <c r="AL48" s="429"/>
      <c r="AM48" s="429"/>
      <c r="AN48" s="429"/>
      <c r="AO48" s="429"/>
      <c r="AP48" s="429"/>
      <c r="AQ48" s="429"/>
      <c r="AR48" s="429"/>
      <c r="AS48" s="429"/>
      <c r="AT48" s="429"/>
      <c r="AU48" s="429"/>
      <c r="AV48" s="429"/>
      <c r="AW48" s="179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  <c r="BI48" s="152"/>
      <c r="BJ48" s="152"/>
      <c r="BK48" s="152"/>
      <c r="BL48" s="152"/>
      <c r="BM48" s="152"/>
      <c r="BN48" s="152"/>
      <c r="BO48" s="432"/>
      <c r="BP48" s="423"/>
      <c r="BQ48" s="152"/>
      <c r="BR48" s="152"/>
      <c r="BS48" s="152"/>
      <c r="BT48" s="152"/>
      <c r="BU48" s="152"/>
      <c r="BV48" s="152"/>
      <c r="BW48" s="152"/>
      <c r="BX48" s="152"/>
      <c r="BY48" s="152"/>
      <c r="BZ48" s="152"/>
      <c r="CA48" s="152"/>
      <c r="CB48" s="152"/>
      <c r="CC48" s="179"/>
      <c r="CD48" s="429"/>
      <c r="CE48" s="152"/>
      <c r="CF48" s="445"/>
      <c r="CG48" s="449"/>
      <c r="CH48" s="455"/>
      <c r="CI48" s="449"/>
      <c r="CJ48" s="450"/>
      <c r="CK48" s="460"/>
      <c r="CL48" s="460"/>
      <c r="CM48" s="460"/>
      <c r="CN48" s="460"/>
      <c r="CO48" s="460"/>
      <c r="CP48" s="460"/>
      <c r="CQ48" s="460"/>
      <c r="CR48" s="460"/>
      <c r="CS48" s="460"/>
      <c r="CT48" s="460"/>
      <c r="CU48" s="460"/>
      <c r="CV48" s="460"/>
      <c r="CW48" s="460"/>
      <c r="CX48" s="460"/>
      <c r="CY48" s="460"/>
      <c r="CZ48" s="460"/>
      <c r="DA48" s="460"/>
      <c r="DB48" s="460"/>
      <c r="DC48" s="152"/>
      <c r="DD48" s="152"/>
      <c r="DE48" s="159"/>
      <c r="DF48" s="159"/>
      <c r="DG48" s="179"/>
      <c r="DH48" s="159"/>
      <c r="DI48" s="152"/>
      <c r="DJ48" s="152"/>
      <c r="DK48" s="373"/>
      <c r="DL48" s="152"/>
      <c r="DM48" s="454"/>
      <c r="DN48" s="421"/>
      <c r="DO48" s="421"/>
      <c r="DP48" s="159"/>
      <c r="DT48" s="424"/>
      <c r="DU48" s="424"/>
      <c r="DV48" s="424"/>
      <c r="DW48" s="424"/>
      <c r="DX48" s="424"/>
      <c r="DY48" s="424"/>
      <c r="DZ48" s="424"/>
      <c r="EA48" s="424"/>
      <c r="EB48" s="424"/>
      <c r="EC48" s="424"/>
      <c r="ED48" s="424"/>
      <c r="EE48" s="424"/>
      <c r="EF48" s="424"/>
      <c r="EG48" s="424"/>
      <c r="EH48" s="424"/>
      <c r="EI48" s="424"/>
      <c r="EJ48" s="424"/>
      <c r="EK48" s="424"/>
      <c r="EL48" s="424"/>
      <c r="EM48" s="424"/>
      <c r="EN48" s="424"/>
    </row>
    <row r="49" spans="1:144" s="45" customFormat="1" ht="21.75" customHeight="1">
      <c r="A49" s="1164">
        <v>39</v>
      </c>
      <c r="B49" s="1096"/>
      <c r="C49" s="1096"/>
      <c r="D49" s="152"/>
      <c r="E49" s="152"/>
      <c r="F49" s="152"/>
      <c r="G49" s="152"/>
      <c r="H49" s="152"/>
      <c r="I49" s="152"/>
      <c r="J49" s="152"/>
      <c r="K49" s="373"/>
      <c r="L49" s="152"/>
      <c r="M49" s="445"/>
      <c r="N49" s="445"/>
      <c r="O49" s="429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  <c r="BI49" s="152"/>
      <c r="BJ49" s="152"/>
      <c r="BK49" s="152"/>
      <c r="BL49" s="152"/>
      <c r="BM49" s="152"/>
      <c r="BN49" s="152"/>
      <c r="BO49" s="432"/>
      <c r="BP49" s="423"/>
      <c r="BQ49" s="152"/>
      <c r="BR49" s="152"/>
      <c r="BS49" s="152"/>
      <c r="BT49" s="152"/>
      <c r="BU49" s="152"/>
      <c r="BV49" s="152"/>
      <c r="BW49" s="152"/>
      <c r="BX49" s="152"/>
      <c r="BY49" s="152"/>
      <c r="BZ49" s="152"/>
      <c r="CA49" s="152"/>
      <c r="CB49" s="152"/>
      <c r="CC49" s="179"/>
      <c r="CD49" s="429"/>
      <c r="CE49" s="152"/>
      <c r="CF49" s="445"/>
      <c r="CG49" s="449"/>
      <c r="CH49" s="455"/>
      <c r="CI49" s="449"/>
      <c r="CJ49" s="450"/>
      <c r="CK49" s="460"/>
      <c r="CL49" s="460"/>
      <c r="CM49" s="460"/>
      <c r="CN49" s="460"/>
      <c r="CO49" s="460"/>
      <c r="CP49" s="460"/>
      <c r="CQ49" s="460"/>
      <c r="CR49" s="460"/>
      <c r="CS49" s="460"/>
      <c r="CT49" s="460"/>
      <c r="CU49" s="460"/>
      <c r="CV49" s="460"/>
      <c r="CW49" s="460"/>
      <c r="CX49" s="460"/>
      <c r="CY49" s="460"/>
      <c r="CZ49" s="460"/>
      <c r="DA49" s="460"/>
      <c r="DB49" s="460"/>
      <c r="DC49" s="152"/>
      <c r="DD49" s="152"/>
      <c r="DE49" s="152"/>
      <c r="DF49" s="152"/>
      <c r="DG49" s="152"/>
      <c r="DH49" s="152"/>
      <c r="DI49" s="152"/>
      <c r="DJ49" s="152"/>
      <c r="DK49" s="373"/>
      <c r="DL49" s="152"/>
      <c r="DM49" s="454"/>
      <c r="DN49" s="421"/>
      <c r="DO49" s="421"/>
      <c r="DP49" s="159"/>
      <c r="DT49" s="424"/>
      <c r="DU49" s="424"/>
      <c r="DV49" s="424"/>
      <c r="DW49" s="424"/>
      <c r="DX49" s="424"/>
      <c r="DY49" s="424"/>
      <c r="DZ49" s="424"/>
      <c r="EA49" s="424"/>
      <c r="EB49" s="424"/>
      <c r="EC49" s="424"/>
      <c r="ED49" s="424"/>
      <c r="EE49" s="424"/>
      <c r="EF49" s="424"/>
      <c r="EG49" s="424"/>
      <c r="EH49" s="424"/>
      <c r="EI49" s="424"/>
      <c r="EJ49" s="424"/>
      <c r="EK49" s="424"/>
      <c r="EL49" s="424"/>
      <c r="EM49" s="424"/>
      <c r="EN49" s="424"/>
    </row>
    <row r="50" spans="1:144" s="45" customFormat="1" ht="21.75" customHeight="1">
      <c r="A50" s="1164">
        <v>40</v>
      </c>
      <c r="B50" s="1096"/>
      <c r="C50" s="1096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421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  <c r="BI50" s="152"/>
      <c r="BJ50" s="152"/>
      <c r="BK50" s="152"/>
      <c r="BL50" s="152"/>
      <c r="BM50" s="152"/>
      <c r="BN50" s="152"/>
      <c r="BO50" s="432"/>
      <c r="BP50" s="423"/>
      <c r="BQ50" s="152"/>
      <c r="BR50" s="152"/>
      <c r="BS50" s="152"/>
      <c r="BT50" s="152"/>
      <c r="BU50" s="152"/>
      <c r="BV50" s="152"/>
      <c r="BW50" s="152"/>
      <c r="BX50" s="152"/>
      <c r="BY50" s="152"/>
      <c r="BZ50" s="152"/>
      <c r="CA50" s="152"/>
      <c r="CB50" s="152"/>
      <c r="CC50" s="179"/>
      <c r="CD50" s="429"/>
      <c r="CE50" s="152"/>
      <c r="CF50" s="445"/>
      <c r="CG50" s="449"/>
      <c r="CH50" s="455"/>
      <c r="CI50" s="449"/>
      <c r="CJ50" s="450"/>
      <c r="CK50" s="460"/>
      <c r="CL50" s="460"/>
      <c r="CM50" s="460"/>
      <c r="CN50" s="460"/>
      <c r="CO50" s="460"/>
      <c r="CP50" s="460"/>
      <c r="CQ50" s="460"/>
      <c r="CR50" s="460"/>
      <c r="CS50" s="460"/>
      <c r="CT50" s="460"/>
      <c r="CU50" s="460"/>
      <c r="CV50" s="460"/>
      <c r="CW50" s="460"/>
      <c r="CX50" s="460"/>
      <c r="CY50" s="460"/>
      <c r="CZ50" s="460"/>
      <c r="DA50" s="460"/>
      <c r="DB50" s="460"/>
      <c r="DC50" s="152"/>
      <c r="DD50" s="152"/>
      <c r="DE50" s="152"/>
      <c r="DF50" s="152"/>
      <c r="DG50" s="152"/>
      <c r="DH50" s="152"/>
      <c r="DI50" s="152"/>
      <c r="DJ50" s="152"/>
      <c r="DK50" s="373"/>
      <c r="DL50" s="152"/>
      <c r="DM50" s="454"/>
      <c r="DN50" s="421"/>
      <c r="DO50" s="421"/>
      <c r="DP50" s="159"/>
      <c r="DT50" s="424"/>
      <c r="DU50" s="424"/>
      <c r="DV50" s="424"/>
      <c r="DW50" s="424"/>
      <c r="DX50" s="424"/>
      <c r="DY50" s="424"/>
      <c r="DZ50" s="424"/>
      <c r="EA50" s="424"/>
      <c r="EB50" s="424"/>
      <c r="EC50" s="424"/>
      <c r="ED50" s="424"/>
      <c r="EE50" s="424"/>
      <c r="EF50" s="424"/>
      <c r="EG50" s="424"/>
      <c r="EH50" s="424"/>
      <c r="EI50" s="424"/>
      <c r="EJ50" s="424"/>
      <c r="EK50" s="424"/>
      <c r="EL50" s="424"/>
      <c r="EM50" s="424"/>
      <c r="EN50" s="424"/>
    </row>
    <row r="51" spans="1:144" s="45" customFormat="1" ht="21.75" customHeight="1">
      <c r="A51" s="1164">
        <v>41</v>
      </c>
      <c r="B51" s="1096"/>
      <c r="C51" s="1096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421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  <c r="BI51" s="152"/>
      <c r="BJ51" s="152"/>
      <c r="BK51" s="152"/>
      <c r="BL51" s="152"/>
      <c r="BM51" s="152"/>
      <c r="BN51" s="152"/>
      <c r="BO51" s="432"/>
      <c r="BP51" s="423"/>
      <c r="BQ51" s="152"/>
      <c r="BR51" s="152"/>
      <c r="BS51" s="152"/>
      <c r="BT51" s="152"/>
      <c r="BU51" s="152"/>
      <c r="BV51" s="152"/>
      <c r="BW51" s="152"/>
      <c r="BX51" s="152"/>
      <c r="BY51" s="152"/>
      <c r="BZ51" s="152"/>
      <c r="CA51" s="152"/>
      <c r="CB51" s="152"/>
      <c r="CC51" s="448"/>
      <c r="CD51" s="429"/>
      <c r="CE51" s="152"/>
      <c r="CF51" s="152"/>
      <c r="CG51" s="152"/>
      <c r="CH51" s="152"/>
      <c r="CI51" s="152"/>
      <c r="CJ51" s="159"/>
      <c r="CK51" s="373"/>
      <c r="CL51" s="373"/>
      <c r="CM51" s="373"/>
      <c r="CN51" s="373"/>
      <c r="CO51" s="373"/>
      <c r="CP51" s="373"/>
      <c r="CQ51" s="373"/>
      <c r="CR51" s="373"/>
      <c r="CS51" s="373"/>
      <c r="CT51" s="373"/>
      <c r="CU51" s="373"/>
      <c r="CV51" s="373"/>
      <c r="CW51" s="373"/>
      <c r="CX51" s="373"/>
      <c r="CY51" s="373"/>
      <c r="CZ51" s="373"/>
      <c r="DA51" s="373"/>
      <c r="DB51" s="373"/>
      <c r="DC51" s="152"/>
      <c r="DD51" s="152"/>
      <c r="DE51" s="152"/>
      <c r="DF51" s="152"/>
      <c r="DG51" s="152"/>
      <c r="DH51" s="152"/>
      <c r="DI51" s="152"/>
      <c r="DJ51" s="152"/>
      <c r="DK51" s="373"/>
      <c r="DL51" s="152"/>
      <c r="DM51" s="454"/>
      <c r="DN51" s="421"/>
      <c r="DO51" s="421"/>
      <c r="DP51" s="159"/>
      <c r="DT51" s="424"/>
      <c r="DU51" s="424"/>
      <c r="DV51" s="424"/>
      <c r="DW51" s="424"/>
      <c r="DX51" s="424"/>
      <c r="DY51" s="424"/>
      <c r="DZ51" s="424"/>
      <c r="EA51" s="424"/>
      <c r="EB51" s="424"/>
      <c r="EC51" s="424"/>
      <c r="ED51" s="424"/>
      <c r="EE51" s="424"/>
      <c r="EF51" s="424"/>
      <c r="EG51" s="424"/>
      <c r="EH51" s="424"/>
      <c r="EI51" s="424"/>
      <c r="EJ51" s="424"/>
      <c r="EK51" s="424"/>
      <c r="EL51" s="424"/>
      <c r="EM51" s="424"/>
      <c r="EN51" s="424"/>
    </row>
    <row r="52" spans="1:144" s="45" customFormat="1" ht="21.75" customHeight="1">
      <c r="A52" s="1164">
        <v>42</v>
      </c>
      <c r="B52" s="1096"/>
      <c r="C52" s="1096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421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  <c r="BI52" s="152"/>
      <c r="BJ52" s="152"/>
      <c r="BK52" s="152"/>
      <c r="BL52" s="152"/>
      <c r="BM52" s="152"/>
      <c r="BN52" s="152"/>
      <c r="BO52" s="152"/>
      <c r="BP52" s="152"/>
      <c r="BQ52" s="152"/>
      <c r="BR52" s="152"/>
      <c r="BS52" s="152"/>
      <c r="BT52" s="152"/>
      <c r="BU52" s="152"/>
      <c r="BV52" s="152"/>
      <c r="BW52" s="152"/>
      <c r="BX52" s="152"/>
      <c r="BY52" s="152"/>
      <c r="BZ52" s="152"/>
      <c r="CA52" s="152"/>
      <c r="CB52" s="152"/>
      <c r="CC52" s="448"/>
      <c r="CD52" s="429"/>
      <c r="CE52" s="152"/>
      <c r="CF52" s="152"/>
      <c r="CG52" s="152"/>
      <c r="CH52" s="152"/>
      <c r="CI52" s="152"/>
      <c r="CJ52" s="159"/>
      <c r="CK52" s="373"/>
      <c r="CL52" s="373"/>
      <c r="CM52" s="373"/>
      <c r="CN52" s="373"/>
      <c r="CO52" s="373"/>
      <c r="CP52" s="373"/>
      <c r="CQ52" s="373"/>
      <c r="CR52" s="373"/>
      <c r="CS52" s="373"/>
      <c r="CT52" s="373"/>
      <c r="CU52" s="373"/>
      <c r="CV52" s="373"/>
      <c r="CW52" s="373"/>
      <c r="CX52" s="373"/>
      <c r="CY52" s="373"/>
      <c r="CZ52" s="373"/>
      <c r="DA52" s="373"/>
      <c r="DB52" s="373"/>
      <c r="DC52" s="152"/>
      <c r="DD52" s="152"/>
      <c r="DE52" s="152"/>
      <c r="DF52" s="152"/>
      <c r="DG52" s="152"/>
      <c r="DH52" s="152"/>
      <c r="DI52" s="152"/>
      <c r="DJ52" s="152"/>
      <c r="DK52" s="373"/>
      <c r="DL52" s="152"/>
      <c r="DM52" s="454"/>
      <c r="DN52" s="421"/>
      <c r="DO52" s="421"/>
      <c r="DP52" s="159"/>
      <c r="DT52" s="424"/>
      <c r="DU52" s="424"/>
      <c r="DV52" s="424"/>
      <c r="DW52" s="424"/>
      <c r="DX52" s="424"/>
      <c r="DY52" s="424"/>
      <c r="DZ52" s="424"/>
      <c r="EA52" s="424"/>
      <c r="EB52" s="424"/>
      <c r="EC52" s="424"/>
      <c r="ED52" s="424"/>
      <c r="EE52" s="424"/>
      <c r="EF52" s="424"/>
      <c r="EG52" s="424"/>
      <c r="EH52" s="424"/>
      <c r="EI52" s="424"/>
      <c r="EJ52" s="424"/>
      <c r="EK52" s="424"/>
      <c r="EL52" s="424"/>
      <c r="EM52" s="424"/>
      <c r="EN52" s="424"/>
    </row>
    <row r="53" spans="1:144" s="45" customFormat="1" ht="21.75" customHeight="1">
      <c r="A53" s="1164">
        <v>43</v>
      </c>
      <c r="B53" s="1096"/>
      <c r="C53" s="1096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421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I53" s="152"/>
      <c r="BJ53" s="152"/>
      <c r="BK53" s="152"/>
      <c r="BL53" s="152"/>
      <c r="BM53" s="152"/>
      <c r="BN53" s="152"/>
      <c r="BO53" s="152"/>
      <c r="BP53" s="152"/>
      <c r="BQ53" s="152"/>
      <c r="BR53" s="152"/>
      <c r="BS53" s="152"/>
      <c r="BT53" s="152"/>
      <c r="BU53" s="152"/>
      <c r="BV53" s="152"/>
      <c r="BW53" s="152"/>
      <c r="BX53" s="152"/>
      <c r="BY53" s="152"/>
      <c r="BZ53" s="152"/>
      <c r="CA53" s="152"/>
      <c r="CB53" s="152"/>
      <c r="CC53" s="448"/>
      <c r="CD53" s="421"/>
      <c r="CE53" s="152"/>
      <c r="CF53" s="152"/>
      <c r="CG53" s="152"/>
      <c r="CH53" s="152"/>
      <c r="CI53" s="152"/>
      <c r="CJ53" s="159"/>
      <c r="CK53" s="373"/>
      <c r="CL53" s="373"/>
      <c r="CM53" s="373"/>
      <c r="CN53" s="373"/>
      <c r="CO53" s="373"/>
      <c r="CP53" s="373"/>
      <c r="CQ53" s="373"/>
      <c r="CR53" s="373"/>
      <c r="CS53" s="373"/>
      <c r="CT53" s="373"/>
      <c r="CU53" s="373"/>
      <c r="CV53" s="373"/>
      <c r="CW53" s="373"/>
      <c r="CX53" s="373"/>
      <c r="CY53" s="373"/>
      <c r="CZ53" s="373"/>
      <c r="DA53" s="373"/>
      <c r="DB53" s="373"/>
      <c r="DC53" s="152"/>
      <c r="DD53" s="152"/>
      <c r="DE53" s="152"/>
      <c r="DF53" s="152"/>
      <c r="DG53" s="152"/>
      <c r="DH53" s="152"/>
      <c r="DI53" s="152"/>
      <c r="DJ53" s="152"/>
      <c r="DK53" s="373"/>
      <c r="DL53" s="152"/>
      <c r="DM53" s="454"/>
      <c r="DN53" s="421"/>
      <c r="DO53" s="421"/>
      <c r="DP53" s="159"/>
      <c r="DT53" s="424"/>
      <c r="DU53" s="424"/>
      <c r="DV53" s="424"/>
      <c r="DW53" s="424"/>
      <c r="DX53" s="424"/>
      <c r="DY53" s="424"/>
      <c r="DZ53" s="424"/>
      <c r="EA53" s="424"/>
      <c r="EB53" s="424"/>
      <c r="EC53" s="424"/>
      <c r="ED53" s="424"/>
      <c r="EE53" s="424"/>
      <c r="EF53" s="424"/>
      <c r="EG53" s="424"/>
      <c r="EH53" s="424"/>
      <c r="EI53" s="424"/>
      <c r="EJ53" s="424"/>
      <c r="EK53" s="424"/>
      <c r="EL53" s="424"/>
      <c r="EM53" s="424"/>
      <c r="EN53" s="424"/>
    </row>
    <row r="54" spans="1:144" s="45" customFormat="1" ht="21.75" customHeight="1">
      <c r="A54" s="1164">
        <v>44</v>
      </c>
      <c r="B54" s="1096"/>
      <c r="C54" s="1096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421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  <c r="BI54" s="152"/>
      <c r="BJ54" s="152"/>
      <c r="BK54" s="152"/>
      <c r="BL54" s="152"/>
      <c r="BM54" s="152"/>
      <c r="BN54" s="152"/>
      <c r="BO54" s="152"/>
      <c r="BP54" s="152"/>
      <c r="BQ54" s="152"/>
      <c r="BR54" s="152"/>
      <c r="BS54" s="152"/>
      <c r="BT54" s="152"/>
      <c r="BU54" s="152"/>
      <c r="BV54" s="152"/>
      <c r="BW54" s="152"/>
      <c r="BX54" s="152"/>
      <c r="BY54" s="152"/>
      <c r="BZ54" s="152"/>
      <c r="CA54" s="152"/>
      <c r="CB54" s="152"/>
      <c r="CC54" s="448"/>
      <c r="CD54" s="421"/>
      <c r="CE54" s="152"/>
      <c r="CF54" s="152"/>
      <c r="CG54" s="152"/>
      <c r="CH54" s="152"/>
      <c r="CI54" s="152"/>
      <c r="CJ54" s="159"/>
      <c r="CK54" s="373"/>
      <c r="CL54" s="373"/>
      <c r="CM54" s="373"/>
      <c r="CN54" s="373"/>
      <c r="CO54" s="373"/>
      <c r="CP54" s="373"/>
      <c r="CQ54" s="373"/>
      <c r="CR54" s="373"/>
      <c r="CS54" s="373"/>
      <c r="CT54" s="373"/>
      <c r="CU54" s="373"/>
      <c r="CV54" s="373"/>
      <c r="CW54" s="373"/>
      <c r="CX54" s="373"/>
      <c r="CY54" s="373"/>
      <c r="CZ54" s="373"/>
      <c r="DA54" s="373"/>
      <c r="DB54" s="373"/>
      <c r="DC54" s="152"/>
      <c r="DD54" s="152"/>
      <c r="DE54" s="152"/>
      <c r="DF54" s="152"/>
      <c r="DG54" s="152"/>
      <c r="DH54" s="152"/>
      <c r="DI54" s="152"/>
      <c r="DJ54" s="152"/>
      <c r="DK54" s="373"/>
      <c r="DL54" s="152"/>
      <c r="DM54" s="454"/>
      <c r="DN54" s="421"/>
      <c r="DO54" s="421"/>
      <c r="DP54" s="159"/>
      <c r="DT54" s="424"/>
      <c r="DU54" s="424"/>
      <c r="DV54" s="424"/>
      <c r="DW54" s="424"/>
      <c r="DX54" s="424"/>
      <c r="DY54" s="424"/>
      <c r="DZ54" s="424"/>
      <c r="EA54" s="424"/>
      <c r="EB54" s="424"/>
      <c r="EC54" s="424"/>
      <c r="ED54" s="424"/>
      <c r="EE54" s="424"/>
      <c r="EF54" s="424"/>
      <c r="EG54" s="424"/>
      <c r="EH54" s="424"/>
      <c r="EI54" s="424"/>
      <c r="EJ54" s="424"/>
      <c r="EK54" s="424"/>
      <c r="EL54" s="424"/>
      <c r="EM54" s="424"/>
      <c r="EN54" s="424"/>
    </row>
    <row r="55" spans="1:144" s="45" customFormat="1" ht="21.75" customHeight="1">
      <c r="A55" s="1164">
        <v>45</v>
      </c>
      <c r="B55" s="1096"/>
      <c r="C55" s="1096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152"/>
      <c r="AC55" s="152"/>
      <c r="AD55" s="152"/>
      <c r="AE55" s="152"/>
      <c r="AF55" s="152"/>
      <c r="AG55" s="152"/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  <c r="BI55" s="152"/>
      <c r="BJ55" s="152"/>
      <c r="BK55" s="152"/>
      <c r="BL55" s="152"/>
      <c r="BM55" s="152"/>
      <c r="BN55" s="152"/>
      <c r="BO55" s="152"/>
      <c r="BP55" s="152"/>
      <c r="BQ55" s="152"/>
      <c r="BR55" s="152"/>
      <c r="BS55" s="152"/>
      <c r="BT55" s="152"/>
      <c r="BU55" s="152"/>
      <c r="BV55" s="152"/>
      <c r="BW55" s="152"/>
      <c r="BX55" s="152"/>
      <c r="BY55" s="152"/>
      <c r="BZ55" s="152"/>
      <c r="CA55" s="152"/>
      <c r="CB55" s="152"/>
      <c r="CC55" s="152"/>
      <c r="CD55" s="152"/>
      <c r="CE55" s="152"/>
      <c r="CF55" s="152"/>
      <c r="CG55" s="152"/>
      <c r="CH55" s="152"/>
      <c r="CI55" s="152"/>
      <c r="CJ55" s="159"/>
      <c r="CK55" s="373"/>
      <c r="CL55" s="373"/>
      <c r="CM55" s="373"/>
      <c r="CN55" s="373"/>
      <c r="CO55" s="373"/>
      <c r="CP55" s="373"/>
      <c r="CQ55" s="373"/>
      <c r="CR55" s="373"/>
      <c r="CS55" s="373"/>
      <c r="CT55" s="373"/>
      <c r="CU55" s="373"/>
      <c r="CV55" s="373"/>
      <c r="CW55" s="373"/>
      <c r="CX55" s="373"/>
      <c r="CY55" s="373"/>
      <c r="CZ55" s="373"/>
      <c r="DA55" s="373"/>
      <c r="DB55" s="373"/>
      <c r="DC55" s="152"/>
      <c r="DD55" s="152"/>
      <c r="DE55" s="152"/>
      <c r="DF55" s="152"/>
      <c r="DG55" s="152"/>
      <c r="DH55" s="152"/>
      <c r="DI55" s="152"/>
      <c r="DJ55" s="152"/>
      <c r="DK55" s="152"/>
      <c r="DL55" s="152"/>
      <c r="DM55" s="152"/>
      <c r="DN55" s="152"/>
      <c r="DO55" s="152"/>
      <c r="DP55" s="152"/>
      <c r="DT55" s="424"/>
      <c r="DU55" s="424"/>
      <c r="DV55" s="424"/>
      <c r="DW55" s="424"/>
      <c r="DX55" s="424"/>
      <c r="DY55" s="424"/>
      <c r="DZ55" s="424"/>
      <c r="EA55" s="424"/>
      <c r="EB55" s="424"/>
      <c r="EC55" s="424"/>
      <c r="ED55" s="424"/>
      <c r="EE55" s="424"/>
      <c r="EF55" s="424"/>
      <c r="EG55" s="424"/>
      <c r="EH55" s="424"/>
      <c r="EI55" s="424"/>
      <c r="EJ55" s="424"/>
      <c r="EK55" s="424"/>
      <c r="EL55" s="424"/>
      <c r="EM55" s="424"/>
      <c r="EN55" s="424"/>
    </row>
    <row r="56" spans="1:144" ht="21.75" customHeight="1">
      <c r="A56" s="1164">
        <v>46</v>
      </c>
      <c r="B56" s="1096"/>
      <c r="C56" s="1096"/>
    </row>
    <row r="57" spans="1:144" ht="21.75" customHeight="1">
      <c r="A57" s="1164">
        <v>47</v>
      </c>
      <c r="B57" s="1096"/>
      <c r="C57" s="1096"/>
    </row>
    <row r="58" spans="1:144" ht="21.75" customHeight="1">
      <c r="A58" s="1164">
        <v>48</v>
      </c>
      <c r="B58" s="1096"/>
      <c r="C58" s="1096"/>
    </row>
    <row r="59" spans="1:144" ht="21.75" customHeight="1">
      <c r="A59" s="1164">
        <v>49</v>
      </c>
      <c r="B59" s="1096"/>
      <c r="C59" s="1096"/>
    </row>
    <row r="60" spans="1:144" ht="21.75" customHeight="1">
      <c r="A60" s="1164">
        <v>50</v>
      </c>
      <c r="B60" s="1188"/>
      <c r="C60" s="1188"/>
    </row>
  </sheetData>
  <phoneticPr fontId="2" type="noConversion"/>
  <conditionalFormatting sqref="BE11:BE19 BB11:BB19 BH11:BH19 BL11:BL14">
    <cfRule type="cellIs" dxfId="105" priority="1" stopIfTrue="1" operator="lessThan">
      <formula>0</formula>
    </cfRule>
  </conditionalFormatting>
  <dataValidations count="5">
    <dataValidation type="whole" operator="greaterThanOrEqual" allowBlank="1" showInputMessage="1" showErrorMessage="1" sqref="CH41:CH50 DJ41:DJ45 DD41 AX41:BN46 BP45:BP51 CJ41:DB50 CD42 CF44:CF45 DP41:DP54 DM41:DM54 DH41:DH48 Y11 Y15">
      <formula1>0</formula1>
    </dataValidation>
    <dataValidation type="decimal" operator="greaterThanOrEqual" allowBlank="1" showInputMessage="1" showErrorMessage="1" sqref="BZ41:BZ44 CB41:CB44">
      <formula1>0</formula1>
    </dataValidation>
    <dataValidation type="whole" operator="greaterThan" allowBlank="1" showInputMessage="1" showErrorMessage="1" sqref="M41:M42">
      <formula1>0</formula1>
    </dataValidation>
    <dataValidation type="list" allowBlank="1" showInputMessage="1" showErrorMessage="1" sqref="K41">
      <formula1>$K$1:$K$9</formula1>
    </dataValidation>
    <dataValidation type="list" allowBlank="1" showInputMessage="1" showErrorMessage="1" sqref="K11">
      <formula1>$K$1:$K$7</formula1>
    </dataValidation>
  </dataValidations>
  <hyperlinks>
    <hyperlink ref="H14" r:id="rId1" display="wangsamrong@hotmail.com"/>
  </hyperlinks>
  <pageMargins left="0.15748031496062992" right="0.15748031496062992" top="0.98425196850393704" bottom="0.98425196850393704" header="0.51181102362204722" footer="0.51181102362204722"/>
  <pageSetup paperSize="9" orientation="landscape" r:id="rId2"/>
  <headerFooter alignWithMargins="0">
    <oddHeader>หน้าที่ &amp;P</oddHeader>
  </headerFooter>
  <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"/>
  <sheetViews>
    <sheetView workbookViewId="0">
      <selection sqref="A1:H2"/>
    </sheetView>
  </sheetViews>
  <sheetFormatPr defaultRowHeight="12.75"/>
  <cols>
    <col min="1" max="1" width="7.42578125" customWidth="1"/>
    <col min="2" max="2" width="10.28515625" customWidth="1"/>
    <col min="3" max="3" width="10" customWidth="1"/>
    <col min="4" max="4" width="10.28515625" customWidth="1"/>
    <col min="5" max="5" width="10.5703125" customWidth="1"/>
    <col min="6" max="6" width="16.85546875" customWidth="1"/>
    <col min="7" max="7" width="16.42578125" customWidth="1"/>
    <col min="8" max="8" width="12.42578125" customWidth="1"/>
  </cols>
  <sheetData>
    <row r="1" spans="1:11" ht="42" customHeight="1">
      <c r="A1" s="3378"/>
      <c r="B1" s="3378"/>
      <c r="C1" s="3378"/>
      <c r="D1" s="3378"/>
      <c r="E1" s="3378"/>
      <c r="F1" s="3378"/>
      <c r="G1" s="3378"/>
      <c r="H1" s="3378"/>
      <c r="I1" s="289"/>
      <c r="J1" s="3330"/>
      <c r="K1" s="3330"/>
    </row>
    <row r="2" spans="1:11" ht="29.25">
      <c r="A2" s="275" t="s">
        <v>2054</v>
      </c>
      <c r="B2" s="274" t="s">
        <v>2055</v>
      </c>
      <c r="C2" s="274" t="s">
        <v>2056</v>
      </c>
      <c r="D2" s="274" t="s">
        <v>2057</v>
      </c>
      <c r="E2" s="274" t="s">
        <v>2058</v>
      </c>
      <c r="F2" s="274" t="s">
        <v>2611</v>
      </c>
      <c r="G2" s="274" t="s">
        <v>2612</v>
      </c>
      <c r="H2" s="274" t="s">
        <v>2061</v>
      </c>
      <c r="I2" s="290" t="s">
        <v>1127</v>
      </c>
      <c r="J2" s="48"/>
      <c r="K2" s="48"/>
    </row>
  </sheetData>
  <mergeCells count="1">
    <mergeCell ref="A1:H1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12"/>
  </sheetPr>
  <dimension ref="A1:GS40"/>
  <sheetViews>
    <sheetView showGridLines="0" topLeftCell="A8" zoomScale="70" zoomScaleNormal="70" workbookViewId="0">
      <pane xSplit="4" ySplit="18" topLeftCell="W26" activePane="bottomRight" state="frozen"/>
      <selection activeCell="A8" sqref="A8"/>
      <selection pane="topRight" activeCell="E8" sqref="E8"/>
      <selection pane="bottomLeft" activeCell="A26" sqref="A26"/>
      <selection pane="bottomRight" activeCell="D11" sqref="D11"/>
    </sheetView>
  </sheetViews>
  <sheetFormatPr defaultRowHeight="23.25"/>
  <cols>
    <col min="1" max="1" width="10.5703125" style="1" customWidth="1"/>
    <col min="2" max="4" width="6" style="1" customWidth="1"/>
    <col min="5" max="5" width="14.42578125" style="1" customWidth="1"/>
    <col min="6" max="6" width="20.28515625" style="1" customWidth="1"/>
    <col min="7" max="7" width="25" style="1" customWidth="1"/>
    <col min="8" max="8" width="17.85546875" style="1" customWidth="1"/>
    <col min="9" max="9" width="22" style="1" customWidth="1"/>
    <col min="10" max="10" width="16.42578125" style="1" customWidth="1"/>
    <col min="11" max="11" width="13" style="1" customWidth="1"/>
    <col min="12" max="12" width="16.5703125" style="1" customWidth="1"/>
    <col min="13" max="13" width="13" style="1" customWidth="1"/>
    <col min="14" max="14" width="19.140625" style="1" customWidth="1"/>
    <col min="15" max="15" width="13" style="1" customWidth="1"/>
    <col min="16" max="16" width="22.42578125" style="1" customWidth="1"/>
    <col min="17" max="17" width="14.28515625" style="1" customWidth="1"/>
    <col min="18" max="18" width="15.7109375" style="1" customWidth="1"/>
    <col min="19" max="19" width="26.7109375" style="1" customWidth="1"/>
    <col min="20" max="20" width="22.85546875" style="1" customWidth="1"/>
    <col min="21" max="21" width="20.85546875" style="1" customWidth="1"/>
    <col min="22" max="22" width="27.7109375" style="1" customWidth="1"/>
    <col min="23" max="23" width="39" style="1" customWidth="1"/>
    <col min="24" max="31" width="10" style="1" customWidth="1"/>
    <col min="32" max="35" width="26.42578125" style="1" customWidth="1"/>
    <col min="36" max="36" width="28.5703125" style="1" customWidth="1"/>
    <col min="37" max="39" width="17.85546875" style="1" customWidth="1"/>
    <col min="40" max="109" width="8.7109375" style="1" customWidth="1"/>
    <col min="110" max="114" width="8.7109375" style="2" customWidth="1"/>
    <col min="115" max="149" width="8.7109375" style="1" customWidth="1"/>
    <col min="150" max="152" width="23.5703125" style="1" customWidth="1"/>
    <col min="153" max="160" width="11.140625" style="1" customWidth="1"/>
    <col min="161" max="169" width="9.140625" style="1"/>
    <col min="170" max="177" width="11.28515625" style="3" customWidth="1"/>
    <col min="178" max="182" width="11" style="4" customWidth="1"/>
    <col min="183" max="183" width="21.42578125" style="4" customWidth="1"/>
    <col min="184" max="184" width="22.42578125" style="4" customWidth="1"/>
    <col min="185" max="201" width="9.140625" style="4"/>
    <col min="202" max="16384" width="9.140625" style="1"/>
  </cols>
  <sheetData>
    <row r="1" spans="1:201" hidden="1"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CG1" s="12"/>
      <c r="CH1" s="12"/>
      <c r="CI1" s="12"/>
      <c r="CJ1" s="12"/>
      <c r="CK1" s="12"/>
      <c r="CL1" s="12"/>
      <c r="CM1" s="12"/>
      <c r="CN1" s="12"/>
      <c r="CO1" s="12"/>
      <c r="CP1" s="12"/>
    </row>
    <row r="2" spans="1:201" hidden="1"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CG2" s="12"/>
      <c r="CH2" s="12"/>
      <c r="CI2" s="12"/>
      <c r="CJ2" s="12"/>
      <c r="CK2" s="12"/>
      <c r="CL2" s="12"/>
      <c r="CM2" s="12"/>
      <c r="CN2" s="12"/>
      <c r="CO2" s="12"/>
      <c r="CP2" s="12"/>
    </row>
    <row r="3" spans="1:201" hidden="1"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CG3" s="12"/>
      <c r="CH3" s="12"/>
      <c r="CI3" s="12"/>
      <c r="CJ3" s="12"/>
      <c r="CK3" s="12"/>
      <c r="CL3" s="12"/>
      <c r="CM3" s="12"/>
      <c r="CN3" s="12"/>
      <c r="CO3" s="12"/>
      <c r="CP3" s="12"/>
    </row>
    <row r="4" spans="1:201" hidden="1"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CG4" s="12"/>
      <c r="CH4" s="12"/>
      <c r="CI4" s="12"/>
      <c r="CJ4" s="12"/>
      <c r="CK4" s="12"/>
      <c r="CL4" s="12"/>
      <c r="CM4" s="12"/>
      <c r="CN4" s="12"/>
      <c r="CO4" s="12"/>
      <c r="CP4" s="12"/>
    </row>
    <row r="5" spans="1:201" hidden="1"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CG5" s="12"/>
      <c r="CH5" s="12"/>
      <c r="CI5" s="12"/>
      <c r="CJ5" s="12"/>
      <c r="CK5" s="12"/>
      <c r="CL5" s="12"/>
      <c r="CM5" s="12"/>
      <c r="CN5" s="12"/>
      <c r="CO5" s="12"/>
      <c r="CP5" s="12"/>
    </row>
    <row r="6" spans="1:201" s="136" customFormat="1" hidden="1">
      <c r="AN6" s="304"/>
      <c r="AO6" s="304"/>
      <c r="AP6" s="304"/>
      <c r="AQ6" s="304"/>
      <c r="AR6" s="304"/>
      <c r="AS6" s="304"/>
      <c r="AT6" s="304"/>
      <c r="AU6" s="304"/>
      <c r="AV6" s="304"/>
      <c r="AW6" s="304"/>
      <c r="AX6" s="304"/>
      <c r="AY6" s="304"/>
      <c r="AZ6" s="304"/>
      <c r="BA6" s="304"/>
      <c r="BB6" s="304"/>
      <c r="BC6" s="304"/>
      <c r="BD6" s="304"/>
      <c r="BE6" s="304"/>
      <c r="BF6" s="304"/>
      <c r="BG6" s="304"/>
      <c r="CG6" s="308"/>
      <c r="CH6" s="308"/>
      <c r="CI6" s="308"/>
      <c r="CJ6" s="308"/>
      <c r="CK6" s="308"/>
      <c r="CL6" s="308"/>
      <c r="CM6" s="308"/>
      <c r="CN6" s="308"/>
      <c r="CO6" s="308"/>
      <c r="CP6" s="308"/>
      <c r="DF6" s="306"/>
      <c r="DG6" s="306"/>
      <c r="DH6" s="306"/>
      <c r="DI6" s="306"/>
      <c r="DJ6" s="306"/>
      <c r="FN6" s="316"/>
      <c r="FO6" s="316"/>
      <c r="FP6" s="316"/>
      <c r="FQ6" s="316"/>
      <c r="FR6" s="316"/>
      <c r="FS6" s="316"/>
      <c r="FT6" s="316"/>
      <c r="FU6" s="316"/>
      <c r="FV6" s="304"/>
      <c r="FW6" s="304"/>
      <c r="FX6" s="304"/>
      <c r="FY6" s="304"/>
      <c r="FZ6" s="304"/>
      <c r="GA6" s="303"/>
      <c r="GB6" s="304"/>
      <c r="GC6" s="304"/>
      <c r="GD6" s="304"/>
      <c r="GE6" s="304"/>
      <c r="GF6" s="304"/>
      <c r="GG6" s="304"/>
      <c r="GH6" s="304"/>
      <c r="GI6" s="304"/>
      <c r="GJ6" s="304"/>
      <c r="GK6" s="304"/>
      <c r="GL6" s="304"/>
      <c r="GM6" s="304"/>
      <c r="GN6" s="304"/>
      <c r="GO6" s="304"/>
      <c r="GP6" s="304"/>
      <c r="GQ6" s="304"/>
      <c r="GR6" s="304"/>
      <c r="GS6" s="304"/>
    </row>
    <row r="7" spans="1:201" s="136" customFormat="1" ht="29.25" hidden="1" customHeight="1">
      <c r="G7" s="309" t="s">
        <v>2199</v>
      </c>
      <c r="O7" s="309"/>
      <c r="P7" s="309"/>
      <c r="Q7" s="309"/>
      <c r="R7" s="309"/>
      <c r="AF7" s="309" t="s">
        <v>2197</v>
      </c>
      <c r="AG7" s="309"/>
      <c r="AK7" s="309" t="s">
        <v>2198</v>
      </c>
      <c r="AL7" s="309"/>
      <c r="AM7" s="309"/>
      <c r="AN7" s="304"/>
      <c r="AO7" s="304"/>
      <c r="AP7" s="304"/>
      <c r="AQ7" s="304"/>
      <c r="AR7" s="304"/>
      <c r="AS7" s="304"/>
      <c r="AT7" s="304"/>
      <c r="AU7" s="304"/>
      <c r="AV7" s="304"/>
      <c r="AW7" s="304"/>
      <c r="AX7" s="304"/>
      <c r="AY7" s="304"/>
      <c r="AZ7" s="304"/>
      <c r="BA7" s="304"/>
      <c r="BB7" s="304"/>
      <c r="BC7" s="304"/>
      <c r="BD7" s="304"/>
      <c r="BE7" s="304"/>
      <c r="BF7" s="304"/>
      <c r="BG7" s="304"/>
      <c r="CG7" s="308"/>
      <c r="CH7" s="308"/>
      <c r="CI7" s="308"/>
      <c r="CJ7" s="308"/>
      <c r="CK7" s="308"/>
      <c r="CL7" s="308"/>
      <c r="CM7" s="308"/>
      <c r="CN7" s="308"/>
      <c r="CO7" s="308"/>
      <c r="CP7" s="308"/>
      <c r="DF7" s="310"/>
      <c r="DG7" s="306"/>
      <c r="DH7" s="306"/>
      <c r="DI7" s="306"/>
      <c r="DJ7" s="306"/>
      <c r="FN7" s="316"/>
      <c r="FO7" s="316"/>
      <c r="FP7" s="316"/>
      <c r="FQ7" s="316"/>
      <c r="FR7" s="316"/>
      <c r="FS7" s="316"/>
      <c r="FT7" s="316"/>
      <c r="FU7" s="316"/>
      <c r="FV7" s="304"/>
      <c r="FW7" s="304"/>
      <c r="FX7" s="304"/>
      <c r="FY7" s="304"/>
      <c r="FZ7" s="304"/>
      <c r="GA7" s="303"/>
      <c r="GB7" s="304"/>
      <c r="GC7" s="304"/>
      <c r="GD7" s="304"/>
      <c r="GE7" s="304"/>
      <c r="GF7" s="304"/>
      <c r="GG7" s="304"/>
      <c r="GH7" s="304"/>
      <c r="GI7" s="304"/>
      <c r="GJ7" s="304"/>
      <c r="GK7" s="304"/>
      <c r="GL7" s="304"/>
      <c r="GM7" s="304"/>
      <c r="GN7" s="304"/>
      <c r="GO7" s="304"/>
      <c r="GP7" s="304"/>
      <c r="GQ7" s="304"/>
      <c r="GR7" s="304"/>
      <c r="GS7" s="304"/>
    </row>
    <row r="8" spans="1:201" s="313" customFormat="1" ht="36" customHeight="1">
      <c r="A8" s="311" t="s">
        <v>308</v>
      </c>
      <c r="B8" s="312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1394" t="s">
        <v>2253</v>
      </c>
      <c r="Y8" s="1395"/>
      <c r="Z8" s="1395"/>
      <c r="AA8" s="1395"/>
      <c r="AB8" s="1395"/>
      <c r="AC8" s="1395"/>
      <c r="AD8" s="1395"/>
      <c r="AE8" s="1395"/>
      <c r="AF8" s="1396" t="s">
        <v>1818</v>
      </c>
      <c r="AG8" s="405"/>
      <c r="AH8" s="405"/>
      <c r="AI8" s="405"/>
      <c r="AJ8" s="405"/>
      <c r="AK8" s="1397" t="s">
        <v>1817</v>
      </c>
      <c r="AL8" s="1398"/>
      <c r="AM8" s="1398"/>
      <c r="AN8" s="1399" t="s">
        <v>1398</v>
      </c>
      <c r="AO8" s="1400"/>
      <c r="AP8" s="1400"/>
      <c r="AQ8" s="1400"/>
      <c r="AR8" s="1400"/>
      <c r="AS8" s="1400"/>
      <c r="AT8" s="1400"/>
      <c r="AU8" s="1400"/>
      <c r="AV8" s="1400"/>
      <c r="AW8" s="1400"/>
      <c r="AX8" s="1400"/>
      <c r="AY8" s="1400"/>
      <c r="AZ8" s="1400"/>
      <c r="BA8" s="1400"/>
      <c r="BB8" s="1400"/>
      <c r="BC8" s="1400"/>
      <c r="BD8" s="1400"/>
      <c r="BE8" s="1400"/>
      <c r="BF8" s="1400"/>
      <c r="BG8" s="1400"/>
      <c r="BH8" s="411" t="s">
        <v>1399</v>
      </c>
      <c r="BI8" s="405"/>
      <c r="BJ8" s="405"/>
      <c r="BK8" s="405"/>
      <c r="BL8" s="405"/>
      <c r="BM8" s="405"/>
      <c r="BN8" s="405"/>
      <c r="BO8" s="405"/>
      <c r="BP8" s="405"/>
      <c r="BQ8" s="405"/>
      <c r="BR8" s="405"/>
      <c r="BS8" s="405"/>
      <c r="BT8" s="405"/>
      <c r="BU8" s="405"/>
      <c r="BV8" s="405"/>
      <c r="BW8" s="411"/>
      <c r="BX8" s="405"/>
      <c r="BY8" s="405"/>
      <c r="BZ8" s="405"/>
      <c r="CA8" s="405"/>
      <c r="CB8" s="412" t="s">
        <v>1400</v>
      </c>
      <c r="CC8" s="311"/>
      <c r="CD8" s="311"/>
      <c r="CE8" s="311"/>
      <c r="CF8" s="311"/>
      <c r="CG8" s="413"/>
      <c r="CH8" s="413"/>
      <c r="CI8" s="413"/>
      <c r="CJ8" s="413"/>
      <c r="CK8" s="413"/>
      <c r="CL8" s="413"/>
      <c r="CM8" s="413"/>
      <c r="CN8" s="413"/>
      <c r="CO8" s="413"/>
      <c r="CP8" s="413"/>
      <c r="CQ8" s="311"/>
      <c r="CR8" s="311"/>
      <c r="CS8" s="311"/>
      <c r="CT8" s="311"/>
      <c r="CU8" s="311"/>
      <c r="CV8" s="1401" t="s">
        <v>1828</v>
      </c>
      <c r="CW8" s="1402"/>
      <c r="CX8" s="1402"/>
      <c r="CY8" s="1402"/>
      <c r="CZ8" s="1402"/>
      <c r="DA8" s="1403"/>
      <c r="DB8" s="1403"/>
      <c r="DC8" s="1403"/>
      <c r="DD8" s="1403"/>
      <c r="DE8" s="1403"/>
      <c r="DF8" s="1404" t="s">
        <v>1364</v>
      </c>
      <c r="DG8" s="1404"/>
      <c r="DH8" s="1404"/>
      <c r="DI8" s="1405"/>
      <c r="DJ8" s="1405"/>
      <c r="DK8" s="1406"/>
      <c r="DL8" s="1406"/>
      <c r="DM8" s="1406"/>
      <c r="DN8" s="1406"/>
      <c r="DO8" s="1406"/>
      <c r="DP8" s="1406"/>
      <c r="DQ8" s="1406"/>
      <c r="DR8" s="1406"/>
      <c r="DS8" s="1406"/>
      <c r="DT8" s="1406"/>
      <c r="DU8" s="1406"/>
      <c r="DV8" s="1406"/>
      <c r="DW8" s="1406"/>
      <c r="DX8" s="1406"/>
      <c r="DY8" s="1406"/>
      <c r="DZ8" s="1406"/>
      <c r="EA8" s="1406"/>
      <c r="EB8" s="1406"/>
      <c r="EC8" s="1406"/>
      <c r="ED8" s="1406"/>
      <c r="EE8" s="1406"/>
      <c r="EF8" s="1406"/>
      <c r="EG8" s="1406"/>
      <c r="EH8" s="1406"/>
      <c r="EI8" s="1406"/>
      <c r="EJ8" s="1406"/>
      <c r="EK8" s="1406"/>
      <c r="EL8" s="1406"/>
      <c r="EM8" s="1406"/>
      <c r="EN8" s="1406"/>
      <c r="EO8" s="1406"/>
      <c r="EP8" s="1406"/>
      <c r="EQ8" s="1406"/>
      <c r="ER8" s="1406"/>
      <c r="ES8" s="1406"/>
      <c r="ET8" s="1406"/>
      <c r="EU8" s="1406"/>
      <c r="EV8" s="1406"/>
      <c r="EW8" s="412" t="s">
        <v>519</v>
      </c>
      <c r="EX8" s="311"/>
      <c r="EY8" s="311"/>
      <c r="EZ8" s="311"/>
      <c r="FA8" s="311"/>
      <c r="FB8" s="311"/>
      <c r="FC8" s="311"/>
      <c r="FD8" s="311"/>
      <c r="FE8" s="1401" t="s">
        <v>1826</v>
      </c>
      <c r="FF8" s="1402"/>
      <c r="FG8" s="1402"/>
      <c r="FH8" s="1402"/>
      <c r="FI8" s="1402"/>
      <c r="FJ8" s="1402"/>
      <c r="FK8" s="1402"/>
      <c r="FL8" s="1402"/>
      <c r="FM8" s="1402"/>
      <c r="FN8" s="1404" t="s">
        <v>2126</v>
      </c>
      <c r="FO8" s="1406"/>
      <c r="FP8" s="1406"/>
      <c r="FQ8" s="1406"/>
      <c r="FR8" s="1406"/>
      <c r="FS8" s="1406"/>
      <c r="FT8" s="1406"/>
      <c r="FU8" s="1406"/>
      <c r="FV8" s="1407" t="s">
        <v>663</v>
      </c>
      <c r="FW8" s="311"/>
      <c r="FX8" s="311"/>
      <c r="FY8" s="311"/>
      <c r="FZ8" s="311"/>
      <c r="GA8" s="1401" t="s">
        <v>1988</v>
      </c>
      <c r="GB8" s="1402"/>
    </row>
    <row r="9" spans="1:201" s="60" customFormat="1" ht="18.75" customHeight="1">
      <c r="A9" s="353"/>
      <c r="B9" s="354" t="s">
        <v>1831</v>
      </c>
      <c r="C9" s="354"/>
      <c r="D9" s="354"/>
      <c r="E9" s="846" t="s">
        <v>1980</v>
      </c>
      <c r="F9" s="314" t="s">
        <v>309</v>
      </c>
      <c r="G9" s="846" t="s">
        <v>310</v>
      </c>
      <c r="H9" s="2132" t="s">
        <v>1153</v>
      </c>
      <c r="I9" s="2132" t="s">
        <v>1021</v>
      </c>
      <c r="J9" s="2470" t="s">
        <v>2164</v>
      </c>
      <c r="K9" s="356" t="s">
        <v>2165</v>
      </c>
      <c r="L9" s="319"/>
      <c r="M9" s="356" t="s">
        <v>2166</v>
      </c>
      <c r="N9" s="358"/>
      <c r="O9" s="356" t="s">
        <v>60</v>
      </c>
      <c r="P9" s="358"/>
      <c r="Q9" s="355" t="s">
        <v>1154</v>
      </c>
      <c r="R9" s="355" t="s">
        <v>1154</v>
      </c>
      <c r="S9" s="314" t="s">
        <v>1155</v>
      </c>
      <c r="T9" s="314" t="s">
        <v>1990</v>
      </c>
      <c r="U9" s="314" t="s">
        <v>1156</v>
      </c>
      <c r="V9" s="314" t="s">
        <v>1993</v>
      </c>
      <c r="W9" s="314" t="s">
        <v>1995</v>
      </c>
      <c r="X9" s="338" t="s">
        <v>732</v>
      </c>
      <c r="Y9" s="1445"/>
      <c r="Z9" s="1445"/>
      <c r="AA9" s="1445"/>
      <c r="AB9" s="1445"/>
      <c r="AC9" s="1445"/>
      <c r="AD9" s="1445"/>
      <c r="AE9" s="1446"/>
      <c r="AF9" s="359" t="s">
        <v>1827</v>
      </c>
      <c r="AG9" s="318"/>
      <c r="AH9" s="318"/>
      <c r="AI9" s="318"/>
      <c r="AJ9" s="318"/>
      <c r="AK9" s="360" t="s">
        <v>912</v>
      </c>
      <c r="AL9" s="319"/>
      <c r="AM9" s="318"/>
      <c r="AN9" s="338" t="s">
        <v>733</v>
      </c>
      <c r="AO9" s="357"/>
      <c r="AP9" s="357"/>
      <c r="AQ9" s="357"/>
      <c r="AR9" s="357"/>
      <c r="AS9" s="338" t="s">
        <v>734</v>
      </c>
      <c r="AT9" s="357"/>
      <c r="AU9" s="357"/>
      <c r="AV9" s="357"/>
      <c r="AW9" s="357"/>
      <c r="AX9" s="338" t="s">
        <v>735</v>
      </c>
      <c r="AY9" s="357"/>
      <c r="AZ9" s="357"/>
      <c r="BA9" s="357"/>
      <c r="BB9" s="357"/>
      <c r="BC9" s="338" t="s">
        <v>736</v>
      </c>
      <c r="BD9" s="357"/>
      <c r="BE9" s="357"/>
      <c r="BF9" s="357"/>
      <c r="BG9" s="357"/>
      <c r="BH9" s="338" t="s">
        <v>737</v>
      </c>
      <c r="BI9" s="357"/>
      <c r="BJ9" s="357"/>
      <c r="BK9" s="357"/>
      <c r="BL9" s="358"/>
      <c r="BM9" s="338" t="s">
        <v>738</v>
      </c>
      <c r="BN9" s="357"/>
      <c r="BO9" s="357"/>
      <c r="BP9" s="357"/>
      <c r="BQ9" s="358"/>
      <c r="BR9" s="338" t="s">
        <v>739</v>
      </c>
      <c r="BS9" s="357"/>
      <c r="BT9" s="357"/>
      <c r="BU9" s="357"/>
      <c r="BV9" s="358"/>
      <c r="BW9" s="338" t="s">
        <v>740</v>
      </c>
      <c r="BX9" s="357"/>
      <c r="BY9" s="357"/>
      <c r="BZ9" s="357"/>
      <c r="CA9" s="358"/>
      <c r="CB9" s="338" t="s">
        <v>741</v>
      </c>
      <c r="CC9" s="357"/>
      <c r="CD9" s="357"/>
      <c r="CE9" s="357"/>
      <c r="CF9" s="358"/>
      <c r="CG9" s="338" t="s">
        <v>742</v>
      </c>
      <c r="CH9" s="357"/>
      <c r="CI9" s="357"/>
      <c r="CJ9" s="357"/>
      <c r="CK9" s="358"/>
      <c r="CL9" s="338" t="s">
        <v>1232</v>
      </c>
      <c r="CM9" s="357"/>
      <c r="CN9" s="357"/>
      <c r="CO9" s="357"/>
      <c r="CP9" s="358"/>
      <c r="CQ9" s="361" t="s">
        <v>1233</v>
      </c>
      <c r="CR9" s="357"/>
      <c r="CS9" s="357"/>
      <c r="CT9" s="357"/>
      <c r="CU9" s="358"/>
      <c r="CV9" s="338" t="s">
        <v>1829</v>
      </c>
      <c r="CW9" s="357"/>
      <c r="CX9" s="357"/>
      <c r="CY9" s="357"/>
      <c r="CZ9" s="358"/>
      <c r="DA9" s="338" t="s">
        <v>1830</v>
      </c>
      <c r="DB9" s="357"/>
      <c r="DC9" s="357"/>
      <c r="DD9" s="357"/>
      <c r="DE9" s="358"/>
      <c r="DF9" s="356" t="s">
        <v>1731</v>
      </c>
      <c r="DG9" s="357"/>
      <c r="DH9" s="357"/>
      <c r="DI9" s="357"/>
      <c r="DJ9" s="358"/>
      <c r="DK9" s="356" t="s">
        <v>1732</v>
      </c>
      <c r="DL9" s="357"/>
      <c r="DM9" s="357"/>
      <c r="DN9" s="357"/>
      <c r="DO9" s="358"/>
      <c r="DP9" s="356" t="s">
        <v>716</v>
      </c>
      <c r="DQ9" s="357"/>
      <c r="DR9" s="357"/>
      <c r="DS9" s="357"/>
      <c r="DT9" s="358"/>
      <c r="DU9" s="356" t="s">
        <v>717</v>
      </c>
      <c r="DV9" s="357"/>
      <c r="DW9" s="357"/>
      <c r="DX9" s="357"/>
      <c r="DY9" s="358"/>
      <c r="DZ9" s="356" t="s">
        <v>718</v>
      </c>
      <c r="EA9" s="357"/>
      <c r="EB9" s="357"/>
      <c r="EC9" s="357"/>
      <c r="ED9" s="358"/>
      <c r="EE9" s="356" t="s">
        <v>719</v>
      </c>
      <c r="EF9" s="357"/>
      <c r="EG9" s="357"/>
      <c r="EH9" s="357"/>
      <c r="EI9" s="358"/>
      <c r="EJ9" s="356" t="s">
        <v>722</v>
      </c>
      <c r="EK9" s="357"/>
      <c r="EL9" s="357"/>
      <c r="EM9" s="357"/>
      <c r="EN9" s="358"/>
      <c r="EO9" s="356" t="s">
        <v>723</v>
      </c>
      <c r="EP9" s="357"/>
      <c r="EQ9" s="357"/>
      <c r="ER9" s="357"/>
      <c r="ES9" s="357"/>
      <c r="ET9" s="362" t="s">
        <v>1111</v>
      </c>
      <c r="EU9" s="1453" t="s">
        <v>2326</v>
      </c>
      <c r="EV9" s="1453"/>
      <c r="EW9" s="359" t="s">
        <v>913</v>
      </c>
      <c r="EX9" s="318"/>
      <c r="EY9" s="318"/>
      <c r="EZ9" s="318"/>
      <c r="FA9" s="318"/>
      <c r="FB9" s="318"/>
      <c r="FC9" s="318"/>
      <c r="FD9" s="319"/>
      <c r="FE9" s="356" t="s">
        <v>1734</v>
      </c>
      <c r="FF9" s="357"/>
      <c r="FG9" s="358"/>
      <c r="FH9" s="356" t="s">
        <v>1735</v>
      </c>
      <c r="FI9" s="357"/>
      <c r="FJ9" s="358"/>
      <c r="FK9" s="356" t="s">
        <v>1736</v>
      </c>
      <c r="FL9" s="357"/>
      <c r="FM9" s="358"/>
      <c r="FN9" s="356" t="s">
        <v>187</v>
      </c>
      <c r="FO9" s="357"/>
      <c r="FP9" s="357"/>
      <c r="FQ9" s="358"/>
      <c r="FR9" s="356" t="s">
        <v>188</v>
      </c>
      <c r="FS9" s="357"/>
      <c r="FT9" s="357"/>
      <c r="FU9" s="358"/>
      <c r="FV9" s="1449" t="s">
        <v>664</v>
      </c>
      <c r="FW9" s="1450"/>
      <c r="FX9" s="1450"/>
      <c r="FY9" s="1450"/>
      <c r="FZ9" s="1451"/>
      <c r="GA9" s="314" t="s">
        <v>1401</v>
      </c>
      <c r="GB9" s="314" t="s">
        <v>2323</v>
      </c>
      <c r="GC9" s="129"/>
      <c r="GD9" s="129"/>
      <c r="GE9" s="129"/>
      <c r="GF9" s="129"/>
      <c r="GG9" s="129"/>
      <c r="GH9" s="129"/>
      <c r="GI9" s="129"/>
      <c r="GJ9" s="129"/>
      <c r="GK9" s="129"/>
      <c r="GL9" s="129"/>
      <c r="GM9" s="129"/>
      <c r="GN9" s="129"/>
      <c r="GO9" s="129"/>
      <c r="GP9" s="129"/>
      <c r="GQ9" s="129"/>
      <c r="GR9" s="129"/>
      <c r="GS9" s="129"/>
    </row>
    <row r="10" spans="1:201" s="60" customFormat="1" ht="18.75" customHeight="1">
      <c r="A10" s="363" t="s">
        <v>1157</v>
      </c>
      <c r="B10" s="363" t="s">
        <v>656</v>
      </c>
      <c r="C10" s="363" t="s">
        <v>657</v>
      </c>
      <c r="D10" s="352" t="s">
        <v>329</v>
      </c>
      <c r="E10" s="364" t="s">
        <v>1981</v>
      </c>
      <c r="F10" s="365" t="s">
        <v>1983</v>
      </c>
      <c r="G10" s="364" t="s">
        <v>1984</v>
      </c>
      <c r="H10" s="845" t="s">
        <v>1982</v>
      </c>
      <c r="I10" s="845" t="s">
        <v>1022</v>
      </c>
      <c r="J10" s="315" t="s">
        <v>2167</v>
      </c>
      <c r="K10" s="367" t="s">
        <v>510</v>
      </c>
      <c r="L10" s="368" t="s">
        <v>2168</v>
      </c>
      <c r="M10" s="367" t="s">
        <v>510</v>
      </c>
      <c r="N10" s="368" t="s">
        <v>2168</v>
      </c>
      <c r="O10" s="367" t="s">
        <v>1145</v>
      </c>
      <c r="P10" s="368" t="s">
        <v>1986</v>
      </c>
      <c r="Q10" s="366" t="s">
        <v>1985</v>
      </c>
      <c r="R10" s="366" t="s">
        <v>1987</v>
      </c>
      <c r="S10" s="365" t="s">
        <v>1160</v>
      </c>
      <c r="T10" s="365" t="s">
        <v>1991</v>
      </c>
      <c r="U10" s="365" t="s">
        <v>1992</v>
      </c>
      <c r="V10" s="365" t="s">
        <v>1994</v>
      </c>
      <c r="W10" s="365" t="s">
        <v>1996</v>
      </c>
      <c r="X10" s="315" t="s">
        <v>724</v>
      </c>
      <c r="Y10" s="315" t="s">
        <v>725</v>
      </c>
      <c r="Z10" s="315" t="s">
        <v>726</v>
      </c>
      <c r="AA10" s="315" t="s">
        <v>727</v>
      </c>
      <c r="AB10" s="315" t="s">
        <v>728</v>
      </c>
      <c r="AC10" s="315" t="s">
        <v>729</v>
      </c>
      <c r="AD10" s="315" t="s">
        <v>730</v>
      </c>
      <c r="AE10" s="315" t="s">
        <v>731</v>
      </c>
      <c r="AF10" s="365" t="s">
        <v>1189</v>
      </c>
      <c r="AG10" s="365" t="s">
        <v>1190</v>
      </c>
      <c r="AH10" s="365" t="s">
        <v>1191</v>
      </c>
      <c r="AI10" s="365" t="s">
        <v>1192</v>
      </c>
      <c r="AJ10" s="845" t="s">
        <v>186</v>
      </c>
      <c r="AK10" s="365" t="s">
        <v>187</v>
      </c>
      <c r="AL10" s="365" t="s">
        <v>188</v>
      </c>
      <c r="AM10" s="365" t="s">
        <v>189</v>
      </c>
      <c r="AN10" s="369" t="s">
        <v>1907</v>
      </c>
      <c r="AO10" s="369" t="s">
        <v>1908</v>
      </c>
      <c r="AP10" s="369" t="s">
        <v>1909</v>
      </c>
      <c r="AQ10" s="369" t="s">
        <v>1910</v>
      </c>
      <c r="AR10" s="369" t="s">
        <v>1911</v>
      </c>
      <c r="AS10" s="369" t="s">
        <v>1907</v>
      </c>
      <c r="AT10" s="369" t="s">
        <v>1908</v>
      </c>
      <c r="AU10" s="369" t="s">
        <v>1909</v>
      </c>
      <c r="AV10" s="369" t="s">
        <v>1910</v>
      </c>
      <c r="AW10" s="369" t="s">
        <v>1911</v>
      </c>
      <c r="AX10" s="369" t="s">
        <v>1907</v>
      </c>
      <c r="AY10" s="369" t="s">
        <v>1908</v>
      </c>
      <c r="AZ10" s="369" t="s">
        <v>1909</v>
      </c>
      <c r="BA10" s="369" t="s">
        <v>1910</v>
      </c>
      <c r="BB10" s="369" t="s">
        <v>1911</v>
      </c>
      <c r="BC10" s="369" t="s">
        <v>1907</v>
      </c>
      <c r="BD10" s="369" t="s">
        <v>1908</v>
      </c>
      <c r="BE10" s="369" t="s">
        <v>1909</v>
      </c>
      <c r="BF10" s="369" t="s">
        <v>1910</v>
      </c>
      <c r="BG10" s="369" t="s">
        <v>1911</v>
      </c>
      <c r="BH10" s="369" t="s">
        <v>1907</v>
      </c>
      <c r="BI10" s="369" t="s">
        <v>1908</v>
      </c>
      <c r="BJ10" s="369" t="s">
        <v>1909</v>
      </c>
      <c r="BK10" s="369" t="s">
        <v>1910</v>
      </c>
      <c r="BL10" s="369" t="s">
        <v>1911</v>
      </c>
      <c r="BM10" s="369" t="s">
        <v>1907</v>
      </c>
      <c r="BN10" s="369" t="s">
        <v>1908</v>
      </c>
      <c r="BO10" s="369" t="s">
        <v>1909</v>
      </c>
      <c r="BP10" s="369" t="s">
        <v>1910</v>
      </c>
      <c r="BQ10" s="369" t="s">
        <v>1911</v>
      </c>
      <c r="BR10" s="369" t="s">
        <v>1907</v>
      </c>
      <c r="BS10" s="369" t="s">
        <v>1908</v>
      </c>
      <c r="BT10" s="369" t="s">
        <v>1909</v>
      </c>
      <c r="BU10" s="369" t="s">
        <v>1910</v>
      </c>
      <c r="BV10" s="369" t="s">
        <v>1911</v>
      </c>
      <c r="BW10" s="369" t="s">
        <v>1907</v>
      </c>
      <c r="BX10" s="369" t="s">
        <v>1908</v>
      </c>
      <c r="BY10" s="369" t="s">
        <v>1909</v>
      </c>
      <c r="BZ10" s="369" t="s">
        <v>1910</v>
      </c>
      <c r="CA10" s="369" t="s">
        <v>1911</v>
      </c>
      <c r="CB10" s="369" t="s">
        <v>1907</v>
      </c>
      <c r="CC10" s="369" t="s">
        <v>1908</v>
      </c>
      <c r="CD10" s="369" t="s">
        <v>1909</v>
      </c>
      <c r="CE10" s="369" t="s">
        <v>1910</v>
      </c>
      <c r="CF10" s="369" t="s">
        <v>1911</v>
      </c>
      <c r="CG10" s="369" t="s">
        <v>1907</v>
      </c>
      <c r="CH10" s="369" t="s">
        <v>1908</v>
      </c>
      <c r="CI10" s="369" t="s">
        <v>1909</v>
      </c>
      <c r="CJ10" s="369" t="s">
        <v>1910</v>
      </c>
      <c r="CK10" s="369" t="s">
        <v>1911</v>
      </c>
      <c r="CL10" s="369" t="s">
        <v>1907</v>
      </c>
      <c r="CM10" s="369" t="s">
        <v>1908</v>
      </c>
      <c r="CN10" s="369" t="s">
        <v>1909</v>
      </c>
      <c r="CO10" s="369" t="s">
        <v>1910</v>
      </c>
      <c r="CP10" s="369" t="s">
        <v>1911</v>
      </c>
      <c r="CQ10" s="369" t="s">
        <v>1907</v>
      </c>
      <c r="CR10" s="369" t="s">
        <v>1908</v>
      </c>
      <c r="CS10" s="369" t="s">
        <v>1909</v>
      </c>
      <c r="CT10" s="369" t="s">
        <v>1910</v>
      </c>
      <c r="CU10" s="369" t="s">
        <v>1911</v>
      </c>
      <c r="CV10" s="369" t="s">
        <v>1907</v>
      </c>
      <c r="CW10" s="369" t="s">
        <v>1908</v>
      </c>
      <c r="CX10" s="369" t="s">
        <v>1909</v>
      </c>
      <c r="CY10" s="369" t="s">
        <v>1910</v>
      </c>
      <c r="CZ10" s="369" t="s">
        <v>1911</v>
      </c>
      <c r="DA10" s="369" t="s">
        <v>1907</v>
      </c>
      <c r="DB10" s="369" t="s">
        <v>1908</v>
      </c>
      <c r="DC10" s="369" t="s">
        <v>1909</v>
      </c>
      <c r="DD10" s="369" t="s">
        <v>1910</v>
      </c>
      <c r="DE10" s="369" t="s">
        <v>1911</v>
      </c>
      <c r="DF10" s="315" t="s">
        <v>715</v>
      </c>
      <c r="DG10" s="315" t="s">
        <v>1730</v>
      </c>
      <c r="DH10" s="315" t="s">
        <v>226</v>
      </c>
      <c r="DI10" s="315" t="s">
        <v>227</v>
      </c>
      <c r="DJ10" s="315" t="s">
        <v>744</v>
      </c>
      <c r="DK10" s="315" t="s">
        <v>715</v>
      </c>
      <c r="DL10" s="315" t="s">
        <v>1730</v>
      </c>
      <c r="DM10" s="315" t="s">
        <v>226</v>
      </c>
      <c r="DN10" s="315" t="s">
        <v>227</v>
      </c>
      <c r="DO10" s="315" t="s">
        <v>744</v>
      </c>
      <c r="DP10" s="315" t="s">
        <v>715</v>
      </c>
      <c r="DQ10" s="315" t="s">
        <v>1730</v>
      </c>
      <c r="DR10" s="315" t="s">
        <v>226</v>
      </c>
      <c r="DS10" s="315" t="s">
        <v>227</v>
      </c>
      <c r="DT10" s="315" t="s">
        <v>744</v>
      </c>
      <c r="DU10" s="315" t="s">
        <v>715</v>
      </c>
      <c r="DV10" s="315" t="s">
        <v>1730</v>
      </c>
      <c r="DW10" s="315" t="s">
        <v>226</v>
      </c>
      <c r="DX10" s="315" t="s">
        <v>227</v>
      </c>
      <c r="DY10" s="315" t="s">
        <v>744</v>
      </c>
      <c r="DZ10" s="315" t="s">
        <v>715</v>
      </c>
      <c r="EA10" s="315" t="s">
        <v>1730</v>
      </c>
      <c r="EB10" s="315" t="s">
        <v>226</v>
      </c>
      <c r="EC10" s="315" t="s">
        <v>227</v>
      </c>
      <c r="ED10" s="315" t="s">
        <v>744</v>
      </c>
      <c r="EE10" s="315" t="s">
        <v>715</v>
      </c>
      <c r="EF10" s="315" t="s">
        <v>1730</v>
      </c>
      <c r="EG10" s="315" t="s">
        <v>226</v>
      </c>
      <c r="EH10" s="315" t="s">
        <v>227</v>
      </c>
      <c r="EI10" s="315" t="s">
        <v>744</v>
      </c>
      <c r="EJ10" s="315" t="s">
        <v>715</v>
      </c>
      <c r="EK10" s="315" t="s">
        <v>1730</v>
      </c>
      <c r="EL10" s="315" t="s">
        <v>226</v>
      </c>
      <c r="EM10" s="315" t="s">
        <v>227</v>
      </c>
      <c r="EN10" s="315" t="s">
        <v>744</v>
      </c>
      <c r="EO10" s="315" t="s">
        <v>715</v>
      </c>
      <c r="EP10" s="315" t="s">
        <v>1730</v>
      </c>
      <c r="EQ10" s="315" t="s">
        <v>226</v>
      </c>
      <c r="ER10" s="315" t="s">
        <v>227</v>
      </c>
      <c r="ES10" s="315" t="s">
        <v>744</v>
      </c>
      <c r="ET10" s="315" t="s">
        <v>2325</v>
      </c>
      <c r="EU10" s="315" t="s">
        <v>720</v>
      </c>
      <c r="EV10" s="315" t="s">
        <v>721</v>
      </c>
      <c r="EW10" s="365" t="s">
        <v>2095</v>
      </c>
      <c r="EX10" s="365" t="s">
        <v>2096</v>
      </c>
      <c r="EY10" s="365" t="s">
        <v>2097</v>
      </c>
      <c r="EZ10" s="365" t="s">
        <v>2098</v>
      </c>
      <c r="FA10" s="365" t="s">
        <v>2100</v>
      </c>
      <c r="FB10" s="365" t="s">
        <v>2324</v>
      </c>
      <c r="FC10" s="365" t="s">
        <v>2099</v>
      </c>
      <c r="FD10" s="365" t="s">
        <v>1402</v>
      </c>
      <c r="FE10" s="369" t="s">
        <v>226</v>
      </c>
      <c r="FF10" s="369" t="s">
        <v>227</v>
      </c>
      <c r="FG10" s="369" t="s">
        <v>744</v>
      </c>
      <c r="FH10" s="369" t="s">
        <v>226</v>
      </c>
      <c r="FI10" s="369" t="s">
        <v>227</v>
      </c>
      <c r="FJ10" s="369" t="s">
        <v>744</v>
      </c>
      <c r="FK10" s="369" t="s">
        <v>226</v>
      </c>
      <c r="FL10" s="369" t="s">
        <v>227</v>
      </c>
      <c r="FM10" s="369" t="s">
        <v>744</v>
      </c>
      <c r="FN10" s="369" t="s">
        <v>707</v>
      </c>
      <c r="FO10" s="369" t="s">
        <v>710</v>
      </c>
      <c r="FP10" s="369" t="s">
        <v>708</v>
      </c>
      <c r="FQ10" s="369" t="s">
        <v>709</v>
      </c>
      <c r="FR10" s="369" t="s">
        <v>711</v>
      </c>
      <c r="FS10" s="369" t="s">
        <v>712</v>
      </c>
      <c r="FT10" s="369" t="s">
        <v>713</v>
      </c>
      <c r="FU10" s="369" t="s">
        <v>714</v>
      </c>
      <c r="FV10" s="1452" t="s">
        <v>715</v>
      </c>
      <c r="FW10" s="1452" t="s">
        <v>1730</v>
      </c>
      <c r="FX10" s="1452" t="s">
        <v>226</v>
      </c>
      <c r="FY10" s="1452" t="s">
        <v>227</v>
      </c>
      <c r="FZ10" s="1452" t="s">
        <v>744</v>
      </c>
      <c r="GA10" s="365" t="s">
        <v>1989</v>
      </c>
      <c r="GB10" s="365" t="s">
        <v>1519</v>
      </c>
      <c r="GC10" s="129"/>
      <c r="GD10" s="129"/>
      <c r="GE10" s="129"/>
      <c r="GF10" s="129"/>
      <c r="GG10" s="129"/>
      <c r="GH10" s="129"/>
      <c r="GI10" s="129"/>
      <c r="GJ10" s="129"/>
      <c r="GK10" s="129"/>
      <c r="GL10" s="129"/>
      <c r="GM10" s="129"/>
      <c r="GN10" s="129"/>
      <c r="GO10" s="129"/>
      <c r="GP10" s="129"/>
      <c r="GQ10" s="129"/>
      <c r="GR10" s="129"/>
      <c r="GS10" s="129"/>
    </row>
    <row r="11" spans="1:201" s="375" customFormat="1" ht="15.75" customHeight="1">
      <c r="A11" s="1378" t="s">
        <v>1163</v>
      </c>
      <c r="B11" s="1381">
        <f>A!AL15</f>
        <v>99</v>
      </c>
      <c r="C11" s="1381">
        <f>A!AM15</f>
        <v>99</v>
      </c>
      <c r="D11" s="1381">
        <f>A!AN15</f>
        <v>198</v>
      </c>
      <c r="E11" s="332"/>
      <c r="F11" s="331"/>
      <c r="G11" s="332">
        <v>1</v>
      </c>
      <c r="H11" s="331"/>
      <c r="I11" s="370"/>
      <c r="J11" s="370">
        <v>3</v>
      </c>
      <c r="K11" s="370"/>
      <c r="L11" s="2726"/>
      <c r="M11" s="370">
        <v>19</v>
      </c>
      <c r="N11" s="2726">
        <v>19</v>
      </c>
      <c r="O11" s="370"/>
      <c r="P11" s="371"/>
      <c r="Q11" s="385"/>
      <c r="R11" s="385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>
        <v>4</v>
      </c>
      <c r="AG11" s="331">
        <v>4</v>
      </c>
      <c r="AH11" s="331">
        <v>4</v>
      </c>
      <c r="AI11" s="331">
        <v>2</v>
      </c>
      <c r="AJ11" s="331">
        <v>5</v>
      </c>
      <c r="AK11" s="331">
        <v>2</v>
      </c>
      <c r="AL11" s="331">
        <v>2</v>
      </c>
      <c r="AM11" s="331">
        <v>4</v>
      </c>
      <c r="AN11" s="332"/>
      <c r="AO11" s="332">
        <v>2</v>
      </c>
      <c r="AP11" s="332">
        <v>2</v>
      </c>
      <c r="AQ11" s="332">
        <v>12</v>
      </c>
      <c r="AR11" s="166">
        <f t="shared" ref="AR11:AR22" si="0">$D11-SUM(AN11:AQ11)</f>
        <v>182</v>
      </c>
      <c r="AS11" s="332"/>
      <c r="AT11" s="332"/>
      <c r="AU11" s="332">
        <v>2</v>
      </c>
      <c r="AV11" s="332">
        <v>15</v>
      </c>
      <c r="AW11" s="166">
        <f t="shared" ref="AW11:AW22" si="1">$D11-SUM(AS11:AV11)</f>
        <v>181</v>
      </c>
      <c r="AX11" s="332"/>
      <c r="AY11" s="332"/>
      <c r="AZ11" s="332">
        <v>2</v>
      </c>
      <c r="BA11" s="332">
        <v>16</v>
      </c>
      <c r="BB11" s="166">
        <f t="shared" ref="BB11:BB22" si="2">$D11-SUM(AX11:BA11)</f>
        <v>180</v>
      </c>
      <c r="BC11" s="332"/>
      <c r="BD11" s="332"/>
      <c r="BE11" s="332"/>
      <c r="BF11" s="332"/>
      <c r="BG11" s="166">
        <f t="shared" ref="BG11:BG22" si="3">$D11-SUM(BC11:BF11)</f>
        <v>198</v>
      </c>
      <c r="BH11" s="332"/>
      <c r="BI11" s="332"/>
      <c r="BJ11" s="332"/>
      <c r="BK11" s="332"/>
      <c r="BL11" s="166">
        <f t="shared" ref="BL11:BL22" si="4">$D11-SUM(BH11:BK11)</f>
        <v>198</v>
      </c>
      <c r="BM11" s="332"/>
      <c r="BN11" s="332"/>
      <c r="BO11" s="332"/>
      <c r="BP11" s="332"/>
      <c r="BQ11" s="166">
        <f t="shared" ref="BQ11:BQ22" si="5">$D11-SUM(BM11:BP11)</f>
        <v>198</v>
      </c>
      <c r="BR11" s="332"/>
      <c r="BS11" s="332"/>
      <c r="BT11" s="332"/>
      <c r="BU11" s="332"/>
      <c r="BV11" s="166">
        <f t="shared" ref="BV11:BV22" si="6">$D11-SUM(BR11:BU11)</f>
        <v>198</v>
      </c>
      <c r="BW11" s="332"/>
      <c r="BX11" s="332"/>
      <c r="BY11" s="332"/>
      <c r="BZ11" s="332"/>
      <c r="CA11" s="166">
        <f t="shared" ref="CA11:CA22" si="7">$D11-SUM(BW11:BZ11)</f>
        <v>198</v>
      </c>
      <c r="CB11" s="332"/>
      <c r="CC11" s="332"/>
      <c r="CD11" s="332"/>
      <c r="CE11" s="332"/>
      <c r="CF11" s="166"/>
      <c r="CG11" s="332"/>
      <c r="CH11" s="332"/>
      <c r="CI11" s="332"/>
      <c r="CJ11" s="332"/>
      <c r="CK11" s="166"/>
      <c r="CL11" s="332"/>
      <c r="CM11" s="332"/>
      <c r="CN11" s="332"/>
      <c r="CO11" s="332"/>
      <c r="CP11" s="166"/>
      <c r="CQ11" s="332"/>
      <c r="CR11" s="332"/>
      <c r="CS11" s="332"/>
      <c r="CT11" s="332"/>
      <c r="CU11" s="166"/>
      <c r="CV11" s="332"/>
      <c r="CW11" s="332"/>
      <c r="CX11" s="332"/>
      <c r="CY11" s="332"/>
      <c r="CZ11" s="166"/>
      <c r="DA11" s="332"/>
      <c r="DB11" s="332"/>
      <c r="DC11" s="332">
        <v>12</v>
      </c>
      <c r="DD11" s="332">
        <v>2</v>
      </c>
      <c r="DE11" s="166">
        <f t="shared" ref="DE11:DE22" si="8">$D11-SUM(DA11:DD11)</f>
        <v>184</v>
      </c>
      <c r="DF11" s="331">
        <v>1</v>
      </c>
      <c r="DG11" s="331"/>
      <c r="DH11" s="331">
        <v>1</v>
      </c>
      <c r="DI11" s="331">
        <v>3</v>
      </c>
      <c r="DJ11" s="331">
        <v>14</v>
      </c>
      <c r="DK11" s="331">
        <v>1</v>
      </c>
      <c r="DL11" s="331"/>
      <c r="DM11" s="331">
        <v>1</v>
      </c>
      <c r="DN11" s="331">
        <v>4</v>
      </c>
      <c r="DO11" s="331">
        <v>13</v>
      </c>
      <c r="DP11" s="331">
        <v>1</v>
      </c>
      <c r="DQ11" s="331"/>
      <c r="DR11" s="331"/>
      <c r="DS11" s="331">
        <v>3</v>
      </c>
      <c r="DT11" s="331">
        <v>15</v>
      </c>
      <c r="DU11" s="331">
        <v>1</v>
      </c>
      <c r="DV11" s="331"/>
      <c r="DW11" s="331"/>
      <c r="DX11" s="331">
        <v>2</v>
      </c>
      <c r="DY11" s="331">
        <v>16</v>
      </c>
      <c r="DZ11" s="331">
        <v>1</v>
      </c>
      <c r="EA11" s="331"/>
      <c r="EB11" s="331"/>
      <c r="EC11" s="331">
        <v>2</v>
      </c>
      <c r="ED11" s="331">
        <v>16</v>
      </c>
      <c r="EE11" s="331">
        <v>1</v>
      </c>
      <c r="EF11" s="331"/>
      <c r="EG11" s="331"/>
      <c r="EH11" s="331">
        <v>2</v>
      </c>
      <c r="EI11" s="331">
        <v>16</v>
      </c>
      <c r="EJ11" s="331">
        <v>2</v>
      </c>
      <c r="EK11" s="331"/>
      <c r="EL11" s="331"/>
      <c r="EM11" s="331">
        <v>2</v>
      </c>
      <c r="EN11" s="331">
        <v>16</v>
      </c>
      <c r="EO11" s="332">
        <v>1</v>
      </c>
      <c r="EP11" s="332"/>
      <c r="EQ11" s="332"/>
      <c r="ER11" s="332">
        <v>2</v>
      </c>
      <c r="ES11" s="332">
        <v>16</v>
      </c>
      <c r="ET11" s="331">
        <v>18</v>
      </c>
      <c r="EU11" s="331">
        <v>18</v>
      </c>
      <c r="EV11" s="331">
        <v>18</v>
      </c>
      <c r="EW11" s="372"/>
      <c r="EX11" s="372"/>
      <c r="EY11" s="372"/>
      <c r="EZ11" s="372"/>
      <c r="FA11" s="372"/>
      <c r="FB11" s="372"/>
      <c r="FC11" s="372"/>
      <c r="FD11" s="372"/>
      <c r="FE11" s="372"/>
      <c r="FF11" s="372"/>
      <c r="FG11" s="372"/>
      <c r="FH11" s="372"/>
      <c r="FI11" s="372"/>
      <c r="FJ11" s="372"/>
      <c r="FK11" s="372"/>
      <c r="FL11" s="372"/>
      <c r="FM11" s="372"/>
      <c r="FN11" s="372"/>
      <c r="FO11" s="372"/>
      <c r="FP11" s="372"/>
      <c r="FQ11" s="372"/>
      <c r="FR11" s="372"/>
      <c r="FS11" s="372"/>
      <c r="FT11" s="372"/>
      <c r="FU11" s="372"/>
      <c r="FV11" s="320"/>
      <c r="FW11" s="320"/>
      <c r="FX11" s="320"/>
      <c r="FY11" s="320"/>
      <c r="FZ11" s="320"/>
      <c r="GA11" s="320"/>
      <c r="GB11" s="320"/>
      <c r="GC11" s="374"/>
      <c r="GD11" s="374"/>
      <c r="GE11" s="374"/>
      <c r="GF11" s="374"/>
      <c r="GG11" s="374"/>
      <c r="GH11" s="374"/>
      <c r="GI11" s="374"/>
      <c r="GJ11" s="374"/>
      <c r="GK11" s="374"/>
      <c r="GL11" s="374"/>
      <c r="GM11" s="374"/>
      <c r="GN11" s="374"/>
      <c r="GO11" s="374"/>
      <c r="GP11" s="374"/>
      <c r="GQ11" s="374"/>
      <c r="GR11" s="374"/>
      <c r="GS11" s="374"/>
    </row>
    <row r="12" spans="1:201" s="375" customFormat="1" ht="15.75" customHeight="1">
      <c r="A12" s="1379" t="s">
        <v>1164</v>
      </c>
      <c r="B12" s="1382">
        <f>A!AL16</f>
        <v>99</v>
      </c>
      <c r="C12" s="1382">
        <f>A!AM16</f>
        <v>99</v>
      </c>
      <c r="D12" s="1382">
        <f>A!AN16</f>
        <v>198</v>
      </c>
      <c r="E12" s="376"/>
      <c r="F12" s="27"/>
      <c r="G12" s="376">
        <v>1</v>
      </c>
      <c r="H12" s="27"/>
      <c r="I12" s="169"/>
      <c r="J12" s="169">
        <v>6</v>
      </c>
      <c r="K12" s="169"/>
      <c r="L12" s="2727"/>
      <c r="M12" s="169">
        <v>20</v>
      </c>
      <c r="N12" s="2727">
        <v>20</v>
      </c>
      <c r="O12" s="169"/>
      <c r="P12" s="377"/>
      <c r="Q12" s="376"/>
      <c r="R12" s="376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>
        <v>3</v>
      </c>
      <c r="AG12" s="336">
        <v>2</v>
      </c>
      <c r="AH12" s="27">
        <v>2</v>
      </c>
      <c r="AI12" s="336">
        <v>2</v>
      </c>
      <c r="AJ12" s="336">
        <v>6</v>
      </c>
      <c r="AK12" s="27">
        <v>2</v>
      </c>
      <c r="AL12" s="27">
        <v>2</v>
      </c>
      <c r="AM12" s="27">
        <v>3</v>
      </c>
      <c r="AN12" s="376"/>
      <c r="AO12" s="376">
        <v>1</v>
      </c>
      <c r="AP12" s="376">
        <v>9</v>
      </c>
      <c r="AQ12" s="376">
        <v>10</v>
      </c>
      <c r="AR12" s="168">
        <f t="shared" si="0"/>
        <v>178</v>
      </c>
      <c r="AS12" s="376"/>
      <c r="AT12" s="376"/>
      <c r="AU12" s="376">
        <v>10</v>
      </c>
      <c r="AV12" s="376">
        <v>9</v>
      </c>
      <c r="AW12" s="168">
        <f t="shared" si="1"/>
        <v>179</v>
      </c>
      <c r="AX12" s="376"/>
      <c r="AY12" s="376"/>
      <c r="AZ12" s="376">
        <v>2</v>
      </c>
      <c r="BA12" s="376">
        <v>17</v>
      </c>
      <c r="BB12" s="168">
        <f t="shared" si="2"/>
        <v>179</v>
      </c>
      <c r="BC12" s="376"/>
      <c r="BD12" s="376"/>
      <c r="BE12" s="376"/>
      <c r="BF12" s="376"/>
      <c r="BG12" s="168">
        <f t="shared" si="3"/>
        <v>198</v>
      </c>
      <c r="BH12" s="376"/>
      <c r="BI12" s="376"/>
      <c r="BJ12" s="376"/>
      <c r="BK12" s="376"/>
      <c r="BL12" s="168">
        <f t="shared" si="4"/>
        <v>198</v>
      </c>
      <c r="BM12" s="376"/>
      <c r="BN12" s="376"/>
      <c r="BO12" s="376"/>
      <c r="BP12" s="376"/>
      <c r="BQ12" s="168">
        <f t="shared" si="5"/>
        <v>198</v>
      </c>
      <c r="BR12" s="376"/>
      <c r="BS12" s="376"/>
      <c r="BT12" s="376"/>
      <c r="BU12" s="376"/>
      <c r="BV12" s="168">
        <f t="shared" si="6"/>
        <v>198</v>
      </c>
      <c r="BW12" s="376"/>
      <c r="BX12" s="376"/>
      <c r="BY12" s="376"/>
      <c r="BZ12" s="376"/>
      <c r="CA12" s="168">
        <f t="shared" si="7"/>
        <v>198</v>
      </c>
      <c r="CB12" s="376"/>
      <c r="CC12" s="376"/>
      <c r="CD12" s="376"/>
      <c r="CE12" s="376"/>
      <c r="CF12" s="168"/>
      <c r="CG12" s="376"/>
      <c r="CH12" s="376"/>
      <c r="CI12" s="376"/>
      <c r="CJ12" s="376"/>
      <c r="CK12" s="168"/>
      <c r="CL12" s="376"/>
      <c r="CM12" s="376"/>
      <c r="CN12" s="376"/>
      <c r="CO12" s="376"/>
      <c r="CP12" s="168"/>
      <c r="CQ12" s="376"/>
      <c r="CR12" s="376"/>
      <c r="CS12" s="376"/>
      <c r="CT12" s="376"/>
      <c r="CU12" s="168"/>
      <c r="CV12" s="376"/>
      <c r="CW12" s="376"/>
      <c r="CX12" s="376"/>
      <c r="CY12" s="376"/>
      <c r="CZ12" s="168"/>
      <c r="DA12" s="376"/>
      <c r="DB12" s="376"/>
      <c r="DC12" s="376">
        <v>13</v>
      </c>
      <c r="DD12" s="376">
        <v>4</v>
      </c>
      <c r="DE12" s="168">
        <f t="shared" si="8"/>
        <v>181</v>
      </c>
      <c r="DF12" s="321"/>
      <c r="DG12" s="321"/>
      <c r="DH12" s="321"/>
      <c r="DI12" s="321"/>
      <c r="DJ12" s="321"/>
      <c r="DK12" s="321"/>
      <c r="DL12" s="321"/>
      <c r="DM12" s="321"/>
      <c r="DN12" s="321"/>
      <c r="DO12" s="321"/>
      <c r="DP12" s="321"/>
      <c r="DQ12" s="321"/>
      <c r="DR12" s="321"/>
      <c r="DS12" s="321"/>
      <c r="DT12" s="321"/>
      <c r="DU12" s="321"/>
      <c r="DV12" s="321"/>
      <c r="DW12" s="321"/>
      <c r="DX12" s="321"/>
      <c r="DY12" s="321"/>
      <c r="DZ12" s="321"/>
      <c r="EA12" s="321"/>
      <c r="EB12" s="321"/>
      <c r="EC12" s="321"/>
      <c r="ED12" s="321"/>
      <c r="EE12" s="321"/>
      <c r="EF12" s="321"/>
      <c r="EG12" s="321"/>
      <c r="EH12" s="321"/>
      <c r="EI12" s="321"/>
      <c r="EJ12" s="321"/>
      <c r="EK12" s="321"/>
      <c r="EL12" s="321"/>
      <c r="EM12" s="321"/>
      <c r="EN12" s="321"/>
      <c r="EO12" s="376">
        <v>2</v>
      </c>
      <c r="EP12" s="376">
        <v>1</v>
      </c>
      <c r="EQ12" s="376">
        <v>4</v>
      </c>
      <c r="ER12" s="376">
        <v>2</v>
      </c>
      <c r="ES12" s="376">
        <v>12</v>
      </c>
      <c r="ET12" s="321"/>
      <c r="EU12" s="321"/>
      <c r="EV12" s="321"/>
      <c r="EW12" s="378"/>
      <c r="EX12" s="378"/>
      <c r="EY12" s="378"/>
      <c r="EZ12" s="378"/>
      <c r="FA12" s="378"/>
      <c r="FB12" s="378"/>
      <c r="FC12" s="378"/>
      <c r="FD12" s="378"/>
      <c r="FE12" s="379"/>
      <c r="FF12" s="379"/>
      <c r="FG12" s="379"/>
      <c r="FH12" s="379"/>
      <c r="FI12" s="379"/>
      <c r="FJ12" s="379"/>
      <c r="FK12" s="379"/>
      <c r="FL12" s="379"/>
      <c r="FM12" s="379"/>
      <c r="FN12" s="378"/>
      <c r="FO12" s="378"/>
      <c r="FP12" s="378"/>
      <c r="FQ12" s="378"/>
      <c r="FR12" s="403"/>
      <c r="FS12" s="378"/>
      <c r="FT12" s="378"/>
      <c r="FU12" s="378"/>
      <c r="FV12" s="321"/>
      <c r="FW12" s="321"/>
      <c r="FX12" s="321"/>
      <c r="FY12" s="321"/>
      <c r="FZ12" s="321"/>
      <c r="GA12" s="321" t="s">
        <v>2576</v>
      </c>
      <c r="GB12" s="321"/>
      <c r="GC12" s="374"/>
      <c r="GD12" s="374"/>
      <c r="GE12" s="374"/>
      <c r="GF12" s="374"/>
      <c r="GG12" s="374"/>
      <c r="GH12" s="374"/>
      <c r="GI12" s="374"/>
      <c r="GJ12" s="374"/>
      <c r="GK12" s="374"/>
      <c r="GL12" s="374"/>
      <c r="GM12" s="374"/>
      <c r="GN12" s="374"/>
      <c r="GO12" s="374"/>
      <c r="GP12" s="374"/>
      <c r="GQ12" s="374"/>
      <c r="GR12" s="374"/>
      <c r="GS12" s="374"/>
    </row>
    <row r="13" spans="1:201" s="375" customFormat="1" ht="15.75" customHeight="1">
      <c r="A13" s="1379" t="s">
        <v>1165</v>
      </c>
      <c r="B13" s="1382">
        <f>A!AL17</f>
        <v>99</v>
      </c>
      <c r="C13" s="1382">
        <f>A!AM17</f>
        <v>99</v>
      </c>
      <c r="D13" s="1382">
        <f>A!AN17</f>
        <v>198</v>
      </c>
      <c r="E13" s="376"/>
      <c r="F13" s="27"/>
      <c r="G13" s="376">
        <v>10</v>
      </c>
      <c r="H13" s="27"/>
      <c r="I13" s="169"/>
      <c r="J13" s="169">
        <v>3</v>
      </c>
      <c r="K13" s="169"/>
      <c r="L13" s="2727"/>
      <c r="M13" s="169">
        <v>25</v>
      </c>
      <c r="N13" s="2727">
        <v>25</v>
      </c>
      <c r="O13" s="169"/>
      <c r="P13" s="377"/>
      <c r="Q13" s="376"/>
      <c r="R13" s="376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>
        <v>3</v>
      </c>
      <c r="AK13" s="27"/>
      <c r="AL13" s="27"/>
      <c r="AM13" s="27"/>
      <c r="AN13" s="376"/>
      <c r="AO13" s="376">
        <v>4</v>
      </c>
      <c r="AP13" s="376">
        <v>10</v>
      </c>
      <c r="AQ13" s="376">
        <v>9</v>
      </c>
      <c r="AR13" s="168">
        <f t="shared" si="0"/>
        <v>175</v>
      </c>
      <c r="AS13" s="376"/>
      <c r="AT13" s="376"/>
      <c r="AU13" s="376">
        <v>14</v>
      </c>
      <c r="AV13" s="376">
        <v>9</v>
      </c>
      <c r="AW13" s="168">
        <f t="shared" si="1"/>
        <v>175</v>
      </c>
      <c r="AX13" s="376"/>
      <c r="AY13" s="376"/>
      <c r="AZ13" s="376">
        <v>7</v>
      </c>
      <c r="BA13" s="376">
        <v>18</v>
      </c>
      <c r="BB13" s="168">
        <f t="shared" si="2"/>
        <v>173</v>
      </c>
      <c r="BC13" s="376"/>
      <c r="BD13" s="376"/>
      <c r="BE13" s="376"/>
      <c r="BF13" s="376"/>
      <c r="BG13" s="168">
        <f t="shared" si="3"/>
        <v>198</v>
      </c>
      <c r="BH13" s="376"/>
      <c r="BI13" s="376"/>
      <c r="BJ13" s="376"/>
      <c r="BK13" s="376"/>
      <c r="BL13" s="168">
        <f t="shared" si="4"/>
        <v>198</v>
      </c>
      <c r="BM13" s="376"/>
      <c r="BN13" s="376"/>
      <c r="BO13" s="376"/>
      <c r="BP13" s="376"/>
      <c r="BQ13" s="168">
        <f t="shared" si="5"/>
        <v>198</v>
      </c>
      <c r="BR13" s="376"/>
      <c r="BS13" s="376"/>
      <c r="BT13" s="376"/>
      <c r="BU13" s="376"/>
      <c r="BV13" s="168">
        <f t="shared" si="6"/>
        <v>198</v>
      </c>
      <c r="BW13" s="376"/>
      <c r="BX13" s="376"/>
      <c r="BY13" s="376"/>
      <c r="BZ13" s="376"/>
      <c r="CA13" s="168">
        <f t="shared" si="7"/>
        <v>198</v>
      </c>
      <c r="CB13" s="376"/>
      <c r="CC13" s="376"/>
      <c r="CD13" s="376"/>
      <c r="CE13" s="376"/>
      <c r="CF13" s="168"/>
      <c r="CG13" s="376"/>
      <c r="CH13" s="376"/>
      <c r="CI13" s="376"/>
      <c r="CJ13" s="376"/>
      <c r="CK13" s="168"/>
      <c r="CL13" s="376"/>
      <c r="CM13" s="376"/>
      <c r="CN13" s="376"/>
      <c r="CO13" s="376"/>
      <c r="CP13" s="168"/>
      <c r="CQ13" s="376"/>
      <c r="CR13" s="376"/>
      <c r="CS13" s="376"/>
      <c r="CT13" s="376"/>
      <c r="CU13" s="168"/>
      <c r="CV13" s="376"/>
      <c r="CW13" s="376"/>
      <c r="CX13" s="376"/>
      <c r="CY13" s="376"/>
      <c r="CZ13" s="168"/>
      <c r="DA13" s="376"/>
      <c r="DB13" s="376"/>
      <c r="DC13" s="376">
        <v>17</v>
      </c>
      <c r="DD13" s="376">
        <v>5</v>
      </c>
      <c r="DE13" s="168">
        <f t="shared" si="8"/>
        <v>176</v>
      </c>
      <c r="DF13" s="321"/>
      <c r="DG13" s="321"/>
      <c r="DH13" s="321"/>
      <c r="DI13" s="321"/>
      <c r="DJ13" s="321"/>
      <c r="DK13" s="321"/>
      <c r="DL13" s="321"/>
      <c r="DM13" s="321"/>
      <c r="DN13" s="321"/>
      <c r="DO13" s="321"/>
      <c r="DP13" s="321"/>
      <c r="DQ13" s="321"/>
      <c r="DR13" s="321"/>
      <c r="DS13" s="321"/>
      <c r="DT13" s="321"/>
      <c r="DU13" s="321"/>
      <c r="DV13" s="321"/>
      <c r="DW13" s="321"/>
      <c r="DX13" s="321"/>
      <c r="DY13" s="321"/>
      <c r="DZ13" s="321"/>
      <c r="EA13" s="321"/>
      <c r="EB13" s="321"/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76"/>
      <c r="EP13" s="376"/>
      <c r="EQ13" s="376">
        <v>2</v>
      </c>
      <c r="ER13" s="376">
        <v>11</v>
      </c>
      <c r="ES13" s="376">
        <v>12</v>
      </c>
      <c r="ET13" s="321"/>
      <c r="EU13" s="321"/>
      <c r="EV13" s="321"/>
      <c r="EW13" s="380"/>
      <c r="EX13" s="380"/>
      <c r="EY13" s="380"/>
      <c r="EZ13" s="380"/>
      <c r="FA13" s="380"/>
      <c r="FB13" s="380"/>
      <c r="FC13" s="380"/>
      <c r="FD13" s="380"/>
      <c r="FE13" s="376">
        <v>10</v>
      </c>
      <c r="FF13" s="376">
        <v>6</v>
      </c>
      <c r="FG13" s="376">
        <v>1</v>
      </c>
      <c r="FH13" s="376">
        <v>16</v>
      </c>
      <c r="FI13" s="376">
        <v>2</v>
      </c>
      <c r="FJ13" s="376">
        <v>0</v>
      </c>
      <c r="FK13" s="376">
        <v>9</v>
      </c>
      <c r="FL13" s="376"/>
      <c r="FM13" s="376"/>
      <c r="FN13" s="380"/>
      <c r="FO13" s="380"/>
      <c r="FP13" s="380"/>
      <c r="FQ13" s="380"/>
      <c r="FR13" s="380"/>
      <c r="FS13" s="380"/>
      <c r="FT13" s="380"/>
      <c r="FU13" s="380"/>
      <c r="FV13" s="321"/>
      <c r="FW13" s="321"/>
      <c r="FX13" s="321"/>
      <c r="FY13" s="321"/>
      <c r="FZ13" s="321"/>
      <c r="GA13" s="321"/>
      <c r="GB13" s="321"/>
      <c r="GC13" s="374"/>
      <c r="GD13" s="374"/>
      <c r="GE13" s="374"/>
      <c r="GF13" s="374"/>
      <c r="GG13" s="374"/>
      <c r="GH13" s="374"/>
      <c r="GI13" s="374"/>
      <c r="GJ13" s="374"/>
      <c r="GK13" s="374"/>
      <c r="GL13" s="374"/>
      <c r="GM13" s="374"/>
      <c r="GN13" s="374"/>
      <c r="GO13" s="374"/>
      <c r="GP13" s="374"/>
      <c r="GQ13" s="374"/>
      <c r="GR13" s="374"/>
      <c r="GS13" s="374"/>
    </row>
    <row r="14" spans="1:201" s="375" customFormat="1" ht="15.75" customHeight="1">
      <c r="A14" s="1379" t="s">
        <v>254</v>
      </c>
      <c r="B14" s="1382">
        <f>A!AL18</f>
        <v>99</v>
      </c>
      <c r="C14" s="1382">
        <f>A!AM18</f>
        <v>99</v>
      </c>
      <c r="D14" s="1382">
        <f>A!AN18</f>
        <v>198</v>
      </c>
      <c r="E14" s="376"/>
      <c r="F14" s="27"/>
      <c r="G14" s="376">
        <v>5</v>
      </c>
      <c r="H14" s="27"/>
      <c r="I14" s="169"/>
      <c r="J14" s="169">
        <v>3</v>
      </c>
      <c r="K14" s="169"/>
      <c r="L14" s="2727"/>
      <c r="M14" s="169">
        <v>13</v>
      </c>
      <c r="N14" s="2727">
        <v>13</v>
      </c>
      <c r="O14" s="169"/>
      <c r="P14" s="377"/>
      <c r="Q14" s="376"/>
      <c r="R14" s="376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>
        <v>2</v>
      </c>
      <c r="AG14" s="27">
        <v>1</v>
      </c>
      <c r="AH14" s="27">
        <v>1</v>
      </c>
      <c r="AI14" s="27"/>
      <c r="AJ14" s="27">
        <v>2</v>
      </c>
      <c r="AK14" s="27">
        <v>3</v>
      </c>
      <c r="AL14" s="27">
        <v>1</v>
      </c>
      <c r="AM14" s="27">
        <v>1</v>
      </c>
      <c r="AN14" s="376"/>
      <c r="AO14" s="376">
        <v>3</v>
      </c>
      <c r="AP14" s="376">
        <v>6</v>
      </c>
      <c r="AQ14" s="376">
        <v>4</v>
      </c>
      <c r="AR14" s="168">
        <f t="shared" si="0"/>
        <v>185</v>
      </c>
      <c r="AS14" s="376"/>
      <c r="AT14" s="376"/>
      <c r="AU14" s="376">
        <v>3</v>
      </c>
      <c r="AV14" s="376">
        <v>10</v>
      </c>
      <c r="AW14" s="168">
        <f t="shared" si="1"/>
        <v>185</v>
      </c>
      <c r="AX14" s="376"/>
      <c r="AY14" s="376"/>
      <c r="AZ14" s="376">
        <v>2</v>
      </c>
      <c r="BA14" s="376">
        <v>10</v>
      </c>
      <c r="BB14" s="168">
        <f t="shared" si="2"/>
        <v>186</v>
      </c>
      <c r="BC14" s="376"/>
      <c r="BD14" s="376"/>
      <c r="BE14" s="376"/>
      <c r="BF14" s="376"/>
      <c r="BG14" s="168">
        <f t="shared" si="3"/>
        <v>198</v>
      </c>
      <c r="BH14" s="376"/>
      <c r="BI14" s="376"/>
      <c r="BJ14" s="376"/>
      <c r="BK14" s="376"/>
      <c r="BL14" s="168">
        <f t="shared" si="4"/>
        <v>198</v>
      </c>
      <c r="BM14" s="376"/>
      <c r="BN14" s="376"/>
      <c r="BO14" s="376"/>
      <c r="BP14" s="376"/>
      <c r="BQ14" s="168">
        <f t="shared" si="5"/>
        <v>198</v>
      </c>
      <c r="BR14" s="376"/>
      <c r="BS14" s="376"/>
      <c r="BT14" s="376"/>
      <c r="BU14" s="376"/>
      <c r="BV14" s="168">
        <f t="shared" si="6"/>
        <v>198</v>
      </c>
      <c r="BW14" s="376"/>
      <c r="BX14" s="376"/>
      <c r="BY14" s="376"/>
      <c r="BZ14" s="376"/>
      <c r="CA14" s="168">
        <f t="shared" si="7"/>
        <v>198</v>
      </c>
      <c r="CB14" s="376"/>
      <c r="CC14" s="376"/>
      <c r="CD14" s="376"/>
      <c r="CE14" s="376"/>
      <c r="CF14" s="168"/>
      <c r="CG14" s="376"/>
      <c r="CH14" s="376"/>
      <c r="CI14" s="376"/>
      <c r="CJ14" s="376"/>
      <c r="CK14" s="168"/>
      <c r="CL14" s="376"/>
      <c r="CM14" s="376"/>
      <c r="CN14" s="376"/>
      <c r="CO14" s="376"/>
      <c r="CP14" s="168"/>
      <c r="CQ14" s="376"/>
      <c r="CR14" s="376"/>
      <c r="CS14" s="376"/>
      <c r="CT14" s="376"/>
      <c r="CU14" s="168"/>
      <c r="CV14" s="376"/>
      <c r="CW14" s="376"/>
      <c r="CX14" s="376"/>
      <c r="CY14" s="376"/>
      <c r="CZ14" s="168"/>
      <c r="DA14" s="376"/>
      <c r="DB14" s="376"/>
      <c r="DC14" s="376">
        <v>6</v>
      </c>
      <c r="DD14" s="376">
        <v>3</v>
      </c>
      <c r="DE14" s="168">
        <f t="shared" si="8"/>
        <v>189</v>
      </c>
      <c r="DF14" s="27"/>
      <c r="DG14" s="27">
        <v>1</v>
      </c>
      <c r="DH14" s="27">
        <v>5</v>
      </c>
      <c r="DI14" s="27">
        <v>8</v>
      </c>
      <c r="DJ14" s="27">
        <v>3</v>
      </c>
      <c r="DK14" s="27"/>
      <c r="DL14" s="27"/>
      <c r="DM14" s="27">
        <v>3</v>
      </c>
      <c r="DN14" s="27">
        <v>8</v>
      </c>
      <c r="DO14" s="27">
        <v>3</v>
      </c>
      <c r="DP14" s="27"/>
      <c r="DQ14" s="27">
        <v>4</v>
      </c>
      <c r="DR14" s="27">
        <v>6</v>
      </c>
      <c r="DS14" s="27">
        <v>1</v>
      </c>
      <c r="DT14" s="27">
        <v>3</v>
      </c>
      <c r="DU14" s="27"/>
      <c r="DV14" s="27"/>
      <c r="DW14" s="27">
        <v>4</v>
      </c>
      <c r="DX14" s="27">
        <v>6</v>
      </c>
      <c r="DY14" s="27">
        <v>4</v>
      </c>
      <c r="DZ14" s="27"/>
      <c r="EA14" s="27"/>
      <c r="EB14" s="27">
        <v>4</v>
      </c>
      <c r="EC14" s="27">
        <v>7</v>
      </c>
      <c r="ED14" s="27">
        <v>3</v>
      </c>
      <c r="EE14" s="27"/>
      <c r="EF14" s="27"/>
      <c r="EG14" s="27"/>
      <c r="EH14" s="27">
        <v>2</v>
      </c>
      <c r="EI14" s="27">
        <v>12</v>
      </c>
      <c r="EJ14" s="27"/>
      <c r="EK14" s="27"/>
      <c r="EL14" s="27">
        <v>5</v>
      </c>
      <c r="EM14" s="27">
        <v>5</v>
      </c>
      <c r="EN14" s="27">
        <v>4</v>
      </c>
      <c r="EO14" s="376"/>
      <c r="EP14" s="376"/>
      <c r="EQ14" s="376">
        <v>4</v>
      </c>
      <c r="ER14" s="376">
        <v>6</v>
      </c>
      <c r="ES14" s="376">
        <v>4</v>
      </c>
      <c r="ET14" s="27">
        <v>14</v>
      </c>
      <c r="EU14" s="27">
        <v>12</v>
      </c>
      <c r="EV14" s="27">
        <v>2</v>
      </c>
      <c r="EW14" s="379"/>
      <c r="EX14" s="379"/>
      <c r="EY14" s="379"/>
      <c r="EZ14" s="379"/>
      <c r="FA14" s="379"/>
      <c r="FB14" s="379"/>
      <c r="FC14" s="379"/>
      <c r="FD14" s="379"/>
      <c r="FE14" s="381"/>
      <c r="FF14" s="381"/>
      <c r="FG14" s="381"/>
      <c r="FH14" s="381"/>
      <c r="FI14" s="381"/>
      <c r="FJ14" s="381"/>
      <c r="FK14" s="381"/>
      <c r="FL14" s="381"/>
      <c r="FM14" s="381"/>
      <c r="FN14" s="380"/>
      <c r="FO14" s="380"/>
      <c r="FP14" s="380"/>
      <c r="FQ14" s="380"/>
      <c r="FR14" s="380"/>
      <c r="FS14" s="380"/>
      <c r="FT14" s="380"/>
      <c r="FU14" s="380"/>
      <c r="FV14" s="321"/>
      <c r="FW14" s="321"/>
      <c r="FX14" s="321"/>
      <c r="FY14" s="321"/>
      <c r="FZ14" s="321"/>
      <c r="GA14" s="321"/>
      <c r="GB14" s="321"/>
      <c r="GC14" s="374"/>
      <c r="GD14" s="374"/>
      <c r="GE14" s="374"/>
      <c r="GF14" s="374"/>
      <c r="GG14" s="374"/>
      <c r="GH14" s="374"/>
      <c r="GI14" s="374"/>
      <c r="GJ14" s="374"/>
      <c r="GK14" s="374"/>
      <c r="GL14" s="374"/>
      <c r="GM14" s="374"/>
      <c r="GN14" s="374"/>
      <c r="GO14" s="374"/>
      <c r="GP14" s="374"/>
      <c r="GQ14" s="374"/>
      <c r="GR14" s="374"/>
      <c r="GS14" s="374"/>
    </row>
    <row r="15" spans="1:201" s="375" customFormat="1" ht="15.75" customHeight="1">
      <c r="A15" s="1379" t="s">
        <v>255</v>
      </c>
      <c r="B15" s="1382">
        <f>A!AL19</f>
        <v>99</v>
      </c>
      <c r="C15" s="1382">
        <f>A!AM19</f>
        <v>99</v>
      </c>
      <c r="D15" s="1382">
        <f>A!AN19</f>
        <v>198</v>
      </c>
      <c r="E15" s="376"/>
      <c r="F15" s="27"/>
      <c r="G15" s="376">
        <v>1</v>
      </c>
      <c r="H15" s="27"/>
      <c r="I15" s="169"/>
      <c r="J15" s="169">
        <v>4</v>
      </c>
      <c r="K15" s="169"/>
      <c r="L15" s="2727"/>
      <c r="M15" s="169">
        <v>23</v>
      </c>
      <c r="N15" s="2727">
        <v>23</v>
      </c>
      <c r="O15" s="169"/>
      <c r="P15" s="377"/>
      <c r="Q15" s="376"/>
      <c r="R15" s="376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>
        <v>2</v>
      </c>
      <c r="AG15" s="27">
        <v>5</v>
      </c>
      <c r="AH15" s="27">
        <v>4</v>
      </c>
      <c r="AI15" s="27">
        <v>1</v>
      </c>
      <c r="AJ15" s="27">
        <v>1</v>
      </c>
      <c r="AK15" s="27">
        <v>4</v>
      </c>
      <c r="AL15" s="27">
        <v>4</v>
      </c>
      <c r="AM15" s="27">
        <v>5</v>
      </c>
      <c r="AN15" s="376"/>
      <c r="AO15" s="376">
        <v>3</v>
      </c>
      <c r="AP15" s="376">
        <v>7</v>
      </c>
      <c r="AQ15" s="376">
        <v>13</v>
      </c>
      <c r="AR15" s="168">
        <f t="shared" si="0"/>
        <v>175</v>
      </c>
      <c r="AS15" s="376"/>
      <c r="AT15" s="376"/>
      <c r="AU15" s="376">
        <v>8</v>
      </c>
      <c r="AV15" s="376">
        <v>14</v>
      </c>
      <c r="AW15" s="168">
        <f t="shared" si="1"/>
        <v>176</v>
      </c>
      <c r="AX15" s="376"/>
      <c r="AY15" s="376"/>
      <c r="AZ15" s="376">
        <v>7</v>
      </c>
      <c r="BA15" s="376">
        <v>16</v>
      </c>
      <c r="BB15" s="168">
        <f t="shared" si="2"/>
        <v>175</v>
      </c>
      <c r="BC15" s="376"/>
      <c r="BD15" s="376"/>
      <c r="BE15" s="376"/>
      <c r="BF15" s="376"/>
      <c r="BG15" s="168">
        <f t="shared" si="3"/>
        <v>198</v>
      </c>
      <c r="BH15" s="376"/>
      <c r="BI15" s="376"/>
      <c r="BJ15" s="376"/>
      <c r="BK15" s="376"/>
      <c r="BL15" s="168">
        <f t="shared" si="4"/>
        <v>198</v>
      </c>
      <c r="BM15" s="376"/>
      <c r="BN15" s="376"/>
      <c r="BO15" s="376"/>
      <c r="BP15" s="376"/>
      <c r="BQ15" s="168">
        <f t="shared" si="5"/>
        <v>198</v>
      </c>
      <c r="BR15" s="376"/>
      <c r="BS15" s="376"/>
      <c r="BT15" s="376"/>
      <c r="BU15" s="376"/>
      <c r="BV15" s="168">
        <f t="shared" si="6"/>
        <v>198</v>
      </c>
      <c r="BW15" s="376"/>
      <c r="BX15" s="376"/>
      <c r="BY15" s="376"/>
      <c r="BZ15" s="376"/>
      <c r="CA15" s="168">
        <f t="shared" si="7"/>
        <v>198</v>
      </c>
      <c r="CB15" s="376"/>
      <c r="CC15" s="376"/>
      <c r="CD15" s="376"/>
      <c r="CE15" s="376"/>
      <c r="CF15" s="168"/>
      <c r="CG15" s="376"/>
      <c r="CH15" s="376"/>
      <c r="CI15" s="376"/>
      <c r="CJ15" s="376"/>
      <c r="CK15" s="168"/>
      <c r="CL15" s="376"/>
      <c r="CM15" s="376"/>
      <c r="CN15" s="376"/>
      <c r="CO15" s="376"/>
      <c r="CP15" s="168"/>
      <c r="CQ15" s="376"/>
      <c r="CR15" s="376"/>
      <c r="CS15" s="376"/>
      <c r="CT15" s="376"/>
      <c r="CU15" s="168"/>
      <c r="CV15" s="376"/>
      <c r="CW15" s="376"/>
      <c r="CX15" s="376"/>
      <c r="CY15" s="376"/>
      <c r="CZ15" s="168"/>
      <c r="DA15" s="376"/>
      <c r="DB15" s="376"/>
      <c r="DC15" s="376">
        <v>15</v>
      </c>
      <c r="DD15" s="376">
        <v>6</v>
      </c>
      <c r="DE15" s="168">
        <f t="shared" si="8"/>
        <v>177</v>
      </c>
      <c r="DF15" s="321"/>
      <c r="DG15" s="321"/>
      <c r="DH15" s="321"/>
      <c r="DI15" s="321"/>
      <c r="DJ15" s="321"/>
      <c r="DK15" s="321"/>
      <c r="DL15" s="321"/>
      <c r="DM15" s="321"/>
      <c r="DN15" s="321"/>
      <c r="DO15" s="321"/>
      <c r="DP15" s="321"/>
      <c r="DQ15" s="321"/>
      <c r="DR15" s="321"/>
      <c r="DS15" s="321"/>
      <c r="DT15" s="321"/>
      <c r="DU15" s="321"/>
      <c r="DV15" s="321"/>
      <c r="DW15" s="321"/>
      <c r="DX15" s="321"/>
      <c r="DY15" s="321"/>
      <c r="DZ15" s="321"/>
      <c r="EA15" s="321"/>
      <c r="EB15" s="321"/>
      <c r="EC15" s="321"/>
      <c r="ED15" s="321"/>
      <c r="EE15" s="321"/>
      <c r="EF15" s="321"/>
      <c r="EG15" s="321"/>
      <c r="EH15" s="321"/>
      <c r="EI15" s="321"/>
      <c r="EJ15" s="321"/>
      <c r="EK15" s="321"/>
      <c r="EL15" s="321"/>
      <c r="EM15" s="321"/>
      <c r="EN15" s="321"/>
      <c r="EO15" s="376">
        <v>1</v>
      </c>
      <c r="EP15" s="376"/>
      <c r="EQ15" s="376">
        <v>15</v>
      </c>
      <c r="ER15" s="376">
        <v>7</v>
      </c>
      <c r="ES15" s="376">
        <v>1</v>
      </c>
      <c r="ET15" s="321"/>
      <c r="EU15" s="321"/>
      <c r="EV15" s="321"/>
      <c r="EW15" s="27"/>
      <c r="EX15" s="27"/>
      <c r="EY15" s="27"/>
      <c r="EZ15" s="27"/>
      <c r="FA15" s="27"/>
      <c r="FB15" s="27"/>
      <c r="FC15" s="27"/>
      <c r="FD15" s="27"/>
      <c r="FE15" s="380"/>
      <c r="FF15" s="380"/>
      <c r="FG15" s="380"/>
      <c r="FH15" s="380"/>
      <c r="FI15" s="380"/>
      <c r="FJ15" s="380"/>
      <c r="FK15" s="380"/>
      <c r="FL15" s="380"/>
      <c r="FM15" s="380"/>
      <c r="FN15" s="379"/>
      <c r="FO15" s="379"/>
      <c r="FP15" s="379"/>
      <c r="FQ15" s="379"/>
      <c r="FR15" s="379"/>
      <c r="FS15" s="379"/>
      <c r="FT15" s="379"/>
      <c r="FU15" s="379"/>
      <c r="FV15" s="321"/>
      <c r="FW15" s="321"/>
      <c r="FX15" s="321"/>
      <c r="FY15" s="321"/>
      <c r="FZ15" s="321"/>
      <c r="GA15" s="321"/>
      <c r="GB15" s="321"/>
      <c r="GC15" s="374"/>
      <c r="GD15" s="374"/>
      <c r="GE15" s="374"/>
      <c r="GF15" s="374"/>
      <c r="GG15" s="374"/>
      <c r="GH15" s="374"/>
      <c r="GI15" s="374"/>
      <c r="GJ15" s="374"/>
      <c r="GK15" s="374"/>
      <c r="GL15" s="374"/>
      <c r="GM15" s="374"/>
      <c r="GN15" s="374"/>
      <c r="GO15" s="374"/>
      <c r="GP15" s="374"/>
      <c r="GQ15" s="374"/>
      <c r="GR15" s="374"/>
      <c r="GS15" s="374"/>
    </row>
    <row r="16" spans="1:201" s="375" customFormat="1" ht="15.75" customHeight="1">
      <c r="A16" s="1386" t="s">
        <v>256</v>
      </c>
      <c r="B16" s="1387">
        <f>A!AL20</f>
        <v>99</v>
      </c>
      <c r="C16" s="1387">
        <f>A!AM20</f>
        <v>99</v>
      </c>
      <c r="D16" s="1387">
        <f>A!AN20</f>
        <v>198</v>
      </c>
      <c r="E16" s="382"/>
      <c r="F16" s="170"/>
      <c r="G16" s="382">
        <v>2</v>
      </c>
      <c r="H16" s="170"/>
      <c r="I16" s="341"/>
      <c r="J16" s="341">
        <v>2</v>
      </c>
      <c r="K16" s="341"/>
      <c r="L16" s="2728"/>
      <c r="M16" s="341">
        <v>24</v>
      </c>
      <c r="N16" s="2728">
        <v>24</v>
      </c>
      <c r="O16" s="341"/>
      <c r="P16" s="383"/>
      <c r="Q16" s="382"/>
      <c r="R16" s="382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0"/>
      <c r="AN16" s="333"/>
      <c r="AO16" s="333">
        <v>3</v>
      </c>
      <c r="AP16" s="333">
        <v>7</v>
      </c>
      <c r="AQ16" s="333">
        <v>12</v>
      </c>
      <c r="AR16" s="384">
        <f t="shared" si="0"/>
        <v>176</v>
      </c>
      <c r="AS16" s="333"/>
      <c r="AT16" s="333"/>
      <c r="AU16" s="333">
        <v>10</v>
      </c>
      <c r="AV16" s="333">
        <v>12</v>
      </c>
      <c r="AW16" s="384">
        <f t="shared" si="1"/>
        <v>176</v>
      </c>
      <c r="AX16" s="333"/>
      <c r="AY16" s="333"/>
      <c r="AZ16" s="333">
        <v>8</v>
      </c>
      <c r="BA16" s="333">
        <v>16</v>
      </c>
      <c r="BB16" s="384">
        <f t="shared" si="2"/>
        <v>174</v>
      </c>
      <c r="BC16" s="333"/>
      <c r="BD16" s="333"/>
      <c r="BE16" s="333"/>
      <c r="BF16" s="333"/>
      <c r="BG16" s="384">
        <f t="shared" si="3"/>
        <v>198</v>
      </c>
      <c r="BH16" s="333"/>
      <c r="BI16" s="333"/>
      <c r="BJ16" s="333"/>
      <c r="BK16" s="333"/>
      <c r="BL16" s="384">
        <f t="shared" si="4"/>
        <v>198</v>
      </c>
      <c r="BM16" s="333"/>
      <c r="BN16" s="333"/>
      <c r="BO16" s="333"/>
      <c r="BP16" s="333"/>
      <c r="BQ16" s="384">
        <f t="shared" si="5"/>
        <v>198</v>
      </c>
      <c r="BR16" s="333"/>
      <c r="BS16" s="333"/>
      <c r="BT16" s="333"/>
      <c r="BU16" s="333"/>
      <c r="BV16" s="384">
        <f t="shared" si="6"/>
        <v>198</v>
      </c>
      <c r="BW16" s="333"/>
      <c r="BX16" s="333"/>
      <c r="BY16" s="333"/>
      <c r="BZ16" s="333"/>
      <c r="CA16" s="384">
        <f t="shared" si="7"/>
        <v>198</v>
      </c>
      <c r="CB16" s="333"/>
      <c r="CC16" s="333"/>
      <c r="CD16" s="333"/>
      <c r="CE16" s="333"/>
      <c r="CF16" s="384"/>
      <c r="CG16" s="333"/>
      <c r="CH16" s="333"/>
      <c r="CI16" s="333"/>
      <c r="CJ16" s="333"/>
      <c r="CK16" s="384"/>
      <c r="CL16" s="333"/>
      <c r="CM16" s="333"/>
      <c r="CN16" s="333"/>
      <c r="CO16" s="333"/>
      <c r="CP16" s="384"/>
      <c r="CQ16" s="333"/>
      <c r="CR16" s="333"/>
      <c r="CS16" s="333"/>
      <c r="CT16" s="333"/>
      <c r="CU16" s="384"/>
      <c r="CV16" s="333"/>
      <c r="CW16" s="333"/>
      <c r="CX16" s="333"/>
      <c r="CY16" s="333"/>
      <c r="CZ16" s="384"/>
      <c r="DA16" s="333"/>
      <c r="DB16" s="333"/>
      <c r="DC16" s="333">
        <v>14</v>
      </c>
      <c r="DD16" s="333">
        <v>3</v>
      </c>
      <c r="DE16" s="384">
        <f t="shared" si="8"/>
        <v>181</v>
      </c>
      <c r="DF16" s="322"/>
      <c r="DG16" s="322"/>
      <c r="DH16" s="322"/>
      <c r="DI16" s="322"/>
      <c r="DJ16" s="322"/>
      <c r="DK16" s="322"/>
      <c r="DL16" s="322"/>
      <c r="DM16" s="322"/>
      <c r="DN16" s="322"/>
      <c r="DO16" s="322"/>
      <c r="DP16" s="322"/>
      <c r="DQ16" s="322"/>
      <c r="DR16" s="322"/>
      <c r="DS16" s="322"/>
      <c r="DT16" s="322"/>
      <c r="DU16" s="322"/>
      <c r="DV16" s="322"/>
      <c r="DW16" s="322"/>
      <c r="DX16" s="322"/>
      <c r="DY16" s="322"/>
      <c r="DZ16" s="322"/>
      <c r="EA16" s="322"/>
      <c r="EB16" s="322"/>
      <c r="EC16" s="322"/>
      <c r="ED16" s="322"/>
      <c r="EE16" s="322"/>
      <c r="EF16" s="322"/>
      <c r="EG16" s="322"/>
      <c r="EH16" s="322"/>
      <c r="EI16" s="322"/>
      <c r="EJ16" s="322"/>
      <c r="EK16" s="322"/>
      <c r="EL16" s="322"/>
      <c r="EM16" s="322"/>
      <c r="EN16" s="322"/>
      <c r="EO16" s="333">
        <v>3</v>
      </c>
      <c r="EP16" s="333"/>
      <c r="EQ16" s="333">
        <v>11</v>
      </c>
      <c r="ER16" s="333">
        <v>6</v>
      </c>
      <c r="ES16" s="333">
        <v>6</v>
      </c>
      <c r="ET16" s="322"/>
      <c r="EU16" s="322"/>
      <c r="EV16" s="322"/>
      <c r="EW16" s="322"/>
      <c r="EX16" s="322"/>
      <c r="EY16" s="322"/>
      <c r="EZ16" s="322"/>
      <c r="FA16" s="322"/>
      <c r="FB16" s="322"/>
      <c r="FC16" s="322"/>
      <c r="FD16" s="381"/>
      <c r="FE16" s="380"/>
      <c r="FF16" s="380"/>
      <c r="FG16" s="380"/>
      <c r="FH16" s="380"/>
      <c r="FI16" s="380"/>
      <c r="FJ16" s="380"/>
      <c r="FK16" s="380"/>
      <c r="FL16" s="380"/>
      <c r="FM16" s="380"/>
      <c r="FN16" s="333"/>
      <c r="FO16" s="333"/>
      <c r="FP16" s="333"/>
      <c r="FQ16" s="333"/>
      <c r="FR16" s="333"/>
      <c r="FS16" s="333"/>
      <c r="FT16" s="333"/>
      <c r="FU16" s="333"/>
      <c r="FV16" s="322"/>
      <c r="FW16" s="322"/>
      <c r="FX16" s="322"/>
      <c r="FY16" s="322"/>
      <c r="FZ16" s="322"/>
      <c r="GA16" s="337"/>
      <c r="GB16" s="337"/>
      <c r="GC16" s="374"/>
      <c r="GD16" s="374"/>
      <c r="GE16" s="374"/>
      <c r="GF16" s="374"/>
      <c r="GG16" s="374"/>
      <c r="GH16" s="374"/>
      <c r="GI16" s="374"/>
      <c r="GJ16" s="374"/>
      <c r="GK16" s="374"/>
      <c r="GL16" s="374"/>
      <c r="GM16" s="374"/>
      <c r="GN16" s="374"/>
      <c r="GO16" s="374"/>
      <c r="GP16" s="374"/>
      <c r="GQ16" s="374"/>
      <c r="GR16" s="374"/>
      <c r="GS16" s="374"/>
    </row>
    <row r="17" spans="1:201" s="375" customFormat="1" ht="15.75" customHeight="1">
      <c r="A17" s="1378" t="s">
        <v>257</v>
      </c>
      <c r="B17" s="1381">
        <f>A!AL21</f>
        <v>99</v>
      </c>
      <c r="C17" s="1381">
        <f>A!AM21</f>
        <v>99</v>
      </c>
      <c r="D17" s="1381">
        <f>A!AN21</f>
        <v>198</v>
      </c>
      <c r="E17" s="385"/>
      <c r="F17" s="175"/>
      <c r="G17" s="385">
        <v>1</v>
      </c>
      <c r="H17" s="175"/>
      <c r="I17" s="370"/>
      <c r="J17" s="370">
        <v>2</v>
      </c>
      <c r="K17" s="370"/>
      <c r="L17" s="2726"/>
      <c r="M17" s="370">
        <v>36</v>
      </c>
      <c r="N17" s="2726">
        <v>36</v>
      </c>
      <c r="O17" s="370"/>
      <c r="P17" s="371"/>
      <c r="Q17" s="385"/>
      <c r="R17" s="38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175">
        <v>4</v>
      </c>
      <c r="AG17" s="175">
        <v>6</v>
      </c>
      <c r="AH17" s="175">
        <v>6</v>
      </c>
      <c r="AI17" s="175">
        <v>3</v>
      </c>
      <c r="AJ17" s="175"/>
      <c r="AK17" s="175">
        <v>4</v>
      </c>
      <c r="AL17" s="175">
        <v>4</v>
      </c>
      <c r="AM17" s="175">
        <v>6</v>
      </c>
      <c r="AN17" s="332"/>
      <c r="AO17" s="332">
        <v>3</v>
      </c>
      <c r="AP17" s="332">
        <v>14</v>
      </c>
      <c r="AQ17" s="332">
        <v>12</v>
      </c>
      <c r="AR17" s="166">
        <f t="shared" si="0"/>
        <v>169</v>
      </c>
      <c r="AS17" s="332"/>
      <c r="AT17" s="332"/>
      <c r="AU17" s="332">
        <v>17</v>
      </c>
      <c r="AV17" s="332">
        <v>12</v>
      </c>
      <c r="AW17" s="166">
        <f t="shared" si="1"/>
        <v>169</v>
      </c>
      <c r="AX17" s="332"/>
      <c r="AY17" s="332"/>
      <c r="AZ17" s="332">
        <v>16</v>
      </c>
      <c r="BA17" s="332">
        <v>19</v>
      </c>
      <c r="BB17" s="166">
        <f t="shared" si="2"/>
        <v>163</v>
      </c>
      <c r="BC17" s="332"/>
      <c r="BD17" s="332"/>
      <c r="BE17" s="332"/>
      <c r="BF17" s="332"/>
      <c r="BG17" s="166">
        <f t="shared" si="3"/>
        <v>198</v>
      </c>
      <c r="BH17" s="332"/>
      <c r="BI17" s="332"/>
      <c r="BJ17" s="332"/>
      <c r="BK17" s="332"/>
      <c r="BL17" s="166">
        <f t="shared" si="4"/>
        <v>198</v>
      </c>
      <c r="BM17" s="332"/>
      <c r="BN17" s="332"/>
      <c r="BO17" s="332"/>
      <c r="BP17" s="332"/>
      <c r="BQ17" s="166">
        <f t="shared" si="5"/>
        <v>198</v>
      </c>
      <c r="BR17" s="332"/>
      <c r="BS17" s="332"/>
      <c r="BT17" s="332"/>
      <c r="BU17" s="332"/>
      <c r="BV17" s="166">
        <f t="shared" si="6"/>
        <v>198</v>
      </c>
      <c r="BW17" s="332"/>
      <c r="BX17" s="332"/>
      <c r="BY17" s="332"/>
      <c r="BZ17" s="332"/>
      <c r="CA17" s="166">
        <f t="shared" si="7"/>
        <v>198</v>
      </c>
      <c r="CB17" s="332"/>
      <c r="CC17" s="332"/>
      <c r="CD17" s="332"/>
      <c r="CE17" s="332"/>
      <c r="CF17" s="166"/>
      <c r="CG17" s="332"/>
      <c r="CH17" s="332"/>
      <c r="CI17" s="332"/>
      <c r="CJ17" s="332"/>
      <c r="CK17" s="166"/>
      <c r="CL17" s="332"/>
      <c r="CM17" s="332"/>
      <c r="CN17" s="332"/>
      <c r="CO17" s="332"/>
      <c r="CP17" s="166"/>
      <c r="CQ17" s="332"/>
      <c r="CR17" s="332"/>
      <c r="CS17" s="332"/>
      <c r="CT17" s="332"/>
      <c r="CU17" s="166"/>
      <c r="CV17" s="332"/>
      <c r="CW17" s="332"/>
      <c r="CX17" s="332"/>
      <c r="CY17" s="332"/>
      <c r="CZ17" s="166"/>
      <c r="DA17" s="332"/>
      <c r="DB17" s="332"/>
      <c r="DC17" s="332">
        <v>16</v>
      </c>
      <c r="DD17" s="332">
        <v>5</v>
      </c>
      <c r="DE17" s="166">
        <f t="shared" si="8"/>
        <v>177</v>
      </c>
      <c r="DF17" s="175">
        <v>5</v>
      </c>
      <c r="DG17" s="175">
        <v>1</v>
      </c>
      <c r="DH17" s="175">
        <v>8</v>
      </c>
      <c r="DI17" s="175">
        <v>17</v>
      </c>
      <c r="DJ17" s="175">
        <v>6</v>
      </c>
      <c r="DK17" s="175">
        <v>5</v>
      </c>
      <c r="DL17" s="175">
        <v>4</v>
      </c>
      <c r="DM17" s="175">
        <v>6</v>
      </c>
      <c r="DN17" s="175">
        <v>11</v>
      </c>
      <c r="DO17" s="175">
        <v>11</v>
      </c>
      <c r="DP17" s="175">
        <v>5</v>
      </c>
      <c r="DQ17" s="175"/>
      <c r="DR17" s="175"/>
      <c r="DS17" s="175">
        <v>26</v>
      </c>
      <c r="DT17" s="175">
        <v>3</v>
      </c>
      <c r="DU17" s="175">
        <v>5</v>
      </c>
      <c r="DV17" s="175">
        <v>2</v>
      </c>
      <c r="DW17" s="175">
        <v>8</v>
      </c>
      <c r="DX17" s="175">
        <v>15</v>
      </c>
      <c r="DY17" s="175">
        <v>7</v>
      </c>
      <c r="DZ17" s="175">
        <v>5</v>
      </c>
      <c r="EA17" s="175">
        <v>2</v>
      </c>
      <c r="EB17" s="175">
        <v>24</v>
      </c>
      <c r="EC17" s="175">
        <v>5</v>
      </c>
      <c r="ED17" s="175">
        <v>1</v>
      </c>
      <c r="EE17" s="175">
        <v>5</v>
      </c>
      <c r="EF17" s="175"/>
      <c r="EG17" s="175"/>
      <c r="EH17" s="175">
        <v>12</v>
      </c>
      <c r="EI17" s="175">
        <v>20</v>
      </c>
      <c r="EJ17" s="175">
        <v>5</v>
      </c>
      <c r="EK17" s="175"/>
      <c r="EL17" s="175">
        <v>8</v>
      </c>
      <c r="EM17" s="175">
        <v>24</v>
      </c>
      <c r="EN17" s="175"/>
      <c r="EO17" s="332">
        <v>5</v>
      </c>
      <c r="EP17" s="332"/>
      <c r="EQ17" s="332">
        <v>15</v>
      </c>
      <c r="ER17" s="332">
        <v>14</v>
      </c>
      <c r="ES17" s="332">
        <v>3</v>
      </c>
      <c r="ET17" s="175">
        <v>32</v>
      </c>
      <c r="EU17" s="175">
        <v>28</v>
      </c>
      <c r="EV17" s="175">
        <v>4</v>
      </c>
      <c r="EW17" s="379"/>
      <c r="EX17" s="379"/>
      <c r="EY17" s="379"/>
      <c r="EZ17" s="379"/>
      <c r="FA17" s="379"/>
      <c r="FB17" s="379"/>
      <c r="FC17" s="379"/>
      <c r="FD17" s="320"/>
      <c r="FE17" s="372"/>
      <c r="FF17" s="372"/>
      <c r="FG17" s="372"/>
      <c r="FH17" s="372"/>
      <c r="FI17" s="372"/>
      <c r="FJ17" s="372"/>
      <c r="FK17" s="372"/>
      <c r="FL17" s="372"/>
      <c r="FM17" s="372"/>
      <c r="FN17" s="372"/>
      <c r="FO17" s="372"/>
      <c r="FP17" s="372"/>
      <c r="FQ17" s="372"/>
      <c r="FR17" s="372"/>
      <c r="FS17" s="372"/>
      <c r="FT17" s="372"/>
      <c r="FU17" s="372"/>
      <c r="FV17" s="300"/>
      <c r="FW17" s="300"/>
      <c r="FX17" s="300"/>
      <c r="FY17" s="300"/>
      <c r="FZ17" s="300"/>
      <c r="GA17" s="379"/>
      <c r="GB17" s="379"/>
      <c r="GC17" s="374"/>
      <c r="GD17" s="374"/>
      <c r="GE17" s="374"/>
      <c r="GF17" s="374"/>
      <c r="GG17" s="374"/>
      <c r="GH17" s="374"/>
      <c r="GI17" s="374"/>
      <c r="GJ17" s="374"/>
      <c r="GK17" s="374"/>
      <c r="GL17" s="374"/>
      <c r="GM17" s="374"/>
      <c r="GN17" s="374"/>
      <c r="GO17" s="374"/>
      <c r="GP17" s="374"/>
      <c r="GQ17" s="374"/>
      <c r="GR17" s="374"/>
      <c r="GS17" s="374"/>
    </row>
    <row r="18" spans="1:201" s="375" customFormat="1" ht="15.75" customHeight="1">
      <c r="A18" s="1379" t="s">
        <v>258</v>
      </c>
      <c r="B18" s="1382">
        <f>A!AL22</f>
        <v>99</v>
      </c>
      <c r="C18" s="1382">
        <f>A!AM22</f>
        <v>99</v>
      </c>
      <c r="D18" s="1382">
        <f>A!AN22</f>
        <v>198</v>
      </c>
      <c r="E18" s="376"/>
      <c r="F18" s="27"/>
      <c r="G18" s="376">
        <v>5</v>
      </c>
      <c r="H18" s="27"/>
      <c r="I18" s="169"/>
      <c r="J18" s="169">
        <v>1</v>
      </c>
      <c r="K18" s="169"/>
      <c r="L18" s="2727"/>
      <c r="M18" s="169">
        <v>28</v>
      </c>
      <c r="N18" s="2727">
        <v>28</v>
      </c>
      <c r="O18" s="169"/>
      <c r="P18" s="377"/>
      <c r="Q18" s="376"/>
      <c r="R18" s="376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>
        <v>3</v>
      </c>
      <c r="AG18" s="27">
        <v>3</v>
      </c>
      <c r="AH18" s="27">
        <v>3</v>
      </c>
      <c r="AI18" s="27">
        <v>3</v>
      </c>
      <c r="AJ18" s="27"/>
      <c r="AK18" s="27">
        <v>3</v>
      </c>
      <c r="AL18" s="27">
        <v>3</v>
      </c>
      <c r="AM18" s="27">
        <v>3</v>
      </c>
      <c r="AN18" s="376"/>
      <c r="AO18" s="376"/>
      <c r="AP18" s="376">
        <v>15</v>
      </c>
      <c r="AQ18" s="376">
        <v>10</v>
      </c>
      <c r="AR18" s="168">
        <f t="shared" si="0"/>
        <v>173</v>
      </c>
      <c r="AS18" s="376"/>
      <c r="AT18" s="376"/>
      <c r="AU18" s="376">
        <v>17</v>
      </c>
      <c r="AV18" s="376">
        <v>9</v>
      </c>
      <c r="AW18" s="168">
        <f t="shared" si="1"/>
        <v>172</v>
      </c>
      <c r="AX18" s="376"/>
      <c r="AY18" s="376"/>
      <c r="AZ18" s="376">
        <v>8</v>
      </c>
      <c r="BA18" s="376">
        <v>19</v>
      </c>
      <c r="BB18" s="168">
        <f t="shared" si="2"/>
        <v>171</v>
      </c>
      <c r="BC18" s="376"/>
      <c r="BD18" s="376"/>
      <c r="BE18" s="376"/>
      <c r="BF18" s="376"/>
      <c r="BG18" s="168">
        <f t="shared" si="3"/>
        <v>198</v>
      </c>
      <c r="BH18" s="376"/>
      <c r="BI18" s="376"/>
      <c r="BJ18" s="376"/>
      <c r="BK18" s="376"/>
      <c r="BL18" s="168">
        <f t="shared" si="4"/>
        <v>198</v>
      </c>
      <c r="BM18" s="376"/>
      <c r="BN18" s="376"/>
      <c r="BO18" s="376"/>
      <c r="BP18" s="376"/>
      <c r="BQ18" s="168">
        <f t="shared" si="5"/>
        <v>198</v>
      </c>
      <c r="BR18" s="376"/>
      <c r="BS18" s="376"/>
      <c r="BT18" s="376"/>
      <c r="BU18" s="376"/>
      <c r="BV18" s="168">
        <f t="shared" si="6"/>
        <v>198</v>
      </c>
      <c r="BW18" s="376"/>
      <c r="BX18" s="376"/>
      <c r="BY18" s="376"/>
      <c r="BZ18" s="376"/>
      <c r="CA18" s="168">
        <f t="shared" si="7"/>
        <v>198</v>
      </c>
      <c r="CB18" s="376"/>
      <c r="CC18" s="376"/>
      <c r="CD18" s="376"/>
      <c r="CE18" s="376"/>
      <c r="CF18" s="168"/>
      <c r="CG18" s="376"/>
      <c r="CH18" s="376"/>
      <c r="CI18" s="376"/>
      <c r="CJ18" s="376"/>
      <c r="CK18" s="168"/>
      <c r="CL18" s="376"/>
      <c r="CM18" s="376"/>
      <c r="CN18" s="376"/>
      <c r="CO18" s="376"/>
      <c r="CP18" s="168"/>
      <c r="CQ18" s="376"/>
      <c r="CR18" s="376"/>
      <c r="CS18" s="376"/>
      <c r="CT18" s="376"/>
      <c r="CU18" s="168"/>
      <c r="CV18" s="376"/>
      <c r="CW18" s="376"/>
      <c r="CX18" s="376"/>
      <c r="CY18" s="376"/>
      <c r="CZ18" s="168"/>
      <c r="DA18" s="376"/>
      <c r="DB18" s="376"/>
      <c r="DC18" s="376">
        <v>12</v>
      </c>
      <c r="DD18" s="376">
        <v>4</v>
      </c>
      <c r="DE18" s="168">
        <f t="shared" si="8"/>
        <v>182</v>
      </c>
      <c r="DF18" s="321"/>
      <c r="DG18" s="321"/>
      <c r="DH18" s="321"/>
      <c r="DI18" s="321"/>
      <c r="DJ18" s="321"/>
      <c r="DK18" s="321"/>
      <c r="DL18" s="321"/>
      <c r="DM18" s="321"/>
      <c r="DN18" s="321"/>
      <c r="DO18" s="321"/>
      <c r="DP18" s="321"/>
      <c r="DQ18" s="321"/>
      <c r="DR18" s="321"/>
      <c r="DS18" s="321"/>
      <c r="DT18" s="321"/>
      <c r="DU18" s="321"/>
      <c r="DV18" s="321"/>
      <c r="DW18" s="321"/>
      <c r="DX18" s="321"/>
      <c r="DY18" s="321"/>
      <c r="DZ18" s="321"/>
      <c r="EA18" s="321"/>
      <c r="EB18" s="321"/>
      <c r="EC18" s="321"/>
      <c r="ED18" s="321"/>
      <c r="EE18" s="321"/>
      <c r="EF18" s="321"/>
      <c r="EG18" s="321"/>
      <c r="EH18" s="321"/>
      <c r="EI18" s="321"/>
      <c r="EJ18" s="321"/>
      <c r="EK18" s="321"/>
      <c r="EL18" s="321"/>
      <c r="EM18" s="321"/>
      <c r="EN18" s="321"/>
      <c r="EO18" s="376">
        <v>4</v>
      </c>
      <c r="EP18" s="376">
        <v>11</v>
      </c>
      <c r="EQ18" s="376">
        <v>6</v>
      </c>
      <c r="ER18" s="376">
        <v>5</v>
      </c>
      <c r="ES18" s="376">
        <v>2</v>
      </c>
      <c r="ET18" s="321"/>
      <c r="EU18" s="321"/>
      <c r="EV18" s="321"/>
      <c r="EW18" s="27"/>
      <c r="EX18" s="27"/>
      <c r="EY18" s="27"/>
      <c r="EZ18" s="27"/>
      <c r="FA18" s="27"/>
      <c r="FB18" s="27"/>
      <c r="FC18" s="27"/>
      <c r="FD18" s="27"/>
      <c r="FE18" s="380"/>
      <c r="FF18" s="380"/>
      <c r="FG18" s="380"/>
      <c r="FH18" s="380"/>
      <c r="FI18" s="380"/>
      <c r="FJ18" s="380"/>
      <c r="FK18" s="380"/>
      <c r="FL18" s="380"/>
      <c r="FM18" s="380"/>
      <c r="FN18" s="380"/>
      <c r="FO18" s="380"/>
      <c r="FP18" s="380"/>
      <c r="FQ18" s="380"/>
      <c r="FR18" s="380"/>
      <c r="FS18" s="380"/>
      <c r="FT18" s="380"/>
      <c r="FU18" s="380"/>
      <c r="FV18" s="302"/>
      <c r="FW18" s="302"/>
      <c r="FX18" s="302"/>
      <c r="FY18" s="302"/>
      <c r="FZ18" s="302"/>
      <c r="GA18" s="321"/>
      <c r="GB18" s="321"/>
      <c r="GC18" s="374"/>
      <c r="GD18" s="374"/>
      <c r="GE18" s="374"/>
      <c r="GF18" s="374"/>
      <c r="GG18" s="374"/>
      <c r="GH18" s="374"/>
      <c r="GI18" s="374"/>
      <c r="GJ18" s="374"/>
      <c r="GK18" s="374"/>
      <c r="GL18" s="374"/>
      <c r="GM18" s="374"/>
      <c r="GN18" s="374"/>
      <c r="GO18" s="374"/>
      <c r="GP18" s="374"/>
      <c r="GQ18" s="374"/>
      <c r="GR18" s="374"/>
      <c r="GS18" s="374"/>
    </row>
    <row r="19" spans="1:201" s="375" customFormat="1" ht="15.75" customHeight="1">
      <c r="A19" s="1380" t="s">
        <v>259</v>
      </c>
      <c r="B19" s="1383">
        <f>A!AL23</f>
        <v>99</v>
      </c>
      <c r="C19" s="1383">
        <f>A!AM23</f>
        <v>99</v>
      </c>
      <c r="D19" s="1383">
        <f>A!AN23</f>
        <v>198</v>
      </c>
      <c r="E19" s="382"/>
      <c r="F19" s="170"/>
      <c r="G19" s="382"/>
      <c r="H19" s="170"/>
      <c r="I19" s="341"/>
      <c r="J19" s="341"/>
      <c r="K19" s="341"/>
      <c r="L19" s="2728"/>
      <c r="M19" s="341">
        <v>26</v>
      </c>
      <c r="N19" s="2728">
        <v>26</v>
      </c>
      <c r="O19" s="341"/>
      <c r="P19" s="383"/>
      <c r="Q19" s="382"/>
      <c r="R19" s="382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0"/>
      <c r="AE19" s="170"/>
      <c r="AF19" s="170">
        <v>3</v>
      </c>
      <c r="AG19" s="170">
        <v>3</v>
      </c>
      <c r="AH19" s="170">
        <v>3</v>
      </c>
      <c r="AI19" s="170">
        <v>3</v>
      </c>
      <c r="AJ19" s="170">
        <v>3</v>
      </c>
      <c r="AK19" s="170">
        <v>3</v>
      </c>
      <c r="AL19" s="170">
        <v>3</v>
      </c>
      <c r="AM19" s="170">
        <v>3</v>
      </c>
      <c r="AN19" s="382"/>
      <c r="AO19" s="382"/>
      <c r="AP19" s="382">
        <v>10</v>
      </c>
      <c r="AQ19" s="382">
        <v>8</v>
      </c>
      <c r="AR19" s="171">
        <f t="shared" si="0"/>
        <v>180</v>
      </c>
      <c r="AS19" s="382"/>
      <c r="AT19" s="382"/>
      <c r="AU19" s="382">
        <v>13</v>
      </c>
      <c r="AV19" s="382">
        <v>12</v>
      </c>
      <c r="AW19" s="171">
        <f t="shared" si="1"/>
        <v>173</v>
      </c>
      <c r="AX19" s="382"/>
      <c r="AY19" s="382"/>
      <c r="AZ19" s="382">
        <v>7</v>
      </c>
      <c r="BA19" s="382">
        <v>18</v>
      </c>
      <c r="BB19" s="171">
        <f t="shared" si="2"/>
        <v>173</v>
      </c>
      <c r="BC19" s="382"/>
      <c r="BD19" s="382"/>
      <c r="BE19" s="382"/>
      <c r="BF19" s="382"/>
      <c r="BG19" s="171">
        <f t="shared" si="3"/>
        <v>198</v>
      </c>
      <c r="BH19" s="382"/>
      <c r="BI19" s="382"/>
      <c r="BJ19" s="382"/>
      <c r="BK19" s="382"/>
      <c r="BL19" s="171">
        <f t="shared" si="4"/>
        <v>198</v>
      </c>
      <c r="BM19" s="382"/>
      <c r="BN19" s="382"/>
      <c r="BO19" s="382"/>
      <c r="BP19" s="382"/>
      <c r="BQ19" s="171">
        <f t="shared" si="5"/>
        <v>198</v>
      </c>
      <c r="BR19" s="382"/>
      <c r="BS19" s="382"/>
      <c r="BT19" s="382"/>
      <c r="BU19" s="382"/>
      <c r="BV19" s="171">
        <f t="shared" si="6"/>
        <v>198</v>
      </c>
      <c r="BW19" s="382"/>
      <c r="BX19" s="382"/>
      <c r="BY19" s="382"/>
      <c r="BZ19" s="382"/>
      <c r="CA19" s="171">
        <f t="shared" si="7"/>
        <v>198</v>
      </c>
      <c r="CB19" s="382"/>
      <c r="CC19" s="382"/>
      <c r="CD19" s="382"/>
      <c r="CE19" s="382"/>
      <c r="CF19" s="171"/>
      <c r="CG19" s="382"/>
      <c r="CH19" s="382"/>
      <c r="CI19" s="382"/>
      <c r="CJ19" s="382"/>
      <c r="CK19" s="171"/>
      <c r="CL19" s="382"/>
      <c r="CM19" s="382"/>
      <c r="CN19" s="382"/>
      <c r="CO19" s="382"/>
      <c r="CP19" s="171"/>
      <c r="CQ19" s="382"/>
      <c r="CR19" s="382"/>
      <c r="CS19" s="382"/>
      <c r="CT19" s="382"/>
      <c r="CU19" s="171"/>
      <c r="CV19" s="382"/>
      <c r="CW19" s="382"/>
      <c r="CX19" s="382"/>
      <c r="CY19" s="382"/>
      <c r="CZ19" s="171"/>
      <c r="DA19" s="382"/>
      <c r="DB19" s="382"/>
      <c r="DC19" s="382">
        <v>11</v>
      </c>
      <c r="DD19" s="382">
        <v>3</v>
      </c>
      <c r="DE19" s="171">
        <f t="shared" si="8"/>
        <v>184</v>
      </c>
      <c r="DF19" s="322"/>
      <c r="DG19" s="322"/>
      <c r="DH19" s="322"/>
      <c r="DI19" s="322"/>
      <c r="DJ19" s="322"/>
      <c r="DK19" s="322"/>
      <c r="DL19" s="322"/>
      <c r="DM19" s="322"/>
      <c r="DN19" s="322"/>
      <c r="DO19" s="322"/>
      <c r="DP19" s="322"/>
      <c r="DQ19" s="322"/>
      <c r="DR19" s="322"/>
      <c r="DS19" s="322"/>
      <c r="DT19" s="322"/>
      <c r="DU19" s="322"/>
      <c r="DV19" s="322"/>
      <c r="DW19" s="322"/>
      <c r="DX19" s="322"/>
      <c r="DY19" s="322"/>
      <c r="DZ19" s="322"/>
      <c r="EA19" s="322"/>
      <c r="EB19" s="322"/>
      <c r="EC19" s="322"/>
      <c r="ED19" s="322"/>
      <c r="EE19" s="322"/>
      <c r="EF19" s="322"/>
      <c r="EG19" s="322"/>
      <c r="EH19" s="322"/>
      <c r="EI19" s="322"/>
      <c r="EJ19" s="322"/>
      <c r="EK19" s="322"/>
      <c r="EL19" s="322"/>
      <c r="EM19" s="322"/>
      <c r="EN19" s="322"/>
      <c r="EO19" s="382">
        <v>3</v>
      </c>
      <c r="EP19" s="382"/>
      <c r="EQ19" s="382">
        <v>10</v>
      </c>
      <c r="ER19" s="382">
        <v>12</v>
      </c>
      <c r="ES19" s="382">
        <v>1</v>
      </c>
      <c r="ET19" s="322"/>
      <c r="EU19" s="322"/>
      <c r="EV19" s="322"/>
      <c r="EW19" s="322"/>
      <c r="EX19" s="322"/>
      <c r="EY19" s="322"/>
      <c r="EZ19" s="322"/>
      <c r="FA19" s="322"/>
      <c r="FB19" s="322"/>
      <c r="FC19" s="322"/>
      <c r="FD19" s="322"/>
      <c r="FE19" s="386"/>
      <c r="FF19" s="386"/>
      <c r="FG19" s="386"/>
      <c r="FH19" s="386"/>
      <c r="FI19" s="386"/>
      <c r="FJ19" s="386"/>
      <c r="FK19" s="386"/>
      <c r="FL19" s="386"/>
      <c r="FM19" s="386"/>
      <c r="FN19" s="386"/>
      <c r="FO19" s="386"/>
      <c r="FP19" s="386"/>
      <c r="FQ19" s="386"/>
      <c r="FR19" s="386"/>
      <c r="FS19" s="386"/>
      <c r="FT19" s="386"/>
      <c r="FU19" s="386"/>
      <c r="FV19" s="387"/>
      <c r="FW19" s="387"/>
      <c r="FX19" s="387"/>
      <c r="FY19" s="387"/>
      <c r="FZ19" s="387"/>
      <c r="GA19" s="337"/>
      <c r="GB19" s="337"/>
      <c r="GC19" s="374"/>
      <c r="GD19" s="374"/>
      <c r="GE19" s="374"/>
      <c r="GF19" s="374"/>
      <c r="GG19" s="374"/>
      <c r="GH19" s="374"/>
      <c r="GI19" s="374"/>
      <c r="GJ19" s="374"/>
      <c r="GK19" s="374"/>
      <c r="GL19" s="374"/>
      <c r="GM19" s="374"/>
      <c r="GN19" s="374"/>
      <c r="GO19" s="374"/>
      <c r="GP19" s="374"/>
      <c r="GQ19" s="374"/>
      <c r="GR19" s="374"/>
      <c r="GS19" s="374"/>
    </row>
    <row r="20" spans="1:201" s="375" customFormat="1" ht="15.75" customHeight="1">
      <c r="A20" s="1388" t="s">
        <v>260</v>
      </c>
      <c r="B20" s="1389">
        <f>A!AL24</f>
        <v>0</v>
      </c>
      <c r="C20" s="1389">
        <f>A!AM24</f>
        <v>0</v>
      </c>
      <c r="D20" s="1389">
        <f>A!AN24</f>
        <v>0</v>
      </c>
      <c r="E20" s="388"/>
      <c r="F20" s="300"/>
      <c r="G20" s="388"/>
      <c r="H20" s="300"/>
      <c r="I20" s="389"/>
      <c r="J20" s="389"/>
      <c r="K20" s="389"/>
      <c r="L20" s="2729"/>
      <c r="M20" s="389"/>
      <c r="N20" s="2729"/>
      <c r="O20" s="389"/>
      <c r="P20" s="390"/>
      <c r="Q20" s="388"/>
      <c r="R20" s="388"/>
      <c r="S20" s="300"/>
      <c r="T20" s="300"/>
      <c r="U20" s="300"/>
      <c r="V20" s="300"/>
      <c r="W20" s="300"/>
      <c r="X20" s="300"/>
      <c r="Y20" s="300"/>
      <c r="Z20" s="300"/>
      <c r="AA20" s="300"/>
      <c r="AB20" s="300"/>
      <c r="AC20" s="300"/>
      <c r="AD20" s="300"/>
      <c r="AE20" s="300"/>
      <c r="AF20" s="300"/>
      <c r="AG20" s="300"/>
      <c r="AH20" s="300"/>
      <c r="AI20" s="300"/>
      <c r="AJ20" s="300"/>
      <c r="AK20" s="300"/>
      <c r="AL20" s="300"/>
      <c r="AM20" s="300"/>
      <c r="AN20" s="391"/>
      <c r="AO20" s="391"/>
      <c r="AP20" s="391"/>
      <c r="AQ20" s="391"/>
      <c r="AR20" s="342">
        <f t="shared" si="0"/>
        <v>0</v>
      </c>
      <c r="AS20" s="391"/>
      <c r="AT20" s="391"/>
      <c r="AU20" s="391"/>
      <c r="AV20" s="391"/>
      <c r="AW20" s="342">
        <f t="shared" si="1"/>
        <v>0</v>
      </c>
      <c r="AX20" s="391"/>
      <c r="AY20" s="391"/>
      <c r="AZ20" s="391"/>
      <c r="BA20" s="391"/>
      <c r="BB20" s="342">
        <f t="shared" si="2"/>
        <v>0</v>
      </c>
      <c r="BC20" s="391"/>
      <c r="BD20" s="391"/>
      <c r="BE20" s="391"/>
      <c r="BF20" s="391"/>
      <c r="BG20" s="342">
        <f t="shared" si="3"/>
        <v>0</v>
      </c>
      <c r="BH20" s="391"/>
      <c r="BI20" s="391"/>
      <c r="BJ20" s="391"/>
      <c r="BK20" s="391"/>
      <c r="BL20" s="342">
        <f t="shared" si="4"/>
        <v>0</v>
      </c>
      <c r="BM20" s="391"/>
      <c r="BN20" s="391"/>
      <c r="BO20" s="391"/>
      <c r="BP20" s="391"/>
      <c r="BQ20" s="342">
        <f t="shared" si="5"/>
        <v>0</v>
      </c>
      <c r="BR20" s="391"/>
      <c r="BS20" s="391"/>
      <c r="BT20" s="391"/>
      <c r="BU20" s="391"/>
      <c r="BV20" s="342">
        <f t="shared" si="6"/>
        <v>0</v>
      </c>
      <c r="BW20" s="391"/>
      <c r="BX20" s="391"/>
      <c r="BY20" s="391"/>
      <c r="BZ20" s="391"/>
      <c r="CA20" s="342">
        <f t="shared" si="7"/>
        <v>0</v>
      </c>
      <c r="CB20" s="391"/>
      <c r="CC20" s="391"/>
      <c r="CD20" s="391"/>
      <c r="CE20" s="391"/>
      <c r="CF20" s="342"/>
      <c r="CG20" s="391"/>
      <c r="CH20" s="391"/>
      <c r="CI20" s="391"/>
      <c r="CJ20" s="391"/>
      <c r="CK20" s="342">
        <f>$D20-SUM(CG20:CJ20)</f>
        <v>0</v>
      </c>
      <c r="CL20" s="391"/>
      <c r="CM20" s="391"/>
      <c r="CN20" s="391"/>
      <c r="CO20" s="391"/>
      <c r="CP20" s="342">
        <f>$D20-SUM(CL20:CO20)</f>
        <v>0</v>
      </c>
      <c r="CQ20" s="391"/>
      <c r="CR20" s="391"/>
      <c r="CS20" s="391"/>
      <c r="CT20" s="391"/>
      <c r="CU20" s="342">
        <f>$D20-SUM(CQ20:CT20)</f>
        <v>0</v>
      </c>
      <c r="CV20" s="391"/>
      <c r="CW20" s="391"/>
      <c r="CX20" s="391"/>
      <c r="CY20" s="391"/>
      <c r="CZ20" s="342">
        <f>$D20-SUM(CV20:CY20)</f>
        <v>0</v>
      </c>
      <c r="DA20" s="391"/>
      <c r="DB20" s="391"/>
      <c r="DC20" s="391"/>
      <c r="DD20" s="391"/>
      <c r="DE20" s="342">
        <f t="shared" si="8"/>
        <v>0</v>
      </c>
      <c r="DF20" s="300"/>
      <c r="DG20" s="300"/>
      <c r="DH20" s="300"/>
      <c r="DI20" s="300"/>
      <c r="DJ20" s="300"/>
      <c r="DK20" s="300"/>
      <c r="DL20" s="300"/>
      <c r="DM20" s="300"/>
      <c r="DN20" s="300"/>
      <c r="DO20" s="300"/>
      <c r="DP20" s="300"/>
      <c r="DQ20" s="300"/>
      <c r="DR20" s="300"/>
      <c r="DS20" s="300"/>
      <c r="DT20" s="300"/>
      <c r="DU20" s="300"/>
      <c r="DV20" s="300"/>
      <c r="DW20" s="300"/>
      <c r="DX20" s="300"/>
      <c r="DY20" s="300"/>
      <c r="DZ20" s="300"/>
      <c r="EA20" s="300"/>
      <c r="EB20" s="300"/>
      <c r="EC20" s="300"/>
      <c r="ED20" s="300"/>
      <c r="EE20" s="300"/>
      <c r="EF20" s="300"/>
      <c r="EG20" s="300"/>
      <c r="EH20" s="300"/>
      <c r="EI20" s="300"/>
      <c r="EJ20" s="300"/>
      <c r="EK20" s="300"/>
      <c r="EL20" s="300"/>
      <c r="EM20" s="300"/>
      <c r="EN20" s="300"/>
      <c r="EO20" s="391"/>
      <c r="EP20" s="391"/>
      <c r="EQ20" s="391"/>
      <c r="ER20" s="391"/>
      <c r="ES20" s="391"/>
      <c r="ET20" s="300"/>
      <c r="EU20" s="300"/>
      <c r="EV20" s="300"/>
      <c r="EW20" s="372"/>
      <c r="EX20" s="372"/>
      <c r="EY20" s="372"/>
      <c r="EZ20" s="372"/>
      <c r="FA20" s="372"/>
      <c r="FB20" s="372"/>
      <c r="FC20" s="372"/>
      <c r="FD20" s="372"/>
      <c r="FE20" s="380"/>
      <c r="FF20" s="380"/>
      <c r="FG20" s="380"/>
      <c r="FH20" s="380"/>
      <c r="FI20" s="380"/>
      <c r="FJ20" s="380"/>
      <c r="FK20" s="380"/>
      <c r="FL20" s="380"/>
      <c r="FM20" s="380"/>
      <c r="FN20" s="380"/>
      <c r="FO20" s="380"/>
      <c r="FP20" s="380"/>
      <c r="FQ20" s="380"/>
      <c r="FR20" s="380"/>
      <c r="FS20" s="380"/>
      <c r="FT20" s="380"/>
      <c r="FU20" s="380"/>
      <c r="FV20" s="301"/>
      <c r="FW20" s="301"/>
      <c r="FX20" s="301"/>
      <c r="FY20" s="301"/>
      <c r="FZ20" s="301"/>
      <c r="GA20" s="301"/>
      <c r="GB20" s="301"/>
      <c r="GC20" s="374"/>
      <c r="GD20" s="374"/>
      <c r="GE20" s="374"/>
      <c r="GF20" s="374"/>
      <c r="GG20" s="374"/>
      <c r="GH20" s="374"/>
      <c r="GI20" s="374"/>
      <c r="GJ20" s="374"/>
      <c r="GK20" s="374"/>
      <c r="GL20" s="374"/>
      <c r="GM20" s="374"/>
      <c r="GN20" s="374"/>
      <c r="GO20" s="374"/>
      <c r="GP20" s="374"/>
      <c r="GQ20" s="374"/>
      <c r="GR20" s="374"/>
      <c r="GS20" s="374"/>
    </row>
    <row r="21" spans="1:201" s="375" customFormat="1" ht="15.75" customHeight="1">
      <c r="A21" s="1379" t="s">
        <v>261</v>
      </c>
      <c r="B21" s="1382">
        <f>A!AL25</f>
        <v>0</v>
      </c>
      <c r="C21" s="1382">
        <f>A!AM25</f>
        <v>0</v>
      </c>
      <c r="D21" s="1382">
        <f>A!AN25</f>
        <v>0</v>
      </c>
      <c r="E21" s="392"/>
      <c r="F21" s="302"/>
      <c r="G21" s="392"/>
      <c r="H21" s="302"/>
      <c r="I21" s="393"/>
      <c r="J21" s="393"/>
      <c r="K21" s="393"/>
      <c r="L21" s="2730"/>
      <c r="M21" s="393"/>
      <c r="N21" s="2730"/>
      <c r="O21" s="393"/>
      <c r="P21" s="394"/>
      <c r="Q21" s="392"/>
      <c r="R21" s="39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92"/>
      <c r="AO21" s="392"/>
      <c r="AP21" s="392"/>
      <c r="AQ21" s="392"/>
      <c r="AR21" s="168">
        <f t="shared" si="0"/>
        <v>0</v>
      </c>
      <c r="AS21" s="392"/>
      <c r="AT21" s="392"/>
      <c r="AU21" s="392"/>
      <c r="AV21" s="392"/>
      <c r="AW21" s="168">
        <f t="shared" si="1"/>
        <v>0</v>
      </c>
      <c r="AX21" s="392"/>
      <c r="AY21" s="392"/>
      <c r="AZ21" s="392"/>
      <c r="BA21" s="392"/>
      <c r="BB21" s="168">
        <f t="shared" si="2"/>
        <v>0</v>
      </c>
      <c r="BC21" s="392"/>
      <c r="BD21" s="392"/>
      <c r="BE21" s="392"/>
      <c r="BF21" s="392"/>
      <c r="BG21" s="168">
        <f t="shared" si="3"/>
        <v>0</v>
      </c>
      <c r="BH21" s="392"/>
      <c r="BI21" s="392"/>
      <c r="BJ21" s="392"/>
      <c r="BK21" s="392"/>
      <c r="BL21" s="168">
        <f t="shared" si="4"/>
        <v>0</v>
      </c>
      <c r="BM21" s="392"/>
      <c r="BN21" s="392"/>
      <c r="BO21" s="392"/>
      <c r="BP21" s="392"/>
      <c r="BQ21" s="168">
        <f t="shared" si="5"/>
        <v>0</v>
      </c>
      <c r="BR21" s="392"/>
      <c r="BS21" s="392"/>
      <c r="BT21" s="392"/>
      <c r="BU21" s="392"/>
      <c r="BV21" s="168">
        <f t="shared" si="6"/>
        <v>0</v>
      </c>
      <c r="BW21" s="392"/>
      <c r="BX21" s="392"/>
      <c r="BY21" s="392"/>
      <c r="BZ21" s="392"/>
      <c r="CA21" s="168">
        <f t="shared" si="7"/>
        <v>0</v>
      </c>
      <c r="CB21" s="392"/>
      <c r="CC21" s="392"/>
      <c r="CD21" s="392"/>
      <c r="CE21" s="392"/>
      <c r="CF21" s="168"/>
      <c r="CG21" s="392"/>
      <c r="CH21" s="392"/>
      <c r="CI21" s="392"/>
      <c r="CJ21" s="392"/>
      <c r="CK21" s="168">
        <f>$D21-SUM(CG21:CJ21)</f>
        <v>0</v>
      </c>
      <c r="CL21" s="392"/>
      <c r="CM21" s="392"/>
      <c r="CN21" s="392"/>
      <c r="CO21" s="392"/>
      <c r="CP21" s="168">
        <f>$D21-SUM(CL21:CO21)</f>
        <v>0</v>
      </c>
      <c r="CQ21" s="392"/>
      <c r="CR21" s="392"/>
      <c r="CS21" s="392"/>
      <c r="CT21" s="392"/>
      <c r="CU21" s="168">
        <f>$D21-SUM(CQ21:CT21)</f>
        <v>0</v>
      </c>
      <c r="CV21" s="392"/>
      <c r="CW21" s="392"/>
      <c r="CX21" s="392"/>
      <c r="CY21" s="392"/>
      <c r="CZ21" s="168">
        <f>$D21-SUM(CV21:CY21)</f>
        <v>0</v>
      </c>
      <c r="DA21" s="392"/>
      <c r="DB21" s="392"/>
      <c r="DC21" s="392"/>
      <c r="DD21" s="392"/>
      <c r="DE21" s="168">
        <f t="shared" si="8"/>
        <v>0</v>
      </c>
      <c r="DF21" s="298"/>
      <c r="DG21" s="298"/>
      <c r="DH21" s="298"/>
      <c r="DI21" s="298"/>
      <c r="DJ21" s="298"/>
      <c r="DK21" s="298"/>
      <c r="DL21" s="298"/>
      <c r="DM21" s="298"/>
      <c r="DN21" s="298"/>
      <c r="DO21" s="298"/>
      <c r="DP21" s="298"/>
      <c r="DQ21" s="298"/>
      <c r="DR21" s="298"/>
      <c r="DS21" s="298"/>
      <c r="DT21" s="298"/>
      <c r="DU21" s="298"/>
      <c r="DV21" s="298"/>
      <c r="DW21" s="298"/>
      <c r="DX21" s="298"/>
      <c r="DY21" s="298"/>
      <c r="DZ21" s="298"/>
      <c r="EA21" s="298"/>
      <c r="EB21" s="298"/>
      <c r="EC21" s="298"/>
      <c r="ED21" s="298"/>
      <c r="EE21" s="298"/>
      <c r="EF21" s="298"/>
      <c r="EG21" s="298"/>
      <c r="EH21" s="298"/>
      <c r="EI21" s="298"/>
      <c r="EJ21" s="298"/>
      <c r="EK21" s="298"/>
      <c r="EL21" s="298"/>
      <c r="EM21" s="298"/>
      <c r="EN21" s="298"/>
      <c r="EO21" s="392"/>
      <c r="EP21" s="392"/>
      <c r="EQ21" s="392"/>
      <c r="ER21" s="392"/>
      <c r="ES21" s="392"/>
      <c r="ET21" s="298"/>
      <c r="EU21" s="298"/>
      <c r="EV21" s="298"/>
      <c r="EW21" s="378"/>
      <c r="EX21" s="378"/>
      <c r="EY21" s="378"/>
      <c r="EZ21" s="378"/>
      <c r="FA21" s="378"/>
      <c r="FB21" s="378"/>
      <c r="FC21" s="378"/>
      <c r="FD21" s="378"/>
      <c r="FE21" s="380"/>
      <c r="FF21" s="380"/>
      <c r="FG21" s="380"/>
      <c r="FH21" s="380"/>
      <c r="FI21" s="380"/>
      <c r="FJ21" s="380"/>
      <c r="FK21" s="380"/>
      <c r="FL21" s="380"/>
      <c r="FM21" s="380"/>
      <c r="FN21" s="380"/>
      <c r="FO21" s="380"/>
      <c r="FP21" s="380"/>
      <c r="FQ21" s="380"/>
      <c r="FR21" s="380"/>
      <c r="FS21" s="380"/>
      <c r="FT21" s="380"/>
      <c r="FU21" s="380"/>
      <c r="FV21" s="298"/>
      <c r="FW21" s="298"/>
      <c r="FX21" s="298"/>
      <c r="FY21" s="298"/>
      <c r="FZ21" s="298"/>
      <c r="GA21" s="298"/>
      <c r="GB21" s="298"/>
      <c r="GC21" s="374"/>
      <c r="GD21" s="374"/>
      <c r="GE21" s="374"/>
      <c r="GF21" s="374"/>
      <c r="GG21" s="374"/>
      <c r="GH21" s="374"/>
      <c r="GI21" s="374"/>
      <c r="GJ21" s="374"/>
      <c r="GK21" s="374"/>
      <c r="GL21" s="374"/>
      <c r="GM21" s="374"/>
      <c r="GN21" s="374"/>
      <c r="GO21" s="374"/>
      <c r="GP21" s="374"/>
      <c r="GQ21" s="374"/>
      <c r="GR21" s="374"/>
      <c r="GS21" s="374"/>
    </row>
    <row r="22" spans="1:201" s="375" customFormat="1" ht="15.75" customHeight="1">
      <c r="A22" s="1380" t="s">
        <v>262</v>
      </c>
      <c r="B22" s="1383">
        <f>A!AL26</f>
        <v>0</v>
      </c>
      <c r="C22" s="1383">
        <f>A!AM26</f>
        <v>0</v>
      </c>
      <c r="D22" s="1383">
        <f>A!AN26</f>
        <v>0</v>
      </c>
      <c r="E22" s="395"/>
      <c r="F22" s="387"/>
      <c r="G22" s="395"/>
      <c r="H22" s="387"/>
      <c r="I22" s="396"/>
      <c r="J22" s="396"/>
      <c r="K22" s="396"/>
      <c r="L22" s="2731"/>
      <c r="M22" s="396"/>
      <c r="N22" s="2731"/>
      <c r="O22" s="396"/>
      <c r="P22" s="397"/>
      <c r="Q22" s="395"/>
      <c r="R22" s="395"/>
      <c r="S22" s="387"/>
      <c r="T22" s="387"/>
      <c r="U22" s="387"/>
      <c r="V22" s="387"/>
      <c r="W22" s="387"/>
      <c r="X22" s="387"/>
      <c r="Y22" s="387"/>
      <c r="Z22" s="387"/>
      <c r="AA22" s="387"/>
      <c r="AB22" s="387"/>
      <c r="AC22" s="387"/>
      <c r="AD22" s="387"/>
      <c r="AE22" s="387"/>
      <c r="AF22" s="387"/>
      <c r="AG22" s="387"/>
      <c r="AH22" s="387"/>
      <c r="AI22" s="387"/>
      <c r="AJ22" s="387"/>
      <c r="AK22" s="387"/>
      <c r="AL22" s="387"/>
      <c r="AM22" s="387"/>
      <c r="AN22" s="395"/>
      <c r="AO22" s="395"/>
      <c r="AP22" s="395"/>
      <c r="AQ22" s="395"/>
      <c r="AR22" s="171">
        <f t="shared" si="0"/>
        <v>0</v>
      </c>
      <c r="AS22" s="395"/>
      <c r="AT22" s="395"/>
      <c r="AU22" s="395"/>
      <c r="AV22" s="395"/>
      <c r="AW22" s="171">
        <f t="shared" si="1"/>
        <v>0</v>
      </c>
      <c r="AX22" s="395"/>
      <c r="AY22" s="395"/>
      <c r="AZ22" s="395"/>
      <c r="BA22" s="395"/>
      <c r="BB22" s="171">
        <f t="shared" si="2"/>
        <v>0</v>
      </c>
      <c r="BC22" s="395"/>
      <c r="BD22" s="395"/>
      <c r="BE22" s="395"/>
      <c r="BF22" s="395"/>
      <c r="BG22" s="171">
        <f t="shared" si="3"/>
        <v>0</v>
      </c>
      <c r="BH22" s="395"/>
      <c r="BI22" s="395"/>
      <c r="BJ22" s="395"/>
      <c r="BK22" s="395"/>
      <c r="BL22" s="171">
        <f t="shared" si="4"/>
        <v>0</v>
      </c>
      <c r="BM22" s="395"/>
      <c r="BN22" s="395"/>
      <c r="BO22" s="395"/>
      <c r="BP22" s="395"/>
      <c r="BQ22" s="171">
        <f t="shared" si="5"/>
        <v>0</v>
      </c>
      <c r="BR22" s="395"/>
      <c r="BS22" s="395"/>
      <c r="BT22" s="395"/>
      <c r="BU22" s="395"/>
      <c r="BV22" s="171">
        <f t="shared" si="6"/>
        <v>0</v>
      </c>
      <c r="BW22" s="395"/>
      <c r="BX22" s="395"/>
      <c r="BY22" s="395"/>
      <c r="BZ22" s="395"/>
      <c r="CA22" s="171">
        <f t="shared" si="7"/>
        <v>0</v>
      </c>
      <c r="CB22" s="395"/>
      <c r="CC22" s="395"/>
      <c r="CD22" s="395"/>
      <c r="CE22" s="395"/>
      <c r="CF22" s="171"/>
      <c r="CG22" s="395"/>
      <c r="CH22" s="395"/>
      <c r="CI22" s="395"/>
      <c r="CJ22" s="395"/>
      <c r="CK22" s="171">
        <f>$D22-SUM(CG22:CJ22)</f>
        <v>0</v>
      </c>
      <c r="CL22" s="395"/>
      <c r="CM22" s="395"/>
      <c r="CN22" s="395"/>
      <c r="CO22" s="395"/>
      <c r="CP22" s="171">
        <f>$D22-SUM(CL22:CO22)</f>
        <v>0</v>
      </c>
      <c r="CQ22" s="395"/>
      <c r="CR22" s="395"/>
      <c r="CS22" s="395"/>
      <c r="CT22" s="395"/>
      <c r="CU22" s="171">
        <f>$D22-SUM(CQ22:CT22)</f>
        <v>0</v>
      </c>
      <c r="CV22" s="395"/>
      <c r="CW22" s="395"/>
      <c r="CX22" s="395"/>
      <c r="CY22" s="395"/>
      <c r="CZ22" s="171">
        <f>$D22-SUM(CV22:CY22)</f>
        <v>0</v>
      </c>
      <c r="DA22" s="395"/>
      <c r="DB22" s="395"/>
      <c r="DC22" s="395"/>
      <c r="DD22" s="395"/>
      <c r="DE22" s="171">
        <f t="shared" si="8"/>
        <v>0</v>
      </c>
      <c r="DF22" s="299"/>
      <c r="DG22" s="299"/>
      <c r="DH22" s="299"/>
      <c r="DI22" s="299"/>
      <c r="DJ22" s="299"/>
      <c r="DK22" s="299"/>
      <c r="DL22" s="299"/>
      <c r="DM22" s="299"/>
      <c r="DN22" s="299"/>
      <c r="DO22" s="299"/>
      <c r="DP22" s="299"/>
      <c r="DQ22" s="299"/>
      <c r="DR22" s="299"/>
      <c r="DS22" s="299"/>
      <c r="DT22" s="299"/>
      <c r="DU22" s="299"/>
      <c r="DV22" s="299"/>
      <c r="DW22" s="299"/>
      <c r="DX22" s="299"/>
      <c r="DY22" s="299"/>
      <c r="DZ22" s="299"/>
      <c r="EA22" s="299"/>
      <c r="EB22" s="299"/>
      <c r="EC22" s="299"/>
      <c r="ED22" s="299"/>
      <c r="EE22" s="299"/>
      <c r="EF22" s="299"/>
      <c r="EG22" s="299"/>
      <c r="EH22" s="299"/>
      <c r="EI22" s="299"/>
      <c r="EJ22" s="299"/>
      <c r="EK22" s="299"/>
      <c r="EL22" s="299"/>
      <c r="EM22" s="299"/>
      <c r="EN22" s="299"/>
      <c r="EO22" s="402"/>
      <c r="EP22" s="402"/>
      <c r="EQ22" s="402"/>
      <c r="ER22" s="402"/>
      <c r="ES22" s="402"/>
      <c r="ET22" s="299"/>
      <c r="EU22" s="299"/>
      <c r="EV22" s="299"/>
      <c r="EW22" s="380"/>
      <c r="EX22" s="380"/>
      <c r="EY22" s="380"/>
      <c r="EZ22" s="380"/>
      <c r="FA22" s="380"/>
      <c r="FB22" s="380"/>
      <c r="FC22" s="380"/>
      <c r="FD22" s="380"/>
      <c r="FE22" s="380"/>
      <c r="FF22" s="380"/>
      <c r="FG22" s="380"/>
      <c r="FH22" s="380"/>
      <c r="FI22" s="380"/>
      <c r="FJ22" s="380"/>
      <c r="FK22" s="380"/>
      <c r="FL22" s="380"/>
      <c r="FM22" s="380"/>
      <c r="FN22" s="380"/>
      <c r="FO22" s="380"/>
      <c r="FP22" s="380"/>
      <c r="FQ22" s="380"/>
      <c r="FR22" s="380"/>
      <c r="FS22" s="380"/>
      <c r="FT22" s="380"/>
      <c r="FU22" s="380"/>
      <c r="FV22" s="299"/>
      <c r="FW22" s="299"/>
      <c r="FX22" s="299"/>
      <c r="FY22" s="299"/>
      <c r="FZ22" s="299"/>
      <c r="GA22" s="387"/>
      <c r="GB22" s="387"/>
      <c r="GC22" s="374"/>
      <c r="GD22" s="374"/>
      <c r="GE22" s="374"/>
      <c r="GF22" s="374"/>
      <c r="GG22" s="374"/>
      <c r="GH22" s="374"/>
      <c r="GI22" s="374"/>
      <c r="GJ22" s="374"/>
      <c r="GK22" s="374"/>
      <c r="GL22" s="374"/>
      <c r="GM22" s="374"/>
      <c r="GN22" s="374"/>
      <c r="GO22" s="374"/>
      <c r="GP22" s="374"/>
      <c r="GQ22" s="374"/>
      <c r="GR22" s="374"/>
      <c r="GS22" s="374"/>
    </row>
    <row r="23" spans="1:201" s="375" customFormat="1" ht="15.75" customHeight="1">
      <c r="A23" s="2373" t="s">
        <v>575</v>
      </c>
      <c r="B23" s="1384">
        <f t="shared" ref="B23:G23" si="9">SUM(B11:B16)</f>
        <v>594</v>
      </c>
      <c r="C23" s="1384">
        <f t="shared" si="9"/>
        <v>594</v>
      </c>
      <c r="D23" s="1384">
        <f t="shared" si="9"/>
        <v>1188</v>
      </c>
      <c r="E23" s="2354">
        <f t="shared" si="9"/>
        <v>0</v>
      </c>
      <c r="F23" s="2355">
        <f t="shared" si="9"/>
        <v>0</v>
      </c>
      <c r="G23" s="2354">
        <f t="shared" si="9"/>
        <v>20</v>
      </c>
      <c r="H23" s="2355">
        <f t="shared" ref="H23:BV23" si="10">SUM(H11:H16)</f>
        <v>0</v>
      </c>
      <c r="I23" s="2355">
        <f t="shared" ref="I23:N23" si="11">SUM(I11:I16)</f>
        <v>0</v>
      </c>
      <c r="J23" s="2355">
        <f t="shared" si="11"/>
        <v>21</v>
      </c>
      <c r="K23" s="2356">
        <f t="shared" si="11"/>
        <v>0</v>
      </c>
      <c r="L23" s="2732">
        <f t="shared" si="11"/>
        <v>0</v>
      </c>
      <c r="M23" s="2356">
        <f t="shared" si="11"/>
        <v>124</v>
      </c>
      <c r="N23" s="2732">
        <f t="shared" si="11"/>
        <v>124</v>
      </c>
      <c r="O23" s="2355">
        <f t="shared" si="10"/>
        <v>0</v>
      </c>
      <c r="P23" s="2355">
        <f t="shared" si="10"/>
        <v>0</v>
      </c>
      <c r="Q23" s="2355">
        <f>SUM(Q11:Q16)</f>
        <v>0</v>
      </c>
      <c r="R23" s="2355">
        <f>SUM(R11:R16)</f>
        <v>0</v>
      </c>
      <c r="S23" s="2355">
        <f t="shared" si="10"/>
        <v>0</v>
      </c>
      <c r="T23" s="2355">
        <f t="shared" si="10"/>
        <v>0</v>
      </c>
      <c r="U23" s="2355">
        <f t="shared" si="10"/>
        <v>0</v>
      </c>
      <c r="V23" s="2355">
        <f>SUM(V11:V16)</f>
        <v>0</v>
      </c>
      <c r="W23" s="2355">
        <f>SUM(W11:W16)</f>
        <v>0</v>
      </c>
      <c r="X23" s="2355">
        <f t="shared" si="10"/>
        <v>0</v>
      </c>
      <c r="Y23" s="2355">
        <f t="shared" si="10"/>
        <v>0</v>
      </c>
      <c r="Z23" s="2355">
        <f t="shared" si="10"/>
        <v>0</v>
      </c>
      <c r="AA23" s="2355">
        <f t="shared" si="10"/>
        <v>0</v>
      </c>
      <c r="AB23" s="2355">
        <f t="shared" si="10"/>
        <v>0</v>
      </c>
      <c r="AC23" s="2355">
        <f t="shared" si="10"/>
        <v>0</v>
      </c>
      <c r="AD23" s="2355">
        <f t="shared" si="10"/>
        <v>0</v>
      </c>
      <c r="AE23" s="2355">
        <f t="shared" si="10"/>
        <v>0</v>
      </c>
      <c r="AF23" s="2355">
        <f t="shared" si="10"/>
        <v>11</v>
      </c>
      <c r="AG23" s="2355">
        <f t="shared" si="10"/>
        <v>12</v>
      </c>
      <c r="AH23" s="2355">
        <f t="shared" si="10"/>
        <v>11</v>
      </c>
      <c r="AI23" s="2355">
        <f t="shared" si="10"/>
        <v>5</v>
      </c>
      <c r="AJ23" s="2355">
        <f t="shared" si="10"/>
        <v>17</v>
      </c>
      <c r="AK23" s="2355">
        <f t="shared" si="10"/>
        <v>11</v>
      </c>
      <c r="AL23" s="2355">
        <f t="shared" si="10"/>
        <v>9</v>
      </c>
      <c r="AM23" s="2355">
        <f t="shared" si="10"/>
        <v>13</v>
      </c>
      <c r="AN23" s="2355">
        <f t="shared" si="10"/>
        <v>0</v>
      </c>
      <c r="AO23" s="2355">
        <f t="shared" si="10"/>
        <v>16</v>
      </c>
      <c r="AP23" s="2355">
        <f t="shared" si="10"/>
        <v>41</v>
      </c>
      <c r="AQ23" s="2355">
        <f t="shared" si="10"/>
        <v>60</v>
      </c>
      <c r="AR23" s="2355">
        <f t="shared" si="10"/>
        <v>1071</v>
      </c>
      <c r="AS23" s="2355">
        <f t="shared" si="10"/>
        <v>0</v>
      </c>
      <c r="AT23" s="2355">
        <f t="shared" si="10"/>
        <v>0</v>
      </c>
      <c r="AU23" s="2355">
        <f t="shared" si="10"/>
        <v>47</v>
      </c>
      <c r="AV23" s="2355">
        <f t="shared" si="10"/>
        <v>69</v>
      </c>
      <c r="AW23" s="2355">
        <f t="shared" si="10"/>
        <v>1072</v>
      </c>
      <c r="AX23" s="2355">
        <f t="shared" si="10"/>
        <v>0</v>
      </c>
      <c r="AY23" s="2355">
        <f t="shared" si="10"/>
        <v>0</v>
      </c>
      <c r="AZ23" s="2355">
        <f t="shared" si="10"/>
        <v>28</v>
      </c>
      <c r="BA23" s="2355">
        <f t="shared" si="10"/>
        <v>93</v>
      </c>
      <c r="BB23" s="2355">
        <f t="shared" si="10"/>
        <v>1067</v>
      </c>
      <c r="BC23" s="2355">
        <f t="shared" si="10"/>
        <v>0</v>
      </c>
      <c r="BD23" s="2355">
        <f t="shared" si="10"/>
        <v>0</v>
      </c>
      <c r="BE23" s="2355">
        <f t="shared" si="10"/>
        <v>0</v>
      </c>
      <c r="BF23" s="2355">
        <f t="shared" si="10"/>
        <v>0</v>
      </c>
      <c r="BG23" s="2355">
        <f t="shared" si="10"/>
        <v>1188</v>
      </c>
      <c r="BH23" s="2355">
        <f t="shared" si="10"/>
        <v>0</v>
      </c>
      <c r="BI23" s="2355">
        <f t="shared" si="10"/>
        <v>0</v>
      </c>
      <c r="BJ23" s="2355">
        <f t="shared" si="10"/>
        <v>0</v>
      </c>
      <c r="BK23" s="2355">
        <f t="shared" si="10"/>
        <v>0</v>
      </c>
      <c r="BL23" s="2355">
        <f t="shared" si="10"/>
        <v>1188</v>
      </c>
      <c r="BM23" s="2355">
        <f t="shared" si="10"/>
        <v>0</v>
      </c>
      <c r="BN23" s="2355">
        <f t="shared" si="10"/>
        <v>0</v>
      </c>
      <c r="BO23" s="2355">
        <f t="shared" si="10"/>
        <v>0</v>
      </c>
      <c r="BP23" s="2355">
        <f t="shared" si="10"/>
        <v>0</v>
      </c>
      <c r="BQ23" s="2355">
        <f t="shared" si="10"/>
        <v>1188</v>
      </c>
      <c r="BR23" s="2355">
        <f t="shared" si="10"/>
        <v>0</v>
      </c>
      <c r="BS23" s="2355">
        <f t="shared" si="10"/>
        <v>0</v>
      </c>
      <c r="BT23" s="2355">
        <f t="shared" si="10"/>
        <v>0</v>
      </c>
      <c r="BU23" s="2355">
        <f t="shared" si="10"/>
        <v>0</v>
      </c>
      <c r="BV23" s="2355">
        <f t="shared" si="10"/>
        <v>1188</v>
      </c>
      <c r="BW23" s="2355">
        <f t="shared" ref="BW23:DE23" si="12">SUM(BW11:BW16)</f>
        <v>0</v>
      </c>
      <c r="BX23" s="2355">
        <f t="shared" si="12"/>
        <v>0</v>
      </c>
      <c r="BY23" s="2355">
        <f t="shared" si="12"/>
        <v>0</v>
      </c>
      <c r="BZ23" s="2355">
        <f t="shared" si="12"/>
        <v>0</v>
      </c>
      <c r="CA23" s="2355">
        <f t="shared" si="12"/>
        <v>1188</v>
      </c>
      <c r="CB23" s="2355">
        <f t="shared" si="12"/>
        <v>0</v>
      </c>
      <c r="CC23" s="2355">
        <f t="shared" si="12"/>
        <v>0</v>
      </c>
      <c r="CD23" s="2355">
        <f t="shared" si="12"/>
        <v>0</v>
      </c>
      <c r="CE23" s="2355">
        <f t="shared" si="12"/>
        <v>0</v>
      </c>
      <c r="CF23" s="2355">
        <f t="shared" si="12"/>
        <v>0</v>
      </c>
      <c r="CG23" s="2355">
        <f t="shared" si="12"/>
        <v>0</v>
      </c>
      <c r="CH23" s="2355">
        <f t="shared" si="12"/>
        <v>0</v>
      </c>
      <c r="CI23" s="2355">
        <f t="shared" si="12"/>
        <v>0</v>
      </c>
      <c r="CJ23" s="2355">
        <f t="shared" si="12"/>
        <v>0</v>
      </c>
      <c r="CK23" s="2355">
        <f t="shared" si="12"/>
        <v>0</v>
      </c>
      <c r="CL23" s="2355">
        <f t="shared" si="12"/>
        <v>0</v>
      </c>
      <c r="CM23" s="2355">
        <f t="shared" si="12"/>
        <v>0</v>
      </c>
      <c r="CN23" s="2355">
        <f t="shared" si="12"/>
        <v>0</v>
      </c>
      <c r="CO23" s="2355">
        <f t="shared" si="12"/>
        <v>0</v>
      </c>
      <c r="CP23" s="2355">
        <f t="shared" si="12"/>
        <v>0</v>
      </c>
      <c r="CQ23" s="2355">
        <f t="shared" si="12"/>
        <v>0</v>
      </c>
      <c r="CR23" s="2355">
        <f t="shared" si="12"/>
        <v>0</v>
      </c>
      <c r="CS23" s="2355">
        <f t="shared" si="12"/>
        <v>0</v>
      </c>
      <c r="CT23" s="2355">
        <f t="shared" si="12"/>
        <v>0</v>
      </c>
      <c r="CU23" s="2355">
        <f t="shared" si="12"/>
        <v>0</v>
      </c>
      <c r="CV23" s="2355">
        <f t="shared" si="12"/>
        <v>0</v>
      </c>
      <c r="CW23" s="2355">
        <f t="shared" si="12"/>
        <v>0</v>
      </c>
      <c r="CX23" s="2355">
        <f t="shared" si="12"/>
        <v>0</v>
      </c>
      <c r="CY23" s="2355">
        <f t="shared" si="12"/>
        <v>0</v>
      </c>
      <c r="CZ23" s="2355">
        <f t="shared" si="12"/>
        <v>0</v>
      </c>
      <c r="DA23" s="2355">
        <f t="shared" si="12"/>
        <v>0</v>
      </c>
      <c r="DB23" s="2355">
        <f t="shared" si="12"/>
        <v>0</v>
      </c>
      <c r="DC23" s="2355">
        <f t="shared" si="12"/>
        <v>77</v>
      </c>
      <c r="DD23" s="2355">
        <f t="shared" si="12"/>
        <v>23</v>
      </c>
      <c r="DE23" s="2356">
        <f t="shared" si="12"/>
        <v>1088</v>
      </c>
      <c r="DF23" s="2356"/>
      <c r="DG23" s="2356"/>
      <c r="DH23" s="2356"/>
      <c r="DI23" s="2356"/>
      <c r="DJ23" s="2356"/>
      <c r="DK23" s="2356"/>
      <c r="DL23" s="2356"/>
      <c r="DM23" s="2356"/>
      <c r="DN23" s="2356"/>
      <c r="DO23" s="2356"/>
      <c r="DP23" s="2356"/>
      <c r="DQ23" s="2356"/>
      <c r="DR23" s="2356"/>
      <c r="DS23" s="2356"/>
      <c r="DT23" s="2356"/>
      <c r="DU23" s="2356"/>
      <c r="DV23" s="2356"/>
      <c r="DW23" s="2356"/>
      <c r="DX23" s="2356"/>
      <c r="DY23" s="2356"/>
      <c r="DZ23" s="2356"/>
      <c r="EA23" s="2356"/>
      <c r="EB23" s="2356"/>
      <c r="EC23" s="2356"/>
      <c r="ED23" s="2356"/>
      <c r="EE23" s="2356"/>
      <c r="EF23" s="2356"/>
      <c r="EG23" s="2356"/>
      <c r="EH23" s="2356"/>
      <c r="EI23" s="2356"/>
      <c r="EJ23" s="2356"/>
      <c r="EK23" s="2356"/>
      <c r="EL23" s="2356"/>
      <c r="EM23" s="2356"/>
      <c r="EN23" s="2356"/>
      <c r="EO23" s="2356"/>
      <c r="EP23" s="2356"/>
      <c r="EQ23" s="2356"/>
      <c r="ER23" s="2356"/>
      <c r="ES23" s="2356"/>
      <c r="ET23" s="2356"/>
      <c r="EU23" s="2356"/>
      <c r="EV23" s="2356"/>
      <c r="EW23" s="2356"/>
      <c r="EX23" s="2356"/>
      <c r="EY23" s="2356"/>
      <c r="EZ23" s="2356"/>
      <c r="FA23" s="2356"/>
      <c r="FB23" s="2356"/>
      <c r="FC23" s="2356"/>
      <c r="FD23" s="2356"/>
      <c r="FE23" s="2356"/>
      <c r="FF23" s="2356"/>
      <c r="FG23" s="2356"/>
      <c r="FH23" s="2356"/>
      <c r="FI23" s="2356"/>
      <c r="FJ23" s="2356"/>
      <c r="FK23" s="2356"/>
      <c r="FL23" s="2356"/>
      <c r="FM23" s="2356"/>
      <c r="FN23" s="2356"/>
      <c r="FO23" s="2356"/>
      <c r="FP23" s="2356"/>
      <c r="FQ23" s="2356"/>
      <c r="FR23" s="2356"/>
      <c r="FS23" s="2356"/>
      <c r="FT23" s="2356"/>
      <c r="FU23" s="2356"/>
      <c r="FV23" s="2356"/>
      <c r="FW23" s="2356"/>
      <c r="FX23" s="2356"/>
      <c r="FY23" s="2356"/>
      <c r="FZ23" s="2356"/>
      <c r="GA23" s="2355">
        <f>SUM(GA11:GA16)</f>
        <v>0</v>
      </c>
      <c r="GB23" s="2355">
        <f>SUM(GB11:GB16)</f>
        <v>0</v>
      </c>
      <c r="GC23" s="374"/>
      <c r="GD23" s="374"/>
      <c r="GE23" s="374"/>
      <c r="GF23" s="374"/>
      <c r="GG23" s="374"/>
      <c r="GH23" s="374"/>
      <c r="GI23" s="374"/>
      <c r="GJ23" s="374"/>
      <c r="GK23" s="374"/>
      <c r="GL23" s="374"/>
      <c r="GM23" s="374"/>
      <c r="GN23" s="374"/>
      <c r="GO23" s="374"/>
      <c r="GP23" s="374"/>
      <c r="GQ23" s="374"/>
      <c r="GR23" s="374"/>
      <c r="GS23" s="374"/>
    </row>
    <row r="24" spans="1:201" s="375" customFormat="1" ht="15.75" customHeight="1">
      <c r="A24" s="2373" t="s">
        <v>574</v>
      </c>
      <c r="B24" s="1384">
        <f t="shared" ref="B24:G24" si="13">SUM(B17:B22)</f>
        <v>297</v>
      </c>
      <c r="C24" s="1384">
        <f t="shared" si="13"/>
        <v>297</v>
      </c>
      <c r="D24" s="1384">
        <f t="shared" si="13"/>
        <v>594</v>
      </c>
      <c r="E24" s="2357">
        <f t="shared" si="13"/>
        <v>0</v>
      </c>
      <c r="F24" s="2358">
        <f t="shared" si="13"/>
        <v>0</v>
      </c>
      <c r="G24" s="2357">
        <f t="shared" si="13"/>
        <v>6</v>
      </c>
      <c r="H24" s="2358">
        <f t="shared" ref="H24:BV24" si="14">SUM(H17:H22)</f>
        <v>0</v>
      </c>
      <c r="I24" s="2358">
        <f t="shared" ref="I24:N24" si="15">SUM(I17:I22)</f>
        <v>0</v>
      </c>
      <c r="J24" s="2358">
        <f t="shared" si="15"/>
        <v>3</v>
      </c>
      <c r="K24" s="2359">
        <f t="shared" si="15"/>
        <v>0</v>
      </c>
      <c r="L24" s="2733">
        <f t="shared" si="15"/>
        <v>0</v>
      </c>
      <c r="M24" s="2359">
        <f t="shared" si="15"/>
        <v>90</v>
      </c>
      <c r="N24" s="2733">
        <f t="shared" si="15"/>
        <v>90</v>
      </c>
      <c r="O24" s="2358">
        <f t="shared" si="14"/>
        <v>0</v>
      </c>
      <c r="P24" s="2358">
        <f t="shared" si="14"/>
        <v>0</v>
      </c>
      <c r="Q24" s="2358">
        <f>SUM(Q17:Q22)</f>
        <v>0</v>
      </c>
      <c r="R24" s="2358">
        <f>SUM(R17:R22)</f>
        <v>0</v>
      </c>
      <c r="S24" s="2358">
        <f t="shared" si="14"/>
        <v>0</v>
      </c>
      <c r="T24" s="2358">
        <f t="shared" si="14"/>
        <v>0</v>
      </c>
      <c r="U24" s="2358">
        <f t="shared" si="14"/>
        <v>0</v>
      </c>
      <c r="V24" s="2358">
        <f>SUM(V17:V22)</f>
        <v>0</v>
      </c>
      <c r="W24" s="2358">
        <f>SUM(W17:W22)</f>
        <v>0</v>
      </c>
      <c r="X24" s="2358">
        <f t="shared" si="14"/>
        <v>0</v>
      </c>
      <c r="Y24" s="2358">
        <f t="shared" si="14"/>
        <v>0</v>
      </c>
      <c r="Z24" s="2358">
        <f t="shared" si="14"/>
        <v>0</v>
      </c>
      <c r="AA24" s="2358">
        <f t="shared" si="14"/>
        <v>0</v>
      </c>
      <c r="AB24" s="2358">
        <f t="shared" si="14"/>
        <v>0</v>
      </c>
      <c r="AC24" s="2358">
        <f t="shared" si="14"/>
        <v>0</v>
      </c>
      <c r="AD24" s="2358">
        <f t="shared" si="14"/>
        <v>0</v>
      </c>
      <c r="AE24" s="2358">
        <f t="shared" si="14"/>
        <v>0</v>
      </c>
      <c r="AF24" s="2358">
        <f t="shared" si="14"/>
        <v>10</v>
      </c>
      <c r="AG24" s="2358">
        <f t="shared" si="14"/>
        <v>12</v>
      </c>
      <c r="AH24" s="2358">
        <f t="shared" si="14"/>
        <v>12</v>
      </c>
      <c r="AI24" s="2358">
        <f t="shared" si="14"/>
        <v>9</v>
      </c>
      <c r="AJ24" s="2358">
        <f t="shared" si="14"/>
        <v>3</v>
      </c>
      <c r="AK24" s="2358">
        <f t="shared" si="14"/>
        <v>10</v>
      </c>
      <c r="AL24" s="2358">
        <f t="shared" si="14"/>
        <v>10</v>
      </c>
      <c r="AM24" s="2358">
        <f t="shared" si="14"/>
        <v>12</v>
      </c>
      <c r="AN24" s="2358">
        <f t="shared" si="14"/>
        <v>0</v>
      </c>
      <c r="AO24" s="2358">
        <f t="shared" si="14"/>
        <v>3</v>
      </c>
      <c r="AP24" s="2358">
        <f t="shared" si="14"/>
        <v>39</v>
      </c>
      <c r="AQ24" s="2358">
        <f t="shared" si="14"/>
        <v>30</v>
      </c>
      <c r="AR24" s="2358">
        <f t="shared" si="14"/>
        <v>522</v>
      </c>
      <c r="AS24" s="2358">
        <f t="shared" si="14"/>
        <v>0</v>
      </c>
      <c r="AT24" s="2358">
        <f t="shared" si="14"/>
        <v>0</v>
      </c>
      <c r="AU24" s="2358">
        <f t="shared" si="14"/>
        <v>47</v>
      </c>
      <c r="AV24" s="2358">
        <f t="shared" si="14"/>
        <v>33</v>
      </c>
      <c r="AW24" s="2358">
        <f t="shared" si="14"/>
        <v>514</v>
      </c>
      <c r="AX24" s="2358">
        <f t="shared" si="14"/>
        <v>0</v>
      </c>
      <c r="AY24" s="2358">
        <f t="shared" si="14"/>
        <v>0</v>
      </c>
      <c r="AZ24" s="2358">
        <f t="shared" si="14"/>
        <v>31</v>
      </c>
      <c r="BA24" s="2358">
        <f t="shared" si="14"/>
        <v>56</v>
      </c>
      <c r="BB24" s="2358">
        <f t="shared" si="14"/>
        <v>507</v>
      </c>
      <c r="BC24" s="2358">
        <f t="shared" si="14"/>
        <v>0</v>
      </c>
      <c r="BD24" s="2358">
        <f t="shared" si="14"/>
        <v>0</v>
      </c>
      <c r="BE24" s="2358">
        <f t="shared" si="14"/>
        <v>0</v>
      </c>
      <c r="BF24" s="2358">
        <f t="shared" si="14"/>
        <v>0</v>
      </c>
      <c r="BG24" s="2358">
        <f t="shared" si="14"/>
        <v>594</v>
      </c>
      <c r="BH24" s="2358">
        <f t="shared" si="14"/>
        <v>0</v>
      </c>
      <c r="BI24" s="2358">
        <f t="shared" si="14"/>
        <v>0</v>
      </c>
      <c r="BJ24" s="2358">
        <f t="shared" si="14"/>
        <v>0</v>
      </c>
      <c r="BK24" s="2358">
        <f t="shared" si="14"/>
        <v>0</v>
      </c>
      <c r="BL24" s="2358">
        <f t="shared" si="14"/>
        <v>594</v>
      </c>
      <c r="BM24" s="2358">
        <f t="shared" si="14"/>
        <v>0</v>
      </c>
      <c r="BN24" s="2358">
        <f t="shared" si="14"/>
        <v>0</v>
      </c>
      <c r="BO24" s="2358">
        <f t="shared" si="14"/>
        <v>0</v>
      </c>
      <c r="BP24" s="2358">
        <f t="shared" si="14"/>
        <v>0</v>
      </c>
      <c r="BQ24" s="2358">
        <f t="shared" si="14"/>
        <v>594</v>
      </c>
      <c r="BR24" s="2358">
        <f t="shared" si="14"/>
        <v>0</v>
      </c>
      <c r="BS24" s="2358">
        <f t="shared" si="14"/>
        <v>0</v>
      </c>
      <c r="BT24" s="2358">
        <f t="shared" si="14"/>
        <v>0</v>
      </c>
      <c r="BU24" s="2358">
        <f t="shared" si="14"/>
        <v>0</v>
      </c>
      <c r="BV24" s="2358">
        <f t="shared" si="14"/>
        <v>594</v>
      </c>
      <c r="BW24" s="2358">
        <f t="shared" ref="BW24:DE24" si="16">SUM(BW17:BW22)</f>
        <v>0</v>
      </c>
      <c r="BX24" s="2358">
        <f t="shared" si="16"/>
        <v>0</v>
      </c>
      <c r="BY24" s="2358">
        <f t="shared" si="16"/>
        <v>0</v>
      </c>
      <c r="BZ24" s="2358">
        <f t="shared" si="16"/>
        <v>0</v>
      </c>
      <c r="CA24" s="2358">
        <f t="shared" si="16"/>
        <v>594</v>
      </c>
      <c r="CB24" s="2358">
        <f t="shared" si="16"/>
        <v>0</v>
      </c>
      <c r="CC24" s="2358">
        <f t="shared" si="16"/>
        <v>0</v>
      </c>
      <c r="CD24" s="2358">
        <f t="shared" si="16"/>
        <v>0</v>
      </c>
      <c r="CE24" s="2358">
        <f t="shared" si="16"/>
        <v>0</v>
      </c>
      <c r="CF24" s="2358">
        <f t="shared" si="16"/>
        <v>0</v>
      </c>
      <c r="CG24" s="2358">
        <f t="shared" si="16"/>
        <v>0</v>
      </c>
      <c r="CH24" s="2358">
        <f t="shared" si="16"/>
        <v>0</v>
      </c>
      <c r="CI24" s="2358">
        <f t="shared" si="16"/>
        <v>0</v>
      </c>
      <c r="CJ24" s="2358">
        <f t="shared" si="16"/>
        <v>0</v>
      </c>
      <c r="CK24" s="2358">
        <f t="shared" si="16"/>
        <v>0</v>
      </c>
      <c r="CL24" s="2358">
        <f t="shared" si="16"/>
        <v>0</v>
      </c>
      <c r="CM24" s="2358">
        <f t="shared" si="16"/>
        <v>0</v>
      </c>
      <c r="CN24" s="2358">
        <f t="shared" si="16"/>
        <v>0</v>
      </c>
      <c r="CO24" s="2358">
        <f t="shared" si="16"/>
        <v>0</v>
      </c>
      <c r="CP24" s="2358">
        <f t="shared" si="16"/>
        <v>0</v>
      </c>
      <c r="CQ24" s="2358">
        <f t="shared" si="16"/>
        <v>0</v>
      </c>
      <c r="CR24" s="2358">
        <f t="shared" si="16"/>
        <v>0</v>
      </c>
      <c r="CS24" s="2358">
        <f t="shared" si="16"/>
        <v>0</v>
      </c>
      <c r="CT24" s="2358">
        <f t="shared" si="16"/>
        <v>0</v>
      </c>
      <c r="CU24" s="2358">
        <f t="shared" si="16"/>
        <v>0</v>
      </c>
      <c r="CV24" s="2358">
        <f t="shared" si="16"/>
        <v>0</v>
      </c>
      <c r="CW24" s="2358">
        <f t="shared" si="16"/>
        <v>0</v>
      </c>
      <c r="CX24" s="2358">
        <f t="shared" si="16"/>
        <v>0</v>
      </c>
      <c r="CY24" s="2358">
        <f t="shared" si="16"/>
        <v>0</v>
      </c>
      <c r="CZ24" s="2358">
        <f t="shared" si="16"/>
        <v>0</v>
      </c>
      <c r="DA24" s="2358">
        <f t="shared" si="16"/>
        <v>0</v>
      </c>
      <c r="DB24" s="2358">
        <f t="shared" si="16"/>
        <v>0</v>
      </c>
      <c r="DC24" s="2358">
        <f t="shared" si="16"/>
        <v>39</v>
      </c>
      <c r="DD24" s="2358">
        <f t="shared" si="16"/>
        <v>12</v>
      </c>
      <c r="DE24" s="2359">
        <f t="shared" si="16"/>
        <v>543</v>
      </c>
      <c r="DF24" s="2359"/>
      <c r="DG24" s="2359"/>
      <c r="DH24" s="2359"/>
      <c r="DI24" s="2359"/>
      <c r="DJ24" s="2359"/>
      <c r="DK24" s="2359"/>
      <c r="DL24" s="2359"/>
      <c r="DM24" s="2359"/>
      <c r="DN24" s="2359"/>
      <c r="DO24" s="2359"/>
      <c r="DP24" s="2359"/>
      <c r="DQ24" s="2359"/>
      <c r="DR24" s="2359"/>
      <c r="DS24" s="2359"/>
      <c r="DT24" s="2359"/>
      <c r="DU24" s="2359"/>
      <c r="DV24" s="2359"/>
      <c r="DW24" s="2359"/>
      <c r="DX24" s="2359"/>
      <c r="DY24" s="2359"/>
      <c r="DZ24" s="2359"/>
      <c r="EA24" s="2359"/>
      <c r="EB24" s="2359"/>
      <c r="EC24" s="2359"/>
      <c r="ED24" s="2359"/>
      <c r="EE24" s="2359"/>
      <c r="EF24" s="2359"/>
      <c r="EG24" s="2359"/>
      <c r="EH24" s="2359"/>
      <c r="EI24" s="2359"/>
      <c r="EJ24" s="2359"/>
      <c r="EK24" s="2359"/>
      <c r="EL24" s="2359"/>
      <c r="EM24" s="2359"/>
      <c r="EN24" s="2359"/>
      <c r="EO24" s="2359"/>
      <c r="EP24" s="2359"/>
      <c r="EQ24" s="2359"/>
      <c r="ER24" s="2359"/>
      <c r="ES24" s="2359"/>
      <c r="ET24" s="2359"/>
      <c r="EU24" s="2359"/>
      <c r="EV24" s="2359"/>
      <c r="EW24" s="2359"/>
      <c r="EX24" s="2359"/>
      <c r="EY24" s="2359"/>
      <c r="EZ24" s="2359"/>
      <c r="FA24" s="2359"/>
      <c r="FB24" s="2359"/>
      <c r="FC24" s="2359"/>
      <c r="FD24" s="2359"/>
      <c r="FE24" s="2359"/>
      <c r="FF24" s="2359"/>
      <c r="FG24" s="2359"/>
      <c r="FH24" s="2359"/>
      <c r="FI24" s="2359"/>
      <c r="FJ24" s="2359"/>
      <c r="FK24" s="2359"/>
      <c r="FL24" s="2359"/>
      <c r="FM24" s="2359"/>
      <c r="FN24" s="2359"/>
      <c r="FO24" s="2359"/>
      <c r="FP24" s="2359"/>
      <c r="FQ24" s="2359"/>
      <c r="FR24" s="2359"/>
      <c r="FS24" s="2359"/>
      <c r="FT24" s="2359"/>
      <c r="FU24" s="2359"/>
      <c r="FV24" s="2359"/>
      <c r="FW24" s="2359"/>
      <c r="FX24" s="2359"/>
      <c r="FY24" s="2359"/>
      <c r="FZ24" s="2359"/>
      <c r="GA24" s="2358">
        <f>SUM(GA17:GA22)</f>
        <v>0</v>
      </c>
      <c r="GB24" s="2358">
        <f>SUM(GB17:GB22)</f>
        <v>0</v>
      </c>
      <c r="GC24" s="374"/>
      <c r="GD24" s="374"/>
      <c r="GE24" s="374"/>
      <c r="GF24" s="374"/>
      <c r="GG24" s="374"/>
      <c r="GH24" s="374"/>
      <c r="GI24" s="374"/>
      <c r="GJ24" s="374"/>
      <c r="GK24" s="374"/>
      <c r="GL24" s="374"/>
      <c r="GM24" s="374"/>
      <c r="GN24" s="374"/>
      <c r="GO24" s="374"/>
      <c r="GP24" s="374"/>
      <c r="GQ24" s="374"/>
      <c r="GR24" s="374"/>
      <c r="GS24" s="374"/>
    </row>
    <row r="25" spans="1:201" s="375" customFormat="1" ht="15.75" customHeight="1" thickBot="1">
      <c r="A25" s="2374" t="s">
        <v>1816</v>
      </c>
      <c r="B25" s="1385">
        <f>SUM(B11:B22)</f>
        <v>891</v>
      </c>
      <c r="C25" s="1385">
        <f>SUM(C11:C22)</f>
        <v>891</v>
      </c>
      <c r="D25" s="1385">
        <f>SUM(D11:D22)</f>
        <v>1782</v>
      </c>
      <c r="E25" s="2360">
        <f>SUM(E11:E22)</f>
        <v>0</v>
      </c>
      <c r="F25" s="2361">
        <f>SUM(F11:F22)</f>
        <v>0</v>
      </c>
      <c r="G25" s="2360">
        <f t="shared" ref="G25:AO25" si="17">SUM(G11:G22)</f>
        <v>26</v>
      </c>
      <c r="H25" s="2361">
        <f t="shared" si="17"/>
        <v>0</v>
      </c>
      <c r="I25" s="2361">
        <f t="shared" ref="I25:N25" si="18">SUM(I11:I22)</f>
        <v>0</v>
      </c>
      <c r="J25" s="2361">
        <f t="shared" si="18"/>
        <v>24</v>
      </c>
      <c r="K25" s="2362">
        <f t="shared" si="18"/>
        <v>0</v>
      </c>
      <c r="L25" s="2734">
        <f t="shared" si="18"/>
        <v>0</v>
      </c>
      <c r="M25" s="2362">
        <f t="shared" si="18"/>
        <v>214</v>
      </c>
      <c r="N25" s="2734">
        <f t="shared" si="18"/>
        <v>214</v>
      </c>
      <c r="O25" s="2361">
        <f t="shared" si="17"/>
        <v>0</v>
      </c>
      <c r="P25" s="2361">
        <f t="shared" si="17"/>
        <v>0</v>
      </c>
      <c r="Q25" s="2361">
        <f>SUM(Q11:Q22)</f>
        <v>0</v>
      </c>
      <c r="R25" s="2361">
        <f>SUM(R11:R22)</f>
        <v>0</v>
      </c>
      <c r="S25" s="2361">
        <f t="shared" si="17"/>
        <v>0</v>
      </c>
      <c r="T25" s="2361">
        <f t="shared" si="17"/>
        <v>0</v>
      </c>
      <c r="U25" s="2361">
        <f t="shared" si="17"/>
        <v>0</v>
      </c>
      <c r="V25" s="2361">
        <f>SUM(V11:V22)</f>
        <v>0</v>
      </c>
      <c r="W25" s="2361">
        <f>SUM(W11:W22)</f>
        <v>0</v>
      </c>
      <c r="X25" s="2361">
        <f t="shared" si="17"/>
        <v>0</v>
      </c>
      <c r="Y25" s="2361">
        <f t="shared" si="17"/>
        <v>0</v>
      </c>
      <c r="Z25" s="2361">
        <f t="shared" si="17"/>
        <v>0</v>
      </c>
      <c r="AA25" s="2361">
        <f t="shared" si="17"/>
        <v>0</v>
      </c>
      <c r="AB25" s="2361">
        <f t="shared" si="17"/>
        <v>0</v>
      </c>
      <c r="AC25" s="2361">
        <f t="shared" si="17"/>
        <v>0</v>
      </c>
      <c r="AD25" s="2361">
        <f t="shared" si="17"/>
        <v>0</v>
      </c>
      <c r="AE25" s="2361">
        <f t="shared" si="17"/>
        <v>0</v>
      </c>
      <c r="AF25" s="2361">
        <f t="shared" si="17"/>
        <v>21</v>
      </c>
      <c r="AG25" s="2361">
        <f t="shared" si="17"/>
        <v>24</v>
      </c>
      <c r="AH25" s="2361">
        <f t="shared" si="17"/>
        <v>23</v>
      </c>
      <c r="AI25" s="2361">
        <f t="shared" si="17"/>
        <v>14</v>
      </c>
      <c r="AJ25" s="2361">
        <f t="shared" si="17"/>
        <v>20</v>
      </c>
      <c r="AK25" s="2361">
        <f t="shared" si="17"/>
        <v>21</v>
      </c>
      <c r="AL25" s="2361">
        <f t="shared" si="17"/>
        <v>19</v>
      </c>
      <c r="AM25" s="2361">
        <f t="shared" si="17"/>
        <v>25</v>
      </c>
      <c r="AN25" s="2361">
        <f t="shared" si="17"/>
        <v>0</v>
      </c>
      <c r="AO25" s="2361">
        <f t="shared" si="17"/>
        <v>19</v>
      </c>
      <c r="AP25" s="2361">
        <f t="shared" ref="AP25:BU25" si="19">SUM(AP11:AP22)</f>
        <v>80</v>
      </c>
      <c r="AQ25" s="2361">
        <f t="shared" si="19"/>
        <v>90</v>
      </c>
      <c r="AR25" s="2361">
        <f t="shared" si="19"/>
        <v>1593</v>
      </c>
      <c r="AS25" s="2361">
        <f t="shared" si="19"/>
        <v>0</v>
      </c>
      <c r="AT25" s="2361">
        <f t="shared" si="19"/>
        <v>0</v>
      </c>
      <c r="AU25" s="2361">
        <f t="shared" si="19"/>
        <v>94</v>
      </c>
      <c r="AV25" s="2361">
        <f t="shared" si="19"/>
        <v>102</v>
      </c>
      <c r="AW25" s="2361">
        <f t="shared" si="19"/>
        <v>1586</v>
      </c>
      <c r="AX25" s="2361">
        <f t="shared" si="19"/>
        <v>0</v>
      </c>
      <c r="AY25" s="2361">
        <f t="shared" si="19"/>
        <v>0</v>
      </c>
      <c r="AZ25" s="2361">
        <f t="shared" si="19"/>
        <v>59</v>
      </c>
      <c r="BA25" s="2361">
        <f t="shared" si="19"/>
        <v>149</v>
      </c>
      <c r="BB25" s="2361">
        <f t="shared" si="19"/>
        <v>1574</v>
      </c>
      <c r="BC25" s="2361">
        <f t="shared" si="19"/>
        <v>0</v>
      </c>
      <c r="BD25" s="2361">
        <f t="shared" si="19"/>
        <v>0</v>
      </c>
      <c r="BE25" s="2361">
        <f t="shared" si="19"/>
        <v>0</v>
      </c>
      <c r="BF25" s="2361">
        <f t="shared" si="19"/>
        <v>0</v>
      </c>
      <c r="BG25" s="2361">
        <f t="shared" si="19"/>
        <v>1782</v>
      </c>
      <c r="BH25" s="2361">
        <f t="shared" si="19"/>
        <v>0</v>
      </c>
      <c r="BI25" s="2361">
        <f t="shared" si="19"/>
        <v>0</v>
      </c>
      <c r="BJ25" s="2361">
        <f t="shared" si="19"/>
        <v>0</v>
      </c>
      <c r="BK25" s="2361">
        <f t="shared" si="19"/>
        <v>0</v>
      </c>
      <c r="BL25" s="2361">
        <f t="shared" si="19"/>
        <v>1782</v>
      </c>
      <c r="BM25" s="2361">
        <f t="shared" si="19"/>
        <v>0</v>
      </c>
      <c r="BN25" s="2361">
        <f t="shared" si="19"/>
        <v>0</v>
      </c>
      <c r="BO25" s="2361">
        <f t="shared" si="19"/>
        <v>0</v>
      </c>
      <c r="BP25" s="2361">
        <f t="shared" si="19"/>
        <v>0</v>
      </c>
      <c r="BQ25" s="2361">
        <f t="shared" si="19"/>
        <v>1782</v>
      </c>
      <c r="BR25" s="2361">
        <f t="shared" si="19"/>
        <v>0</v>
      </c>
      <c r="BS25" s="2361">
        <f t="shared" si="19"/>
        <v>0</v>
      </c>
      <c r="BT25" s="2361">
        <f t="shared" si="19"/>
        <v>0</v>
      </c>
      <c r="BU25" s="2361">
        <f t="shared" si="19"/>
        <v>0</v>
      </c>
      <c r="BV25" s="2361">
        <f t="shared" ref="BV25:DA25" si="20">SUM(BV11:BV22)</f>
        <v>1782</v>
      </c>
      <c r="BW25" s="2361">
        <f t="shared" si="20"/>
        <v>0</v>
      </c>
      <c r="BX25" s="2361">
        <f t="shared" si="20"/>
        <v>0</v>
      </c>
      <c r="BY25" s="2361">
        <f t="shared" si="20"/>
        <v>0</v>
      </c>
      <c r="BZ25" s="2361">
        <f t="shared" si="20"/>
        <v>0</v>
      </c>
      <c r="CA25" s="2361">
        <f t="shared" si="20"/>
        <v>1782</v>
      </c>
      <c r="CB25" s="2361">
        <f t="shared" si="20"/>
        <v>0</v>
      </c>
      <c r="CC25" s="2361">
        <f t="shared" si="20"/>
        <v>0</v>
      </c>
      <c r="CD25" s="2361">
        <f t="shared" si="20"/>
        <v>0</v>
      </c>
      <c r="CE25" s="2361">
        <f t="shared" si="20"/>
        <v>0</v>
      </c>
      <c r="CF25" s="2361">
        <f t="shared" si="20"/>
        <v>0</v>
      </c>
      <c r="CG25" s="2361">
        <f t="shared" si="20"/>
        <v>0</v>
      </c>
      <c r="CH25" s="2361">
        <f t="shared" si="20"/>
        <v>0</v>
      </c>
      <c r="CI25" s="2361">
        <f t="shared" si="20"/>
        <v>0</v>
      </c>
      <c r="CJ25" s="2361">
        <f t="shared" si="20"/>
        <v>0</v>
      </c>
      <c r="CK25" s="2361">
        <f t="shared" si="20"/>
        <v>0</v>
      </c>
      <c r="CL25" s="2361">
        <f t="shared" si="20"/>
        <v>0</v>
      </c>
      <c r="CM25" s="2361">
        <f t="shared" si="20"/>
        <v>0</v>
      </c>
      <c r="CN25" s="2361">
        <f t="shared" si="20"/>
        <v>0</v>
      </c>
      <c r="CO25" s="2361">
        <f t="shared" si="20"/>
        <v>0</v>
      </c>
      <c r="CP25" s="2361">
        <f t="shared" si="20"/>
        <v>0</v>
      </c>
      <c r="CQ25" s="2361">
        <f t="shared" si="20"/>
        <v>0</v>
      </c>
      <c r="CR25" s="2361">
        <f t="shared" si="20"/>
        <v>0</v>
      </c>
      <c r="CS25" s="2361">
        <f t="shared" si="20"/>
        <v>0</v>
      </c>
      <c r="CT25" s="2361">
        <f t="shared" si="20"/>
        <v>0</v>
      </c>
      <c r="CU25" s="2361">
        <f t="shared" si="20"/>
        <v>0</v>
      </c>
      <c r="CV25" s="2361">
        <f t="shared" si="20"/>
        <v>0</v>
      </c>
      <c r="CW25" s="2361">
        <f t="shared" si="20"/>
        <v>0</v>
      </c>
      <c r="CX25" s="2361">
        <f t="shared" si="20"/>
        <v>0</v>
      </c>
      <c r="CY25" s="2361">
        <f t="shared" si="20"/>
        <v>0</v>
      </c>
      <c r="CZ25" s="2361">
        <f t="shared" si="20"/>
        <v>0</v>
      </c>
      <c r="DA25" s="2361">
        <f t="shared" si="20"/>
        <v>0</v>
      </c>
      <c r="DB25" s="2361">
        <f>SUM(DB11:DB22)</f>
        <v>0</v>
      </c>
      <c r="DC25" s="2361">
        <f>SUM(DC11:DC22)</f>
        <v>116</v>
      </c>
      <c r="DD25" s="2361">
        <f>SUM(DD11:DD22)</f>
        <v>35</v>
      </c>
      <c r="DE25" s="2362">
        <f>SUM(DE11:DE22)</f>
        <v>1631</v>
      </c>
      <c r="DF25" s="2362"/>
      <c r="DG25" s="2362"/>
      <c r="DH25" s="2362"/>
      <c r="DI25" s="2362"/>
      <c r="DJ25" s="2362"/>
      <c r="DK25" s="2362"/>
      <c r="DL25" s="2362"/>
      <c r="DM25" s="2362"/>
      <c r="DN25" s="2362"/>
      <c r="DO25" s="2362"/>
      <c r="DP25" s="2362"/>
      <c r="DQ25" s="2362"/>
      <c r="DR25" s="2362"/>
      <c r="DS25" s="2362"/>
      <c r="DT25" s="2362"/>
      <c r="DU25" s="2362"/>
      <c r="DV25" s="2362"/>
      <c r="DW25" s="2362"/>
      <c r="DX25" s="2362"/>
      <c r="DY25" s="2362"/>
      <c r="DZ25" s="2362"/>
      <c r="EA25" s="2362"/>
      <c r="EB25" s="2362"/>
      <c r="EC25" s="2362"/>
      <c r="ED25" s="2362"/>
      <c r="EE25" s="2362"/>
      <c r="EF25" s="2362"/>
      <c r="EG25" s="2362"/>
      <c r="EH25" s="2362"/>
      <c r="EI25" s="2362"/>
      <c r="EJ25" s="2362"/>
      <c r="EK25" s="2362"/>
      <c r="EL25" s="2362"/>
      <c r="EM25" s="2362"/>
      <c r="EN25" s="2362"/>
      <c r="EO25" s="2362"/>
      <c r="EP25" s="2362"/>
      <c r="EQ25" s="2362"/>
      <c r="ER25" s="2362"/>
      <c r="ES25" s="2362"/>
      <c r="ET25" s="2362"/>
      <c r="EU25" s="2362"/>
      <c r="EV25" s="2362"/>
      <c r="EW25" s="2362"/>
      <c r="EX25" s="2362"/>
      <c r="EY25" s="2362"/>
      <c r="EZ25" s="2362"/>
      <c r="FA25" s="2362"/>
      <c r="FB25" s="2362"/>
      <c r="FC25" s="2362"/>
      <c r="FD25" s="2362"/>
      <c r="FE25" s="2362"/>
      <c r="FF25" s="2362"/>
      <c r="FG25" s="2362"/>
      <c r="FH25" s="2362"/>
      <c r="FI25" s="2362"/>
      <c r="FJ25" s="2362"/>
      <c r="FK25" s="2362"/>
      <c r="FL25" s="2362"/>
      <c r="FM25" s="2362"/>
      <c r="FN25" s="2362"/>
      <c r="FO25" s="2362"/>
      <c r="FP25" s="2362"/>
      <c r="FQ25" s="2362"/>
      <c r="FR25" s="2362"/>
      <c r="FS25" s="2362"/>
      <c r="FT25" s="2362"/>
      <c r="FU25" s="2362"/>
      <c r="FV25" s="2362"/>
      <c r="FW25" s="2362"/>
      <c r="FX25" s="2362"/>
      <c r="FY25" s="2362"/>
      <c r="FZ25" s="2362"/>
      <c r="GA25" s="2361">
        <f>SUM(GA11:GA22)</f>
        <v>0</v>
      </c>
      <c r="GB25" s="2361">
        <f>SUM(GB11:GB22)</f>
        <v>0</v>
      </c>
      <c r="GC25" s="374"/>
      <c r="GD25" s="374"/>
      <c r="GE25" s="374"/>
      <c r="GF25" s="374"/>
      <c r="GG25" s="374"/>
      <c r="GH25" s="374"/>
      <c r="GI25" s="374"/>
      <c r="GJ25" s="374"/>
      <c r="GK25" s="374"/>
      <c r="GL25" s="374"/>
      <c r="GM25" s="374"/>
      <c r="GN25" s="374"/>
      <c r="GO25" s="374"/>
      <c r="GP25" s="374"/>
      <c r="GQ25" s="374"/>
      <c r="GR25" s="374"/>
      <c r="GS25" s="374"/>
    </row>
    <row r="26" spans="1:201" s="136" customFormat="1" ht="15.75" customHeight="1" thickTop="1">
      <c r="AF26" s="304"/>
      <c r="AG26" s="304"/>
      <c r="AH26" s="304"/>
      <c r="AI26" s="304"/>
      <c r="AJ26" s="304"/>
      <c r="AM26" s="305"/>
      <c r="AN26" s="304"/>
      <c r="AO26" s="304"/>
      <c r="AP26" s="304"/>
      <c r="AQ26" s="304"/>
      <c r="AR26" s="304"/>
      <c r="AS26" s="304"/>
      <c r="AT26" s="304"/>
      <c r="AU26" s="304"/>
      <c r="AV26" s="304"/>
      <c r="AW26" s="304"/>
      <c r="AX26" s="304"/>
      <c r="AY26" s="304"/>
      <c r="AZ26" s="304"/>
      <c r="BA26" s="304"/>
      <c r="BB26" s="304"/>
      <c r="BC26" s="304"/>
      <c r="BD26" s="304"/>
      <c r="BE26" s="304"/>
      <c r="BF26" s="304"/>
      <c r="BG26" s="304"/>
      <c r="BH26" s="304"/>
      <c r="BI26" s="304"/>
      <c r="BJ26" s="304"/>
      <c r="BK26" s="304"/>
      <c r="BL26" s="304"/>
      <c r="BM26" s="304"/>
      <c r="BN26" s="304"/>
      <c r="BO26" s="304"/>
      <c r="BP26" s="304"/>
      <c r="BQ26" s="304"/>
      <c r="BR26" s="304"/>
      <c r="BS26" s="304"/>
      <c r="BT26" s="304"/>
      <c r="BU26" s="304"/>
      <c r="BV26" s="304"/>
      <c r="BW26" s="304"/>
      <c r="BX26" s="304"/>
      <c r="BY26" s="304"/>
      <c r="BZ26" s="304"/>
      <c r="CA26" s="304"/>
      <c r="CB26" s="304"/>
      <c r="CC26" s="304"/>
      <c r="CD26" s="304"/>
      <c r="CE26" s="304"/>
      <c r="CF26" s="304"/>
      <c r="CG26" s="304"/>
      <c r="CH26" s="304"/>
      <c r="CI26" s="304"/>
      <c r="CJ26" s="304"/>
      <c r="CK26" s="304"/>
      <c r="CL26" s="304"/>
      <c r="CM26" s="304"/>
      <c r="CN26" s="304"/>
      <c r="CO26" s="304"/>
      <c r="CP26" s="304"/>
      <c r="CQ26" s="304"/>
      <c r="CR26" s="304"/>
      <c r="CS26" s="304"/>
      <c r="CT26" s="304"/>
      <c r="CU26" s="304"/>
      <c r="CV26" s="304"/>
      <c r="CW26" s="304"/>
      <c r="CX26" s="304"/>
      <c r="CY26" s="304"/>
      <c r="CZ26" s="304"/>
      <c r="DA26" s="304"/>
      <c r="DB26" s="304"/>
      <c r="DC26" s="304"/>
      <c r="DD26" s="304"/>
      <c r="DE26" s="304"/>
      <c r="DF26" s="306"/>
      <c r="DG26" s="306"/>
      <c r="DH26" s="306"/>
      <c r="DI26" s="306"/>
      <c r="DJ26" s="306"/>
      <c r="FN26" s="316"/>
      <c r="FO26" s="316"/>
      <c r="FP26" s="316"/>
      <c r="FQ26" s="316"/>
      <c r="FR26" s="316"/>
      <c r="FS26" s="316"/>
      <c r="FT26" s="316"/>
      <c r="FU26" s="316"/>
      <c r="FV26" s="307"/>
      <c r="FW26" s="307"/>
      <c r="FX26" s="307"/>
      <c r="FY26" s="307"/>
      <c r="FZ26" s="307"/>
      <c r="GA26" s="303"/>
      <c r="GB26" s="304"/>
      <c r="GC26" s="304"/>
      <c r="GD26" s="304"/>
      <c r="GE26" s="304"/>
      <c r="GF26" s="304"/>
      <c r="GG26" s="304"/>
      <c r="GH26" s="304"/>
      <c r="GI26" s="304"/>
      <c r="GJ26" s="304"/>
      <c r="GK26" s="304"/>
      <c r="GL26" s="304"/>
      <c r="GM26" s="304"/>
      <c r="GN26" s="304"/>
      <c r="GO26" s="304"/>
      <c r="GP26" s="304"/>
      <c r="GQ26" s="304"/>
      <c r="GR26" s="304"/>
      <c r="GS26" s="304"/>
    </row>
    <row r="27" spans="1:201" s="136" customFormat="1" ht="15.75" customHeight="1">
      <c r="E27" s="537"/>
      <c r="F27" s="537"/>
      <c r="G27" s="155"/>
      <c r="H27" s="155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155"/>
      <c r="U27" s="537"/>
      <c r="AF27" s="304"/>
      <c r="AG27" s="304"/>
      <c r="AH27" s="304"/>
      <c r="AI27" s="304"/>
      <c r="AJ27" s="304"/>
      <c r="AM27" s="305"/>
      <c r="AN27" s="304"/>
      <c r="AO27" s="304"/>
      <c r="AP27" s="304"/>
      <c r="AQ27" s="304"/>
      <c r="AR27" s="304"/>
      <c r="AS27" s="304"/>
      <c r="AT27" s="304"/>
      <c r="AU27" s="304"/>
      <c r="AV27" s="304"/>
      <c r="AW27" s="304"/>
      <c r="AX27" s="304"/>
      <c r="AY27" s="304"/>
      <c r="AZ27" s="304"/>
      <c r="BA27" s="304"/>
      <c r="BB27" s="304"/>
      <c r="BC27" s="304"/>
      <c r="BD27" s="304"/>
      <c r="BE27" s="304"/>
      <c r="BF27" s="304"/>
      <c r="BG27" s="304"/>
      <c r="BH27" s="304"/>
      <c r="BI27" s="304"/>
      <c r="BJ27" s="304"/>
      <c r="BK27" s="304"/>
      <c r="BL27" s="304"/>
      <c r="BM27" s="304"/>
      <c r="BN27" s="304"/>
      <c r="BO27" s="304"/>
      <c r="BP27" s="304"/>
      <c r="BQ27" s="304"/>
      <c r="BR27" s="304"/>
      <c r="BS27" s="304"/>
      <c r="BT27" s="304"/>
      <c r="BU27" s="304"/>
      <c r="BV27" s="304"/>
      <c r="BW27" s="304"/>
      <c r="BX27" s="304"/>
      <c r="BY27" s="304"/>
      <c r="BZ27" s="304"/>
      <c r="CA27" s="304"/>
      <c r="CB27" s="304"/>
      <c r="CC27" s="304"/>
      <c r="CD27" s="304"/>
      <c r="CE27" s="304"/>
      <c r="CF27" s="304"/>
      <c r="CG27" s="304"/>
      <c r="CH27" s="304"/>
      <c r="CI27" s="304"/>
      <c r="CJ27" s="304"/>
      <c r="CK27" s="304"/>
      <c r="CL27" s="304"/>
      <c r="CM27" s="304"/>
      <c r="CN27" s="304"/>
      <c r="CO27" s="304"/>
      <c r="CP27" s="304"/>
      <c r="CQ27" s="304"/>
      <c r="CR27" s="304"/>
      <c r="CS27" s="304"/>
      <c r="CT27" s="304"/>
      <c r="CU27" s="304"/>
      <c r="CV27" s="304"/>
      <c r="CW27" s="304"/>
      <c r="CX27" s="304"/>
      <c r="CY27" s="304"/>
      <c r="CZ27" s="304"/>
      <c r="DA27" s="304"/>
      <c r="DB27" s="304"/>
      <c r="DC27" s="304"/>
      <c r="DD27" s="304"/>
      <c r="DE27" s="304"/>
      <c r="DF27" s="306"/>
      <c r="DG27" s="306"/>
      <c r="DH27" s="306"/>
      <c r="DI27" s="306"/>
      <c r="DJ27" s="306"/>
      <c r="FN27" s="316"/>
      <c r="FO27" s="316"/>
      <c r="FP27" s="316"/>
      <c r="FQ27" s="316"/>
      <c r="FR27" s="316"/>
      <c r="FS27" s="316"/>
      <c r="FT27" s="316"/>
      <c r="FU27" s="316"/>
      <c r="FV27" s="304"/>
      <c r="FW27" s="304"/>
      <c r="FX27" s="304"/>
      <c r="FY27" s="304"/>
      <c r="FZ27" s="304"/>
      <c r="GA27" s="303"/>
      <c r="GB27" s="304"/>
      <c r="GC27" s="304"/>
      <c r="GD27" s="304"/>
      <c r="GE27" s="304"/>
      <c r="GF27" s="304"/>
      <c r="GG27" s="304"/>
      <c r="GH27" s="304"/>
      <c r="GI27" s="304"/>
      <c r="GJ27" s="304"/>
      <c r="GK27" s="304"/>
      <c r="GL27" s="304"/>
      <c r="GM27" s="304"/>
      <c r="GN27" s="304"/>
      <c r="GO27" s="304"/>
      <c r="GP27" s="304"/>
      <c r="GQ27" s="304"/>
      <c r="GR27" s="304"/>
      <c r="GS27" s="304"/>
    </row>
    <row r="28" spans="1:201" ht="15.75" customHeight="1">
      <c r="E28" s="537"/>
      <c r="F28" s="537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537"/>
      <c r="CZ28" s="23"/>
      <c r="DA28" s="4"/>
      <c r="DB28" s="4"/>
      <c r="DC28" s="4"/>
      <c r="DD28" s="4"/>
      <c r="DE28" s="4"/>
      <c r="GA28" s="271"/>
    </row>
    <row r="29" spans="1:201" ht="15.75" customHeight="1"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CZ29" s="4"/>
      <c r="DA29" s="23"/>
      <c r="DB29" s="23"/>
      <c r="DC29" s="23"/>
      <c r="DD29" s="23"/>
      <c r="DE29" s="23"/>
    </row>
    <row r="30" spans="1:201" ht="15.75" customHeight="1"/>
    <row r="31" spans="1:201" ht="15.75" customHeight="1"/>
    <row r="32" spans="1:20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</sheetData>
  <phoneticPr fontId="2" type="noConversion"/>
  <conditionalFormatting sqref="AR11:AR22 CZ11:CZ22 AW11:AW22 BB11:BB22 BG11:BG22 BL11:BL22 BQ11:BQ22 BV11:BV22 CA11:CA22 CF11:CF22 CK11:CK22 CP11:CP22 CU11:CU22 DE11:DE22">
    <cfRule type="cellIs" dxfId="104" priority="2" stopIfTrue="1" operator="lessThan">
      <formula>0</formula>
    </cfRule>
  </conditionalFormatting>
  <conditionalFormatting sqref="E11:AM22">
    <cfRule type="expression" dxfId="103" priority="1" stopIfTrue="1">
      <formula>E11&gt;$D11</formula>
    </cfRule>
  </conditionalFormatting>
  <dataValidations count="1">
    <dataValidation type="whole" operator="greaterThanOrEqual" allowBlank="1" showInputMessage="1" showErrorMessage="1" sqref="DG26:FZ27 B23:F25 DG23:GB25 V23:DF27 G23:U26">
      <formula1>0</formula1>
    </dataValidation>
  </dataValidations>
  <pageMargins left="0.15748031496062992" right="0.15748031496062992" top="0.98425196850393704" bottom="0.98425196850393704" header="0.51181102362204722" footer="0.51181102362204722"/>
  <pageSetup paperSize="9" orientation="landscape" r:id="rId1"/>
  <headerFooter alignWithMargins="0">
    <oddHeader>หน้าที่ &amp;P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12"/>
  </sheetPr>
  <dimension ref="A1:Z52"/>
  <sheetViews>
    <sheetView showGridLines="0" topLeftCell="V1" zoomScale="75" workbookViewId="0">
      <pane ySplit="10" topLeftCell="A11" activePane="bottomLeft" state="frozen"/>
      <selection activeCell="A7" sqref="A7"/>
      <selection pane="bottomLeft" activeCell="W11" sqref="W11"/>
    </sheetView>
  </sheetViews>
  <sheetFormatPr defaultRowHeight="18.75" customHeight="1"/>
  <cols>
    <col min="1" max="1" width="23.42578125" style="48" customWidth="1"/>
    <col min="2" max="5" width="13.140625" style="48" customWidth="1"/>
    <col min="6" max="6" width="24.28515625" style="48" customWidth="1"/>
    <col min="7" max="10" width="13.140625" style="48" customWidth="1"/>
    <col min="11" max="11" width="25.5703125" style="48" customWidth="1"/>
    <col min="12" max="15" width="13.140625" style="48" customWidth="1"/>
    <col min="16" max="16" width="19.85546875" style="48" customWidth="1"/>
    <col min="17" max="20" width="11.28515625" style="48" customWidth="1"/>
    <col min="21" max="21" width="83.7109375" style="48" customWidth="1"/>
    <col min="22" max="22" width="56.5703125" style="48" customWidth="1"/>
    <col min="23" max="23" width="14.140625" style="48" customWidth="1"/>
    <col min="24" max="24" width="42.140625" style="48" customWidth="1"/>
    <col min="25" max="25" width="80.7109375" style="48" customWidth="1"/>
    <col min="26" max="16384" width="9.140625" style="48"/>
  </cols>
  <sheetData>
    <row r="1" spans="1:26" ht="18.75" hidden="1" customHeight="1">
      <c r="A1" s="707">
        <v>1</v>
      </c>
      <c r="B1" s="707">
        <v>0.1</v>
      </c>
      <c r="C1" s="707" t="s">
        <v>263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707">
        <v>1</v>
      </c>
      <c r="W1" s="707">
        <v>0.1</v>
      </c>
      <c r="X1" s="707" t="s">
        <v>582</v>
      </c>
      <c r="Y1" s="707" t="s">
        <v>1857</v>
      </c>
    </row>
    <row r="2" spans="1:26" ht="18.75" hidden="1" customHeight="1">
      <c r="A2" s="707">
        <v>2</v>
      </c>
      <c r="B2" s="707">
        <v>1.5</v>
      </c>
      <c r="C2" s="707" t="s">
        <v>226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707">
        <v>2</v>
      </c>
      <c r="W2" s="707">
        <v>1.5</v>
      </c>
      <c r="X2" s="707" t="s">
        <v>263</v>
      </c>
      <c r="Y2" s="707" t="s">
        <v>1858</v>
      </c>
    </row>
    <row r="3" spans="1:26" ht="18.75" hidden="1" customHeight="1">
      <c r="A3" s="707">
        <v>3</v>
      </c>
      <c r="B3" s="707">
        <v>2.5</v>
      </c>
      <c r="C3" s="707" t="s">
        <v>227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707">
        <v>3</v>
      </c>
      <c r="W3" s="707">
        <v>2.5</v>
      </c>
      <c r="X3" s="707" t="s">
        <v>226</v>
      </c>
      <c r="Y3" s="707" t="s">
        <v>1592</v>
      </c>
    </row>
    <row r="4" spans="1:26" ht="18.75" hidden="1" customHeight="1">
      <c r="A4" s="707">
        <v>4</v>
      </c>
      <c r="B4" s="707">
        <v>3.5</v>
      </c>
      <c r="C4" s="707" t="s">
        <v>743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707">
        <v>4</v>
      </c>
      <c r="W4" s="707">
        <v>3.5</v>
      </c>
      <c r="X4" s="707" t="s">
        <v>227</v>
      </c>
      <c r="Y4" s="707" t="s">
        <v>1593</v>
      </c>
    </row>
    <row r="5" spans="1:26" ht="18.75" hidden="1" customHeight="1">
      <c r="A5" s="707">
        <v>5</v>
      </c>
      <c r="B5" s="707">
        <v>4.5</v>
      </c>
      <c r="C5" s="707" t="s">
        <v>744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707">
        <v>5</v>
      </c>
      <c r="W5" s="707">
        <v>4.5</v>
      </c>
      <c r="X5" s="707" t="s">
        <v>743</v>
      </c>
      <c r="Y5" s="707"/>
    </row>
    <row r="6" spans="1:26" ht="18.75" hidden="1" customHeight="1">
      <c r="A6" s="707"/>
      <c r="B6" s="707"/>
      <c r="C6" s="70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707"/>
      <c r="W6" s="707"/>
      <c r="X6" s="707"/>
      <c r="Y6" s="707"/>
    </row>
    <row r="7" spans="1:26" ht="25.5" customHeight="1">
      <c r="A7" s="847" t="s">
        <v>2196</v>
      </c>
      <c r="B7" s="847"/>
      <c r="C7" s="847"/>
      <c r="D7" s="847"/>
      <c r="E7" s="847"/>
      <c r="F7" s="847"/>
      <c r="G7" s="847"/>
      <c r="H7" s="847"/>
      <c r="I7" s="847"/>
      <c r="J7" s="847"/>
      <c r="K7" s="847"/>
      <c r="L7" s="847"/>
      <c r="M7" s="847"/>
      <c r="N7" s="847"/>
      <c r="O7" s="847"/>
      <c r="P7" s="847"/>
      <c r="Q7" s="847"/>
      <c r="R7" s="847"/>
      <c r="S7" s="847"/>
      <c r="T7" s="847"/>
      <c r="U7" s="847"/>
      <c r="V7" s="848"/>
      <c r="W7" s="848"/>
      <c r="X7" s="848"/>
      <c r="Y7" s="849"/>
      <c r="Z7" s="854"/>
    </row>
    <row r="8" spans="1:26" ht="20.25" customHeight="1">
      <c r="A8" s="2557" t="s">
        <v>1859</v>
      </c>
      <c r="B8" s="2558"/>
      <c r="C8" s="2558"/>
      <c r="D8" s="3065">
        <f>พื้นฐาน!J1-1</f>
        <v>2557</v>
      </c>
      <c r="E8" s="3066" t="s">
        <v>2032</v>
      </c>
      <c r="F8" s="850"/>
      <c r="G8" s="850"/>
      <c r="H8" s="850"/>
      <c r="I8" s="850"/>
      <c r="J8" s="850"/>
      <c r="K8" s="850"/>
      <c r="L8" s="850"/>
      <c r="M8" s="850"/>
      <c r="N8" s="850"/>
      <c r="O8" s="850"/>
      <c r="P8" s="850"/>
      <c r="Q8" s="850"/>
      <c r="R8" s="850"/>
      <c r="S8" s="850"/>
      <c r="T8" s="850"/>
      <c r="U8" s="3270"/>
      <c r="V8" s="851" t="s">
        <v>231</v>
      </c>
      <c r="W8" s="852"/>
      <c r="X8" s="852"/>
      <c r="Y8" s="853"/>
      <c r="Z8" s="854"/>
    </row>
    <row r="9" spans="1:26" ht="15" customHeight="1">
      <c r="A9" s="2560" t="s">
        <v>888</v>
      </c>
      <c r="B9" s="2561"/>
      <c r="C9" s="2561"/>
      <c r="D9" s="2562"/>
      <c r="E9" s="2563"/>
      <c r="F9" s="2554" t="s">
        <v>884</v>
      </c>
      <c r="G9" s="2559"/>
      <c r="H9" s="2559"/>
      <c r="I9" s="2555"/>
      <c r="J9" s="2556"/>
      <c r="K9" s="2566" t="s">
        <v>885</v>
      </c>
      <c r="L9" s="2567"/>
      <c r="M9" s="2567"/>
      <c r="N9" s="2568"/>
      <c r="O9" s="2865"/>
      <c r="P9" s="3261" t="s">
        <v>42</v>
      </c>
      <c r="Q9" s="2559"/>
      <c r="R9" s="2559"/>
      <c r="S9" s="2555"/>
      <c r="T9" s="2556"/>
      <c r="U9" s="3271" t="s">
        <v>1361</v>
      </c>
      <c r="V9" s="282" t="s">
        <v>231</v>
      </c>
      <c r="W9" s="283"/>
      <c r="X9" s="283"/>
      <c r="Y9" s="1409" t="s">
        <v>746</v>
      </c>
      <c r="Z9" s="854"/>
    </row>
    <row r="10" spans="1:26" ht="15.75" customHeight="1">
      <c r="A10" s="3263" t="s">
        <v>1578</v>
      </c>
      <c r="B10" s="3264" t="s">
        <v>1581</v>
      </c>
      <c r="C10" s="2563"/>
      <c r="D10" s="3264" t="s">
        <v>1582</v>
      </c>
      <c r="E10" s="2563"/>
      <c r="F10" s="3254" t="s">
        <v>1578</v>
      </c>
      <c r="G10" s="3255" t="s">
        <v>1581</v>
      </c>
      <c r="H10" s="2556"/>
      <c r="I10" s="3255" t="s">
        <v>1582</v>
      </c>
      <c r="J10" s="3256"/>
      <c r="K10" s="3257" t="s">
        <v>1578</v>
      </c>
      <c r="L10" s="3258" t="s">
        <v>1581</v>
      </c>
      <c r="M10" s="3259"/>
      <c r="N10" s="3258" t="s">
        <v>1582</v>
      </c>
      <c r="O10" s="3265"/>
      <c r="P10" s="3262" t="s">
        <v>41</v>
      </c>
      <c r="Q10" s="3255" t="s">
        <v>1581</v>
      </c>
      <c r="R10" s="2556"/>
      <c r="S10" s="3255" t="s">
        <v>1582</v>
      </c>
      <c r="T10" s="2556"/>
      <c r="U10" s="2984" t="str">
        <f>"ปีที่แล้วมา  ( ปีการศึกษา  "&amp;MENU!F1-1&amp;" )"</f>
        <v>ปีที่แล้วมา  ( ปีการศึกษา  2557 )</v>
      </c>
      <c r="V10" s="323" t="s">
        <v>1884</v>
      </c>
      <c r="W10" s="284" t="s">
        <v>1891</v>
      </c>
      <c r="X10" s="2725" t="s">
        <v>229</v>
      </c>
      <c r="Y10" s="1410" t="s">
        <v>2044</v>
      </c>
      <c r="Z10" s="854"/>
    </row>
    <row r="11" spans="1:26" s="2335" customFormat="1" ht="15.75" customHeight="1">
      <c r="A11" s="2564" t="s">
        <v>161</v>
      </c>
      <c r="B11" s="2598"/>
      <c r="C11" s="2595" t="str">
        <f>IF(B11=0," ",LOOKUP(B11,$B$1:$B$5,$C$1:$C$5))</f>
        <v xml:space="preserve"> </v>
      </c>
      <c r="D11" s="2990">
        <f>B11</f>
        <v>0</v>
      </c>
      <c r="E11" s="2595" t="str">
        <f>IF(D11=0," ",LOOKUP(D11,$B$1:$B$5,$C$1:$C$5))</f>
        <v xml:space="preserve"> </v>
      </c>
      <c r="F11" s="2863" t="s">
        <v>174</v>
      </c>
      <c r="G11" s="2585"/>
      <c r="H11" s="2864" t="str">
        <f>IF(G11=0," ",LOOKUP(G11,$B$1:$B$5,$C$1:$C$5))</f>
        <v xml:space="preserve"> </v>
      </c>
      <c r="I11" s="2990">
        <f>G11</f>
        <v>0</v>
      </c>
      <c r="J11" s="2864" t="str">
        <f>IF(I11=0," ",LOOKUP(I11,$B$1:$B$5,$C$1:$C$5))</f>
        <v xml:space="preserve"> </v>
      </c>
      <c r="K11" s="2580" t="s">
        <v>169</v>
      </c>
      <c r="L11" s="2585"/>
      <c r="M11" s="2627" t="str">
        <f>IF(L11=0," ",LOOKUP(L11,$B$1:$B$5,$C$1:$C$5))</f>
        <v xml:space="preserve"> </v>
      </c>
      <c r="N11" s="2990">
        <f>L11</f>
        <v>0</v>
      </c>
      <c r="O11" s="2866" t="str">
        <f>IF(N11=0," ",LOOKUP(N11,$B$1:$B$5,$C$1:$C$5))</f>
        <v xml:space="preserve"> </v>
      </c>
      <c r="P11" s="2992" t="s">
        <v>43</v>
      </c>
      <c r="Q11" s="2585"/>
      <c r="R11" s="2606" t="str">
        <f>IF(Q11=0," ",LOOKUP(Q11,$B$1:$B$5,$C$1:$C$5))</f>
        <v xml:space="preserve"> </v>
      </c>
      <c r="S11" s="334"/>
      <c r="T11" s="2606" t="str">
        <f>IF(S11=0," ",LOOKUP(S11,$B$1:$B$5,$C$1:$C$5))</f>
        <v xml:space="preserve"> </v>
      </c>
      <c r="U11" s="1393" t="s">
        <v>494</v>
      </c>
      <c r="V11" s="2621" t="s">
        <v>181</v>
      </c>
      <c r="W11" s="329">
        <v>4</v>
      </c>
      <c r="X11" s="2724" t="str">
        <f>IF(W11=0," ",LOOKUP(W11,W$1:W$5,X$1:X$5))</f>
        <v>ดี</v>
      </c>
      <c r="Y11" s="2333" t="s">
        <v>494</v>
      </c>
      <c r="Z11" s="2334"/>
    </row>
    <row r="12" spans="1:26" s="2335" customFormat="1" ht="15.75" customHeight="1">
      <c r="A12" s="2564" t="s">
        <v>1583</v>
      </c>
      <c r="B12" s="2598"/>
      <c r="C12" s="2595" t="str">
        <f t="shared" ref="C12:E36" si="0">IF(B12=0," ",LOOKUP(B12,$B$1:$B$5,$C$1:$C$5))</f>
        <v xml:space="preserve"> </v>
      </c>
      <c r="D12" s="2986">
        <f t="shared" ref="D12:D36" si="1">B12</f>
        <v>0</v>
      </c>
      <c r="E12" s="2595" t="str">
        <f t="shared" si="0"/>
        <v xml:space="preserve"> </v>
      </c>
      <c r="F12" s="2863" t="s">
        <v>1583</v>
      </c>
      <c r="G12" s="2585"/>
      <c r="H12" s="2864" t="str">
        <f t="shared" ref="H12:H43" si="2">IF(G12=0," ",LOOKUP(G12,$B$1:$B$5,$C$1:$C$5))</f>
        <v xml:space="preserve"> </v>
      </c>
      <c r="I12" s="2986">
        <f t="shared" ref="I12:I43" si="3">G12</f>
        <v>0</v>
      </c>
      <c r="J12" s="2864" t="str">
        <f t="shared" ref="J12:J43" si="4">IF(I12=0," ",LOOKUP(I12,$B$1:$B$5,$C$1:$C$5))</f>
        <v xml:space="preserve"> </v>
      </c>
      <c r="K12" s="2580" t="s">
        <v>1583</v>
      </c>
      <c r="L12" s="2585"/>
      <c r="M12" s="2627" t="str">
        <f>IF(L12=0," ",LOOKUP(L12,$B$1:$B$5,$C$1:$C$5))</f>
        <v xml:space="preserve"> </v>
      </c>
      <c r="N12" s="2987">
        <f>L12</f>
        <v>0</v>
      </c>
      <c r="O12" s="2866" t="str">
        <f>IF(N12=0," ",LOOKUP(N12,$B$1:$B$5,$C$1:$C$5))</f>
        <v xml:space="preserve"> </v>
      </c>
      <c r="P12" s="2993" t="s">
        <v>44</v>
      </c>
      <c r="Q12" s="2585"/>
      <c r="R12" s="3075" t="str">
        <f t="shared" ref="R12:R25" si="5">IF(Q12=0," ",LOOKUP(Q12,$B$1:$B$5,$C$1:$C$5))</f>
        <v xml:space="preserve"> </v>
      </c>
      <c r="S12" s="334"/>
      <c r="T12" s="3075" t="str">
        <f t="shared" ref="T12:T25" si="6">IF(S12=0," ",LOOKUP(S12,$B$1:$B$5,$C$1:$C$5))</f>
        <v xml:space="preserve"> </v>
      </c>
      <c r="U12" s="194" t="s">
        <v>1603</v>
      </c>
      <c r="V12" s="2586" t="s">
        <v>233</v>
      </c>
      <c r="W12" s="329">
        <v>5</v>
      </c>
      <c r="X12" s="2724" t="str">
        <f t="shared" ref="X12:X23" si="7">IF(W12=0," ",LOOKUP(W12,W$1:W$5,X$1:X$5))</f>
        <v>ดีมาก</v>
      </c>
      <c r="Y12" s="343" t="s">
        <v>1205</v>
      </c>
      <c r="Z12" s="2334"/>
    </row>
    <row r="13" spans="1:26" s="2335" customFormat="1" ht="15.75" customHeight="1">
      <c r="A13" s="2564" t="s">
        <v>1584</v>
      </c>
      <c r="B13" s="2598"/>
      <c r="C13" s="2595" t="str">
        <f t="shared" si="0"/>
        <v xml:space="preserve"> </v>
      </c>
      <c r="D13" s="2986">
        <f t="shared" si="1"/>
        <v>0</v>
      </c>
      <c r="E13" s="2595" t="str">
        <f t="shared" si="0"/>
        <v xml:space="preserve"> </v>
      </c>
      <c r="F13" s="2863" t="s">
        <v>1584</v>
      </c>
      <c r="G13" s="2585"/>
      <c r="H13" s="2864" t="str">
        <f t="shared" si="2"/>
        <v xml:space="preserve"> </v>
      </c>
      <c r="I13" s="2986">
        <f t="shared" si="3"/>
        <v>0</v>
      </c>
      <c r="J13" s="2864" t="str">
        <f t="shared" si="4"/>
        <v xml:space="preserve"> </v>
      </c>
      <c r="K13" s="2624" t="s">
        <v>886</v>
      </c>
      <c r="L13" s="2570"/>
      <c r="M13" s="2570"/>
      <c r="N13" s="2571"/>
      <c r="O13" s="2867"/>
      <c r="P13" s="2993" t="s">
        <v>45</v>
      </c>
      <c r="Q13" s="2585"/>
      <c r="R13" s="3075" t="str">
        <f t="shared" si="5"/>
        <v xml:space="preserve"> </v>
      </c>
      <c r="S13" s="334"/>
      <c r="T13" s="3075" t="str">
        <f t="shared" si="6"/>
        <v xml:space="preserve"> </v>
      </c>
      <c r="U13" s="194" t="s">
        <v>1604</v>
      </c>
      <c r="V13" s="2586" t="s">
        <v>2102</v>
      </c>
      <c r="W13" s="329">
        <v>3</v>
      </c>
      <c r="X13" s="2724" t="str">
        <f t="shared" si="7"/>
        <v>พอใช้</v>
      </c>
      <c r="Y13" s="343" t="s">
        <v>1206</v>
      </c>
      <c r="Z13" s="2334"/>
    </row>
    <row r="14" spans="1:26" s="2335" customFormat="1" ht="15.75" customHeight="1">
      <c r="A14" s="2564" t="s">
        <v>1585</v>
      </c>
      <c r="B14" s="2598"/>
      <c r="C14" s="2595" t="str">
        <f t="shared" si="0"/>
        <v xml:space="preserve"> </v>
      </c>
      <c r="D14" s="2986">
        <f t="shared" si="1"/>
        <v>0</v>
      </c>
      <c r="E14" s="2595" t="str">
        <f t="shared" si="0"/>
        <v xml:space="preserve"> </v>
      </c>
      <c r="F14" s="2863" t="s">
        <v>1585</v>
      </c>
      <c r="G14" s="2585"/>
      <c r="H14" s="2864" t="str">
        <f t="shared" si="2"/>
        <v xml:space="preserve"> </v>
      </c>
      <c r="I14" s="2986">
        <f t="shared" si="3"/>
        <v>0</v>
      </c>
      <c r="J14" s="2864" t="str">
        <f t="shared" si="4"/>
        <v xml:space="preserve"> </v>
      </c>
      <c r="K14" s="2857" t="s">
        <v>1578</v>
      </c>
      <c r="L14" s="2858" t="s">
        <v>1581</v>
      </c>
      <c r="M14" s="2572"/>
      <c r="N14" s="2858" t="s">
        <v>1582</v>
      </c>
      <c r="O14" s="2867"/>
      <c r="P14" s="2993" t="s">
        <v>46</v>
      </c>
      <c r="Q14" s="2585"/>
      <c r="R14" s="3075" t="str">
        <f t="shared" si="5"/>
        <v xml:space="preserve"> </v>
      </c>
      <c r="S14" s="334"/>
      <c r="T14" s="3075" t="str">
        <f t="shared" si="6"/>
        <v xml:space="preserve"> </v>
      </c>
      <c r="U14" s="194" t="s">
        <v>1605</v>
      </c>
      <c r="V14" s="2586" t="s">
        <v>2103</v>
      </c>
      <c r="W14" s="329">
        <v>5</v>
      </c>
      <c r="X14" s="2724" t="str">
        <f t="shared" si="7"/>
        <v>ดีมาก</v>
      </c>
      <c r="Y14" s="343" t="s">
        <v>1207</v>
      </c>
      <c r="Z14" s="2334"/>
    </row>
    <row r="15" spans="1:26" s="2335" customFormat="1" ht="15.75" customHeight="1">
      <c r="A15" s="2564" t="s">
        <v>1586</v>
      </c>
      <c r="B15" s="2598"/>
      <c r="C15" s="2595" t="str">
        <f t="shared" si="0"/>
        <v xml:space="preserve"> </v>
      </c>
      <c r="D15" s="2986">
        <f t="shared" si="1"/>
        <v>0</v>
      </c>
      <c r="E15" s="2595" t="str">
        <f t="shared" si="0"/>
        <v xml:space="preserve"> </v>
      </c>
      <c r="F15" s="2863" t="s">
        <v>1586</v>
      </c>
      <c r="G15" s="2585"/>
      <c r="H15" s="2864" t="str">
        <f t="shared" si="2"/>
        <v xml:space="preserve"> </v>
      </c>
      <c r="I15" s="2986">
        <f t="shared" si="3"/>
        <v>0</v>
      </c>
      <c r="J15" s="2864" t="str">
        <f t="shared" si="4"/>
        <v xml:space="preserve"> </v>
      </c>
      <c r="K15" s="2573" t="s">
        <v>179</v>
      </c>
      <c r="L15" s="2585"/>
      <c r="M15" s="2628" t="str">
        <f>IF(L15=0," ",LOOKUP(L15,$B$1:$B$5,$C$1:$C$5))</f>
        <v xml:space="preserve"> </v>
      </c>
      <c r="N15" s="2990">
        <f>L15</f>
        <v>0</v>
      </c>
      <c r="O15" s="2868" t="str">
        <f>IF(N15=0," ",LOOKUP(N15,$B$1:$B$5,$C$1:$C$5))</f>
        <v xml:space="preserve"> </v>
      </c>
      <c r="P15" s="2993" t="s">
        <v>47</v>
      </c>
      <c r="Q15" s="2585"/>
      <c r="R15" s="3075" t="str">
        <f t="shared" si="5"/>
        <v xml:space="preserve"> </v>
      </c>
      <c r="S15" s="334"/>
      <c r="T15" s="3075" t="str">
        <f t="shared" si="6"/>
        <v xml:space="preserve"> </v>
      </c>
      <c r="U15" s="194"/>
      <c r="V15" s="2586" t="s">
        <v>2104</v>
      </c>
      <c r="W15" s="329">
        <v>5</v>
      </c>
      <c r="X15" s="2724" t="str">
        <f t="shared" si="7"/>
        <v>ดีมาก</v>
      </c>
      <c r="Y15" s="343" t="s">
        <v>1208</v>
      </c>
      <c r="Z15" s="2334"/>
    </row>
    <row r="16" spans="1:26" s="2335" customFormat="1" ht="15.75" customHeight="1">
      <c r="A16" s="2599" t="s">
        <v>1587</v>
      </c>
      <c r="B16" s="2602"/>
      <c r="C16" s="2596" t="str">
        <f t="shared" si="0"/>
        <v xml:space="preserve"> </v>
      </c>
      <c r="D16" s="2988">
        <f t="shared" si="1"/>
        <v>0</v>
      </c>
      <c r="E16" s="2596" t="str">
        <f t="shared" si="0"/>
        <v xml:space="preserve"> </v>
      </c>
      <c r="F16" s="2863" t="s">
        <v>1587</v>
      </c>
      <c r="G16" s="2585"/>
      <c r="H16" s="2864" t="str">
        <f t="shared" si="2"/>
        <v xml:space="preserve"> </v>
      </c>
      <c r="I16" s="2986">
        <f t="shared" si="3"/>
        <v>0</v>
      </c>
      <c r="J16" s="2864" t="str">
        <f t="shared" si="4"/>
        <v xml:space="preserve"> </v>
      </c>
      <c r="K16" s="2573" t="s">
        <v>1583</v>
      </c>
      <c r="L16" s="2585"/>
      <c r="M16" s="2628" t="str">
        <f>IF(L16=0," ",LOOKUP(L16,$B$1:$B$5,$C$1:$C$5))</f>
        <v xml:space="preserve"> </v>
      </c>
      <c r="N16" s="2987">
        <f>L16</f>
        <v>0</v>
      </c>
      <c r="O16" s="2868" t="str">
        <f>IF(N16=0," ",LOOKUP(N16,$B$1:$B$5,$C$1:$C$5))</f>
        <v xml:space="preserve"> </v>
      </c>
      <c r="P16" s="3077" t="s">
        <v>1776</v>
      </c>
      <c r="Q16" s="2597"/>
      <c r="R16" s="3078" t="str">
        <f t="shared" si="5"/>
        <v xml:space="preserve"> </v>
      </c>
      <c r="S16" s="3067"/>
      <c r="T16" s="3078" t="str">
        <f t="shared" si="6"/>
        <v xml:space="preserve"> </v>
      </c>
      <c r="U16" s="194"/>
      <c r="V16" s="2586" t="s">
        <v>2105</v>
      </c>
      <c r="W16" s="329">
        <v>4</v>
      </c>
      <c r="X16" s="2724" t="str">
        <f t="shared" si="7"/>
        <v>ดี</v>
      </c>
      <c r="Y16" s="343" t="s">
        <v>1209</v>
      </c>
      <c r="Z16" s="2334"/>
    </row>
    <row r="17" spans="1:26" s="2335" customFormat="1" ht="15.75" customHeight="1">
      <c r="A17" s="2564" t="s">
        <v>162</v>
      </c>
      <c r="B17" s="2604"/>
      <c r="C17" s="2594" t="str">
        <f t="shared" si="0"/>
        <v xml:space="preserve"> </v>
      </c>
      <c r="D17" s="2990">
        <f t="shared" si="1"/>
        <v>0</v>
      </c>
      <c r="E17" s="2594" t="str">
        <f t="shared" si="0"/>
        <v xml:space="preserve"> </v>
      </c>
      <c r="F17" s="2863" t="s">
        <v>1588</v>
      </c>
      <c r="G17" s="2585"/>
      <c r="H17" s="2864" t="str">
        <f t="shared" si="2"/>
        <v xml:space="preserve"> </v>
      </c>
      <c r="I17" s="2986">
        <f t="shared" si="3"/>
        <v>0</v>
      </c>
      <c r="J17" s="2864" t="str">
        <f t="shared" si="4"/>
        <v xml:space="preserve"> </v>
      </c>
      <c r="K17" s="2859" t="s">
        <v>887</v>
      </c>
      <c r="L17" s="2574"/>
      <c r="M17" s="2574"/>
      <c r="N17" s="2575"/>
      <c r="O17" s="2583"/>
      <c r="P17" s="3079" t="s">
        <v>1777</v>
      </c>
      <c r="Q17" s="2604"/>
      <c r="R17" s="2593" t="str">
        <f t="shared" si="5"/>
        <v xml:space="preserve"> </v>
      </c>
      <c r="S17" s="3073"/>
      <c r="T17" s="2593" t="str">
        <f t="shared" si="6"/>
        <v xml:space="preserve"> </v>
      </c>
      <c r="U17" s="194"/>
      <c r="V17" s="2586" t="s">
        <v>2106</v>
      </c>
      <c r="W17" s="329">
        <v>4</v>
      </c>
      <c r="X17" s="2724" t="str">
        <f t="shared" si="7"/>
        <v>ดี</v>
      </c>
      <c r="Y17" s="343" t="s">
        <v>1210</v>
      </c>
      <c r="Z17" s="2334"/>
    </row>
    <row r="18" spans="1:26" s="2335" customFormat="1" ht="15.75" customHeight="1">
      <c r="A18" s="2564" t="s">
        <v>1583</v>
      </c>
      <c r="B18" s="2598"/>
      <c r="C18" s="2595" t="str">
        <f t="shared" si="0"/>
        <v xml:space="preserve"> </v>
      </c>
      <c r="D18" s="2986">
        <f t="shared" si="1"/>
        <v>0</v>
      </c>
      <c r="E18" s="2595" t="str">
        <f t="shared" si="0"/>
        <v xml:space="preserve"> </v>
      </c>
      <c r="F18" s="2863" t="s">
        <v>1589</v>
      </c>
      <c r="G18" s="2585"/>
      <c r="H18" s="2864" t="str">
        <f t="shared" si="2"/>
        <v xml:space="preserve"> </v>
      </c>
      <c r="I18" s="2986">
        <f t="shared" si="3"/>
        <v>0</v>
      </c>
      <c r="J18" s="2864" t="str">
        <f t="shared" si="4"/>
        <v xml:space="preserve"> </v>
      </c>
      <c r="K18" s="3266" t="s">
        <v>1578</v>
      </c>
      <c r="L18" s="3267" t="s">
        <v>1581</v>
      </c>
      <c r="M18" s="3268"/>
      <c r="N18" s="3267" t="s">
        <v>1582</v>
      </c>
      <c r="O18" s="3269"/>
      <c r="P18" s="2993" t="s">
        <v>1778</v>
      </c>
      <c r="Q18" s="2585"/>
      <c r="R18" s="3075" t="str">
        <f t="shared" si="5"/>
        <v xml:space="preserve"> </v>
      </c>
      <c r="S18" s="334"/>
      <c r="T18" s="3075" t="str">
        <f t="shared" si="6"/>
        <v xml:space="preserve"> </v>
      </c>
      <c r="U18" s="2332"/>
      <c r="V18" s="2586" t="s">
        <v>2333</v>
      </c>
      <c r="W18" s="329">
        <v>3</v>
      </c>
      <c r="X18" s="2724" t="str">
        <f t="shared" si="7"/>
        <v>พอใช้</v>
      </c>
      <c r="Y18" s="343" t="s">
        <v>1211</v>
      </c>
      <c r="Z18" s="2334"/>
    </row>
    <row r="19" spans="1:26" s="2335" customFormat="1" ht="15.75" customHeight="1">
      <c r="A19" s="2564" t="s">
        <v>1584</v>
      </c>
      <c r="B19" s="2598"/>
      <c r="C19" s="2595" t="str">
        <f t="shared" si="0"/>
        <v xml:space="preserve"> </v>
      </c>
      <c r="D19" s="2986">
        <f t="shared" si="1"/>
        <v>0</v>
      </c>
      <c r="E19" s="2595" t="str">
        <f t="shared" si="0"/>
        <v xml:space="preserve"> </v>
      </c>
      <c r="F19" s="2863" t="s">
        <v>1590</v>
      </c>
      <c r="G19" s="2597"/>
      <c r="H19" s="2891" t="str">
        <f t="shared" si="2"/>
        <v xml:space="preserve"> </v>
      </c>
      <c r="I19" s="2988">
        <f t="shared" si="3"/>
        <v>0</v>
      </c>
      <c r="J19" s="2891" t="str">
        <f t="shared" si="4"/>
        <v xml:space="preserve"> </v>
      </c>
      <c r="K19" s="2576" t="s">
        <v>180</v>
      </c>
      <c r="L19" s="2585"/>
      <c r="M19" s="2629" t="str">
        <f>IF(L19=0," ",LOOKUP(L19,$B$1:$B$5,$C$1:$C$5))</f>
        <v xml:space="preserve"> </v>
      </c>
      <c r="N19" s="2990">
        <f>L19</f>
        <v>0</v>
      </c>
      <c r="O19" s="2869" t="str">
        <f>IF(N19=0," ",LOOKUP(N19,$B$1:$B$5,$C$1:$C$5))</f>
        <v xml:space="preserve"> </v>
      </c>
      <c r="P19" s="2993" t="s">
        <v>1779</v>
      </c>
      <c r="Q19" s="2585"/>
      <c r="R19" s="3075" t="str">
        <f t="shared" si="5"/>
        <v xml:space="preserve"> </v>
      </c>
      <c r="S19" s="334"/>
      <c r="T19" s="3075" t="str">
        <f t="shared" si="6"/>
        <v xml:space="preserve"> </v>
      </c>
      <c r="U19" s="194"/>
      <c r="V19" s="2621" t="s">
        <v>182</v>
      </c>
      <c r="W19" s="329">
        <v>5</v>
      </c>
      <c r="X19" s="2724" t="str">
        <f t="shared" si="7"/>
        <v>ดีมาก</v>
      </c>
      <c r="Y19" s="343"/>
      <c r="Z19" s="2334"/>
    </row>
    <row r="20" spans="1:26" s="2335" customFormat="1" ht="15.75" customHeight="1">
      <c r="A20" s="2564" t="s">
        <v>1585</v>
      </c>
      <c r="B20" s="2600"/>
      <c r="C20" s="2601" t="str">
        <f t="shared" si="0"/>
        <v xml:space="preserve"> </v>
      </c>
      <c r="D20" s="2987">
        <f t="shared" si="1"/>
        <v>0</v>
      </c>
      <c r="E20" s="2601" t="str">
        <f t="shared" si="0"/>
        <v xml:space="preserve"> </v>
      </c>
      <c r="F20" s="2888" t="s">
        <v>175</v>
      </c>
      <c r="G20" s="2604"/>
      <c r="H20" s="2892" t="str">
        <f t="shared" si="2"/>
        <v xml:space="preserve"> </v>
      </c>
      <c r="I20" s="2990">
        <f t="shared" si="3"/>
        <v>0</v>
      </c>
      <c r="J20" s="2892" t="str">
        <f t="shared" si="4"/>
        <v xml:space="preserve"> </v>
      </c>
      <c r="K20" s="2576" t="s">
        <v>1583</v>
      </c>
      <c r="L20" s="2597"/>
      <c r="M20" s="2629" t="str">
        <f>IF(L20=0," ",LOOKUP(L20,$B$1:$B$5,$C$1:$C$5))</f>
        <v xml:space="preserve"> </v>
      </c>
      <c r="N20" s="2991">
        <f>L20</f>
        <v>0</v>
      </c>
      <c r="O20" s="2869" t="str">
        <f>IF(N20=0," ",LOOKUP(N20,$B$1:$B$5,$C$1:$C$5))</f>
        <v xml:space="preserve"> </v>
      </c>
      <c r="P20" s="2993" t="s">
        <v>1780</v>
      </c>
      <c r="Q20" s="2585"/>
      <c r="R20" s="3075" t="str">
        <f t="shared" si="5"/>
        <v xml:space="preserve"> </v>
      </c>
      <c r="S20" s="334"/>
      <c r="T20" s="3075" t="str">
        <f t="shared" si="6"/>
        <v xml:space="preserve"> </v>
      </c>
      <c r="U20" s="1392" t="s">
        <v>495</v>
      </c>
      <c r="V20" s="2586" t="s">
        <v>2334</v>
      </c>
      <c r="W20" s="329">
        <v>4</v>
      </c>
      <c r="X20" s="2724" t="str">
        <f t="shared" si="7"/>
        <v>ดี</v>
      </c>
      <c r="Y20" s="1411" t="s">
        <v>495</v>
      </c>
      <c r="Z20" s="2334"/>
    </row>
    <row r="21" spans="1:26" s="2335" customFormat="1" ht="15.75" customHeight="1">
      <c r="A21" s="2603" t="s">
        <v>163</v>
      </c>
      <c r="B21" s="2598"/>
      <c r="C21" s="2595" t="str">
        <f t="shared" si="0"/>
        <v xml:space="preserve"> </v>
      </c>
      <c r="D21" s="2989">
        <f t="shared" si="1"/>
        <v>0</v>
      </c>
      <c r="E21" s="2595" t="str">
        <f t="shared" si="0"/>
        <v xml:space="preserve"> </v>
      </c>
      <c r="F21" s="2889" t="s">
        <v>1583</v>
      </c>
      <c r="G21" s="2585"/>
      <c r="H21" s="2864" t="str">
        <f t="shared" si="2"/>
        <v xml:space="preserve"> </v>
      </c>
      <c r="I21" s="2986">
        <f t="shared" si="3"/>
        <v>0</v>
      </c>
      <c r="J21" s="2864" t="str">
        <f t="shared" si="4"/>
        <v xml:space="preserve"> </v>
      </c>
      <c r="K21" s="2581"/>
      <c r="L21" s="174"/>
      <c r="M21" s="174"/>
      <c r="N21" s="174"/>
      <c r="O21" s="174"/>
      <c r="P21" s="2993" t="s">
        <v>1781</v>
      </c>
      <c r="Q21" s="2585"/>
      <c r="R21" s="3075" t="str">
        <f t="shared" si="5"/>
        <v xml:space="preserve"> </v>
      </c>
      <c r="S21" s="334"/>
      <c r="T21" s="3075" t="str">
        <f t="shared" si="6"/>
        <v xml:space="preserve"> </v>
      </c>
      <c r="U21" s="1408" t="s">
        <v>1606</v>
      </c>
      <c r="V21" s="2621" t="s">
        <v>183</v>
      </c>
      <c r="W21" s="2619">
        <v>5</v>
      </c>
      <c r="X21" s="2724" t="str">
        <f t="shared" si="7"/>
        <v>ดีมาก</v>
      </c>
      <c r="Y21" s="343" t="s">
        <v>1212</v>
      </c>
      <c r="Z21" s="2334"/>
    </row>
    <row r="22" spans="1:26" s="2335" customFormat="1" ht="15.75" customHeight="1">
      <c r="A22" s="2605" t="s">
        <v>1583</v>
      </c>
      <c r="B22" s="2598"/>
      <c r="C22" s="2595" t="str">
        <f t="shared" si="0"/>
        <v xml:space="preserve"> </v>
      </c>
      <c r="D22" s="2986">
        <f t="shared" si="1"/>
        <v>0</v>
      </c>
      <c r="E22" s="2595" t="str">
        <f t="shared" si="0"/>
        <v xml:space="preserve"> </v>
      </c>
      <c r="F22" s="2889" t="s">
        <v>1584</v>
      </c>
      <c r="G22" s="2585"/>
      <c r="H22" s="2864" t="str">
        <f t="shared" si="2"/>
        <v xml:space="preserve"> </v>
      </c>
      <c r="I22" s="2986">
        <f t="shared" si="3"/>
        <v>0</v>
      </c>
      <c r="J22" s="2864" t="str">
        <f t="shared" si="4"/>
        <v xml:space="preserve"> </v>
      </c>
      <c r="K22" s="2581"/>
      <c r="L22" s="174"/>
      <c r="M22" s="174"/>
      <c r="N22" s="174"/>
      <c r="O22" s="174"/>
      <c r="P22" s="2994" t="s">
        <v>1782</v>
      </c>
      <c r="Q22" s="2609"/>
      <c r="R22" s="3076" t="str">
        <f t="shared" si="5"/>
        <v xml:space="preserve"> </v>
      </c>
      <c r="S22" s="3074"/>
      <c r="T22" s="3076" t="str">
        <f t="shared" si="6"/>
        <v xml:space="preserve"> </v>
      </c>
      <c r="U22" s="194" t="s">
        <v>1607</v>
      </c>
      <c r="V22" s="2587" t="s">
        <v>2327</v>
      </c>
      <c r="W22" s="2620">
        <v>5</v>
      </c>
      <c r="X22" s="2724" t="str">
        <f t="shared" si="7"/>
        <v>ดีมาก</v>
      </c>
      <c r="Y22" s="343" t="s">
        <v>1213</v>
      </c>
      <c r="Z22" s="2334"/>
    </row>
    <row r="23" spans="1:26" s="2335" customFormat="1" ht="15.75" customHeight="1">
      <c r="A23" s="2605" t="s">
        <v>1584</v>
      </c>
      <c r="B23" s="2598"/>
      <c r="C23" s="2595" t="str">
        <f t="shared" si="0"/>
        <v xml:space="preserve"> </v>
      </c>
      <c r="D23" s="2986">
        <f t="shared" si="1"/>
        <v>0</v>
      </c>
      <c r="E23" s="2595" t="str">
        <f t="shared" si="0"/>
        <v xml:space="preserve"> </v>
      </c>
      <c r="F23" s="2889" t="s">
        <v>1585</v>
      </c>
      <c r="G23" s="2585"/>
      <c r="H23" s="2864" t="str">
        <f t="shared" si="2"/>
        <v xml:space="preserve"> </v>
      </c>
      <c r="I23" s="2986">
        <f t="shared" si="3"/>
        <v>0</v>
      </c>
      <c r="J23" s="2864" t="str">
        <f t="shared" si="4"/>
        <v xml:space="preserve"> </v>
      </c>
      <c r="K23" s="2581"/>
      <c r="L23" s="174"/>
      <c r="M23" s="174"/>
      <c r="N23" s="174"/>
      <c r="O23" s="174"/>
      <c r="P23" s="3068" t="s">
        <v>1783</v>
      </c>
      <c r="Q23" s="3069"/>
      <c r="R23" s="3070" t="str">
        <f t="shared" si="5"/>
        <v xml:space="preserve"> </v>
      </c>
      <c r="S23" s="3071"/>
      <c r="T23" s="3070" t="str">
        <f t="shared" si="6"/>
        <v xml:space="preserve"> </v>
      </c>
      <c r="U23" s="194" t="s">
        <v>1608</v>
      </c>
      <c r="V23" s="350" t="s">
        <v>1566</v>
      </c>
      <c r="W23" s="345">
        <f>ROUND(SUM(W9:W22)/12,2)</f>
        <v>4.33</v>
      </c>
      <c r="X23" s="2850" t="str">
        <f t="shared" si="7"/>
        <v>ดี</v>
      </c>
      <c r="Y23" s="343" t="s">
        <v>1214</v>
      </c>
      <c r="Z23" s="2334"/>
    </row>
    <row r="24" spans="1:26" s="2335" customFormat="1" ht="15.75" customHeight="1">
      <c r="A24" s="2599" t="s">
        <v>1585</v>
      </c>
      <c r="B24" s="2602"/>
      <c r="C24" s="2596" t="str">
        <f t="shared" si="0"/>
        <v xml:space="preserve"> </v>
      </c>
      <c r="D24" s="2988">
        <f t="shared" si="1"/>
        <v>0</v>
      </c>
      <c r="E24" s="2596" t="str">
        <f t="shared" si="0"/>
        <v xml:space="preserve"> </v>
      </c>
      <c r="F24" s="2889" t="s">
        <v>1586</v>
      </c>
      <c r="G24" s="2585"/>
      <c r="H24" s="2864" t="str">
        <f t="shared" si="2"/>
        <v xml:space="preserve"> </v>
      </c>
      <c r="I24" s="2986">
        <f t="shared" si="3"/>
        <v>0</v>
      </c>
      <c r="J24" s="2864" t="str">
        <f t="shared" si="4"/>
        <v xml:space="preserve"> </v>
      </c>
      <c r="K24" s="2581"/>
      <c r="L24" s="174"/>
      <c r="M24" s="174"/>
      <c r="N24" s="174"/>
      <c r="O24" s="174"/>
      <c r="P24" s="2870" t="s">
        <v>1784</v>
      </c>
      <c r="Q24" s="2602"/>
      <c r="R24" s="2625" t="str">
        <f t="shared" si="5"/>
        <v xml:space="preserve"> </v>
      </c>
      <c r="S24" s="3072"/>
      <c r="T24" s="2625" t="str">
        <f t="shared" si="6"/>
        <v xml:space="preserve"> </v>
      </c>
      <c r="U24" s="194" t="s">
        <v>1193</v>
      </c>
      <c r="V24" s="2617" t="s">
        <v>1591</v>
      </c>
      <c r="W24" s="2591"/>
      <c r="X24" s="2590"/>
      <c r="Y24" s="343" t="s">
        <v>1215</v>
      </c>
      <c r="Z24" s="2334"/>
    </row>
    <row r="25" spans="1:26" s="2335" customFormat="1" ht="15.75" customHeight="1">
      <c r="A25" s="2564" t="s">
        <v>164</v>
      </c>
      <c r="B25" s="2604"/>
      <c r="C25" s="2594" t="str">
        <f t="shared" si="0"/>
        <v xml:space="preserve"> </v>
      </c>
      <c r="D25" s="2990">
        <f t="shared" si="1"/>
        <v>0</v>
      </c>
      <c r="E25" s="2594" t="str">
        <f t="shared" si="0"/>
        <v xml:space="preserve"> </v>
      </c>
      <c r="F25" s="2889" t="s">
        <v>1587</v>
      </c>
      <c r="G25" s="2609"/>
      <c r="H25" s="2893" t="str">
        <f t="shared" si="2"/>
        <v xml:space="preserve"> </v>
      </c>
      <c r="I25" s="2987">
        <f t="shared" si="3"/>
        <v>0</v>
      </c>
      <c r="J25" s="2893" t="str">
        <f t="shared" si="4"/>
        <v xml:space="preserve"> </v>
      </c>
      <c r="K25" s="2581"/>
      <c r="L25" s="174"/>
      <c r="M25" s="174"/>
      <c r="N25" s="174"/>
      <c r="O25" s="174"/>
      <c r="P25" s="3068" t="s">
        <v>1785</v>
      </c>
      <c r="Q25" s="3069"/>
      <c r="R25" s="3070" t="str">
        <f t="shared" si="5"/>
        <v xml:space="preserve"> </v>
      </c>
      <c r="S25" s="3071"/>
      <c r="T25" s="3070" t="str">
        <f t="shared" si="6"/>
        <v xml:space="preserve"> </v>
      </c>
      <c r="U25" s="194" t="s">
        <v>1194</v>
      </c>
      <c r="V25" s="2612" t="s">
        <v>1594</v>
      </c>
      <c r="W25" s="2331" t="s">
        <v>1592</v>
      </c>
      <c r="X25" s="2615"/>
      <c r="Y25" s="343" t="s">
        <v>1216</v>
      </c>
      <c r="Z25" s="2334"/>
    </row>
    <row r="26" spans="1:26" s="2335" customFormat="1" ht="15.75" customHeight="1">
      <c r="A26" s="2564" t="s">
        <v>1583</v>
      </c>
      <c r="B26" s="2598"/>
      <c r="C26" s="2595" t="str">
        <f t="shared" si="0"/>
        <v xml:space="preserve"> </v>
      </c>
      <c r="D26" s="2986">
        <f t="shared" si="1"/>
        <v>0</v>
      </c>
      <c r="E26" s="2595" t="str">
        <f t="shared" si="0"/>
        <v xml:space="preserve"> </v>
      </c>
      <c r="F26" s="2888" t="s">
        <v>176</v>
      </c>
      <c r="G26" s="2598"/>
      <c r="H26" s="2864" t="str">
        <f t="shared" si="2"/>
        <v xml:space="preserve"> </v>
      </c>
      <c r="I26" s="2989">
        <f t="shared" si="3"/>
        <v>0</v>
      </c>
      <c r="J26" s="2864" t="str">
        <f t="shared" si="4"/>
        <v xml:space="preserve"> </v>
      </c>
      <c r="K26" s="2582"/>
      <c r="L26" s="2577"/>
      <c r="M26" s="2577"/>
      <c r="N26" s="2577"/>
      <c r="O26" s="2577"/>
      <c r="P26" s="2577"/>
      <c r="Q26" s="2577"/>
      <c r="R26" s="2577"/>
      <c r="S26" s="2577"/>
      <c r="T26" s="2577"/>
      <c r="U26" s="344" t="s">
        <v>1195</v>
      </c>
      <c r="V26" s="2612" t="s">
        <v>1595</v>
      </c>
      <c r="W26" s="2331" t="s">
        <v>1592</v>
      </c>
      <c r="X26" s="2615"/>
      <c r="Y26" s="343" t="s">
        <v>1217</v>
      </c>
      <c r="Z26" s="2334"/>
    </row>
    <row r="27" spans="1:26" s="2335" customFormat="1" ht="15.75" customHeight="1">
      <c r="A27" s="2564" t="s">
        <v>1584</v>
      </c>
      <c r="B27" s="2598"/>
      <c r="C27" s="2595" t="str">
        <f t="shared" si="0"/>
        <v xml:space="preserve"> </v>
      </c>
      <c r="D27" s="2986">
        <f t="shared" si="1"/>
        <v>0</v>
      </c>
      <c r="E27" s="2595" t="str">
        <f t="shared" si="0"/>
        <v xml:space="preserve"> </v>
      </c>
      <c r="F27" s="2889" t="s">
        <v>1583</v>
      </c>
      <c r="G27" s="2585"/>
      <c r="H27" s="2864" t="str">
        <f t="shared" si="2"/>
        <v xml:space="preserve"> </v>
      </c>
      <c r="I27" s="2986">
        <f t="shared" si="3"/>
        <v>0</v>
      </c>
      <c r="J27" s="2864" t="str">
        <f t="shared" si="4"/>
        <v xml:space="preserve"> </v>
      </c>
      <c r="K27" s="1375"/>
      <c r="L27" s="180"/>
      <c r="M27" s="180"/>
      <c r="N27" s="180"/>
      <c r="O27" s="180"/>
      <c r="P27" s="180"/>
      <c r="Q27" s="180"/>
      <c r="R27" s="180"/>
      <c r="S27" s="180"/>
      <c r="T27" s="180"/>
      <c r="U27" s="194" t="s">
        <v>1196</v>
      </c>
      <c r="V27" s="2618" t="s">
        <v>1596</v>
      </c>
      <c r="W27" s="2331" t="s">
        <v>1592</v>
      </c>
      <c r="X27" s="2615"/>
      <c r="Y27" s="2337" t="s">
        <v>1218</v>
      </c>
      <c r="Z27" s="2334"/>
    </row>
    <row r="28" spans="1:26" s="2335" customFormat="1" ht="15.75" customHeight="1">
      <c r="A28" s="2599" t="s">
        <v>1585</v>
      </c>
      <c r="B28" s="2600"/>
      <c r="C28" s="2601" t="str">
        <f t="shared" si="0"/>
        <v xml:space="preserve"> </v>
      </c>
      <c r="D28" s="2987">
        <f t="shared" si="1"/>
        <v>0</v>
      </c>
      <c r="E28" s="2601" t="str">
        <f t="shared" si="0"/>
        <v xml:space="preserve"> </v>
      </c>
      <c r="F28" s="2890" t="s">
        <v>1584</v>
      </c>
      <c r="G28" s="2597"/>
      <c r="H28" s="2891" t="str">
        <f t="shared" si="2"/>
        <v xml:space="preserve"> </v>
      </c>
      <c r="I28" s="2988">
        <f t="shared" si="3"/>
        <v>0</v>
      </c>
      <c r="J28" s="2891" t="str">
        <f t="shared" si="4"/>
        <v xml:space="preserve"> </v>
      </c>
      <c r="K28" s="1375"/>
      <c r="L28" s="2336"/>
      <c r="M28" s="2336"/>
      <c r="N28" s="2336"/>
      <c r="O28" s="2336"/>
      <c r="P28" s="2336"/>
      <c r="Q28" s="2336"/>
      <c r="R28" s="2336"/>
      <c r="S28" s="2336"/>
      <c r="T28" s="2336"/>
      <c r="U28" s="2332"/>
      <c r="V28" s="2613" t="s">
        <v>1567</v>
      </c>
      <c r="W28" s="2331" t="s">
        <v>1857</v>
      </c>
      <c r="X28" s="2616">
        <f>SUMIF($Y$1:$Y$2,W28,$V$1:$V$2)</f>
        <v>1</v>
      </c>
      <c r="Y28" s="2589"/>
      <c r="Z28" s="2334"/>
    </row>
    <row r="29" spans="1:26" s="2335" customFormat="1" ht="15.75" customHeight="1">
      <c r="A29" s="2564" t="s">
        <v>168</v>
      </c>
      <c r="B29" s="2598"/>
      <c r="C29" s="2595" t="str">
        <f t="shared" si="0"/>
        <v xml:space="preserve"> </v>
      </c>
      <c r="D29" s="2990">
        <f t="shared" si="1"/>
        <v>0</v>
      </c>
      <c r="E29" s="2595" t="str">
        <f t="shared" si="0"/>
        <v xml:space="preserve"> </v>
      </c>
      <c r="F29" s="2888" t="s">
        <v>171</v>
      </c>
      <c r="G29" s="2604"/>
      <c r="H29" s="2892" t="str">
        <f t="shared" si="2"/>
        <v xml:space="preserve"> </v>
      </c>
      <c r="I29" s="2990">
        <f t="shared" si="3"/>
        <v>0</v>
      </c>
      <c r="J29" s="2892" t="str">
        <f t="shared" si="4"/>
        <v xml:space="preserve"> </v>
      </c>
      <c r="K29" s="172"/>
      <c r="L29" s="22"/>
      <c r="M29" s="22"/>
      <c r="N29" s="22"/>
      <c r="O29" s="22"/>
      <c r="P29" s="22"/>
      <c r="Q29" s="22"/>
      <c r="R29" s="22"/>
      <c r="S29" s="22"/>
      <c r="T29" s="22"/>
      <c r="U29" s="1393" t="s">
        <v>496</v>
      </c>
      <c r="V29" s="2614" t="s">
        <v>1511</v>
      </c>
      <c r="W29" s="3498"/>
      <c r="X29" s="3499"/>
      <c r="Y29" s="1411" t="s">
        <v>496</v>
      </c>
      <c r="Z29" s="2334"/>
    </row>
    <row r="30" spans="1:26" s="2335" customFormat="1" ht="15.75" customHeight="1">
      <c r="A30" s="2564" t="s">
        <v>1583</v>
      </c>
      <c r="B30" s="2598"/>
      <c r="C30" s="2595" t="str">
        <f t="shared" si="0"/>
        <v xml:space="preserve"> </v>
      </c>
      <c r="D30" s="2986">
        <f t="shared" si="1"/>
        <v>0</v>
      </c>
      <c r="E30" s="2595" t="str">
        <f t="shared" si="0"/>
        <v xml:space="preserve"> </v>
      </c>
      <c r="F30" s="2889" t="s">
        <v>1583</v>
      </c>
      <c r="G30" s="2585"/>
      <c r="H30" s="2864" t="str">
        <f t="shared" si="2"/>
        <v xml:space="preserve"> </v>
      </c>
      <c r="I30" s="2986">
        <f t="shared" si="3"/>
        <v>0</v>
      </c>
      <c r="J30" s="2864" t="str">
        <f t="shared" si="4"/>
        <v xml:space="preserve"> </v>
      </c>
      <c r="K30" s="172"/>
      <c r="L30" s="22"/>
      <c r="M30" s="22"/>
      <c r="N30" s="22"/>
      <c r="O30" s="22"/>
      <c r="P30" s="22"/>
      <c r="Q30" s="22"/>
      <c r="R30" s="22"/>
      <c r="S30" s="22"/>
      <c r="T30" s="22"/>
      <c r="U30" s="702" t="s">
        <v>1197</v>
      </c>
      <c r="V30" s="22"/>
      <c r="W30" s="22"/>
      <c r="X30" s="22"/>
      <c r="Y30" s="3082" t="s">
        <v>1219</v>
      </c>
      <c r="Z30" s="2334"/>
    </row>
    <row r="31" spans="1:26" s="2335" customFormat="1" ht="15.75" customHeight="1">
      <c r="A31" s="2564" t="s">
        <v>1584</v>
      </c>
      <c r="B31" s="2598"/>
      <c r="C31" s="2595" t="str">
        <f t="shared" si="0"/>
        <v xml:space="preserve"> </v>
      </c>
      <c r="D31" s="2986">
        <f t="shared" si="1"/>
        <v>0</v>
      </c>
      <c r="E31" s="2595" t="str">
        <f t="shared" si="0"/>
        <v xml:space="preserve"> </v>
      </c>
      <c r="F31" s="2889" t="s">
        <v>1584</v>
      </c>
      <c r="G31" s="2585"/>
      <c r="H31" s="2864" t="str">
        <f t="shared" si="2"/>
        <v xml:space="preserve"> </v>
      </c>
      <c r="I31" s="2986">
        <f t="shared" si="3"/>
        <v>0</v>
      </c>
      <c r="J31" s="2864" t="str">
        <f t="shared" si="4"/>
        <v xml:space="preserve"> </v>
      </c>
      <c r="K31" s="172"/>
      <c r="L31" s="22"/>
      <c r="M31" s="22"/>
      <c r="N31" s="22"/>
      <c r="O31" s="22"/>
      <c r="P31" s="22"/>
      <c r="Q31" s="22"/>
      <c r="R31" s="22"/>
      <c r="S31" s="22"/>
      <c r="T31" s="22"/>
      <c r="U31" s="702" t="s">
        <v>1198</v>
      </c>
      <c r="V31" s="22"/>
      <c r="W31" s="22"/>
      <c r="X31" s="22"/>
      <c r="Y31" s="3083" t="s">
        <v>1220</v>
      </c>
      <c r="Z31" s="2334"/>
    </row>
    <row r="32" spans="1:26" s="2335" customFormat="1" ht="15.75" customHeight="1">
      <c r="A32" s="2564" t="s">
        <v>1585</v>
      </c>
      <c r="B32" s="2602"/>
      <c r="C32" s="2596" t="str">
        <f t="shared" si="0"/>
        <v xml:space="preserve"> </v>
      </c>
      <c r="D32" s="2987">
        <f t="shared" si="1"/>
        <v>0</v>
      </c>
      <c r="E32" s="2596" t="str">
        <f t="shared" si="0"/>
        <v xml:space="preserve"> </v>
      </c>
      <c r="F32" s="2889" t="s">
        <v>1585</v>
      </c>
      <c r="G32" s="2585"/>
      <c r="H32" s="2864" t="str">
        <f t="shared" si="2"/>
        <v xml:space="preserve"> </v>
      </c>
      <c r="I32" s="2986">
        <f t="shared" si="3"/>
        <v>0</v>
      </c>
      <c r="J32" s="2864" t="str">
        <f t="shared" si="4"/>
        <v xml:space="preserve"> </v>
      </c>
      <c r="K32" s="172"/>
      <c r="L32" s="22"/>
      <c r="M32" s="22"/>
      <c r="N32" s="22"/>
      <c r="O32" s="22"/>
      <c r="P32" s="22"/>
      <c r="Q32" s="22"/>
      <c r="R32" s="22"/>
      <c r="S32" s="22"/>
      <c r="T32" s="22"/>
      <c r="U32" s="702" t="s">
        <v>1199</v>
      </c>
      <c r="V32" s="145"/>
      <c r="W32" s="145"/>
      <c r="X32" s="145"/>
      <c r="Y32" s="3083" t="s">
        <v>1221</v>
      </c>
      <c r="Z32" s="2334"/>
    </row>
    <row r="33" spans="1:26" s="2335" customFormat="1" ht="15.75" customHeight="1">
      <c r="A33" s="2603" t="s">
        <v>173</v>
      </c>
      <c r="B33" s="2604"/>
      <c r="C33" s="2594" t="str">
        <f t="shared" si="0"/>
        <v xml:space="preserve"> </v>
      </c>
      <c r="D33" s="2989">
        <f t="shared" si="1"/>
        <v>0</v>
      </c>
      <c r="E33" s="2594" t="str">
        <f t="shared" si="0"/>
        <v xml:space="preserve"> </v>
      </c>
      <c r="F33" s="2889" t="s">
        <v>1586</v>
      </c>
      <c r="G33" s="2585"/>
      <c r="H33" s="2864" t="str">
        <f t="shared" si="2"/>
        <v xml:space="preserve"> </v>
      </c>
      <c r="I33" s="2986">
        <f t="shared" si="3"/>
        <v>0</v>
      </c>
      <c r="J33" s="2864" t="str">
        <f t="shared" si="4"/>
        <v xml:space="preserve"> </v>
      </c>
      <c r="K33" s="172"/>
      <c r="L33" s="22"/>
      <c r="M33" s="22"/>
      <c r="N33" s="22"/>
      <c r="O33" s="22"/>
      <c r="P33" s="22"/>
      <c r="Q33" s="22"/>
      <c r="R33" s="22"/>
      <c r="S33" s="22"/>
      <c r="T33" s="22"/>
      <c r="U33" s="702" t="s">
        <v>1200</v>
      </c>
      <c r="V33" s="145"/>
      <c r="W33" s="145"/>
      <c r="X33" s="145"/>
      <c r="Y33" s="343" t="s">
        <v>1222</v>
      </c>
      <c r="Z33" s="2334"/>
    </row>
    <row r="34" spans="1:26" s="2335" customFormat="1" ht="15.75" customHeight="1">
      <c r="A34" s="2605" t="s">
        <v>1583</v>
      </c>
      <c r="B34" s="2598"/>
      <c r="C34" s="2595" t="str">
        <f t="shared" si="0"/>
        <v xml:space="preserve"> </v>
      </c>
      <c r="D34" s="2986">
        <f t="shared" si="1"/>
        <v>0</v>
      </c>
      <c r="E34" s="2595" t="str">
        <f t="shared" si="0"/>
        <v xml:space="preserve"> </v>
      </c>
      <c r="F34" s="2890" t="s">
        <v>1587</v>
      </c>
      <c r="G34" s="2609"/>
      <c r="H34" s="2893" t="str">
        <f t="shared" si="2"/>
        <v xml:space="preserve"> </v>
      </c>
      <c r="I34" s="2987">
        <f t="shared" si="3"/>
        <v>0</v>
      </c>
      <c r="J34" s="2893" t="str">
        <f t="shared" si="4"/>
        <v xml:space="preserve"> </v>
      </c>
      <c r="K34" s="172"/>
      <c r="L34" s="22"/>
      <c r="M34" s="22"/>
      <c r="N34" s="22"/>
      <c r="O34" s="22"/>
      <c r="P34" s="22"/>
      <c r="Q34" s="22"/>
      <c r="R34" s="22"/>
      <c r="S34" s="22"/>
      <c r="T34" s="22"/>
      <c r="U34" s="702" t="s">
        <v>1201</v>
      </c>
      <c r="V34" s="145"/>
      <c r="W34" s="145"/>
      <c r="X34" s="145"/>
      <c r="Y34" s="343" t="s">
        <v>1223</v>
      </c>
      <c r="Z34" s="2334"/>
    </row>
    <row r="35" spans="1:26" s="2335" customFormat="1" ht="15.75" customHeight="1">
      <c r="A35" s="2605" t="s">
        <v>1584</v>
      </c>
      <c r="B35" s="2598"/>
      <c r="C35" s="2595" t="str">
        <f t="shared" si="0"/>
        <v xml:space="preserve"> </v>
      </c>
      <c r="D35" s="2986">
        <f t="shared" si="1"/>
        <v>0</v>
      </c>
      <c r="E35" s="2595" t="str">
        <f t="shared" si="0"/>
        <v xml:space="preserve"> </v>
      </c>
      <c r="F35" s="2888" t="s">
        <v>177</v>
      </c>
      <c r="G35" s="2598"/>
      <c r="H35" s="2864" t="str">
        <f t="shared" si="2"/>
        <v xml:space="preserve"> </v>
      </c>
      <c r="I35" s="2989">
        <f t="shared" si="3"/>
        <v>0</v>
      </c>
      <c r="J35" s="2864" t="str">
        <f t="shared" si="4"/>
        <v xml:space="preserve"> </v>
      </c>
      <c r="K35" s="172"/>
      <c r="L35" s="145"/>
      <c r="M35" s="145"/>
      <c r="N35" s="145"/>
      <c r="O35" s="145"/>
      <c r="P35" s="145"/>
      <c r="Q35" s="145"/>
      <c r="R35" s="145"/>
      <c r="S35" s="145"/>
      <c r="T35" s="145"/>
      <c r="U35" s="702" t="s">
        <v>1202</v>
      </c>
      <c r="V35" s="145"/>
      <c r="W35" s="145"/>
      <c r="X35" s="145"/>
      <c r="Y35" s="343" t="s">
        <v>1224</v>
      </c>
      <c r="Z35" s="2334"/>
    </row>
    <row r="36" spans="1:26" s="2335" customFormat="1" ht="15.75" customHeight="1">
      <c r="A36" s="2599" t="s">
        <v>1585</v>
      </c>
      <c r="B36" s="2600"/>
      <c r="C36" s="2601" t="str">
        <f t="shared" si="0"/>
        <v xml:space="preserve"> </v>
      </c>
      <c r="D36" s="2987">
        <f t="shared" si="1"/>
        <v>0</v>
      </c>
      <c r="E36" s="2601" t="str">
        <f t="shared" si="0"/>
        <v xml:space="preserve"> </v>
      </c>
      <c r="F36" s="2889" t="s">
        <v>1583</v>
      </c>
      <c r="G36" s="2585"/>
      <c r="H36" s="2864" t="str">
        <f t="shared" si="2"/>
        <v xml:space="preserve"> </v>
      </c>
      <c r="I36" s="2986">
        <f t="shared" si="3"/>
        <v>0</v>
      </c>
      <c r="J36" s="2864" t="str">
        <f t="shared" si="4"/>
        <v xml:space="preserve"> </v>
      </c>
      <c r="K36" s="172"/>
      <c r="L36" s="145"/>
      <c r="M36" s="145"/>
      <c r="N36" s="145"/>
      <c r="O36" s="145"/>
      <c r="P36" s="145"/>
      <c r="Q36" s="145"/>
      <c r="R36" s="145"/>
      <c r="S36" s="145"/>
      <c r="T36" s="145"/>
      <c r="U36" s="702" t="s">
        <v>1203</v>
      </c>
      <c r="V36" s="145"/>
      <c r="W36" s="145"/>
      <c r="X36" s="145"/>
      <c r="Y36" s="343" t="s">
        <v>1225</v>
      </c>
      <c r="Z36" s="2338"/>
    </row>
    <row r="37" spans="1:26" s="2335" customFormat="1" ht="15.75" customHeight="1">
      <c r="A37" s="180"/>
      <c r="B37" s="174"/>
      <c r="C37" s="174"/>
      <c r="D37" s="174"/>
      <c r="E37" s="174"/>
      <c r="F37" s="2890" t="s">
        <v>1584</v>
      </c>
      <c r="G37" s="2597"/>
      <c r="H37" s="2891" t="str">
        <f t="shared" si="2"/>
        <v xml:space="preserve"> </v>
      </c>
      <c r="I37" s="2988">
        <f t="shared" si="3"/>
        <v>0</v>
      </c>
      <c r="J37" s="2891" t="str">
        <f t="shared" si="4"/>
        <v xml:space="preserve"> </v>
      </c>
      <c r="K37" s="172"/>
      <c r="L37" s="145"/>
      <c r="M37" s="145"/>
      <c r="N37" s="145"/>
      <c r="O37" s="145"/>
      <c r="P37" s="145"/>
      <c r="Q37" s="145"/>
      <c r="R37" s="145"/>
      <c r="S37" s="145"/>
      <c r="T37" s="145"/>
      <c r="U37" s="702" t="s">
        <v>1204</v>
      </c>
      <c r="V37" s="145"/>
      <c r="W37" s="145"/>
      <c r="X37" s="145"/>
      <c r="Y37" s="343" t="s">
        <v>1226</v>
      </c>
      <c r="Z37" s="2338"/>
    </row>
    <row r="38" spans="1:26" s="2335" customFormat="1" ht="15.75" customHeight="1">
      <c r="A38" s="180"/>
      <c r="B38" s="174"/>
      <c r="C38" s="174"/>
      <c r="D38" s="174"/>
      <c r="E38" s="174"/>
      <c r="F38" s="2888" t="s">
        <v>178</v>
      </c>
      <c r="G38" s="2604"/>
      <c r="H38" s="2892" t="str">
        <f t="shared" si="2"/>
        <v xml:space="preserve"> </v>
      </c>
      <c r="I38" s="2990">
        <f t="shared" si="3"/>
        <v>0</v>
      </c>
      <c r="J38" s="2892" t="str">
        <f t="shared" si="4"/>
        <v xml:space="preserve"> </v>
      </c>
      <c r="K38" s="172"/>
      <c r="L38" s="145"/>
      <c r="M38" s="145"/>
      <c r="N38" s="145"/>
      <c r="O38" s="145"/>
      <c r="P38" s="145"/>
      <c r="Q38" s="145"/>
      <c r="R38" s="145"/>
      <c r="S38" s="145"/>
      <c r="T38" s="145"/>
      <c r="U38" s="702"/>
      <c r="V38" s="2588"/>
      <c r="W38" s="2588"/>
      <c r="X38" s="2588"/>
      <c r="Y38" s="343" t="s">
        <v>1227</v>
      </c>
      <c r="Z38" s="2338"/>
    </row>
    <row r="39" spans="1:26" s="2335" customFormat="1" ht="15.75" customHeight="1">
      <c r="A39" s="180"/>
      <c r="B39" s="174"/>
      <c r="C39" s="174"/>
      <c r="D39" s="174"/>
      <c r="E39" s="174"/>
      <c r="F39" s="2889" t="s">
        <v>1583</v>
      </c>
      <c r="G39" s="2585"/>
      <c r="H39" s="2864" t="str">
        <f t="shared" si="2"/>
        <v xml:space="preserve"> </v>
      </c>
      <c r="I39" s="2986">
        <f t="shared" si="3"/>
        <v>0</v>
      </c>
      <c r="J39" s="2864" t="str">
        <f t="shared" si="4"/>
        <v xml:space="preserve"> </v>
      </c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702"/>
      <c r="V39" s="2588"/>
      <c r="W39" s="2588"/>
      <c r="X39" s="2588"/>
      <c r="Y39" s="344" t="s">
        <v>1228</v>
      </c>
      <c r="Z39" s="2338"/>
    </row>
    <row r="40" spans="1:26" s="2365" customFormat="1" ht="15.75" customHeight="1">
      <c r="A40" s="180"/>
      <c r="B40" s="174"/>
      <c r="C40" s="174"/>
      <c r="D40" s="174"/>
      <c r="E40" s="174"/>
      <c r="F40" s="2889" t="s">
        <v>1584</v>
      </c>
      <c r="G40" s="2585"/>
      <c r="H40" s="2864" t="str">
        <f t="shared" si="2"/>
        <v xml:space="preserve"> </v>
      </c>
      <c r="I40" s="2986">
        <f t="shared" si="3"/>
        <v>0</v>
      </c>
      <c r="J40" s="2864" t="str">
        <f t="shared" si="4"/>
        <v xml:space="preserve"> </v>
      </c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2363"/>
      <c r="V40" s="145"/>
      <c r="W40" s="145"/>
      <c r="X40" s="145"/>
      <c r="Y40" s="349"/>
      <c r="Z40" s="2364"/>
    </row>
    <row r="41" spans="1:26" s="163" customFormat="1" ht="15.75" customHeight="1">
      <c r="A41" s="180"/>
      <c r="B41" s="174"/>
      <c r="C41" s="174"/>
      <c r="D41" s="174"/>
      <c r="E41" s="174"/>
      <c r="F41" s="2889" t="s">
        <v>1585</v>
      </c>
      <c r="G41" s="2585"/>
      <c r="H41" s="2864" t="str">
        <f t="shared" si="2"/>
        <v xml:space="preserve"> </v>
      </c>
      <c r="I41" s="2986">
        <f t="shared" si="3"/>
        <v>0</v>
      </c>
      <c r="J41" s="2864" t="str">
        <f t="shared" si="4"/>
        <v xml:space="preserve"> </v>
      </c>
      <c r="K41" s="2584"/>
      <c r="L41" s="2578"/>
      <c r="M41" s="2578"/>
      <c r="N41" s="2578"/>
      <c r="O41" s="2578"/>
      <c r="P41" s="2578"/>
      <c r="Q41" s="2578"/>
      <c r="R41" s="2578"/>
      <c r="S41" s="2578"/>
      <c r="T41" s="2578"/>
      <c r="U41" s="2578"/>
      <c r="V41" s="2578"/>
      <c r="W41" s="2578"/>
      <c r="X41" s="2578"/>
      <c r="Y41" s="349"/>
      <c r="Z41" s="186"/>
    </row>
    <row r="42" spans="1:26" ht="15.75" customHeight="1">
      <c r="A42" s="180"/>
      <c r="B42" s="174"/>
      <c r="C42" s="174"/>
      <c r="D42" s="174"/>
      <c r="E42" s="174"/>
      <c r="F42" s="2889" t="s">
        <v>1586</v>
      </c>
      <c r="G42" s="2585">
        <v>4</v>
      </c>
      <c r="H42" s="2864" t="str">
        <f t="shared" si="2"/>
        <v>ดีมาก</v>
      </c>
      <c r="I42" s="2986">
        <f t="shared" si="3"/>
        <v>4</v>
      </c>
      <c r="J42" s="2864" t="str">
        <f t="shared" si="4"/>
        <v>ดีมาก</v>
      </c>
      <c r="K42" s="2584"/>
      <c r="L42" s="2579"/>
      <c r="M42" s="2579"/>
      <c r="N42" s="2579"/>
      <c r="O42" s="2579"/>
      <c r="P42" s="2579"/>
      <c r="Q42" s="2579"/>
      <c r="R42" s="2579"/>
      <c r="S42" s="2579"/>
      <c r="T42" s="2579"/>
      <c r="U42" s="2579"/>
      <c r="V42" s="2579"/>
      <c r="W42" s="2579"/>
      <c r="X42" s="2579"/>
      <c r="Y42" s="349"/>
    </row>
    <row r="43" spans="1:26" ht="15.75" customHeight="1">
      <c r="A43" s="2578"/>
      <c r="B43" s="2578"/>
      <c r="C43" s="2578"/>
      <c r="D43" s="2578"/>
      <c r="E43" s="2578"/>
      <c r="F43" s="2890" t="s">
        <v>1587</v>
      </c>
      <c r="G43" s="2609">
        <v>3</v>
      </c>
      <c r="H43" s="2893" t="str">
        <f t="shared" si="2"/>
        <v>ดี</v>
      </c>
      <c r="I43" s="2987">
        <f t="shared" si="3"/>
        <v>3</v>
      </c>
      <c r="J43" s="2893" t="str">
        <f t="shared" si="4"/>
        <v>ดี</v>
      </c>
      <c r="K43" s="2584"/>
      <c r="L43" s="2579"/>
      <c r="M43" s="2579"/>
      <c r="N43" s="2579"/>
      <c r="O43" s="2579"/>
      <c r="P43" s="2579"/>
      <c r="Q43" s="2579"/>
      <c r="R43" s="2579"/>
      <c r="S43" s="2579"/>
      <c r="T43" s="2579"/>
      <c r="U43" s="2579"/>
      <c r="V43" s="2579"/>
      <c r="W43" s="2579"/>
      <c r="X43" s="2579"/>
      <c r="Y43" s="2579"/>
    </row>
    <row r="44" spans="1:26" ht="15.75" customHeight="1">
      <c r="A44" s="2579"/>
      <c r="B44" s="2579"/>
      <c r="C44" s="2579"/>
      <c r="D44" s="2579"/>
      <c r="E44" s="2579"/>
      <c r="F44" s="2610"/>
      <c r="G44" s="2611"/>
      <c r="H44" s="2611"/>
      <c r="I44" s="2611"/>
      <c r="J44" s="2611"/>
      <c r="K44" s="2578"/>
      <c r="L44" s="2579"/>
      <c r="M44" s="2579"/>
      <c r="N44" s="2579"/>
      <c r="O44" s="2579"/>
      <c r="P44" s="2579"/>
      <c r="Q44" s="2579"/>
      <c r="R44" s="2579"/>
      <c r="S44" s="2579"/>
      <c r="T44" s="2579"/>
      <c r="U44" s="2579"/>
      <c r="V44" s="2579"/>
      <c r="W44" s="2579"/>
      <c r="X44" s="2579"/>
      <c r="Y44" s="2579"/>
    </row>
    <row r="45" spans="1:26" ht="15.75" customHeight="1">
      <c r="A45" s="2579"/>
      <c r="B45" s="2579"/>
      <c r="C45" s="2579"/>
      <c r="D45" s="2579"/>
      <c r="E45" s="2579"/>
      <c r="F45" s="180"/>
      <c r="G45" s="174"/>
      <c r="H45" s="174"/>
      <c r="I45" s="174"/>
      <c r="J45" s="174"/>
      <c r="K45" s="2578"/>
      <c r="L45" s="2579"/>
      <c r="M45" s="2579"/>
      <c r="N45" s="2579"/>
      <c r="O45" s="2579"/>
      <c r="P45" s="2579"/>
      <c r="Q45" s="2579"/>
      <c r="R45" s="2579"/>
      <c r="S45" s="2579"/>
      <c r="T45" s="2579"/>
      <c r="U45" s="2579"/>
      <c r="V45" s="2579"/>
      <c r="W45" s="2579"/>
      <c r="X45" s="2579"/>
      <c r="Y45" s="2579"/>
    </row>
    <row r="46" spans="1:26" ht="15.75" customHeight="1">
      <c r="A46" s="2579"/>
      <c r="B46" s="2579"/>
      <c r="C46" s="2579"/>
      <c r="D46" s="2579"/>
      <c r="E46" s="2579"/>
      <c r="F46" s="180"/>
      <c r="G46" s="174"/>
      <c r="H46" s="174"/>
      <c r="I46" s="174"/>
      <c r="J46" s="174"/>
      <c r="K46" s="2578"/>
      <c r="L46" s="2579"/>
      <c r="M46" s="2579"/>
      <c r="N46" s="2579"/>
      <c r="O46" s="2579"/>
      <c r="P46" s="2579"/>
      <c r="Q46" s="2579"/>
      <c r="R46" s="2579"/>
      <c r="S46" s="2579"/>
      <c r="T46" s="2579"/>
      <c r="U46" s="2579"/>
      <c r="V46" s="2579"/>
      <c r="W46" s="2579"/>
      <c r="X46" s="2579"/>
      <c r="Y46" s="2579"/>
    </row>
    <row r="47" spans="1:26" ht="15.75" customHeight="1">
      <c r="A47" s="2579"/>
      <c r="B47" s="2579"/>
      <c r="C47" s="2579"/>
      <c r="D47" s="2579"/>
      <c r="E47" s="2579"/>
      <c r="F47" s="180"/>
      <c r="G47" s="174"/>
      <c r="H47" s="174"/>
      <c r="I47" s="174"/>
      <c r="J47" s="174"/>
      <c r="K47" s="2578"/>
      <c r="L47" s="2579"/>
      <c r="M47" s="2579"/>
      <c r="N47" s="2579"/>
      <c r="O47" s="2579"/>
      <c r="P47" s="2579"/>
      <c r="Q47" s="2579"/>
      <c r="R47" s="2579"/>
      <c r="S47" s="2579"/>
      <c r="T47" s="2579"/>
      <c r="U47" s="2579"/>
      <c r="V47" s="2579"/>
      <c r="W47" s="2579"/>
      <c r="X47" s="2579"/>
      <c r="Y47" s="2579"/>
    </row>
    <row r="48" spans="1:26" ht="15.75" customHeight="1">
      <c r="A48" s="2579"/>
      <c r="B48" s="2579"/>
      <c r="C48" s="2579"/>
      <c r="D48" s="2579"/>
      <c r="E48" s="2579"/>
      <c r="F48" s="180"/>
      <c r="G48" s="174"/>
      <c r="H48" s="174"/>
      <c r="I48" s="174"/>
      <c r="J48" s="174"/>
      <c r="K48" s="2578"/>
      <c r="L48" s="2579"/>
      <c r="M48" s="2579"/>
      <c r="N48" s="2579"/>
      <c r="O48" s="2579"/>
      <c r="P48" s="2579"/>
      <c r="Q48" s="2579"/>
      <c r="R48" s="2579"/>
      <c r="S48" s="2579"/>
      <c r="T48" s="2579"/>
      <c r="U48" s="2579"/>
      <c r="V48" s="2579"/>
      <c r="W48" s="2579"/>
      <c r="X48" s="2579"/>
      <c r="Y48" s="2579"/>
    </row>
    <row r="49" spans="1:25" ht="15.75" customHeight="1">
      <c r="A49" s="2579"/>
      <c r="B49" s="2579"/>
      <c r="C49" s="2579"/>
      <c r="D49" s="2579"/>
      <c r="E49" s="2579"/>
      <c r="F49" s="180"/>
      <c r="G49" s="174"/>
      <c r="H49" s="174"/>
      <c r="I49" s="174"/>
      <c r="J49" s="174"/>
      <c r="K49" s="2578"/>
      <c r="L49" s="2579"/>
      <c r="M49" s="2579"/>
      <c r="N49" s="2579"/>
      <c r="O49" s="2579"/>
      <c r="P49" s="2579"/>
      <c r="Q49" s="2579"/>
      <c r="R49" s="2579"/>
      <c r="S49" s="2579"/>
      <c r="T49" s="2579"/>
      <c r="U49" s="2579"/>
      <c r="V49" s="2579"/>
      <c r="W49" s="2579"/>
      <c r="X49" s="2579"/>
      <c r="Y49" s="2579"/>
    </row>
    <row r="50" spans="1:25" ht="15.75" customHeight="1">
      <c r="A50" s="2579"/>
      <c r="B50" s="2579"/>
      <c r="C50" s="2579"/>
      <c r="D50" s="2579"/>
      <c r="E50" s="2579"/>
      <c r="F50" s="2579"/>
      <c r="G50" s="2579"/>
      <c r="H50" s="2579"/>
      <c r="I50" s="2579"/>
      <c r="J50" s="2579"/>
      <c r="K50" s="2579"/>
      <c r="L50" s="2579"/>
      <c r="M50" s="2579"/>
      <c r="N50" s="2579"/>
      <c r="O50" s="2579"/>
      <c r="P50" s="2579"/>
      <c r="Q50" s="2579"/>
      <c r="R50" s="2579"/>
      <c r="S50" s="2579"/>
      <c r="T50" s="2579"/>
      <c r="U50" s="2579"/>
      <c r="V50" s="2579"/>
      <c r="W50" s="2579"/>
      <c r="X50" s="2579"/>
      <c r="Y50" s="2579"/>
    </row>
    <row r="51" spans="1:25" s="163" customFormat="1" ht="18.75" customHeight="1"/>
    <row r="52" spans="1:25" s="163" customFormat="1" ht="18.75" customHeight="1"/>
  </sheetData>
  <mergeCells count="1">
    <mergeCell ref="W29:X29"/>
  </mergeCells>
  <phoneticPr fontId="2" type="noConversion"/>
  <dataValidations count="3">
    <dataValidation type="decimal" operator="greaterThanOrEqual" allowBlank="1" showInputMessage="1" showErrorMessage="1" sqref="W11:W22 S11:S25 Q11:Q25 L15:L16 N11:N12 I11:I49 G11:G49 D11:D42 L11:L12 N15:N16 L19:L20 B11:B42 N19:N20">
      <formula1>0</formula1>
    </dataValidation>
    <dataValidation type="list" allowBlank="1" showInputMessage="1" showErrorMessage="1" sqref="W28">
      <formula1>$Y$1:$Y$2</formula1>
    </dataValidation>
    <dataValidation type="list" allowBlank="1" showInputMessage="1" showErrorMessage="1" sqref="W25:W27">
      <formula1>$Y$3:$Y$4</formula1>
    </dataValidation>
  </dataValidations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48"/>
  </sheetPr>
  <dimension ref="A1:I34"/>
  <sheetViews>
    <sheetView showGridLines="0" zoomScale="75" workbookViewId="0">
      <pane ySplit="10" topLeftCell="A11" activePane="bottomLeft" state="frozen"/>
      <selection pane="bottomLeft" activeCell="I11" sqref="I11"/>
    </sheetView>
  </sheetViews>
  <sheetFormatPr defaultRowHeight="21"/>
  <cols>
    <col min="1" max="7" width="86.7109375" style="2119" customWidth="1"/>
    <col min="8" max="8" width="12.28515625" style="2119" customWidth="1"/>
    <col min="9" max="9" width="86.7109375" style="2119" customWidth="1"/>
    <col min="10" max="16384" width="9.140625" style="2119"/>
  </cols>
  <sheetData>
    <row r="1" spans="1:9">
      <c r="A1" s="2767" t="s">
        <v>755</v>
      </c>
      <c r="B1" s="2737"/>
      <c r="C1" s="2737"/>
      <c r="D1" s="2737"/>
      <c r="E1" s="2737"/>
      <c r="F1" s="2737"/>
      <c r="G1" s="2737"/>
      <c r="H1" s="2737"/>
      <c r="I1" s="2737"/>
    </row>
    <row r="2" spans="1:9" hidden="1"/>
    <row r="3" spans="1:9" hidden="1"/>
    <row r="4" spans="1:9" hidden="1"/>
    <row r="5" spans="1:9" hidden="1"/>
    <row r="6" spans="1:9" hidden="1"/>
    <row r="7" spans="1:9" hidden="1"/>
    <row r="8" spans="1:9" hidden="1">
      <c r="A8" s="2738"/>
      <c r="B8" s="2739"/>
      <c r="C8" s="2738"/>
      <c r="D8" s="2739"/>
      <c r="E8" s="2738"/>
      <c r="F8" s="2739"/>
      <c r="G8" s="2740"/>
      <c r="H8" s="2741"/>
      <c r="I8" s="2742"/>
    </row>
    <row r="9" spans="1:9" ht="21.75" customHeight="1">
      <c r="A9" s="2738" t="s">
        <v>756</v>
      </c>
      <c r="B9" s="2739" t="s">
        <v>757</v>
      </c>
      <c r="C9" s="2738"/>
      <c r="D9" s="2739"/>
      <c r="E9" s="2738"/>
      <c r="F9" s="2739"/>
      <c r="G9" s="2740" t="s">
        <v>758</v>
      </c>
      <c r="H9" s="2741" t="s">
        <v>511</v>
      </c>
      <c r="I9" s="2742"/>
    </row>
    <row r="10" spans="1:9" ht="21.75" customHeight="1">
      <c r="A10" s="2738" t="s">
        <v>1174</v>
      </c>
      <c r="B10" s="2739" t="s">
        <v>759</v>
      </c>
      <c r="C10" s="2738" t="s">
        <v>760</v>
      </c>
      <c r="D10" s="2739" t="s">
        <v>1871</v>
      </c>
      <c r="E10" s="2738" t="s">
        <v>2148</v>
      </c>
      <c r="F10" s="2743" t="s">
        <v>2149</v>
      </c>
      <c r="G10" s="2740" t="s">
        <v>2150</v>
      </c>
      <c r="H10" s="2741"/>
      <c r="I10" s="2742" t="s">
        <v>2151</v>
      </c>
    </row>
    <row r="11" spans="1:9" s="2748" customFormat="1" ht="16.5" customHeight="1">
      <c r="A11" s="1915" t="s">
        <v>1175</v>
      </c>
      <c r="B11" s="2744" t="s">
        <v>1637</v>
      </c>
      <c r="C11" s="2745" t="s">
        <v>1639</v>
      </c>
      <c r="D11" s="1915" t="s">
        <v>1643</v>
      </c>
      <c r="E11" s="2744" t="s">
        <v>1646</v>
      </c>
      <c r="F11" s="2366" t="s">
        <v>1649</v>
      </c>
      <c r="G11" s="2746" t="s">
        <v>1653</v>
      </c>
      <c r="H11" s="2747" t="s">
        <v>2027</v>
      </c>
      <c r="I11" s="1915" t="s">
        <v>1662</v>
      </c>
    </row>
    <row r="12" spans="1:9" s="2748" customFormat="1" ht="16.5" customHeight="1">
      <c r="A12" s="1915" t="s">
        <v>1176</v>
      </c>
      <c r="B12" s="2744" t="s">
        <v>1638</v>
      </c>
      <c r="C12" s="2749" t="s">
        <v>1640</v>
      </c>
      <c r="D12" s="1915" t="s">
        <v>1644</v>
      </c>
      <c r="E12" s="2744" t="s">
        <v>1647</v>
      </c>
      <c r="F12" s="2735" t="s">
        <v>1650</v>
      </c>
      <c r="G12" s="2735" t="s">
        <v>1654</v>
      </c>
      <c r="H12" s="2747" t="s">
        <v>2028</v>
      </c>
      <c r="I12" s="2368" t="s">
        <v>1663</v>
      </c>
    </row>
    <row r="13" spans="1:9" s="2748" customFormat="1" ht="16.5" customHeight="1">
      <c r="A13" s="1915" t="s">
        <v>115</v>
      </c>
      <c r="B13" s="2744"/>
      <c r="C13" s="2749" t="s">
        <v>1641</v>
      </c>
      <c r="D13" s="1915" t="s">
        <v>1645</v>
      </c>
      <c r="E13" s="2744" t="s">
        <v>1648</v>
      </c>
      <c r="F13" s="2735" t="s">
        <v>1651</v>
      </c>
      <c r="G13" s="2735" t="s">
        <v>1655</v>
      </c>
      <c r="H13" s="2747" t="s">
        <v>2048</v>
      </c>
      <c r="I13" s="2368" t="s">
        <v>1664</v>
      </c>
    </row>
    <row r="14" spans="1:9" s="2748" customFormat="1" ht="16.5" customHeight="1">
      <c r="A14" s="1915" t="s">
        <v>1229</v>
      </c>
      <c r="B14" s="2750"/>
      <c r="C14" s="2749" t="s">
        <v>1642</v>
      </c>
      <c r="D14" s="2751"/>
      <c r="E14" s="2744"/>
      <c r="F14" s="2735" t="s">
        <v>1652</v>
      </c>
      <c r="G14" s="2735" t="s">
        <v>1656</v>
      </c>
      <c r="H14" s="2747" t="s">
        <v>2049</v>
      </c>
      <c r="I14" s="2368" t="s">
        <v>1665</v>
      </c>
    </row>
    <row r="15" spans="1:9" s="2748" customFormat="1" ht="16.5" customHeight="1">
      <c r="A15" s="1915" t="s">
        <v>2142</v>
      </c>
      <c r="B15" s="2752"/>
      <c r="C15" s="2749"/>
      <c r="D15" s="2751"/>
      <c r="E15" s="2753"/>
      <c r="F15" s="2736"/>
      <c r="G15" s="2735" t="s">
        <v>1657</v>
      </c>
      <c r="H15" s="2747" t="s">
        <v>2050</v>
      </c>
      <c r="I15" s="2754" t="s">
        <v>1666</v>
      </c>
    </row>
    <row r="16" spans="1:9" s="2748" customFormat="1" ht="16.5" customHeight="1">
      <c r="A16" s="2755"/>
      <c r="B16" s="2752"/>
      <c r="C16" s="2756"/>
      <c r="D16" s="2757"/>
      <c r="E16" s="2744"/>
      <c r="F16" s="2735"/>
      <c r="G16" s="2735" t="s">
        <v>1658</v>
      </c>
      <c r="H16" s="2747" t="s">
        <v>2051</v>
      </c>
      <c r="I16" s="1915"/>
    </row>
    <row r="17" spans="1:9" s="2748" customFormat="1" ht="16.5" customHeight="1">
      <c r="A17" s="2758"/>
      <c r="B17" s="2759"/>
      <c r="C17" s="2760"/>
      <c r="D17" s="2757"/>
      <c r="E17" s="2753"/>
      <c r="F17" s="2736"/>
      <c r="G17" s="2735" t="s">
        <v>1659</v>
      </c>
      <c r="H17" s="2747" t="s">
        <v>2052</v>
      </c>
      <c r="I17" s="1915"/>
    </row>
    <row r="18" spans="1:9" s="2748" customFormat="1" ht="16.5" customHeight="1">
      <c r="A18" s="2758"/>
      <c r="B18" s="2759"/>
      <c r="C18" s="2760"/>
      <c r="D18" s="2757"/>
      <c r="E18" s="2744"/>
      <c r="F18" s="2735"/>
      <c r="G18" s="2735" t="s">
        <v>1660</v>
      </c>
      <c r="H18" s="2761"/>
      <c r="I18" s="2762"/>
    </row>
    <row r="19" spans="1:9" s="2748" customFormat="1" ht="16.5" customHeight="1">
      <c r="A19" s="2758"/>
      <c r="B19" s="2758"/>
      <c r="C19" s="2759"/>
      <c r="D19" s="2757"/>
      <c r="E19" s="2753"/>
      <c r="F19" s="2736"/>
      <c r="G19" s="2763" t="s">
        <v>1661</v>
      </c>
      <c r="H19" s="2758"/>
      <c r="I19" s="2758"/>
    </row>
    <row r="20" spans="1:9" s="2748" customFormat="1" ht="16.5" customHeight="1">
      <c r="A20" s="2758"/>
      <c r="B20" s="2758"/>
      <c r="C20" s="2759"/>
      <c r="D20" s="2757"/>
      <c r="E20" s="2753"/>
      <c r="F20" s="2736"/>
      <c r="G20" s="2763"/>
      <c r="H20" s="2758"/>
      <c r="I20" s="2758"/>
    </row>
    <row r="21" spans="1:9" s="2748" customFormat="1" ht="16.5" customHeight="1">
      <c r="A21" s="2758"/>
      <c r="B21" s="2758"/>
      <c r="C21" s="2759"/>
      <c r="D21" s="2759"/>
      <c r="E21" s="2758"/>
      <c r="F21" s="2758"/>
      <c r="G21" s="2758"/>
      <c r="H21" s="2758"/>
      <c r="I21" s="2758"/>
    </row>
    <row r="22" spans="1:9" s="2766" customFormat="1" ht="21.75" customHeight="1">
      <c r="A22" s="2764"/>
      <c r="B22" s="2764"/>
      <c r="C22" s="2764"/>
      <c r="D22" s="2765"/>
      <c r="E22" s="2764"/>
      <c r="F22" s="2764"/>
      <c r="G22" s="2764"/>
      <c r="H22" s="2764"/>
      <c r="I22" s="2764"/>
    </row>
    <row r="23" spans="1:9" s="2766" customFormat="1" ht="21.75" customHeight="1">
      <c r="A23" s="2764"/>
      <c r="B23" s="2764"/>
      <c r="C23" s="2764"/>
      <c r="D23" s="2765"/>
      <c r="E23" s="2764"/>
      <c r="F23" s="2764"/>
      <c r="G23" s="2764"/>
      <c r="H23" s="2764"/>
      <c r="I23" s="2764"/>
    </row>
    <row r="24" spans="1:9" s="2766" customFormat="1" ht="21.75" customHeight="1">
      <c r="A24" s="2764"/>
      <c r="B24" s="2764"/>
      <c r="C24" s="2764"/>
      <c r="D24" s="2765"/>
      <c r="E24" s="2764"/>
      <c r="G24" s="2764"/>
      <c r="H24" s="2764"/>
      <c r="I24" s="2764"/>
    </row>
    <row r="25" spans="1:9" s="2766" customFormat="1" ht="21.75" customHeight="1">
      <c r="A25" s="2764"/>
      <c r="B25" s="2764"/>
      <c r="C25" s="2764"/>
      <c r="D25" s="2765"/>
      <c r="E25" s="2764"/>
      <c r="F25" s="2764"/>
      <c r="G25" s="2764"/>
      <c r="H25" s="2764"/>
      <c r="I25" s="2764"/>
    </row>
    <row r="26" spans="1:9" s="2766" customFormat="1" ht="21" customHeight="1">
      <c r="A26" s="2764"/>
      <c r="B26" s="2764"/>
      <c r="C26" s="2764"/>
      <c r="D26" s="2764"/>
      <c r="E26" s="2764"/>
      <c r="F26" s="2764"/>
      <c r="G26" s="2764"/>
      <c r="H26" s="2764"/>
      <c r="I26" s="2764"/>
    </row>
    <row r="27" spans="1:9" ht="21" customHeight="1"/>
    <row r="28" spans="1:9" ht="21" customHeight="1"/>
    <row r="29" spans="1:9" ht="21" customHeight="1"/>
    <row r="30" spans="1:9" ht="21" customHeight="1"/>
    <row r="31" spans="1:9" ht="21" customHeight="1"/>
    <row r="32" spans="1:9" ht="21" customHeight="1"/>
    <row r="33" ht="21" customHeight="1"/>
    <row r="34" ht="21" customHeight="1"/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48"/>
  </sheetPr>
  <dimension ref="A1:BJ9482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3.25"/>
  <cols>
    <col min="1" max="1" width="6.42578125" style="20" customWidth="1"/>
    <col min="2" max="2" width="29.140625" style="20" customWidth="1"/>
    <col min="3" max="3" width="25" style="20" customWidth="1"/>
    <col min="4" max="4" width="18.5703125" style="20" customWidth="1"/>
    <col min="5" max="5" width="10.42578125" style="20" customWidth="1"/>
    <col min="6" max="10" width="6.28515625" style="20" customWidth="1"/>
    <col min="11" max="11" width="18.140625" style="20" customWidth="1"/>
    <col min="12" max="13" width="51.28515625" style="20" customWidth="1"/>
    <col min="14" max="16" width="4.7109375" style="20" hidden="1" customWidth="1"/>
    <col min="17" max="48" width="9.28515625" style="20" customWidth="1"/>
    <col min="49" max="62" width="9.28515625" style="28" customWidth="1"/>
    <col min="63" max="65" width="9.28515625" style="20" customWidth="1"/>
    <col min="66" max="16384" width="9.140625" style="20"/>
  </cols>
  <sheetData>
    <row r="1" spans="1:62" ht="30" customHeight="1" thickBot="1">
      <c r="A1" s="2529"/>
      <c r="B1" s="2528" t="s">
        <v>2174</v>
      </c>
      <c r="C1" s="2530" t="s">
        <v>2175</v>
      </c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V1" s="28"/>
      <c r="W1" s="28"/>
      <c r="X1" s="28"/>
      <c r="Y1" s="28"/>
      <c r="Z1" s="28"/>
      <c r="AA1" s="28"/>
      <c r="AB1" s="28"/>
      <c r="AC1" s="28"/>
      <c r="AD1" s="28"/>
      <c r="AE1" s="28"/>
    </row>
    <row r="2" spans="1:62" hidden="1">
      <c r="F2" s="30"/>
      <c r="G2" s="30"/>
      <c r="H2" s="30"/>
      <c r="I2" s="30"/>
      <c r="J2" s="30"/>
      <c r="V2" s="28"/>
      <c r="W2" s="28"/>
      <c r="X2" s="28"/>
      <c r="Y2" s="28"/>
      <c r="Z2" s="28"/>
      <c r="AA2" s="28"/>
      <c r="AB2" s="28"/>
      <c r="AC2" s="28"/>
      <c r="AD2" s="28"/>
      <c r="AE2" s="28"/>
    </row>
    <row r="3" spans="1:62" s="375" customFormat="1" ht="12" customHeight="1">
      <c r="A3" s="2540"/>
      <c r="B3" s="2540"/>
      <c r="C3" s="2540"/>
      <c r="D3" s="2541" t="s">
        <v>745</v>
      </c>
      <c r="E3" s="2540">
        <v>100</v>
      </c>
      <c r="F3" s="2541" t="s">
        <v>2256</v>
      </c>
      <c r="G3" s="2542"/>
      <c r="H3" s="2542"/>
      <c r="I3" s="2542"/>
      <c r="J3" s="2542"/>
      <c r="K3" s="2540"/>
      <c r="L3" s="2540"/>
      <c r="M3" s="2540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">
        <v>1840</v>
      </c>
      <c r="E4" s="2540">
        <v>200</v>
      </c>
      <c r="F4" s="2541" t="s">
        <v>1840</v>
      </c>
      <c r="G4" s="2542"/>
      <c r="H4" s="2542"/>
      <c r="I4" s="2542">
        <v>201</v>
      </c>
      <c r="J4" s="2541" t="s">
        <v>1842</v>
      </c>
      <c r="K4" s="2540"/>
      <c r="L4" s="2540"/>
      <c r="M4" s="2540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">
        <v>1841</v>
      </c>
      <c r="E5" s="2540">
        <v>300</v>
      </c>
      <c r="F5" s="2541" t="s">
        <v>1841</v>
      </c>
      <c r="G5" s="2542"/>
      <c r="H5" s="2542"/>
      <c r="I5" s="2542">
        <v>301</v>
      </c>
      <c r="J5" s="2541" t="s">
        <v>1843</v>
      </c>
      <c r="K5" s="2540"/>
      <c r="L5" s="2540"/>
      <c r="M5" s="2540"/>
      <c r="V5" s="374"/>
      <c r="W5" s="374"/>
      <c r="X5" s="374"/>
      <c r="Y5" s="374"/>
      <c r="Z5" s="374"/>
      <c r="AA5" s="374"/>
      <c r="AB5" s="374"/>
      <c r="AC5" s="374"/>
      <c r="AD5" s="374"/>
      <c r="AE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">
        <v>2257</v>
      </c>
      <c r="E6" s="2540">
        <v>400</v>
      </c>
      <c r="F6" s="2541" t="s">
        <v>2257</v>
      </c>
      <c r="G6" s="2542"/>
      <c r="H6" s="2542"/>
      <c r="I6" s="2542">
        <v>401</v>
      </c>
      <c r="J6" s="2541" t="s">
        <v>2258</v>
      </c>
      <c r="K6" s="2540"/>
      <c r="L6" s="2544"/>
      <c r="M6" s="2540"/>
      <c r="V6" s="374"/>
      <c r="W6" s="374"/>
      <c r="X6" s="374"/>
      <c r="Y6" s="374"/>
      <c r="Z6" s="374"/>
      <c r="AA6" s="374"/>
      <c r="AB6" s="374"/>
      <c r="AC6" s="374"/>
      <c r="AD6" s="374"/>
      <c r="AE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">
        <v>2260</v>
      </c>
      <c r="E7" s="2540">
        <v>500</v>
      </c>
      <c r="F7" s="2541" t="s">
        <v>2260</v>
      </c>
      <c r="G7" s="2542"/>
      <c r="H7" s="2542"/>
      <c r="I7" s="2542">
        <v>501</v>
      </c>
      <c r="J7" s="2541" t="s">
        <v>2260</v>
      </c>
      <c r="K7" s="2540"/>
      <c r="L7" s="2544" t="s">
        <v>1135</v>
      </c>
      <c r="M7" s="2545"/>
      <c r="V7" s="374"/>
      <c r="W7" s="374"/>
      <c r="X7" s="374"/>
      <c r="Y7" s="374"/>
      <c r="Z7" s="374"/>
      <c r="AA7" s="374"/>
      <c r="AB7" s="374"/>
      <c r="AC7" s="374"/>
      <c r="AD7" s="374"/>
      <c r="AE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795" customFormat="1" ht="18" customHeight="1">
      <c r="A8" s="32">
        <f>MAX(A11:A35)</f>
        <v>8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0"/>
      <c r="R8" s="20"/>
      <c r="S8" s="20"/>
      <c r="T8" s="20"/>
      <c r="U8" s="20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8"/>
      <c r="AW8" s="3272"/>
      <c r="AX8" s="3272"/>
      <c r="AY8" s="3272"/>
      <c r="AZ8" s="3272"/>
      <c r="BA8" s="3272"/>
      <c r="BB8" s="3272"/>
      <c r="BC8" s="3272"/>
      <c r="BD8" s="3272"/>
      <c r="BE8" s="3272"/>
      <c r="BF8" s="3272"/>
      <c r="BG8" s="3272"/>
      <c r="BH8" s="3272"/>
      <c r="BI8" s="3272"/>
      <c r="BJ8" s="3272"/>
    </row>
    <row r="9" spans="1:62" ht="15.7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3277" t="s">
        <v>1248</v>
      </c>
      <c r="M9" s="3277" t="s">
        <v>1249</v>
      </c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</row>
    <row r="10" spans="1:62" ht="15.7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3277" t="s">
        <v>1254</v>
      </c>
      <c r="M10" s="3277" t="s">
        <v>1255</v>
      </c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</row>
    <row r="11" spans="1:62" ht="16.5" customHeight="1">
      <c r="A11" s="3495">
        <v>1</v>
      </c>
      <c r="B11" s="141" t="s">
        <v>2265</v>
      </c>
      <c r="C11" s="141" t="s">
        <v>2267</v>
      </c>
      <c r="D11" s="141" t="s">
        <v>1882</v>
      </c>
      <c r="E11" s="3489">
        <v>100</v>
      </c>
      <c r="F11" s="3489">
        <v>3</v>
      </c>
      <c r="G11" s="3489">
        <v>4</v>
      </c>
      <c r="H11" s="3489">
        <v>5</v>
      </c>
      <c r="I11" s="3489">
        <v>6</v>
      </c>
      <c r="J11" s="3489">
        <v>0</v>
      </c>
      <c r="K11" s="184" t="s">
        <v>1882</v>
      </c>
      <c r="L11" s="141" t="s">
        <v>1667</v>
      </c>
      <c r="M11" s="141"/>
      <c r="N11" s="20">
        <v>1</v>
      </c>
      <c r="O11" s="20">
        <v>1</v>
      </c>
      <c r="P11" s="20">
        <v>1</v>
      </c>
      <c r="R11" s="45"/>
      <c r="S11" s="45"/>
      <c r="T11" s="45"/>
      <c r="U11" s="45"/>
      <c r="V11" s="45"/>
      <c r="W11" s="424"/>
      <c r="X11" s="45"/>
      <c r="Y11" s="3273"/>
      <c r="Z11" s="45"/>
      <c r="AA11" s="45"/>
      <c r="AB11" s="424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Z11" s="42"/>
      <c r="BG11" s="42"/>
    </row>
    <row r="12" spans="1:62" ht="16.5" customHeight="1">
      <c r="A12" s="3495"/>
      <c r="B12" s="141" t="s">
        <v>2266</v>
      </c>
      <c r="C12" s="3274"/>
      <c r="D12" s="3274"/>
      <c r="E12" s="3489"/>
      <c r="F12" s="3490"/>
      <c r="G12" s="3490"/>
      <c r="H12" s="3490"/>
      <c r="I12" s="3490"/>
      <c r="J12" s="3490"/>
      <c r="K12" s="184" t="s">
        <v>2236</v>
      </c>
      <c r="L12" s="141" t="s">
        <v>1668</v>
      </c>
      <c r="M12" s="141"/>
      <c r="N12" s="20">
        <v>0</v>
      </c>
      <c r="O12" s="20">
        <v>1</v>
      </c>
      <c r="P12" s="20">
        <v>1</v>
      </c>
      <c r="R12" s="45"/>
      <c r="S12" s="45"/>
      <c r="T12" s="45"/>
      <c r="U12" s="45"/>
      <c r="V12" s="45"/>
      <c r="W12" s="424"/>
      <c r="X12" s="45"/>
      <c r="Y12" s="3273"/>
      <c r="Z12" s="45"/>
      <c r="AA12" s="45"/>
      <c r="AB12" s="424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Z12" s="42"/>
      <c r="BG12" s="42"/>
    </row>
    <row r="13" spans="1:62" ht="16.5" customHeight="1">
      <c r="A13" s="3495"/>
      <c r="B13" s="3274"/>
      <c r="C13" s="3274"/>
      <c r="D13" s="3274"/>
      <c r="E13" s="3489"/>
      <c r="F13" s="3490"/>
      <c r="G13" s="3490"/>
      <c r="H13" s="3490"/>
      <c r="I13" s="3490"/>
      <c r="J13" s="3490"/>
      <c r="K13" s="184" t="s">
        <v>2266</v>
      </c>
      <c r="L13" s="141"/>
      <c r="M13" s="141"/>
      <c r="N13" s="20">
        <v>0</v>
      </c>
      <c r="O13" s="20">
        <v>1</v>
      </c>
      <c r="P13" s="20">
        <v>1</v>
      </c>
      <c r="R13" s="45"/>
      <c r="S13" s="45"/>
      <c r="T13" s="45"/>
      <c r="U13" s="45"/>
      <c r="V13" s="45"/>
      <c r="W13" s="424"/>
      <c r="X13" s="45"/>
      <c r="Y13" s="3273"/>
      <c r="Z13" s="45"/>
      <c r="AA13" s="45"/>
      <c r="AB13" s="424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Z13" s="42"/>
      <c r="BG13" s="42"/>
    </row>
    <row r="14" spans="1:62" ht="16.5" customHeight="1">
      <c r="A14" s="3495">
        <v>2</v>
      </c>
      <c r="B14" s="141" t="s">
        <v>2268</v>
      </c>
      <c r="C14" s="141" t="s">
        <v>877</v>
      </c>
      <c r="D14" s="141" t="s">
        <v>1882</v>
      </c>
      <c r="E14" s="3489">
        <v>201</v>
      </c>
      <c r="F14" s="3489">
        <v>4</v>
      </c>
      <c r="G14" s="3489">
        <v>5</v>
      </c>
      <c r="H14" s="3489">
        <v>6</v>
      </c>
      <c r="I14" s="3489"/>
      <c r="J14" s="3489"/>
      <c r="K14" s="184" t="s">
        <v>75</v>
      </c>
      <c r="L14" s="141" t="s">
        <v>1669</v>
      </c>
      <c r="M14" s="141"/>
      <c r="N14" s="20">
        <v>1</v>
      </c>
      <c r="O14" s="20">
        <v>2</v>
      </c>
      <c r="P14" s="20">
        <v>2</v>
      </c>
      <c r="R14" s="45"/>
      <c r="S14" s="45"/>
      <c r="T14" s="45"/>
      <c r="U14" s="45"/>
      <c r="V14" s="45"/>
      <c r="W14" s="424"/>
      <c r="X14" s="45"/>
      <c r="Y14" s="3273"/>
      <c r="Z14" s="45"/>
      <c r="AA14" s="45"/>
      <c r="AB14" s="424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Z14" s="42"/>
      <c r="BG14" s="42"/>
    </row>
    <row r="15" spans="1:62" ht="16.5" customHeight="1">
      <c r="A15" s="3495"/>
      <c r="B15" s="141" t="s">
        <v>187</v>
      </c>
      <c r="C15" s="141" t="s">
        <v>187</v>
      </c>
      <c r="D15" s="141"/>
      <c r="E15" s="3489"/>
      <c r="F15" s="3489"/>
      <c r="G15" s="3489"/>
      <c r="H15" s="3489"/>
      <c r="I15" s="3489"/>
      <c r="J15" s="3489"/>
      <c r="K15" s="184" t="s">
        <v>77</v>
      </c>
      <c r="L15" s="141"/>
      <c r="M15" s="141"/>
      <c r="N15" s="20">
        <v>0</v>
      </c>
      <c r="O15" s="20">
        <v>2</v>
      </c>
      <c r="P15" s="20">
        <v>2</v>
      </c>
      <c r="R15" s="45"/>
      <c r="S15" s="45"/>
      <c r="T15" s="45"/>
      <c r="U15" s="45"/>
      <c r="V15" s="45"/>
      <c r="W15" s="424"/>
      <c r="X15" s="45"/>
      <c r="Y15" s="3273"/>
      <c r="Z15" s="45"/>
      <c r="AA15" s="45"/>
      <c r="AB15" s="424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Z15" s="42"/>
      <c r="BG15" s="42"/>
    </row>
    <row r="16" spans="1:62" ht="16.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R16" s="45"/>
      <c r="S16" s="45"/>
      <c r="T16" s="45"/>
      <c r="U16" s="45"/>
      <c r="V16" s="45"/>
      <c r="W16" s="424"/>
      <c r="X16" s="45"/>
      <c r="Y16" s="3273"/>
      <c r="Z16" s="45"/>
      <c r="AA16" s="45"/>
      <c r="AB16" s="424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Z16" s="42"/>
      <c r="BG16" s="42"/>
    </row>
    <row r="17" spans="1:59" ht="16.5" customHeight="1">
      <c r="A17" s="3495">
        <v>3</v>
      </c>
      <c r="B17" s="141" t="s">
        <v>1423</v>
      </c>
      <c r="C17" s="141" t="s">
        <v>1256</v>
      </c>
      <c r="D17" s="141" t="s">
        <v>1882</v>
      </c>
      <c r="E17" s="3489">
        <v>201</v>
      </c>
      <c r="F17" s="3489">
        <v>3</v>
      </c>
      <c r="G17" s="3489">
        <v>4</v>
      </c>
      <c r="H17" s="3489">
        <v>5</v>
      </c>
      <c r="I17" s="3489">
        <v>6</v>
      </c>
      <c r="J17" s="3500"/>
      <c r="K17" s="184" t="s">
        <v>78</v>
      </c>
      <c r="L17" s="141" t="s">
        <v>1670</v>
      </c>
      <c r="M17" s="141"/>
      <c r="N17" s="20">
        <v>1</v>
      </c>
      <c r="O17" s="20">
        <v>3</v>
      </c>
      <c r="P17" s="20">
        <v>1</v>
      </c>
      <c r="R17" s="45"/>
      <c r="S17" s="45"/>
      <c r="T17" s="45"/>
      <c r="U17" s="45"/>
      <c r="V17" s="45"/>
      <c r="W17" s="424"/>
      <c r="X17" s="45"/>
      <c r="Y17" s="3273"/>
      <c r="Z17" s="45"/>
      <c r="AA17" s="45"/>
      <c r="AB17" s="424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Z17" s="42"/>
      <c r="BG17" s="42"/>
    </row>
    <row r="18" spans="1:59" ht="16.5" customHeight="1">
      <c r="A18" s="3495"/>
      <c r="B18" s="141"/>
      <c r="C18" s="141"/>
      <c r="D18" s="141"/>
      <c r="E18" s="3489"/>
      <c r="F18" s="3490"/>
      <c r="G18" s="3490"/>
      <c r="H18" s="3490"/>
      <c r="I18" s="3490"/>
      <c r="J18" s="3492"/>
      <c r="K18" s="184" t="s">
        <v>79</v>
      </c>
      <c r="L18" s="141"/>
      <c r="M18" s="141"/>
      <c r="N18" s="20">
        <v>0</v>
      </c>
      <c r="O18" s="20">
        <v>3</v>
      </c>
      <c r="P18" s="20">
        <v>1</v>
      </c>
      <c r="R18" s="45"/>
      <c r="S18" s="45"/>
      <c r="T18" s="45"/>
      <c r="U18" s="45"/>
      <c r="V18" s="45"/>
      <c r="W18" s="424"/>
      <c r="X18" s="45"/>
      <c r="Y18" s="3273"/>
      <c r="Z18" s="45"/>
      <c r="AA18" s="45"/>
      <c r="AB18" s="424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Z18" s="42"/>
      <c r="BG18" s="42"/>
    </row>
    <row r="19" spans="1:59" ht="16.5" customHeight="1">
      <c r="A19" s="3495"/>
      <c r="B19" s="141"/>
      <c r="C19" s="141"/>
      <c r="D19" s="141"/>
      <c r="E19" s="3489"/>
      <c r="F19" s="3490"/>
      <c r="G19" s="3490"/>
      <c r="H19" s="3490"/>
      <c r="I19" s="3490"/>
      <c r="J19" s="3492"/>
      <c r="K19" s="3275"/>
      <c r="L19" s="141"/>
      <c r="M19" s="141"/>
      <c r="N19" s="20">
        <v>0</v>
      </c>
      <c r="O19" s="20">
        <v>3</v>
      </c>
      <c r="P19" s="20">
        <v>1</v>
      </c>
      <c r="R19" s="45"/>
      <c r="S19" s="45"/>
      <c r="T19" s="45"/>
      <c r="U19" s="45"/>
      <c r="V19" s="45"/>
      <c r="W19" s="424"/>
      <c r="X19" s="45"/>
      <c r="Y19" s="3273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Z19" s="42"/>
      <c r="BG19" s="42"/>
    </row>
    <row r="20" spans="1:59" ht="16.5" customHeight="1">
      <c r="A20" s="3495">
        <v>4</v>
      </c>
      <c r="B20" s="141" t="s">
        <v>1431</v>
      </c>
      <c r="C20" s="141" t="s">
        <v>1432</v>
      </c>
      <c r="D20" s="141" t="s">
        <v>1882</v>
      </c>
      <c r="E20" s="3489">
        <v>100</v>
      </c>
      <c r="F20" s="3489">
        <v>1</v>
      </c>
      <c r="G20" s="3489">
        <v>2</v>
      </c>
      <c r="H20" s="3489">
        <v>3</v>
      </c>
      <c r="I20" s="3489">
        <v>4</v>
      </c>
      <c r="J20" s="3489">
        <v>5</v>
      </c>
      <c r="K20" s="184" t="s">
        <v>80</v>
      </c>
      <c r="L20" s="141" t="s">
        <v>1671</v>
      </c>
      <c r="M20" s="141"/>
      <c r="N20" s="20">
        <v>1</v>
      </c>
      <c r="O20" s="20">
        <v>4</v>
      </c>
      <c r="P20" s="20">
        <v>2</v>
      </c>
      <c r="R20" s="45"/>
      <c r="S20" s="45"/>
      <c r="T20" s="45"/>
      <c r="U20" s="45"/>
      <c r="V20" s="45"/>
      <c r="W20" s="424"/>
      <c r="X20" s="45"/>
      <c r="Y20" s="3273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Z20" s="42"/>
      <c r="BG20" s="42"/>
    </row>
    <row r="21" spans="1:59" ht="16.5" customHeight="1">
      <c r="A21" s="3495"/>
      <c r="B21" s="141"/>
      <c r="C21" s="141" t="s">
        <v>1433</v>
      </c>
      <c r="D21" s="3274"/>
      <c r="E21" s="3489"/>
      <c r="F21" s="3489"/>
      <c r="G21" s="3489"/>
      <c r="H21" s="3489"/>
      <c r="I21" s="3489"/>
      <c r="J21" s="3489"/>
      <c r="K21" s="184" t="s">
        <v>81</v>
      </c>
      <c r="L21" s="141" t="s">
        <v>1672</v>
      </c>
      <c r="M21" s="141"/>
      <c r="N21" s="20">
        <v>0</v>
      </c>
      <c r="O21" s="20">
        <v>4</v>
      </c>
      <c r="P21" s="20">
        <v>2</v>
      </c>
      <c r="R21" s="45"/>
      <c r="S21" s="45"/>
      <c r="T21" s="45"/>
      <c r="U21" s="45"/>
      <c r="V21" s="45"/>
      <c r="W21" s="424"/>
      <c r="X21" s="45"/>
      <c r="Y21" s="3273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Z21" s="42"/>
      <c r="BG21" s="42"/>
    </row>
    <row r="22" spans="1:59" ht="16.5" customHeight="1">
      <c r="A22" s="3495"/>
      <c r="B22" s="141"/>
      <c r="C22" s="141"/>
      <c r="D22" s="3274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R22" s="45"/>
      <c r="S22" s="45"/>
      <c r="T22" s="45"/>
      <c r="U22" s="45"/>
      <c r="V22" s="45"/>
      <c r="W22" s="424"/>
      <c r="X22" s="45"/>
      <c r="Y22" s="3273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Z22" s="42"/>
      <c r="BG22" s="42"/>
    </row>
    <row r="23" spans="1:59" ht="16.5" customHeight="1">
      <c r="A23" s="3495">
        <v>5</v>
      </c>
      <c r="B23" s="141" t="s">
        <v>1434</v>
      </c>
      <c r="C23" s="141" t="s">
        <v>1444</v>
      </c>
      <c r="D23" s="141" t="s">
        <v>1882</v>
      </c>
      <c r="E23" s="3489">
        <v>200</v>
      </c>
      <c r="F23" s="3489">
        <v>1</v>
      </c>
      <c r="G23" s="3489">
        <v>2</v>
      </c>
      <c r="H23" s="3489"/>
      <c r="I23" s="3489"/>
      <c r="J23" s="3489"/>
      <c r="K23" s="184" t="s">
        <v>75</v>
      </c>
      <c r="L23" s="141" t="s">
        <v>1673</v>
      </c>
      <c r="M23" s="141"/>
      <c r="N23" s="20">
        <v>1</v>
      </c>
      <c r="O23" s="20">
        <v>5</v>
      </c>
      <c r="P23" s="20">
        <v>1</v>
      </c>
      <c r="R23" s="45"/>
      <c r="S23" s="45"/>
      <c r="T23" s="45"/>
      <c r="U23" s="45"/>
      <c r="V23" s="45"/>
      <c r="W23" s="424"/>
      <c r="X23" s="45"/>
      <c r="Y23" s="3273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Z23" s="42"/>
      <c r="BG23" s="42"/>
    </row>
    <row r="24" spans="1:59" ht="16.5" customHeight="1">
      <c r="A24" s="3495"/>
      <c r="B24" s="141" t="s">
        <v>1435</v>
      </c>
      <c r="C24" s="141" t="s">
        <v>1445</v>
      </c>
      <c r="D24" s="141"/>
      <c r="E24" s="3489"/>
      <c r="F24" s="3490"/>
      <c r="G24" s="3490"/>
      <c r="H24" s="3490"/>
      <c r="I24" s="3490"/>
      <c r="J24" s="3490"/>
      <c r="K24" s="184" t="s">
        <v>82</v>
      </c>
      <c r="L24" s="141" t="s">
        <v>1674</v>
      </c>
      <c r="M24" s="141"/>
      <c r="N24" s="20">
        <v>0</v>
      </c>
      <c r="O24" s="20">
        <v>5</v>
      </c>
      <c r="P24" s="20">
        <v>1</v>
      </c>
      <c r="R24" s="45"/>
      <c r="S24" s="45"/>
      <c r="T24" s="45"/>
      <c r="U24" s="45"/>
      <c r="V24" s="45"/>
      <c r="W24" s="424"/>
      <c r="X24" s="45"/>
      <c r="Y24" s="3273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Z24" s="42"/>
      <c r="BG24" s="42"/>
    </row>
    <row r="25" spans="1:59" ht="16.5" customHeight="1">
      <c r="A25" s="3495"/>
      <c r="B25" s="141"/>
      <c r="C25" s="141"/>
      <c r="D25" s="141"/>
      <c r="E25" s="3489"/>
      <c r="F25" s="3490"/>
      <c r="G25" s="3490"/>
      <c r="H25" s="3490"/>
      <c r="I25" s="3490"/>
      <c r="J25" s="3490"/>
      <c r="K25" s="184"/>
      <c r="L25" s="141"/>
      <c r="M25" s="141"/>
      <c r="N25" s="20">
        <v>0</v>
      </c>
      <c r="O25" s="20">
        <v>5</v>
      </c>
      <c r="P25" s="20">
        <v>1</v>
      </c>
      <c r="R25" s="45"/>
      <c r="S25" s="45"/>
      <c r="T25" s="45"/>
      <c r="U25" s="45"/>
      <c r="V25" s="45"/>
      <c r="W25" s="424"/>
      <c r="X25" s="45"/>
      <c r="Y25" s="3273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Z25" s="42"/>
      <c r="BG25" s="42"/>
    </row>
    <row r="26" spans="1:59" ht="16.5" customHeight="1">
      <c r="A26" s="3495">
        <v>6</v>
      </c>
      <c r="B26" s="141" t="s">
        <v>1446</v>
      </c>
      <c r="C26" s="141" t="s">
        <v>1448</v>
      </c>
      <c r="D26" s="141" t="s">
        <v>1882</v>
      </c>
      <c r="E26" s="3489">
        <v>200</v>
      </c>
      <c r="F26" s="3489">
        <v>3</v>
      </c>
      <c r="G26" s="3489">
        <v>4</v>
      </c>
      <c r="H26" s="3489">
        <v>5</v>
      </c>
      <c r="I26" s="3489">
        <v>6</v>
      </c>
      <c r="J26" s="3489">
        <v>13</v>
      </c>
      <c r="K26" s="184" t="s">
        <v>83</v>
      </c>
      <c r="L26" s="141" t="s">
        <v>1675</v>
      </c>
      <c r="M26" s="141"/>
      <c r="N26" s="20">
        <v>1</v>
      </c>
      <c r="O26" s="20">
        <v>6</v>
      </c>
      <c r="P26" s="20">
        <v>2</v>
      </c>
      <c r="R26" s="45"/>
      <c r="S26" s="45"/>
      <c r="T26" s="45"/>
      <c r="U26" s="45"/>
      <c r="V26" s="45"/>
      <c r="W26" s="424"/>
      <c r="X26" s="45"/>
      <c r="Y26" s="3273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Z26" s="42"/>
      <c r="BG26" s="42"/>
    </row>
    <row r="27" spans="1:59" ht="16.5" customHeight="1">
      <c r="A27" s="3495"/>
      <c r="B27" s="141" t="s">
        <v>1447</v>
      </c>
      <c r="C27" s="141"/>
      <c r="D27" s="141"/>
      <c r="E27" s="3489"/>
      <c r="F27" s="3489"/>
      <c r="G27" s="3489"/>
      <c r="H27" s="3489"/>
      <c r="I27" s="3489"/>
      <c r="J27" s="3489"/>
      <c r="K27" s="184" t="s">
        <v>84</v>
      </c>
      <c r="L27" s="141" t="s">
        <v>2169</v>
      </c>
      <c r="M27" s="141"/>
      <c r="N27" s="20">
        <v>0</v>
      </c>
      <c r="O27" s="20">
        <v>6</v>
      </c>
      <c r="P27" s="20">
        <v>2</v>
      </c>
      <c r="R27" s="45"/>
      <c r="S27" s="45"/>
      <c r="T27" s="45"/>
      <c r="U27" s="45"/>
      <c r="V27" s="45"/>
      <c r="W27" s="424"/>
      <c r="X27" s="45"/>
      <c r="Y27" s="3273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Z27" s="42"/>
      <c r="BG27" s="42"/>
    </row>
    <row r="28" spans="1:59" ht="16.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 t="s">
        <v>85</v>
      </c>
      <c r="L28" s="141"/>
      <c r="M28" s="141"/>
      <c r="N28" s="20">
        <v>0</v>
      </c>
      <c r="O28" s="20">
        <v>6</v>
      </c>
      <c r="P28" s="20">
        <v>2</v>
      </c>
      <c r="R28" s="45"/>
      <c r="S28" s="45"/>
      <c r="T28" s="45"/>
      <c r="U28" s="45"/>
      <c r="V28" s="45"/>
      <c r="W28" s="424"/>
      <c r="X28" s="45"/>
      <c r="Y28" s="3273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Z28" s="42"/>
      <c r="BG28" s="42"/>
    </row>
    <row r="29" spans="1:59" ht="16.5" customHeight="1">
      <c r="A29" s="3495">
        <v>7</v>
      </c>
      <c r="B29" s="141" t="s">
        <v>48</v>
      </c>
      <c r="C29" s="141" t="s">
        <v>50</v>
      </c>
      <c r="D29" s="141" t="s">
        <v>1882</v>
      </c>
      <c r="E29" s="3489">
        <v>400</v>
      </c>
      <c r="F29" s="3489">
        <v>3</v>
      </c>
      <c r="G29" s="3489">
        <v>4</v>
      </c>
      <c r="H29" s="3489">
        <v>5</v>
      </c>
      <c r="I29" s="3489">
        <v>6</v>
      </c>
      <c r="J29" s="3489">
        <v>13</v>
      </c>
      <c r="K29" s="184" t="s">
        <v>88</v>
      </c>
      <c r="L29" s="141"/>
      <c r="M29" s="141" t="s">
        <v>1678</v>
      </c>
      <c r="N29" s="20">
        <v>1</v>
      </c>
      <c r="O29" s="20">
        <v>7</v>
      </c>
      <c r="P29" s="20">
        <v>1</v>
      </c>
      <c r="R29" s="45"/>
      <c r="S29" s="45"/>
      <c r="T29" s="45"/>
      <c r="U29" s="45"/>
      <c r="V29" s="45"/>
      <c r="W29" s="424"/>
      <c r="X29" s="45"/>
      <c r="Y29" s="3273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Z29" s="42"/>
      <c r="BG29" s="42"/>
    </row>
    <row r="30" spans="1:59" ht="16.5" customHeight="1">
      <c r="A30" s="3495"/>
      <c r="B30" s="141" t="s">
        <v>49</v>
      </c>
      <c r="C30" s="141" t="s">
        <v>51</v>
      </c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R30" s="45"/>
      <c r="S30" s="45"/>
      <c r="T30" s="45"/>
      <c r="U30" s="45"/>
      <c r="V30" s="45"/>
      <c r="W30" s="424"/>
      <c r="X30" s="45"/>
      <c r="Y30" s="3273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Z30" s="42"/>
      <c r="BG30" s="42"/>
    </row>
    <row r="31" spans="1:59" ht="16.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R31" s="45"/>
      <c r="S31" s="45"/>
      <c r="T31" s="45"/>
      <c r="U31" s="45"/>
      <c r="V31" s="45"/>
      <c r="W31" s="424"/>
      <c r="X31" s="45"/>
      <c r="Y31" s="3273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Z31" s="42"/>
      <c r="BG31" s="42"/>
    </row>
    <row r="32" spans="1:59" ht="16.5" customHeight="1">
      <c r="A32" s="3495">
        <v>8</v>
      </c>
      <c r="B32" s="141" t="s">
        <v>52</v>
      </c>
      <c r="C32" s="141" t="s">
        <v>54</v>
      </c>
      <c r="D32" s="141" t="s">
        <v>1882</v>
      </c>
      <c r="E32" s="3489">
        <v>400</v>
      </c>
      <c r="F32" s="3489">
        <v>1</v>
      </c>
      <c r="G32" s="3489">
        <v>5</v>
      </c>
      <c r="H32" s="3489">
        <v>8</v>
      </c>
      <c r="I32" s="3489"/>
      <c r="J32" s="3489"/>
      <c r="K32" s="184" t="s">
        <v>86</v>
      </c>
      <c r="L32" s="141" t="s">
        <v>1676</v>
      </c>
      <c r="M32" s="141"/>
      <c r="N32" s="20">
        <v>1</v>
      </c>
      <c r="O32" s="20">
        <v>8</v>
      </c>
      <c r="P32" s="20">
        <v>2</v>
      </c>
      <c r="R32" s="45"/>
      <c r="S32" s="45"/>
      <c r="T32" s="45"/>
      <c r="U32" s="45"/>
      <c r="V32" s="45"/>
      <c r="W32" s="424"/>
      <c r="X32" s="45"/>
      <c r="Y32" s="3273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Z32" s="42"/>
      <c r="BG32" s="42"/>
    </row>
    <row r="33" spans="1:62" ht="16.5" customHeight="1">
      <c r="A33" s="3495"/>
      <c r="B33" s="141" t="s">
        <v>53</v>
      </c>
      <c r="C33" s="141" t="s">
        <v>55</v>
      </c>
      <c r="D33" s="141"/>
      <c r="E33" s="3489"/>
      <c r="F33" s="3489"/>
      <c r="G33" s="3489"/>
      <c r="H33" s="3489"/>
      <c r="I33" s="3489"/>
      <c r="J33" s="3489"/>
      <c r="K33" s="184" t="s">
        <v>87</v>
      </c>
      <c r="L33" s="141" t="s">
        <v>1677</v>
      </c>
      <c r="M33" s="141"/>
      <c r="N33" s="20">
        <v>0</v>
      </c>
      <c r="O33" s="20">
        <v>8</v>
      </c>
      <c r="P33" s="20">
        <v>2</v>
      </c>
      <c r="R33" s="45"/>
      <c r="S33" s="45"/>
      <c r="T33" s="45"/>
      <c r="U33" s="45"/>
      <c r="V33" s="45"/>
      <c r="W33" s="424"/>
      <c r="X33" s="45"/>
      <c r="Y33" s="3273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Z33" s="42"/>
      <c r="BG33" s="42"/>
    </row>
    <row r="34" spans="1:62" ht="16.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R34" s="45"/>
      <c r="S34" s="45"/>
      <c r="T34" s="45"/>
      <c r="U34" s="45"/>
      <c r="V34" s="45"/>
      <c r="W34" s="424"/>
      <c r="X34" s="45"/>
      <c r="Y34" s="3273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Z34" s="42"/>
      <c r="BG34" s="42"/>
    </row>
    <row r="35" spans="1:62" ht="16.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447"/>
      <c r="L35" s="35"/>
      <c r="M35" s="35"/>
      <c r="N35" s="44"/>
      <c r="O35" s="26"/>
      <c r="P35" s="26"/>
      <c r="Q35" s="28"/>
      <c r="R35" s="28"/>
      <c r="S35" s="28"/>
      <c r="T35" s="28"/>
      <c r="U35" s="28" t="str">
        <f>IF(R35=0," ",IF(R35=100,LOOKUP(E35,E$3:E$7,F$3:F$7)&amp;" ที่ "&amp;T35,LOOKUP(E35,E$3:E$7,F$3:F$7)&amp;" ที่ "&amp;S35))</f>
        <v xml:space="preserve"> </v>
      </c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S35" s="28"/>
    </row>
    <row r="36" spans="1:62" s="340" customFormat="1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S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</row>
    <row r="37" spans="1:62" s="340" customFormat="1">
      <c r="F37" s="729"/>
      <c r="G37" s="729"/>
      <c r="H37" s="729"/>
      <c r="I37" s="729"/>
      <c r="J37" s="729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S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</row>
    <row r="38" spans="1:62" s="340" customFormat="1">
      <c r="F38" s="729"/>
      <c r="G38" s="729"/>
      <c r="H38" s="729"/>
      <c r="I38" s="729"/>
      <c r="J38" s="729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S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</row>
    <row r="39" spans="1:62" s="340" customFormat="1">
      <c r="F39" s="729"/>
      <c r="G39" s="729"/>
      <c r="H39" s="729"/>
      <c r="I39" s="729"/>
      <c r="J39" s="729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</row>
    <row r="40" spans="1:62" s="340" customFormat="1">
      <c r="F40" s="729"/>
      <c r="G40" s="729"/>
      <c r="H40" s="729"/>
      <c r="I40" s="729"/>
      <c r="J40" s="729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</row>
    <row r="41" spans="1:62" s="340" customFormat="1">
      <c r="F41" s="729"/>
      <c r="G41" s="729"/>
      <c r="H41" s="729"/>
      <c r="I41" s="729"/>
      <c r="J41" s="729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</row>
    <row r="42" spans="1:62" s="340" customFormat="1">
      <c r="F42" s="729"/>
      <c r="G42" s="729"/>
      <c r="H42" s="729"/>
      <c r="I42" s="729"/>
      <c r="J42" s="729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</row>
    <row r="43" spans="1:62" s="340" customFormat="1"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</row>
    <row r="44" spans="1:62" s="340" customFormat="1"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</row>
    <row r="45" spans="1:62" s="340" customFormat="1"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</row>
    <row r="46" spans="1:62" s="340" customFormat="1"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</row>
    <row r="47" spans="1:62" s="340" customFormat="1"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</row>
    <row r="48" spans="1:62" s="340" customFormat="1"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</row>
    <row r="49" spans="49:62" s="340" customFormat="1"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</row>
    <row r="50" spans="49:62" s="340" customFormat="1"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</row>
    <row r="51" spans="49:62" s="340" customFormat="1"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</row>
    <row r="52" spans="49:62" s="340" customFormat="1"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</row>
    <row r="53" spans="49:62" s="340" customFormat="1"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</row>
    <row r="54" spans="49:62" s="340" customFormat="1"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</row>
    <row r="55" spans="49:62" s="340" customFormat="1"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</row>
    <row r="56" spans="49:62" s="340" customFormat="1"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</row>
    <row r="57" spans="49:62" s="340" customFormat="1"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</row>
    <row r="58" spans="49:62" s="340" customFormat="1"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</row>
    <row r="59" spans="49:62" s="340" customFormat="1"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</row>
    <row r="60" spans="49:62" s="340" customFormat="1"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</row>
    <row r="61" spans="49:62" s="340" customFormat="1"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</row>
    <row r="62" spans="49:62" s="340" customFormat="1"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</row>
    <row r="63" spans="49:62" s="340" customFormat="1"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</row>
    <row r="64" spans="49:62" s="340" customFormat="1"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</row>
    <row r="65" spans="49:62" s="340" customFormat="1"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</row>
    <row r="66" spans="49:62" s="340" customFormat="1"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</row>
    <row r="67" spans="49:62" s="340" customFormat="1"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</row>
    <row r="68" spans="49:62" s="340" customFormat="1"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</row>
    <row r="69" spans="49:62" s="340" customFormat="1"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</row>
    <row r="70" spans="49:62" s="340" customFormat="1"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</row>
    <row r="71" spans="49:62" s="340" customFormat="1"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</row>
    <row r="72" spans="49:62" s="340" customFormat="1"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</row>
    <row r="73" spans="49:62" s="340" customFormat="1"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</row>
    <row r="74" spans="49:62" s="340" customFormat="1"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</row>
    <row r="75" spans="49:62" s="340" customFormat="1"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</row>
    <row r="76" spans="49:62" s="340" customFormat="1"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</row>
    <row r="77" spans="49:62" s="340" customFormat="1"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</row>
    <row r="78" spans="49:62" s="340" customFormat="1"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</row>
    <row r="79" spans="49:62" s="340" customFormat="1"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</row>
    <row r="80" spans="49:62" s="340" customFormat="1"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</row>
    <row r="81" spans="49:62" s="340" customFormat="1"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</row>
    <row r="82" spans="49:62" s="340" customFormat="1"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</row>
    <row r="83" spans="49:62" s="340" customFormat="1"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</row>
    <row r="84" spans="49:62" s="340" customFormat="1"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</row>
    <row r="85" spans="49:62" s="340" customFormat="1"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</row>
    <row r="86" spans="49:62" s="340" customFormat="1"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</row>
    <row r="87" spans="49:62" s="340" customFormat="1"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</row>
    <row r="88" spans="49:62" s="340" customFormat="1"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</row>
    <row r="89" spans="49:62" s="340" customFormat="1"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</row>
    <row r="90" spans="49:62" s="340" customFormat="1"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</row>
    <row r="91" spans="49:62" s="340" customFormat="1"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</row>
    <row r="92" spans="49:62" s="340" customFormat="1"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</row>
    <row r="93" spans="49:62" s="340" customFormat="1"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</row>
    <row r="94" spans="49:62" s="340" customFormat="1"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</row>
    <row r="95" spans="49:62" s="340" customFormat="1"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</row>
    <row r="96" spans="49:62" s="340" customFormat="1"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</row>
    <row r="97" spans="49:62" s="340" customFormat="1"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</row>
    <row r="98" spans="49:62" s="340" customFormat="1"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</row>
    <row r="99" spans="49:62" s="340" customFormat="1"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</row>
    <row r="100" spans="49:62" s="340" customFormat="1"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</row>
    <row r="101" spans="49:62" s="340" customFormat="1"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</row>
    <row r="102" spans="49:62" s="340" customFormat="1"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</row>
    <row r="103" spans="49:62" s="340" customFormat="1"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</row>
    <row r="104" spans="49:62" s="340" customFormat="1"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</row>
    <row r="105" spans="49:62" s="340" customFormat="1"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</row>
    <row r="106" spans="49:62" s="340" customFormat="1"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</row>
    <row r="107" spans="49:62" s="340" customFormat="1"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</row>
    <row r="108" spans="49:62" s="340" customFormat="1"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</row>
    <row r="109" spans="49:62" s="340" customFormat="1"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</row>
    <row r="110" spans="49:62" s="340" customFormat="1"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</row>
    <row r="111" spans="49:62" s="340" customFormat="1"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</row>
    <row r="112" spans="49:62" s="340" customFormat="1"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</row>
    <row r="113" spans="49:62" s="340" customFormat="1"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</row>
    <row r="114" spans="49:62" s="340" customFormat="1"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</row>
    <row r="115" spans="49:62" s="340" customFormat="1"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</row>
    <row r="116" spans="49:62" s="340" customFormat="1"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</row>
    <row r="117" spans="49:62" s="340" customFormat="1"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</row>
    <row r="118" spans="49:62" s="340" customFormat="1"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</row>
    <row r="119" spans="49:62" s="340" customFormat="1"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</row>
    <row r="120" spans="49:62" s="340" customFormat="1"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</row>
    <row r="121" spans="49:62" s="340" customFormat="1"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</row>
    <row r="122" spans="49:62" s="340" customFormat="1"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</row>
    <row r="123" spans="49:62" s="340" customFormat="1"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</row>
    <row r="124" spans="49:62" s="340" customFormat="1"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</row>
    <row r="125" spans="49:62" s="340" customFormat="1"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</row>
    <row r="126" spans="49:62" s="340" customFormat="1"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</row>
    <row r="127" spans="49:62" s="340" customFormat="1"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</row>
    <row r="128" spans="49:62" s="340" customFormat="1"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</row>
    <row r="129" spans="49:62" s="340" customFormat="1"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</row>
    <row r="130" spans="49:62" s="340" customFormat="1"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</row>
    <row r="131" spans="49:62" s="340" customFormat="1"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</row>
    <row r="132" spans="49:62" s="340" customFormat="1"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</row>
    <row r="133" spans="49:62" s="340" customFormat="1"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</row>
    <row r="134" spans="49:62" s="340" customFormat="1"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</row>
    <row r="135" spans="49:62" s="340" customFormat="1"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</row>
    <row r="136" spans="49:62" s="340" customFormat="1"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</row>
    <row r="137" spans="49:62" s="340" customFormat="1"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</row>
    <row r="138" spans="49:62" s="340" customFormat="1"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</row>
    <row r="139" spans="49:62" s="340" customFormat="1"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</row>
    <row r="140" spans="49:62" s="340" customFormat="1"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</row>
    <row r="141" spans="49:62" s="340" customFormat="1"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</row>
    <row r="142" spans="49:62" s="340" customFormat="1"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</row>
    <row r="143" spans="49:62" s="340" customFormat="1"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</row>
    <row r="144" spans="49:62" s="340" customFormat="1"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</row>
    <row r="145" spans="49:62" s="340" customFormat="1"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</row>
    <row r="146" spans="49:62" s="340" customFormat="1"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</row>
    <row r="147" spans="49:62" s="340" customFormat="1"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</row>
    <row r="148" spans="49:62" s="340" customFormat="1"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</row>
    <row r="149" spans="49:62" s="340" customFormat="1"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</row>
    <row r="150" spans="49:62" s="340" customFormat="1"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</row>
    <row r="151" spans="49:62" s="340" customFormat="1"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</row>
    <row r="152" spans="49:62" s="340" customFormat="1"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</row>
    <row r="153" spans="49:62" s="340" customFormat="1"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</row>
    <row r="154" spans="49:62" s="340" customFormat="1"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</row>
    <row r="155" spans="49:62" s="340" customFormat="1"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</row>
    <row r="156" spans="49:62" s="340" customFormat="1"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</row>
    <row r="157" spans="49:62" s="340" customFormat="1"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</row>
    <row r="158" spans="49:62" s="340" customFormat="1"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</row>
    <row r="159" spans="49:62" s="340" customFormat="1"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</row>
    <row r="160" spans="49:62" s="340" customFormat="1"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</row>
    <row r="161" spans="49:62" s="340" customFormat="1"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</row>
    <row r="162" spans="49:62" s="340" customFormat="1"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</row>
    <row r="163" spans="49:62" s="340" customFormat="1"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</row>
    <row r="164" spans="49:62" s="340" customFormat="1"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</row>
    <row r="165" spans="49:62" s="340" customFormat="1"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</row>
    <row r="166" spans="49:62" s="340" customFormat="1"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</row>
    <row r="167" spans="49:62" s="340" customFormat="1"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</row>
    <row r="168" spans="49:62" s="340" customFormat="1"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</row>
    <row r="169" spans="49:62" s="340" customFormat="1"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</row>
    <row r="170" spans="49:62" s="340" customFormat="1"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</row>
    <row r="171" spans="49:62" s="340" customFormat="1"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</row>
    <row r="172" spans="49:62" s="340" customFormat="1"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</row>
    <row r="173" spans="49:62" s="340" customFormat="1"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</row>
    <row r="174" spans="49:62" s="340" customFormat="1"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</row>
    <row r="175" spans="49:62" s="340" customFormat="1"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</row>
    <row r="176" spans="49:62" s="340" customFormat="1"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</row>
    <row r="177" spans="49:62" s="340" customFormat="1"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</row>
    <row r="178" spans="49:62" s="340" customFormat="1"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</row>
    <row r="179" spans="49:62" s="340" customFormat="1"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</row>
    <row r="180" spans="49:62" s="340" customFormat="1"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</row>
    <row r="181" spans="49:62" s="340" customFormat="1"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</row>
    <row r="182" spans="49:62" s="340" customFormat="1"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</row>
    <row r="183" spans="49:62" s="340" customFormat="1"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</row>
    <row r="184" spans="49:62" s="340" customFormat="1"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</row>
    <row r="185" spans="49:62" s="340" customFormat="1"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</row>
    <row r="186" spans="49:62" s="340" customFormat="1"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</row>
    <row r="187" spans="49:62" s="340" customFormat="1"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</row>
    <row r="188" spans="49:62" s="340" customFormat="1"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</row>
    <row r="189" spans="49:62" s="340" customFormat="1"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</row>
    <row r="190" spans="49:62" s="340" customFormat="1"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</row>
    <row r="191" spans="49:62" s="340" customFormat="1"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</row>
    <row r="192" spans="49:62" s="340" customFormat="1"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</row>
    <row r="193" spans="49:62" s="340" customFormat="1"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</row>
    <row r="194" spans="49:62" s="340" customFormat="1"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</row>
    <row r="195" spans="49:62" s="340" customFormat="1"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</row>
    <row r="196" spans="49:62" s="340" customFormat="1"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</row>
    <row r="197" spans="49:62" s="340" customFormat="1"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</row>
    <row r="198" spans="49:62" s="340" customFormat="1"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</row>
    <row r="199" spans="49:62" s="340" customFormat="1"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</row>
    <row r="200" spans="49:62" s="340" customFormat="1"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</row>
    <row r="201" spans="49:62" s="340" customFormat="1"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</row>
    <row r="202" spans="49:62" s="340" customFormat="1"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</row>
    <row r="203" spans="49:62" s="340" customFormat="1"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</row>
    <row r="204" spans="49:62" s="340" customFormat="1"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</row>
    <row r="205" spans="49:62" s="340" customFormat="1"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</row>
    <row r="206" spans="49:62" s="340" customFormat="1"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</row>
    <row r="207" spans="49:62" s="340" customFormat="1"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</row>
    <row r="208" spans="49:62" s="340" customFormat="1"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</row>
    <row r="209" spans="49:62" s="340" customFormat="1"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</row>
    <row r="210" spans="49:62" s="340" customFormat="1"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</row>
    <row r="211" spans="49:62" s="340" customFormat="1"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</row>
    <row r="212" spans="49:62" s="340" customFormat="1"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</row>
    <row r="213" spans="49:62" s="340" customFormat="1"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</row>
    <row r="214" spans="49:62" s="340" customFormat="1"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</row>
    <row r="215" spans="49:62" s="340" customFormat="1"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</row>
    <row r="216" spans="49:62" s="340" customFormat="1"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</row>
    <row r="217" spans="49:62" s="340" customFormat="1"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</row>
    <row r="218" spans="49:62" s="340" customFormat="1"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</row>
    <row r="219" spans="49:62" s="340" customFormat="1"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</row>
    <row r="220" spans="49:62" s="340" customFormat="1"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</row>
    <row r="221" spans="49:62" s="340" customFormat="1"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</row>
    <row r="222" spans="49:62" s="340" customFormat="1"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</row>
    <row r="223" spans="49:62" s="340" customFormat="1"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</row>
    <row r="224" spans="49:62" s="340" customFormat="1"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</row>
    <row r="225" spans="49:62" s="340" customFormat="1"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</row>
    <row r="226" spans="49:62" s="340" customFormat="1"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</row>
    <row r="227" spans="49:62" s="340" customFormat="1"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</row>
    <row r="228" spans="49:62" s="340" customFormat="1"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</row>
    <row r="229" spans="49:62" s="340" customFormat="1"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</row>
    <row r="230" spans="49:62" s="340" customFormat="1"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</row>
    <row r="231" spans="49:62" s="340" customFormat="1"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</row>
    <row r="232" spans="49:62" s="340" customFormat="1"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</row>
    <row r="233" spans="49:62" s="340" customFormat="1"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</row>
    <row r="234" spans="49:62" s="340" customFormat="1"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</row>
    <row r="235" spans="49:62" s="340" customFormat="1"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</row>
    <row r="236" spans="49:62" s="340" customFormat="1"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</row>
    <row r="237" spans="49:62" s="340" customFormat="1"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</row>
    <row r="238" spans="49:62" s="340" customFormat="1"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</row>
    <row r="239" spans="49:62" s="340" customFormat="1"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</row>
    <row r="240" spans="49:62" s="340" customFormat="1"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</row>
    <row r="241" spans="49:62" s="340" customFormat="1"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</row>
    <row r="242" spans="49:62" s="340" customFormat="1"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</row>
    <row r="243" spans="49:62" s="340" customFormat="1"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</row>
    <row r="244" spans="49:62" s="340" customFormat="1"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</row>
    <row r="245" spans="49:62" s="340" customFormat="1"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</row>
    <row r="246" spans="49:62" s="340" customFormat="1"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</row>
    <row r="247" spans="49:62" s="340" customFormat="1"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</row>
    <row r="248" spans="49:62" s="340" customFormat="1"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</row>
    <row r="249" spans="49:62" s="340" customFormat="1"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</row>
    <row r="250" spans="49:62" s="340" customFormat="1"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</row>
    <row r="251" spans="49:62" s="340" customFormat="1"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</row>
    <row r="252" spans="49:62" s="340" customFormat="1"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</row>
    <row r="253" spans="49:62" s="340" customFormat="1"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</row>
    <row r="254" spans="49:62" s="340" customFormat="1"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</row>
    <row r="255" spans="49:62" s="340" customFormat="1"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</row>
    <row r="256" spans="49:62" s="340" customFormat="1"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</row>
    <row r="257" spans="49:62" s="340" customFormat="1"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</row>
    <row r="258" spans="49:62" s="340" customFormat="1"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</row>
    <row r="259" spans="49:62" s="340" customFormat="1"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</row>
    <row r="260" spans="49:62" s="340" customFormat="1"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</row>
    <row r="261" spans="49:62" s="340" customFormat="1"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</row>
    <row r="262" spans="49:62" s="340" customFormat="1"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</row>
    <row r="263" spans="49:62" s="340" customFormat="1"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</row>
    <row r="264" spans="49:62" s="340" customFormat="1"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</row>
    <row r="265" spans="49:62" s="340" customFormat="1"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5"/>
      <c r="BJ265" s="45"/>
    </row>
    <row r="266" spans="49:62" s="340" customFormat="1"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</row>
    <row r="267" spans="49:62" s="340" customFormat="1"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  <c r="BI267" s="45"/>
      <c r="BJ267" s="45"/>
    </row>
    <row r="268" spans="49:62" s="340" customFormat="1"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  <c r="BI268" s="45"/>
      <c r="BJ268" s="45"/>
    </row>
    <row r="269" spans="49:62" s="340" customFormat="1"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</row>
    <row r="270" spans="49:62" s="340" customFormat="1"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</row>
    <row r="271" spans="49:62" s="340" customFormat="1"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</row>
    <row r="272" spans="49:62" s="340" customFormat="1"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</row>
    <row r="273" spans="49:62" s="340" customFormat="1"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</row>
    <row r="274" spans="49:62" s="340" customFormat="1"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</row>
    <row r="275" spans="49:62" s="340" customFormat="1"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</row>
    <row r="276" spans="49:62" s="340" customFormat="1"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</row>
    <row r="277" spans="49:62" s="340" customFormat="1"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</row>
    <row r="278" spans="49:62" s="340" customFormat="1"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</row>
    <row r="279" spans="49:62" s="340" customFormat="1"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</row>
    <row r="280" spans="49:62" s="340" customFormat="1"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</row>
    <row r="281" spans="49:62" s="340" customFormat="1"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</row>
    <row r="282" spans="49:62" s="340" customFormat="1"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</row>
    <row r="283" spans="49:62" s="340" customFormat="1"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</row>
    <row r="284" spans="49:62" s="340" customFormat="1"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</row>
    <row r="285" spans="49:62" s="340" customFormat="1"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</row>
    <row r="286" spans="49:62" s="340" customFormat="1"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</row>
    <row r="287" spans="49:62" s="340" customFormat="1"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</row>
    <row r="288" spans="49:62" s="340" customFormat="1"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</row>
    <row r="289" spans="49:62" s="340" customFormat="1"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</row>
    <row r="290" spans="49:62" s="340" customFormat="1"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</row>
    <row r="291" spans="49:62" s="340" customFormat="1"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</row>
    <row r="292" spans="49:62" s="340" customFormat="1"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</row>
    <row r="293" spans="49:62" s="340" customFormat="1"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</row>
    <row r="294" spans="49:62" s="340" customFormat="1"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</row>
    <row r="295" spans="49:62" s="340" customFormat="1"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</row>
    <row r="296" spans="49:62" s="340" customFormat="1"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</row>
    <row r="297" spans="49:62" s="340" customFormat="1"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</row>
    <row r="298" spans="49:62" s="340" customFormat="1"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</row>
    <row r="299" spans="49:62" s="340" customFormat="1"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</row>
    <row r="300" spans="49:62" s="340" customFormat="1"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</row>
    <row r="301" spans="49:62" s="340" customFormat="1"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</row>
    <row r="302" spans="49:62" s="340" customFormat="1"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</row>
    <row r="303" spans="49:62" s="340" customFormat="1"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</row>
    <row r="304" spans="49:62" s="340" customFormat="1"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</row>
    <row r="305" spans="49:62" s="340" customFormat="1"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</row>
    <row r="306" spans="49:62" s="340" customFormat="1"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</row>
    <row r="307" spans="49:62" s="340" customFormat="1"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</row>
    <row r="308" spans="49:62" s="340" customFormat="1"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</row>
    <row r="309" spans="49:62" s="340" customFormat="1"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</row>
    <row r="310" spans="49:62" s="340" customFormat="1"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</row>
    <row r="311" spans="49:62" s="340" customFormat="1"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  <c r="BI311" s="45"/>
      <c r="BJ311" s="45"/>
    </row>
    <row r="312" spans="49:62" s="340" customFormat="1"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</row>
    <row r="313" spans="49:62" s="340" customFormat="1"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</row>
    <row r="314" spans="49:62" s="340" customFormat="1"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</row>
    <row r="315" spans="49:62" s="340" customFormat="1"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</row>
    <row r="316" spans="49:62" s="340" customFormat="1"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</row>
    <row r="317" spans="49:62" s="340" customFormat="1"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</row>
    <row r="318" spans="49:62" s="340" customFormat="1"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</row>
    <row r="319" spans="49:62" s="340" customFormat="1"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</row>
    <row r="320" spans="49:62" s="340" customFormat="1"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5"/>
      <c r="BJ320" s="45"/>
    </row>
    <row r="321" spans="49:62" s="340" customFormat="1"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  <c r="BI321" s="45"/>
      <c r="BJ321" s="45"/>
    </row>
    <row r="322" spans="49:62" s="340" customFormat="1"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</row>
    <row r="323" spans="49:62" s="340" customFormat="1"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</row>
    <row r="324" spans="49:62" s="340" customFormat="1"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</row>
    <row r="325" spans="49:62" s="340" customFormat="1"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</row>
    <row r="326" spans="49:62" s="340" customFormat="1"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</row>
    <row r="327" spans="49:62" s="340" customFormat="1"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</row>
    <row r="328" spans="49:62" s="340" customFormat="1"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</row>
    <row r="329" spans="49:62" s="340" customFormat="1"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</row>
    <row r="330" spans="49:62" s="340" customFormat="1"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</row>
    <row r="331" spans="49:62" s="340" customFormat="1"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</row>
    <row r="332" spans="49:62" s="340" customFormat="1"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</row>
    <row r="333" spans="49:62" s="340" customFormat="1"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</row>
    <row r="334" spans="49:62" s="340" customFormat="1"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</row>
    <row r="335" spans="49:62" s="340" customFormat="1"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</row>
    <row r="336" spans="49:62" s="340" customFormat="1"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</row>
    <row r="337" spans="49:62" s="340" customFormat="1"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</row>
    <row r="338" spans="49:62" s="340" customFormat="1"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</row>
    <row r="339" spans="49:62" s="340" customFormat="1"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</row>
    <row r="340" spans="49:62" s="340" customFormat="1"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</row>
    <row r="341" spans="49:62" s="340" customFormat="1"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</row>
    <row r="342" spans="49:62" s="340" customFormat="1"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</row>
    <row r="343" spans="49:62" s="340" customFormat="1"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</row>
    <row r="344" spans="49:62" s="340" customFormat="1"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</row>
    <row r="345" spans="49:62" s="340" customFormat="1"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</row>
    <row r="346" spans="49:62" s="340" customFormat="1"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</row>
    <row r="347" spans="49:62" s="340" customFormat="1"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</row>
    <row r="348" spans="49:62" s="340" customFormat="1"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</row>
    <row r="349" spans="49:62" s="340" customFormat="1"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</row>
    <row r="350" spans="49:62" s="340" customFormat="1"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</row>
    <row r="351" spans="49:62" s="340" customFormat="1"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</row>
    <row r="352" spans="49:62" s="340" customFormat="1"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</row>
    <row r="353" spans="49:62" s="340" customFormat="1"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</row>
    <row r="354" spans="49:62" s="340" customFormat="1"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</row>
    <row r="355" spans="49:62" s="340" customFormat="1"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</row>
    <row r="356" spans="49:62" s="340" customFormat="1"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</row>
    <row r="357" spans="49:62" s="340" customFormat="1"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</row>
    <row r="358" spans="49:62" s="340" customFormat="1"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</row>
    <row r="359" spans="49:62" s="340" customFormat="1"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  <c r="BI359" s="45"/>
      <c r="BJ359" s="45"/>
    </row>
    <row r="360" spans="49:62" s="340" customFormat="1"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</row>
    <row r="361" spans="49:62" s="340" customFormat="1"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</row>
    <row r="362" spans="49:62" s="340" customFormat="1"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</row>
    <row r="363" spans="49:62" s="340" customFormat="1"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</row>
    <row r="364" spans="49:62" s="340" customFormat="1"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</row>
    <row r="365" spans="49:62" s="340" customFormat="1"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</row>
    <row r="366" spans="49:62" s="340" customFormat="1"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</row>
    <row r="367" spans="49:62" s="340" customFormat="1"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</row>
    <row r="368" spans="49:62" s="340" customFormat="1"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</row>
    <row r="369" spans="49:62" s="340" customFormat="1"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</row>
    <row r="370" spans="49:62" s="340" customFormat="1"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</row>
    <row r="371" spans="49:62" s="340" customFormat="1"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</row>
    <row r="372" spans="49:62" s="340" customFormat="1"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5"/>
      <c r="BJ372" s="45"/>
    </row>
    <row r="373" spans="49:62" s="340" customFormat="1"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5"/>
      <c r="BJ373" s="45"/>
    </row>
    <row r="374" spans="49:62" s="340" customFormat="1"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5"/>
      <c r="BJ374" s="45"/>
    </row>
    <row r="375" spans="49:62" s="340" customFormat="1"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  <c r="BI375" s="45"/>
      <c r="BJ375" s="45"/>
    </row>
    <row r="376" spans="49:62" s="340" customFormat="1"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</row>
    <row r="377" spans="49:62" s="340" customFormat="1"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</row>
    <row r="378" spans="49:62" s="340" customFormat="1"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  <c r="BI378" s="45"/>
      <c r="BJ378" s="45"/>
    </row>
    <row r="379" spans="49:62" s="340" customFormat="1"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5"/>
      <c r="BJ379" s="45"/>
    </row>
    <row r="380" spans="49:62" s="340" customFormat="1"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</row>
    <row r="381" spans="49:62" s="340" customFormat="1"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</row>
    <row r="382" spans="49:62" s="340" customFormat="1"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</row>
    <row r="383" spans="49:62" s="340" customFormat="1"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</row>
    <row r="384" spans="49:62" s="340" customFormat="1"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</row>
    <row r="385" spans="49:62" s="340" customFormat="1"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</row>
    <row r="386" spans="49:62" s="340" customFormat="1"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5"/>
      <c r="BJ386" s="45"/>
    </row>
    <row r="387" spans="49:62" s="340" customFormat="1"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  <c r="BI387" s="45"/>
      <c r="BJ387" s="45"/>
    </row>
    <row r="388" spans="49:62" s="340" customFormat="1"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  <c r="BI388" s="45"/>
      <c r="BJ388" s="45"/>
    </row>
    <row r="389" spans="49:62" s="340" customFormat="1"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</row>
    <row r="390" spans="49:62" s="340" customFormat="1"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5"/>
      <c r="BJ390" s="45"/>
    </row>
    <row r="391" spans="49:62" s="340" customFormat="1"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  <c r="BI391" s="45"/>
      <c r="BJ391" s="45"/>
    </row>
    <row r="392" spans="49:62" s="340" customFormat="1"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5"/>
      <c r="BJ392" s="45"/>
    </row>
    <row r="393" spans="49:62" s="340" customFormat="1"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</row>
    <row r="394" spans="49:62" s="340" customFormat="1"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  <c r="BG394" s="45"/>
      <c r="BH394" s="45"/>
      <c r="BI394" s="45"/>
      <c r="BJ394" s="45"/>
    </row>
    <row r="395" spans="49:62" s="340" customFormat="1"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5"/>
      <c r="BJ395" s="45"/>
    </row>
    <row r="396" spans="49:62" s="340" customFormat="1"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5"/>
      <c r="BJ396" s="45"/>
    </row>
    <row r="397" spans="49:62" s="340" customFormat="1"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5"/>
      <c r="BJ397" s="45"/>
    </row>
    <row r="398" spans="49:62" s="340" customFormat="1"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5"/>
      <c r="BJ398" s="45"/>
    </row>
    <row r="399" spans="49:62" s="340" customFormat="1"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  <c r="BI399" s="45"/>
      <c r="BJ399" s="45"/>
    </row>
    <row r="400" spans="49:62" s="340" customFormat="1"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  <c r="BI400" s="45"/>
      <c r="BJ400" s="45"/>
    </row>
    <row r="401" spans="49:62" s="340" customFormat="1"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5"/>
      <c r="BJ401" s="45"/>
    </row>
    <row r="402" spans="49:62" s="340" customFormat="1"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5"/>
      <c r="BJ402" s="45"/>
    </row>
    <row r="403" spans="49:62" s="340" customFormat="1"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5"/>
      <c r="BJ403" s="45"/>
    </row>
    <row r="404" spans="49:62" s="340" customFormat="1"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  <c r="BI404" s="45"/>
      <c r="BJ404" s="45"/>
    </row>
    <row r="405" spans="49:62" s="340" customFormat="1"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  <c r="BI405" s="45"/>
      <c r="BJ405" s="45"/>
    </row>
    <row r="406" spans="49:62" s="340" customFormat="1"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5"/>
      <c r="BJ406" s="45"/>
    </row>
    <row r="407" spans="49:62" s="340" customFormat="1"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5"/>
      <c r="BJ407" s="45"/>
    </row>
    <row r="408" spans="49:62" s="340" customFormat="1">
      <c r="AW408" s="45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5"/>
      <c r="BJ408" s="45"/>
    </row>
    <row r="409" spans="49:62" s="340" customFormat="1"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  <c r="BI409" s="45"/>
      <c r="BJ409" s="45"/>
    </row>
    <row r="410" spans="49:62" s="340" customFormat="1">
      <c r="AW410" s="45"/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  <c r="BI410" s="45"/>
      <c r="BJ410" s="45"/>
    </row>
    <row r="411" spans="49:62" s="340" customFormat="1">
      <c r="AW411" s="45"/>
      <c r="AX411" s="45"/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  <c r="BI411" s="45"/>
      <c r="BJ411" s="45"/>
    </row>
    <row r="412" spans="49:62" s="340" customFormat="1"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</row>
    <row r="413" spans="49:62" s="340" customFormat="1"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  <c r="BI413" s="45"/>
      <c r="BJ413" s="45"/>
    </row>
    <row r="414" spans="49:62" s="340" customFormat="1">
      <c r="AW414" s="45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  <c r="BI414" s="45"/>
      <c r="BJ414" s="45"/>
    </row>
    <row r="415" spans="49:62" s="340" customFormat="1"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</row>
    <row r="416" spans="49:62" s="340" customFormat="1">
      <c r="AW416" s="45"/>
      <c r="AX416" s="45"/>
      <c r="AY416" s="45"/>
      <c r="AZ416" s="45"/>
      <c r="BA416" s="45"/>
      <c r="BB416" s="45"/>
      <c r="BC416" s="45"/>
      <c r="BD416" s="45"/>
      <c r="BE416" s="45"/>
      <c r="BF416" s="45"/>
      <c r="BG416" s="45"/>
      <c r="BH416" s="45"/>
      <c r="BI416" s="45"/>
      <c r="BJ416" s="45"/>
    </row>
    <row r="417" spans="49:62" s="340" customFormat="1"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  <c r="BI417" s="45"/>
      <c r="BJ417" s="45"/>
    </row>
    <row r="418" spans="49:62" s="340" customFormat="1">
      <c r="AW418" s="45"/>
      <c r="AX418" s="45"/>
      <c r="AY418" s="45"/>
      <c r="AZ418" s="45"/>
      <c r="BA418" s="45"/>
      <c r="BB418" s="45"/>
      <c r="BC418" s="45"/>
      <c r="BD418" s="45"/>
      <c r="BE418" s="45"/>
      <c r="BF418" s="45"/>
      <c r="BG418" s="45"/>
      <c r="BH418" s="45"/>
      <c r="BI418" s="45"/>
      <c r="BJ418" s="45"/>
    </row>
    <row r="419" spans="49:62" s="340" customFormat="1">
      <c r="AW419" s="45"/>
      <c r="AX419" s="45"/>
      <c r="AY419" s="45"/>
      <c r="AZ419" s="45"/>
      <c r="BA419" s="45"/>
      <c r="BB419" s="45"/>
      <c r="BC419" s="45"/>
      <c r="BD419" s="45"/>
      <c r="BE419" s="45"/>
      <c r="BF419" s="45"/>
      <c r="BG419" s="45"/>
      <c r="BH419" s="45"/>
      <c r="BI419" s="45"/>
      <c r="BJ419" s="45"/>
    </row>
    <row r="420" spans="49:62" s="340" customFormat="1">
      <c r="AW420" s="45"/>
      <c r="AX420" s="45"/>
      <c r="AY420" s="45"/>
      <c r="AZ420" s="45"/>
      <c r="BA420" s="45"/>
      <c r="BB420" s="45"/>
      <c r="BC420" s="45"/>
      <c r="BD420" s="45"/>
      <c r="BE420" s="45"/>
      <c r="BF420" s="45"/>
      <c r="BG420" s="45"/>
      <c r="BH420" s="45"/>
      <c r="BI420" s="45"/>
      <c r="BJ420" s="45"/>
    </row>
    <row r="421" spans="49:62" s="340" customFormat="1">
      <c r="AW421" s="45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5"/>
      <c r="BJ421" s="45"/>
    </row>
    <row r="422" spans="49:62" s="340" customFormat="1"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5"/>
      <c r="BJ422" s="45"/>
    </row>
    <row r="423" spans="49:62" s="340" customFormat="1"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5"/>
      <c r="BJ423" s="45"/>
    </row>
    <row r="424" spans="49:62" s="340" customFormat="1">
      <c r="AW424" s="45"/>
      <c r="AX424" s="45"/>
      <c r="AY424" s="45"/>
      <c r="AZ424" s="45"/>
      <c r="BA424" s="45"/>
      <c r="BB424" s="45"/>
      <c r="BC424" s="45"/>
      <c r="BD424" s="45"/>
      <c r="BE424" s="45"/>
      <c r="BF424" s="45"/>
      <c r="BG424" s="45"/>
      <c r="BH424" s="45"/>
      <c r="BI424" s="45"/>
      <c r="BJ424" s="45"/>
    </row>
    <row r="425" spans="49:62" s="340" customFormat="1"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</row>
    <row r="426" spans="49:62" s="340" customFormat="1"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  <c r="BI426" s="45"/>
      <c r="BJ426" s="45"/>
    </row>
    <row r="427" spans="49:62" s="340" customFormat="1">
      <c r="AW427" s="45"/>
      <c r="AX427" s="45"/>
      <c r="AY427" s="45"/>
      <c r="AZ427" s="45"/>
      <c r="BA427" s="45"/>
      <c r="BB427" s="45"/>
      <c r="BC427" s="45"/>
      <c r="BD427" s="45"/>
      <c r="BE427" s="45"/>
      <c r="BF427" s="45"/>
      <c r="BG427" s="45"/>
      <c r="BH427" s="45"/>
      <c r="BI427" s="45"/>
      <c r="BJ427" s="45"/>
    </row>
    <row r="428" spans="49:62" s="340" customFormat="1"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5"/>
      <c r="BJ428" s="45"/>
    </row>
    <row r="429" spans="49:62" s="340" customFormat="1">
      <c r="AW429" s="45"/>
      <c r="AX429" s="45"/>
      <c r="AY429" s="45"/>
      <c r="AZ429" s="45"/>
      <c r="BA429" s="45"/>
      <c r="BB429" s="45"/>
      <c r="BC429" s="45"/>
      <c r="BD429" s="45"/>
      <c r="BE429" s="45"/>
      <c r="BF429" s="45"/>
      <c r="BG429" s="45"/>
      <c r="BH429" s="45"/>
      <c r="BI429" s="45"/>
      <c r="BJ429" s="45"/>
    </row>
    <row r="430" spans="49:62" s="340" customFormat="1">
      <c r="AW430" s="45"/>
      <c r="AX430" s="45"/>
      <c r="AY430" s="45"/>
      <c r="AZ430" s="45"/>
      <c r="BA430" s="45"/>
      <c r="BB430" s="45"/>
      <c r="BC430" s="45"/>
      <c r="BD430" s="45"/>
      <c r="BE430" s="45"/>
      <c r="BF430" s="45"/>
      <c r="BG430" s="45"/>
      <c r="BH430" s="45"/>
      <c r="BI430" s="45"/>
      <c r="BJ430" s="45"/>
    </row>
    <row r="431" spans="49:62" s="340" customFormat="1"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5"/>
      <c r="BJ431" s="45"/>
    </row>
    <row r="432" spans="49:62" s="340" customFormat="1"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5"/>
      <c r="BJ432" s="45"/>
    </row>
    <row r="433" spans="49:62" s="340" customFormat="1"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5"/>
      <c r="BJ433" s="45"/>
    </row>
    <row r="434" spans="49:62" s="340" customFormat="1"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5"/>
      <c r="BJ434" s="45"/>
    </row>
    <row r="435" spans="49:62" s="340" customFormat="1"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  <c r="BI435" s="45"/>
      <c r="BJ435" s="45"/>
    </row>
    <row r="436" spans="49:62" s="340" customFormat="1">
      <c r="AW436" s="45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5"/>
      <c r="BJ436" s="45"/>
    </row>
    <row r="437" spans="49:62" s="340" customFormat="1">
      <c r="AW437" s="45"/>
      <c r="AX437" s="45"/>
      <c r="AY437" s="45"/>
      <c r="AZ437" s="45"/>
      <c r="BA437" s="45"/>
      <c r="BB437" s="45"/>
      <c r="BC437" s="45"/>
      <c r="BD437" s="45"/>
      <c r="BE437" s="45"/>
      <c r="BF437" s="45"/>
      <c r="BG437" s="45"/>
      <c r="BH437" s="45"/>
      <c r="BI437" s="45"/>
      <c r="BJ437" s="45"/>
    </row>
    <row r="438" spans="49:62" s="340" customFormat="1">
      <c r="AW438" s="45"/>
      <c r="AX438" s="45"/>
      <c r="AY438" s="45"/>
      <c r="AZ438" s="45"/>
      <c r="BA438" s="45"/>
      <c r="BB438" s="45"/>
      <c r="BC438" s="45"/>
      <c r="BD438" s="45"/>
      <c r="BE438" s="45"/>
      <c r="BF438" s="45"/>
      <c r="BG438" s="45"/>
      <c r="BH438" s="45"/>
      <c r="BI438" s="45"/>
      <c r="BJ438" s="45"/>
    </row>
    <row r="439" spans="49:62" s="340" customFormat="1"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</row>
    <row r="440" spans="49:62" s="340" customFormat="1"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</row>
    <row r="441" spans="49:62" s="340" customFormat="1"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  <c r="BI441" s="45"/>
      <c r="BJ441" s="45"/>
    </row>
    <row r="442" spans="49:62" s="340" customFormat="1">
      <c r="AW442" s="45"/>
      <c r="AX442" s="45"/>
      <c r="AY442" s="45"/>
      <c r="AZ442" s="45"/>
      <c r="BA442" s="45"/>
      <c r="BB442" s="45"/>
      <c r="BC442" s="45"/>
      <c r="BD442" s="45"/>
      <c r="BE442" s="45"/>
      <c r="BF442" s="45"/>
      <c r="BG442" s="45"/>
      <c r="BH442" s="45"/>
      <c r="BI442" s="45"/>
      <c r="BJ442" s="45"/>
    </row>
    <row r="443" spans="49:62" s="340" customFormat="1">
      <c r="AW443" s="45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5"/>
      <c r="BJ443" s="45"/>
    </row>
    <row r="444" spans="49:62" s="340" customFormat="1">
      <c r="AW444" s="45"/>
      <c r="AX444" s="45"/>
      <c r="AY444" s="45"/>
      <c r="AZ444" s="45"/>
      <c r="BA444" s="45"/>
      <c r="BB444" s="45"/>
      <c r="BC444" s="45"/>
      <c r="BD444" s="45"/>
      <c r="BE444" s="45"/>
      <c r="BF444" s="45"/>
      <c r="BG444" s="45"/>
      <c r="BH444" s="45"/>
      <c r="BI444" s="45"/>
      <c r="BJ444" s="45"/>
    </row>
    <row r="445" spans="49:62" s="340" customFormat="1"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  <c r="BI445" s="45"/>
      <c r="BJ445" s="45"/>
    </row>
    <row r="446" spans="49:62" s="340" customFormat="1">
      <c r="AW446" s="45"/>
      <c r="AX446" s="45"/>
      <c r="AY446" s="45"/>
      <c r="AZ446" s="45"/>
      <c r="BA446" s="45"/>
      <c r="BB446" s="45"/>
      <c r="BC446" s="45"/>
      <c r="BD446" s="45"/>
      <c r="BE446" s="45"/>
      <c r="BF446" s="45"/>
      <c r="BG446" s="45"/>
      <c r="BH446" s="45"/>
      <c r="BI446" s="45"/>
      <c r="BJ446" s="45"/>
    </row>
    <row r="447" spans="49:62" s="340" customFormat="1">
      <c r="AW447" s="45"/>
      <c r="AX447" s="45"/>
      <c r="AY447" s="45"/>
      <c r="AZ447" s="45"/>
      <c r="BA447" s="45"/>
      <c r="BB447" s="45"/>
      <c r="BC447" s="45"/>
      <c r="BD447" s="45"/>
      <c r="BE447" s="45"/>
      <c r="BF447" s="45"/>
      <c r="BG447" s="45"/>
      <c r="BH447" s="45"/>
      <c r="BI447" s="45"/>
      <c r="BJ447" s="45"/>
    </row>
    <row r="448" spans="49:62" s="340" customFormat="1"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5"/>
      <c r="BJ448" s="45"/>
    </row>
    <row r="449" spans="49:62" s="340" customFormat="1"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5"/>
      <c r="BJ449" s="45"/>
    </row>
    <row r="450" spans="49:62" s="340" customFormat="1"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5"/>
      <c r="BJ450" s="45"/>
    </row>
    <row r="451" spans="49:62" s="340" customFormat="1">
      <c r="AW451" s="45"/>
      <c r="AX451" s="45"/>
      <c r="AY451" s="45"/>
      <c r="AZ451" s="45"/>
      <c r="BA451" s="45"/>
      <c r="BB451" s="45"/>
      <c r="BC451" s="45"/>
      <c r="BD451" s="45"/>
      <c r="BE451" s="45"/>
      <c r="BF451" s="45"/>
      <c r="BG451" s="45"/>
      <c r="BH451" s="45"/>
      <c r="BI451" s="45"/>
      <c r="BJ451" s="45"/>
    </row>
    <row r="452" spans="49:62" s="340" customFormat="1"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5"/>
      <c r="BJ452" s="45"/>
    </row>
    <row r="453" spans="49:62" s="340" customFormat="1"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  <c r="BI453" s="45"/>
      <c r="BJ453" s="45"/>
    </row>
    <row r="454" spans="49:62" s="340" customFormat="1">
      <c r="AW454" s="45"/>
      <c r="AX454" s="45"/>
      <c r="AY454" s="45"/>
      <c r="AZ454" s="45"/>
      <c r="BA454" s="45"/>
      <c r="BB454" s="45"/>
      <c r="BC454" s="45"/>
      <c r="BD454" s="45"/>
      <c r="BE454" s="45"/>
      <c r="BF454" s="45"/>
      <c r="BG454" s="45"/>
      <c r="BH454" s="45"/>
      <c r="BI454" s="45"/>
      <c r="BJ454" s="45"/>
    </row>
    <row r="455" spans="49:62" s="340" customFormat="1"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5"/>
      <c r="BJ455" s="45"/>
    </row>
    <row r="456" spans="49:62" s="340" customFormat="1">
      <c r="AW456" s="45"/>
      <c r="AX456" s="45"/>
      <c r="AY456" s="45"/>
      <c r="AZ456" s="45"/>
      <c r="BA456" s="45"/>
      <c r="BB456" s="45"/>
      <c r="BC456" s="45"/>
      <c r="BD456" s="45"/>
      <c r="BE456" s="45"/>
      <c r="BF456" s="45"/>
      <c r="BG456" s="45"/>
      <c r="BH456" s="45"/>
      <c r="BI456" s="45"/>
      <c r="BJ456" s="45"/>
    </row>
    <row r="457" spans="49:62" s="340" customFormat="1"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</row>
    <row r="458" spans="49:62" s="340" customFormat="1">
      <c r="AW458" s="45"/>
      <c r="AX458" s="45"/>
      <c r="AY458" s="45"/>
      <c r="AZ458" s="45"/>
      <c r="BA458" s="45"/>
      <c r="BB458" s="45"/>
      <c r="BC458" s="45"/>
      <c r="BD458" s="45"/>
      <c r="BE458" s="45"/>
      <c r="BF458" s="45"/>
      <c r="BG458" s="45"/>
      <c r="BH458" s="45"/>
      <c r="BI458" s="45"/>
      <c r="BJ458" s="45"/>
    </row>
    <row r="459" spans="49:62" s="340" customFormat="1">
      <c r="AW459" s="45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  <c r="BI459" s="45"/>
      <c r="BJ459" s="45"/>
    </row>
    <row r="460" spans="49:62" s="340" customFormat="1">
      <c r="AW460" s="45"/>
      <c r="AX460" s="45"/>
      <c r="AY460" s="45"/>
      <c r="AZ460" s="45"/>
      <c r="BA460" s="45"/>
      <c r="BB460" s="45"/>
      <c r="BC460" s="45"/>
      <c r="BD460" s="45"/>
      <c r="BE460" s="45"/>
      <c r="BF460" s="45"/>
      <c r="BG460" s="45"/>
      <c r="BH460" s="45"/>
      <c r="BI460" s="45"/>
      <c r="BJ460" s="45"/>
    </row>
    <row r="461" spans="49:62" s="340" customFormat="1"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5"/>
      <c r="BJ461" s="45"/>
    </row>
    <row r="462" spans="49:62" s="340" customFormat="1"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</row>
    <row r="463" spans="49:62" s="340" customFormat="1">
      <c r="AW463" s="45"/>
      <c r="AX463" s="45"/>
      <c r="AY463" s="45"/>
      <c r="AZ463" s="45"/>
      <c r="BA463" s="45"/>
      <c r="BB463" s="45"/>
      <c r="BC463" s="45"/>
      <c r="BD463" s="45"/>
      <c r="BE463" s="45"/>
      <c r="BF463" s="45"/>
      <c r="BG463" s="45"/>
      <c r="BH463" s="45"/>
      <c r="BI463" s="45"/>
      <c r="BJ463" s="45"/>
    </row>
    <row r="464" spans="49:62" s="340" customFormat="1">
      <c r="AW464" s="45"/>
      <c r="AX464" s="45"/>
      <c r="AY464" s="45"/>
      <c r="AZ464" s="45"/>
      <c r="BA464" s="45"/>
      <c r="BB464" s="45"/>
      <c r="BC464" s="45"/>
      <c r="BD464" s="45"/>
      <c r="BE464" s="45"/>
      <c r="BF464" s="45"/>
      <c r="BG464" s="45"/>
      <c r="BH464" s="45"/>
      <c r="BI464" s="45"/>
      <c r="BJ464" s="45"/>
    </row>
    <row r="465" spans="49:62" s="340" customFormat="1"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5"/>
      <c r="BJ465" s="45"/>
    </row>
    <row r="466" spans="49:62" s="340" customFormat="1"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5"/>
      <c r="BJ466" s="45"/>
    </row>
    <row r="467" spans="49:62" s="340" customFormat="1">
      <c r="AW467" s="45"/>
      <c r="AX467" s="45"/>
      <c r="AY467" s="45"/>
      <c r="AZ467" s="45"/>
      <c r="BA467" s="45"/>
      <c r="BB467" s="45"/>
      <c r="BC467" s="45"/>
      <c r="BD467" s="45"/>
      <c r="BE467" s="45"/>
      <c r="BF467" s="45"/>
      <c r="BG467" s="45"/>
      <c r="BH467" s="45"/>
      <c r="BI467" s="45"/>
      <c r="BJ467" s="45"/>
    </row>
    <row r="468" spans="49:62" s="340" customFormat="1">
      <c r="AW468" s="45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5"/>
      <c r="BJ468" s="45"/>
    </row>
    <row r="469" spans="49:62" s="340" customFormat="1">
      <c r="AW469" s="45"/>
      <c r="AX469" s="45"/>
      <c r="AY469" s="45"/>
      <c r="AZ469" s="45"/>
      <c r="BA469" s="45"/>
      <c r="BB469" s="45"/>
      <c r="BC469" s="45"/>
      <c r="BD469" s="45"/>
      <c r="BE469" s="45"/>
      <c r="BF469" s="45"/>
      <c r="BG469" s="45"/>
      <c r="BH469" s="45"/>
      <c r="BI469" s="45"/>
      <c r="BJ469" s="45"/>
    </row>
    <row r="470" spans="49:62" s="340" customFormat="1">
      <c r="AW470" s="45"/>
      <c r="AX470" s="45"/>
      <c r="AY470" s="45"/>
      <c r="AZ470" s="45"/>
      <c r="BA470" s="45"/>
      <c r="BB470" s="45"/>
      <c r="BC470" s="45"/>
      <c r="BD470" s="45"/>
      <c r="BE470" s="45"/>
      <c r="BF470" s="45"/>
      <c r="BG470" s="45"/>
      <c r="BH470" s="45"/>
      <c r="BI470" s="45"/>
      <c r="BJ470" s="45"/>
    </row>
    <row r="471" spans="49:62" s="340" customFormat="1"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5"/>
      <c r="BJ471" s="45"/>
    </row>
    <row r="472" spans="49:62" s="340" customFormat="1"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5"/>
      <c r="BJ472" s="45"/>
    </row>
    <row r="473" spans="49:62" s="340" customFormat="1"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5"/>
      <c r="BJ473" s="45"/>
    </row>
    <row r="474" spans="49:62" s="340" customFormat="1">
      <c r="AW474" s="45"/>
      <c r="AX474" s="45"/>
      <c r="AY474" s="45"/>
      <c r="AZ474" s="45"/>
      <c r="BA474" s="45"/>
      <c r="BB474" s="45"/>
      <c r="BC474" s="45"/>
      <c r="BD474" s="45"/>
      <c r="BE474" s="45"/>
      <c r="BF474" s="45"/>
      <c r="BG474" s="45"/>
      <c r="BH474" s="45"/>
      <c r="BI474" s="45"/>
      <c r="BJ474" s="45"/>
    </row>
    <row r="475" spans="49:62" s="340" customFormat="1"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  <c r="BI475" s="45"/>
      <c r="BJ475" s="45"/>
    </row>
    <row r="476" spans="49:62" s="340" customFormat="1"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  <c r="BI476" s="45"/>
      <c r="BJ476" s="45"/>
    </row>
    <row r="477" spans="49:62" s="340" customFormat="1"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5"/>
      <c r="BJ477" s="45"/>
    </row>
    <row r="478" spans="49:62" s="340" customFormat="1"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5"/>
      <c r="BJ478" s="45"/>
    </row>
    <row r="479" spans="49:62" s="340" customFormat="1"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  <c r="BI479" s="45"/>
      <c r="BJ479" s="45"/>
    </row>
    <row r="480" spans="49:62" s="340" customFormat="1">
      <c r="AW480" s="45"/>
      <c r="AX480" s="45"/>
      <c r="AY480" s="45"/>
      <c r="AZ480" s="45"/>
      <c r="BA480" s="45"/>
      <c r="BB480" s="45"/>
      <c r="BC480" s="45"/>
      <c r="BD480" s="45"/>
      <c r="BE480" s="45"/>
      <c r="BF480" s="45"/>
      <c r="BG480" s="45"/>
      <c r="BH480" s="45"/>
      <c r="BI480" s="45"/>
      <c r="BJ480" s="45"/>
    </row>
    <row r="481" spans="49:62" s="340" customFormat="1">
      <c r="AW481" s="45"/>
      <c r="AX481" s="45"/>
      <c r="AY481" s="45"/>
      <c r="AZ481" s="45"/>
      <c r="BA481" s="45"/>
      <c r="BB481" s="45"/>
      <c r="BC481" s="45"/>
      <c r="BD481" s="45"/>
      <c r="BE481" s="45"/>
      <c r="BF481" s="45"/>
      <c r="BG481" s="45"/>
      <c r="BH481" s="45"/>
      <c r="BI481" s="45"/>
      <c r="BJ481" s="45"/>
    </row>
    <row r="482" spans="49:62" s="340" customFormat="1"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5"/>
      <c r="BJ482" s="45"/>
    </row>
    <row r="483" spans="49:62" s="340" customFormat="1"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</row>
    <row r="484" spans="49:62" s="340" customFormat="1"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</row>
    <row r="485" spans="49:62" s="340" customFormat="1"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5"/>
      <c r="BJ485" s="45"/>
    </row>
    <row r="486" spans="49:62" s="340" customFormat="1"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</row>
    <row r="487" spans="49:62" s="340" customFormat="1"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5"/>
      <c r="BJ487" s="45"/>
    </row>
    <row r="488" spans="49:62" s="340" customFormat="1"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5"/>
      <c r="BJ488" s="45"/>
    </row>
    <row r="489" spans="49:62" s="340" customFormat="1">
      <c r="AW489" s="45"/>
      <c r="AX489" s="45"/>
      <c r="AY489" s="45"/>
      <c r="AZ489" s="45"/>
      <c r="BA489" s="45"/>
      <c r="BB489" s="45"/>
      <c r="BC489" s="45"/>
      <c r="BD489" s="45"/>
      <c r="BE489" s="45"/>
      <c r="BF489" s="45"/>
      <c r="BG489" s="45"/>
      <c r="BH489" s="45"/>
      <c r="BI489" s="45"/>
      <c r="BJ489" s="45"/>
    </row>
    <row r="490" spans="49:62" s="340" customFormat="1">
      <c r="AW490" s="45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  <c r="BI490" s="45"/>
      <c r="BJ490" s="45"/>
    </row>
    <row r="491" spans="49:62" s="340" customFormat="1"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5"/>
      <c r="BJ491" s="45"/>
    </row>
    <row r="492" spans="49:62" s="340" customFormat="1">
      <c r="AW492" s="45"/>
      <c r="AX492" s="45"/>
      <c r="AY492" s="45"/>
      <c r="AZ492" s="45"/>
      <c r="BA492" s="45"/>
      <c r="BB492" s="45"/>
      <c r="BC492" s="45"/>
      <c r="BD492" s="45"/>
      <c r="BE492" s="45"/>
      <c r="BF492" s="45"/>
      <c r="BG492" s="45"/>
      <c r="BH492" s="45"/>
      <c r="BI492" s="45"/>
      <c r="BJ492" s="45"/>
    </row>
    <row r="493" spans="49:62" s="340" customFormat="1"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5"/>
      <c r="BJ493" s="45"/>
    </row>
    <row r="494" spans="49:62" s="340" customFormat="1">
      <c r="AW494" s="45"/>
      <c r="AX494" s="45"/>
      <c r="AY494" s="45"/>
      <c r="AZ494" s="45"/>
      <c r="BA494" s="45"/>
      <c r="BB494" s="45"/>
      <c r="BC494" s="45"/>
      <c r="BD494" s="45"/>
      <c r="BE494" s="45"/>
      <c r="BF494" s="45"/>
      <c r="BG494" s="45"/>
      <c r="BH494" s="45"/>
      <c r="BI494" s="45"/>
      <c r="BJ494" s="45"/>
    </row>
    <row r="495" spans="49:62" s="340" customFormat="1"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</row>
    <row r="496" spans="49:62" s="340" customFormat="1"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</row>
    <row r="497" spans="49:62" s="340" customFormat="1"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5"/>
      <c r="BJ497" s="45"/>
    </row>
    <row r="498" spans="49:62" s="340" customFormat="1"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  <c r="BI498" s="45"/>
      <c r="BJ498" s="45"/>
    </row>
    <row r="499" spans="49:62" s="340" customFormat="1">
      <c r="AW499" s="45"/>
      <c r="AX499" s="45"/>
      <c r="AY499" s="45"/>
      <c r="AZ499" s="45"/>
      <c r="BA499" s="45"/>
      <c r="BB499" s="45"/>
      <c r="BC499" s="45"/>
      <c r="BD499" s="45"/>
      <c r="BE499" s="45"/>
      <c r="BF499" s="45"/>
      <c r="BG499" s="45"/>
      <c r="BH499" s="45"/>
      <c r="BI499" s="45"/>
      <c r="BJ499" s="45"/>
    </row>
    <row r="500" spans="49:62" s="340" customFormat="1">
      <c r="AW500" s="45"/>
      <c r="AX500" s="45"/>
      <c r="AY500" s="45"/>
      <c r="AZ500" s="45"/>
      <c r="BA500" s="45"/>
      <c r="BB500" s="45"/>
      <c r="BC500" s="45"/>
      <c r="BD500" s="45"/>
      <c r="BE500" s="45"/>
      <c r="BF500" s="45"/>
      <c r="BG500" s="45"/>
      <c r="BH500" s="45"/>
      <c r="BI500" s="45"/>
      <c r="BJ500" s="45"/>
    </row>
    <row r="501" spans="49:62" s="340" customFormat="1">
      <c r="AW501" s="45"/>
      <c r="AX501" s="45"/>
      <c r="AY501" s="45"/>
      <c r="AZ501" s="45"/>
      <c r="BA501" s="45"/>
      <c r="BB501" s="45"/>
      <c r="BC501" s="45"/>
      <c r="BD501" s="45"/>
      <c r="BE501" s="45"/>
      <c r="BF501" s="45"/>
      <c r="BG501" s="45"/>
      <c r="BH501" s="45"/>
      <c r="BI501" s="45"/>
      <c r="BJ501" s="45"/>
    </row>
    <row r="502" spans="49:62" s="340" customFormat="1"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5"/>
      <c r="BJ502" s="45"/>
    </row>
    <row r="503" spans="49:62" s="340" customFormat="1"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5"/>
      <c r="BJ503" s="45"/>
    </row>
    <row r="504" spans="49:62" s="340" customFormat="1"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</row>
    <row r="505" spans="49:62" s="340" customFormat="1">
      <c r="AW505" s="45"/>
      <c r="AX505" s="45"/>
      <c r="AY505" s="45"/>
      <c r="AZ505" s="45"/>
      <c r="BA505" s="45"/>
      <c r="BB505" s="45"/>
      <c r="BC505" s="45"/>
      <c r="BD505" s="45"/>
      <c r="BE505" s="45"/>
      <c r="BF505" s="45"/>
      <c r="BG505" s="45"/>
      <c r="BH505" s="45"/>
      <c r="BI505" s="45"/>
      <c r="BJ505" s="45"/>
    </row>
    <row r="506" spans="49:62" s="340" customFormat="1"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5"/>
      <c r="BJ506" s="45"/>
    </row>
    <row r="507" spans="49:62" s="340" customFormat="1">
      <c r="AW507" s="45"/>
      <c r="AX507" s="45"/>
      <c r="AY507" s="45"/>
      <c r="AZ507" s="45"/>
      <c r="BA507" s="45"/>
      <c r="BB507" s="45"/>
      <c r="BC507" s="45"/>
      <c r="BD507" s="45"/>
      <c r="BE507" s="45"/>
      <c r="BF507" s="45"/>
      <c r="BG507" s="45"/>
      <c r="BH507" s="45"/>
      <c r="BI507" s="45"/>
      <c r="BJ507" s="45"/>
    </row>
    <row r="508" spans="49:62" s="340" customFormat="1"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5"/>
      <c r="BJ508" s="45"/>
    </row>
    <row r="509" spans="49:62" s="340" customFormat="1"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</row>
    <row r="510" spans="49:62" s="340" customFormat="1">
      <c r="AW510" s="45"/>
      <c r="AX510" s="45"/>
      <c r="AY510" s="45"/>
      <c r="AZ510" s="45"/>
      <c r="BA510" s="45"/>
      <c r="BB510" s="45"/>
      <c r="BC510" s="45"/>
      <c r="BD510" s="45"/>
      <c r="BE510" s="45"/>
      <c r="BF510" s="45"/>
      <c r="BG510" s="45"/>
      <c r="BH510" s="45"/>
      <c r="BI510" s="45"/>
      <c r="BJ510" s="45"/>
    </row>
    <row r="511" spans="49:62" s="340" customFormat="1">
      <c r="AW511" s="45"/>
      <c r="AX511" s="45"/>
      <c r="AY511" s="45"/>
      <c r="AZ511" s="45"/>
      <c r="BA511" s="45"/>
      <c r="BB511" s="45"/>
      <c r="BC511" s="45"/>
      <c r="BD511" s="45"/>
      <c r="BE511" s="45"/>
      <c r="BF511" s="45"/>
      <c r="BG511" s="45"/>
      <c r="BH511" s="45"/>
      <c r="BI511" s="45"/>
      <c r="BJ511" s="45"/>
    </row>
    <row r="512" spans="49:62" s="340" customFormat="1">
      <c r="AW512" s="45"/>
      <c r="AX512" s="45"/>
      <c r="AY512" s="45"/>
      <c r="AZ512" s="45"/>
      <c r="BA512" s="45"/>
      <c r="BB512" s="45"/>
      <c r="BC512" s="45"/>
      <c r="BD512" s="45"/>
      <c r="BE512" s="45"/>
      <c r="BF512" s="45"/>
      <c r="BG512" s="45"/>
      <c r="BH512" s="45"/>
      <c r="BI512" s="45"/>
      <c r="BJ512" s="45"/>
    </row>
    <row r="513" spans="49:62" s="340" customFormat="1"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5"/>
      <c r="BJ513" s="45"/>
    </row>
    <row r="514" spans="49:62" s="340" customFormat="1"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5"/>
      <c r="BJ514" s="45"/>
    </row>
    <row r="515" spans="49:62" s="340" customFormat="1">
      <c r="AW515" s="45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  <c r="BI515" s="45"/>
      <c r="BJ515" s="45"/>
    </row>
    <row r="516" spans="49:62" s="340" customFormat="1">
      <c r="AW516" s="45"/>
      <c r="AX516" s="45"/>
      <c r="AY516" s="45"/>
      <c r="AZ516" s="45"/>
      <c r="BA516" s="45"/>
      <c r="BB516" s="45"/>
      <c r="BC516" s="45"/>
      <c r="BD516" s="45"/>
      <c r="BE516" s="45"/>
      <c r="BF516" s="45"/>
      <c r="BG516" s="45"/>
      <c r="BH516" s="45"/>
      <c r="BI516" s="45"/>
      <c r="BJ516" s="45"/>
    </row>
    <row r="517" spans="49:62" s="340" customFormat="1">
      <c r="AW517" s="45"/>
      <c r="AX517" s="45"/>
      <c r="AY517" s="45"/>
      <c r="AZ517" s="45"/>
      <c r="BA517" s="45"/>
      <c r="BB517" s="45"/>
      <c r="BC517" s="45"/>
      <c r="BD517" s="45"/>
      <c r="BE517" s="45"/>
      <c r="BF517" s="45"/>
      <c r="BG517" s="45"/>
      <c r="BH517" s="45"/>
      <c r="BI517" s="45"/>
      <c r="BJ517" s="45"/>
    </row>
    <row r="518" spans="49:62" s="340" customFormat="1">
      <c r="AW518" s="45"/>
      <c r="AX518" s="45"/>
      <c r="AY518" s="45"/>
      <c r="AZ518" s="45"/>
      <c r="BA518" s="45"/>
      <c r="BB518" s="45"/>
      <c r="BC518" s="45"/>
      <c r="BD518" s="45"/>
      <c r="BE518" s="45"/>
      <c r="BF518" s="45"/>
      <c r="BG518" s="45"/>
      <c r="BH518" s="45"/>
      <c r="BI518" s="45"/>
      <c r="BJ518" s="45"/>
    </row>
    <row r="519" spans="49:62" s="340" customFormat="1"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5"/>
      <c r="BJ519" s="45"/>
    </row>
    <row r="520" spans="49:62" s="340" customFormat="1">
      <c r="AW520" s="45"/>
      <c r="AX520" s="45"/>
      <c r="AY520" s="45"/>
      <c r="AZ520" s="45"/>
      <c r="BA520" s="45"/>
      <c r="BB520" s="45"/>
      <c r="BC520" s="45"/>
      <c r="BD520" s="45"/>
      <c r="BE520" s="45"/>
      <c r="BF520" s="45"/>
      <c r="BG520" s="45"/>
      <c r="BH520" s="45"/>
      <c r="BI520" s="45"/>
      <c r="BJ520" s="45"/>
    </row>
    <row r="521" spans="49:62" s="340" customFormat="1"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5"/>
      <c r="BJ521" s="45"/>
    </row>
    <row r="522" spans="49:62" s="340" customFormat="1">
      <c r="AW522" s="45"/>
      <c r="AX522" s="45"/>
      <c r="AY522" s="45"/>
      <c r="AZ522" s="45"/>
      <c r="BA522" s="45"/>
      <c r="BB522" s="45"/>
      <c r="BC522" s="45"/>
      <c r="BD522" s="45"/>
      <c r="BE522" s="45"/>
      <c r="BF522" s="45"/>
      <c r="BG522" s="45"/>
      <c r="BH522" s="45"/>
      <c r="BI522" s="45"/>
      <c r="BJ522" s="45"/>
    </row>
    <row r="523" spans="49:62" s="340" customFormat="1">
      <c r="AW523" s="45"/>
      <c r="AX523" s="45"/>
      <c r="AY523" s="45"/>
      <c r="AZ523" s="45"/>
      <c r="BA523" s="45"/>
      <c r="BB523" s="45"/>
      <c r="BC523" s="45"/>
      <c r="BD523" s="45"/>
      <c r="BE523" s="45"/>
      <c r="BF523" s="45"/>
      <c r="BG523" s="45"/>
      <c r="BH523" s="45"/>
      <c r="BI523" s="45"/>
      <c r="BJ523" s="45"/>
    </row>
    <row r="524" spans="49:62" s="340" customFormat="1">
      <c r="AW524" s="45"/>
      <c r="AX524" s="45"/>
      <c r="AY524" s="45"/>
      <c r="AZ524" s="45"/>
      <c r="BA524" s="45"/>
      <c r="BB524" s="45"/>
      <c r="BC524" s="45"/>
      <c r="BD524" s="45"/>
      <c r="BE524" s="45"/>
      <c r="BF524" s="45"/>
      <c r="BG524" s="45"/>
      <c r="BH524" s="45"/>
      <c r="BI524" s="45"/>
      <c r="BJ524" s="45"/>
    </row>
    <row r="525" spans="49:62" s="340" customFormat="1">
      <c r="AW525" s="45"/>
      <c r="AX525" s="45"/>
      <c r="AY525" s="45"/>
      <c r="AZ525" s="45"/>
      <c r="BA525" s="45"/>
      <c r="BB525" s="45"/>
      <c r="BC525" s="45"/>
      <c r="BD525" s="45"/>
      <c r="BE525" s="45"/>
      <c r="BF525" s="45"/>
      <c r="BG525" s="45"/>
      <c r="BH525" s="45"/>
      <c r="BI525" s="45"/>
      <c r="BJ525" s="45"/>
    </row>
    <row r="526" spans="49:62" s="340" customFormat="1"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</row>
    <row r="527" spans="49:62" s="340" customFormat="1"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  <c r="BI527" s="45"/>
      <c r="BJ527" s="45"/>
    </row>
    <row r="528" spans="49:62" s="340" customFormat="1"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5"/>
      <c r="BJ528" s="45"/>
    </row>
    <row r="529" spans="49:62" s="340" customFormat="1"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5"/>
      <c r="BJ529" s="45"/>
    </row>
    <row r="530" spans="49:62" s="340" customFormat="1">
      <c r="AW530" s="45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  <c r="BI530" s="45"/>
      <c r="BJ530" s="45"/>
    </row>
    <row r="531" spans="49:62" s="340" customFormat="1">
      <c r="AW531" s="45"/>
      <c r="AX531" s="45"/>
      <c r="AY531" s="45"/>
      <c r="AZ531" s="45"/>
      <c r="BA531" s="45"/>
      <c r="BB531" s="45"/>
      <c r="BC531" s="45"/>
      <c r="BD531" s="45"/>
      <c r="BE531" s="45"/>
      <c r="BF531" s="45"/>
      <c r="BG531" s="45"/>
      <c r="BH531" s="45"/>
      <c r="BI531" s="45"/>
      <c r="BJ531" s="45"/>
    </row>
    <row r="532" spans="49:62" s="340" customFormat="1">
      <c r="AW532" s="45"/>
      <c r="AX532" s="45"/>
      <c r="AY532" s="45"/>
      <c r="AZ532" s="45"/>
      <c r="BA532" s="45"/>
      <c r="BB532" s="45"/>
      <c r="BC532" s="45"/>
      <c r="BD532" s="45"/>
      <c r="BE532" s="45"/>
      <c r="BF532" s="45"/>
      <c r="BG532" s="45"/>
      <c r="BH532" s="45"/>
      <c r="BI532" s="45"/>
      <c r="BJ532" s="45"/>
    </row>
    <row r="533" spans="49:62" s="340" customFormat="1"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5"/>
      <c r="BJ533" s="45"/>
    </row>
    <row r="534" spans="49:62" s="340" customFormat="1">
      <c r="AW534" s="45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  <c r="BI534" s="45"/>
      <c r="BJ534" s="45"/>
    </row>
    <row r="535" spans="49:62" s="340" customFormat="1">
      <c r="AW535" s="45"/>
      <c r="AX535" s="45"/>
      <c r="AY535" s="45"/>
      <c r="AZ535" s="45"/>
      <c r="BA535" s="45"/>
      <c r="BB535" s="45"/>
      <c r="BC535" s="45"/>
      <c r="BD535" s="45"/>
      <c r="BE535" s="45"/>
      <c r="BF535" s="45"/>
      <c r="BG535" s="45"/>
      <c r="BH535" s="45"/>
      <c r="BI535" s="45"/>
      <c r="BJ535" s="45"/>
    </row>
    <row r="536" spans="49:62" s="340" customFormat="1">
      <c r="AW536" s="45"/>
      <c r="AX536" s="45"/>
      <c r="AY536" s="45"/>
      <c r="AZ536" s="45"/>
      <c r="BA536" s="45"/>
      <c r="BB536" s="45"/>
      <c r="BC536" s="45"/>
      <c r="BD536" s="45"/>
      <c r="BE536" s="45"/>
      <c r="BF536" s="45"/>
      <c r="BG536" s="45"/>
      <c r="BH536" s="45"/>
      <c r="BI536" s="45"/>
      <c r="BJ536" s="45"/>
    </row>
    <row r="537" spans="49:62" s="340" customFormat="1"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5"/>
      <c r="BJ537" s="45"/>
    </row>
    <row r="538" spans="49:62" s="340" customFormat="1"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5"/>
      <c r="BJ538" s="45"/>
    </row>
    <row r="539" spans="49:62" s="340" customFormat="1"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  <c r="BI539" s="45"/>
      <c r="BJ539" s="45"/>
    </row>
    <row r="540" spans="49:62" s="340" customFormat="1">
      <c r="AW540" s="45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  <c r="BI540" s="45"/>
      <c r="BJ540" s="45"/>
    </row>
    <row r="541" spans="49:62" s="340" customFormat="1">
      <c r="AW541" s="45"/>
      <c r="AX541" s="45"/>
      <c r="AY541" s="45"/>
      <c r="AZ541" s="45"/>
      <c r="BA541" s="45"/>
      <c r="BB541" s="45"/>
      <c r="BC541" s="45"/>
      <c r="BD541" s="45"/>
      <c r="BE541" s="45"/>
      <c r="BF541" s="45"/>
      <c r="BG541" s="45"/>
      <c r="BH541" s="45"/>
      <c r="BI541" s="45"/>
      <c r="BJ541" s="45"/>
    </row>
    <row r="542" spans="49:62" s="340" customFormat="1"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5"/>
      <c r="BJ542" s="45"/>
    </row>
    <row r="543" spans="49:62" s="340" customFormat="1">
      <c r="AW543" s="45"/>
      <c r="AX543" s="45"/>
      <c r="AY543" s="45"/>
      <c r="AZ543" s="45"/>
      <c r="BA543" s="45"/>
      <c r="BB543" s="45"/>
      <c r="BC543" s="45"/>
      <c r="BD543" s="45"/>
      <c r="BE543" s="45"/>
      <c r="BF543" s="45"/>
      <c r="BG543" s="45"/>
      <c r="BH543" s="45"/>
      <c r="BI543" s="45"/>
      <c r="BJ543" s="45"/>
    </row>
    <row r="544" spans="49:62" s="340" customFormat="1">
      <c r="AW544" s="45"/>
      <c r="AX544" s="45"/>
      <c r="AY544" s="45"/>
      <c r="AZ544" s="45"/>
      <c r="BA544" s="45"/>
      <c r="BB544" s="45"/>
      <c r="BC544" s="45"/>
      <c r="BD544" s="45"/>
      <c r="BE544" s="45"/>
      <c r="BF544" s="45"/>
      <c r="BG544" s="45"/>
      <c r="BH544" s="45"/>
      <c r="BI544" s="45"/>
      <c r="BJ544" s="45"/>
    </row>
    <row r="545" spans="49:62" s="340" customFormat="1">
      <c r="AW545" s="45"/>
      <c r="AX545" s="45"/>
      <c r="AY545" s="45"/>
      <c r="AZ545" s="45"/>
      <c r="BA545" s="45"/>
      <c r="BB545" s="45"/>
      <c r="BC545" s="45"/>
      <c r="BD545" s="45"/>
      <c r="BE545" s="45"/>
      <c r="BF545" s="45"/>
      <c r="BG545" s="45"/>
      <c r="BH545" s="45"/>
      <c r="BI545" s="45"/>
      <c r="BJ545" s="45"/>
    </row>
    <row r="546" spans="49:62" s="340" customFormat="1"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  <c r="BI546" s="45"/>
      <c r="BJ546" s="45"/>
    </row>
    <row r="547" spans="49:62" s="340" customFormat="1">
      <c r="AW547" s="45"/>
      <c r="AX547" s="45"/>
      <c r="AY547" s="45"/>
      <c r="AZ547" s="45"/>
      <c r="BA547" s="45"/>
      <c r="BB547" s="45"/>
      <c r="BC547" s="45"/>
      <c r="BD547" s="45"/>
      <c r="BE547" s="45"/>
      <c r="BF547" s="45"/>
      <c r="BG547" s="45"/>
      <c r="BH547" s="45"/>
      <c r="BI547" s="45"/>
      <c r="BJ547" s="45"/>
    </row>
    <row r="548" spans="49:62" s="340" customFormat="1"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  <c r="BI548" s="45"/>
      <c r="BJ548" s="45"/>
    </row>
    <row r="549" spans="49:62" s="340" customFormat="1"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5"/>
      <c r="BJ549" s="45"/>
    </row>
    <row r="550" spans="49:62" s="340" customFormat="1">
      <c r="AW550" s="45"/>
      <c r="AX550" s="45"/>
      <c r="AY550" s="45"/>
      <c r="AZ550" s="45"/>
      <c r="BA550" s="45"/>
      <c r="BB550" s="45"/>
      <c r="BC550" s="45"/>
      <c r="BD550" s="45"/>
      <c r="BE550" s="45"/>
      <c r="BF550" s="45"/>
      <c r="BG550" s="45"/>
      <c r="BH550" s="45"/>
      <c r="BI550" s="45"/>
      <c r="BJ550" s="45"/>
    </row>
    <row r="551" spans="49:62" s="340" customFormat="1"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</row>
    <row r="552" spans="49:62" s="340" customFormat="1">
      <c r="AW552" s="45"/>
      <c r="AX552" s="45"/>
      <c r="AY552" s="45"/>
      <c r="AZ552" s="45"/>
      <c r="BA552" s="45"/>
      <c r="BB552" s="45"/>
      <c r="BC552" s="45"/>
      <c r="BD552" s="45"/>
      <c r="BE552" s="45"/>
      <c r="BF552" s="45"/>
      <c r="BG552" s="45"/>
      <c r="BH552" s="45"/>
      <c r="BI552" s="45"/>
      <c r="BJ552" s="45"/>
    </row>
    <row r="553" spans="49:62" s="340" customFormat="1">
      <c r="AW553" s="45"/>
      <c r="AX553" s="45"/>
      <c r="AY553" s="45"/>
      <c r="AZ553" s="45"/>
      <c r="BA553" s="45"/>
      <c r="BB553" s="45"/>
      <c r="BC553" s="45"/>
      <c r="BD553" s="45"/>
      <c r="BE553" s="45"/>
      <c r="BF553" s="45"/>
      <c r="BG553" s="45"/>
      <c r="BH553" s="45"/>
      <c r="BI553" s="45"/>
      <c r="BJ553" s="45"/>
    </row>
    <row r="554" spans="49:62" s="340" customFormat="1"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5"/>
      <c r="BJ554" s="45"/>
    </row>
    <row r="555" spans="49:62" s="340" customFormat="1"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5"/>
      <c r="BJ555" s="45"/>
    </row>
    <row r="556" spans="49:62" s="340" customFormat="1"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  <c r="BI556" s="45"/>
      <c r="BJ556" s="45"/>
    </row>
    <row r="557" spans="49:62" s="340" customFormat="1">
      <c r="AW557" s="45"/>
      <c r="AX557" s="45"/>
      <c r="AY557" s="45"/>
      <c r="AZ557" s="45"/>
      <c r="BA557" s="45"/>
      <c r="BB557" s="45"/>
      <c r="BC557" s="45"/>
      <c r="BD557" s="45"/>
      <c r="BE557" s="45"/>
      <c r="BF557" s="45"/>
      <c r="BG557" s="45"/>
      <c r="BH557" s="45"/>
      <c r="BI557" s="45"/>
      <c r="BJ557" s="45"/>
    </row>
    <row r="558" spans="49:62" s="340" customFormat="1">
      <c r="AW558" s="45"/>
      <c r="AX558" s="45"/>
      <c r="AY558" s="45"/>
      <c r="AZ558" s="45"/>
      <c r="BA558" s="45"/>
      <c r="BB558" s="45"/>
      <c r="BC558" s="45"/>
      <c r="BD558" s="45"/>
      <c r="BE558" s="45"/>
      <c r="BF558" s="45"/>
      <c r="BG558" s="45"/>
      <c r="BH558" s="45"/>
      <c r="BI558" s="45"/>
      <c r="BJ558" s="45"/>
    </row>
    <row r="559" spans="49:62" s="340" customFormat="1">
      <c r="AW559" s="45"/>
      <c r="AX559" s="45"/>
      <c r="AY559" s="45"/>
      <c r="AZ559" s="45"/>
      <c r="BA559" s="45"/>
      <c r="BB559" s="45"/>
      <c r="BC559" s="45"/>
      <c r="BD559" s="45"/>
      <c r="BE559" s="45"/>
      <c r="BF559" s="45"/>
      <c r="BG559" s="45"/>
      <c r="BH559" s="45"/>
      <c r="BI559" s="45"/>
      <c r="BJ559" s="45"/>
    </row>
    <row r="560" spans="49:62" s="340" customFormat="1"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  <c r="BI560" s="45"/>
      <c r="BJ560" s="45"/>
    </row>
    <row r="561" spans="49:62" s="340" customFormat="1">
      <c r="AW561" s="45"/>
      <c r="AX561" s="45"/>
      <c r="AY561" s="45"/>
      <c r="AZ561" s="45"/>
      <c r="BA561" s="45"/>
      <c r="BB561" s="45"/>
      <c r="BC561" s="45"/>
      <c r="BD561" s="45"/>
      <c r="BE561" s="45"/>
      <c r="BF561" s="45"/>
      <c r="BG561" s="45"/>
      <c r="BH561" s="45"/>
      <c r="BI561" s="45"/>
      <c r="BJ561" s="45"/>
    </row>
    <row r="562" spans="49:62" s="340" customFormat="1">
      <c r="AW562" s="45"/>
      <c r="AX562" s="45"/>
      <c r="AY562" s="45"/>
      <c r="AZ562" s="45"/>
      <c r="BA562" s="45"/>
      <c r="BB562" s="45"/>
      <c r="BC562" s="45"/>
      <c r="BD562" s="45"/>
      <c r="BE562" s="45"/>
      <c r="BF562" s="45"/>
      <c r="BG562" s="45"/>
      <c r="BH562" s="45"/>
      <c r="BI562" s="45"/>
      <c r="BJ562" s="45"/>
    </row>
    <row r="563" spans="49:62" s="340" customFormat="1"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5"/>
      <c r="BJ563" s="45"/>
    </row>
    <row r="564" spans="49:62" s="340" customFormat="1"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</row>
    <row r="565" spans="49:62" s="340" customFormat="1"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  <c r="BI565" s="45"/>
      <c r="BJ565" s="45"/>
    </row>
    <row r="566" spans="49:62" s="340" customFormat="1">
      <c r="AW566" s="45"/>
      <c r="AX566" s="45"/>
      <c r="AY566" s="45"/>
      <c r="AZ566" s="45"/>
      <c r="BA566" s="45"/>
      <c r="BB566" s="45"/>
      <c r="BC566" s="45"/>
      <c r="BD566" s="45"/>
      <c r="BE566" s="45"/>
      <c r="BF566" s="45"/>
      <c r="BG566" s="45"/>
      <c r="BH566" s="45"/>
      <c r="BI566" s="45"/>
      <c r="BJ566" s="45"/>
    </row>
    <row r="567" spans="49:62" s="340" customFormat="1">
      <c r="AW567" s="45"/>
      <c r="AX567" s="45"/>
      <c r="AY567" s="45"/>
      <c r="AZ567" s="45"/>
      <c r="BA567" s="45"/>
      <c r="BB567" s="45"/>
      <c r="BC567" s="45"/>
      <c r="BD567" s="45"/>
      <c r="BE567" s="45"/>
      <c r="BF567" s="45"/>
      <c r="BG567" s="45"/>
      <c r="BH567" s="45"/>
      <c r="BI567" s="45"/>
      <c r="BJ567" s="45"/>
    </row>
    <row r="568" spans="49:62" s="340" customFormat="1">
      <c r="AW568" s="45"/>
      <c r="AX568" s="45"/>
      <c r="AY568" s="45"/>
      <c r="AZ568" s="45"/>
      <c r="BA568" s="45"/>
      <c r="BB568" s="45"/>
      <c r="BC568" s="45"/>
      <c r="BD568" s="45"/>
      <c r="BE568" s="45"/>
      <c r="BF568" s="45"/>
      <c r="BG568" s="45"/>
      <c r="BH568" s="45"/>
      <c r="BI568" s="45"/>
      <c r="BJ568" s="45"/>
    </row>
    <row r="569" spans="49:62" s="340" customFormat="1">
      <c r="AW569" s="45"/>
      <c r="AX569" s="45"/>
      <c r="AY569" s="45"/>
      <c r="AZ569" s="45"/>
      <c r="BA569" s="45"/>
      <c r="BB569" s="45"/>
      <c r="BC569" s="45"/>
      <c r="BD569" s="45"/>
      <c r="BE569" s="45"/>
      <c r="BF569" s="45"/>
      <c r="BG569" s="45"/>
      <c r="BH569" s="45"/>
      <c r="BI569" s="45"/>
      <c r="BJ569" s="45"/>
    </row>
    <row r="570" spans="49:62" s="340" customFormat="1">
      <c r="AW570" s="45"/>
      <c r="AX570" s="45"/>
      <c r="AY570" s="45"/>
      <c r="AZ570" s="45"/>
      <c r="BA570" s="45"/>
      <c r="BB570" s="45"/>
      <c r="BC570" s="45"/>
      <c r="BD570" s="45"/>
      <c r="BE570" s="45"/>
      <c r="BF570" s="45"/>
      <c r="BG570" s="45"/>
      <c r="BH570" s="45"/>
      <c r="BI570" s="45"/>
      <c r="BJ570" s="45"/>
    </row>
    <row r="571" spans="49:62" s="340" customFormat="1"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5"/>
      <c r="BJ571" s="45"/>
    </row>
    <row r="572" spans="49:62" s="340" customFormat="1"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5"/>
      <c r="BJ572" s="45"/>
    </row>
    <row r="573" spans="49:62" s="340" customFormat="1">
      <c r="AW573" s="45"/>
      <c r="AX573" s="45"/>
      <c r="AY573" s="45"/>
      <c r="AZ573" s="45"/>
      <c r="BA573" s="45"/>
      <c r="BB573" s="45"/>
      <c r="BC573" s="45"/>
      <c r="BD573" s="45"/>
      <c r="BE573" s="45"/>
      <c r="BF573" s="45"/>
      <c r="BG573" s="45"/>
      <c r="BH573" s="45"/>
      <c r="BI573" s="45"/>
      <c r="BJ573" s="45"/>
    </row>
    <row r="574" spans="49:62" s="340" customFormat="1">
      <c r="AW574" s="45"/>
      <c r="AX574" s="45"/>
      <c r="AY574" s="45"/>
      <c r="AZ574" s="45"/>
      <c r="BA574" s="45"/>
      <c r="BB574" s="45"/>
      <c r="BC574" s="45"/>
      <c r="BD574" s="45"/>
      <c r="BE574" s="45"/>
      <c r="BF574" s="45"/>
      <c r="BG574" s="45"/>
      <c r="BH574" s="45"/>
      <c r="BI574" s="45"/>
      <c r="BJ574" s="45"/>
    </row>
    <row r="575" spans="49:62" s="340" customFormat="1">
      <c r="AW575" s="45"/>
      <c r="AX575" s="45"/>
      <c r="AY575" s="45"/>
      <c r="AZ575" s="45"/>
      <c r="BA575" s="45"/>
      <c r="BB575" s="45"/>
      <c r="BC575" s="45"/>
      <c r="BD575" s="45"/>
      <c r="BE575" s="45"/>
      <c r="BF575" s="45"/>
      <c r="BG575" s="45"/>
      <c r="BH575" s="45"/>
      <c r="BI575" s="45"/>
      <c r="BJ575" s="45"/>
    </row>
    <row r="576" spans="49:62" s="340" customFormat="1">
      <c r="AW576" s="45"/>
      <c r="AX576" s="45"/>
      <c r="AY576" s="45"/>
      <c r="AZ576" s="45"/>
      <c r="BA576" s="45"/>
      <c r="BB576" s="45"/>
      <c r="BC576" s="45"/>
      <c r="BD576" s="45"/>
      <c r="BE576" s="45"/>
      <c r="BF576" s="45"/>
      <c r="BG576" s="45"/>
      <c r="BH576" s="45"/>
      <c r="BI576" s="45"/>
      <c r="BJ576" s="45"/>
    </row>
    <row r="577" spans="49:62" s="340" customFormat="1"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  <c r="BI577" s="45"/>
      <c r="BJ577" s="45"/>
    </row>
    <row r="578" spans="49:62" s="340" customFormat="1">
      <c r="AW578" s="45"/>
      <c r="AX578" s="45"/>
      <c r="AY578" s="45"/>
      <c r="AZ578" s="45"/>
      <c r="BA578" s="45"/>
      <c r="BB578" s="45"/>
      <c r="BC578" s="45"/>
      <c r="BD578" s="45"/>
      <c r="BE578" s="45"/>
      <c r="BF578" s="45"/>
      <c r="BG578" s="45"/>
      <c r="BH578" s="45"/>
      <c r="BI578" s="45"/>
      <c r="BJ578" s="45"/>
    </row>
    <row r="579" spans="49:62" s="340" customFormat="1">
      <c r="AW579" s="45"/>
      <c r="AX579" s="45"/>
      <c r="AY579" s="45"/>
      <c r="AZ579" s="45"/>
      <c r="BA579" s="45"/>
      <c r="BB579" s="45"/>
      <c r="BC579" s="45"/>
      <c r="BD579" s="45"/>
      <c r="BE579" s="45"/>
      <c r="BF579" s="45"/>
      <c r="BG579" s="45"/>
      <c r="BH579" s="45"/>
      <c r="BI579" s="45"/>
      <c r="BJ579" s="45"/>
    </row>
    <row r="580" spans="49:62" s="340" customFormat="1"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5"/>
      <c r="BJ580" s="45"/>
    </row>
    <row r="581" spans="49:62" s="340" customFormat="1">
      <c r="AW581" s="45"/>
      <c r="AX581" s="45"/>
      <c r="AY581" s="45"/>
      <c r="AZ581" s="45"/>
      <c r="BA581" s="45"/>
      <c r="BB581" s="45"/>
      <c r="BC581" s="45"/>
      <c r="BD581" s="45"/>
      <c r="BE581" s="45"/>
      <c r="BF581" s="45"/>
      <c r="BG581" s="45"/>
      <c r="BH581" s="45"/>
      <c r="BI581" s="45"/>
      <c r="BJ581" s="45"/>
    </row>
    <row r="582" spans="49:62" s="340" customFormat="1">
      <c r="AW582" s="45"/>
      <c r="AX582" s="45"/>
      <c r="AY582" s="45"/>
      <c r="AZ582" s="45"/>
      <c r="BA582" s="45"/>
      <c r="BB582" s="45"/>
      <c r="BC582" s="45"/>
      <c r="BD582" s="45"/>
      <c r="BE582" s="45"/>
      <c r="BF582" s="45"/>
      <c r="BG582" s="45"/>
      <c r="BH582" s="45"/>
      <c r="BI582" s="45"/>
      <c r="BJ582" s="45"/>
    </row>
    <row r="583" spans="49:62" s="340" customFormat="1"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  <c r="BI583" s="45"/>
      <c r="BJ583" s="45"/>
    </row>
    <row r="584" spans="49:62" s="340" customFormat="1">
      <c r="AW584" s="45"/>
      <c r="AX584" s="45"/>
      <c r="AY584" s="45"/>
      <c r="AZ584" s="45"/>
      <c r="BA584" s="45"/>
      <c r="BB584" s="45"/>
      <c r="BC584" s="45"/>
      <c r="BD584" s="45"/>
      <c r="BE584" s="45"/>
      <c r="BF584" s="45"/>
      <c r="BG584" s="45"/>
      <c r="BH584" s="45"/>
      <c r="BI584" s="45"/>
      <c r="BJ584" s="45"/>
    </row>
    <row r="585" spans="49:62" s="340" customFormat="1"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  <c r="BI585" s="45"/>
      <c r="BJ585" s="45"/>
    </row>
    <row r="586" spans="49:62" s="340" customFormat="1">
      <c r="AW586" s="45"/>
      <c r="AX586" s="45"/>
      <c r="AY586" s="45"/>
      <c r="AZ586" s="45"/>
      <c r="BA586" s="45"/>
      <c r="BB586" s="45"/>
      <c r="BC586" s="45"/>
      <c r="BD586" s="45"/>
      <c r="BE586" s="45"/>
      <c r="BF586" s="45"/>
      <c r="BG586" s="45"/>
      <c r="BH586" s="45"/>
      <c r="BI586" s="45"/>
      <c r="BJ586" s="45"/>
    </row>
    <row r="587" spans="49:62" s="340" customFormat="1">
      <c r="AW587" s="45"/>
      <c r="AX587" s="45"/>
      <c r="AY587" s="45"/>
      <c r="AZ587" s="45"/>
      <c r="BA587" s="45"/>
      <c r="BB587" s="45"/>
      <c r="BC587" s="45"/>
      <c r="BD587" s="45"/>
      <c r="BE587" s="45"/>
      <c r="BF587" s="45"/>
      <c r="BG587" s="45"/>
      <c r="BH587" s="45"/>
      <c r="BI587" s="45"/>
      <c r="BJ587" s="45"/>
    </row>
    <row r="588" spans="49:62" s="340" customFormat="1">
      <c r="AW588" s="45"/>
      <c r="AX588" s="45"/>
      <c r="AY588" s="45"/>
      <c r="AZ588" s="45"/>
      <c r="BA588" s="45"/>
      <c r="BB588" s="45"/>
      <c r="BC588" s="45"/>
      <c r="BD588" s="45"/>
      <c r="BE588" s="45"/>
      <c r="BF588" s="45"/>
      <c r="BG588" s="45"/>
      <c r="BH588" s="45"/>
      <c r="BI588" s="45"/>
      <c r="BJ588" s="45"/>
    </row>
    <row r="589" spans="49:62" s="340" customFormat="1">
      <c r="AW589" s="45"/>
      <c r="AX589" s="45"/>
      <c r="AY589" s="45"/>
      <c r="AZ589" s="45"/>
      <c r="BA589" s="45"/>
      <c r="BB589" s="45"/>
      <c r="BC589" s="45"/>
      <c r="BD589" s="45"/>
      <c r="BE589" s="45"/>
      <c r="BF589" s="45"/>
      <c r="BG589" s="45"/>
      <c r="BH589" s="45"/>
      <c r="BI589" s="45"/>
      <c r="BJ589" s="45"/>
    </row>
    <row r="590" spans="49:62" s="340" customFormat="1"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  <c r="BI590" s="45"/>
      <c r="BJ590" s="45"/>
    </row>
    <row r="591" spans="49:62" s="340" customFormat="1">
      <c r="AW591" s="45"/>
      <c r="AX591" s="45"/>
      <c r="AY591" s="45"/>
      <c r="AZ591" s="45"/>
      <c r="BA591" s="45"/>
      <c r="BB591" s="45"/>
      <c r="BC591" s="45"/>
      <c r="BD591" s="45"/>
      <c r="BE591" s="45"/>
      <c r="BF591" s="45"/>
      <c r="BG591" s="45"/>
      <c r="BH591" s="45"/>
      <c r="BI591" s="45"/>
      <c r="BJ591" s="45"/>
    </row>
    <row r="592" spans="49:62" s="340" customFormat="1">
      <c r="AW592" s="45"/>
      <c r="AX592" s="45"/>
      <c r="AY592" s="45"/>
      <c r="AZ592" s="45"/>
      <c r="BA592" s="45"/>
      <c r="BB592" s="45"/>
      <c r="BC592" s="45"/>
      <c r="BD592" s="45"/>
      <c r="BE592" s="45"/>
      <c r="BF592" s="45"/>
      <c r="BG592" s="45"/>
      <c r="BH592" s="45"/>
      <c r="BI592" s="45"/>
      <c r="BJ592" s="45"/>
    </row>
    <row r="593" spans="49:62" s="340" customFormat="1">
      <c r="AW593" s="45"/>
      <c r="AX593" s="45"/>
      <c r="AY593" s="45"/>
      <c r="AZ593" s="45"/>
      <c r="BA593" s="45"/>
      <c r="BB593" s="45"/>
      <c r="BC593" s="45"/>
      <c r="BD593" s="45"/>
      <c r="BE593" s="45"/>
      <c r="BF593" s="45"/>
      <c r="BG593" s="45"/>
      <c r="BH593" s="45"/>
      <c r="BI593" s="45"/>
      <c r="BJ593" s="45"/>
    </row>
    <row r="594" spans="49:62" s="340" customFormat="1">
      <c r="AW594" s="45"/>
      <c r="AX594" s="45"/>
      <c r="AY594" s="45"/>
      <c r="AZ594" s="45"/>
      <c r="BA594" s="45"/>
      <c r="BB594" s="45"/>
      <c r="BC594" s="45"/>
      <c r="BD594" s="45"/>
      <c r="BE594" s="45"/>
      <c r="BF594" s="45"/>
      <c r="BG594" s="45"/>
      <c r="BH594" s="45"/>
      <c r="BI594" s="45"/>
      <c r="BJ594" s="45"/>
    </row>
    <row r="595" spans="49:62" s="340" customFormat="1">
      <c r="AW595" s="45"/>
      <c r="AX595" s="45"/>
      <c r="AY595" s="45"/>
      <c r="AZ595" s="45"/>
      <c r="BA595" s="45"/>
      <c r="BB595" s="45"/>
      <c r="BC595" s="45"/>
      <c r="BD595" s="45"/>
      <c r="BE595" s="45"/>
      <c r="BF595" s="45"/>
      <c r="BG595" s="45"/>
      <c r="BH595" s="45"/>
      <c r="BI595" s="45"/>
      <c r="BJ595" s="45"/>
    </row>
    <row r="596" spans="49:62" s="340" customFormat="1"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5"/>
      <c r="BJ596" s="45"/>
    </row>
    <row r="597" spans="49:62" s="340" customFormat="1"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</row>
    <row r="598" spans="49:62" s="340" customFormat="1"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  <c r="BI598" s="45"/>
      <c r="BJ598" s="45"/>
    </row>
    <row r="599" spans="49:62" s="340" customFormat="1">
      <c r="AW599" s="45"/>
      <c r="AX599" s="45"/>
      <c r="AY599" s="45"/>
      <c r="AZ599" s="45"/>
      <c r="BA599" s="45"/>
      <c r="BB599" s="45"/>
      <c r="BC599" s="45"/>
      <c r="BD599" s="45"/>
      <c r="BE599" s="45"/>
      <c r="BF599" s="45"/>
      <c r="BG599" s="45"/>
      <c r="BH599" s="45"/>
      <c r="BI599" s="45"/>
      <c r="BJ599" s="45"/>
    </row>
    <row r="600" spans="49:62" s="340" customFormat="1">
      <c r="AW600" s="45"/>
      <c r="AX600" s="45"/>
      <c r="AY600" s="45"/>
      <c r="AZ600" s="45"/>
      <c r="BA600" s="45"/>
      <c r="BB600" s="45"/>
      <c r="BC600" s="45"/>
      <c r="BD600" s="45"/>
      <c r="BE600" s="45"/>
      <c r="BF600" s="45"/>
      <c r="BG600" s="45"/>
      <c r="BH600" s="45"/>
      <c r="BI600" s="45"/>
      <c r="BJ600" s="45"/>
    </row>
    <row r="601" spans="49:62" s="340" customFormat="1">
      <c r="AW601" s="45"/>
      <c r="AX601" s="45"/>
      <c r="AY601" s="45"/>
      <c r="AZ601" s="45"/>
      <c r="BA601" s="45"/>
      <c r="BB601" s="45"/>
      <c r="BC601" s="45"/>
      <c r="BD601" s="45"/>
      <c r="BE601" s="45"/>
      <c r="BF601" s="45"/>
      <c r="BG601" s="45"/>
      <c r="BH601" s="45"/>
      <c r="BI601" s="45"/>
      <c r="BJ601" s="45"/>
    </row>
    <row r="602" spans="49:62" s="340" customFormat="1"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  <c r="BI602" s="45"/>
      <c r="BJ602" s="45"/>
    </row>
    <row r="603" spans="49:62" s="340" customFormat="1">
      <c r="AW603" s="45"/>
      <c r="AX603" s="45"/>
      <c r="AY603" s="45"/>
      <c r="AZ603" s="45"/>
      <c r="BA603" s="45"/>
      <c r="BB603" s="45"/>
      <c r="BC603" s="45"/>
      <c r="BD603" s="45"/>
      <c r="BE603" s="45"/>
      <c r="BF603" s="45"/>
      <c r="BG603" s="45"/>
      <c r="BH603" s="45"/>
      <c r="BI603" s="45"/>
      <c r="BJ603" s="45"/>
    </row>
    <row r="604" spans="49:62" s="340" customFormat="1">
      <c r="AW604" s="45"/>
      <c r="AX604" s="45"/>
      <c r="AY604" s="45"/>
      <c r="AZ604" s="45"/>
      <c r="BA604" s="45"/>
      <c r="BB604" s="45"/>
      <c r="BC604" s="45"/>
      <c r="BD604" s="45"/>
      <c r="BE604" s="45"/>
      <c r="BF604" s="45"/>
      <c r="BG604" s="45"/>
      <c r="BH604" s="45"/>
      <c r="BI604" s="45"/>
      <c r="BJ604" s="45"/>
    </row>
    <row r="605" spans="49:62" s="340" customFormat="1"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5"/>
      <c r="BJ605" s="45"/>
    </row>
    <row r="606" spans="49:62" s="340" customFormat="1"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  <c r="BI606" s="45"/>
      <c r="BJ606" s="45"/>
    </row>
    <row r="607" spans="49:62" s="340" customFormat="1">
      <c r="AW607" s="45"/>
      <c r="AX607" s="45"/>
      <c r="AY607" s="45"/>
      <c r="AZ607" s="45"/>
      <c r="BA607" s="45"/>
      <c r="BB607" s="45"/>
      <c r="BC607" s="45"/>
      <c r="BD607" s="45"/>
      <c r="BE607" s="45"/>
      <c r="BF607" s="45"/>
      <c r="BG607" s="45"/>
      <c r="BH607" s="45"/>
      <c r="BI607" s="45"/>
      <c r="BJ607" s="45"/>
    </row>
    <row r="608" spans="49:62" s="340" customFormat="1">
      <c r="AW608" s="45"/>
      <c r="AX608" s="45"/>
      <c r="AY608" s="45"/>
      <c r="AZ608" s="45"/>
      <c r="BA608" s="45"/>
      <c r="BB608" s="45"/>
      <c r="BC608" s="45"/>
      <c r="BD608" s="45"/>
      <c r="BE608" s="45"/>
      <c r="BF608" s="45"/>
      <c r="BG608" s="45"/>
      <c r="BH608" s="45"/>
      <c r="BI608" s="45"/>
      <c r="BJ608" s="45"/>
    </row>
    <row r="609" spans="49:62" s="340" customFormat="1">
      <c r="AW609" s="45"/>
      <c r="AX609" s="45"/>
      <c r="AY609" s="45"/>
      <c r="AZ609" s="45"/>
      <c r="BA609" s="45"/>
      <c r="BB609" s="45"/>
      <c r="BC609" s="45"/>
      <c r="BD609" s="45"/>
      <c r="BE609" s="45"/>
      <c r="BF609" s="45"/>
      <c r="BG609" s="45"/>
      <c r="BH609" s="45"/>
      <c r="BI609" s="45"/>
      <c r="BJ609" s="45"/>
    </row>
    <row r="610" spans="49:62" s="340" customFormat="1">
      <c r="AW610" s="45"/>
      <c r="AX610" s="45"/>
      <c r="AY610" s="45"/>
      <c r="AZ610" s="45"/>
      <c r="BA610" s="45"/>
      <c r="BB610" s="45"/>
      <c r="BC610" s="45"/>
      <c r="BD610" s="45"/>
      <c r="BE610" s="45"/>
      <c r="BF610" s="45"/>
      <c r="BG610" s="45"/>
      <c r="BH610" s="45"/>
      <c r="BI610" s="45"/>
      <c r="BJ610" s="45"/>
    </row>
    <row r="611" spans="49:62" s="340" customFormat="1"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  <c r="BI611" s="45"/>
      <c r="BJ611" s="45"/>
    </row>
    <row r="612" spans="49:62" s="340" customFormat="1">
      <c r="AW612" s="45"/>
      <c r="AX612" s="45"/>
      <c r="AY612" s="45"/>
      <c r="AZ612" s="45"/>
      <c r="BA612" s="45"/>
      <c r="BB612" s="45"/>
      <c r="BC612" s="45"/>
      <c r="BD612" s="45"/>
      <c r="BE612" s="45"/>
      <c r="BF612" s="45"/>
      <c r="BG612" s="45"/>
      <c r="BH612" s="45"/>
      <c r="BI612" s="45"/>
      <c r="BJ612" s="45"/>
    </row>
    <row r="613" spans="49:62" s="340" customFormat="1"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5"/>
      <c r="BJ613" s="45"/>
    </row>
    <row r="614" spans="49:62" s="340" customFormat="1"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5"/>
      <c r="BJ614" s="45"/>
    </row>
    <row r="615" spans="49:62" s="340" customFormat="1">
      <c r="AW615" s="45"/>
      <c r="AX615" s="45"/>
      <c r="AY615" s="45"/>
      <c r="AZ615" s="45"/>
      <c r="BA615" s="45"/>
      <c r="BB615" s="45"/>
      <c r="BC615" s="45"/>
      <c r="BD615" s="45"/>
      <c r="BE615" s="45"/>
      <c r="BF615" s="45"/>
      <c r="BG615" s="45"/>
      <c r="BH615" s="45"/>
      <c r="BI615" s="45"/>
      <c r="BJ615" s="45"/>
    </row>
    <row r="616" spans="49:62" s="340" customFormat="1">
      <c r="AW616" s="45"/>
      <c r="AX616" s="45"/>
      <c r="AY616" s="45"/>
      <c r="AZ616" s="45"/>
      <c r="BA616" s="45"/>
      <c r="BB616" s="45"/>
      <c r="BC616" s="45"/>
      <c r="BD616" s="45"/>
      <c r="BE616" s="45"/>
      <c r="BF616" s="45"/>
      <c r="BG616" s="45"/>
      <c r="BH616" s="45"/>
      <c r="BI616" s="45"/>
      <c r="BJ616" s="45"/>
    </row>
    <row r="617" spans="49:62" s="340" customFormat="1">
      <c r="AW617" s="45"/>
      <c r="AX617" s="45"/>
      <c r="AY617" s="45"/>
      <c r="AZ617" s="45"/>
      <c r="BA617" s="45"/>
      <c r="BB617" s="45"/>
      <c r="BC617" s="45"/>
      <c r="BD617" s="45"/>
      <c r="BE617" s="45"/>
      <c r="BF617" s="45"/>
      <c r="BG617" s="45"/>
      <c r="BH617" s="45"/>
      <c r="BI617" s="45"/>
      <c r="BJ617" s="45"/>
    </row>
    <row r="618" spans="49:62" s="340" customFormat="1">
      <c r="AW618" s="45"/>
      <c r="AX618" s="45"/>
      <c r="AY618" s="45"/>
      <c r="AZ618" s="45"/>
      <c r="BA618" s="45"/>
      <c r="BB618" s="45"/>
      <c r="BC618" s="45"/>
      <c r="BD618" s="45"/>
      <c r="BE618" s="45"/>
      <c r="BF618" s="45"/>
      <c r="BG618" s="45"/>
      <c r="BH618" s="45"/>
      <c r="BI618" s="45"/>
      <c r="BJ618" s="45"/>
    </row>
    <row r="619" spans="49:62" s="340" customFormat="1"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  <c r="BI619" s="45"/>
      <c r="BJ619" s="45"/>
    </row>
    <row r="620" spans="49:62" s="340" customFormat="1">
      <c r="AW620" s="45"/>
      <c r="AX620" s="45"/>
      <c r="AY620" s="45"/>
      <c r="AZ620" s="45"/>
      <c r="BA620" s="45"/>
      <c r="BB620" s="45"/>
      <c r="BC620" s="45"/>
      <c r="BD620" s="45"/>
      <c r="BE620" s="45"/>
      <c r="BF620" s="45"/>
      <c r="BG620" s="45"/>
      <c r="BH620" s="45"/>
      <c r="BI620" s="45"/>
      <c r="BJ620" s="45"/>
    </row>
    <row r="621" spans="49:62" s="340" customFormat="1">
      <c r="AW621" s="45"/>
      <c r="AX621" s="45"/>
      <c r="AY621" s="45"/>
      <c r="AZ621" s="45"/>
      <c r="BA621" s="45"/>
      <c r="BB621" s="45"/>
      <c r="BC621" s="45"/>
      <c r="BD621" s="45"/>
      <c r="BE621" s="45"/>
      <c r="BF621" s="45"/>
      <c r="BG621" s="45"/>
      <c r="BH621" s="45"/>
      <c r="BI621" s="45"/>
      <c r="BJ621" s="45"/>
    </row>
    <row r="622" spans="49:62" s="340" customFormat="1"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5"/>
      <c r="BJ622" s="45"/>
    </row>
    <row r="623" spans="49:62" s="340" customFormat="1">
      <c r="AW623" s="45"/>
      <c r="AX623" s="45"/>
      <c r="AY623" s="45"/>
      <c r="AZ623" s="45"/>
      <c r="BA623" s="45"/>
      <c r="BB623" s="45"/>
      <c r="BC623" s="45"/>
      <c r="BD623" s="45"/>
      <c r="BE623" s="45"/>
      <c r="BF623" s="45"/>
      <c r="BG623" s="45"/>
      <c r="BH623" s="45"/>
      <c r="BI623" s="45"/>
      <c r="BJ623" s="45"/>
    </row>
    <row r="624" spans="49:62" s="340" customFormat="1"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  <c r="BI624" s="45"/>
      <c r="BJ624" s="45"/>
    </row>
    <row r="625" spans="49:62" s="340" customFormat="1">
      <c r="AW625" s="45"/>
      <c r="AX625" s="45"/>
      <c r="AY625" s="45"/>
      <c r="AZ625" s="45"/>
      <c r="BA625" s="45"/>
      <c r="BB625" s="45"/>
      <c r="BC625" s="45"/>
      <c r="BD625" s="45"/>
      <c r="BE625" s="45"/>
      <c r="BF625" s="45"/>
      <c r="BG625" s="45"/>
      <c r="BH625" s="45"/>
      <c r="BI625" s="45"/>
      <c r="BJ625" s="45"/>
    </row>
    <row r="626" spans="49:62" s="340" customFormat="1">
      <c r="AW626" s="45"/>
      <c r="AX626" s="45"/>
      <c r="AY626" s="45"/>
      <c r="AZ626" s="45"/>
      <c r="BA626" s="45"/>
      <c r="BB626" s="45"/>
      <c r="BC626" s="45"/>
      <c r="BD626" s="45"/>
      <c r="BE626" s="45"/>
      <c r="BF626" s="45"/>
      <c r="BG626" s="45"/>
      <c r="BH626" s="45"/>
      <c r="BI626" s="45"/>
      <c r="BJ626" s="45"/>
    </row>
    <row r="627" spans="49:62" s="340" customFormat="1">
      <c r="AW627" s="45"/>
      <c r="AX627" s="45"/>
      <c r="AY627" s="45"/>
      <c r="AZ627" s="45"/>
      <c r="BA627" s="45"/>
      <c r="BB627" s="45"/>
      <c r="BC627" s="45"/>
      <c r="BD627" s="45"/>
      <c r="BE627" s="45"/>
      <c r="BF627" s="45"/>
      <c r="BG627" s="45"/>
      <c r="BH627" s="45"/>
      <c r="BI627" s="45"/>
      <c r="BJ627" s="45"/>
    </row>
    <row r="628" spans="49:62" s="340" customFormat="1"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  <c r="BI628" s="45"/>
      <c r="BJ628" s="45"/>
    </row>
    <row r="629" spans="49:62" s="340" customFormat="1">
      <c r="AW629" s="45"/>
      <c r="AX629" s="45"/>
      <c r="AY629" s="45"/>
      <c r="AZ629" s="45"/>
      <c r="BA629" s="45"/>
      <c r="BB629" s="45"/>
      <c r="BC629" s="45"/>
      <c r="BD629" s="45"/>
      <c r="BE629" s="45"/>
      <c r="BF629" s="45"/>
      <c r="BG629" s="45"/>
      <c r="BH629" s="45"/>
      <c r="BI629" s="45"/>
      <c r="BJ629" s="45"/>
    </row>
    <row r="630" spans="49:62" s="340" customFormat="1">
      <c r="AW630" s="45"/>
      <c r="AX630" s="45"/>
      <c r="AY630" s="45"/>
      <c r="AZ630" s="45"/>
      <c r="BA630" s="45"/>
      <c r="BB630" s="45"/>
      <c r="BC630" s="45"/>
      <c r="BD630" s="45"/>
      <c r="BE630" s="45"/>
      <c r="BF630" s="45"/>
      <c r="BG630" s="45"/>
      <c r="BH630" s="45"/>
      <c r="BI630" s="45"/>
      <c r="BJ630" s="45"/>
    </row>
    <row r="631" spans="49:62" s="340" customFormat="1">
      <c r="AW631" s="45"/>
      <c r="AX631" s="45"/>
      <c r="AY631" s="45"/>
      <c r="AZ631" s="45"/>
      <c r="BA631" s="45"/>
      <c r="BB631" s="45"/>
      <c r="BC631" s="45"/>
      <c r="BD631" s="45"/>
      <c r="BE631" s="45"/>
      <c r="BF631" s="45"/>
      <c r="BG631" s="45"/>
      <c r="BH631" s="45"/>
      <c r="BI631" s="45"/>
      <c r="BJ631" s="45"/>
    </row>
    <row r="632" spans="49:62" s="340" customFormat="1"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  <c r="BI632" s="45"/>
      <c r="BJ632" s="45"/>
    </row>
    <row r="633" spans="49:62" s="340" customFormat="1">
      <c r="AW633" s="45"/>
      <c r="AX633" s="45"/>
      <c r="AY633" s="45"/>
      <c r="AZ633" s="45"/>
      <c r="BA633" s="45"/>
      <c r="BB633" s="45"/>
      <c r="BC633" s="45"/>
      <c r="BD633" s="45"/>
      <c r="BE633" s="45"/>
      <c r="BF633" s="45"/>
      <c r="BG633" s="45"/>
      <c r="BH633" s="45"/>
      <c r="BI633" s="45"/>
      <c r="BJ633" s="45"/>
    </row>
    <row r="634" spans="49:62" s="340" customFormat="1"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  <c r="BI634" s="45"/>
      <c r="BJ634" s="45"/>
    </row>
    <row r="635" spans="49:62" s="340" customFormat="1">
      <c r="AW635" s="45"/>
      <c r="AX635" s="45"/>
      <c r="AY635" s="45"/>
      <c r="AZ635" s="45"/>
      <c r="BA635" s="45"/>
      <c r="BB635" s="45"/>
      <c r="BC635" s="45"/>
      <c r="BD635" s="45"/>
      <c r="BE635" s="45"/>
      <c r="BF635" s="45"/>
      <c r="BG635" s="45"/>
      <c r="BH635" s="45"/>
      <c r="BI635" s="45"/>
      <c r="BJ635" s="45"/>
    </row>
    <row r="636" spans="49:62" s="340" customFormat="1">
      <c r="AW636" s="45"/>
      <c r="AX636" s="45"/>
      <c r="AY636" s="45"/>
      <c r="AZ636" s="45"/>
      <c r="BA636" s="45"/>
      <c r="BB636" s="45"/>
      <c r="BC636" s="45"/>
      <c r="BD636" s="45"/>
      <c r="BE636" s="45"/>
      <c r="BF636" s="45"/>
      <c r="BG636" s="45"/>
      <c r="BH636" s="45"/>
      <c r="BI636" s="45"/>
      <c r="BJ636" s="45"/>
    </row>
    <row r="637" spans="49:62" s="340" customFormat="1">
      <c r="AW637" s="45"/>
      <c r="AX637" s="45"/>
      <c r="AY637" s="45"/>
      <c r="AZ637" s="45"/>
      <c r="BA637" s="45"/>
      <c r="BB637" s="45"/>
      <c r="BC637" s="45"/>
      <c r="BD637" s="45"/>
      <c r="BE637" s="45"/>
      <c r="BF637" s="45"/>
      <c r="BG637" s="45"/>
      <c r="BH637" s="45"/>
      <c r="BI637" s="45"/>
      <c r="BJ637" s="45"/>
    </row>
    <row r="638" spans="49:62" s="340" customFormat="1">
      <c r="AW638" s="45"/>
      <c r="AX638" s="45"/>
      <c r="AY638" s="45"/>
      <c r="AZ638" s="45"/>
      <c r="BA638" s="45"/>
      <c r="BB638" s="45"/>
      <c r="BC638" s="45"/>
      <c r="BD638" s="45"/>
      <c r="BE638" s="45"/>
      <c r="BF638" s="45"/>
      <c r="BG638" s="45"/>
      <c r="BH638" s="45"/>
      <c r="BI638" s="45"/>
      <c r="BJ638" s="45"/>
    </row>
    <row r="639" spans="49:62" s="340" customFormat="1"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5"/>
      <c r="BJ639" s="45"/>
    </row>
    <row r="640" spans="49:62" s="340" customFormat="1"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5"/>
      <c r="BJ640" s="45"/>
    </row>
    <row r="641" spans="49:62" s="340" customFormat="1">
      <c r="AW641" s="45"/>
      <c r="AX641" s="45"/>
      <c r="AY641" s="45"/>
      <c r="AZ641" s="45"/>
      <c r="BA641" s="45"/>
      <c r="BB641" s="45"/>
      <c r="BC641" s="45"/>
      <c r="BD641" s="45"/>
      <c r="BE641" s="45"/>
      <c r="BF641" s="45"/>
      <c r="BG641" s="45"/>
      <c r="BH641" s="45"/>
      <c r="BI641" s="45"/>
      <c r="BJ641" s="45"/>
    </row>
    <row r="642" spans="49:62" s="340" customFormat="1">
      <c r="AW642" s="45"/>
      <c r="AX642" s="45"/>
      <c r="AY642" s="45"/>
      <c r="AZ642" s="45"/>
      <c r="BA642" s="45"/>
      <c r="BB642" s="45"/>
      <c r="BC642" s="45"/>
      <c r="BD642" s="45"/>
      <c r="BE642" s="45"/>
      <c r="BF642" s="45"/>
      <c r="BG642" s="45"/>
      <c r="BH642" s="45"/>
      <c r="BI642" s="45"/>
      <c r="BJ642" s="45"/>
    </row>
    <row r="643" spans="49:62" s="340" customFormat="1"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  <c r="BI643" s="45"/>
      <c r="BJ643" s="45"/>
    </row>
    <row r="644" spans="49:62" s="340" customFormat="1"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  <c r="BI644" s="45"/>
      <c r="BJ644" s="45"/>
    </row>
    <row r="645" spans="49:62" s="340" customFormat="1">
      <c r="AW645" s="45"/>
      <c r="AX645" s="45"/>
      <c r="AY645" s="45"/>
      <c r="AZ645" s="45"/>
      <c r="BA645" s="45"/>
      <c r="BB645" s="45"/>
      <c r="BC645" s="45"/>
      <c r="BD645" s="45"/>
      <c r="BE645" s="45"/>
      <c r="BF645" s="45"/>
      <c r="BG645" s="45"/>
      <c r="BH645" s="45"/>
      <c r="BI645" s="45"/>
      <c r="BJ645" s="45"/>
    </row>
    <row r="646" spans="49:62" s="340" customFormat="1">
      <c r="AW646" s="45"/>
      <c r="AX646" s="45"/>
      <c r="AY646" s="45"/>
      <c r="AZ646" s="45"/>
      <c r="BA646" s="45"/>
      <c r="BB646" s="45"/>
      <c r="BC646" s="45"/>
      <c r="BD646" s="45"/>
      <c r="BE646" s="45"/>
      <c r="BF646" s="45"/>
      <c r="BG646" s="45"/>
      <c r="BH646" s="45"/>
      <c r="BI646" s="45"/>
      <c r="BJ646" s="45"/>
    </row>
    <row r="647" spans="49:62" s="340" customFormat="1">
      <c r="AW647" s="45"/>
      <c r="AX647" s="45"/>
      <c r="AY647" s="45"/>
      <c r="AZ647" s="45"/>
      <c r="BA647" s="45"/>
      <c r="BB647" s="45"/>
      <c r="BC647" s="45"/>
      <c r="BD647" s="45"/>
      <c r="BE647" s="45"/>
      <c r="BF647" s="45"/>
      <c r="BG647" s="45"/>
      <c r="BH647" s="45"/>
      <c r="BI647" s="45"/>
      <c r="BJ647" s="45"/>
    </row>
    <row r="648" spans="49:62" s="340" customFormat="1">
      <c r="AW648" s="45"/>
      <c r="AX648" s="45"/>
      <c r="AY648" s="45"/>
      <c r="AZ648" s="45"/>
      <c r="BA648" s="45"/>
      <c r="BB648" s="45"/>
      <c r="BC648" s="45"/>
      <c r="BD648" s="45"/>
      <c r="BE648" s="45"/>
      <c r="BF648" s="45"/>
      <c r="BG648" s="45"/>
      <c r="BH648" s="45"/>
      <c r="BI648" s="45"/>
      <c r="BJ648" s="45"/>
    </row>
    <row r="649" spans="49:62" s="340" customFormat="1"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5"/>
      <c r="BJ649" s="45"/>
    </row>
    <row r="650" spans="49:62" s="340" customFormat="1">
      <c r="AW650" s="45"/>
      <c r="AX650" s="45"/>
      <c r="AY650" s="45"/>
      <c r="AZ650" s="45"/>
      <c r="BA650" s="45"/>
      <c r="BB650" s="45"/>
      <c r="BC650" s="45"/>
      <c r="BD650" s="45"/>
      <c r="BE650" s="45"/>
      <c r="BF650" s="45"/>
      <c r="BG650" s="45"/>
      <c r="BH650" s="45"/>
      <c r="BI650" s="45"/>
      <c r="BJ650" s="45"/>
    </row>
    <row r="651" spans="49:62" s="340" customFormat="1">
      <c r="AW651" s="45"/>
      <c r="AX651" s="45"/>
      <c r="AY651" s="45"/>
      <c r="AZ651" s="45"/>
      <c r="BA651" s="45"/>
      <c r="BB651" s="45"/>
      <c r="BC651" s="45"/>
      <c r="BD651" s="45"/>
      <c r="BE651" s="45"/>
      <c r="BF651" s="45"/>
      <c r="BG651" s="45"/>
      <c r="BH651" s="45"/>
      <c r="BI651" s="45"/>
      <c r="BJ651" s="45"/>
    </row>
    <row r="652" spans="49:62" s="340" customFormat="1"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  <c r="BI652" s="45"/>
      <c r="BJ652" s="45"/>
    </row>
    <row r="653" spans="49:62" s="340" customFormat="1"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  <c r="BI653" s="45"/>
      <c r="BJ653" s="45"/>
    </row>
    <row r="654" spans="49:62" s="340" customFormat="1">
      <c r="AW654" s="45"/>
      <c r="AX654" s="45"/>
      <c r="AY654" s="45"/>
      <c r="AZ654" s="45"/>
      <c r="BA654" s="45"/>
      <c r="BB654" s="45"/>
      <c r="BC654" s="45"/>
      <c r="BD654" s="45"/>
      <c r="BE654" s="45"/>
      <c r="BF654" s="45"/>
      <c r="BG654" s="45"/>
      <c r="BH654" s="45"/>
      <c r="BI654" s="45"/>
      <c r="BJ654" s="45"/>
    </row>
    <row r="655" spans="49:62" s="340" customFormat="1">
      <c r="AW655" s="45"/>
      <c r="AX655" s="45"/>
      <c r="AY655" s="45"/>
      <c r="AZ655" s="45"/>
      <c r="BA655" s="45"/>
      <c r="BB655" s="45"/>
      <c r="BC655" s="45"/>
      <c r="BD655" s="45"/>
      <c r="BE655" s="45"/>
      <c r="BF655" s="45"/>
      <c r="BG655" s="45"/>
      <c r="BH655" s="45"/>
      <c r="BI655" s="45"/>
      <c r="BJ655" s="45"/>
    </row>
    <row r="656" spans="49:62" s="340" customFormat="1">
      <c r="AW656" s="45"/>
      <c r="AX656" s="45"/>
      <c r="AY656" s="45"/>
      <c r="AZ656" s="45"/>
      <c r="BA656" s="45"/>
      <c r="BB656" s="45"/>
      <c r="BC656" s="45"/>
      <c r="BD656" s="45"/>
      <c r="BE656" s="45"/>
      <c r="BF656" s="45"/>
      <c r="BG656" s="45"/>
      <c r="BH656" s="45"/>
      <c r="BI656" s="45"/>
      <c r="BJ656" s="45"/>
    </row>
    <row r="657" spans="49:62" s="340" customFormat="1">
      <c r="AW657" s="45"/>
      <c r="AX657" s="45"/>
      <c r="AY657" s="45"/>
      <c r="AZ657" s="45"/>
      <c r="BA657" s="45"/>
      <c r="BB657" s="45"/>
      <c r="BC657" s="45"/>
      <c r="BD657" s="45"/>
      <c r="BE657" s="45"/>
      <c r="BF657" s="45"/>
      <c r="BG657" s="45"/>
      <c r="BH657" s="45"/>
      <c r="BI657" s="45"/>
      <c r="BJ657" s="45"/>
    </row>
    <row r="658" spans="49:62" s="340" customFormat="1"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5"/>
      <c r="BJ658" s="45"/>
    </row>
    <row r="659" spans="49:62" s="340" customFormat="1"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5"/>
      <c r="BJ659" s="45"/>
    </row>
    <row r="660" spans="49:62" s="340" customFormat="1">
      <c r="AW660" s="45"/>
      <c r="AX660" s="45"/>
      <c r="AY660" s="45"/>
      <c r="AZ660" s="45"/>
      <c r="BA660" s="45"/>
      <c r="BB660" s="45"/>
      <c r="BC660" s="45"/>
      <c r="BD660" s="45"/>
      <c r="BE660" s="45"/>
      <c r="BF660" s="45"/>
      <c r="BG660" s="45"/>
      <c r="BH660" s="45"/>
      <c r="BI660" s="45"/>
      <c r="BJ660" s="45"/>
    </row>
    <row r="661" spans="49:62" s="340" customFormat="1">
      <c r="AW661" s="45"/>
      <c r="AX661" s="45"/>
      <c r="AY661" s="45"/>
      <c r="AZ661" s="45"/>
      <c r="BA661" s="45"/>
      <c r="BB661" s="45"/>
      <c r="BC661" s="45"/>
      <c r="BD661" s="45"/>
      <c r="BE661" s="45"/>
      <c r="BF661" s="45"/>
      <c r="BG661" s="45"/>
      <c r="BH661" s="45"/>
      <c r="BI661" s="45"/>
      <c r="BJ661" s="45"/>
    </row>
    <row r="662" spans="49:62" s="340" customFormat="1"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  <c r="BI662" s="45"/>
      <c r="BJ662" s="45"/>
    </row>
    <row r="663" spans="49:62" s="340" customFormat="1">
      <c r="AW663" s="45"/>
      <c r="AX663" s="45"/>
      <c r="AY663" s="45"/>
      <c r="AZ663" s="45"/>
      <c r="BA663" s="45"/>
      <c r="BB663" s="45"/>
      <c r="BC663" s="45"/>
      <c r="BD663" s="45"/>
      <c r="BE663" s="45"/>
      <c r="BF663" s="45"/>
      <c r="BG663" s="45"/>
      <c r="BH663" s="45"/>
      <c r="BI663" s="45"/>
      <c r="BJ663" s="45"/>
    </row>
    <row r="664" spans="49:62" s="340" customFormat="1">
      <c r="AW664" s="45"/>
      <c r="AX664" s="45"/>
      <c r="AY664" s="45"/>
      <c r="AZ664" s="45"/>
      <c r="BA664" s="45"/>
      <c r="BB664" s="45"/>
      <c r="BC664" s="45"/>
      <c r="BD664" s="45"/>
      <c r="BE664" s="45"/>
      <c r="BF664" s="45"/>
      <c r="BG664" s="45"/>
      <c r="BH664" s="45"/>
      <c r="BI664" s="45"/>
      <c r="BJ664" s="45"/>
    </row>
    <row r="665" spans="49:62" s="340" customFormat="1">
      <c r="AW665" s="45"/>
      <c r="AX665" s="45"/>
      <c r="AY665" s="45"/>
      <c r="AZ665" s="45"/>
      <c r="BA665" s="45"/>
      <c r="BB665" s="45"/>
      <c r="BC665" s="45"/>
      <c r="BD665" s="45"/>
      <c r="BE665" s="45"/>
      <c r="BF665" s="45"/>
      <c r="BG665" s="45"/>
      <c r="BH665" s="45"/>
      <c r="BI665" s="45"/>
      <c r="BJ665" s="45"/>
    </row>
    <row r="666" spans="49:62" s="340" customFormat="1">
      <c r="AW666" s="45"/>
      <c r="AX666" s="45"/>
      <c r="AY666" s="45"/>
      <c r="AZ666" s="45"/>
      <c r="BA666" s="45"/>
      <c r="BB666" s="45"/>
      <c r="BC666" s="45"/>
      <c r="BD666" s="45"/>
      <c r="BE666" s="45"/>
      <c r="BF666" s="45"/>
      <c r="BG666" s="45"/>
      <c r="BH666" s="45"/>
      <c r="BI666" s="45"/>
      <c r="BJ666" s="45"/>
    </row>
    <row r="667" spans="49:62" s="340" customFormat="1"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  <c r="BI667" s="45"/>
      <c r="BJ667" s="45"/>
    </row>
    <row r="668" spans="49:62" s="340" customFormat="1"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5"/>
      <c r="BJ668" s="45"/>
    </row>
    <row r="669" spans="49:62" s="340" customFormat="1"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</row>
    <row r="670" spans="49:62" s="340" customFormat="1">
      <c r="AW670" s="45"/>
      <c r="AX670" s="45"/>
      <c r="AY670" s="45"/>
      <c r="AZ670" s="45"/>
      <c r="BA670" s="45"/>
      <c r="BB670" s="45"/>
      <c r="BC670" s="45"/>
      <c r="BD670" s="45"/>
      <c r="BE670" s="45"/>
      <c r="BF670" s="45"/>
      <c r="BG670" s="45"/>
      <c r="BH670" s="45"/>
      <c r="BI670" s="45"/>
      <c r="BJ670" s="45"/>
    </row>
    <row r="671" spans="49:62" s="340" customFormat="1"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  <c r="BI671" s="45"/>
      <c r="BJ671" s="45"/>
    </row>
    <row r="672" spans="49:62" s="340" customFormat="1">
      <c r="AW672" s="45"/>
      <c r="AX672" s="45"/>
      <c r="AY672" s="45"/>
      <c r="AZ672" s="45"/>
      <c r="BA672" s="45"/>
      <c r="BB672" s="45"/>
      <c r="BC672" s="45"/>
      <c r="BD672" s="45"/>
      <c r="BE672" s="45"/>
      <c r="BF672" s="45"/>
      <c r="BG672" s="45"/>
      <c r="BH672" s="45"/>
      <c r="BI672" s="45"/>
      <c r="BJ672" s="45"/>
    </row>
    <row r="673" spans="49:62" s="340" customFormat="1"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  <c r="BI673" s="45"/>
      <c r="BJ673" s="45"/>
    </row>
    <row r="674" spans="49:62" s="340" customFormat="1"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  <c r="BI674" s="45"/>
      <c r="BJ674" s="45"/>
    </row>
    <row r="675" spans="49:62" s="340" customFormat="1"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  <c r="BI675" s="45"/>
      <c r="BJ675" s="45"/>
    </row>
    <row r="676" spans="49:62" s="340" customFormat="1">
      <c r="AW676" s="45"/>
      <c r="AX676" s="45"/>
      <c r="AY676" s="45"/>
      <c r="AZ676" s="45"/>
      <c r="BA676" s="45"/>
      <c r="BB676" s="45"/>
      <c r="BC676" s="45"/>
      <c r="BD676" s="45"/>
      <c r="BE676" s="45"/>
      <c r="BF676" s="45"/>
      <c r="BG676" s="45"/>
      <c r="BH676" s="45"/>
      <c r="BI676" s="45"/>
      <c r="BJ676" s="45"/>
    </row>
    <row r="677" spans="49:62" s="340" customFormat="1"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5"/>
      <c r="BJ677" s="45"/>
    </row>
    <row r="678" spans="49:62" s="340" customFormat="1">
      <c r="AW678" s="45"/>
      <c r="AX678" s="45"/>
      <c r="AY678" s="45"/>
      <c r="AZ678" s="45"/>
      <c r="BA678" s="45"/>
      <c r="BB678" s="45"/>
      <c r="BC678" s="45"/>
      <c r="BD678" s="45"/>
      <c r="BE678" s="45"/>
      <c r="BF678" s="45"/>
      <c r="BG678" s="45"/>
      <c r="BH678" s="45"/>
      <c r="BI678" s="45"/>
      <c r="BJ678" s="45"/>
    </row>
    <row r="679" spans="49:62" s="340" customFormat="1"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  <c r="BI679" s="45"/>
      <c r="BJ679" s="45"/>
    </row>
    <row r="680" spans="49:62" s="340" customFormat="1">
      <c r="AW680" s="45"/>
      <c r="AX680" s="45"/>
      <c r="AY680" s="45"/>
      <c r="AZ680" s="45"/>
      <c r="BA680" s="45"/>
      <c r="BB680" s="45"/>
      <c r="BC680" s="45"/>
      <c r="BD680" s="45"/>
      <c r="BE680" s="45"/>
      <c r="BF680" s="45"/>
      <c r="BG680" s="45"/>
      <c r="BH680" s="45"/>
      <c r="BI680" s="45"/>
      <c r="BJ680" s="45"/>
    </row>
    <row r="681" spans="49:62" s="340" customFormat="1">
      <c r="AW681" s="45"/>
      <c r="AX681" s="45"/>
      <c r="AY681" s="45"/>
      <c r="AZ681" s="45"/>
      <c r="BA681" s="45"/>
      <c r="BB681" s="45"/>
      <c r="BC681" s="45"/>
      <c r="BD681" s="45"/>
      <c r="BE681" s="45"/>
      <c r="BF681" s="45"/>
      <c r="BG681" s="45"/>
      <c r="BH681" s="45"/>
      <c r="BI681" s="45"/>
      <c r="BJ681" s="45"/>
    </row>
    <row r="682" spans="49:62" s="340" customFormat="1">
      <c r="AW682" s="45"/>
      <c r="AX682" s="45"/>
      <c r="AY682" s="45"/>
      <c r="AZ682" s="45"/>
      <c r="BA682" s="45"/>
      <c r="BB682" s="45"/>
      <c r="BC682" s="45"/>
      <c r="BD682" s="45"/>
      <c r="BE682" s="45"/>
      <c r="BF682" s="45"/>
      <c r="BG682" s="45"/>
      <c r="BH682" s="45"/>
      <c r="BI682" s="45"/>
      <c r="BJ682" s="45"/>
    </row>
    <row r="683" spans="49:62" s="340" customFormat="1">
      <c r="AW683" s="45"/>
      <c r="AX683" s="45"/>
      <c r="AY683" s="45"/>
      <c r="AZ683" s="45"/>
      <c r="BA683" s="45"/>
      <c r="BB683" s="45"/>
      <c r="BC683" s="45"/>
      <c r="BD683" s="45"/>
      <c r="BE683" s="45"/>
      <c r="BF683" s="45"/>
      <c r="BG683" s="45"/>
      <c r="BH683" s="45"/>
      <c r="BI683" s="45"/>
      <c r="BJ683" s="45"/>
    </row>
    <row r="684" spans="49:62" s="340" customFormat="1">
      <c r="AW684" s="45"/>
      <c r="AX684" s="45"/>
      <c r="AY684" s="45"/>
      <c r="AZ684" s="45"/>
      <c r="BA684" s="45"/>
      <c r="BB684" s="45"/>
      <c r="BC684" s="45"/>
      <c r="BD684" s="45"/>
      <c r="BE684" s="45"/>
      <c r="BF684" s="45"/>
      <c r="BG684" s="45"/>
      <c r="BH684" s="45"/>
      <c r="BI684" s="45"/>
      <c r="BJ684" s="45"/>
    </row>
    <row r="685" spans="49:62" s="340" customFormat="1">
      <c r="AW685" s="45"/>
      <c r="AX685" s="45"/>
      <c r="AY685" s="45"/>
      <c r="AZ685" s="45"/>
      <c r="BA685" s="45"/>
      <c r="BB685" s="45"/>
      <c r="BC685" s="45"/>
      <c r="BD685" s="45"/>
      <c r="BE685" s="45"/>
      <c r="BF685" s="45"/>
      <c r="BG685" s="45"/>
      <c r="BH685" s="45"/>
      <c r="BI685" s="45"/>
      <c r="BJ685" s="45"/>
    </row>
    <row r="686" spans="49:62" s="340" customFormat="1"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  <c r="BI686" s="45"/>
      <c r="BJ686" s="45"/>
    </row>
    <row r="687" spans="49:62" s="340" customFormat="1"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5"/>
      <c r="BJ687" s="45"/>
    </row>
    <row r="688" spans="49:62" s="340" customFormat="1"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5"/>
      <c r="BJ688" s="45"/>
    </row>
    <row r="689" spans="49:62" s="340" customFormat="1">
      <c r="AW689" s="45"/>
      <c r="AX689" s="45"/>
      <c r="AY689" s="45"/>
      <c r="AZ689" s="45"/>
      <c r="BA689" s="45"/>
      <c r="BB689" s="45"/>
      <c r="BC689" s="45"/>
      <c r="BD689" s="45"/>
      <c r="BE689" s="45"/>
      <c r="BF689" s="45"/>
      <c r="BG689" s="45"/>
      <c r="BH689" s="45"/>
      <c r="BI689" s="45"/>
      <c r="BJ689" s="45"/>
    </row>
    <row r="690" spans="49:62" s="340" customFormat="1"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5"/>
      <c r="BJ690" s="45"/>
    </row>
    <row r="691" spans="49:62" s="340" customFormat="1">
      <c r="AW691" s="45"/>
      <c r="AX691" s="45"/>
      <c r="AY691" s="45"/>
      <c r="AZ691" s="45"/>
      <c r="BA691" s="45"/>
      <c r="BB691" s="45"/>
      <c r="BC691" s="45"/>
      <c r="BD691" s="45"/>
      <c r="BE691" s="45"/>
      <c r="BF691" s="45"/>
      <c r="BG691" s="45"/>
      <c r="BH691" s="45"/>
      <c r="BI691" s="45"/>
      <c r="BJ691" s="45"/>
    </row>
    <row r="692" spans="49:62" s="340" customFormat="1">
      <c r="AW692" s="45"/>
      <c r="AX692" s="45"/>
      <c r="AY692" s="45"/>
      <c r="AZ692" s="45"/>
      <c r="BA692" s="45"/>
      <c r="BB692" s="45"/>
      <c r="BC692" s="45"/>
      <c r="BD692" s="45"/>
      <c r="BE692" s="45"/>
      <c r="BF692" s="45"/>
      <c r="BG692" s="45"/>
      <c r="BH692" s="45"/>
      <c r="BI692" s="45"/>
      <c r="BJ692" s="45"/>
    </row>
    <row r="693" spans="49:62" s="340" customFormat="1">
      <c r="AW693" s="45"/>
      <c r="AX693" s="45"/>
      <c r="AY693" s="45"/>
      <c r="AZ693" s="45"/>
      <c r="BA693" s="45"/>
      <c r="BB693" s="45"/>
      <c r="BC693" s="45"/>
      <c r="BD693" s="45"/>
      <c r="BE693" s="45"/>
      <c r="BF693" s="45"/>
      <c r="BG693" s="45"/>
      <c r="BH693" s="45"/>
      <c r="BI693" s="45"/>
      <c r="BJ693" s="45"/>
    </row>
    <row r="694" spans="49:62" s="340" customFormat="1">
      <c r="AW694" s="45"/>
      <c r="AX694" s="45"/>
      <c r="AY694" s="45"/>
      <c r="AZ694" s="45"/>
      <c r="BA694" s="45"/>
      <c r="BB694" s="45"/>
      <c r="BC694" s="45"/>
      <c r="BD694" s="45"/>
      <c r="BE694" s="45"/>
      <c r="BF694" s="45"/>
      <c r="BG694" s="45"/>
      <c r="BH694" s="45"/>
      <c r="BI694" s="45"/>
      <c r="BJ694" s="45"/>
    </row>
    <row r="695" spans="49:62" s="340" customFormat="1"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  <c r="BI695" s="45"/>
      <c r="BJ695" s="45"/>
    </row>
    <row r="696" spans="49:62" s="340" customFormat="1">
      <c r="AW696" s="45"/>
      <c r="AX696" s="45"/>
      <c r="AY696" s="45"/>
      <c r="AZ696" s="45"/>
      <c r="BA696" s="45"/>
      <c r="BB696" s="45"/>
      <c r="BC696" s="45"/>
      <c r="BD696" s="45"/>
      <c r="BE696" s="45"/>
      <c r="BF696" s="45"/>
      <c r="BG696" s="45"/>
      <c r="BH696" s="45"/>
      <c r="BI696" s="45"/>
      <c r="BJ696" s="45"/>
    </row>
    <row r="697" spans="49:62" s="340" customFormat="1">
      <c r="AW697" s="45"/>
      <c r="AX697" s="45"/>
      <c r="AY697" s="45"/>
      <c r="AZ697" s="45"/>
      <c r="BA697" s="45"/>
      <c r="BB697" s="45"/>
      <c r="BC697" s="45"/>
      <c r="BD697" s="45"/>
      <c r="BE697" s="45"/>
      <c r="BF697" s="45"/>
      <c r="BG697" s="45"/>
      <c r="BH697" s="45"/>
      <c r="BI697" s="45"/>
      <c r="BJ697" s="45"/>
    </row>
    <row r="698" spans="49:62" s="340" customFormat="1"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5"/>
      <c r="BJ698" s="45"/>
    </row>
    <row r="699" spans="49:62" s="340" customFormat="1">
      <c r="AW699" s="45"/>
      <c r="AX699" s="45"/>
      <c r="AY699" s="45"/>
      <c r="AZ699" s="45"/>
      <c r="BA699" s="45"/>
      <c r="BB699" s="45"/>
      <c r="BC699" s="45"/>
      <c r="BD699" s="45"/>
      <c r="BE699" s="45"/>
      <c r="BF699" s="45"/>
      <c r="BG699" s="45"/>
      <c r="BH699" s="45"/>
      <c r="BI699" s="45"/>
      <c r="BJ699" s="45"/>
    </row>
    <row r="700" spans="49:62" s="340" customFormat="1">
      <c r="AW700" s="45"/>
      <c r="AX700" s="45"/>
      <c r="AY700" s="45"/>
      <c r="AZ700" s="45"/>
      <c r="BA700" s="45"/>
      <c r="BB700" s="45"/>
      <c r="BC700" s="45"/>
      <c r="BD700" s="45"/>
      <c r="BE700" s="45"/>
      <c r="BF700" s="45"/>
      <c r="BG700" s="45"/>
      <c r="BH700" s="45"/>
      <c r="BI700" s="45"/>
      <c r="BJ700" s="45"/>
    </row>
    <row r="701" spans="49:62" s="340" customFormat="1">
      <c r="AW701" s="45"/>
      <c r="AX701" s="45"/>
      <c r="AY701" s="45"/>
      <c r="AZ701" s="45"/>
      <c r="BA701" s="45"/>
      <c r="BB701" s="45"/>
      <c r="BC701" s="45"/>
      <c r="BD701" s="45"/>
      <c r="BE701" s="45"/>
      <c r="BF701" s="45"/>
      <c r="BG701" s="45"/>
      <c r="BH701" s="45"/>
      <c r="BI701" s="45"/>
      <c r="BJ701" s="45"/>
    </row>
    <row r="702" spans="49:62" s="340" customFormat="1"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  <c r="BI702" s="45"/>
      <c r="BJ702" s="45"/>
    </row>
    <row r="703" spans="49:62" s="340" customFormat="1">
      <c r="AW703" s="45"/>
      <c r="AX703" s="45"/>
      <c r="AY703" s="45"/>
      <c r="AZ703" s="45"/>
      <c r="BA703" s="45"/>
      <c r="BB703" s="45"/>
      <c r="BC703" s="45"/>
      <c r="BD703" s="45"/>
      <c r="BE703" s="45"/>
      <c r="BF703" s="45"/>
      <c r="BG703" s="45"/>
      <c r="BH703" s="45"/>
      <c r="BI703" s="45"/>
      <c r="BJ703" s="45"/>
    </row>
    <row r="704" spans="49:62" s="340" customFormat="1">
      <c r="AW704" s="45"/>
      <c r="AX704" s="45"/>
      <c r="AY704" s="45"/>
      <c r="AZ704" s="45"/>
      <c r="BA704" s="45"/>
      <c r="BB704" s="45"/>
      <c r="BC704" s="45"/>
      <c r="BD704" s="45"/>
      <c r="BE704" s="45"/>
      <c r="BF704" s="45"/>
      <c r="BG704" s="45"/>
      <c r="BH704" s="45"/>
      <c r="BI704" s="45"/>
      <c r="BJ704" s="45"/>
    </row>
    <row r="705" spans="49:62" s="340" customFormat="1"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  <c r="BI705" s="45"/>
      <c r="BJ705" s="45"/>
    </row>
    <row r="706" spans="49:62" s="340" customFormat="1">
      <c r="AW706" s="45"/>
      <c r="AX706" s="45"/>
      <c r="AY706" s="45"/>
      <c r="AZ706" s="45"/>
      <c r="BA706" s="45"/>
      <c r="BB706" s="45"/>
      <c r="BC706" s="45"/>
      <c r="BD706" s="45"/>
      <c r="BE706" s="45"/>
      <c r="BF706" s="45"/>
      <c r="BG706" s="45"/>
      <c r="BH706" s="45"/>
      <c r="BI706" s="45"/>
      <c r="BJ706" s="45"/>
    </row>
    <row r="707" spans="49:62" s="340" customFormat="1"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  <c r="BI707" s="45"/>
      <c r="BJ707" s="45"/>
    </row>
    <row r="708" spans="49:62" s="340" customFormat="1"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5"/>
      <c r="BJ708" s="45"/>
    </row>
    <row r="709" spans="49:62" s="340" customFormat="1"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5"/>
      <c r="BJ709" s="45"/>
    </row>
    <row r="710" spans="49:62" s="340" customFormat="1">
      <c r="AW710" s="45"/>
      <c r="AX710" s="45"/>
      <c r="AY710" s="45"/>
      <c r="AZ710" s="45"/>
      <c r="BA710" s="45"/>
      <c r="BB710" s="45"/>
      <c r="BC710" s="45"/>
      <c r="BD710" s="45"/>
      <c r="BE710" s="45"/>
      <c r="BF710" s="45"/>
      <c r="BG710" s="45"/>
      <c r="BH710" s="45"/>
      <c r="BI710" s="45"/>
      <c r="BJ710" s="45"/>
    </row>
    <row r="711" spans="49:62" s="340" customFormat="1">
      <c r="AW711" s="45"/>
      <c r="AX711" s="45"/>
      <c r="AY711" s="45"/>
      <c r="AZ711" s="45"/>
      <c r="BA711" s="45"/>
      <c r="BB711" s="45"/>
      <c r="BC711" s="45"/>
      <c r="BD711" s="45"/>
      <c r="BE711" s="45"/>
      <c r="BF711" s="45"/>
      <c r="BG711" s="45"/>
      <c r="BH711" s="45"/>
      <c r="BI711" s="45"/>
      <c r="BJ711" s="45"/>
    </row>
    <row r="712" spans="49:62" s="340" customFormat="1">
      <c r="AW712" s="45"/>
      <c r="AX712" s="45"/>
      <c r="AY712" s="45"/>
      <c r="AZ712" s="45"/>
      <c r="BA712" s="45"/>
      <c r="BB712" s="45"/>
      <c r="BC712" s="45"/>
      <c r="BD712" s="45"/>
      <c r="BE712" s="45"/>
      <c r="BF712" s="45"/>
      <c r="BG712" s="45"/>
      <c r="BH712" s="45"/>
      <c r="BI712" s="45"/>
      <c r="BJ712" s="45"/>
    </row>
    <row r="713" spans="49:62" s="340" customFormat="1">
      <c r="AW713" s="45"/>
      <c r="AX713" s="45"/>
      <c r="AY713" s="45"/>
      <c r="AZ713" s="45"/>
      <c r="BA713" s="45"/>
      <c r="BB713" s="45"/>
      <c r="BC713" s="45"/>
      <c r="BD713" s="45"/>
      <c r="BE713" s="45"/>
      <c r="BF713" s="45"/>
      <c r="BG713" s="45"/>
      <c r="BH713" s="45"/>
      <c r="BI713" s="45"/>
      <c r="BJ713" s="45"/>
    </row>
    <row r="714" spans="49:62" s="340" customFormat="1">
      <c r="AW714" s="45"/>
      <c r="AX714" s="45"/>
      <c r="AY714" s="45"/>
      <c r="AZ714" s="45"/>
      <c r="BA714" s="45"/>
      <c r="BB714" s="45"/>
      <c r="BC714" s="45"/>
      <c r="BD714" s="45"/>
      <c r="BE714" s="45"/>
      <c r="BF714" s="45"/>
      <c r="BG714" s="45"/>
      <c r="BH714" s="45"/>
      <c r="BI714" s="45"/>
      <c r="BJ714" s="45"/>
    </row>
    <row r="715" spans="49:62" s="340" customFormat="1"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  <c r="BI715" s="45"/>
      <c r="BJ715" s="45"/>
    </row>
    <row r="716" spans="49:62" s="340" customFormat="1">
      <c r="AW716" s="45"/>
      <c r="AX716" s="45"/>
      <c r="AY716" s="45"/>
      <c r="AZ716" s="45"/>
      <c r="BA716" s="45"/>
      <c r="BB716" s="45"/>
      <c r="BC716" s="45"/>
      <c r="BD716" s="45"/>
      <c r="BE716" s="45"/>
      <c r="BF716" s="45"/>
      <c r="BG716" s="45"/>
      <c r="BH716" s="45"/>
      <c r="BI716" s="45"/>
      <c r="BJ716" s="45"/>
    </row>
    <row r="717" spans="49:62" s="340" customFormat="1"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  <c r="BI717" s="45"/>
      <c r="BJ717" s="45"/>
    </row>
    <row r="718" spans="49:62" s="340" customFormat="1">
      <c r="AW718" s="45"/>
      <c r="AX718" s="45"/>
      <c r="AY718" s="45"/>
      <c r="AZ718" s="45"/>
      <c r="BA718" s="45"/>
      <c r="BB718" s="45"/>
      <c r="BC718" s="45"/>
      <c r="BD718" s="45"/>
      <c r="BE718" s="45"/>
      <c r="BF718" s="45"/>
      <c r="BG718" s="45"/>
      <c r="BH718" s="45"/>
      <c r="BI718" s="45"/>
      <c r="BJ718" s="45"/>
    </row>
    <row r="719" spans="49:62" s="340" customFormat="1"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5"/>
      <c r="BJ719" s="45"/>
    </row>
    <row r="720" spans="49:62" s="340" customFormat="1">
      <c r="AW720" s="45"/>
      <c r="AX720" s="45"/>
      <c r="AY720" s="45"/>
      <c r="AZ720" s="45"/>
      <c r="BA720" s="45"/>
      <c r="BB720" s="45"/>
      <c r="BC720" s="45"/>
      <c r="BD720" s="45"/>
      <c r="BE720" s="45"/>
      <c r="BF720" s="45"/>
      <c r="BG720" s="45"/>
      <c r="BH720" s="45"/>
      <c r="BI720" s="45"/>
      <c r="BJ720" s="45"/>
    </row>
    <row r="721" spans="49:62" s="340" customFormat="1">
      <c r="AW721" s="45"/>
      <c r="AX721" s="45"/>
      <c r="AY721" s="45"/>
      <c r="AZ721" s="45"/>
      <c r="BA721" s="45"/>
      <c r="BB721" s="45"/>
      <c r="BC721" s="45"/>
      <c r="BD721" s="45"/>
      <c r="BE721" s="45"/>
      <c r="BF721" s="45"/>
      <c r="BG721" s="45"/>
      <c r="BH721" s="45"/>
      <c r="BI721" s="45"/>
      <c r="BJ721" s="45"/>
    </row>
    <row r="722" spans="49:62" s="340" customFormat="1">
      <c r="AW722" s="45"/>
      <c r="AX722" s="45"/>
      <c r="AY722" s="45"/>
      <c r="AZ722" s="45"/>
      <c r="BA722" s="45"/>
      <c r="BB722" s="45"/>
      <c r="BC722" s="45"/>
      <c r="BD722" s="45"/>
      <c r="BE722" s="45"/>
      <c r="BF722" s="45"/>
      <c r="BG722" s="45"/>
      <c r="BH722" s="45"/>
      <c r="BI722" s="45"/>
      <c r="BJ722" s="45"/>
    </row>
    <row r="723" spans="49:62" s="340" customFormat="1">
      <c r="AW723" s="45"/>
      <c r="AX723" s="45"/>
      <c r="AY723" s="45"/>
      <c r="AZ723" s="45"/>
      <c r="BA723" s="45"/>
      <c r="BB723" s="45"/>
      <c r="BC723" s="45"/>
      <c r="BD723" s="45"/>
      <c r="BE723" s="45"/>
      <c r="BF723" s="45"/>
      <c r="BG723" s="45"/>
      <c r="BH723" s="45"/>
      <c r="BI723" s="45"/>
      <c r="BJ723" s="45"/>
    </row>
    <row r="724" spans="49:62" s="340" customFormat="1">
      <c r="AW724" s="45"/>
      <c r="AX724" s="45"/>
      <c r="AY724" s="45"/>
      <c r="AZ724" s="45"/>
      <c r="BA724" s="45"/>
      <c r="BB724" s="45"/>
      <c r="BC724" s="45"/>
      <c r="BD724" s="45"/>
      <c r="BE724" s="45"/>
      <c r="BF724" s="45"/>
      <c r="BG724" s="45"/>
      <c r="BH724" s="45"/>
      <c r="BI724" s="45"/>
      <c r="BJ724" s="45"/>
    </row>
    <row r="725" spans="49:62" s="340" customFormat="1">
      <c r="AW725" s="45"/>
      <c r="AX725" s="45"/>
      <c r="AY725" s="45"/>
      <c r="AZ725" s="45"/>
      <c r="BA725" s="45"/>
      <c r="BB725" s="45"/>
      <c r="BC725" s="45"/>
      <c r="BD725" s="45"/>
      <c r="BE725" s="45"/>
      <c r="BF725" s="45"/>
      <c r="BG725" s="45"/>
      <c r="BH725" s="45"/>
      <c r="BI725" s="45"/>
      <c r="BJ725" s="45"/>
    </row>
    <row r="726" spans="49:62" s="340" customFormat="1">
      <c r="AW726" s="45"/>
      <c r="AX726" s="45"/>
      <c r="AY726" s="45"/>
      <c r="AZ726" s="45"/>
      <c r="BA726" s="45"/>
      <c r="BB726" s="45"/>
      <c r="BC726" s="45"/>
      <c r="BD726" s="45"/>
      <c r="BE726" s="45"/>
      <c r="BF726" s="45"/>
      <c r="BG726" s="45"/>
      <c r="BH726" s="45"/>
      <c r="BI726" s="45"/>
      <c r="BJ726" s="45"/>
    </row>
    <row r="727" spans="49:62" s="340" customFormat="1"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  <c r="BI727" s="45"/>
      <c r="BJ727" s="45"/>
    </row>
    <row r="728" spans="49:62" s="340" customFormat="1">
      <c r="AW728" s="45"/>
      <c r="AX728" s="45"/>
      <c r="AY728" s="45"/>
      <c r="AZ728" s="45"/>
      <c r="BA728" s="45"/>
      <c r="BB728" s="45"/>
      <c r="BC728" s="45"/>
      <c r="BD728" s="45"/>
      <c r="BE728" s="45"/>
      <c r="BF728" s="45"/>
      <c r="BG728" s="45"/>
      <c r="BH728" s="45"/>
      <c r="BI728" s="45"/>
      <c r="BJ728" s="45"/>
    </row>
    <row r="729" spans="49:62" s="340" customFormat="1"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5"/>
      <c r="BJ729" s="45"/>
    </row>
    <row r="730" spans="49:62" s="340" customFormat="1">
      <c r="AW730" s="45"/>
      <c r="AX730" s="45"/>
      <c r="AY730" s="45"/>
      <c r="AZ730" s="45"/>
      <c r="BA730" s="45"/>
      <c r="BB730" s="45"/>
      <c r="BC730" s="45"/>
      <c r="BD730" s="45"/>
      <c r="BE730" s="45"/>
      <c r="BF730" s="45"/>
      <c r="BG730" s="45"/>
      <c r="BH730" s="45"/>
      <c r="BI730" s="45"/>
      <c r="BJ730" s="45"/>
    </row>
    <row r="731" spans="49:62" s="340" customFormat="1">
      <c r="AW731" s="45"/>
      <c r="AX731" s="45"/>
      <c r="AY731" s="45"/>
      <c r="AZ731" s="45"/>
      <c r="BA731" s="45"/>
      <c r="BB731" s="45"/>
      <c r="BC731" s="45"/>
      <c r="BD731" s="45"/>
      <c r="BE731" s="45"/>
      <c r="BF731" s="45"/>
      <c r="BG731" s="45"/>
      <c r="BH731" s="45"/>
      <c r="BI731" s="45"/>
      <c r="BJ731" s="45"/>
    </row>
    <row r="732" spans="49:62" s="340" customFormat="1">
      <c r="AW732" s="45"/>
      <c r="AX732" s="45"/>
      <c r="AY732" s="45"/>
      <c r="AZ732" s="45"/>
      <c r="BA732" s="45"/>
      <c r="BB732" s="45"/>
      <c r="BC732" s="45"/>
      <c r="BD732" s="45"/>
      <c r="BE732" s="45"/>
      <c r="BF732" s="45"/>
      <c r="BG732" s="45"/>
      <c r="BH732" s="45"/>
      <c r="BI732" s="45"/>
      <c r="BJ732" s="45"/>
    </row>
    <row r="733" spans="49:62" s="340" customFormat="1"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  <c r="BI733" s="45"/>
      <c r="BJ733" s="45"/>
    </row>
    <row r="734" spans="49:62" s="340" customFormat="1">
      <c r="AW734" s="45"/>
      <c r="AX734" s="45"/>
      <c r="AY734" s="45"/>
      <c r="AZ734" s="45"/>
      <c r="BA734" s="45"/>
      <c r="BB734" s="45"/>
      <c r="BC734" s="45"/>
      <c r="BD734" s="45"/>
      <c r="BE734" s="45"/>
      <c r="BF734" s="45"/>
      <c r="BG734" s="45"/>
      <c r="BH734" s="45"/>
      <c r="BI734" s="45"/>
      <c r="BJ734" s="45"/>
    </row>
    <row r="735" spans="49:62" s="340" customFormat="1">
      <c r="AW735" s="45"/>
      <c r="AX735" s="45"/>
      <c r="AY735" s="45"/>
      <c r="AZ735" s="45"/>
      <c r="BA735" s="45"/>
      <c r="BB735" s="45"/>
      <c r="BC735" s="45"/>
      <c r="BD735" s="45"/>
      <c r="BE735" s="45"/>
      <c r="BF735" s="45"/>
      <c r="BG735" s="45"/>
      <c r="BH735" s="45"/>
      <c r="BI735" s="45"/>
      <c r="BJ735" s="45"/>
    </row>
    <row r="736" spans="49:62" s="340" customFormat="1">
      <c r="AW736" s="45"/>
      <c r="AX736" s="45"/>
      <c r="AY736" s="45"/>
      <c r="AZ736" s="45"/>
      <c r="BA736" s="45"/>
      <c r="BB736" s="45"/>
      <c r="BC736" s="45"/>
      <c r="BD736" s="45"/>
      <c r="BE736" s="45"/>
      <c r="BF736" s="45"/>
      <c r="BG736" s="45"/>
      <c r="BH736" s="45"/>
      <c r="BI736" s="45"/>
      <c r="BJ736" s="45"/>
    </row>
    <row r="737" spans="49:62" s="340" customFormat="1">
      <c r="AW737" s="45"/>
      <c r="AX737" s="45"/>
      <c r="AY737" s="45"/>
      <c r="AZ737" s="45"/>
      <c r="BA737" s="45"/>
      <c r="BB737" s="45"/>
      <c r="BC737" s="45"/>
      <c r="BD737" s="45"/>
      <c r="BE737" s="45"/>
      <c r="BF737" s="45"/>
      <c r="BG737" s="45"/>
      <c r="BH737" s="45"/>
      <c r="BI737" s="45"/>
      <c r="BJ737" s="45"/>
    </row>
    <row r="738" spans="49:62" s="340" customFormat="1"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5"/>
      <c r="BJ738" s="45"/>
    </row>
    <row r="739" spans="49:62" s="340" customFormat="1"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5"/>
      <c r="BJ739" s="45"/>
    </row>
    <row r="740" spans="49:62" s="340" customFormat="1">
      <c r="AW740" s="45"/>
      <c r="AX740" s="45"/>
      <c r="AY740" s="45"/>
      <c r="AZ740" s="45"/>
      <c r="BA740" s="45"/>
      <c r="BB740" s="45"/>
      <c r="BC740" s="45"/>
      <c r="BD740" s="45"/>
      <c r="BE740" s="45"/>
      <c r="BF740" s="45"/>
      <c r="BG740" s="45"/>
      <c r="BH740" s="45"/>
      <c r="BI740" s="45"/>
      <c r="BJ740" s="45"/>
    </row>
    <row r="741" spans="49:62" s="340" customFormat="1"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  <c r="BI741" s="45"/>
      <c r="BJ741" s="45"/>
    </row>
    <row r="742" spans="49:62" s="340" customFormat="1"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  <c r="BI742" s="45"/>
      <c r="BJ742" s="45"/>
    </row>
    <row r="743" spans="49:62" s="340" customFormat="1">
      <c r="AW743" s="45"/>
      <c r="AX743" s="45"/>
      <c r="AY743" s="45"/>
      <c r="AZ743" s="45"/>
      <c r="BA743" s="45"/>
      <c r="BB743" s="45"/>
      <c r="BC743" s="45"/>
      <c r="BD743" s="45"/>
      <c r="BE743" s="45"/>
      <c r="BF743" s="45"/>
      <c r="BG743" s="45"/>
      <c r="BH743" s="45"/>
      <c r="BI743" s="45"/>
      <c r="BJ743" s="45"/>
    </row>
    <row r="744" spans="49:62" s="340" customFormat="1">
      <c r="AW744" s="45"/>
      <c r="AX744" s="45"/>
      <c r="AY744" s="45"/>
      <c r="AZ744" s="45"/>
      <c r="BA744" s="45"/>
      <c r="BB744" s="45"/>
      <c r="BC744" s="45"/>
      <c r="BD744" s="45"/>
      <c r="BE744" s="45"/>
      <c r="BF744" s="45"/>
      <c r="BG744" s="45"/>
      <c r="BH744" s="45"/>
      <c r="BI744" s="45"/>
      <c r="BJ744" s="45"/>
    </row>
    <row r="745" spans="49:62" s="340" customFormat="1">
      <c r="AW745" s="45"/>
      <c r="AX745" s="45"/>
      <c r="AY745" s="45"/>
      <c r="AZ745" s="45"/>
      <c r="BA745" s="45"/>
      <c r="BB745" s="45"/>
      <c r="BC745" s="45"/>
      <c r="BD745" s="45"/>
      <c r="BE745" s="45"/>
      <c r="BF745" s="45"/>
      <c r="BG745" s="45"/>
      <c r="BH745" s="45"/>
      <c r="BI745" s="45"/>
      <c r="BJ745" s="45"/>
    </row>
    <row r="746" spans="49:62" s="340" customFormat="1"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  <c r="BI746" s="45"/>
      <c r="BJ746" s="45"/>
    </row>
    <row r="747" spans="49:62" s="340" customFormat="1">
      <c r="AW747" s="45"/>
      <c r="AX747" s="45"/>
      <c r="AY747" s="45"/>
      <c r="AZ747" s="45"/>
      <c r="BA747" s="45"/>
      <c r="BB747" s="45"/>
      <c r="BC747" s="45"/>
      <c r="BD747" s="45"/>
      <c r="BE747" s="45"/>
      <c r="BF747" s="45"/>
      <c r="BG747" s="45"/>
      <c r="BH747" s="45"/>
      <c r="BI747" s="45"/>
      <c r="BJ747" s="45"/>
    </row>
    <row r="748" spans="49:62" s="340" customFormat="1"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5"/>
      <c r="BJ748" s="45"/>
    </row>
    <row r="749" spans="49:62" s="340" customFormat="1">
      <c r="AW749" s="45"/>
      <c r="AX749" s="45"/>
      <c r="AY749" s="45"/>
      <c r="AZ749" s="45"/>
      <c r="BA749" s="45"/>
      <c r="BB749" s="45"/>
      <c r="BC749" s="45"/>
      <c r="BD749" s="45"/>
      <c r="BE749" s="45"/>
      <c r="BF749" s="45"/>
      <c r="BG749" s="45"/>
      <c r="BH749" s="45"/>
      <c r="BI749" s="45"/>
      <c r="BJ749" s="45"/>
    </row>
    <row r="750" spans="49:62" s="340" customFormat="1">
      <c r="AW750" s="45"/>
      <c r="AX750" s="45"/>
      <c r="AY750" s="45"/>
      <c r="AZ750" s="45"/>
      <c r="BA750" s="45"/>
      <c r="BB750" s="45"/>
      <c r="BC750" s="45"/>
      <c r="BD750" s="45"/>
      <c r="BE750" s="45"/>
      <c r="BF750" s="45"/>
      <c r="BG750" s="45"/>
      <c r="BH750" s="45"/>
      <c r="BI750" s="45"/>
      <c r="BJ750" s="45"/>
    </row>
    <row r="751" spans="49:62" s="340" customFormat="1">
      <c r="AW751" s="45"/>
      <c r="AX751" s="45"/>
      <c r="AY751" s="45"/>
      <c r="AZ751" s="45"/>
      <c r="BA751" s="45"/>
      <c r="BB751" s="45"/>
      <c r="BC751" s="45"/>
      <c r="BD751" s="45"/>
      <c r="BE751" s="45"/>
      <c r="BF751" s="45"/>
      <c r="BG751" s="45"/>
      <c r="BH751" s="45"/>
      <c r="BI751" s="45"/>
      <c r="BJ751" s="45"/>
    </row>
    <row r="752" spans="49:62" s="340" customFormat="1">
      <c r="AW752" s="45"/>
      <c r="AX752" s="45"/>
      <c r="AY752" s="45"/>
      <c r="AZ752" s="45"/>
      <c r="BA752" s="45"/>
      <c r="BB752" s="45"/>
      <c r="BC752" s="45"/>
      <c r="BD752" s="45"/>
      <c r="BE752" s="45"/>
      <c r="BF752" s="45"/>
      <c r="BG752" s="45"/>
      <c r="BH752" s="45"/>
      <c r="BI752" s="45"/>
      <c r="BJ752" s="45"/>
    </row>
    <row r="753" spans="49:62" s="340" customFormat="1">
      <c r="AW753" s="45"/>
      <c r="AX753" s="45"/>
      <c r="AY753" s="45"/>
      <c r="AZ753" s="45"/>
      <c r="BA753" s="45"/>
      <c r="BB753" s="45"/>
      <c r="BC753" s="45"/>
      <c r="BD753" s="45"/>
      <c r="BE753" s="45"/>
      <c r="BF753" s="45"/>
      <c r="BG753" s="45"/>
      <c r="BH753" s="45"/>
      <c r="BI753" s="45"/>
      <c r="BJ753" s="45"/>
    </row>
    <row r="754" spans="49:62" s="340" customFormat="1">
      <c r="AW754" s="45"/>
      <c r="AX754" s="45"/>
      <c r="AY754" s="45"/>
      <c r="AZ754" s="45"/>
      <c r="BA754" s="45"/>
      <c r="BB754" s="45"/>
      <c r="BC754" s="45"/>
      <c r="BD754" s="45"/>
      <c r="BE754" s="45"/>
      <c r="BF754" s="45"/>
      <c r="BG754" s="45"/>
      <c r="BH754" s="45"/>
      <c r="BI754" s="45"/>
      <c r="BJ754" s="45"/>
    </row>
    <row r="755" spans="49:62" s="340" customFormat="1">
      <c r="AW755" s="45"/>
      <c r="AX755" s="45"/>
      <c r="AY755" s="45"/>
      <c r="AZ755" s="45"/>
      <c r="BA755" s="45"/>
      <c r="BB755" s="45"/>
      <c r="BC755" s="45"/>
      <c r="BD755" s="45"/>
      <c r="BE755" s="45"/>
      <c r="BF755" s="45"/>
      <c r="BG755" s="45"/>
      <c r="BH755" s="45"/>
      <c r="BI755" s="45"/>
      <c r="BJ755" s="45"/>
    </row>
    <row r="756" spans="49:62" s="340" customFormat="1">
      <c r="AW756" s="45"/>
      <c r="AX756" s="45"/>
      <c r="AY756" s="45"/>
      <c r="AZ756" s="45"/>
      <c r="BA756" s="45"/>
      <c r="BB756" s="45"/>
      <c r="BC756" s="45"/>
      <c r="BD756" s="45"/>
      <c r="BE756" s="45"/>
      <c r="BF756" s="45"/>
      <c r="BG756" s="45"/>
      <c r="BH756" s="45"/>
      <c r="BI756" s="45"/>
      <c r="BJ756" s="45"/>
    </row>
    <row r="757" spans="49:62" s="340" customFormat="1"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5"/>
      <c r="BJ757" s="45"/>
    </row>
    <row r="758" spans="49:62" s="340" customFormat="1"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5"/>
      <c r="BJ758" s="45"/>
    </row>
    <row r="759" spans="49:62" s="340" customFormat="1">
      <c r="AW759" s="45"/>
      <c r="AX759" s="45"/>
      <c r="AY759" s="45"/>
      <c r="AZ759" s="45"/>
      <c r="BA759" s="45"/>
      <c r="BB759" s="45"/>
      <c r="BC759" s="45"/>
      <c r="BD759" s="45"/>
      <c r="BE759" s="45"/>
      <c r="BF759" s="45"/>
      <c r="BG759" s="45"/>
      <c r="BH759" s="45"/>
      <c r="BI759" s="45"/>
      <c r="BJ759" s="45"/>
    </row>
    <row r="760" spans="49:62" s="340" customFormat="1">
      <c r="AW760" s="45"/>
      <c r="AX760" s="45"/>
      <c r="AY760" s="45"/>
      <c r="AZ760" s="45"/>
      <c r="BA760" s="45"/>
      <c r="BB760" s="45"/>
      <c r="BC760" s="45"/>
      <c r="BD760" s="45"/>
      <c r="BE760" s="45"/>
      <c r="BF760" s="45"/>
      <c r="BG760" s="45"/>
      <c r="BH760" s="45"/>
      <c r="BI760" s="45"/>
      <c r="BJ760" s="45"/>
    </row>
    <row r="761" spans="49:62" s="340" customFormat="1">
      <c r="AW761" s="45"/>
      <c r="AX761" s="45"/>
      <c r="AY761" s="45"/>
      <c r="AZ761" s="45"/>
      <c r="BA761" s="45"/>
      <c r="BB761" s="45"/>
      <c r="BC761" s="45"/>
      <c r="BD761" s="45"/>
      <c r="BE761" s="45"/>
      <c r="BF761" s="45"/>
      <c r="BG761" s="45"/>
      <c r="BH761" s="45"/>
      <c r="BI761" s="45"/>
      <c r="BJ761" s="45"/>
    </row>
    <row r="762" spans="49:62" s="340" customFormat="1">
      <c r="AW762" s="45"/>
      <c r="AX762" s="45"/>
      <c r="AY762" s="45"/>
      <c r="AZ762" s="45"/>
      <c r="BA762" s="45"/>
      <c r="BB762" s="45"/>
      <c r="BC762" s="45"/>
      <c r="BD762" s="45"/>
      <c r="BE762" s="45"/>
      <c r="BF762" s="45"/>
      <c r="BG762" s="45"/>
      <c r="BH762" s="45"/>
      <c r="BI762" s="45"/>
      <c r="BJ762" s="45"/>
    </row>
    <row r="763" spans="49:62" s="340" customFormat="1">
      <c r="AW763" s="45"/>
      <c r="AX763" s="45"/>
      <c r="AY763" s="45"/>
      <c r="AZ763" s="45"/>
      <c r="BA763" s="45"/>
      <c r="BB763" s="45"/>
      <c r="BC763" s="45"/>
      <c r="BD763" s="45"/>
      <c r="BE763" s="45"/>
      <c r="BF763" s="45"/>
      <c r="BG763" s="45"/>
      <c r="BH763" s="45"/>
      <c r="BI763" s="45"/>
      <c r="BJ763" s="45"/>
    </row>
    <row r="764" spans="49:62" s="340" customFormat="1">
      <c r="AW764" s="45"/>
      <c r="AX764" s="45"/>
      <c r="AY764" s="45"/>
      <c r="AZ764" s="45"/>
      <c r="BA764" s="45"/>
      <c r="BB764" s="45"/>
      <c r="BC764" s="45"/>
      <c r="BD764" s="45"/>
      <c r="BE764" s="45"/>
      <c r="BF764" s="45"/>
      <c r="BG764" s="45"/>
      <c r="BH764" s="45"/>
      <c r="BI764" s="45"/>
      <c r="BJ764" s="45"/>
    </row>
    <row r="765" spans="49:62" s="340" customFormat="1">
      <c r="AW765" s="45"/>
      <c r="AX765" s="45"/>
      <c r="AY765" s="45"/>
      <c r="AZ765" s="45"/>
      <c r="BA765" s="45"/>
      <c r="BB765" s="45"/>
      <c r="BC765" s="45"/>
      <c r="BD765" s="45"/>
      <c r="BE765" s="45"/>
      <c r="BF765" s="45"/>
      <c r="BG765" s="45"/>
      <c r="BH765" s="45"/>
      <c r="BI765" s="45"/>
      <c r="BJ765" s="45"/>
    </row>
    <row r="766" spans="49:62" s="340" customFormat="1">
      <c r="AW766" s="45"/>
      <c r="AX766" s="45"/>
      <c r="AY766" s="45"/>
      <c r="AZ766" s="45"/>
      <c r="BA766" s="45"/>
      <c r="BB766" s="45"/>
      <c r="BC766" s="45"/>
      <c r="BD766" s="45"/>
      <c r="BE766" s="45"/>
      <c r="BF766" s="45"/>
      <c r="BG766" s="45"/>
      <c r="BH766" s="45"/>
      <c r="BI766" s="45"/>
      <c r="BJ766" s="45"/>
    </row>
    <row r="767" spans="49:62" s="340" customFormat="1"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5"/>
      <c r="BJ767" s="45"/>
    </row>
    <row r="768" spans="49:62" s="340" customFormat="1">
      <c r="AW768" s="45"/>
      <c r="AX768" s="45"/>
      <c r="AY768" s="45"/>
      <c r="AZ768" s="45"/>
      <c r="BA768" s="45"/>
      <c r="BB768" s="45"/>
      <c r="BC768" s="45"/>
      <c r="BD768" s="45"/>
      <c r="BE768" s="45"/>
      <c r="BF768" s="45"/>
      <c r="BG768" s="45"/>
      <c r="BH768" s="45"/>
      <c r="BI768" s="45"/>
      <c r="BJ768" s="45"/>
    </row>
    <row r="769" spans="49:62" s="340" customFormat="1">
      <c r="AW769" s="45"/>
      <c r="AX769" s="45"/>
      <c r="AY769" s="45"/>
      <c r="AZ769" s="45"/>
      <c r="BA769" s="45"/>
      <c r="BB769" s="45"/>
      <c r="BC769" s="45"/>
      <c r="BD769" s="45"/>
      <c r="BE769" s="45"/>
      <c r="BF769" s="45"/>
      <c r="BG769" s="45"/>
      <c r="BH769" s="45"/>
      <c r="BI769" s="45"/>
      <c r="BJ769" s="45"/>
    </row>
    <row r="770" spans="49:62" s="340" customFormat="1">
      <c r="AW770" s="45"/>
      <c r="AX770" s="45"/>
      <c r="AY770" s="45"/>
      <c r="AZ770" s="45"/>
      <c r="BA770" s="45"/>
      <c r="BB770" s="45"/>
      <c r="BC770" s="45"/>
      <c r="BD770" s="45"/>
      <c r="BE770" s="45"/>
      <c r="BF770" s="45"/>
      <c r="BG770" s="45"/>
      <c r="BH770" s="45"/>
      <c r="BI770" s="45"/>
      <c r="BJ770" s="45"/>
    </row>
    <row r="771" spans="49:62" s="340" customFormat="1">
      <c r="AW771" s="45"/>
      <c r="AX771" s="45"/>
      <c r="AY771" s="45"/>
      <c r="AZ771" s="45"/>
      <c r="BA771" s="45"/>
      <c r="BB771" s="45"/>
      <c r="BC771" s="45"/>
      <c r="BD771" s="45"/>
      <c r="BE771" s="45"/>
      <c r="BF771" s="45"/>
      <c r="BG771" s="45"/>
      <c r="BH771" s="45"/>
      <c r="BI771" s="45"/>
      <c r="BJ771" s="45"/>
    </row>
    <row r="772" spans="49:62" s="340" customFormat="1">
      <c r="AW772" s="45"/>
      <c r="AX772" s="45"/>
      <c r="AY772" s="45"/>
      <c r="AZ772" s="45"/>
      <c r="BA772" s="45"/>
      <c r="BB772" s="45"/>
      <c r="BC772" s="45"/>
      <c r="BD772" s="45"/>
      <c r="BE772" s="45"/>
      <c r="BF772" s="45"/>
      <c r="BG772" s="45"/>
      <c r="BH772" s="45"/>
      <c r="BI772" s="45"/>
      <c r="BJ772" s="45"/>
    </row>
    <row r="773" spans="49:62" s="340" customFormat="1">
      <c r="AW773" s="45"/>
      <c r="AX773" s="45"/>
      <c r="AY773" s="45"/>
      <c r="AZ773" s="45"/>
      <c r="BA773" s="45"/>
      <c r="BB773" s="45"/>
      <c r="BC773" s="45"/>
      <c r="BD773" s="45"/>
      <c r="BE773" s="45"/>
      <c r="BF773" s="45"/>
      <c r="BG773" s="45"/>
      <c r="BH773" s="45"/>
      <c r="BI773" s="45"/>
      <c r="BJ773" s="45"/>
    </row>
    <row r="774" spans="49:62" s="340" customFormat="1">
      <c r="AW774" s="45"/>
      <c r="AX774" s="45"/>
      <c r="AY774" s="45"/>
      <c r="AZ774" s="45"/>
      <c r="BA774" s="45"/>
      <c r="BB774" s="45"/>
      <c r="BC774" s="45"/>
      <c r="BD774" s="45"/>
      <c r="BE774" s="45"/>
      <c r="BF774" s="45"/>
      <c r="BG774" s="45"/>
      <c r="BH774" s="45"/>
      <c r="BI774" s="45"/>
      <c r="BJ774" s="45"/>
    </row>
    <row r="775" spans="49:62" s="340" customFormat="1">
      <c r="AW775" s="45"/>
      <c r="AX775" s="45"/>
      <c r="AY775" s="45"/>
      <c r="AZ775" s="45"/>
      <c r="BA775" s="45"/>
      <c r="BB775" s="45"/>
      <c r="BC775" s="45"/>
      <c r="BD775" s="45"/>
      <c r="BE775" s="45"/>
      <c r="BF775" s="45"/>
      <c r="BG775" s="45"/>
      <c r="BH775" s="45"/>
      <c r="BI775" s="45"/>
      <c r="BJ775" s="45"/>
    </row>
    <row r="776" spans="49:62" s="340" customFormat="1">
      <c r="AW776" s="45"/>
      <c r="AX776" s="45"/>
      <c r="AY776" s="45"/>
      <c r="AZ776" s="45"/>
      <c r="BA776" s="45"/>
      <c r="BB776" s="45"/>
      <c r="BC776" s="45"/>
      <c r="BD776" s="45"/>
      <c r="BE776" s="45"/>
      <c r="BF776" s="45"/>
      <c r="BG776" s="45"/>
      <c r="BH776" s="45"/>
      <c r="BI776" s="45"/>
      <c r="BJ776" s="45"/>
    </row>
    <row r="777" spans="49:62" s="340" customFormat="1">
      <c r="AW777" s="45"/>
      <c r="AX777" s="45"/>
      <c r="AY777" s="45"/>
      <c r="AZ777" s="45"/>
      <c r="BA777" s="45"/>
      <c r="BB777" s="45"/>
      <c r="BC777" s="45"/>
      <c r="BD777" s="45"/>
      <c r="BE777" s="45"/>
      <c r="BF777" s="45"/>
      <c r="BG777" s="45"/>
      <c r="BH777" s="45"/>
      <c r="BI777" s="45"/>
      <c r="BJ777" s="45"/>
    </row>
    <row r="778" spans="49:62" s="340" customFormat="1">
      <c r="AW778" s="45"/>
      <c r="AX778" s="45"/>
      <c r="AY778" s="45"/>
      <c r="AZ778" s="45"/>
      <c r="BA778" s="45"/>
      <c r="BB778" s="45"/>
      <c r="BC778" s="45"/>
      <c r="BD778" s="45"/>
      <c r="BE778" s="45"/>
      <c r="BF778" s="45"/>
      <c r="BG778" s="45"/>
      <c r="BH778" s="45"/>
      <c r="BI778" s="45"/>
      <c r="BJ778" s="45"/>
    </row>
    <row r="779" spans="49:62" s="340" customFormat="1">
      <c r="AW779" s="45"/>
      <c r="AX779" s="45"/>
      <c r="AY779" s="45"/>
      <c r="AZ779" s="45"/>
      <c r="BA779" s="45"/>
      <c r="BB779" s="45"/>
      <c r="BC779" s="45"/>
      <c r="BD779" s="45"/>
      <c r="BE779" s="45"/>
      <c r="BF779" s="45"/>
      <c r="BG779" s="45"/>
      <c r="BH779" s="45"/>
      <c r="BI779" s="45"/>
      <c r="BJ779" s="45"/>
    </row>
    <row r="780" spans="49:62" s="340" customFormat="1">
      <c r="AW780" s="45"/>
      <c r="AX780" s="45"/>
      <c r="AY780" s="45"/>
      <c r="AZ780" s="45"/>
      <c r="BA780" s="45"/>
      <c r="BB780" s="45"/>
      <c r="BC780" s="45"/>
      <c r="BD780" s="45"/>
      <c r="BE780" s="45"/>
      <c r="BF780" s="45"/>
      <c r="BG780" s="45"/>
      <c r="BH780" s="45"/>
      <c r="BI780" s="45"/>
      <c r="BJ780" s="45"/>
    </row>
    <row r="781" spans="49:62" s="340" customFormat="1">
      <c r="AW781" s="45"/>
      <c r="AX781" s="45"/>
      <c r="AY781" s="45"/>
      <c r="AZ781" s="45"/>
      <c r="BA781" s="45"/>
      <c r="BB781" s="45"/>
      <c r="BC781" s="45"/>
      <c r="BD781" s="45"/>
      <c r="BE781" s="45"/>
      <c r="BF781" s="45"/>
      <c r="BG781" s="45"/>
      <c r="BH781" s="45"/>
      <c r="BI781" s="45"/>
      <c r="BJ781" s="45"/>
    </row>
    <row r="782" spans="49:62" s="340" customFormat="1"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  <c r="BI782" s="45"/>
      <c r="BJ782" s="45"/>
    </row>
    <row r="783" spans="49:62" s="340" customFormat="1"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5"/>
      <c r="BJ783" s="45"/>
    </row>
    <row r="784" spans="49:62" s="340" customFormat="1">
      <c r="AW784" s="45"/>
      <c r="AX784" s="45"/>
      <c r="AY784" s="45"/>
      <c r="AZ784" s="45"/>
      <c r="BA784" s="45"/>
      <c r="BB784" s="45"/>
      <c r="BC784" s="45"/>
      <c r="BD784" s="45"/>
      <c r="BE784" s="45"/>
      <c r="BF784" s="45"/>
      <c r="BG784" s="45"/>
      <c r="BH784" s="45"/>
      <c r="BI784" s="45"/>
      <c r="BJ784" s="45"/>
    </row>
    <row r="785" spans="49:62" s="340" customFormat="1">
      <c r="AW785" s="45"/>
      <c r="AX785" s="45"/>
      <c r="AY785" s="45"/>
      <c r="AZ785" s="45"/>
      <c r="BA785" s="45"/>
      <c r="BB785" s="45"/>
      <c r="BC785" s="45"/>
      <c r="BD785" s="45"/>
      <c r="BE785" s="45"/>
      <c r="BF785" s="45"/>
      <c r="BG785" s="45"/>
      <c r="BH785" s="45"/>
      <c r="BI785" s="45"/>
      <c r="BJ785" s="45"/>
    </row>
    <row r="786" spans="49:62" s="340" customFormat="1">
      <c r="AW786" s="45"/>
      <c r="AX786" s="45"/>
      <c r="AY786" s="45"/>
      <c r="AZ786" s="45"/>
      <c r="BA786" s="45"/>
      <c r="BB786" s="45"/>
      <c r="BC786" s="45"/>
      <c r="BD786" s="45"/>
      <c r="BE786" s="45"/>
      <c r="BF786" s="45"/>
      <c r="BG786" s="45"/>
      <c r="BH786" s="45"/>
      <c r="BI786" s="45"/>
      <c r="BJ786" s="45"/>
    </row>
    <row r="787" spans="49:62" s="340" customFormat="1">
      <c r="AW787" s="45"/>
      <c r="AX787" s="45"/>
      <c r="AY787" s="45"/>
      <c r="AZ787" s="45"/>
      <c r="BA787" s="45"/>
      <c r="BB787" s="45"/>
      <c r="BC787" s="45"/>
      <c r="BD787" s="45"/>
      <c r="BE787" s="45"/>
      <c r="BF787" s="45"/>
      <c r="BG787" s="45"/>
      <c r="BH787" s="45"/>
      <c r="BI787" s="45"/>
      <c r="BJ787" s="45"/>
    </row>
    <row r="788" spans="49:62" s="340" customFormat="1">
      <c r="AW788" s="45"/>
      <c r="AX788" s="45"/>
      <c r="AY788" s="45"/>
      <c r="AZ788" s="45"/>
      <c r="BA788" s="45"/>
      <c r="BB788" s="45"/>
      <c r="BC788" s="45"/>
      <c r="BD788" s="45"/>
      <c r="BE788" s="45"/>
      <c r="BF788" s="45"/>
      <c r="BG788" s="45"/>
      <c r="BH788" s="45"/>
      <c r="BI788" s="45"/>
      <c r="BJ788" s="45"/>
    </row>
    <row r="789" spans="49:62" s="340" customFormat="1"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5"/>
      <c r="BJ789" s="45"/>
    </row>
    <row r="790" spans="49:62" s="340" customFormat="1">
      <c r="AW790" s="45"/>
      <c r="AX790" s="45"/>
      <c r="AY790" s="45"/>
      <c r="AZ790" s="45"/>
      <c r="BA790" s="45"/>
      <c r="BB790" s="45"/>
      <c r="BC790" s="45"/>
      <c r="BD790" s="45"/>
      <c r="BE790" s="45"/>
      <c r="BF790" s="45"/>
      <c r="BG790" s="45"/>
      <c r="BH790" s="45"/>
      <c r="BI790" s="45"/>
      <c r="BJ790" s="45"/>
    </row>
    <row r="791" spans="49:62" s="340" customFormat="1">
      <c r="AW791" s="45"/>
      <c r="AX791" s="45"/>
      <c r="AY791" s="45"/>
      <c r="AZ791" s="45"/>
      <c r="BA791" s="45"/>
      <c r="BB791" s="45"/>
      <c r="BC791" s="45"/>
      <c r="BD791" s="45"/>
      <c r="BE791" s="45"/>
      <c r="BF791" s="45"/>
      <c r="BG791" s="45"/>
      <c r="BH791" s="45"/>
      <c r="BI791" s="45"/>
      <c r="BJ791" s="45"/>
    </row>
    <row r="792" spans="49:62" s="340" customFormat="1">
      <c r="AW792" s="45"/>
      <c r="AX792" s="45"/>
      <c r="AY792" s="45"/>
      <c r="AZ792" s="45"/>
      <c r="BA792" s="45"/>
      <c r="BB792" s="45"/>
      <c r="BC792" s="45"/>
      <c r="BD792" s="45"/>
      <c r="BE792" s="45"/>
      <c r="BF792" s="45"/>
      <c r="BG792" s="45"/>
      <c r="BH792" s="45"/>
      <c r="BI792" s="45"/>
      <c r="BJ792" s="45"/>
    </row>
    <row r="793" spans="49:62" s="340" customFormat="1">
      <c r="AW793" s="45"/>
      <c r="AX793" s="45"/>
      <c r="AY793" s="45"/>
      <c r="AZ793" s="45"/>
      <c r="BA793" s="45"/>
      <c r="BB793" s="45"/>
      <c r="BC793" s="45"/>
      <c r="BD793" s="45"/>
      <c r="BE793" s="45"/>
      <c r="BF793" s="45"/>
      <c r="BG793" s="45"/>
      <c r="BH793" s="45"/>
      <c r="BI793" s="45"/>
      <c r="BJ793" s="45"/>
    </row>
    <row r="794" spans="49:62" s="340" customFormat="1">
      <c r="AW794" s="45"/>
      <c r="AX794" s="45"/>
      <c r="AY794" s="45"/>
      <c r="AZ794" s="45"/>
      <c r="BA794" s="45"/>
      <c r="BB794" s="45"/>
      <c r="BC794" s="45"/>
      <c r="BD794" s="45"/>
      <c r="BE794" s="45"/>
      <c r="BF794" s="45"/>
      <c r="BG794" s="45"/>
      <c r="BH794" s="45"/>
      <c r="BI794" s="45"/>
      <c r="BJ794" s="45"/>
    </row>
    <row r="795" spans="49:62" s="340" customFormat="1">
      <c r="AW795" s="45"/>
      <c r="AX795" s="45"/>
      <c r="AY795" s="45"/>
      <c r="AZ795" s="45"/>
      <c r="BA795" s="45"/>
      <c r="BB795" s="45"/>
      <c r="BC795" s="45"/>
      <c r="BD795" s="45"/>
      <c r="BE795" s="45"/>
      <c r="BF795" s="45"/>
      <c r="BG795" s="45"/>
      <c r="BH795" s="45"/>
      <c r="BI795" s="45"/>
      <c r="BJ795" s="45"/>
    </row>
    <row r="796" spans="49:62" s="340" customFormat="1"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5"/>
      <c r="BJ796" s="45"/>
    </row>
    <row r="797" spans="49:62" s="340" customFormat="1">
      <c r="AW797" s="45"/>
      <c r="AX797" s="45"/>
      <c r="AY797" s="45"/>
      <c r="AZ797" s="45"/>
      <c r="BA797" s="45"/>
      <c r="BB797" s="45"/>
      <c r="BC797" s="45"/>
      <c r="BD797" s="45"/>
      <c r="BE797" s="45"/>
      <c r="BF797" s="45"/>
      <c r="BG797" s="45"/>
      <c r="BH797" s="45"/>
      <c r="BI797" s="45"/>
      <c r="BJ797" s="45"/>
    </row>
    <row r="798" spans="49:62" s="340" customFormat="1">
      <c r="AW798" s="45"/>
      <c r="AX798" s="45"/>
      <c r="AY798" s="45"/>
      <c r="AZ798" s="45"/>
      <c r="BA798" s="45"/>
      <c r="BB798" s="45"/>
      <c r="BC798" s="45"/>
      <c r="BD798" s="45"/>
      <c r="BE798" s="45"/>
      <c r="BF798" s="45"/>
      <c r="BG798" s="45"/>
      <c r="BH798" s="45"/>
      <c r="BI798" s="45"/>
      <c r="BJ798" s="45"/>
    </row>
    <row r="799" spans="49:62" s="340" customFormat="1">
      <c r="AW799" s="45"/>
      <c r="AX799" s="45"/>
      <c r="AY799" s="45"/>
      <c r="AZ799" s="45"/>
      <c r="BA799" s="45"/>
      <c r="BB799" s="45"/>
      <c r="BC799" s="45"/>
      <c r="BD799" s="45"/>
      <c r="BE799" s="45"/>
      <c r="BF799" s="45"/>
      <c r="BG799" s="45"/>
      <c r="BH799" s="45"/>
      <c r="BI799" s="45"/>
      <c r="BJ799" s="45"/>
    </row>
    <row r="800" spans="49:62" s="340" customFormat="1">
      <c r="AW800" s="45"/>
      <c r="AX800" s="45"/>
      <c r="AY800" s="45"/>
      <c r="AZ800" s="45"/>
      <c r="BA800" s="45"/>
      <c r="BB800" s="45"/>
      <c r="BC800" s="45"/>
      <c r="BD800" s="45"/>
      <c r="BE800" s="45"/>
      <c r="BF800" s="45"/>
      <c r="BG800" s="45"/>
      <c r="BH800" s="45"/>
      <c r="BI800" s="45"/>
      <c r="BJ800" s="45"/>
    </row>
    <row r="801" spans="49:62" s="340" customFormat="1">
      <c r="AW801" s="45"/>
      <c r="AX801" s="45"/>
      <c r="AY801" s="45"/>
      <c r="AZ801" s="45"/>
      <c r="BA801" s="45"/>
      <c r="BB801" s="45"/>
      <c r="BC801" s="45"/>
      <c r="BD801" s="45"/>
      <c r="BE801" s="45"/>
      <c r="BF801" s="45"/>
      <c r="BG801" s="45"/>
      <c r="BH801" s="45"/>
      <c r="BI801" s="45"/>
      <c r="BJ801" s="45"/>
    </row>
    <row r="802" spans="49:62" s="340" customFormat="1"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5"/>
      <c r="BJ802" s="45"/>
    </row>
    <row r="803" spans="49:62" s="340" customFormat="1">
      <c r="AW803" s="45"/>
      <c r="AX803" s="45"/>
      <c r="AY803" s="45"/>
      <c r="AZ803" s="45"/>
      <c r="BA803" s="45"/>
      <c r="BB803" s="45"/>
      <c r="BC803" s="45"/>
      <c r="BD803" s="45"/>
      <c r="BE803" s="45"/>
      <c r="BF803" s="45"/>
      <c r="BG803" s="45"/>
      <c r="BH803" s="45"/>
      <c r="BI803" s="45"/>
      <c r="BJ803" s="45"/>
    </row>
    <row r="804" spans="49:62" s="340" customFormat="1">
      <c r="AW804" s="45"/>
      <c r="AX804" s="45"/>
      <c r="AY804" s="45"/>
      <c r="AZ804" s="45"/>
      <c r="BA804" s="45"/>
      <c r="BB804" s="45"/>
      <c r="BC804" s="45"/>
      <c r="BD804" s="45"/>
      <c r="BE804" s="45"/>
      <c r="BF804" s="45"/>
      <c r="BG804" s="45"/>
      <c r="BH804" s="45"/>
      <c r="BI804" s="45"/>
      <c r="BJ804" s="45"/>
    </row>
    <row r="805" spans="49:62" s="340" customFormat="1">
      <c r="AW805" s="45"/>
      <c r="AX805" s="45"/>
      <c r="AY805" s="45"/>
      <c r="AZ805" s="45"/>
      <c r="BA805" s="45"/>
      <c r="BB805" s="45"/>
      <c r="BC805" s="45"/>
      <c r="BD805" s="45"/>
      <c r="BE805" s="45"/>
      <c r="BF805" s="45"/>
      <c r="BG805" s="45"/>
      <c r="BH805" s="45"/>
      <c r="BI805" s="45"/>
      <c r="BJ805" s="45"/>
    </row>
    <row r="806" spans="49:62" s="340" customFormat="1">
      <c r="AW806" s="45"/>
      <c r="AX806" s="45"/>
      <c r="AY806" s="45"/>
      <c r="AZ806" s="45"/>
      <c r="BA806" s="45"/>
      <c r="BB806" s="45"/>
      <c r="BC806" s="45"/>
      <c r="BD806" s="45"/>
      <c r="BE806" s="45"/>
      <c r="BF806" s="45"/>
      <c r="BG806" s="45"/>
      <c r="BH806" s="45"/>
      <c r="BI806" s="45"/>
      <c r="BJ806" s="45"/>
    </row>
    <row r="807" spans="49:62" s="340" customFormat="1">
      <c r="AW807" s="45"/>
      <c r="AX807" s="45"/>
      <c r="AY807" s="45"/>
      <c r="AZ807" s="45"/>
      <c r="BA807" s="45"/>
      <c r="BB807" s="45"/>
      <c r="BC807" s="45"/>
      <c r="BD807" s="45"/>
      <c r="BE807" s="45"/>
      <c r="BF807" s="45"/>
      <c r="BG807" s="45"/>
      <c r="BH807" s="45"/>
      <c r="BI807" s="45"/>
      <c r="BJ807" s="45"/>
    </row>
    <row r="808" spans="49:62" s="340" customFormat="1">
      <c r="AW808" s="45"/>
      <c r="AX808" s="45"/>
      <c r="AY808" s="45"/>
      <c r="AZ808" s="45"/>
      <c r="BA808" s="45"/>
      <c r="BB808" s="45"/>
      <c r="BC808" s="45"/>
      <c r="BD808" s="45"/>
      <c r="BE808" s="45"/>
      <c r="BF808" s="45"/>
      <c r="BG808" s="45"/>
      <c r="BH808" s="45"/>
      <c r="BI808" s="45"/>
      <c r="BJ808" s="45"/>
    </row>
    <row r="809" spans="49:62" s="340" customFormat="1">
      <c r="AW809" s="45"/>
      <c r="AX809" s="45"/>
      <c r="AY809" s="45"/>
      <c r="AZ809" s="45"/>
      <c r="BA809" s="45"/>
      <c r="BB809" s="45"/>
      <c r="BC809" s="45"/>
      <c r="BD809" s="45"/>
      <c r="BE809" s="45"/>
      <c r="BF809" s="45"/>
      <c r="BG809" s="45"/>
      <c r="BH809" s="45"/>
      <c r="BI809" s="45"/>
      <c r="BJ809" s="45"/>
    </row>
    <row r="810" spans="49:62" s="340" customFormat="1">
      <c r="AW810" s="45"/>
      <c r="AX810" s="45"/>
      <c r="AY810" s="45"/>
      <c r="AZ810" s="45"/>
      <c r="BA810" s="45"/>
      <c r="BB810" s="45"/>
      <c r="BC810" s="45"/>
      <c r="BD810" s="45"/>
      <c r="BE810" s="45"/>
      <c r="BF810" s="45"/>
      <c r="BG810" s="45"/>
      <c r="BH810" s="45"/>
      <c r="BI810" s="45"/>
      <c r="BJ810" s="45"/>
    </row>
    <row r="811" spans="49:62" s="340" customFormat="1">
      <c r="AW811" s="45"/>
      <c r="AX811" s="45"/>
      <c r="AY811" s="45"/>
      <c r="AZ811" s="45"/>
      <c r="BA811" s="45"/>
      <c r="BB811" s="45"/>
      <c r="BC811" s="45"/>
      <c r="BD811" s="45"/>
      <c r="BE811" s="45"/>
      <c r="BF811" s="45"/>
      <c r="BG811" s="45"/>
      <c r="BH811" s="45"/>
      <c r="BI811" s="45"/>
      <c r="BJ811" s="45"/>
    </row>
    <row r="812" spans="49:62" s="340" customFormat="1">
      <c r="AW812" s="45"/>
      <c r="AX812" s="45"/>
      <c r="AY812" s="45"/>
      <c r="AZ812" s="45"/>
      <c r="BA812" s="45"/>
      <c r="BB812" s="45"/>
      <c r="BC812" s="45"/>
      <c r="BD812" s="45"/>
      <c r="BE812" s="45"/>
      <c r="BF812" s="45"/>
      <c r="BG812" s="45"/>
      <c r="BH812" s="45"/>
      <c r="BI812" s="45"/>
      <c r="BJ812" s="45"/>
    </row>
    <row r="813" spans="49:62" s="340" customFormat="1">
      <c r="AW813" s="45"/>
      <c r="AX813" s="45"/>
      <c r="AY813" s="45"/>
      <c r="AZ813" s="45"/>
      <c r="BA813" s="45"/>
      <c r="BB813" s="45"/>
      <c r="BC813" s="45"/>
      <c r="BD813" s="45"/>
      <c r="BE813" s="45"/>
      <c r="BF813" s="45"/>
      <c r="BG813" s="45"/>
      <c r="BH813" s="45"/>
      <c r="BI813" s="45"/>
      <c r="BJ813" s="45"/>
    </row>
    <row r="814" spans="49:62" s="340" customFormat="1">
      <c r="AW814" s="45"/>
      <c r="AX814" s="45"/>
      <c r="AY814" s="45"/>
      <c r="AZ814" s="45"/>
      <c r="BA814" s="45"/>
      <c r="BB814" s="45"/>
      <c r="BC814" s="45"/>
      <c r="BD814" s="45"/>
      <c r="BE814" s="45"/>
      <c r="BF814" s="45"/>
      <c r="BG814" s="45"/>
      <c r="BH814" s="45"/>
      <c r="BI814" s="45"/>
      <c r="BJ814" s="45"/>
    </row>
    <row r="815" spans="49:62" s="340" customFormat="1"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5"/>
      <c r="BJ815" s="45"/>
    </row>
    <row r="816" spans="49:62" s="340" customFormat="1">
      <c r="AW816" s="45"/>
      <c r="AX816" s="45"/>
      <c r="AY816" s="45"/>
      <c r="AZ816" s="45"/>
      <c r="BA816" s="45"/>
      <c r="BB816" s="45"/>
      <c r="BC816" s="45"/>
      <c r="BD816" s="45"/>
      <c r="BE816" s="45"/>
      <c r="BF816" s="45"/>
      <c r="BG816" s="45"/>
      <c r="BH816" s="45"/>
      <c r="BI816" s="45"/>
      <c r="BJ816" s="45"/>
    </row>
    <row r="817" spans="49:62" s="340" customFormat="1">
      <c r="AW817" s="45"/>
      <c r="AX817" s="45"/>
      <c r="AY817" s="45"/>
      <c r="AZ817" s="45"/>
      <c r="BA817" s="45"/>
      <c r="BB817" s="45"/>
      <c r="BC817" s="45"/>
      <c r="BD817" s="45"/>
      <c r="BE817" s="45"/>
      <c r="BF817" s="45"/>
      <c r="BG817" s="45"/>
      <c r="BH817" s="45"/>
      <c r="BI817" s="45"/>
      <c r="BJ817" s="45"/>
    </row>
    <row r="818" spans="49:62" s="340" customFormat="1">
      <c r="AW818" s="45"/>
      <c r="AX818" s="45"/>
      <c r="AY818" s="45"/>
      <c r="AZ818" s="45"/>
      <c r="BA818" s="45"/>
      <c r="BB818" s="45"/>
      <c r="BC818" s="45"/>
      <c r="BD818" s="45"/>
      <c r="BE818" s="45"/>
      <c r="BF818" s="45"/>
      <c r="BG818" s="45"/>
      <c r="BH818" s="45"/>
      <c r="BI818" s="45"/>
      <c r="BJ818" s="45"/>
    </row>
    <row r="819" spans="49:62" s="340" customFormat="1">
      <c r="AW819" s="45"/>
      <c r="AX819" s="45"/>
      <c r="AY819" s="45"/>
      <c r="AZ819" s="45"/>
      <c r="BA819" s="45"/>
      <c r="BB819" s="45"/>
      <c r="BC819" s="45"/>
      <c r="BD819" s="45"/>
      <c r="BE819" s="45"/>
      <c r="BF819" s="45"/>
      <c r="BG819" s="45"/>
      <c r="BH819" s="45"/>
      <c r="BI819" s="45"/>
      <c r="BJ819" s="45"/>
    </row>
    <row r="820" spans="49:62" s="340" customFormat="1">
      <c r="AW820" s="45"/>
      <c r="AX820" s="45"/>
      <c r="AY820" s="45"/>
      <c r="AZ820" s="45"/>
      <c r="BA820" s="45"/>
      <c r="BB820" s="45"/>
      <c r="BC820" s="45"/>
      <c r="BD820" s="45"/>
      <c r="BE820" s="45"/>
      <c r="BF820" s="45"/>
      <c r="BG820" s="45"/>
      <c r="BH820" s="45"/>
      <c r="BI820" s="45"/>
      <c r="BJ820" s="45"/>
    </row>
    <row r="821" spans="49:62" s="340" customFormat="1"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5"/>
      <c r="BJ821" s="45"/>
    </row>
    <row r="822" spans="49:62" s="340" customFormat="1">
      <c r="AW822" s="45"/>
      <c r="AX822" s="45"/>
      <c r="AY822" s="45"/>
      <c r="AZ822" s="45"/>
      <c r="BA822" s="45"/>
      <c r="BB822" s="45"/>
      <c r="BC822" s="45"/>
      <c r="BD822" s="45"/>
      <c r="BE822" s="45"/>
      <c r="BF822" s="45"/>
      <c r="BG822" s="45"/>
      <c r="BH822" s="45"/>
      <c r="BI822" s="45"/>
      <c r="BJ822" s="45"/>
    </row>
    <row r="823" spans="49:62" s="340" customFormat="1">
      <c r="AW823" s="45"/>
      <c r="AX823" s="45"/>
      <c r="AY823" s="45"/>
      <c r="AZ823" s="45"/>
      <c r="BA823" s="45"/>
      <c r="BB823" s="45"/>
      <c r="BC823" s="45"/>
      <c r="BD823" s="45"/>
      <c r="BE823" s="45"/>
      <c r="BF823" s="45"/>
      <c r="BG823" s="45"/>
      <c r="BH823" s="45"/>
      <c r="BI823" s="45"/>
      <c r="BJ823" s="45"/>
    </row>
    <row r="824" spans="49:62" s="340" customFormat="1">
      <c r="AW824" s="45"/>
      <c r="AX824" s="45"/>
      <c r="AY824" s="45"/>
      <c r="AZ824" s="45"/>
      <c r="BA824" s="45"/>
      <c r="BB824" s="45"/>
      <c r="BC824" s="45"/>
      <c r="BD824" s="45"/>
      <c r="BE824" s="45"/>
      <c r="BF824" s="45"/>
      <c r="BG824" s="45"/>
      <c r="BH824" s="45"/>
      <c r="BI824" s="45"/>
      <c r="BJ824" s="45"/>
    </row>
    <row r="825" spans="49:62" s="340" customFormat="1">
      <c r="AW825" s="45"/>
      <c r="AX825" s="45"/>
      <c r="AY825" s="45"/>
      <c r="AZ825" s="45"/>
      <c r="BA825" s="45"/>
      <c r="BB825" s="45"/>
      <c r="BC825" s="45"/>
      <c r="BD825" s="45"/>
      <c r="BE825" s="45"/>
      <c r="BF825" s="45"/>
      <c r="BG825" s="45"/>
      <c r="BH825" s="45"/>
      <c r="BI825" s="45"/>
      <c r="BJ825" s="45"/>
    </row>
    <row r="826" spans="49:62" s="340" customFormat="1">
      <c r="AW826" s="45"/>
      <c r="AX826" s="45"/>
      <c r="AY826" s="45"/>
      <c r="AZ826" s="45"/>
      <c r="BA826" s="45"/>
      <c r="BB826" s="45"/>
      <c r="BC826" s="45"/>
      <c r="BD826" s="45"/>
      <c r="BE826" s="45"/>
      <c r="BF826" s="45"/>
      <c r="BG826" s="45"/>
      <c r="BH826" s="45"/>
      <c r="BI826" s="45"/>
      <c r="BJ826" s="45"/>
    </row>
    <row r="827" spans="49:62" s="340" customFormat="1"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  <c r="BI827" s="45"/>
      <c r="BJ827" s="45"/>
    </row>
    <row r="828" spans="49:62" s="340" customFormat="1"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5"/>
      <c r="BJ828" s="45"/>
    </row>
    <row r="829" spans="49:62" s="340" customFormat="1">
      <c r="AW829" s="45"/>
      <c r="AX829" s="45"/>
      <c r="AY829" s="45"/>
      <c r="AZ829" s="45"/>
      <c r="BA829" s="45"/>
      <c r="BB829" s="45"/>
      <c r="BC829" s="45"/>
      <c r="BD829" s="45"/>
      <c r="BE829" s="45"/>
      <c r="BF829" s="45"/>
      <c r="BG829" s="45"/>
      <c r="BH829" s="45"/>
      <c r="BI829" s="45"/>
      <c r="BJ829" s="45"/>
    </row>
    <row r="830" spans="49:62" s="340" customFormat="1">
      <c r="AW830" s="45"/>
      <c r="AX830" s="45"/>
      <c r="AY830" s="45"/>
      <c r="AZ830" s="45"/>
      <c r="BA830" s="45"/>
      <c r="BB830" s="45"/>
      <c r="BC830" s="45"/>
      <c r="BD830" s="45"/>
      <c r="BE830" s="45"/>
      <c r="BF830" s="45"/>
      <c r="BG830" s="45"/>
      <c r="BH830" s="45"/>
      <c r="BI830" s="45"/>
      <c r="BJ830" s="45"/>
    </row>
    <row r="831" spans="49:62" s="340" customFormat="1">
      <c r="AW831" s="45"/>
      <c r="AX831" s="45"/>
      <c r="AY831" s="45"/>
      <c r="AZ831" s="45"/>
      <c r="BA831" s="45"/>
      <c r="BB831" s="45"/>
      <c r="BC831" s="45"/>
      <c r="BD831" s="45"/>
      <c r="BE831" s="45"/>
      <c r="BF831" s="45"/>
      <c r="BG831" s="45"/>
      <c r="BH831" s="45"/>
      <c r="BI831" s="45"/>
      <c r="BJ831" s="45"/>
    </row>
    <row r="832" spans="49:62" s="340" customFormat="1">
      <c r="AW832" s="45"/>
      <c r="AX832" s="45"/>
      <c r="AY832" s="45"/>
      <c r="AZ832" s="45"/>
      <c r="BA832" s="45"/>
      <c r="BB832" s="45"/>
      <c r="BC832" s="45"/>
      <c r="BD832" s="45"/>
      <c r="BE832" s="45"/>
      <c r="BF832" s="45"/>
      <c r="BG832" s="45"/>
      <c r="BH832" s="45"/>
      <c r="BI832" s="45"/>
      <c r="BJ832" s="45"/>
    </row>
    <row r="833" spans="49:62" s="340" customFormat="1">
      <c r="AW833" s="45"/>
      <c r="AX833" s="45"/>
      <c r="AY833" s="45"/>
      <c r="AZ833" s="45"/>
      <c r="BA833" s="45"/>
      <c r="BB833" s="45"/>
      <c r="BC833" s="45"/>
      <c r="BD833" s="45"/>
      <c r="BE833" s="45"/>
      <c r="BF833" s="45"/>
      <c r="BG833" s="45"/>
      <c r="BH833" s="45"/>
      <c r="BI833" s="45"/>
      <c r="BJ833" s="45"/>
    </row>
    <row r="834" spans="49:62" s="340" customFormat="1"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5"/>
      <c r="BJ834" s="45"/>
    </row>
    <row r="835" spans="49:62" s="340" customFormat="1">
      <c r="AW835" s="45"/>
      <c r="AX835" s="45"/>
      <c r="AY835" s="45"/>
      <c r="AZ835" s="45"/>
      <c r="BA835" s="45"/>
      <c r="BB835" s="45"/>
      <c r="BC835" s="45"/>
      <c r="BD835" s="45"/>
      <c r="BE835" s="45"/>
      <c r="BF835" s="45"/>
      <c r="BG835" s="45"/>
      <c r="BH835" s="45"/>
      <c r="BI835" s="45"/>
      <c r="BJ835" s="45"/>
    </row>
    <row r="836" spans="49:62" s="340" customFormat="1">
      <c r="AW836" s="45"/>
      <c r="AX836" s="45"/>
      <c r="AY836" s="45"/>
      <c r="AZ836" s="45"/>
      <c r="BA836" s="45"/>
      <c r="BB836" s="45"/>
      <c r="BC836" s="45"/>
      <c r="BD836" s="45"/>
      <c r="BE836" s="45"/>
      <c r="BF836" s="45"/>
      <c r="BG836" s="45"/>
      <c r="BH836" s="45"/>
      <c r="BI836" s="45"/>
      <c r="BJ836" s="45"/>
    </row>
    <row r="837" spans="49:62" s="340" customFormat="1">
      <c r="AW837" s="45"/>
      <c r="AX837" s="45"/>
      <c r="AY837" s="45"/>
      <c r="AZ837" s="45"/>
      <c r="BA837" s="45"/>
      <c r="BB837" s="45"/>
      <c r="BC837" s="45"/>
      <c r="BD837" s="45"/>
      <c r="BE837" s="45"/>
      <c r="BF837" s="45"/>
      <c r="BG837" s="45"/>
      <c r="BH837" s="45"/>
      <c r="BI837" s="45"/>
      <c r="BJ837" s="45"/>
    </row>
    <row r="838" spans="49:62" s="340" customFormat="1">
      <c r="AW838" s="45"/>
      <c r="AX838" s="45"/>
      <c r="AY838" s="45"/>
      <c r="AZ838" s="45"/>
      <c r="BA838" s="45"/>
      <c r="BB838" s="45"/>
      <c r="BC838" s="45"/>
      <c r="BD838" s="45"/>
      <c r="BE838" s="45"/>
      <c r="BF838" s="45"/>
      <c r="BG838" s="45"/>
      <c r="BH838" s="45"/>
      <c r="BI838" s="45"/>
      <c r="BJ838" s="45"/>
    </row>
    <row r="839" spans="49:62" s="340" customFormat="1">
      <c r="AW839" s="45"/>
      <c r="AX839" s="45"/>
      <c r="AY839" s="45"/>
      <c r="AZ839" s="45"/>
      <c r="BA839" s="45"/>
      <c r="BB839" s="45"/>
      <c r="BC839" s="45"/>
      <c r="BD839" s="45"/>
      <c r="BE839" s="45"/>
      <c r="BF839" s="45"/>
      <c r="BG839" s="45"/>
      <c r="BH839" s="45"/>
      <c r="BI839" s="45"/>
      <c r="BJ839" s="45"/>
    </row>
    <row r="840" spans="49:62" s="340" customFormat="1">
      <c r="AW840" s="45"/>
      <c r="AX840" s="45"/>
      <c r="AY840" s="45"/>
      <c r="AZ840" s="45"/>
      <c r="BA840" s="45"/>
      <c r="BB840" s="45"/>
      <c r="BC840" s="45"/>
      <c r="BD840" s="45"/>
      <c r="BE840" s="45"/>
      <c r="BF840" s="45"/>
      <c r="BG840" s="45"/>
      <c r="BH840" s="45"/>
      <c r="BI840" s="45"/>
      <c r="BJ840" s="45"/>
    </row>
    <row r="841" spans="49:62" s="340" customFormat="1">
      <c r="AW841" s="45"/>
      <c r="AX841" s="45"/>
      <c r="AY841" s="45"/>
      <c r="AZ841" s="45"/>
      <c r="BA841" s="45"/>
      <c r="BB841" s="45"/>
      <c r="BC841" s="45"/>
      <c r="BD841" s="45"/>
      <c r="BE841" s="45"/>
      <c r="BF841" s="45"/>
      <c r="BG841" s="45"/>
      <c r="BH841" s="45"/>
      <c r="BI841" s="45"/>
      <c r="BJ841" s="45"/>
    </row>
    <row r="842" spans="49:62" s="340" customFormat="1">
      <c r="AW842" s="45"/>
      <c r="AX842" s="45"/>
      <c r="AY842" s="45"/>
      <c r="AZ842" s="45"/>
      <c r="BA842" s="45"/>
      <c r="BB842" s="45"/>
      <c r="BC842" s="45"/>
      <c r="BD842" s="45"/>
      <c r="BE842" s="45"/>
      <c r="BF842" s="45"/>
      <c r="BG842" s="45"/>
      <c r="BH842" s="45"/>
      <c r="BI842" s="45"/>
      <c r="BJ842" s="45"/>
    </row>
    <row r="843" spans="49:62" s="340" customFormat="1">
      <c r="AW843" s="45"/>
      <c r="AX843" s="45"/>
      <c r="AY843" s="45"/>
      <c r="AZ843" s="45"/>
      <c r="BA843" s="45"/>
      <c r="BB843" s="45"/>
      <c r="BC843" s="45"/>
      <c r="BD843" s="45"/>
      <c r="BE843" s="45"/>
      <c r="BF843" s="45"/>
      <c r="BG843" s="45"/>
      <c r="BH843" s="45"/>
      <c r="BI843" s="45"/>
      <c r="BJ843" s="45"/>
    </row>
    <row r="844" spans="49:62" s="340" customFormat="1">
      <c r="AW844" s="45"/>
      <c r="AX844" s="45"/>
      <c r="AY844" s="45"/>
      <c r="AZ844" s="45"/>
      <c r="BA844" s="45"/>
      <c r="BB844" s="45"/>
      <c r="BC844" s="45"/>
      <c r="BD844" s="45"/>
      <c r="BE844" s="45"/>
      <c r="BF844" s="45"/>
      <c r="BG844" s="45"/>
      <c r="BH844" s="45"/>
      <c r="BI844" s="45"/>
      <c r="BJ844" s="45"/>
    </row>
    <row r="845" spans="49:62" s="340" customFormat="1">
      <c r="AW845" s="45"/>
      <c r="AX845" s="45"/>
      <c r="AY845" s="45"/>
      <c r="AZ845" s="45"/>
      <c r="BA845" s="45"/>
      <c r="BB845" s="45"/>
      <c r="BC845" s="45"/>
      <c r="BD845" s="45"/>
      <c r="BE845" s="45"/>
      <c r="BF845" s="45"/>
      <c r="BG845" s="45"/>
      <c r="BH845" s="45"/>
      <c r="BI845" s="45"/>
      <c r="BJ845" s="45"/>
    </row>
    <row r="846" spans="49:62" s="340" customFormat="1">
      <c r="AW846" s="45"/>
      <c r="AX846" s="45"/>
      <c r="AY846" s="45"/>
      <c r="AZ846" s="45"/>
      <c r="BA846" s="45"/>
      <c r="BB846" s="45"/>
      <c r="BC846" s="45"/>
      <c r="BD846" s="45"/>
      <c r="BE846" s="45"/>
      <c r="BF846" s="45"/>
      <c r="BG846" s="45"/>
      <c r="BH846" s="45"/>
      <c r="BI846" s="45"/>
      <c r="BJ846" s="45"/>
    </row>
    <row r="847" spans="49:62" s="340" customFormat="1"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5"/>
      <c r="BJ847" s="45"/>
    </row>
    <row r="848" spans="49:62" s="340" customFormat="1">
      <c r="AW848" s="45"/>
      <c r="AX848" s="45"/>
      <c r="AY848" s="45"/>
      <c r="AZ848" s="45"/>
      <c r="BA848" s="45"/>
      <c r="BB848" s="45"/>
      <c r="BC848" s="45"/>
      <c r="BD848" s="45"/>
      <c r="BE848" s="45"/>
      <c r="BF848" s="45"/>
      <c r="BG848" s="45"/>
      <c r="BH848" s="45"/>
      <c r="BI848" s="45"/>
      <c r="BJ848" s="45"/>
    </row>
    <row r="849" spans="49:62" s="340" customFormat="1">
      <c r="AW849" s="45"/>
      <c r="AX849" s="45"/>
      <c r="AY849" s="45"/>
      <c r="AZ849" s="45"/>
      <c r="BA849" s="45"/>
      <c r="BB849" s="45"/>
      <c r="BC849" s="45"/>
      <c r="BD849" s="45"/>
      <c r="BE849" s="45"/>
      <c r="BF849" s="45"/>
      <c r="BG849" s="45"/>
      <c r="BH849" s="45"/>
      <c r="BI849" s="45"/>
      <c r="BJ849" s="45"/>
    </row>
    <row r="850" spans="49:62" s="340" customFormat="1">
      <c r="AW850" s="45"/>
      <c r="AX850" s="45"/>
      <c r="AY850" s="45"/>
      <c r="AZ850" s="45"/>
      <c r="BA850" s="45"/>
      <c r="BB850" s="45"/>
      <c r="BC850" s="45"/>
      <c r="BD850" s="45"/>
      <c r="BE850" s="45"/>
      <c r="BF850" s="45"/>
      <c r="BG850" s="45"/>
      <c r="BH850" s="45"/>
      <c r="BI850" s="45"/>
      <c r="BJ850" s="45"/>
    </row>
    <row r="851" spans="49:62" s="340" customFormat="1">
      <c r="AW851" s="45"/>
      <c r="AX851" s="45"/>
      <c r="AY851" s="45"/>
      <c r="AZ851" s="45"/>
      <c r="BA851" s="45"/>
      <c r="BB851" s="45"/>
      <c r="BC851" s="45"/>
      <c r="BD851" s="45"/>
      <c r="BE851" s="45"/>
      <c r="BF851" s="45"/>
      <c r="BG851" s="45"/>
      <c r="BH851" s="45"/>
      <c r="BI851" s="45"/>
      <c r="BJ851" s="45"/>
    </row>
    <row r="852" spans="49:62" s="340" customFormat="1">
      <c r="AW852" s="45"/>
      <c r="AX852" s="45"/>
      <c r="AY852" s="45"/>
      <c r="AZ852" s="45"/>
      <c r="BA852" s="45"/>
      <c r="BB852" s="45"/>
      <c r="BC852" s="45"/>
      <c r="BD852" s="45"/>
      <c r="BE852" s="45"/>
      <c r="BF852" s="45"/>
      <c r="BG852" s="45"/>
      <c r="BH852" s="45"/>
      <c r="BI852" s="45"/>
      <c r="BJ852" s="45"/>
    </row>
    <row r="853" spans="49:62" s="340" customFormat="1"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5"/>
      <c r="BJ853" s="45"/>
    </row>
    <row r="854" spans="49:62" s="340" customFormat="1">
      <c r="AW854" s="45"/>
      <c r="AX854" s="45"/>
      <c r="AY854" s="45"/>
      <c r="AZ854" s="45"/>
      <c r="BA854" s="45"/>
      <c r="BB854" s="45"/>
      <c r="BC854" s="45"/>
      <c r="BD854" s="45"/>
      <c r="BE854" s="45"/>
      <c r="BF854" s="45"/>
      <c r="BG854" s="45"/>
      <c r="BH854" s="45"/>
      <c r="BI854" s="45"/>
      <c r="BJ854" s="45"/>
    </row>
    <row r="855" spans="49:62" s="340" customFormat="1">
      <c r="AW855" s="45"/>
      <c r="AX855" s="45"/>
      <c r="AY855" s="45"/>
      <c r="AZ855" s="45"/>
      <c r="BA855" s="45"/>
      <c r="BB855" s="45"/>
      <c r="BC855" s="45"/>
      <c r="BD855" s="45"/>
      <c r="BE855" s="45"/>
      <c r="BF855" s="45"/>
      <c r="BG855" s="45"/>
      <c r="BH855" s="45"/>
      <c r="BI855" s="45"/>
      <c r="BJ855" s="45"/>
    </row>
    <row r="856" spans="49:62" s="340" customFormat="1">
      <c r="AW856" s="45"/>
      <c r="AX856" s="45"/>
      <c r="AY856" s="45"/>
      <c r="AZ856" s="45"/>
      <c r="BA856" s="45"/>
      <c r="BB856" s="45"/>
      <c r="BC856" s="45"/>
      <c r="BD856" s="45"/>
      <c r="BE856" s="45"/>
      <c r="BF856" s="45"/>
      <c r="BG856" s="45"/>
      <c r="BH856" s="45"/>
      <c r="BI856" s="45"/>
      <c r="BJ856" s="45"/>
    </row>
    <row r="857" spans="49:62" s="340" customFormat="1">
      <c r="AW857" s="45"/>
      <c r="AX857" s="45"/>
      <c r="AY857" s="45"/>
      <c r="AZ857" s="45"/>
      <c r="BA857" s="45"/>
      <c r="BB857" s="45"/>
      <c r="BC857" s="45"/>
      <c r="BD857" s="45"/>
      <c r="BE857" s="45"/>
      <c r="BF857" s="45"/>
      <c r="BG857" s="45"/>
      <c r="BH857" s="45"/>
      <c r="BI857" s="45"/>
      <c r="BJ857" s="45"/>
    </row>
    <row r="858" spans="49:62" s="340" customFormat="1">
      <c r="AW858" s="45"/>
      <c r="AX858" s="45"/>
      <c r="AY858" s="45"/>
      <c r="AZ858" s="45"/>
      <c r="BA858" s="45"/>
      <c r="BB858" s="45"/>
      <c r="BC858" s="45"/>
      <c r="BD858" s="45"/>
      <c r="BE858" s="45"/>
      <c r="BF858" s="45"/>
      <c r="BG858" s="45"/>
      <c r="BH858" s="45"/>
      <c r="BI858" s="45"/>
      <c r="BJ858" s="45"/>
    </row>
    <row r="859" spans="49:62" s="340" customFormat="1">
      <c r="AW859" s="45"/>
      <c r="AX859" s="45"/>
      <c r="AY859" s="45"/>
      <c r="AZ859" s="45"/>
      <c r="BA859" s="45"/>
      <c r="BB859" s="45"/>
      <c r="BC859" s="45"/>
      <c r="BD859" s="45"/>
      <c r="BE859" s="45"/>
      <c r="BF859" s="45"/>
      <c r="BG859" s="45"/>
      <c r="BH859" s="45"/>
      <c r="BI859" s="45"/>
      <c r="BJ859" s="45"/>
    </row>
    <row r="860" spans="49:62" s="340" customFormat="1"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5"/>
      <c r="BJ860" s="45"/>
    </row>
    <row r="861" spans="49:62" s="340" customFormat="1">
      <c r="AW861" s="45"/>
      <c r="AX861" s="45"/>
      <c r="AY861" s="45"/>
      <c r="AZ861" s="45"/>
      <c r="BA861" s="45"/>
      <c r="BB861" s="45"/>
      <c r="BC861" s="45"/>
      <c r="BD861" s="45"/>
      <c r="BE861" s="45"/>
      <c r="BF861" s="45"/>
      <c r="BG861" s="45"/>
      <c r="BH861" s="45"/>
      <c r="BI861" s="45"/>
      <c r="BJ861" s="45"/>
    </row>
    <row r="862" spans="49:62" s="340" customFormat="1">
      <c r="AW862" s="45"/>
      <c r="AX862" s="45"/>
      <c r="AY862" s="45"/>
      <c r="AZ862" s="45"/>
      <c r="BA862" s="45"/>
      <c r="BB862" s="45"/>
      <c r="BC862" s="45"/>
      <c r="BD862" s="45"/>
      <c r="BE862" s="45"/>
      <c r="BF862" s="45"/>
      <c r="BG862" s="45"/>
      <c r="BH862" s="45"/>
      <c r="BI862" s="45"/>
      <c r="BJ862" s="45"/>
    </row>
    <row r="863" spans="49:62" s="340" customFormat="1">
      <c r="AW863" s="45"/>
      <c r="AX863" s="45"/>
      <c r="AY863" s="45"/>
      <c r="AZ863" s="45"/>
      <c r="BA863" s="45"/>
      <c r="BB863" s="45"/>
      <c r="BC863" s="45"/>
      <c r="BD863" s="45"/>
      <c r="BE863" s="45"/>
      <c r="BF863" s="45"/>
      <c r="BG863" s="45"/>
      <c r="BH863" s="45"/>
      <c r="BI863" s="45"/>
      <c r="BJ863" s="45"/>
    </row>
    <row r="864" spans="49:62" s="340" customFormat="1">
      <c r="AW864" s="45"/>
      <c r="AX864" s="45"/>
      <c r="AY864" s="45"/>
      <c r="AZ864" s="45"/>
      <c r="BA864" s="45"/>
      <c r="BB864" s="45"/>
      <c r="BC864" s="45"/>
      <c r="BD864" s="45"/>
      <c r="BE864" s="45"/>
      <c r="BF864" s="45"/>
      <c r="BG864" s="45"/>
      <c r="BH864" s="45"/>
      <c r="BI864" s="45"/>
      <c r="BJ864" s="45"/>
    </row>
    <row r="865" spans="49:62" s="340" customFormat="1">
      <c r="AW865" s="45"/>
      <c r="AX865" s="45"/>
      <c r="AY865" s="45"/>
      <c r="AZ865" s="45"/>
      <c r="BA865" s="45"/>
      <c r="BB865" s="45"/>
      <c r="BC865" s="45"/>
      <c r="BD865" s="45"/>
      <c r="BE865" s="45"/>
      <c r="BF865" s="45"/>
      <c r="BG865" s="45"/>
      <c r="BH865" s="45"/>
      <c r="BI865" s="45"/>
      <c r="BJ865" s="45"/>
    </row>
    <row r="866" spans="49:62" s="340" customFormat="1"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5"/>
      <c r="BJ866" s="45"/>
    </row>
    <row r="867" spans="49:62" s="340" customFormat="1">
      <c r="AW867" s="45"/>
      <c r="AX867" s="45"/>
      <c r="AY867" s="45"/>
      <c r="AZ867" s="45"/>
      <c r="BA867" s="45"/>
      <c r="BB867" s="45"/>
      <c r="BC867" s="45"/>
      <c r="BD867" s="45"/>
      <c r="BE867" s="45"/>
      <c r="BF867" s="45"/>
      <c r="BG867" s="45"/>
      <c r="BH867" s="45"/>
      <c r="BI867" s="45"/>
      <c r="BJ867" s="45"/>
    </row>
    <row r="868" spans="49:62" s="340" customFormat="1">
      <c r="AW868" s="45"/>
      <c r="AX868" s="45"/>
      <c r="AY868" s="45"/>
      <c r="AZ868" s="45"/>
      <c r="BA868" s="45"/>
      <c r="BB868" s="45"/>
      <c r="BC868" s="45"/>
      <c r="BD868" s="45"/>
      <c r="BE868" s="45"/>
      <c r="BF868" s="45"/>
      <c r="BG868" s="45"/>
      <c r="BH868" s="45"/>
      <c r="BI868" s="45"/>
      <c r="BJ868" s="45"/>
    </row>
    <row r="869" spans="49:62" s="340" customFormat="1">
      <c r="AW869" s="45"/>
      <c r="AX869" s="45"/>
      <c r="AY869" s="45"/>
      <c r="AZ869" s="45"/>
      <c r="BA869" s="45"/>
      <c r="BB869" s="45"/>
      <c r="BC869" s="45"/>
      <c r="BD869" s="45"/>
      <c r="BE869" s="45"/>
      <c r="BF869" s="45"/>
      <c r="BG869" s="45"/>
      <c r="BH869" s="45"/>
      <c r="BI869" s="45"/>
      <c r="BJ869" s="45"/>
    </row>
    <row r="870" spans="49:62" s="340" customFormat="1">
      <c r="AW870" s="45"/>
      <c r="AX870" s="45"/>
      <c r="AY870" s="45"/>
      <c r="AZ870" s="45"/>
      <c r="BA870" s="45"/>
      <c r="BB870" s="45"/>
      <c r="BC870" s="45"/>
      <c r="BD870" s="45"/>
      <c r="BE870" s="45"/>
      <c r="BF870" s="45"/>
      <c r="BG870" s="45"/>
      <c r="BH870" s="45"/>
      <c r="BI870" s="45"/>
      <c r="BJ870" s="45"/>
    </row>
    <row r="871" spans="49:62" s="340" customFormat="1">
      <c r="AW871" s="45"/>
      <c r="AX871" s="45"/>
      <c r="AY871" s="45"/>
      <c r="AZ871" s="45"/>
      <c r="BA871" s="45"/>
      <c r="BB871" s="45"/>
      <c r="BC871" s="45"/>
      <c r="BD871" s="45"/>
      <c r="BE871" s="45"/>
      <c r="BF871" s="45"/>
      <c r="BG871" s="45"/>
      <c r="BH871" s="45"/>
      <c r="BI871" s="45"/>
      <c r="BJ871" s="45"/>
    </row>
    <row r="872" spans="49:62" s="340" customFormat="1">
      <c r="AW872" s="45"/>
      <c r="AX872" s="45"/>
      <c r="AY872" s="45"/>
      <c r="AZ872" s="45"/>
      <c r="BA872" s="45"/>
      <c r="BB872" s="45"/>
      <c r="BC872" s="45"/>
      <c r="BD872" s="45"/>
      <c r="BE872" s="45"/>
      <c r="BF872" s="45"/>
      <c r="BG872" s="45"/>
      <c r="BH872" s="45"/>
      <c r="BI872" s="45"/>
      <c r="BJ872" s="45"/>
    </row>
    <row r="873" spans="49:62" s="340" customFormat="1">
      <c r="AW873" s="45"/>
      <c r="AX873" s="45"/>
      <c r="AY873" s="45"/>
      <c r="AZ873" s="45"/>
      <c r="BA873" s="45"/>
      <c r="BB873" s="45"/>
      <c r="BC873" s="45"/>
      <c r="BD873" s="45"/>
      <c r="BE873" s="45"/>
      <c r="BF873" s="45"/>
      <c r="BG873" s="45"/>
      <c r="BH873" s="45"/>
      <c r="BI873" s="45"/>
      <c r="BJ873" s="45"/>
    </row>
    <row r="874" spans="49:62" s="340" customFormat="1">
      <c r="AW874" s="45"/>
      <c r="AX874" s="45"/>
      <c r="AY874" s="45"/>
      <c r="AZ874" s="45"/>
      <c r="BA874" s="45"/>
      <c r="BB874" s="45"/>
      <c r="BC874" s="45"/>
      <c r="BD874" s="45"/>
      <c r="BE874" s="45"/>
      <c r="BF874" s="45"/>
      <c r="BG874" s="45"/>
      <c r="BH874" s="45"/>
      <c r="BI874" s="45"/>
      <c r="BJ874" s="45"/>
    </row>
    <row r="875" spans="49:62" s="340" customFormat="1">
      <c r="AW875" s="45"/>
      <c r="AX875" s="45"/>
      <c r="AY875" s="45"/>
      <c r="AZ875" s="45"/>
      <c r="BA875" s="45"/>
      <c r="BB875" s="45"/>
      <c r="BC875" s="45"/>
      <c r="BD875" s="45"/>
      <c r="BE875" s="45"/>
      <c r="BF875" s="45"/>
      <c r="BG875" s="45"/>
      <c r="BH875" s="45"/>
      <c r="BI875" s="45"/>
      <c r="BJ875" s="45"/>
    </row>
    <row r="876" spans="49:62" s="340" customFormat="1">
      <c r="AW876" s="45"/>
      <c r="AX876" s="45"/>
      <c r="AY876" s="45"/>
      <c r="AZ876" s="45"/>
      <c r="BA876" s="45"/>
      <c r="BB876" s="45"/>
      <c r="BC876" s="45"/>
      <c r="BD876" s="45"/>
      <c r="BE876" s="45"/>
      <c r="BF876" s="45"/>
      <c r="BG876" s="45"/>
      <c r="BH876" s="45"/>
      <c r="BI876" s="45"/>
      <c r="BJ876" s="45"/>
    </row>
    <row r="877" spans="49:62" s="340" customFormat="1">
      <c r="AW877" s="45"/>
      <c r="AX877" s="45"/>
      <c r="AY877" s="45"/>
      <c r="AZ877" s="45"/>
      <c r="BA877" s="45"/>
      <c r="BB877" s="45"/>
      <c r="BC877" s="45"/>
      <c r="BD877" s="45"/>
      <c r="BE877" s="45"/>
      <c r="BF877" s="45"/>
      <c r="BG877" s="45"/>
      <c r="BH877" s="45"/>
      <c r="BI877" s="45"/>
      <c r="BJ877" s="45"/>
    </row>
    <row r="878" spans="49:62" s="340" customFormat="1">
      <c r="AW878" s="45"/>
      <c r="AX878" s="45"/>
      <c r="AY878" s="45"/>
      <c r="AZ878" s="45"/>
      <c r="BA878" s="45"/>
      <c r="BB878" s="45"/>
      <c r="BC878" s="45"/>
      <c r="BD878" s="45"/>
      <c r="BE878" s="45"/>
      <c r="BF878" s="45"/>
      <c r="BG878" s="45"/>
      <c r="BH878" s="45"/>
      <c r="BI878" s="45"/>
      <c r="BJ878" s="45"/>
    </row>
    <row r="879" spans="49:62" s="340" customFormat="1">
      <c r="AW879" s="45"/>
      <c r="AX879" s="45"/>
      <c r="AY879" s="45"/>
      <c r="AZ879" s="45"/>
      <c r="BA879" s="45"/>
      <c r="BB879" s="45"/>
      <c r="BC879" s="45"/>
      <c r="BD879" s="45"/>
      <c r="BE879" s="45"/>
      <c r="BF879" s="45"/>
      <c r="BG879" s="45"/>
      <c r="BH879" s="45"/>
      <c r="BI879" s="45"/>
      <c r="BJ879" s="45"/>
    </row>
    <row r="880" spans="49:62" s="340" customFormat="1"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5"/>
      <c r="BJ880" s="45"/>
    </row>
    <row r="881" spans="49:62" s="340" customFormat="1">
      <c r="AW881" s="45"/>
      <c r="AX881" s="45"/>
      <c r="AY881" s="45"/>
      <c r="AZ881" s="45"/>
      <c r="BA881" s="45"/>
      <c r="BB881" s="45"/>
      <c r="BC881" s="45"/>
      <c r="BD881" s="45"/>
      <c r="BE881" s="45"/>
      <c r="BF881" s="45"/>
      <c r="BG881" s="45"/>
      <c r="BH881" s="45"/>
      <c r="BI881" s="45"/>
      <c r="BJ881" s="45"/>
    </row>
    <row r="882" spans="49:62" s="340" customFormat="1">
      <c r="AW882" s="45"/>
      <c r="AX882" s="45"/>
      <c r="AY882" s="45"/>
      <c r="AZ882" s="45"/>
      <c r="BA882" s="45"/>
      <c r="BB882" s="45"/>
      <c r="BC882" s="45"/>
      <c r="BD882" s="45"/>
      <c r="BE882" s="45"/>
      <c r="BF882" s="45"/>
      <c r="BG882" s="45"/>
      <c r="BH882" s="45"/>
      <c r="BI882" s="45"/>
      <c r="BJ882" s="45"/>
    </row>
    <row r="883" spans="49:62" s="340" customFormat="1">
      <c r="AW883" s="45"/>
      <c r="AX883" s="45"/>
      <c r="AY883" s="45"/>
      <c r="AZ883" s="45"/>
      <c r="BA883" s="45"/>
      <c r="BB883" s="45"/>
      <c r="BC883" s="45"/>
      <c r="BD883" s="45"/>
      <c r="BE883" s="45"/>
      <c r="BF883" s="45"/>
      <c r="BG883" s="45"/>
      <c r="BH883" s="45"/>
      <c r="BI883" s="45"/>
      <c r="BJ883" s="45"/>
    </row>
    <row r="884" spans="49:62" s="340" customFormat="1">
      <c r="AW884" s="45"/>
      <c r="AX884" s="45"/>
      <c r="AY884" s="45"/>
      <c r="AZ884" s="45"/>
      <c r="BA884" s="45"/>
      <c r="BB884" s="45"/>
      <c r="BC884" s="45"/>
      <c r="BD884" s="45"/>
      <c r="BE884" s="45"/>
      <c r="BF884" s="45"/>
      <c r="BG884" s="45"/>
      <c r="BH884" s="45"/>
      <c r="BI884" s="45"/>
      <c r="BJ884" s="45"/>
    </row>
    <row r="885" spans="49:62" s="340" customFormat="1">
      <c r="AW885" s="45"/>
      <c r="AX885" s="45"/>
      <c r="AY885" s="45"/>
      <c r="AZ885" s="45"/>
      <c r="BA885" s="45"/>
      <c r="BB885" s="45"/>
      <c r="BC885" s="45"/>
      <c r="BD885" s="45"/>
      <c r="BE885" s="45"/>
      <c r="BF885" s="45"/>
      <c r="BG885" s="45"/>
      <c r="BH885" s="45"/>
      <c r="BI885" s="45"/>
      <c r="BJ885" s="45"/>
    </row>
    <row r="886" spans="49:62" s="340" customFormat="1">
      <c r="AW886" s="45"/>
      <c r="AX886" s="45"/>
      <c r="AY886" s="45"/>
      <c r="AZ886" s="45"/>
      <c r="BA886" s="45"/>
      <c r="BB886" s="45"/>
      <c r="BC886" s="45"/>
      <c r="BD886" s="45"/>
      <c r="BE886" s="45"/>
      <c r="BF886" s="45"/>
      <c r="BG886" s="45"/>
      <c r="BH886" s="45"/>
      <c r="BI886" s="45"/>
      <c r="BJ886" s="45"/>
    </row>
    <row r="887" spans="49:62" s="340" customFormat="1"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5"/>
      <c r="BJ887" s="45"/>
    </row>
    <row r="888" spans="49:62" s="340" customFormat="1">
      <c r="AW888" s="45"/>
      <c r="AX888" s="45"/>
      <c r="AY888" s="45"/>
      <c r="AZ888" s="45"/>
      <c r="BA888" s="45"/>
      <c r="BB888" s="45"/>
      <c r="BC888" s="45"/>
      <c r="BD888" s="45"/>
      <c r="BE888" s="45"/>
      <c r="BF888" s="45"/>
      <c r="BG888" s="45"/>
      <c r="BH888" s="45"/>
      <c r="BI888" s="45"/>
      <c r="BJ888" s="45"/>
    </row>
    <row r="889" spans="49:62" s="340" customFormat="1">
      <c r="AW889" s="45"/>
      <c r="AX889" s="45"/>
      <c r="AY889" s="45"/>
      <c r="AZ889" s="45"/>
      <c r="BA889" s="45"/>
      <c r="BB889" s="45"/>
      <c r="BC889" s="45"/>
      <c r="BD889" s="45"/>
      <c r="BE889" s="45"/>
      <c r="BF889" s="45"/>
      <c r="BG889" s="45"/>
      <c r="BH889" s="45"/>
      <c r="BI889" s="45"/>
      <c r="BJ889" s="45"/>
    </row>
    <row r="890" spans="49:62" s="340" customFormat="1">
      <c r="AW890" s="45"/>
      <c r="AX890" s="45"/>
      <c r="AY890" s="45"/>
      <c r="AZ890" s="45"/>
      <c r="BA890" s="45"/>
      <c r="BB890" s="45"/>
      <c r="BC890" s="45"/>
      <c r="BD890" s="45"/>
      <c r="BE890" s="45"/>
      <c r="BF890" s="45"/>
      <c r="BG890" s="45"/>
      <c r="BH890" s="45"/>
      <c r="BI890" s="45"/>
      <c r="BJ890" s="45"/>
    </row>
    <row r="891" spans="49:62" s="340" customFormat="1">
      <c r="AW891" s="45"/>
      <c r="AX891" s="45"/>
      <c r="AY891" s="45"/>
      <c r="AZ891" s="45"/>
      <c r="BA891" s="45"/>
      <c r="BB891" s="45"/>
      <c r="BC891" s="45"/>
      <c r="BD891" s="45"/>
      <c r="BE891" s="45"/>
      <c r="BF891" s="45"/>
      <c r="BG891" s="45"/>
      <c r="BH891" s="45"/>
      <c r="BI891" s="45"/>
      <c r="BJ891" s="45"/>
    </row>
    <row r="892" spans="49:62" s="340" customFormat="1">
      <c r="AW892" s="45"/>
      <c r="AX892" s="45"/>
      <c r="AY892" s="45"/>
      <c r="AZ892" s="45"/>
      <c r="BA892" s="45"/>
      <c r="BB892" s="45"/>
      <c r="BC892" s="45"/>
      <c r="BD892" s="45"/>
      <c r="BE892" s="45"/>
      <c r="BF892" s="45"/>
      <c r="BG892" s="45"/>
      <c r="BH892" s="45"/>
      <c r="BI892" s="45"/>
      <c r="BJ892" s="45"/>
    </row>
    <row r="893" spans="49:62" s="340" customFormat="1">
      <c r="AW893" s="45"/>
      <c r="AX893" s="45"/>
      <c r="AY893" s="45"/>
      <c r="AZ893" s="45"/>
      <c r="BA893" s="45"/>
      <c r="BB893" s="45"/>
      <c r="BC893" s="45"/>
      <c r="BD893" s="45"/>
      <c r="BE893" s="45"/>
      <c r="BF893" s="45"/>
      <c r="BG893" s="45"/>
      <c r="BH893" s="45"/>
      <c r="BI893" s="45"/>
      <c r="BJ893" s="45"/>
    </row>
    <row r="894" spans="49:62" s="340" customFormat="1">
      <c r="AW894" s="45"/>
      <c r="AX894" s="45"/>
      <c r="AY894" s="45"/>
      <c r="AZ894" s="45"/>
      <c r="BA894" s="45"/>
      <c r="BB894" s="45"/>
      <c r="BC894" s="45"/>
      <c r="BD894" s="45"/>
      <c r="BE894" s="45"/>
      <c r="BF894" s="45"/>
      <c r="BG894" s="45"/>
      <c r="BH894" s="45"/>
      <c r="BI894" s="45"/>
      <c r="BJ894" s="45"/>
    </row>
    <row r="895" spans="49:62" s="340" customFormat="1"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5"/>
      <c r="BJ895" s="45"/>
    </row>
    <row r="896" spans="49:62" s="340" customFormat="1">
      <c r="AW896" s="45"/>
      <c r="AX896" s="45"/>
      <c r="AY896" s="45"/>
      <c r="AZ896" s="45"/>
      <c r="BA896" s="45"/>
      <c r="BB896" s="45"/>
      <c r="BC896" s="45"/>
      <c r="BD896" s="45"/>
      <c r="BE896" s="45"/>
      <c r="BF896" s="45"/>
      <c r="BG896" s="45"/>
      <c r="BH896" s="45"/>
      <c r="BI896" s="45"/>
      <c r="BJ896" s="45"/>
    </row>
    <row r="897" spans="49:62" s="340" customFormat="1">
      <c r="AW897" s="45"/>
      <c r="AX897" s="45"/>
      <c r="AY897" s="45"/>
      <c r="AZ897" s="45"/>
      <c r="BA897" s="45"/>
      <c r="BB897" s="45"/>
      <c r="BC897" s="45"/>
      <c r="BD897" s="45"/>
      <c r="BE897" s="45"/>
      <c r="BF897" s="45"/>
      <c r="BG897" s="45"/>
      <c r="BH897" s="45"/>
      <c r="BI897" s="45"/>
      <c r="BJ897" s="45"/>
    </row>
    <row r="898" spans="49:62" s="340" customFormat="1">
      <c r="AW898" s="45"/>
      <c r="AX898" s="45"/>
      <c r="AY898" s="45"/>
      <c r="AZ898" s="45"/>
      <c r="BA898" s="45"/>
      <c r="BB898" s="45"/>
      <c r="BC898" s="45"/>
      <c r="BD898" s="45"/>
      <c r="BE898" s="45"/>
      <c r="BF898" s="45"/>
      <c r="BG898" s="45"/>
      <c r="BH898" s="45"/>
      <c r="BI898" s="45"/>
      <c r="BJ898" s="45"/>
    </row>
    <row r="899" spans="49:62" s="340" customFormat="1">
      <c r="AW899" s="45"/>
      <c r="AX899" s="45"/>
      <c r="AY899" s="45"/>
      <c r="AZ899" s="45"/>
      <c r="BA899" s="45"/>
      <c r="BB899" s="45"/>
      <c r="BC899" s="45"/>
      <c r="BD899" s="45"/>
      <c r="BE899" s="45"/>
      <c r="BF899" s="45"/>
      <c r="BG899" s="45"/>
      <c r="BH899" s="45"/>
      <c r="BI899" s="45"/>
      <c r="BJ899" s="45"/>
    </row>
    <row r="900" spans="49:62" s="340" customFormat="1">
      <c r="AW900" s="45"/>
      <c r="AX900" s="45"/>
      <c r="AY900" s="45"/>
      <c r="AZ900" s="45"/>
      <c r="BA900" s="45"/>
      <c r="BB900" s="45"/>
      <c r="BC900" s="45"/>
      <c r="BD900" s="45"/>
      <c r="BE900" s="45"/>
      <c r="BF900" s="45"/>
      <c r="BG900" s="45"/>
      <c r="BH900" s="45"/>
      <c r="BI900" s="45"/>
      <c r="BJ900" s="45"/>
    </row>
    <row r="901" spans="49:62" s="340" customFormat="1">
      <c r="AW901" s="45"/>
      <c r="AX901" s="45"/>
      <c r="AY901" s="45"/>
      <c r="AZ901" s="45"/>
      <c r="BA901" s="45"/>
      <c r="BB901" s="45"/>
      <c r="BC901" s="45"/>
      <c r="BD901" s="45"/>
      <c r="BE901" s="45"/>
      <c r="BF901" s="45"/>
      <c r="BG901" s="45"/>
      <c r="BH901" s="45"/>
      <c r="BI901" s="45"/>
      <c r="BJ901" s="45"/>
    </row>
    <row r="902" spans="49:62" s="340" customFormat="1"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5"/>
      <c r="BJ902" s="45"/>
    </row>
    <row r="903" spans="49:62" s="340" customFormat="1">
      <c r="AW903" s="45"/>
      <c r="AX903" s="45"/>
      <c r="AY903" s="45"/>
      <c r="AZ903" s="45"/>
      <c r="BA903" s="45"/>
      <c r="BB903" s="45"/>
      <c r="BC903" s="45"/>
      <c r="BD903" s="45"/>
      <c r="BE903" s="45"/>
      <c r="BF903" s="45"/>
      <c r="BG903" s="45"/>
      <c r="BH903" s="45"/>
      <c r="BI903" s="45"/>
      <c r="BJ903" s="45"/>
    </row>
    <row r="904" spans="49:62" s="340" customFormat="1">
      <c r="AW904" s="45"/>
      <c r="AX904" s="45"/>
      <c r="AY904" s="45"/>
      <c r="AZ904" s="45"/>
      <c r="BA904" s="45"/>
      <c r="BB904" s="45"/>
      <c r="BC904" s="45"/>
      <c r="BD904" s="45"/>
      <c r="BE904" s="45"/>
      <c r="BF904" s="45"/>
      <c r="BG904" s="45"/>
      <c r="BH904" s="45"/>
      <c r="BI904" s="45"/>
      <c r="BJ904" s="45"/>
    </row>
    <row r="905" spans="49:62" s="340" customFormat="1">
      <c r="AW905" s="45"/>
      <c r="AX905" s="45"/>
      <c r="AY905" s="45"/>
      <c r="AZ905" s="45"/>
      <c r="BA905" s="45"/>
      <c r="BB905" s="45"/>
      <c r="BC905" s="45"/>
      <c r="BD905" s="45"/>
      <c r="BE905" s="45"/>
      <c r="BF905" s="45"/>
      <c r="BG905" s="45"/>
      <c r="BH905" s="45"/>
      <c r="BI905" s="45"/>
      <c r="BJ905" s="45"/>
    </row>
    <row r="906" spans="49:62" s="340" customFormat="1">
      <c r="AW906" s="45"/>
      <c r="AX906" s="45"/>
      <c r="AY906" s="45"/>
      <c r="AZ906" s="45"/>
      <c r="BA906" s="45"/>
      <c r="BB906" s="45"/>
      <c r="BC906" s="45"/>
      <c r="BD906" s="45"/>
      <c r="BE906" s="45"/>
      <c r="BF906" s="45"/>
      <c r="BG906" s="45"/>
      <c r="BH906" s="45"/>
      <c r="BI906" s="45"/>
      <c r="BJ906" s="45"/>
    </row>
    <row r="907" spans="49:62" s="340" customFormat="1">
      <c r="AW907" s="45"/>
      <c r="AX907" s="45"/>
      <c r="AY907" s="45"/>
      <c r="AZ907" s="45"/>
      <c r="BA907" s="45"/>
      <c r="BB907" s="45"/>
      <c r="BC907" s="45"/>
      <c r="BD907" s="45"/>
      <c r="BE907" s="45"/>
      <c r="BF907" s="45"/>
      <c r="BG907" s="45"/>
      <c r="BH907" s="45"/>
      <c r="BI907" s="45"/>
      <c r="BJ907" s="45"/>
    </row>
    <row r="908" spans="49:62" s="340" customFormat="1">
      <c r="AW908" s="45"/>
      <c r="AX908" s="45"/>
      <c r="AY908" s="45"/>
      <c r="AZ908" s="45"/>
      <c r="BA908" s="45"/>
      <c r="BB908" s="45"/>
      <c r="BC908" s="45"/>
      <c r="BD908" s="45"/>
      <c r="BE908" s="45"/>
      <c r="BF908" s="45"/>
      <c r="BG908" s="45"/>
      <c r="BH908" s="45"/>
      <c r="BI908" s="45"/>
      <c r="BJ908" s="45"/>
    </row>
    <row r="909" spans="49:62" s="340" customFormat="1"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5"/>
      <c r="BJ909" s="45"/>
    </row>
    <row r="910" spans="49:62" s="340" customFormat="1">
      <c r="AW910" s="45"/>
      <c r="AX910" s="45"/>
      <c r="AY910" s="45"/>
      <c r="AZ910" s="45"/>
      <c r="BA910" s="45"/>
      <c r="BB910" s="45"/>
      <c r="BC910" s="45"/>
      <c r="BD910" s="45"/>
      <c r="BE910" s="45"/>
      <c r="BF910" s="45"/>
      <c r="BG910" s="45"/>
      <c r="BH910" s="45"/>
      <c r="BI910" s="45"/>
      <c r="BJ910" s="45"/>
    </row>
    <row r="911" spans="49:62" s="340" customFormat="1">
      <c r="AW911" s="45"/>
      <c r="AX911" s="45"/>
      <c r="AY911" s="45"/>
      <c r="AZ911" s="45"/>
      <c r="BA911" s="45"/>
      <c r="BB911" s="45"/>
      <c r="BC911" s="45"/>
      <c r="BD911" s="45"/>
      <c r="BE911" s="45"/>
      <c r="BF911" s="45"/>
      <c r="BG911" s="45"/>
      <c r="BH911" s="45"/>
      <c r="BI911" s="45"/>
      <c r="BJ911" s="45"/>
    </row>
    <row r="912" spans="49:62" s="340" customFormat="1">
      <c r="AW912" s="45"/>
      <c r="AX912" s="45"/>
      <c r="AY912" s="45"/>
      <c r="AZ912" s="45"/>
      <c r="BA912" s="45"/>
      <c r="BB912" s="45"/>
      <c r="BC912" s="45"/>
      <c r="BD912" s="45"/>
      <c r="BE912" s="45"/>
      <c r="BF912" s="45"/>
      <c r="BG912" s="45"/>
      <c r="BH912" s="45"/>
      <c r="BI912" s="45"/>
      <c r="BJ912" s="45"/>
    </row>
    <row r="913" spans="49:62" s="340" customFormat="1">
      <c r="AW913" s="45"/>
      <c r="AX913" s="45"/>
      <c r="AY913" s="45"/>
      <c r="AZ913" s="45"/>
      <c r="BA913" s="45"/>
      <c r="BB913" s="45"/>
      <c r="BC913" s="45"/>
      <c r="BD913" s="45"/>
      <c r="BE913" s="45"/>
      <c r="BF913" s="45"/>
      <c r="BG913" s="45"/>
      <c r="BH913" s="45"/>
      <c r="BI913" s="45"/>
      <c r="BJ913" s="45"/>
    </row>
    <row r="914" spans="49:62" s="340" customFormat="1">
      <c r="AW914" s="45"/>
      <c r="AX914" s="45"/>
      <c r="AY914" s="45"/>
      <c r="AZ914" s="45"/>
      <c r="BA914" s="45"/>
      <c r="BB914" s="45"/>
      <c r="BC914" s="45"/>
      <c r="BD914" s="45"/>
      <c r="BE914" s="45"/>
      <c r="BF914" s="45"/>
      <c r="BG914" s="45"/>
      <c r="BH914" s="45"/>
      <c r="BI914" s="45"/>
      <c r="BJ914" s="45"/>
    </row>
    <row r="915" spans="49:62" s="340" customFormat="1">
      <c r="AW915" s="45"/>
      <c r="AX915" s="45"/>
      <c r="AY915" s="45"/>
      <c r="AZ915" s="45"/>
      <c r="BA915" s="45"/>
      <c r="BB915" s="45"/>
      <c r="BC915" s="45"/>
      <c r="BD915" s="45"/>
      <c r="BE915" s="45"/>
      <c r="BF915" s="45"/>
      <c r="BG915" s="45"/>
      <c r="BH915" s="45"/>
      <c r="BI915" s="45"/>
      <c r="BJ915" s="45"/>
    </row>
    <row r="916" spans="49:62" s="340" customFormat="1">
      <c r="AW916" s="45"/>
      <c r="AX916" s="45"/>
      <c r="AY916" s="45"/>
      <c r="AZ916" s="45"/>
      <c r="BA916" s="45"/>
      <c r="BB916" s="45"/>
      <c r="BC916" s="45"/>
      <c r="BD916" s="45"/>
      <c r="BE916" s="45"/>
      <c r="BF916" s="45"/>
      <c r="BG916" s="45"/>
      <c r="BH916" s="45"/>
      <c r="BI916" s="45"/>
      <c r="BJ916" s="45"/>
    </row>
    <row r="917" spans="49:62" s="340" customFormat="1"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5"/>
      <c r="BJ917" s="45"/>
    </row>
    <row r="918" spans="49:62" s="340" customFormat="1"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5"/>
      <c r="BJ918" s="45"/>
    </row>
    <row r="919" spans="49:62" s="340" customFormat="1">
      <c r="AW919" s="45"/>
      <c r="AX919" s="45"/>
      <c r="AY919" s="45"/>
      <c r="AZ919" s="45"/>
      <c r="BA919" s="45"/>
      <c r="BB919" s="45"/>
      <c r="BC919" s="45"/>
      <c r="BD919" s="45"/>
      <c r="BE919" s="45"/>
      <c r="BF919" s="45"/>
      <c r="BG919" s="45"/>
      <c r="BH919" s="45"/>
      <c r="BI919" s="45"/>
      <c r="BJ919" s="45"/>
    </row>
    <row r="920" spans="49:62" s="340" customFormat="1">
      <c r="AW920" s="45"/>
      <c r="AX920" s="45"/>
      <c r="AY920" s="45"/>
      <c r="AZ920" s="45"/>
      <c r="BA920" s="45"/>
      <c r="BB920" s="45"/>
      <c r="BC920" s="45"/>
      <c r="BD920" s="45"/>
      <c r="BE920" s="45"/>
      <c r="BF920" s="45"/>
      <c r="BG920" s="45"/>
      <c r="BH920" s="45"/>
      <c r="BI920" s="45"/>
      <c r="BJ920" s="45"/>
    </row>
    <row r="921" spans="49:62" s="340" customFormat="1">
      <c r="AW921" s="45"/>
      <c r="AX921" s="45"/>
      <c r="AY921" s="45"/>
      <c r="AZ921" s="45"/>
      <c r="BA921" s="45"/>
      <c r="BB921" s="45"/>
      <c r="BC921" s="45"/>
      <c r="BD921" s="45"/>
      <c r="BE921" s="45"/>
      <c r="BF921" s="45"/>
      <c r="BG921" s="45"/>
      <c r="BH921" s="45"/>
      <c r="BI921" s="45"/>
      <c r="BJ921" s="45"/>
    </row>
    <row r="922" spans="49:62" s="340" customFormat="1">
      <c r="AW922" s="45"/>
      <c r="AX922" s="45"/>
      <c r="AY922" s="45"/>
      <c r="AZ922" s="45"/>
      <c r="BA922" s="45"/>
      <c r="BB922" s="45"/>
      <c r="BC922" s="45"/>
      <c r="BD922" s="45"/>
      <c r="BE922" s="45"/>
      <c r="BF922" s="45"/>
      <c r="BG922" s="45"/>
      <c r="BH922" s="45"/>
      <c r="BI922" s="45"/>
      <c r="BJ922" s="45"/>
    </row>
    <row r="923" spans="49:62" s="340" customFormat="1">
      <c r="AW923" s="45"/>
      <c r="AX923" s="45"/>
      <c r="AY923" s="45"/>
      <c r="AZ923" s="45"/>
      <c r="BA923" s="45"/>
      <c r="BB923" s="45"/>
      <c r="BC923" s="45"/>
      <c r="BD923" s="45"/>
      <c r="BE923" s="45"/>
      <c r="BF923" s="45"/>
      <c r="BG923" s="45"/>
      <c r="BH923" s="45"/>
      <c r="BI923" s="45"/>
      <c r="BJ923" s="45"/>
    </row>
    <row r="924" spans="49:62" s="340" customFormat="1">
      <c r="AW924" s="45"/>
      <c r="AX924" s="45"/>
      <c r="AY924" s="45"/>
      <c r="AZ924" s="45"/>
      <c r="BA924" s="45"/>
      <c r="BB924" s="45"/>
      <c r="BC924" s="45"/>
      <c r="BD924" s="45"/>
      <c r="BE924" s="45"/>
      <c r="BF924" s="45"/>
      <c r="BG924" s="45"/>
      <c r="BH924" s="45"/>
      <c r="BI924" s="45"/>
      <c r="BJ924" s="45"/>
    </row>
    <row r="925" spans="49:62" s="340" customFormat="1">
      <c r="AW925" s="45"/>
      <c r="AX925" s="45"/>
      <c r="AY925" s="45"/>
      <c r="AZ925" s="45"/>
      <c r="BA925" s="45"/>
      <c r="BB925" s="45"/>
      <c r="BC925" s="45"/>
      <c r="BD925" s="45"/>
      <c r="BE925" s="45"/>
      <c r="BF925" s="45"/>
      <c r="BG925" s="45"/>
      <c r="BH925" s="45"/>
      <c r="BI925" s="45"/>
      <c r="BJ925" s="45"/>
    </row>
    <row r="926" spans="49:62" s="340" customFormat="1">
      <c r="AW926" s="45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  <c r="BI926" s="45"/>
      <c r="BJ926" s="45"/>
    </row>
    <row r="927" spans="49:62" s="340" customFormat="1">
      <c r="AW927" s="45"/>
      <c r="AX927" s="45"/>
      <c r="AY927" s="45"/>
      <c r="AZ927" s="45"/>
      <c r="BA927" s="45"/>
      <c r="BB927" s="45"/>
      <c r="BC927" s="45"/>
      <c r="BD927" s="45"/>
      <c r="BE927" s="45"/>
      <c r="BF927" s="45"/>
      <c r="BG927" s="45"/>
      <c r="BH927" s="45"/>
      <c r="BI927" s="45"/>
      <c r="BJ927" s="45"/>
    </row>
    <row r="928" spans="49:62" s="340" customFormat="1">
      <c r="AW928" s="45"/>
      <c r="AX928" s="45"/>
      <c r="AY928" s="45"/>
      <c r="AZ928" s="45"/>
      <c r="BA928" s="45"/>
      <c r="BB928" s="45"/>
      <c r="BC928" s="45"/>
      <c r="BD928" s="45"/>
      <c r="BE928" s="45"/>
      <c r="BF928" s="45"/>
      <c r="BG928" s="45"/>
      <c r="BH928" s="45"/>
      <c r="BI928" s="45"/>
      <c r="BJ928" s="45"/>
    </row>
    <row r="929" spans="49:62" s="340" customFormat="1">
      <c r="AW929" s="45"/>
      <c r="AX929" s="45"/>
      <c r="AY929" s="45"/>
      <c r="AZ929" s="45"/>
      <c r="BA929" s="45"/>
      <c r="BB929" s="45"/>
      <c r="BC929" s="45"/>
      <c r="BD929" s="45"/>
      <c r="BE929" s="45"/>
      <c r="BF929" s="45"/>
      <c r="BG929" s="45"/>
      <c r="BH929" s="45"/>
      <c r="BI929" s="45"/>
      <c r="BJ929" s="45"/>
    </row>
    <row r="930" spans="49:62" s="340" customFormat="1">
      <c r="AW930" s="45"/>
      <c r="AX930" s="45"/>
      <c r="AY930" s="45"/>
      <c r="AZ930" s="45"/>
      <c r="BA930" s="45"/>
      <c r="BB930" s="45"/>
      <c r="BC930" s="45"/>
      <c r="BD930" s="45"/>
      <c r="BE930" s="45"/>
      <c r="BF930" s="45"/>
      <c r="BG930" s="45"/>
      <c r="BH930" s="45"/>
      <c r="BI930" s="45"/>
      <c r="BJ930" s="45"/>
    </row>
    <row r="931" spans="49:62" s="340" customFormat="1">
      <c r="AW931" s="45"/>
      <c r="AX931" s="45"/>
      <c r="AY931" s="45"/>
      <c r="AZ931" s="45"/>
      <c r="BA931" s="45"/>
      <c r="BB931" s="45"/>
      <c r="BC931" s="45"/>
      <c r="BD931" s="45"/>
      <c r="BE931" s="45"/>
      <c r="BF931" s="45"/>
      <c r="BG931" s="45"/>
      <c r="BH931" s="45"/>
      <c r="BI931" s="45"/>
      <c r="BJ931" s="45"/>
    </row>
    <row r="932" spans="49:62" s="340" customFormat="1">
      <c r="AW932" s="45"/>
      <c r="AX932" s="45"/>
      <c r="AY932" s="45"/>
      <c r="AZ932" s="45"/>
      <c r="BA932" s="45"/>
      <c r="BB932" s="45"/>
      <c r="BC932" s="45"/>
      <c r="BD932" s="45"/>
      <c r="BE932" s="45"/>
      <c r="BF932" s="45"/>
      <c r="BG932" s="45"/>
      <c r="BH932" s="45"/>
      <c r="BI932" s="45"/>
      <c r="BJ932" s="45"/>
    </row>
    <row r="933" spans="49:62" s="340" customFormat="1">
      <c r="AW933" s="45"/>
      <c r="AX933" s="45"/>
      <c r="AY933" s="45"/>
      <c r="AZ933" s="45"/>
      <c r="BA933" s="45"/>
      <c r="BB933" s="45"/>
      <c r="BC933" s="45"/>
      <c r="BD933" s="45"/>
      <c r="BE933" s="45"/>
      <c r="BF933" s="45"/>
      <c r="BG933" s="45"/>
      <c r="BH933" s="45"/>
      <c r="BI933" s="45"/>
      <c r="BJ933" s="45"/>
    </row>
    <row r="934" spans="49:62" s="340" customFormat="1"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5"/>
      <c r="BJ934" s="45"/>
    </row>
    <row r="935" spans="49:62" s="340" customFormat="1"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5"/>
      <c r="BJ935" s="45"/>
    </row>
    <row r="936" spans="49:62" s="340" customFormat="1">
      <c r="AW936" s="45"/>
      <c r="AX936" s="45"/>
      <c r="AY936" s="45"/>
      <c r="AZ936" s="45"/>
      <c r="BA936" s="45"/>
      <c r="BB936" s="45"/>
      <c r="BC936" s="45"/>
      <c r="BD936" s="45"/>
      <c r="BE936" s="45"/>
      <c r="BF936" s="45"/>
      <c r="BG936" s="45"/>
      <c r="BH936" s="45"/>
      <c r="BI936" s="45"/>
      <c r="BJ936" s="45"/>
    </row>
    <row r="937" spans="49:62" s="340" customFormat="1">
      <c r="AW937" s="45"/>
      <c r="AX937" s="45"/>
      <c r="AY937" s="45"/>
      <c r="AZ937" s="45"/>
      <c r="BA937" s="45"/>
      <c r="BB937" s="45"/>
      <c r="BC937" s="45"/>
      <c r="BD937" s="45"/>
      <c r="BE937" s="45"/>
      <c r="BF937" s="45"/>
      <c r="BG937" s="45"/>
      <c r="BH937" s="45"/>
      <c r="BI937" s="45"/>
      <c r="BJ937" s="45"/>
    </row>
    <row r="938" spans="49:62" s="340" customFormat="1">
      <c r="AW938" s="45"/>
      <c r="AX938" s="45"/>
      <c r="AY938" s="45"/>
      <c r="AZ938" s="45"/>
      <c r="BA938" s="45"/>
      <c r="BB938" s="45"/>
      <c r="BC938" s="45"/>
      <c r="BD938" s="45"/>
      <c r="BE938" s="45"/>
      <c r="BF938" s="45"/>
      <c r="BG938" s="45"/>
      <c r="BH938" s="45"/>
      <c r="BI938" s="45"/>
      <c r="BJ938" s="45"/>
    </row>
    <row r="939" spans="49:62" s="340" customFormat="1">
      <c r="AW939" s="45"/>
      <c r="AX939" s="45"/>
      <c r="AY939" s="45"/>
      <c r="AZ939" s="45"/>
      <c r="BA939" s="45"/>
      <c r="BB939" s="45"/>
      <c r="BC939" s="45"/>
      <c r="BD939" s="45"/>
      <c r="BE939" s="45"/>
      <c r="BF939" s="45"/>
      <c r="BG939" s="45"/>
      <c r="BH939" s="45"/>
      <c r="BI939" s="45"/>
      <c r="BJ939" s="45"/>
    </row>
    <row r="940" spans="49:62" s="340" customFormat="1">
      <c r="AW940" s="45"/>
      <c r="AX940" s="45"/>
      <c r="AY940" s="45"/>
      <c r="AZ940" s="45"/>
      <c r="BA940" s="45"/>
      <c r="BB940" s="45"/>
      <c r="BC940" s="45"/>
      <c r="BD940" s="45"/>
      <c r="BE940" s="45"/>
      <c r="BF940" s="45"/>
      <c r="BG940" s="45"/>
      <c r="BH940" s="45"/>
      <c r="BI940" s="45"/>
      <c r="BJ940" s="45"/>
    </row>
    <row r="941" spans="49:62" s="340" customFormat="1">
      <c r="AW941" s="45"/>
      <c r="AX941" s="45"/>
      <c r="AY941" s="45"/>
      <c r="AZ941" s="45"/>
      <c r="BA941" s="45"/>
      <c r="BB941" s="45"/>
      <c r="BC941" s="45"/>
      <c r="BD941" s="45"/>
      <c r="BE941" s="45"/>
      <c r="BF941" s="45"/>
      <c r="BG941" s="45"/>
      <c r="BH941" s="45"/>
      <c r="BI941" s="45"/>
      <c r="BJ941" s="45"/>
    </row>
    <row r="942" spans="49:62" s="340" customFormat="1">
      <c r="AW942" s="45"/>
      <c r="AX942" s="45"/>
      <c r="AY942" s="45"/>
      <c r="AZ942" s="45"/>
      <c r="BA942" s="45"/>
      <c r="BB942" s="45"/>
      <c r="BC942" s="45"/>
      <c r="BD942" s="45"/>
      <c r="BE942" s="45"/>
      <c r="BF942" s="45"/>
      <c r="BG942" s="45"/>
      <c r="BH942" s="45"/>
      <c r="BI942" s="45"/>
      <c r="BJ942" s="45"/>
    </row>
    <row r="943" spans="49:62" s="340" customFormat="1">
      <c r="AW943" s="45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  <c r="BI943" s="45"/>
      <c r="BJ943" s="45"/>
    </row>
    <row r="944" spans="49:62" s="340" customFormat="1">
      <c r="AW944" s="45"/>
      <c r="AX944" s="45"/>
      <c r="AY944" s="45"/>
      <c r="AZ944" s="45"/>
      <c r="BA944" s="45"/>
      <c r="BB944" s="45"/>
      <c r="BC944" s="45"/>
      <c r="BD944" s="45"/>
      <c r="BE944" s="45"/>
      <c r="BF944" s="45"/>
      <c r="BG944" s="45"/>
      <c r="BH944" s="45"/>
      <c r="BI944" s="45"/>
      <c r="BJ944" s="45"/>
    </row>
    <row r="945" spans="49:62" s="340" customFormat="1">
      <c r="AW945" s="45"/>
      <c r="AX945" s="45"/>
      <c r="AY945" s="45"/>
      <c r="AZ945" s="45"/>
      <c r="BA945" s="45"/>
      <c r="BB945" s="45"/>
      <c r="BC945" s="45"/>
      <c r="BD945" s="45"/>
      <c r="BE945" s="45"/>
      <c r="BF945" s="45"/>
      <c r="BG945" s="45"/>
      <c r="BH945" s="45"/>
      <c r="BI945" s="45"/>
      <c r="BJ945" s="45"/>
    </row>
    <row r="946" spans="49:62" s="340" customFormat="1">
      <c r="AW946" s="45"/>
      <c r="AX946" s="45"/>
      <c r="AY946" s="45"/>
      <c r="AZ946" s="45"/>
      <c r="BA946" s="45"/>
      <c r="BB946" s="45"/>
      <c r="BC946" s="45"/>
      <c r="BD946" s="45"/>
      <c r="BE946" s="45"/>
      <c r="BF946" s="45"/>
      <c r="BG946" s="45"/>
      <c r="BH946" s="45"/>
      <c r="BI946" s="45"/>
      <c r="BJ946" s="45"/>
    </row>
    <row r="947" spans="49:62" s="340" customFormat="1">
      <c r="AW947" s="45"/>
      <c r="AX947" s="45"/>
      <c r="AY947" s="45"/>
      <c r="AZ947" s="45"/>
      <c r="BA947" s="45"/>
      <c r="BB947" s="45"/>
      <c r="BC947" s="45"/>
      <c r="BD947" s="45"/>
      <c r="BE947" s="45"/>
      <c r="BF947" s="45"/>
      <c r="BG947" s="45"/>
      <c r="BH947" s="45"/>
      <c r="BI947" s="45"/>
      <c r="BJ947" s="45"/>
    </row>
    <row r="948" spans="49:62" s="340" customFormat="1">
      <c r="AW948" s="45"/>
      <c r="AX948" s="45"/>
      <c r="AY948" s="45"/>
      <c r="AZ948" s="45"/>
      <c r="BA948" s="45"/>
      <c r="BB948" s="45"/>
      <c r="BC948" s="45"/>
      <c r="BD948" s="45"/>
      <c r="BE948" s="45"/>
      <c r="BF948" s="45"/>
      <c r="BG948" s="45"/>
      <c r="BH948" s="45"/>
      <c r="BI948" s="45"/>
      <c r="BJ948" s="45"/>
    </row>
    <row r="949" spans="49:62" s="340" customFormat="1">
      <c r="AW949" s="45"/>
      <c r="AX949" s="45"/>
      <c r="AY949" s="45"/>
      <c r="AZ949" s="45"/>
      <c r="BA949" s="45"/>
      <c r="BB949" s="45"/>
      <c r="BC949" s="45"/>
      <c r="BD949" s="45"/>
      <c r="BE949" s="45"/>
      <c r="BF949" s="45"/>
      <c r="BG949" s="45"/>
      <c r="BH949" s="45"/>
      <c r="BI949" s="45"/>
      <c r="BJ949" s="45"/>
    </row>
    <row r="950" spans="49:62" s="340" customFormat="1">
      <c r="AW950" s="45"/>
      <c r="AX950" s="45"/>
      <c r="AY950" s="45"/>
      <c r="AZ950" s="45"/>
      <c r="BA950" s="45"/>
      <c r="BB950" s="45"/>
      <c r="BC950" s="45"/>
      <c r="BD950" s="45"/>
      <c r="BE950" s="45"/>
      <c r="BF950" s="45"/>
      <c r="BG950" s="45"/>
      <c r="BH950" s="45"/>
      <c r="BI950" s="45"/>
      <c r="BJ950" s="45"/>
    </row>
    <row r="951" spans="49:62" s="340" customFormat="1">
      <c r="AW951" s="45"/>
      <c r="AX951" s="45"/>
      <c r="AY951" s="45"/>
      <c r="AZ951" s="45"/>
      <c r="BA951" s="45"/>
      <c r="BB951" s="45"/>
      <c r="BC951" s="45"/>
      <c r="BD951" s="45"/>
      <c r="BE951" s="45"/>
      <c r="BF951" s="45"/>
      <c r="BG951" s="45"/>
      <c r="BH951" s="45"/>
      <c r="BI951" s="45"/>
      <c r="BJ951" s="45"/>
    </row>
    <row r="952" spans="49:62" s="340" customFormat="1">
      <c r="AW952" s="45"/>
      <c r="AX952" s="45"/>
      <c r="AY952" s="45"/>
      <c r="AZ952" s="45"/>
      <c r="BA952" s="45"/>
      <c r="BB952" s="45"/>
      <c r="BC952" s="45"/>
      <c r="BD952" s="45"/>
      <c r="BE952" s="45"/>
      <c r="BF952" s="45"/>
      <c r="BG952" s="45"/>
      <c r="BH952" s="45"/>
      <c r="BI952" s="45"/>
      <c r="BJ952" s="45"/>
    </row>
    <row r="953" spans="49:62" s="340" customFormat="1">
      <c r="AW953" s="45"/>
      <c r="AX953" s="45"/>
      <c r="AY953" s="45"/>
      <c r="AZ953" s="45"/>
      <c r="BA953" s="45"/>
      <c r="BB953" s="45"/>
      <c r="BC953" s="45"/>
      <c r="BD953" s="45"/>
      <c r="BE953" s="45"/>
      <c r="BF953" s="45"/>
      <c r="BG953" s="45"/>
      <c r="BH953" s="45"/>
      <c r="BI953" s="45"/>
      <c r="BJ953" s="45"/>
    </row>
    <row r="954" spans="49:62" s="340" customFormat="1">
      <c r="AW954" s="45"/>
      <c r="AX954" s="45"/>
      <c r="AY954" s="45"/>
      <c r="AZ954" s="45"/>
      <c r="BA954" s="45"/>
      <c r="BB954" s="45"/>
      <c r="BC954" s="45"/>
      <c r="BD954" s="45"/>
      <c r="BE954" s="45"/>
      <c r="BF954" s="45"/>
      <c r="BG954" s="45"/>
      <c r="BH954" s="45"/>
      <c r="BI954" s="45"/>
      <c r="BJ954" s="45"/>
    </row>
    <row r="955" spans="49:62" s="340" customFormat="1">
      <c r="AW955" s="45"/>
      <c r="AX955" s="45"/>
      <c r="AY955" s="45"/>
      <c r="AZ955" s="45"/>
      <c r="BA955" s="45"/>
      <c r="BB955" s="45"/>
      <c r="BC955" s="45"/>
      <c r="BD955" s="45"/>
      <c r="BE955" s="45"/>
      <c r="BF955" s="45"/>
      <c r="BG955" s="45"/>
      <c r="BH955" s="45"/>
      <c r="BI955" s="45"/>
      <c r="BJ955" s="45"/>
    </row>
    <row r="956" spans="49:62" s="340" customFormat="1">
      <c r="AW956" s="45"/>
      <c r="AX956" s="45"/>
      <c r="AY956" s="45"/>
      <c r="AZ956" s="45"/>
      <c r="BA956" s="45"/>
      <c r="BB956" s="45"/>
      <c r="BC956" s="45"/>
      <c r="BD956" s="45"/>
      <c r="BE956" s="45"/>
      <c r="BF956" s="45"/>
      <c r="BG956" s="45"/>
      <c r="BH956" s="45"/>
      <c r="BI956" s="45"/>
      <c r="BJ956" s="45"/>
    </row>
    <row r="957" spans="49:62" s="340" customFormat="1">
      <c r="AW957" s="45"/>
      <c r="AX957" s="45"/>
      <c r="AY957" s="45"/>
      <c r="AZ957" s="45"/>
      <c r="BA957" s="45"/>
      <c r="BB957" s="45"/>
      <c r="BC957" s="45"/>
      <c r="BD957" s="45"/>
      <c r="BE957" s="45"/>
      <c r="BF957" s="45"/>
      <c r="BG957" s="45"/>
      <c r="BH957" s="45"/>
      <c r="BI957" s="45"/>
      <c r="BJ957" s="45"/>
    </row>
    <row r="958" spans="49:62" s="340" customFormat="1"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5"/>
      <c r="BJ958" s="45"/>
    </row>
    <row r="959" spans="49:62" s="340" customFormat="1">
      <c r="AW959" s="45"/>
      <c r="AX959" s="45"/>
      <c r="AY959" s="45"/>
      <c r="AZ959" s="45"/>
      <c r="BA959" s="45"/>
      <c r="BB959" s="45"/>
      <c r="BC959" s="45"/>
      <c r="BD959" s="45"/>
      <c r="BE959" s="45"/>
      <c r="BF959" s="45"/>
      <c r="BG959" s="45"/>
      <c r="BH959" s="45"/>
      <c r="BI959" s="45"/>
      <c r="BJ959" s="45"/>
    </row>
    <row r="960" spans="49:62" s="340" customFormat="1">
      <c r="AW960" s="45"/>
      <c r="AX960" s="45"/>
      <c r="AY960" s="45"/>
      <c r="AZ960" s="45"/>
      <c r="BA960" s="45"/>
      <c r="BB960" s="45"/>
      <c r="BC960" s="45"/>
      <c r="BD960" s="45"/>
      <c r="BE960" s="45"/>
      <c r="BF960" s="45"/>
      <c r="BG960" s="45"/>
      <c r="BH960" s="45"/>
      <c r="BI960" s="45"/>
      <c r="BJ960" s="45"/>
    </row>
    <row r="961" spans="49:62" s="340" customFormat="1">
      <c r="AW961" s="45"/>
      <c r="AX961" s="45"/>
      <c r="AY961" s="45"/>
      <c r="AZ961" s="45"/>
      <c r="BA961" s="45"/>
      <c r="BB961" s="45"/>
      <c r="BC961" s="45"/>
      <c r="BD961" s="45"/>
      <c r="BE961" s="45"/>
      <c r="BF961" s="45"/>
      <c r="BG961" s="45"/>
      <c r="BH961" s="45"/>
      <c r="BI961" s="45"/>
      <c r="BJ961" s="45"/>
    </row>
    <row r="962" spans="49:62" s="340" customFormat="1">
      <c r="AW962" s="45"/>
      <c r="AX962" s="45"/>
      <c r="AY962" s="45"/>
      <c r="AZ962" s="45"/>
      <c r="BA962" s="45"/>
      <c r="BB962" s="45"/>
      <c r="BC962" s="45"/>
      <c r="BD962" s="45"/>
      <c r="BE962" s="45"/>
      <c r="BF962" s="45"/>
      <c r="BG962" s="45"/>
      <c r="BH962" s="45"/>
      <c r="BI962" s="45"/>
      <c r="BJ962" s="45"/>
    </row>
    <row r="963" spans="49:62" s="340" customFormat="1">
      <c r="AW963" s="45"/>
      <c r="AX963" s="45"/>
      <c r="AY963" s="45"/>
      <c r="AZ963" s="45"/>
      <c r="BA963" s="45"/>
      <c r="BB963" s="45"/>
      <c r="BC963" s="45"/>
      <c r="BD963" s="45"/>
      <c r="BE963" s="45"/>
      <c r="BF963" s="45"/>
      <c r="BG963" s="45"/>
      <c r="BH963" s="45"/>
      <c r="BI963" s="45"/>
      <c r="BJ963" s="45"/>
    </row>
    <row r="964" spans="49:62" s="340" customFormat="1"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5"/>
      <c r="BJ964" s="45"/>
    </row>
    <row r="965" spans="49:62" s="340" customFormat="1">
      <c r="AW965" s="45"/>
      <c r="AX965" s="45"/>
      <c r="AY965" s="45"/>
      <c r="AZ965" s="45"/>
      <c r="BA965" s="45"/>
      <c r="BB965" s="45"/>
      <c r="BC965" s="45"/>
      <c r="BD965" s="45"/>
      <c r="BE965" s="45"/>
      <c r="BF965" s="45"/>
      <c r="BG965" s="45"/>
      <c r="BH965" s="45"/>
      <c r="BI965" s="45"/>
      <c r="BJ965" s="45"/>
    </row>
    <row r="966" spans="49:62" s="340" customFormat="1">
      <c r="AW966" s="45"/>
      <c r="AX966" s="45"/>
      <c r="AY966" s="45"/>
      <c r="AZ966" s="45"/>
      <c r="BA966" s="45"/>
      <c r="BB966" s="45"/>
      <c r="BC966" s="45"/>
      <c r="BD966" s="45"/>
      <c r="BE966" s="45"/>
      <c r="BF966" s="45"/>
      <c r="BG966" s="45"/>
      <c r="BH966" s="45"/>
      <c r="BI966" s="45"/>
      <c r="BJ966" s="45"/>
    </row>
    <row r="967" spans="49:62" s="340" customFormat="1">
      <c r="AW967" s="45"/>
      <c r="AX967" s="45"/>
      <c r="AY967" s="45"/>
      <c r="AZ967" s="45"/>
      <c r="BA967" s="45"/>
      <c r="BB967" s="45"/>
      <c r="BC967" s="45"/>
      <c r="BD967" s="45"/>
      <c r="BE967" s="45"/>
      <c r="BF967" s="45"/>
      <c r="BG967" s="45"/>
      <c r="BH967" s="45"/>
      <c r="BI967" s="45"/>
      <c r="BJ967" s="45"/>
    </row>
    <row r="968" spans="49:62" s="340" customFormat="1">
      <c r="AW968" s="45"/>
      <c r="AX968" s="45"/>
      <c r="AY968" s="45"/>
      <c r="AZ968" s="45"/>
      <c r="BA968" s="45"/>
      <c r="BB968" s="45"/>
      <c r="BC968" s="45"/>
      <c r="BD968" s="45"/>
      <c r="BE968" s="45"/>
      <c r="BF968" s="45"/>
      <c r="BG968" s="45"/>
      <c r="BH968" s="45"/>
      <c r="BI968" s="45"/>
      <c r="BJ968" s="45"/>
    </row>
    <row r="969" spans="49:62" s="340" customFormat="1">
      <c r="AW969" s="45"/>
      <c r="AX969" s="45"/>
      <c r="AY969" s="45"/>
      <c r="AZ969" s="45"/>
      <c r="BA969" s="45"/>
      <c r="BB969" s="45"/>
      <c r="BC969" s="45"/>
      <c r="BD969" s="45"/>
      <c r="BE969" s="45"/>
      <c r="BF969" s="45"/>
      <c r="BG969" s="45"/>
      <c r="BH969" s="45"/>
      <c r="BI969" s="45"/>
      <c r="BJ969" s="45"/>
    </row>
    <row r="970" spans="49:62" s="340" customFormat="1">
      <c r="AW970" s="45"/>
      <c r="AX970" s="45"/>
      <c r="AY970" s="45"/>
      <c r="AZ970" s="45"/>
      <c r="BA970" s="45"/>
      <c r="BB970" s="45"/>
      <c r="BC970" s="45"/>
      <c r="BD970" s="45"/>
      <c r="BE970" s="45"/>
      <c r="BF970" s="45"/>
      <c r="BG970" s="45"/>
      <c r="BH970" s="45"/>
      <c r="BI970" s="45"/>
      <c r="BJ970" s="45"/>
    </row>
    <row r="971" spans="49:62" s="340" customFormat="1"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5"/>
      <c r="BJ971" s="45"/>
    </row>
    <row r="972" spans="49:62" s="340" customFormat="1">
      <c r="AW972" s="45"/>
      <c r="AX972" s="45"/>
      <c r="AY972" s="45"/>
      <c r="AZ972" s="45"/>
      <c r="BA972" s="45"/>
      <c r="BB972" s="45"/>
      <c r="BC972" s="45"/>
      <c r="BD972" s="45"/>
      <c r="BE972" s="45"/>
      <c r="BF972" s="45"/>
      <c r="BG972" s="45"/>
      <c r="BH972" s="45"/>
      <c r="BI972" s="45"/>
      <c r="BJ972" s="45"/>
    </row>
    <row r="973" spans="49:62" s="340" customFormat="1">
      <c r="AW973" s="45"/>
      <c r="AX973" s="45"/>
      <c r="AY973" s="45"/>
      <c r="AZ973" s="45"/>
      <c r="BA973" s="45"/>
      <c r="BB973" s="45"/>
      <c r="BC973" s="45"/>
      <c r="BD973" s="45"/>
      <c r="BE973" s="45"/>
      <c r="BF973" s="45"/>
      <c r="BG973" s="45"/>
      <c r="BH973" s="45"/>
      <c r="BI973" s="45"/>
      <c r="BJ973" s="45"/>
    </row>
    <row r="974" spans="49:62" s="340" customFormat="1">
      <c r="AW974" s="45"/>
      <c r="AX974" s="45"/>
      <c r="AY974" s="45"/>
      <c r="AZ974" s="45"/>
      <c r="BA974" s="45"/>
      <c r="BB974" s="45"/>
      <c r="BC974" s="45"/>
      <c r="BD974" s="45"/>
      <c r="BE974" s="45"/>
      <c r="BF974" s="45"/>
      <c r="BG974" s="45"/>
      <c r="BH974" s="45"/>
      <c r="BI974" s="45"/>
      <c r="BJ974" s="45"/>
    </row>
    <row r="975" spans="49:62" s="340" customFormat="1">
      <c r="AW975" s="45"/>
      <c r="AX975" s="45"/>
      <c r="AY975" s="45"/>
      <c r="AZ975" s="45"/>
      <c r="BA975" s="45"/>
      <c r="BB975" s="45"/>
      <c r="BC975" s="45"/>
      <c r="BD975" s="45"/>
      <c r="BE975" s="45"/>
      <c r="BF975" s="45"/>
      <c r="BG975" s="45"/>
      <c r="BH975" s="45"/>
      <c r="BI975" s="45"/>
      <c r="BJ975" s="45"/>
    </row>
    <row r="976" spans="49:62" s="340" customFormat="1">
      <c r="AW976" s="45"/>
      <c r="AX976" s="45"/>
      <c r="AY976" s="45"/>
      <c r="AZ976" s="45"/>
      <c r="BA976" s="45"/>
      <c r="BB976" s="45"/>
      <c r="BC976" s="45"/>
      <c r="BD976" s="45"/>
      <c r="BE976" s="45"/>
      <c r="BF976" s="45"/>
      <c r="BG976" s="45"/>
      <c r="BH976" s="45"/>
      <c r="BI976" s="45"/>
      <c r="BJ976" s="45"/>
    </row>
    <row r="977" spans="49:62" s="340" customFormat="1"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5"/>
      <c r="BJ977" s="45"/>
    </row>
    <row r="978" spans="49:62" s="340" customFormat="1">
      <c r="AW978" s="45"/>
      <c r="AX978" s="45"/>
      <c r="AY978" s="45"/>
      <c r="AZ978" s="45"/>
      <c r="BA978" s="45"/>
      <c r="BB978" s="45"/>
      <c r="BC978" s="45"/>
      <c r="BD978" s="45"/>
      <c r="BE978" s="45"/>
      <c r="BF978" s="45"/>
      <c r="BG978" s="45"/>
      <c r="BH978" s="45"/>
      <c r="BI978" s="45"/>
      <c r="BJ978" s="45"/>
    </row>
    <row r="979" spans="49:62" s="340" customFormat="1">
      <c r="AW979" s="45"/>
      <c r="AX979" s="45"/>
      <c r="AY979" s="45"/>
      <c r="AZ979" s="45"/>
      <c r="BA979" s="45"/>
      <c r="BB979" s="45"/>
      <c r="BC979" s="45"/>
      <c r="BD979" s="45"/>
      <c r="BE979" s="45"/>
      <c r="BF979" s="45"/>
      <c r="BG979" s="45"/>
      <c r="BH979" s="45"/>
      <c r="BI979" s="45"/>
      <c r="BJ979" s="45"/>
    </row>
    <row r="980" spans="49:62" s="340" customFormat="1">
      <c r="AW980" s="45"/>
      <c r="AX980" s="45"/>
      <c r="AY980" s="45"/>
      <c r="AZ980" s="45"/>
      <c r="BA980" s="45"/>
      <c r="BB980" s="45"/>
      <c r="BC980" s="45"/>
      <c r="BD980" s="45"/>
      <c r="BE980" s="45"/>
      <c r="BF980" s="45"/>
      <c r="BG980" s="45"/>
      <c r="BH980" s="45"/>
      <c r="BI980" s="45"/>
      <c r="BJ980" s="45"/>
    </row>
    <row r="981" spans="49:62" s="340" customFormat="1">
      <c r="AW981" s="45"/>
      <c r="AX981" s="45"/>
      <c r="AY981" s="45"/>
      <c r="AZ981" s="45"/>
      <c r="BA981" s="45"/>
      <c r="BB981" s="45"/>
      <c r="BC981" s="45"/>
      <c r="BD981" s="45"/>
      <c r="BE981" s="45"/>
      <c r="BF981" s="45"/>
      <c r="BG981" s="45"/>
      <c r="BH981" s="45"/>
      <c r="BI981" s="45"/>
      <c r="BJ981" s="45"/>
    </row>
    <row r="982" spans="49:62" s="340" customFormat="1">
      <c r="AW982" s="45"/>
      <c r="AX982" s="45"/>
      <c r="AY982" s="45"/>
      <c r="AZ982" s="45"/>
      <c r="BA982" s="45"/>
      <c r="BB982" s="45"/>
      <c r="BC982" s="45"/>
      <c r="BD982" s="45"/>
      <c r="BE982" s="45"/>
      <c r="BF982" s="45"/>
      <c r="BG982" s="45"/>
      <c r="BH982" s="45"/>
      <c r="BI982" s="45"/>
      <c r="BJ982" s="45"/>
    </row>
    <row r="983" spans="49:62" s="340" customFormat="1">
      <c r="AW983" s="45"/>
      <c r="AX983" s="45"/>
      <c r="AY983" s="45"/>
      <c r="AZ983" s="45"/>
      <c r="BA983" s="45"/>
      <c r="BB983" s="45"/>
      <c r="BC983" s="45"/>
      <c r="BD983" s="45"/>
      <c r="BE983" s="45"/>
      <c r="BF983" s="45"/>
      <c r="BG983" s="45"/>
      <c r="BH983" s="45"/>
      <c r="BI983" s="45"/>
      <c r="BJ983" s="45"/>
    </row>
    <row r="984" spans="49:62" s="340" customFormat="1">
      <c r="AW984" s="45"/>
      <c r="AX984" s="45"/>
      <c r="AY984" s="45"/>
      <c r="AZ984" s="45"/>
      <c r="BA984" s="45"/>
      <c r="BB984" s="45"/>
      <c r="BC984" s="45"/>
      <c r="BD984" s="45"/>
      <c r="BE984" s="45"/>
      <c r="BF984" s="45"/>
      <c r="BG984" s="45"/>
      <c r="BH984" s="45"/>
      <c r="BI984" s="45"/>
      <c r="BJ984" s="45"/>
    </row>
    <row r="985" spans="49:62" s="340" customFormat="1">
      <c r="AW985" s="45"/>
      <c r="AX985" s="45"/>
      <c r="AY985" s="45"/>
      <c r="AZ985" s="45"/>
      <c r="BA985" s="45"/>
      <c r="BB985" s="45"/>
      <c r="BC985" s="45"/>
      <c r="BD985" s="45"/>
      <c r="BE985" s="45"/>
      <c r="BF985" s="45"/>
      <c r="BG985" s="45"/>
      <c r="BH985" s="45"/>
      <c r="BI985" s="45"/>
      <c r="BJ985" s="45"/>
    </row>
    <row r="986" spans="49:62" s="340" customFormat="1">
      <c r="AW986" s="45"/>
      <c r="AX986" s="45"/>
      <c r="AY986" s="45"/>
      <c r="AZ986" s="45"/>
      <c r="BA986" s="45"/>
      <c r="BB986" s="45"/>
      <c r="BC986" s="45"/>
      <c r="BD986" s="45"/>
      <c r="BE986" s="45"/>
      <c r="BF986" s="45"/>
      <c r="BG986" s="45"/>
      <c r="BH986" s="45"/>
      <c r="BI986" s="45"/>
      <c r="BJ986" s="45"/>
    </row>
    <row r="987" spans="49:62" s="340" customFormat="1">
      <c r="AW987" s="45"/>
      <c r="AX987" s="45"/>
      <c r="AY987" s="45"/>
      <c r="AZ987" s="45"/>
      <c r="BA987" s="45"/>
      <c r="BB987" s="45"/>
      <c r="BC987" s="45"/>
      <c r="BD987" s="45"/>
      <c r="BE987" s="45"/>
      <c r="BF987" s="45"/>
      <c r="BG987" s="45"/>
      <c r="BH987" s="45"/>
      <c r="BI987" s="45"/>
      <c r="BJ987" s="45"/>
    </row>
    <row r="988" spans="49:62" s="340" customFormat="1">
      <c r="AW988" s="45"/>
      <c r="AX988" s="45"/>
      <c r="AY988" s="45"/>
      <c r="AZ988" s="45"/>
      <c r="BA988" s="45"/>
      <c r="BB988" s="45"/>
      <c r="BC988" s="45"/>
      <c r="BD988" s="45"/>
      <c r="BE988" s="45"/>
      <c r="BF988" s="45"/>
      <c r="BG988" s="45"/>
      <c r="BH988" s="45"/>
      <c r="BI988" s="45"/>
      <c r="BJ988" s="45"/>
    </row>
    <row r="989" spans="49:62" s="340" customFormat="1"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5"/>
      <c r="BJ989" s="45"/>
    </row>
    <row r="990" spans="49:62" s="340" customFormat="1">
      <c r="AW990" s="45"/>
      <c r="AX990" s="45"/>
      <c r="AY990" s="45"/>
      <c r="AZ990" s="45"/>
      <c r="BA990" s="45"/>
      <c r="BB990" s="45"/>
      <c r="BC990" s="45"/>
      <c r="BD990" s="45"/>
      <c r="BE990" s="45"/>
      <c r="BF990" s="45"/>
      <c r="BG990" s="45"/>
      <c r="BH990" s="45"/>
      <c r="BI990" s="45"/>
      <c r="BJ990" s="45"/>
    </row>
    <row r="991" spans="49:62" s="340" customFormat="1">
      <c r="AW991" s="45"/>
      <c r="AX991" s="45"/>
      <c r="AY991" s="45"/>
      <c r="AZ991" s="45"/>
      <c r="BA991" s="45"/>
      <c r="BB991" s="45"/>
      <c r="BC991" s="45"/>
      <c r="BD991" s="45"/>
      <c r="BE991" s="45"/>
      <c r="BF991" s="45"/>
      <c r="BG991" s="45"/>
      <c r="BH991" s="45"/>
      <c r="BI991" s="45"/>
      <c r="BJ991" s="45"/>
    </row>
    <row r="992" spans="49:62" s="340" customFormat="1">
      <c r="AW992" s="45"/>
      <c r="AX992" s="45"/>
      <c r="AY992" s="45"/>
      <c r="AZ992" s="45"/>
      <c r="BA992" s="45"/>
      <c r="BB992" s="45"/>
      <c r="BC992" s="45"/>
      <c r="BD992" s="45"/>
      <c r="BE992" s="45"/>
      <c r="BF992" s="45"/>
      <c r="BG992" s="45"/>
      <c r="BH992" s="45"/>
      <c r="BI992" s="45"/>
      <c r="BJ992" s="45"/>
    </row>
    <row r="993" spans="49:62" s="340" customFormat="1">
      <c r="AW993" s="45"/>
      <c r="AX993" s="45"/>
      <c r="AY993" s="45"/>
      <c r="AZ993" s="45"/>
      <c r="BA993" s="45"/>
      <c r="BB993" s="45"/>
      <c r="BC993" s="45"/>
      <c r="BD993" s="45"/>
      <c r="BE993" s="45"/>
      <c r="BF993" s="45"/>
      <c r="BG993" s="45"/>
      <c r="BH993" s="45"/>
      <c r="BI993" s="45"/>
      <c r="BJ993" s="45"/>
    </row>
    <row r="994" spans="49:62" s="340" customFormat="1"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5"/>
      <c r="BJ994" s="45"/>
    </row>
    <row r="995" spans="49:62" s="340" customFormat="1">
      <c r="AW995" s="45"/>
      <c r="AX995" s="45"/>
      <c r="AY995" s="45"/>
      <c r="AZ995" s="45"/>
      <c r="BA995" s="45"/>
      <c r="BB995" s="45"/>
      <c r="BC995" s="45"/>
      <c r="BD995" s="45"/>
      <c r="BE995" s="45"/>
      <c r="BF995" s="45"/>
      <c r="BG995" s="45"/>
      <c r="BH995" s="45"/>
      <c r="BI995" s="45"/>
      <c r="BJ995" s="45"/>
    </row>
    <row r="996" spans="49:62" s="340" customFormat="1">
      <c r="AW996" s="45"/>
      <c r="AX996" s="45"/>
      <c r="AY996" s="45"/>
      <c r="AZ996" s="45"/>
      <c r="BA996" s="45"/>
      <c r="BB996" s="45"/>
      <c r="BC996" s="45"/>
      <c r="BD996" s="45"/>
      <c r="BE996" s="45"/>
      <c r="BF996" s="45"/>
      <c r="BG996" s="45"/>
      <c r="BH996" s="45"/>
      <c r="BI996" s="45"/>
      <c r="BJ996" s="45"/>
    </row>
    <row r="997" spans="49:62" s="340" customFormat="1">
      <c r="AW997" s="45"/>
      <c r="AX997" s="45"/>
      <c r="AY997" s="45"/>
      <c r="AZ997" s="45"/>
      <c r="BA997" s="45"/>
      <c r="BB997" s="45"/>
      <c r="BC997" s="45"/>
      <c r="BD997" s="45"/>
      <c r="BE997" s="45"/>
      <c r="BF997" s="45"/>
      <c r="BG997" s="45"/>
      <c r="BH997" s="45"/>
      <c r="BI997" s="45"/>
      <c r="BJ997" s="45"/>
    </row>
    <row r="998" spans="49:62" s="340" customFormat="1">
      <c r="AW998" s="45"/>
      <c r="AX998" s="45"/>
      <c r="AY998" s="45"/>
      <c r="AZ998" s="45"/>
      <c r="BA998" s="45"/>
      <c r="BB998" s="45"/>
      <c r="BC998" s="45"/>
      <c r="BD998" s="45"/>
      <c r="BE998" s="45"/>
      <c r="BF998" s="45"/>
      <c r="BG998" s="45"/>
      <c r="BH998" s="45"/>
      <c r="BI998" s="45"/>
      <c r="BJ998" s="45"/>
    </row>
    <row r="999" spans="49:62" s="340" customFormat="1">
      <c r="AW999" s="45"/>
      <c r="AX999" s="45"/>
      <c r="AY999" s="45"/>
      <c r="AZ999" s="45"/>
      <c r="BA999" s="45"/>
      <c r="BB999" s="45"/>
      <c r="BC999" s="45"/>
      <c r="BD999" s="45"/>
      <c r="BE999" s="45"/>
      <c r="BF999" s="45"/>
      <c r="BG999" s="45"/>
      <c r="BH999" s="45"/>
      <c r="BI999" s="45"/>
      <c r="BJ999" s="45"/>
    </row>
    <row r="1000" spans="49:62" s="340" customFormat="1"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5"/>
      <c r="BJ1000" s="45"/>
    </row>
    <row r="1001" spans="49:62" s="340" customFormat="1">
      <c r="AW1001" s="45"/>
      <c r="AX1001" s="45"/>
      <c r="AY1001" s="45"/>
      <c r="AZ1001" s="45"/>
      <c r="BA1001" s="45"/>
      <c r="BB1001" s="45"/>
      <c r="BC1001" s="45"/>
      <c r="BD1001" s="45"/>
      <c r="BE1001" s="45"/>
      <c r="BF1001" s="45"/>
      <c r="BG1001" s="45"/>
      <c r="BH1001" s="45"/>
      <c r="BI1001" s="45"/>
      <c r="BJ1001" s="45"/>
    </row>
    <row r="1002" spans="49:62" s="340" customFormat="1">
      <c r="AW1002" s="45"/>
      <c r="AX1002" s="45"/>
      <c r="AY1002" s="45"/>
      <c r="AZ1002" s="45"/>
      <c r="BA1002" s="45"/>
      <c r="BB1002" s="45"/>
      <c r="BC1002" s="45"/>
      <c r="BD1002" s="45"/>
      <c r="BE1002" s="45"/>
      <c r="BF1002" s="45"/>
      <c r="BG1002" s="45"/>
      <c r="BH1002" s="45"/>
      <c r="BI1002" s="45"/>
      <c r="BJ1002" s="45"/>
    </row>
    <row r="1003" spans="49:62" s="340" customFormat="1">
      <c r="AW1003" s="45"/>
      <c r="AX1003" s="45"/>
      <c r="AY1003" s="45"/>
      <c r="AZ1003" s="45"/>
      <c r="BA1003" s="45"/>
      <c r="BB1003" s="45"/>
      <c r="BC1003" s="45"/>
      <c r="BD1003" s="45"/>
      <c r="BE1003" s="45"/>
      <c r="BF1003" s="45"/>
      <c r="BG1003" s="45"/>
      <c r="BH1003" s="45"/>
      <c r="BI1003" s="45"/>
      <c r="BJ1003" s="45"/>
    </row>
    <row r="1004" spans="49:62" s="340" customFormat="1">
      <c r="AW1004" s="45"/>
      <c r="AX1004" s="45"/>
      <c r="AY1004" s="45"/>
      <c r="AZ1004" s="45"/>
      <c r="BA1004" s="45"/>
      <c r="BB1004" s="45"/>
      <c r="BC1004" s="45"/>
      <c r="BD1004" s="45"/>
      <c r="BE1004" s="45"/>
      <c r="BF1004" s="45"/>
      <c r="BG1004" s="45"/>
      <c r="BH1004" s="45"/>
      <c r="BI1004" s="45"/>
      <c r="BJ1004" s="45"/>
    </row>
    <row r="1005" spans="49:62" s="340" customFormat="1">
      <c r="AW1005" s="45"/>
      <c r="AX1005" s="45"/>
      <c r="AY1005" s="45"/>
      <c r="AZ1005" s="45"/>
      <c r="BA1005" s="45"/>
      <c r="BB1005" s="45"/>
      <c r="BC1005" s="45"/>
      <c r="BD1005" s="45"/>
      <c r="BE1005" s="45"/>
      <c r="BF1005" s="45"/>
      <c r="BG1005" s="45"/>
      <c r="BH1005" s="45"/>
      <c r="BI1005" s="45"/>
      <c r="BJ1005" s="45"/>
    </row>
    <row r="1006" spans="49:62" s="340" customFormat="1">
      <c r="AW1006" s="45"/>
      <c r="AX1006" s="45"/>
      <c r="AY1006" s="45"/>
      <c r="AZ1006" s="45"/>
      <c r="BA1006" s="45"/>
      <c r="BB1006" s="45"/>
      <c r="BC1006" s="45"/>
      <c r="BD1006" s="45"/>
      <c r="BE1006" s="45"/>
      <c r="BF1006" s="45"/>
      <c r="BG1006" s="45"/>
      <c r="BH1006" s="45"/>
      <c r="BI1006" s="45"/>
      <c r="BJ1006" s="45"/>
    </row>
    <row r="1007" spans="49:62" s="340" customFormat="1">
      <c r="AW1007" s="45"/>
      <c r="AX1007" s="45"/>
      <c r="AY1007" s="45"/>
      <c r="AZ1007" s="45"/>
      <c r="BA1007" s="45"/>
      <c r="BB1007" s="45"/>
      <c r="BC1007" s="45"/>
      <c r="BD1007" s="45"/>
      <c r="BE1007" s="45"/>
      <c r="BF1007" s="45"/>
      <c r="BG1007" s="45"/>
      <c r="BH1007" s="45"/>
      <c r="BI1007" s="45"/>
      <c r="BJ1007" s="45"/>
    </row>
    <row r="1008" spans="49:62" s="340" customFormat="1">
      <c r="AW1008" s="45"/>
      <c r="AX1008" s="45"/>
      <c r="AY1008" s="45"/>
      <c r="AZ1008" s="45"/>
      <c r="BA1008" s="45"/>
      <c r="BB1008" s="45"/>
      <c r="BC1008" s="45"/>
      <c r="BD1008" s="45"/>
      <c r="BE1008" s="45"/>
      <c r="BF1008" s="45"/>
      <c r="BG1008" s="45"/>
      <c r="BH1008" s="45"/>
      <c r="BI1008" s="45"/>
      <c r="BJ1008" s="45"/>
    </row>
    <row r="1009" spans="49:62" s="340" customFormat="1">
      <c r="AW1009" s="45"/>
      <c r="AX1009" s="45"/>
      <c r="AY1009" s="45"/>
      <c r="AZ1009" s="45"/>
      <c r="BA1009" s="45"/>
      <c r="BB1009" s="45"/>
      <c r="BC1009" s="45"/>
      <c r="BD1009" s="45"/>
      <c r="BE1009" s="45"/>
      <c r="BF1009" s="45"/>
      <c r="BG1009" s="45"/>
      <c r="BH1009" s="45"/>
      <c r="BI1009" s="45"/>
      <c r="BJ1009" s="45"/>
    </row>
    <row r="1010" spans="49:62" s="340" customFormat="1">
      <c r="AW1010" s="45"/>
      <c r="AX1010" s="45"/>
      <c r="AY1010" s="45"/>
      <c r="AZ1010" s="45"/>
      <c r="BA1010" s="45"/>
      <c r="BB1010" s="45"/>
      <c r="BC1010" s="45"/>
      <c r="BD1010" s="45"/>
      <c r="BE1010" s="45"/>
      <c r="BF1010" s="45"/>
      <c r="BG1010" s="45"/>
      <c r="BH1010" s="45"/>
      <c r="BI1010" s="45"/>
      <c r="BJ1010" s="45"/>
    </row>
    <row r="1011" spans="49:62" s="340" customFormat="1">
      <c r="AW1011" s="45"/>
      <c r="AX1011" s="45"/>
      <c r="AY1011" s="45"/>
      <c r="AZ1011" s="45"/>
      <c r="BA1011" s="45"/>
      <c r="BB1011" s="45"/>
      <c r="BC1011" s="45"/>
      <c r="BD1011" s="45"/>
      <c r="BE1011" s="45"/>
      <c r="BF1011" s="45"/>
      <c r="BG1011" s="45"/>
      <c r="BH1011" s="45"/>
      <c r="BI1011" s="45"/>
      <c r="BJ1011" s="45"/>
    </row>
    <row r="1012" spans="49:62" s="340" customFormat="1">
      <c r="AW1012" s="45"/>
      <c r="AX1012" s="45"/>
      <c r="AY1012" s="45"/>
      <c r="AZ1012" s="45"/>
      <c r="BA1012" s="45"/>
      <c r="BB1012" s="45"/>
      <c r="BC1012" s="45"/>
      <c r="BD1012" s="45"/>
      <c r="BE1012" s="45"/>
      <c r="BF1012" s="45"/>
      <c r="BG1012" s="45"/>
      <c r="BH1012" s="45"/>
      <c r="BI1012" s="45"/>
      <c r="BJ1012" s="45"/>
    </row>
    <row r="1013" spans="49:62" s="340" customFormat="1">
      <c r="AW1013" s="45"/>
      <c r="AX1013" s="45"/>
      <c r="AY1013" s="45"/>
      <c r="AZ1013" s="45"/>
      <c r="BA1013" s="45"/>
      <c r="BB1013" s="45"/>
      <c r="BC1013" s="45"/>
      <c r="BD1013" s="45"/>
      <c r="BE1013" s="45"/>
      <c r="BF1013" s="45"/>
      <c r="BG1013" s="45"/>
      <c r="BH1013" s="45"/>
      <c r="BI1013" s="45"/>
      <c r="BJ1013" s="45"/>
    </row>
    <row r="1014" spans="49:62" s="340" customFormat="1">
      <c r="AW1014" s="45"/>
      <c r="AX1014" s="45"/>
      <c r="AY1014" s="45"/>
      <c r="AZ1014" s="45"/>
      <c r="BA1014" s="45"/>
      <c r="BB1014" s="45"/>
      <c r="BC1014" s="45"/>
      <c r="BD1014" s="45"/>
      <c r="BE1014" s="45"/>
      <c r="BF1014" s="45"/>
      <c r="BG1014" s="45"/>
      <c r="BH1014" s="45"/>
      <c r="BI1014" s="45"/>
      <c r="BJ1014" s="45"/>
    </row>
    <row r="1015" spans="49:62" s="340" customFormat="1">
      <c r="AW1015" s="45"/>
      <c r="AX1015" s="45"/>
      <c r="AY1015" s="45"/>
      <c r="AZ1015" s="45"/>
      <c r="BA1015" s="45"/>
      <c r="BB1015" s="45"/>
      <c r="BC1015" s="45"/>
      <c r="BD1015" s="45"/>
      <c r="BE1015" s="45"/>
      <c r="BF1015" s="45"/>
      <c r="BG1015" s="45"/>
      <c r="BH1015" s="45"/>
      <c r="BI1015" s="45"/>
      <c r="BJ1015" s="45"/>
    </row>
    <row r="1016" spans="49:62" s="340" customFormat="1">
      <c r="AW1016" s="45"/>
      <c r="AX1016" s="45"/>
      <c r="AY1016" s="45"/>
      <c r="AZ1016" s="45"/>
      <c r="BA1016" s="45"/>
      <c r="BB1016" s="45"/>
      <c r="BC1016" s="45"/>
      <c r="BD1016" s="45"/>
      <c r="BE1016" s="45"/>
      <c r="BF1016" s="45"/>
      <c r="BG1016" s="45"/>
      <c r="BH1016" s="45"/>
      <c r="BI1016" s="45"/>
      <c r="BJ1016" s="45"/>
    </row>
    <row r="1017" spans="49:62" s="340" customFormat="1">
      <c r="AW1017" s="45"/>
      <c r="AX1017" s="45"/>
      <c r="AY1017" s="45"/>
      <c r="AZ1017" s="45"/>
      <c r="BA1017" s="45"/>
      <c r="BB1017" s="45"/>
      <c r="BC1017" s="45"/>
      <c r="BD1017" s="45"/>
      <c r="BE1017" s="45"/>
      <c r="BF1017" s="45"/>
      <c r="BG1017" s="45"/>
      <c r="BH1017" s="45"/>
      <c r="BI1017" s="45"/>
      <c r="BJ1017" s="45"/>
    </row>
    <row r="1018" spans="49:62" s="340" customFormat="1">
      <c r="AW1018" s="45"/>
      <c r="AX1018" s="45"/>
      <c r="AY1018" s="45"/>
      <c r="AZ1018" s="45"/>
      <c r="BA1018" s="45"/>
      <c r="BB1018" s="45"/>
      <c r="BC1018" s="45"/>
      <c r="BD1018" s="45"/>
      <c r="BE1018" s="45"/>
      <c r="BF1018" s="45"/>
      <c r="BG1018" s="45"/>
      <c r="BH1018" s="45"/>
      <c r="BI1018" s="45"/>
      <c r="BJ1018" s="45"/>
    </row>
    <row r="1019" spans="49:62" s="340" customFormat="1">
      <c r="AW1019" s="45"/>
      <c r="AX1019" s="45"/>
      <c r="AY1019" s="45"/>
      <c r="AZ1019" s="45"/>
      <c r="BA1019" s="45"/>
      <c r="BB1019" s="45"/>
      <c r="BC1019" s="45"/>
      <c r="BD1019" s="45"/>
      <c r="BE1019" s="45"/>
      <c r="BF1019" s="45"/>
      <c r="BG1019" s="45"/>
      <c r="BH1019" s="45"/>
      <c r="BI1019" s="45"/>
      <c r="BJ1019" s="45"/>
    </row>
    <row r="1020" spans="49:62" s="340" customFormat="1">
      <c r="AW1020" s="45"/>
      <c r="AX1020" s="45"/>
      <c r="AY1020" s="45"/>
      <c r="AZ1020" s="45"/>
      <c r="BA1020" s="45"/>
      <c r="BB1020" s="45"/>
      <c r="BC1020" s="45"/>
      <c r="BD1020" s="45"/>
      <c r="BE1020" s="45"/>
      <c r="BF1020" s="45"/>
      <c r="BG1020" s="45"/>
      <c r="BH1020" s="45"/>
      <c r="BI1020" s="45"/>
      <c r="BJ1020" s="45"/>
    </row>
    <row r="1021" spans="49:62" s="340" customFormat="1">
      <c r="AW1021" s="45"/>
      <c r="AX1021" s="45"/>
      <c r="AY1021" s="45"/>
      <c r="AZ1021" s="45"/>
      <c r="BA1021" s="45"/>
      <c r="BB1021" s="45"/>
      <c r="BC1021" s="45"/>
      <c r="BD1021" s="45"/>
      <c r="BE1021" s="45"/>
      <c r="BF1021" s="45"/>
      <c r="BG1021" s="45"/>
      <c r="BH1021" s="45"/>
      <c r="BI1021" s="45"/>
      <c r="BJ1021" s="45"/>
    </row>
    <row r="1022" spans="49:62" s="340" customFormat="1">
      <c r="AW1022" s="45"/>
      <c r="AX1022" s="45"/>
      <c r="AY1022" s="45"/>
      <c r="AZ1022" s="45"/>
      <c r="BA1022" s="45"/>
      <c r="BB1022" s="45"/>
      <c r="BC1022" s="45"/>
      <c r="BD1022" s="45"/>
      <c r="BE1022" s="45"/>
      <c r="BF1022" s="45"/>
      <c r="BG1022" s="45"/>
      <c r="BH1022" s="45"/>
      <c r="BI1022" s="45"/>
      <c r="BJ1022" s="45"/>
    </row>
    <row r="1023" spans="49:62" s="340" customFormat="1">
      <c r="AW1023" s="45"/>
      <c r="AX1023" s="45"/>
      <c r="AY1023" s="45"/>
      <c r="AZ1023" s="45"/>
      <c r="BA1023" s="45"/>
      <c r="BB1023" s="45"/>
      <c r="BC1023" s="45"/>
      <c r="BD1023" s="45"/>
      <c r="BE1023" s="45"/>
      <c r="BF1023" s="45"/>
      <c r="BG1023" s="45"/>
      <c r="BH1023" s="45"/>
      <c r="BI1023" s="45"/>
      <c r="BJ1023" s="45"/>
    </row>
    <row r="1024" spans="49:62" s="340" customFormat="1">
      <c r="AW1024" s="45"/>
      <c r="AX1024" s="45"/>
      <c r="AY1024" s="45"/>
      <c r="AZ1024" s="45"/>
      <c r="BA1024" s="45"/>
      <c r="BB1024" s="45"/>
      <c r="BC1024" s="45"/>
      <c r="BD1024" s="45"/>
      <c r="BE1024" s="45"/>
      <c r="BF1024" s="45"/>
      <c r="BG1024" s="45"/>
      <c r="BH1024" s="45"/>
      <c r="BI1024" s="45"/>
      <c r="BJ1024" s="45"/>
    </row>
    <row r="1025" spans="49:62" s="340" customFormat="1">
      <c r="AW1025" s="45"/>
      <c r="AX1025" s="45"/>
      <c r="AY1025" s="45"/>
      <c r="AZ1025" s="45"/>
      <c r="BA1025" s="45"/>
      <c r="BB1025" s="45"/>
      <c r="BC1025" s="45"/>
      <c r="BD1025" s="45"/>
      <c r="BE1025" s="45"/>
      <c r="BF1025" s="45"/>
      <c r="BG1025" s="45"/>
      <c r="BH1025" s="45"/>
      <c r="BI1025" s="45"/>
      <c r="BJ1025" s="45"/>
    </row>
    <row r="1026" spans="49:62" s="340" customFormat="1">
      <c r="AW1026" s="45"/>
      <c r="AX1026" s="45"/>
      <c r="AY1026" s="45"/>
      <c r="AZ1026" s="45"/>
      <c r="BA1026" s="45"/>
      <c r="BB1026" s="45"/>
      <c r="BC1026" s="45"/>
      <c r="BD1026" s="45"/>
      <c r="BE1026" s="45"/>
      <c r="BF1026" s="45"/>
      <c r="BG1026" s="45"/>
      <c r="BH1026" s="45"/>
      <c r="BI1026" s="45"/>
      <c r="BJ1026" s="45"/>
    </row>
    <row r="1027" spans="49:62" s="340" customFormat="1">
      <c r="AW1027" s="45"/>
      <c r="AX1027" s="45"/>
      <c r="AY1027" s="45"/>
      <c r="AZ1027" s="45"/>
      <c r="BA1027" s="45"/>
      <c r="BB1027" s="45"/>
      <c r="BC1027" s="45"/>
      <c r="BD1027" s="45"/>
      <c r="BE1027" s="45"/>
      <c r="BF1027" s="45"/>
      <c r="BG1027" s="45"/>
      <c r="BH1027" s="45"/>
      <c r="BI1027" s="45"/>
      <c r="BJ1027" s="45"/>
    </row>
    <row r="1028" spans="49:62" s="340" customFormat="1">
      <c r="AW1028" s="45"/>
      <c r="AX1028" s="45"/>
      <c r="AY1028" s="45"/>
      <c r="AZ1028" s="45"/>
      <c r="BA1028" s="45"/>
      <c r="BB1028" s="45"/>
      <c r="BC1028" s="45"/>
      <c r="BD1028" s="45"/>
      <c r="BE1028" s="45"/>
      <c r="BF1028" s="45"/>
      <c r="BG1028" s="45"/>
      <c r="BH1028" s="45"/>
      <c r="BI1028" s="45"/>
      <c r="BJ1028" s="45"/>
    </row>
    <row r="1029" spans="49:62" s="340" customFormat="1">
      <c r="AW1029" s="45"/>
      <c r="AX1029" s="45"/>
      <c r="AY1029" s="45"/>
      <c r="AZ1029" s="45"/>
      <c r="BA1029" s="45"/>
      <c r="BB1029" s="45"/>
      <c r="BC1029" s="45"/>
      <c r="BD1029" s="45"/>
      <c r="BE1029" s="45"/>
      <c r="BF1029" s="45"/>
      <c r="BG1029" s="45"/>
      <c r="BH1029" s="45"/>
      <c r="BI1029" s="45"/>
      <c r="BJ1029" s="45"/>
    </row>
    <row r="1030" spans="49:62" s="340" customFormat="1">
      <c r="AW1030" s="45"/>
      <c r="AX1030" s="45"/>
      <c r="AY1030" s="45"/>
      <c r="AZ1030" s="45"/>
      <c r="BA1030" s="45"/>
      <c r="BB1030" s="45"/>
      <c r="BC1030" s="45"/>
      <c r="BD1030" s="45"/>
      <c r="BE1030" s="45"/>
      <c r="BF1030" s="45"/>
      <c r="BG1030" s="45"/>
      <c r="BH1030" s="45"/>
      <c r="BI1030" s="45"/>
      <c r="BJ1030" s="45"/>
    </row>
    <row r="1031" spans="49:62" s="340" customFormat="1">
      <c r="AW1031" s="45"/>
      <c r="AX1031" s="45"/>
      <c r="AY1031" s="45"/>
      <c r="AZ1031" s="45"/>
      <c r="BA1031" s="45"/>
      <c r="BB1031" s="45"/>
      <c r="BC1031" s="45"/>
      <c r="BD1031" s="45"/>
      <c r="BE1031" s="45"/>
      <c r="BF1031" s="45"/>
      <c r="BG1031" s="45"/>
      <c r="BH1031" s="45"/>
      <c r="BI1031" s="45"/>
      <c r="BJ1031" s="45"/>
    </row>
    <row r="1032" spans="49:62" s="340" customFormat="1">
      <c r="AW1032" s="45"/>
      <c r="AX1032" s="45"/>
      <c r="AY1032" s="45"/>
      <c r="AZ1032" s="45"/>
      <c r="BA1032" s="45"/>
      <c r="BB1032" s="45"/>
      <c r="BC1032" s="45"/>
      <c r="BD1032" s="45"/>
      <c r="BE1032" s="45"/>
      <c r="BF1032" s="45"/>
      <c r="BG1032" s="45"/>
      <c r="BH1032" s="45"/>
      <c r="BI1032" s="45"/>
      <c r="BJ1032" s="45"/>
    </row>
    <row r="1033" spans="49:62" s="340" customFormat="1">
      <c r="AW1033" s="45"/>
      <c r="AX1033" s="45"/>
      <c r="AY1033" s="45"/>
      <c r="AZ1033" s="45"/>
      <c r="BA1033" s="45"/>
      <c r="BB1033" s="45"/>
      <c r="BC1033" s="45"/>
      <c r="BD1033" s="45"/>
      <c r="BE1033" s="45"/>
      <c r="BF1033" s="45"/>
      <c r="BG1033" s="45"/>
      <c r="BH1033" s="45"/>
      <c r="BI1033" s="45"/>
      <c r="BJ1033" s="45"/>
    </row>
    <row r="1034" spans="49:62" s="340" customFormat="1">
      <c r="AW1034" s="45"/>
      <c r="AX1034" s="45"/>
      <c r="AY1034" s="45"/>
      <c r="AZ1034" s="45"/>
      <c r="BA1034" s="45"/>
      <c r="BB1034" s="45"/>
      <c r="BC1034" s="45"/>
      <c r="BD1034" s="45"/>
      <c r="BE1034" s="45"/>
      <c r="BF1034" s="45"/>
      <c r="BG1034" s="45"/>
      <c r="BH1034" s="45"/>
      <c r="BI1034" s="45"/>
      <c r="BJ1034" s="45"/>
    </row>
    <row r="1035" spans="49:62" s="340" customFormat="1">
      <c r="AW1035" s="45"/>
      <c r="AX1035" s="45"/>
      <c r="AY1035" s="45"/>
      <c r="AZ1035" s="45"/>
      <c r="BA1035" s="45"/>
      <c r="BB1035" s="45"/>
      <c r="BC1035" s="45"/>
      <c r="BD1035" s="45"/>
      <c r="BE1035" s="45"/>
      <c r="BF1035" s="45"/>
      <c r="BG1035" s="45"/>
      <c r="BH1035" s="45"/>
      <c r="BI1035" s="45"/>
      <c r="BJ1035" s="45"/>
    </row>
    <row r="1036" spans="49:62" s="340" customFormat="1">
      <c r="AW1036" s="45"/>
      <c r="AX1036" s="45"/>
      <c r="AY1036" s="45"/>
      <c r="AZ1036" s="45"/>
      <c r="BA1036" s="45"/>
      <c r="BB1036" s="45"/>
      <c r="BC1036" s="45"/>
      <c r="BD1036" s="45"/>
      <c r="BE1036" s="45"/>
      <c r="BF1036" s="45"/>
      <c r="BG1036" s="45"/>
      <c r="BH1036" s="45"/>
      <c r="BI1036" s="45"/>
      <c r="BJ1036" s="45"/>
    </row>
    <row r="1037" spans="49:62" s="340" customFormat="1">
      <c r="AW1037" s="45"/>
      <c r="AX1037" s="45"/>
      <c r="AY1037" s="45"/>
      <c r="AZ1037" s="45"/>
      <c r="BA1037" s="45"/>
      <c r="BB1037" s="45"/>
      <c r="BC1037" s="45"/>
      <c r="BD1037" s="45"/>
      <c r="BE1037" s="45"/>
      <c r="BF1037" s="45"/>
      <c r="BG1037" s="45"/>
      <c r="BH1037" s="45"/>
      <c r="BI1037" s="45"/>
      <c r="BJ1037" s="45"/>
    </row>
    <row r="1038" spans="49:62" s="340" customFormat="1">
      <c r="AW1038" s="45"/>
      <c r="AX1038" s="45"/>
      <c r="AY1038" s="45"/>
      <c r="AZ1038" s="45"/>
      <c r="BA1038" s="45"/>
      <c r="BB1038" s="45"/>
      <c r="BC1038" s="45"/>
      <c r="BD1038" s="45"/>
      <c r="BE1038" s="45"/>
      <c r="BF1038" s="45"/>
      <c r="BG1038" s="45"/>
      <c r="BH1038" s="45"/>
      <c r="BI1038" s="45"/>
      <c r="BJ1038" s="45"/>
    </row>
    <row r="1039" spans="49:62" s="340" customFormat="1">
      <c r="AW1039" s="45"/>
      <c r="AX1039" s="45"/>
      <c r="AY1039" s="45"/>
      <c r="AZ1039" s="45"/>
      <c r="BA1039" s="45"/>
      <c r="BB1039" s="45"/>
      <c r="BC1039" s="45"/>
      <c r="BD1039" s="45"/>
      <c r="BE1039" s="45"/>
      <c r="BF1039" s="45"/>
      <c r="BG1039" s="45"/>
      <c r="BH1039" s="45"/>
      <c r="BI1039" s="45"/>
      <c r="BJ1039" s="45"/>
    </row>
    <row r="1040" spans="49:62" s="340" customFormat="1">
      <c r="AW1040" s="45"/>
      <c r="AX1040" s="45"/>
      <c r="AY1040" s="45"/>
      <c r="AZ1040" s="45"/>
      <c r="BA1040" s="45"/>
      <c r="BB1040" s="45"/>
      <c r="BC1040" s="45"/>
      <c r="BD1040" s="45"/>
      <c r="BE1040" s="45"/>
      <c r="BF1040" s="45"/>
      <c r="BG1040" s="45"/>
      <c r="BH1040" s="45"/>
      <c r="BI1040" s="45"/>
      <c r="BJ1040" s="45"/>
    </row>
    <row r="1041" spans="49:62" s="340" customFormat="1">
      <c r="AW1041" s="45"/>
      <c r="AX1041" s="45"/>
      <c r="AY1041" s="45"/>
      <c r="AZ1041" s="45"/>
      <c r="BA1041" s="45"/>
      <c r="BB1041" s="45"/>
      <c r="BC1041" s="45"/>
      <c r="BD1041" s="45"/>
      <c r="BE1041" s="45"/>
      <c r="BF1041" s="45"/>
      <c r="BG1041" s="45"/>
      <c r="BH1041" s="45"/>
      <c r="BI1041" s="45"/>
      <c r="BJ1041" s="45"/>
    </row>
    <row r="1042" spans="49:62" s="340" customFormat="1">
      <c r="AW1042" s="45"/>
      <c r="AX1042" s="45"/>
      <c r="AY1042" s="45"/>
      <c r="AZ1042" s="45"/>
      <c r="BA1042" s="45"/>
      <c r="BB1042" s="45"/>
      <c r="BC1042" s="45"/>
      <c r="BD1042" s="45"/>
      <c r="BE1042" s="45"/>
      <c r="BF1042" s="45"/>
      <c r="BG1042" s="45"/>
      <c r="BH1042" s="45"/>
      <c r="BI1042" s="45"/>
      <c r="BJ1042" s="45"/>
    </row>
    <row r="1043" spans="49:62" s="340" customFormat="1">
      <c r="AW1043" s="45"/>
      <c r="AX1043" s="45"/>
      <c r="AY1043" s="45"/>
      <c r="AZ1043" s="45"/>
      <c r="BA1043" s="45"/>
      <c r="BB1043" s="45"/>
      <c r="BC1043" s="45"/>
      <c r="BD1043" s="45"/>
      <c r="BE1043" s="45"/>
      <c r="BF1043" s="45"/>
      <c r="BG1043" s="45"/>
      <c r="BH1043" s="45"/>
      <c r="BI1043" s="45"/>
      <c r="BJ1043" s="45"/>
    </row>
    <row r="1044" spans="49:62" s="340" customFormat="1">
      <c r="AW1044" s="45"/>
      <c r="AX1044" s="45"/>
      <c r="AY1044" s="45"/>
      <c r="AZ1044" s="45"/>
      <c r="BA1044" s="45"/>
      <c r="BB1044" s="45"/>
      <c r="BC1044" s="45"/>
      <c r="BD1044" s="45"/>
      <c r="BE1044" s="45"/>
      <c r="BF1044" s="45"/>
      <c r="BG1044" s="45"/>
      <c r="BH1044" s="45"/>
      <c r="BI1044" s="45"/>
      <c r="BJ1044" s="45"/>
    </row>
    <row r="1045" spans="49:62" s="340" customFormat="1">
      <c r="AW1045" s="45"/>
      <c r="AX1045" s="45"/>
      <c r="AY1045" s="45"/>
      <c r="AZ1045" s="45"/>
      <c r="BA1045" s="45"/>
      <c r="BB1045" s="45"/>
      <c r="BC1045" s="45"/>
      <c r="BD1045" s="45"/>
      <c r="BE1045" s="45"/>
      <c r="BF1045" s="45"/>
      <c r="BG1045" s="45"/>
      <c r="BH1045" s="45"/>
      <c r="BI1045" s="45"/>
      <c r="BJ1045" s="45"/>
    </row>
    <row r="1046" spans="49:62" s="340" customFormat="1">
      <c r="AW1046" s="45"/>
      <c r="AX1046" s="45"/>
      <c r="AY1046" s="45"/>
      <c r="AZ1046" s="45"/>
      <c r="BA1046" s="45"/>
      <c r="BB1046" s="45"/>
      <c r="BC1046" s="45"/>
      <c r="BD1046" s="45"/>
      <c r="BE1046" s="45"/>
      <c r="BF1046" s="45"/>
      <c r="BG1046" s="45"/>
      <c r="BH1046" s="45"/>
      <c r="BI1046" s="45"/>
      <c r="BJ1046" s="45"/>
    </row>
    <row r="1047" spans="49:62" s="340" customFormat="1">
      <c r="AW1047" s="45"/>
      <c r="AX1047" s="45"/>
      <c r="AY1047" s="45"/>
      <c r="AZ1047" s="45"/>
      <c r="BA1047" s="45"/>
      <c r="BB1047" s="45"/>
      <c r="BC1047" s="45"/>
      <c r="BD1047" s="45"/>
      <c r="BE1047" s="45"/>
      <c r="BF1047" s="45"/>
      <c r="BG1047" s="45"/>
      <c r="BH1047" s="45"/>
      <c r="BI1047" s="45"/>
      <c r="BJ1047" s="45"/>
    </row>
    <row r="1048" spans="49:62" s="340" customFormat="1">
      <c r="AW1048" s="45"/>
      <c r="AX1048" s="45"/>
      <c r="AY1048" s="45"/>
      <c r="AZ1048" s="45"/>
      <c r="BA1048" s="45"/>
      <c r="BB1048" s="45"/>
      <c r="BC1048" s="45"/>
      <c r="BD1048" s="45"/>
      <c r="BE1048" s="45"/>
      <c r="BF1048" s="45"/>
      <c r="BG1048" s="45"/>
      <c r="BH1048" s="45"/>
      <c r="BI1048" s="45"/>
      <c r="BJ1048" s="45"/>
    </row>
    <row r="1049" spans="49:62" s="340" customFormat="1">
      <c r="AW1049" s="45"/>
      <c r="AX1049" s="45"/>
      <c r="AY1049" s="45"/>
      <c r="AZ1049" s="45"/>
      <c r="BA1049" s="45"/>
      <c r="BB1049" s="45"/>
      <c r="BC1049" s="45"/>
      <c r="BD1049" s="45"/>
      <c r="BE1049" s="45"/>
      <c r="BF1049" s="45"/>
      <c r="BG1049" s="45"/>
      <c r="BH1049" s="45"/>
      <c r="BI1049" s="45"/>
      <c r="BJ1049" s="45"/>
    </row>
    <row r="1050" spans="49:62" s="340" customFormat="1">
      <c r="AW1050" s="45"/>
      <c r="AX1050" s="45"/>
      <c r="AY1050" s="45"/>
      <c r="AZ1050" s="45"/>
      <c r="BA1050" s="45"/>
      <c r="BB1050" s="45"/>
      <c r="BC1050" s="45"/>
      <c r="BD1050" s="45"/>
      <c r="BE1050" s="45"/>
      <c r="BF1050" s="45"/>
      <c r="BG1050" s="45"/>
      <c r="BH1050" s="45"/>
      <c r="BI1050" s="45"/>
      <c r="BJ1050" s="45"/>
    </row>
    <row r="1051" spans="49:62" s="340" customFormat="1">
      <c r="AW1051" s="45"/>
      <c r="AX1051" s="45"/>
      <c r="AY1051" s="45"/>
      <c r="AZ1051" s="45"/>
      <c r="BA1051" s="45"/>
      <c r="BB1051" s="45"/>
      <c r="BC1051" s="45"/>
      <c r="BD1051" s="45"/>
      <c r="BE1051" s="45"/>
      <c r="BF1051" s="45"/>
      <c r="BG1051" s="45"/>
      <c r="BH1051" s="45"/>
      <c r="BI1051" s="45"/>
      <c r="BJ1051" s="45"/>
    </row>
    <row r="1052" spans="49:62" s="340" customFormat="1">
      <c r="AW1052" s="45"/>
      <c r="AX1052" s="45"/>
      <c r="AY1052" s="45"/>
      <c r="AZ1052" s="45"/>
      <c r="BA1052" s="45"/>
      <c r="BB1052" s="45"/>
      <c r="BC1052" s="45"/>
      <c r="BD1052" s="45"/>
      <c r="BE1052" s="45"/>
      <c r="BF1052" s="45"/>
      <c r="BG1052" s="45"/>
      <c r="BH1052" s="45"/>
      <c r="BI1052" s="45"/>
      <c r="BJ1052" s="45"/>
    </row>
    <row r="1053" spans="49:62" s="340" customFormat="1">
      <c r="AW1053" s="45"/>
      <c r="AX1053" s="45"/>
      <c r="AY1053" s="45"/>
      <c r="AZ1053" s="45"/>
      <c r="BA1053" s="45"/>
      <c r="BB1053" s="45"/>
      <c r="BC1053" s="45"/>
      <c r="BD1053" s="45"/>
      <c r="BE1053" s="45"/>
      <c r="BF1053" s="45"/>
      <c r="BG1053" s="45"/>
      <c r="BH1053" s="45"/>
      <c r="BI1053" s="45"/>
      <c r="BJ1053" s="45"/>
    </row>
    <row r="1054" spans="49:62" s="340" customFormat="1">
      <c r="AW1054" s="45"/>
      <c r="AX1054" s="45"/>
      <c r="AY1054" s="45"/>
      <c r="AZ1054" s="45"/>
      <c r="BA1054" s="45"/>
      <c r="BB1054" s="45"/>
      <c r="BC1054" s="45"/>
      <c r="BD1054" s="45"/>
      <c r="BE1054" s="45"/>
      <c r="BF1054" s="45"/>
      <c r="BG1054" s="45"/>
      <c r="BH1054" s="45"/>
      <c r="BI1054" s="45"/>
      <c r="BJ1054" s="45"/>
    </row>
    <row r="1055" spans="49:62" s="340" customFormat="1">
      <c r="AW1055" s="45"/>
      <c r="AX1055" s="45"/>
      <c r="AY1055" s="45"/>
      <c r="AZ1055" s="45"/>
      <c r="BA1055" s="45"/>
      <c r="BB1055" s="45"/>
      <c r="BC1055" s="45"/>
      <c r="BD1055" s="45"/>
      <c r="BE1055" s="45"/>
      <c r="BF1055" s="45"/>
      <c r="BG1055" s="45"/>
      <c r="BH1055" s="45"/>
      <c r="BI1055" s="45"/>
      <c r="BJ1055" s="45"/>
    </row>
    <row r="1056" spans="49:62" s="340" customFormat="1">
      <c r="AW1056" s="45"/>
      <c r="AX1056" s="45"/>
      <c r="AY1056" s="45"/>
      <c r="AZ1056" s="45"/>
      <c r="BA1056" s="45"/>
      <c r="BB1056" s="45"/>
      <c r="BC1056" s="45"/>
      <c r="BD1056" s="45"/>
      <c r="BE1056" s="45"/>
      <c r="BF1056" s="45"/>
      <c r="BG1056" s="45"/>
      <c r="BH1056" s="45"/>
      <c r="BI1056" s="45"/>
      <c r="BJ1056" s="45"/>
    </row>
    <row r="1057" spans="49:62" s="340" customFormat="1">
      <c r="AW1057" s="45"/>
      <c r="AX1057" s="45"/>
      <c r="AY1057" s="45"/>
      <c r="AZ1057" s="45"/>
      <c r="BA1057" s="45"/>
      <c r="BB1057" s="45"/>
      <c r="BC1057" s="45"/>
      <c r="BD1057" s="45"/>
      <c r="BE1057" s="45"/>
      <c r="BF1057" s="45"/>
      <c r="BG1057" s="45"/>
      <c r="BH1057" s="45"/>
      <c r="BI1057" s="45"/>
      <c r="BJ1057" s="45"/>
    </row>
    <row r="1058" spans="49:62" s="340" customFormat="1">
      <c r="AW1058" s="45"/>
      <c r="AX1058" s="45"/>
      <c r="AY1058" s="45"/>
      <c r="AZ1058" s="45"/>
      <c r="BA1058" s="45"/>
      <c r="BB1058" s="45"/>
      <c r="BC1058" s="45"/>
      <c r="BD1058" s="45"/>
      <c r="BE1058" s="45"/>
      <c r="BF1058" s="45"/>
      <c r="BG1058" s="45"/>
      <c r="BH1058" s="45"/>
      <c r="BI1058" s="45"/>
      <c r="BJ1058" s="45"/>
    </row>
    <row r="1059" spans="49:62" s="340" customFormat="1">
      <c r="AW1059" s="45"/>
      <c r="AX1059" s="45"/>
      <c r="AY1059" s="45"/>
      <c r="AZ1059" s="45"/>
      <c r="BA1059" s="45"/>
      <c r="BB1059" s="45"/>
      <c r="BC1059" s="45"/>
      <c r="BD1059" s="45"/>
      <c r="BE1059" s="45"/>
      <c r="BF1059" s="45"/>
      <c r="BG1059" s="45"/>
      <c r="BH1059" s="45"/>
      <c r="BI1059" s="45"/>
      <c r="BJ1059" s="45"/>
    </row>
    <row r="1060" spans="49:62" s="340" customFormat="1">
      <c r="AW1060" s="45"/>
      <c r="AX1060" s="45"/>
      <c r="AY1060" s="45"/>
      <c r="AZ1060" s="45"/>
      <c r="BA1060" s="45"/>
      <c r="BB1060" s="45"/>
      <c r="BC1060" s="45"/>
      <c r="BD1060" s="45"/>
      <c r="BE1060" s="45"/>
      <c r="BF1060" s="45"/>
      <c r="BG1060" s="45"/>
      <c r="BH1060" s="45"/>
      <c r="BI1060" s="45"/>
      <c r="BJ1060" s="45"/>
    </row>
    <row r="1061" spans="49:62" s="340" customFormat="1">
      <c r="AW1061" s="45"/>
      <c r="AX1061" s="45"/>
      <c r="AY1061" s="45"/>
      <c r="AZ1061" s="45"/>
      <c r="BA1061" s="45"/>
      <c r="BB1061" s="45"/>
      <c r="BC1061" s="45"/>
      <c r="BD1061" s="45"/>
      <c r="BE1061" s="45"/>
      <c r="BF1061" s="45"/>
      <c r="BG1061" s="45"/>
      <c r="BH1061" s="45"/>
      <c r="BI1061" s="45"/>
      <c r="BJ1061" s="45"/>
    </row>
    <row r="1062" spans="49:62" s="340" customFormat="1">
      <c r="AW1062" s="45"/>
      <c r="AX1062" s="45"/>
      <c r="AY1062" s="45"/>
      <c r="AZ1062" s="45"/>
      <c r="BA1062" s="45"/>
      <c r="BB1062" s="45"/>
      <c r="BC1062" s="45"/>
      <c r="BD1062" s="45"/>
      <c r="BE1062" s="45"/>
      <c r="BF1062" s="45"/>
      <c r="BG1062" s="45"/>
      <c r="BH1062" s="45"/>
      <c r="BI1062" s="45"/>
      <c r="BJ1062" s="45"/>
    </row>
    <row r="1063" spans="49:62" s="340" customFormat="1">
      <c r="AW1063" s="45"/>
      <c r="AX1063" s="45"/>
      <c r="AY1063" s="45"/>
      <c r="AZ1063" s="45"/>
      <c r="BA1063" s="45"/>
      <c r="BB1063" s="45"/>
      <c r="BC1063" s="45"/>
      <c r="BD1063" s="45"/>
      <c r="BE1063" s="45"/>
      <c r="BF1063" s="45"/>
      <c r="BG1063" s="45"/>
      <c r="BH1063" s="45"/>
      <c r="BI1063" s="45"/>
      <c r="BJ1063" s="45"/>
    </row>
    <row r="1064" spans="49:62" s="340" customFormat="1">
      <c r="AW1064" s="45"/>
      <c r="AX1064" s="45"/>
      <c r="AY1064" s="45"/>
      <c r="AZ1064" s="45"/>
      <c r="BA1064" s="45"/>
      <c r="BB1064" s="45"/>
      <c r="BC1064" s="45"/>
      <c r="BD1064" s="45"/>
      <c r="BE1064" s="45"/>
      <c r="BF1064" s="45"/>
      <c r="BG1064" s="45"/>
      <c r="BH1064" s="45"/>
      <c r="BI1064" s="45"/>
      <c r="BJ1064" s="45"/>
    </row>
    <row r="1065" spans="49:62" s="340" customFormat="1">
      <c r="AW1065" s="45"/>
      <c r="AX1065" s="45"/>
      <c r="AY1065" s="45"/>
      <c r="AZ1065" s="45"/>
      <c r="BA1065" s="45"/>
      <c r="BB1065" s="45"/>
      <c r="BC1065" s="45"/>
      <c r="BD1065" s="45"/>
      <c r="BE1065" s="45"/>
      <c r="BF1065" s="45"/>
      <c r="BG1065" s="45"/>
      <c r="BH1065" s="45"/>
      <c r="BI1065" s="45"/>
      <c r="BJ1065" s="45"/>
    </row>
    <row r="1066" spans="49:62" s="340" customFormat="1">
      <c r="AW1066" s="45"/>
      <c r="AX1066" s="45"/>
      <c r="AY1066" s="45"/>
      <c r="AZ1066" s="45"/>
      <c r="BA1066" s="45"/>
      <c r="BB1066" s="45"/>
      <c r="BC1066" s="45"/>
      <c r="BD1066" s="45"/>
      <c r="BE1066" s="45"/>
      <c r="BF1066" s="45"/>
      <c r="BG1066" s="45"/>
      <c r="BH1066" s="45"/>
      <c r="BI1066" s="45"/>
      <c r="BJ1066" s="45"/>
    </row>
    <row r="1067" spans="49:62" s="340" customFormat="1">
      <c r="AW1067" s="45"/>
      <c r="AX1067" s="45"/>
      <c r="AY1067" s="45"/>
      <c r="AZ1067" s="45"/>
      <c r="BA1067" s="45"/>
      <c r="BB1067" s="45"/>
      <c r="BC1067" s="45"/>
      <c r="BD1067" s="45"/>
      <c r="BE1067" s="45"/>
      <c r="BF1067" s="45"/>
      <c r="BG1067" s="45"/>
      <c r="BH1067" s="45"/>
      <c r="BI1067" s="45"/>
      <c r="BJ1067" s="45"/>
    </row>
    <row r="1068" spans="49:62" s="340" customFormat="1">
      <c r="AW1068" s="45"/>
      <c r="AX1068" s="45"/>
      <c r="AY1068" s="45"/>
      <c r="AZ1068" s="45"/>
      <c r="BA1068" s="45"/>
      <c r="BB1068" s="45"/>
      <c r="BC1068" s="45"/>
      <c r="BD1068" s="45"/>
      <c r="BE1068" s="45"/>
      <c r="BF1068" s="45"/>
      <c r="BG1068" s="45"/>
      <c r="BH1068" s="45"/>
      <c r="BI1068" s="45"/>
      <c r="BJ1068" s="45"/>
    </row>
    <row r="1069" spans="49:62" s="340" customFormat="1">
      <c r="AW1069" s="45"/>
      <c r="AX1069" s="45"/>
      <c r="AY1069" s="45"/>
      <c r="AZ1069" s="45"/>
      <c r="BA1069" s="45"/>
      <c r="BB1069" s="45"/>
      <c r="BC1069" s="45"/>
      <c r="BD1069" s="45"/>
      <c r="BE1069" s="45"/>
      <c r="BF1069" s="45"/>
      <c r="BG1069" s="45"/>
      <c r="BH1069" s="45"/>
      <c r="BI1069" s="45"/>
      <c r="BJ1069" s="45"/>
    </row>
    <row r="1070" spans="49:62" s="340" customFormat="1">
      <c r="AW1070" s="45"/>
      <c r="AX1070" s="45"/>
      <c r="AY1070" s="45"/>
      <c r="AZ1070" s="45"/>
      <c r="BA1070" s="45"/>
      <c r="BB1070" s="45"/>
      <c r="BC1070" s="45"/>
      <c r="BD1070" s="45"/>
      <c r="BE1070" s="45"/>
      <c r="BF1070" s="45"/>
      <c r="BG1070" s="45"/>
      <c r="BH1070" s="45"/>
      <c r="BI1070" s="45"/>
      <c r="BJ1070" s="45"/>
    </row>
    <row r="1071" spans="49:62" s="340" customFormat="1">
      <c r="AW1071" s="45"/>
      <c r="AX1071" s="45"/>
      <c r="AY1071" s="45"/>
      <c r="AZ1071" s="45"/>
      <c r="BA1071" s="45"/>
      <c r="BB1071" s="45"/>
      <c r="BC1071" s="45"/>
      <c r="BD1071" s="45"/>
      <c r="BE1071" s="45"/>
      <c r="BF1071" s="45"/>
      <c r="BG1071" s="45"/>
      <c r="BH1071" s="45"/>
      <c r="BI1071" s="45"/>
      <c r="BJ1071" s="45"/>
    </row>
    <row r="1072" spans="49:62" s="340" customFormat="1">
      <c r="AW1072" s="45"/>
      <c r="AX1072" s="45"/>
      <c r="AY1072" s="45"/>
      <c r="AZ1072" s="45"/>
      <c r="BA1072" s="45"/>
      <c r="BB1072" s="45"/>
      <c r="BC1072" s="45"/>
      <c r="BD1072" s="45"/>
      <c r="BE1072" s="45"/>
      <c r="BF1072" s="45"/>
      <c r="BG1072" s="45"/>
      <c r="BH1072" s="45"/>
      <c r="BI1072" s="45"/>
      <c r="BJ1072" s="45"/>
    </row>
    <row r="1073" spans="49:62" s="340" customFormat="1">
      <c r="AW1073" s="45"/>
      <c r="AX1073" s="45"/>
      <c r="AY1073" s="45"/>
      <c r="AZ1073" s="45"/>
      <c r="BA1073" s="45"/>
      <c r="BB1073" s="45"/>
      <c r="BC1073" s="45"/>
      <c r="BD1073" s="45"/>
      <c r="BE1073" s="45"/>
      <c r="BF1073" s="45"/>
      <c r="BG1073" s="45"/>
      <c r="BH1073" s="45"/>
      <c r="BI1073" s="45"/>
      <c r="BJ1073" s="45"/>
    </row>
    <row r="1074" spans="49:62" s="340" customFormat="1">
      <c r="AW1074" s="45"/>
      <c r="AX1074" s="45"/>
      <c r="AY1074" s="45"/>
      <c r="AZ1074" s="45"/>
      <c r="BA1074" s="45"/>
      <c r="BB1074" s="45"/>
      <c r="BC1074" s="45"/>
      <c r="BD1074" s="45"/>
      <c r="BE1074" s="45"/>
      <c r="BF1074" s="45"/>
      <c r="BG1074" s="45"/>
      <c r="BH1074" s="45"/>
      <c r="BI1074" s="45"/>
      <c r="BJ1074" s="45"/>
    </row>
    <row r="1075" spans="49:62" s="340" customFormat="1">
      <c r="AW1075" s="45"/>
      <c r="AX1075" s="45"/>
      <c r="AY1075" s="45"/>
      <c r="AZ1075" s="45"/>
      <c r="BA1075" s="45"/>
      <c r="BB1075" s="45"/>
      <c r="BC1075" s="45"/>
      <c r="BD1075" s="45"/>
      <c r="BE1075" s="45"/>
      <c r="BF1075" s="45"/>
      <c r="BG1075" s="45"/>
      <c r="BH1075" s="45"/>
      <c r="BI1075" s="45"/>
      <c r="BJ1075" s="45"/>
    </row>
    <row r="1076" spans="49:62" s="340" customFormat="1">
      <c r="AW1076" s="45"/>
      <c r="AX1076" s="45"/>
      <c r="AY1076" s="45"/>
      <c r="AZ1076" s="45"/>
      <c r="BA1076" s="45"/>
      <c r="BB1076" s="45"/>
      <c r="BC1076" s="45"/>
      <c r="BD1076" s="45"/>
      <c r="BE1076" s="45"/>
      <c r="BF1076" s="45"/>
      <c r="BG1076" s="45"/>
      <c r="BH1076" s="45"/>
      <c r="BI1076" s="45"/>
      <c r="BJ1076" s="45"/>
    </row>
    <row r="1077" spans="49:62" s="340" customFormat="1">
      <c r="AW1077" s="45"/>
      <c r="AX1077" s="45"/>
      <c r="AY1077" s="45"/>
      <c r="AZ1077" s="45"/>
      <c r="BA1077" s="45"/>
      <c r="BB1077" s="45"/>
      <c r="BC1077" s="45"/>
      <c r="BD1077" s="45"/>
      <c r="BE1077" s="45"/>
      <c r="BF1077" s="45"/>
      <c r="BG1077" s="45"/>
      <c r="BH1077" s="45"/>
      <c r="BI1077" s="45"/>
      <c r="BJ1077" s="45"/>
    </row>
    <row r="1078" spans="49:62" s="340" customFormat="1">
      <c r="AW1078" s="45"/>
      <c r="AX1078" s="45"/>
      <c r="AY1078" s="45"/>
      <c r="AZ1078" s="45"/>
      <c r="BA1078" s="45"/>
      <c r="BB1078" s="45"/>
      <c r="BC1078" s="45"/>
      <c r="BD1078" s="45"/>
      <c r="BE1078" s="45"/>
      <c r="BF1078" s="45"/>
      <c r="BG1078" s="45"/>
      <c r="BH1078" s="45"/>
      <c r="BI1078" s="45"/>
      <c r="BJ1078" s="45"/>
    </row>
    <row r="1079" spans="49:62" s="340" customFormat="1">
      <c r="AW1079" s="45"/>
      <c r="AX1079" s="45"/>
      <c r="AY1079" s="45"/>
      <c r="AZ1079" s="45"/>
      <c r="BA1079" s="45"/>
      <c r="BB1079" s="45"/>
      <c r="BC1079" s="45"/>
      <c r="BD1079" s="45"/>
      <c r="BE1079" s="45"/>
      <c r="BF1079" s="45"/>
      <c r="BG1079" s="45"/>
      <c r="BH1079" s="45"/>
      <c r="BI1079" s="45"/>
      <c r="BJ1079" s="45"/>
    </row>
    <row r="1080" spans="49:62" s="340" customFormat="1">
      <c r="AW1080" s="45"/>
      <c r="AX1080" s="45"/>
      <c r="AY1080" s="45"/>
      <c r="AZ1080" s="45"/>
      <c r="BA1080" s="45"/>
      <c r="BB1080" s="45"/>
      <c r="BC1080" s="45"/>
      <c r="BD1080" s="45"/>
      <c r="BE1080" s="45"/>
      <c r="BF1080" s="45"/>
      <c r="BG1080" s="45"/>
      <c r="BH1080" s="45"/>
      <c r="BI1080" s="45"/>
      <c r="BJ1080" s="45"/>
    </row>
    <row r="1081" spans="49:62" s="340" customFormat="1">
      <c r="AW1081" s="45"/>
      <c r="AX1081" s="45"/>
      <c r="AY1081" s="45"/>
      <c r="AZ1081" s="45"/>
      <c r="BA1081" s="45"/>
      <c r="BB1081" s="45"/>
      <c r="BC1081" s="45"/>
      <c r="BD1081" s="45"/>
      <c r="BE1081" s="45"/>
      <c r="BF1081" s="45"/>
      <c r="BG1081" s="45"/>
      <c r="BH1081" s="45"/>
      <c r="BI1081" s="45"/>
      <c r="BJ1081" s="45"/>
    </row>
    <row r="1082" spans="49:62" s="340" customFormat="1">
      <c r="AW1082" s="45"/>
      <c r="AX1082" s="45"/>
      <c r="AY1082" s="45"/>
      <c r="AZ1082" s="45"/>
      <c r="BA1082" s="45"/>
      <c r="BB1082" s="45"/>
      <c r="BC1082" s="45"/>
      <c r="BD1082" s="45"/>
      <c r="BE1082" s="45"/>
      <c r="BF1082" s="45"/>
      <c r="BG1082" s="45"/>
      <c r="BH1082" s="45"/>
      <c r="BI1082" s="45"/>
      <c r="BJ1082" s="45"/>
    </row>
    <row r="1083" spans="49:62" s="340" customFormat="1">
      <c r="AW1083" s="45"/>
      <c r="AX1083" s="45"/>
      <c r="AY1083" s="45"/>
      <c r="AZ1083" s="45"/>
      <c r="BA1083" s="45"/>
      <c r="BB1083" s="45"/>
      <c r="BC1083" s="45"/>
      <c r="BD1083" s="45"/>
      <c r="BE1083" s="45"/>
      <c r="BF1083" s="45"/>
      <c r="BG1083" s="45"/>
      <c r="BH1083" s="45"/>
      <c r="BI1083" s="45"/>
      <c r="BJ1083" s="45"/>
    </row>
    <row r="1084" spans="49:62" s="340" customFormat="1">
      <c r="AW1084" s="45"/>
      <c r="AX1084" s="45"/>
      <c r="AY1084" s="45"/>
      <c r="AZ1084" s="45"/>
      <c r="BA1084" s="45"/>
      <c r="BB1084" s="45"/>
      <c r="BC1084" s="45"/>
      <c r="BD1084" s="45"/>
      <c r="BE1084" s="45"/>
      <c r="BF1084" s="45"/>
      <c r="BG1084" s="45"/>
      <c r="BH1084" s="45"/>
      <c r="BI1084" s="45"/>
      <c r="BJ1084" s="45"/>
    </row>
    <row r="1085" spans="49:62" s="340" customFormat="1">
      <c r="AW1085" s="45"/>
      <c r="AX1085" s="45"/>
      <c r="AY1085" s="45"/>
      <c r="AZ1085" s="45"/>
      <c r="BA1085" s="45"/>
      <c r="BB1085" s="45"/>
      <c r="BC1085" s="45"/>
      <c r="BD1085" s="45"/>
      <c r="BE1085" s="45"/>
      <c r="BF1085" s="45"/>
      <c r="BG1085" s="45"/>
      <c r="BH1085" s="45"/>
      <c r="BI1085" s="45"/>
      <c r="BJ1085" s="45"/>
    </row>
    <row r="1086" spans="49:62" s="340" customFormat="1">
      <c r="AW1086" s="45"/>
      <c r="AX1086" s="45"/>
      <c r="AY1086" s="45"/>
      <c r="AZ1086" s="45"/>
      <c r="BA1086" s="45"/>
      <c r="BB1086" s="45"/>
      <c r="BC1086" s="45"/>
      <c r="BD1086" s="45"/>
      <c r="BE1086" s="45"/>
      <c r="BF1086" s="45"/>
      <c r="BG1086" s="45"/>
      <c r="BH1086" s="45"/>
      <c r="BI1086" s="45"/>
      <c r="BJ1086" s="45"/>
    </row>
    <row r="1087" spans="49:62" s="340" customFormat="1">
      <c r="AW1087" s="45"/>
      <c r="AX1087" s="45"/>
      <c r="AY1087" s="45"/>
      <c r="AZ1087" s="45"/>
      <c r="BA1087" s="45"/>
      <c r="BB1087" s="45"/>
      <c r="BC1087" s="45"/>
      <c r="BD1087" s="45"/>
      <c r="BE1087" s="45"/>
      <c r="BF1087" s="45"/>
      <c r="BG1087" s="45"/>
      <c r="BH1087" s="45"/>
      <c r="BI1087" s="45"/>
      <c r="BJ1087" s="45"/>
    </row>
    <row r="1088" spans="49:62" s="340" customFormat="1">
      <c r="AW1088" s="45"/>
      <c r="AX1088" s="45"/>
      <c r="AY1088" s="45"/>
      <c r="AZ1088" s="45"/>
      <c r="BA1088" s="45"/>
      <c r="BB1088" s="45"/>
      <c r="BC1088" s="45"/>
      <c r="BD1088" s="45"/>
      <c r="BE1088" s="45"/>
      <c r="BF1088" s="45"/>
      <c r="BG1088" s="45"/>
      <c r="BH1088" s="45"/>
      <c r="BI1088" s="45"/>
      <c r="BJ1088" s="45"/>
    </row>
    <row r="1089" spans="49:62" s="340" customFormat="1">
      <c r="AW1089" s="45"/>
      <c r="AX1089" s="45"/>
      <c r="AY1089" s="45"/>
      <c r="AZ1089" s="45"/>
      <c r="BA1089" s="45"/>
      <c r="BB1089" s="45"/>
      <c r="BC1089" s="45"/>
      <c r="BD1089" s="45"/>
      <c r="BE1089" s="45"/>
      <c r="BF1089" s="45"/>
      <c r="BG1089" s="45"/>
      <c r="BH1089" s="45"/>
      <c r="BI1089" s="45"/>
      <c r="BJ1089" s="45"/>
    </row>
    <row r="1090" spans="49:62" s="340" customFormat="1">
      <c r="AW1090" s="45"/>
      <c r="AX1090" s="45"/>
      <c r="AY1090" s="45"/>
      <c r="AZ1090" s="45"/>
      <c r="BA1090" s="45"/>
      <c r="BB1090" s="45"/>
      <c r="BC1090" s="45"/>
      <c r="BD1090" s="45"/>
      <c r="BE1090" s="45"/>
      <c r="BF1090" s="45"/>
      <c r="BG1090" s="45"/>
      <c r="BH1090" s="45"/>
      <c r="BI1090" s="45"/>
      <c r="BJ1090" s="45"/>
    </row>
    <row r="1091" spans="49:62" s="340" customFormat="1">
      <c r="AW1091" s="45"/>
      <c r="AX1091" s="45"/>
      <c r="AY1091" s="45"/>
      <c r="AZ1091" s="45"/>
      <c r="BA1091" s="45"/>
      <c r="BB1091" s="45"/>
      <c r="BC1091" s="45"/>
      <c r="BD1091" s="45"/>
      <c r="BE1091" s="45"/>
      <c r="BF1091" s="45"/>
      <c r="BG1091" s="45"/>
      <c r="BH1091" s="45"/>
      <c r="BI1091" s="45"/>
      <c r="BJ1091" s="45"/>
    </row>
    <row r="1092" spans="49:62" s="340" customFormat="1">
      <c r="AW1092" s="45"/>
      <c r="AX1092" s="45"/>
      <c r="AY1092" s="45"/>
      <c r="AZ1092" s="45"/>
      <c r="BA1092" s="45"/>
      <c r="BB1092" s="45"/>
      <c r="BC1092" s="45"/>
      <c r="BD1092" s="45"/>
      <c r="BE1092" s="45"/>
      <c r="BF1092" s="45"/>
      <c r="BG1092" s="45"/>
      <c r="BH1092" s="45"/>
      <c r="BI1092" s="45"/>
      <c r="BJ1092" s="45"/>
    </row>
    <row r="1093" spans="49:62" s="340" customFormat="1">
      <c r="AW1093" s="45"/>
      <c r="AX1093" s="45"/>
      <c r="AY1093" s="45"/>
      <c r="AZ1093" s="45"/>
      <c r="BA1093" s="45"/>
      <c r="BB1093" s="45"/>
      <c r="BC1093" s="45"/>
      <c r="BD1093" s="45"/>
      <c r="BE1093" s="45"/>
      <c r="BF1093" s="45"/>
      <c r="BG1093" s="45"/>
      <c r="BH1093" s="45"/>
      <c r="BI1093" s="45"/>
      <c r="BJ1093" s="45"/>
    </row>
    <row r="1094" spans="49:62" s="340" customFormat="1">
      <c r="AW1094" s="45"/>
      <c r="AX1094" s="45"/>
      <c r="AY1094" s="45"/>
      <c r="AZ1094" s="45"/>
      <c r="BA1094" s="45"/>
      <c r="BB1094" s="45"/>
      <c r="BC1094" s="45"/>
      <c r="BD1094" s="45"/>
      <c r="BE1094" s="45"/>
      <c r="BF1094" s="45"/>
      <c r="BG1094" s="45"/>
      <c r="BH1094" s="45"/>
      <c r="BI1094" s="45"/>
      <c r="BJ1094" s="45"/>
    </row>
    <row r="1095" spans="49:62" s="340" customFormat="1">
      <c r="AW1095" s="45"/>
      <c r="AX1095" s="45"/>
      <c r="AY1095" s="45"/>
      <c r="AZ1095" s="45"/>
      <c r="BA1095" s="45"/>
      <c r="BB1095" s="45"/>
      <c r="BC1095" s="45"/>
      <c r="BD1095" s="45"/>
      <c r="BE1095" s="45"/>
      <c r="BF1095" s="45"/>
      <c r="BG1095" s="45"/>
      <c r="BH1095" s="45"/>
      <c r="BI1095" s="45"/>
      <c r="BJ1095" s="45"/>
    </row>
    <row r="1096" spans="49:62" s="340" customFormat="1">
      <c r="AW1096" s="45"/>
      <c r="AX1096" s="45"/>
      <c r="AY1096" s="45"/>
      <c r="AZ1096" s="45"/>
      <c r="BA1096" s="45"/>
      <c r="BB1096" s="45"/>
      <c r="BC1096" s="45"/>
      <c r="BD1096" s="45"/>
      <c r="BE1096" s="45"/>
      <c r="BF1096" s="45"/>
      <c r="BG1096" s="45"/>
      <c r="BH1096" s="45"/>
      <c r="BI1096" s="45"/>
      <c r="BJ1096" s="45"/>
    </row>
    <row r="1097" spans="49:62" s="340" customFormat="1">
      <c r="AW1097" s="45"/>
      <c r="AX1097" s="45"/>
      <c r="AY1097" s="45"/>
      <c r="AZ1097" s="45"/>
      <c r="BA1097" s="45"/>
      <c r="BB1097" s="45"/>
      <c r="BC1097" s="45"/>
      <c r="BD1097" s="45"/>
      <c r="BE1097" s="45"/>
      <c r="BF1097" s="45"/>
      <c r="BG1097" s="45"/>
      <c r="BH1097" s="45"/>
      <c r="BI1097" s="45"/>
      <c r="BJ1097" s="45"/>
    </row>
    <row r="1098" spans="49:62" s="340" customFormat="1">
      <c r="AW1098" s="45"/>
      <c r="AX1098" s="45"/>
      <c r="AY1098" s="45"/>
      <c r="AZ1098" s="45"/>
      <c r="BA1098" s="45"/>
      <c r="BB1098" s="45"/>
      <c r="BC1098" s="45"/>
      <c r="BD1098" s="45"/>
      <c r="BE1098" s="45"/>
      <c r="BF1098" s="45"/>
      <c r="BG1098" s="45"/>
      <c r="BH1098" s="45"/>
      <c r="BI1098" s="45"/>
      <c r="BJ1098" s="45"/>
    </row>
    <row r="1099" spans="49:62" s="340" customFormat="1">
      <c r="AW1099" s="45"/>
      <c r="AX1099" s="45"/>
      <c r="AY1099" s="45"/>
      <c r="AZ1099" s="45"/>
      <c r="BA1099" s="45"/>
      <c r="BB1099" s="45"/>
      <c r="BC1099" s="45"/>
      <c r="BD1099" s="45"/>
      <c r="BE1099" s="45"/>
      <c r="BF1099" s="45"/>
      <c r="BG1099" s="45"/>
      <c r="BH1099" s="45"/>
      <c r="BI1099" s="45"/>
      <c r="BJ1099" s="45"/>
    </row>
    <row r="1100" spans="49:62" s="340" customFormat="1">
      <c r="AW1100" s="45"/>
      <c r="AX1100" s="45"/>
      <c r="AY1100" s="45"/>
      <c r="AZ1100" s="45"/>
      <c r="BA1100" s="45"/>
      <c r="BB1100" s="45"/>
      <c r="BC1100" s="45"/>
      <c r="BD1100" s="45"/>
      <c r="BE1100" s="45"/>
      <c r="BF1100" s="45"/>
      <c r="BG1100" s="45"/>
      <c r="BH1100" s="45"/>
      <c r="BI1100" s="45"/>
      <c r="BJ1100" s="45"/>
    </row>
    <row r="1101" spans="49:62" s="340" customFormat="1">
      <c r="AW1101" s="45"/>
      <c r="AX1101" s="45"/>
      <c r="AY1101" s="45"/>
      <c r="AZ1101" s="45"/>
      <c r="BA1101" s="45"/>
      <c r="BB1101" s="45"/>
      <c r="BC1101" s="45"/>
      <c r="BD1101" s="45"/>
      <c r="BE1101" s="45"/>
      <c r="BF1101" s="45"/>
      <c r="BG1101" s="45"/>
      <c r="BH1101" s="45"/>
      <c r="BI1101" s="45"/>
      <c r="BJ1101" s="45"/>
    </row>
    <row r="1102" spans="49:62" s="340" customFormat="1">
      <c r="AW1102" s="45"/>
      <c r="AX1102" s="45"/>
      <c r="AY1102" s="45"/>
      <c r="AZ1102" s="45"/>
      <c r="BA1102" s="45"/>
      <c r="BB1102" s="45"/>
      <c r="BC1102" s="45"/>
      <c r="BD1102" s="45"/>
      <c r="BE1102" s="45"/>
      <c r="BF1102" s="45"/>
      <c r="BG1102" s="45"/>
      <c r="BH1102" s="45"/>
      <c r="BI1102" s="45"/>
      <c r="BJ1102" s="45"/>
    </row>
    <row r="1103" spans="49:62" s="340" customFormat="1">
      <c r="AW1103" s="45"/>
      <c r="AX1103" s="45"/>
      <c r="AY1103" s="45"/>
      <c r="AZ1103" s="45"/>
      <c r="BA1103" s="45"/>
      <c r="BB1103" s="45"/>
      <c r="BC1103" s="45"/>
      <c r="BD1103" s="45"/>
      <c r="BE1103" s="45"/>
      <c r="BF1103" s="45"/>
      <c r="BG1103" s="45"/>
      <c r="BH1103" s="45"/>
      <c r="BI1103" s="45"/>
      <c r="BJ1103" s="45"/>
    </row>
    <row r="1104" spans="49:62" s="340" customFormat="1">
      <c r="AW1104" s="45"/>
      <c r="AX1104" s="45"/>
      <c r="AY1104" s="45"/>
      <c r="AZ1104" s="45"/>
      <c r="BA1104" s="45"/>
      <c r="BB1104" s="45"/>
      <c r="BC1104" s="45"/>
      <c r="BD1104" s="45"/>
      <c r="BE1104" s="45"/>
      <c r="BF1104" s="45"/>
      <c r="BG1104" s="45"/>
      <c r="BH1104" s="45"/>
      <c r="BI1104" s="45"/>
      <c r="BJ1104" s="45"/>
    </row>
    <row r="1105" spans="49:62" s="340" customFormat="1">
      <c r="AW1105" s="45"/>
      <c r="AX1105" s="45"/>
      <c r="AY1105" s="45"/>
      <c r="AZ1105" s="45"/>
      <c r="BA1105" s="45"/>
      <c r="BB1105" s="45"/>
      <c r="BC1105" s="45"/>
      <c r="BD1105" s="45"/>
      <c r="BE1105" s="45"/>
      <c r="BF1105" s="45"/>
      <c r="BG1105" s="45"/>
      <c r="BH1105" s="45"/>
      <c r="BI1105" s="45"/>
      <c r="BJ1105" s="45"/>
    </row>
    <row r="1106" spans="49:62" s="340" customFormat="1">
      <c r="AW1106" s="45"/>
      <c r="AX1106" s="45"/>
      <c r="AY1106" s="45"/>
      <c r="AZ1106" s="45"/>
      <c r="BA1106" s="45"/>
      <c r="BB1106" s="45"/>
      <c r="BC1106" s="45"/>
      <c r="BD1106" s="45"/>
      <c r="BE1106" s="45"/>
      <c r="BF1106" s="45"/>
      <c r="BG1106" s="45"/>
      <c r="BH1106" s="45"/>
      <c r="BI1106" s="45"/>
      <c r="BJ1106" s="45"/>
    </row>
    <row r="1107" spans="49:62" s="340" customFormat="1">
      <c r="AW1107" s="45"/>
      <c r="AX1107" s="45"/>
      <c r="AY1107" s="45"/>
      <c r="AZ1107" s="45"/>
      <c r="BA1107" s="45"/>
      <c r="BB1107" s="45"/>
      <c r="BC1107" s="45"/>
      <c r="BD1107" s="45"/>
      <c r="BE1107" s="45"/>
      <c r="BF1107" s="45"/>
      <c r="BG1107" s="45"/>
      <c r="BH1107" s="45"/>
      <c r="BI1107" s="45"/>
      <c r="BJ1107" s="45"/>
    </row>
    <row r="1108" spans="49:62" s="340" customFormat="1">
      <c r="AW1108" s="45"/>
      <c r="AX1108" s="45"/>
      <c r="AY1108" s="45"/>
      <c r="AZ1108" s="45"/>
      <c r="BA1108" s="45"/>
      <c r="BB1108" s="45"/>
      <c r="BC1108" s="45"/>
      <c r="BD1108" s="45"/>
      <c r="BE1108" s="45"/>
      <c r="BF1108" s="45"/>
      <c r="BG1108" s="45"/>
      <c r="BH1108" s="45"/>
      <c r="BI1108" s="45"/>
      <c r="BJ1108" s="45"/>
    </row>
    <row r="1109" spans="49:62" s="340" customFormat="1">
      <c r="AW1109" s="45"/>
      <c r="AX1109" s="45"/>
      <c r="AY1109" s="45"/>
      <c r="AZ1109" s="45"/>
      <c r="BA1109" s="45"/>
      <c r="BB1109" s="45"/>
      <c r="BC1109" s="45"/>
      <c r="BD1109" s="45"/>
      <c r="BE1109" s="45"/>
      <c r="BF1109" s="45"/>
      <c r="BG1109" s="45"/>
      <c r="BH1109" s="45"/>
      <c r="BI1109" s="45"/>
      <c r="BJ1109" s="45"/>
    </row>
    <row r="1110" spans="49:62" s="340" customFormat="1">
      <c r="AW1110" s="45"/>
      <c r="AX1110" s="45"/>
      <c r="AY1110" s="45"/>
      <c r="AZ1110" s="45"/>
      <c r="BA1110" s="45"/>
      <c r="BB1110" s="45"/>
      <c r="BC1110" s="45"/>
      <c r="BD1110" s="45"/>
      <c r="BE1110" s="45"/>
      <c r="BF1110" s="45"/>
      <c r="BG1110" s="45"/>
      <c r="BH1110" s="45"/>
      <c r="BI1110" s="45"/>
      <c r="BJ1110" s="45"/>
    </row>
    <row r="1111" spans="49:62" s="340" customFormat="1">
      <c r="AW1111" s="45"/>
      <c r="AX1111" s="45"/>
      <c r="AY1111" s="45"/>
      <c r="AZ1111" s="45"/>
      <c r="BA1111" s="45"/>
      <c r="BB1111" s="45"/>
      <c r="BC1111" s="45"/>
      <c r="BD1111" s="45"/>
      <c r="BE1111" s="45"/>
      <c r="BF1111" s="45"/>
      <c r="BG1111" s="45"/>
      <c r="BH1111" s="45"/>
      <c r="BI1111" s="45"/>
      <c r="BJ1111" s="45"/>
    </row>
    <row r="1112" spans="49:62" s="340" customFormat="1">
      <c r="AW1112" s="45"/>
      <c r="AX1112" s="45"/>
      <c r="AY1112" s="45"/>
      <c r="AZ1112" s="45"/>
      <c r="BA1112" s="45"/>
      <c r="BB1112" s="45"/>
      <c r="BC1112" s="45"/>
      <c r="BD1112" s="45"/>
      <c r="BE1112" s="45"/>
      <c r="BF1112" s="45"/>
      <c r="BG1112" s="45"/>
      <c r="BH1112" s="45"/>
      <c r="BI1112" s="45"/>
      <c r="BJ1112" s="45"/>
    </row>
    <row r="1113" spans="49:62" s="340" customFormat="1">
      <c r="AW1113" s="45"/>
      <c r="AX1113" s="45"/>
      <c r="AY1113" s="45"/>
      <c r="AZ1113" s="45"/>
      <c r="BA1113" s="45"/>
      <c r="BB1113" s="45"/>
      <c r="BC1113" s="45"/>
      <c r="BD1113" s="45"/>
      <c r="BE1113" s="45"/>
      <c r="BF1113" s="45"/>
      <c r="BG1113" s="45"/>
      <c r="BH1113" s="45"/>
      <c r="BI1113" s="45"/>
      <c r="BJ1113" s="45"/>
    </row>
    <row r="1114" spans="49:62" s="340" customFormat="1">
      <c r="AW1114" s="45"/>
      <c r="AX1114" s="45"/>
      <c r="AY1114" s="45"/>
      <c r="AZ1114" s="45"/>
      <c r="BA1114" s="45"/>
      <c r="BB1114" s="45"/>
      <c r="BC1114" s="45"/>
      <c r="BD1114" s="45"/>
      <c r="BE1114" s="45"/>
      <c r="BF1114" s="45"/>
      <c r="BG1114" s="45"/>
      <c r="BH1114" s="45"/>
      <c r="BI1114" s="45"/>
      <c r="BJ1114" s="45"/>
    </row>
    <row r="1115" spans="49:62" s="340" customFormat="1">
      <c r="AW1115" s="45"/>
      <c r="AX1115" s="45"/>
      <c r="AY1115" s="45"/>
      <c r="AZ1115" s="45"/>
      <c r="BA1115" s="45"/>
      <c r="BB1115" s="45"/>
      <c r="BC1115" s="45"/>
      <c r="BD1115" s="45"/>
      <c r="BE1115" s="45"/>
      <c r="BF1115" s="45"/>
      <c r="BG1115" s="45"/>
      <c r="BH1115" s="45"/>
      <c r="BI1115" s="45"/>
      <c r="BJ1115" s="45"/>
    </row>
    <row r="1116" spans="49:62" s="340" customFormat="1">
      <c r="AW1116" s="45"/>
      <c r="AX1116" s="45"/>
      <c r="AY1116" s="45"/>
      <c r="AZ1116" s="45"/>
      <c r="BA1116" s="45"/>
      <c r="BB1116" s="45"/>
      <c r="BC1116" s="45"/>
      <c r="BD1116" s="45"/>
      <c r="BE1116" s="45"/>
      <c r="BF1116" s="45"/>
      <c r="BG1116" s="45"/>
      <c r="BH1116" s="45"/>
      <c r="BI1116" s="45"/>
      <c r="BJ1116" s="45"/>
    </row>
    <row r="1117" spans="49:62" s="340" customFormat="1">
      <c r="AW1117" s="45"/>
      <c r="AX1117" s="45"/>
      <c r="AY1117" s="45"/>
      <c r="AZ1117" s="45"/>
      <c r="BA1117" s="45"/>
      <c r="BB1117" s="45"/>
      <c r="BC1117" s="45"/>
      <c r="BD1117" s="45"/>
      <c r="BE1117" s="45"/>
      <c r="BF1117" s="45"/>
      <c r="BG1117" s="45"/>
      <c r="BH1117" s="45"/>
      <c r="BI1117" s="45"/>
      <c r="BJ1117" s="45"/>
    </row>
    <row r="1118" spans="49:62" s="340" customFormat="1">
      <c r="AW1118" s="45"/>
      <c r="AX1118" s="45"/>
      <c r="AY1118" s="45"/>
      <c r="AZ1118" s="45"/>
      <c r="BA1118" s="45"/>
      <c r="BB1118" s="45"/>
      <c r="BC1118" s="45"/>
      <c r="BD1118" s="45"/>
      <c r="BE1118" s="45"/>
      <c r="BF1118" s="45"/>
      <c r="BG1118" s="45"/>
      <c r="BH1118" s="45"/>
      <c r="BI1118" s="45"/>
      <c r="BJ1118" s="45"/>
    </row>
    <row r="1119" spans="49:62" s="340" customFormat="1">
      <c r="AW1119" s="45"/>
      <c r="AX1119" s="45"/>
      <c r="AY1119" s="45"/>
      <c r="AZ1119" s="45"/>
      <c r="BA1119" s="45"/>
      <c r="BB1119" s="45"/>
      <c r="BC1119" s="45"/>
      <c r="BD1119" s="45"/>
      <c r="BE1119" s="45"/>
      <c r="BF1119" s="45"/>
      <c r="BG1119" s="45"/>
      <c r="BH1119" s="45"/>
      <c r="BI1119" s="45"/>
      <c r="BJ1119" s="45"/>
    </row>
    <row r="1120" spans="49:62" s="340" customFormat="1">
      <c r="AW1120" s="45"/>
      <c r="AX1120" s="45"/>
      <c r="AY1120" s="45"/>
      <c r="AZ1120" s="45"/>
      <c r="BA1120" s="45"/>
      <c r="BB1120" s="45"/>
      <c r="BC1120" s="45"/>
      <c r="BD1120" s="45"/>
      <c r="BE1120" s="45"/>
      <c r="BF1120" s="45"/>
      <c r="BG1120" s="45"/>
      <c r="BH1120" s="45"/>
      <c r="BI1120" s="45"/>
      <c r="BJ1120" s="45"/>
    </row>
    <row r="1121" spans="49:62" s="340" customFormat="1">
      <c r="AW1121" s="45"/>
      <c r="AX1121" s="45"/>
      <c r="AY1121" s="45"/>
      <c r="AZ1121" s="45"/>
      <c r="BA1121" s="45"/>
      <c r="BB1121" s="45"/>
      <c r="BC1121" s="45"/>
      <c r="BD1121" s="45"/>
      <c r="BE1121" s="45"/>
      <c r="BF1121" s="45"/>
      <c r="BG1121" s="45"/>
      <c r="BH1121" s="45"/>
      <c r="BI1121" s="45"/>
      <c r="BJ1121" s="45"/>
    </row>
    <row r="1122" spans="49:62" s="340" customFormat="1">
      <c r="AW1122" s="45"/>
      <c r="AX1122" s="45"/>
      <c r="AY1122" s="45"/>
      <c r="AZ1122" s="45"/>
      <c r="BA1122" s="45"/>
      <c r="BB1122" s="45"/>
      <c r="BC1122" s="45"/>
      <c r="BD1122" s="45"/>
      <c r="BE1122" s="45"/>
      <c r="BF1122" s="45"/>
      <c r="BG1122" s="45"/>
      <c r="BH1122" s="45"/>
      <c r="BI1122" s="45"/>
      <c r="BJ1122" s="45"/>
    </row>
    <row r="1123" spans="49:62" s="340" customFormat="1">
      <c r="AW1123" s="45"/>
      <c r="AX1123" s="45"/>
      <c r="AY1123" s="45"/>
      <c r="AZ1123" s="45"/>
      <c r="BA1123" s="45"/>
      <c r="BB1123" s="45"/>
      <c r="BC1123" s="45"/>
      <c r="BD1123" s="45"/>
      <c r="BE1123" s="45"/>
      <c r="BF1123" s="45"/>
      <c r="BG1123" s="45"/>
      <c r="BH1123" s="45"/>
      <c r="BI1123" s="45"/>
      <c r="BJ1123" s="45"/>
    </row>
    <row r="1124" spans="49:62" s="340" customFormat="1">
      <c r="AW1124" s="45"/>
      <c r="AX1124" s="45"/>
      <c r="AY1124" s="45"/>
      <c r="AZ1124" s="45"/>
      <c r="BA1124" s="45"/>
      <c r="BB1124" s="45"/>
      <c r="BC1124" s="45"/>
      <c r="BD1124" s="45"/>
      <c r="BE1124" s="45"/>
      <c r="BF1124" s="45"/>
      <c r="BG1124" s="45"/>
      <c r="BH1124" s="45"/>
      <c r="BI1124" s="45"/>
      <c r="BJ1124" s="45"/>
    </row>
    <row r="1125" spans="49:62" s="340" customFormat="1">
      <c r="AW1125" s="45"/>
      <c r="AX1125" s="45"/>
      <c r="AY1125" s="45"/>
      <c r="AZ1125" s="45"/>
      <c r="BA1125" s="45"/>
      <c r="BB1125" s="45"/>
      <c r="BC1125" s="45"/>
      <c r="BD1125" s="45"/>
      <c r="BE1125" s="45"/>
      <c r="BF1125" s="45"/>
      <c r="BG1125" s="45"/>
      <c r="BH1125" s="45"/>
      <c r="BI1125" s="45"/>
      <c r="BJ1125" s="45"/>
    </row>
    <row r="1126" spans="49:62" s="340" customFormat="1">
      <c r="AW1126" s="45"/>
      <c r="AX1126" s="45"/>
      <c r="AY1126" s="45"/>
      <c r="AZ1126" s="45"/>
      <c r="BA1126" s="45"/>
      <c r="BB1126" s="45"/>
      <c r="BC1126" s="45"/>
      <c r="BD1126" s="45"/>
      <c r="BE1126" s="45"/>
      <c r="BF1126" s="45"/>
      <c r="BG1126" s="45"/>
      <c r="BH1126" s="45"/>
      <c r="BI1126" s="45"/>
      <c r="BJ1126" s="45"/>
    </row>
    <row r="1127" spans="49:62" s="340" customFormat="1">
      <c r="AW1127" s="45"/>
      <c r="AX1127" s="45"/>
      <c r="AY1127" s="45"/>
      <c r="AZ1127" s="45"/>
      <c r="BA1127" s="45"/>
      <c r="BB1127" s="45"/>
      <c r="BC1127" s="45"/>
      <c r="BD1127" s="45"/>
      <c r="BE1127" s="45"/>
      <c r="BF1127" s="45"/>
      <c r="BG1127" s="45"/>
      <c r="BH1127" s="45"/>
      <c r="BI1127" s="45"/>
      <c r="BJ1127" s="45"/>
    </row>
    <row r="1128" spans="49:62" s="340" customFormat="1">
      <c r="AW1128" s="45"/>
      <c r="AX1128" s="45"/>
      <c r="AY1128" s="45"/>
      <c r="AZ1128" s="45"/>
      <c r="BA1128" s="45"/>
      <c r="BB1128" s="45"/>
      <c r="BC1128" s="45"/>
      <c r="BD1128" s="45"/>
      <c r="BE1128" s="45"/>
      <c r="BF1128" s="45"/>
      <c r="BG1128" s="45"/>
      <c r="BH1128" s="45"/>
      <c r="BI1128" s="45"/>
      <c r="BJ1128" s="45"/>
    </row>
    <row r="1129" spans="49:62" s="340" customFormat="1">
      <c r="AW1129" s="45"/>
      <c r="AX1129" s="45"/>
      <c r="AY1129" s="45"/>
      <c r="AZ1129" s="45"/>
      <c r="BA1129" s="45"/>
      <c r="BB1129" s="45"/>
      <c r="BC1129" s="45"/>
      <c r="BD1129" s="45"/>
      <c r="BE1129" s="45"/>
      <c r="BF1129" s="45"/>
      <c r="BG1129" s="45"/>
      <c r="BH1129" s="45"/>
      <c r="BI1129" s="45"/>
      <c r="BJ1129" s="45"/>
    </row>
    <row r="1130" spans="49:62" s="340" customFormat="1">
      <c r="AW1130" s="45"/>
      <c r="AX1130" s="45"/>
      <c r="AY1130" s="45"/>
      <c r="AZ1130" s="45"/>
      <c r="BA1130" s="45"/>
      <c r="BB1130" s="45"/>
      <c r="BC1130" s="45"/>
      <c r="BD1130" s="45"/>
      <c r="BE1130" s="45"/>
      <c r="BF1130" s="45"/>
      <c r="BG1130" s="45"/>
      <c r="BH1130" s="45"/>
      <c r="BI1130" s="45"/>
      <c r="BJ1130" s="45"/>
    </row>
    <row r="1131" spans="49:62" s="340" customFormat="1">
      <c r="AW1131" s="45"/>
      <c r="AX1131" s="45"/>
      <c r="AY1131" s="45"/>
      <c r="AZ1131" s="45"/>
      <c r="BA1131" s="45"/>
      <c r="BB1131" s="45"/>
      <c r="BC1131" s="45"/>
      <c r="BD1131" s="45"/>
      <c r="BE1131" s="45"/>
      <c r="BF1131" s="45"/>
      <c r="BG1131" s="45"/>
      <c r="BH1131" s="45"/>
      <c r="BI1131" s="45"/>
      <c r="BJ1131" s="45"/>
    </row>
    <row r="1132" spans="49:62" s="340" customFormat="1">
      <c r="AW1132" s="45"/>
      <c r="AX1132" s="45"/>
      <c r="AY1132" s="45"/>
      <c r="AZ1132" s="45"/>
      <c r="BA1132" s="45"/>
      <c r="BB1132" s="45"/>
      <c r="BC1132" s="45"/>
      <c r="BD1132" s="45"/>
      <c r="BE1132" s="45"/>
      <c r="BF1132" s="45"/>
      <c r="BG1132" s="45"/>
      <c r="BH1132" s="45"/>
      <c r="BI1132" s="45"/>
      <c r="BJ1132" s="45"/>
    </row>
    <row r="1133" spans="49:62" s="340" customFormat="1">
      <c r="AW1133" s="45"/>
      <c r="AX1133" s="45"/>
      <c r="AY1133" s="45"/>
      <c r="AZ1133" s="45"/>
      <c r="BA1133" s="45"/>
      <c r="BB1133" s="45"/>
      <c r="BC1133" s="45"/>
      <c r="BD1133" s="45"/>
      <c r="BE1133" s="45"/>
      <c r="BF1133" s="45"/>
      <c r="BG1133" s="45"/>
      <c r="BH1133" s="45"/>
      <c r="BI1133" s="45"/>
      <c r="BJ1133" s="45"/>
    </row>
    <row r="1134" spans="49:62" s="340" customFormat="1">
      <c r="AW1134" s="45"/>
      <c r="AX1134" s="45"/>
      <c r="AY1134" s="45"/>
      <c r="AZ1134" s="45"/>
      <c r="BA1134" s="45"/>
      <c r="BB1134" s="45"/>
      <c r="BC1134" s="45"/>
      <c r="BD1134" s="45"/>
      <c r="BE1134" s="45"/>
      <c r="BF1134" s="45"/>
      <c r="BG1134" s="45"/>
      <c r="BH1134" s="45"/>
      <c r="BI1134" s="45"/>
      <c r="BJ1134" s="45"/>
    </row>
    <row r="1135" spans="49:62" s="340" customFormat="1">
      <c r="AW1135" s="45"/>
      <c r="AX1135" s="45"/>
      <c r="AY1135" s="45"/>
      <c r="AZ1135" s="45"/>
      <c r="BA1135" s="45"/>
      <c r="BB1135" s="45"/>
      <c r="BC1135" s="45"/>
      <c r="BD1135" s="45"/>
      <c r="BE1135" s="45"/>
      <c r="BF1135" s="45"/>
      <c r="BG1135" s="45"/>
      <c r="BH1135" s="45"/>
      <c r="BI1135" s="45"/>
      <c r="BJ1135" s="45"/>
    </row>
    <row r="1136" spans="49:62" s="340" customFormat="1">
      <c r="AW1136" s="45"/>
      <c r="AX1136" s="45"/>
      <c r="AY1136" s="45"/>
      <c r="AZ1136" s="45"/>
      <c r="BA1136" s="45"/>
      <c r="BB1136" s="45"/>
      <c r="BC1136" s="45"/>
      <c r="BD1136" s="45"/>
      <c r="BE1136" s="45"/>
      <c r="BF1136" s="45"/>
      <c r="BG1136" s="45"/>
      <c r="BH1136" s="45"/>
      <c r="BI1136" s="45"/>
      <c r="BJ1136" s="45"/>
    </row>
    <row r="1137" spans="49:62" s="340" customFormat="1">
      <c r="AW1137" s="45"/>
      <c r="AX1137" s="45"/>
      <c r="AY1137" s="45"/>
      <c r="AZ1137" s="45"/>
      <c r="BA1137" s="45"/>
      <c r="BB1137" s="45"/>
      <c r="BC1137" s="45"/>
      <c r="BD1137" s="45"/>
      <c r="BE1137" s="45"/>
      <c r="BF1137" s="45"/>
      <c r="BG1137" s="45"/>
      <c r="BH1137" s="45"/>
      <c r="BI1137" s="45"/>
      <c r="BJ1137" s="45"/>
    </row>
    <row r="1138" spans="49:62" s="340" customFormat="1">
      <c r="AW1138" s="45"/>
      <c r="AX1138" s="45"/>
      <c r="AY1138" s="45"/>
      <c r="AZ1138" s="45"/>
      <c r="BA1138" s="45"/>
      <c r="BB1138" s="45"/>
      <c r="BC1138" s="45"/>
      <c r="BD1138" s="45"/>
      <c r="BE1138" s="45"/>
      <c r="BF1138" s="45"/>
      <c r="BG1138" s="45"/>
      <c r="BH1138" s="45"/>
      <c r="BI1138" s="45"/>
      <c r="BJ1138" s="45"/>
    </row>
    <row r="1139" spans="49:62" s="340" customFormat="1">
      <c r="AW1139" s="45"/>
      <c r="AX1139" s="45"/>
      <c r="AY1139" s="45"/>
      <c r="AZ1139" s="45"/>
      <c r="BA1139" s="45"/>
      <c r="BB1139" s="45"/>
      <c r="BC1139" s="45"/>
      <c r="BD1139" s="45"/>
      <c r="BE1139" s="45"/>
      <c r="BF1139" s="45"/>
      <c r="BG1139" s="45"/>
      <c r="BH1139" s="45"/>
      <c r="BI1139" s="45"/>
      <c r="BJ1139" s="45"/>
    </row>
    <row r="1140" spans="49:62" s="340" customFormat="1">
      <c r="AW1140" s="45"/>
      <c r="AX1140" s="45"/>
      <c r="AY1140" s="45"/>
      <c r="AZ1140" s="45"/>
      <c r="BA1140" s="45"/>
      <c r="BB1140" s="45"/>
      <c r="BC1140" s="45"/>
      <c r="BD1140" s="45"/>
      <c r="BE1140" s="45"/>
      <c r="BF1140" s="45"/>
      <c r="BG1140" s="45"/>
      <c r="BH1140" s="45"/>
      <c r="BI1140" s="45"/>
      <c r="BJ1140" s="45"/>
    </row>
    <row r="1141" spans="49:62" s="340" customFormat="1">
      <c r="AW1141" s="45"/>
      <c r="AX1141" s="45"/>
      <c r="AY1141" s="45"/>
      <c r="AZ1141" s="45"/>
      <c r="BA1141" s="45"/>
      <c r="BB1141" s="45"/>
      <c r="BC1141" s="45"/>
      <c r="BD1141" s="45"/>
      <c r="BE1141" s="45"/>
      <c r="BF1141" s="45"/>
      <c r="BG1141" s="45"/>
      <c r="BH1141" s="45"/>
      <c r="BI1141" s="45"/>
      <c r="BJ1141" s="45"/>
    </row>
    <row r="1142" spans="49:62" s="340" customFormat="1">
      <c r="AW1142" s="45"/>
      <c r="AX1142" s="45"/>
      <c r="AY1142" s="45"/>
      <c r="AZ1142" s="45"/>
      <c r="BA1142" s="45"/>
      <c r="BB1142" s="45"/>
      <c r="BC1142" s="45"/>
      <c r="BD1142" s="45"/>
      <c r="BE1142" s="45"/>
      <c r="BF1142" s="45"/>
      <c r="BG1142" s="45"/>
      <c r="BH1142" s="45"/>
      <c r="BI1142" s="45"/>
      <c r="BJ1142" s="45"/>
    </row>
    <row r="1143" spans="49:62" s="340" customFormat="1">
      <c r="AW1143" s="45"/>
      <c r="AX1143" s="45"/>
      <c r="AY1143" s="45"/>
      <c r="AZ1143" s="45"/>
      <c r="BA1143" s="45"/>
      <c r="BB1143" s="45"/>
      <c r="BC1143" s="45"/>
      <c r="BD1143" s="45"/>
      <c r="BE1143" s="45"/>
      <c r="BF1143" s="45"/>
      <c r="BG1143" s="45"/>
      <c r="BH1143" s="45"/>
      <c r="BI1143" s="45"/>
      <c r="BJ1143" s="45"/>
    </row>
    <row r="1144" spans="49:62" s="340" customFormat="1">
      <c r="AW1144" s="45"/>
      <c r="AX1144" s="45"/>
      <c r="AY1144" s="45"/>
      <c r="AZ1144" s="45"/>
      <c r="BA1144" s="45"/>
      <c r="BB1144" s="45"/>
      <c r="BC1144" s="45"/>
      <c r="BD1144" s="45"/>
      <c r="BE1144" s="45"/>
      <c r="BF1144" s="45"/>
      <c r="BG1144" s="45"/>
      <c r="BH1144" s="45"/>
      <c r="BI1144" s="45"/>
      <c r="BJ1144" s="45"/>
    </row>
    <row r="1145" spans="49:62" s="340" customFormat="1">
      <c r="AW1145" s="45"/>
      <c r="AX1145" s="45"/>
      <c r="AY1145" s="45"/>
      <c r="AZ1145" s="45"/>
      <c r="BA1145" s="45"/>
      <c r="BB1145" s="45"/>
      <c r="BC1145" s="45"/>
      <c r="BD1145" s="45"/>
      <c r="BE1145" s="45"/>
      <c r="BF1145" s="45"/>
      <c r="BG1145" s="45"/>
      <c r="BH1145" s="45"/>
      <c r="BI1145" s="45"/>
      <c r="BJ1145" s="45"/>
    </row>
    <row r="1146" spans="49:62" s="340" customFormat="1">
      <c r="AW1146" s="45"/>
      <c r="AX1146" s="45"/>
      <c r="AY1146" s="45"/>
      <c r="AZ1146" s="45"/>
      <c r="BA1146" s="45"/>
      <c r="BB1146" s="45"/>
      <c r="BC1146" s="45"/>
      <c r="BD1146" s="45"/>
      <c r="BE1146" s="45"/>
      <c r="BF1146" s="45"/>
      <c r="BG1146" s="45"/>
      <c r="BH1146" s="45"/>
      <c r="BI1146" s="45"/>
      <c r="BJ1146" s="45"/>
    </row>
    <row r="1147" spans="49:62" s="340" customFormat="1">
      <c r="AW1147" s="45"/>
      <c r="AX1147" s="45"/>
      <c r="AY1147" s="45"/>
      <c r="AZ1147" s="45"/>
      <c r="BA1147" s="45"/>
      <c r="BB1147" s="45"/>
      <c r="BC1147" s="45"/>
      <c r="BD1147" s="45"/>
      <c r="BE1147" s="45"/>
      <c r="BF1147" s="45"/>
      <c r="BG1147" s="45"/>
      <c r="BH1147" s="45"/>
      <c r="BI1147" s="45"/>
      <c r="BJ1147" s="45"/>
    </row>
    <row r="1148" spans="49:62" s="340" customFormat="1">
      <c r="AW1148" s="45"/>
      <c r="AX1148" s="45"/>
      <c r="AY1148" s="45"/>
      <c r="AZ1148" s="45"/>
      <c r="BA1148" s="45"/>
      <c r="BB1148" s="45"/>
      <c r="BC1148" s="45"/>
      <c r="BD1148" s="45"/>
      <c r="BE1148" s="45"/>
      <c r="BF1148" s="45"/>
      <c r="BG1148" s="45"/>
      <c r="BH1148" s="45"/>
      <c r="BI1148" s="45"/>
      <c r="BJ1148" s="45"/>
    </row>
    <row r="1149" spans="49:62" s="340" customFormat="1">
      <c r="AW1149" s="45"/>
      <c r="AX1149" s="45"/>
      <c r="AY1149" s="45"/>
      <c r="AZ1149" s="45"/>
      <c r="BA1149" s="45"/>
      <c r="BB1149" s="45"/>
      <c r="BC1149" s="45"/>
      <c r="BD1149" s="45"/>
      <c r="BE1149" s="45"/>
      <c r="BF1149" s="45"/>
      <c r="BG1149" s="45"/>
      <c r="BH1149" s="45"/>
      <c r="BI1149" s="45"/>
      <c r="BJ1149" s="45"/>
    </row>
    <row r="1150" spans="49:62" s="340" customFormat="1">
      <c r="AW1150" s="45"/>
      <c r="AX1150" s="45"/>
      <c r="AY1150" s="45"/>
      <c r="AZ1150" s="45"/>
      <c r="BA1150" s="45"/>
      <c r="BB1150" s="45"/>
      <c r="BC1150" s="45"/>
      <c r="BD1150" s="45"/>
      <c r="BE1150" s="45"/>
      <c r="BF1150" s="45"/>
      <c r="BG1150" s="45"/>
      <c r="BH1150" s="45"/>
      <c r="BI1150" s="45"/>
      <c r="BJ1150" s="45"/>
    </row>
    <row r="1151" spans="49:62" s="340" customFormat="1">
      <c r="AW1151" s="45"/>
      <c r="AX1151" s="45"/>
      <c r="AY1151" s="45"/>
      <c r="AZ1151" s="45"/>
      <c r="BA1151" s="45"/>
      <c r="BB1151" s="45"/>
      <c r="BC1151" s="45"/>
      <c r="BD1151" s="45"/>
      <c r="BE1151" s="45"/>
      <c r="BF1151" s="45"/>
      <c r="BG1151" s="45"/>
      <c r="BH1151" s="45"/>
      <c r="BI1151" s="45"/>
      <c r="BJ1151" s="45"/>
    </row>
    <row r="1152" spans="49:62" s="340" customFormat="1">
      <c r="AW1152" s="45"/>
      <c r="AX1152" s="45"/>
      <c r="AY1152" s="45"/>
      <c r="AZ1152" s="45"/>
      <c r="BA1152" s="45"/>
      <c r="BB1152" s="45"/>
      <c r="BC1152" s="45"/>
      <c r="BD1152" s="45"/>
      <c r="BE1152" s="45"/>
      <c r="BF1152" s="45"/>
      <c r="BG1152" s="45"/>
      <c r="BH1152" s="45"/>
      <c r="BI1152" s="45"/>
      <c r="BJ1152" s="45"/>
    </row>
    <row r="1153" spans="49:62" s="340" customFormat="1">
      <c r="AW1153" s="45"/>
      <c r="AX1153" s="45"/>
      <c r="AY1153" s="45"/>
      <c r="AZ1153" s="45"/>
      <c r="BA1153" s="45"/>
      <c r="BB1153" s="45"/>
      <c r="BC1153" s="45"/>
      <c r="BD1153" s="45"/>
      <c r="BE1153" s="45"/>
      <c r="BF1153" s="45"/>
      <c r="BG1153" s="45"/>
      <c r="BH1153" s="45"/>
      <c r="BI1153" s="45"/>
      <c r="BJ1153" s="45"/>
    </row>
    <row r="1154" spans="49:62" s="340" customFormat="1">
      <c r="AW1154" s="45"/>
      <c r="AX1154" s="45"/>
      <c r="AY1154" s="45"/>
      <c r="AZ1154" s="45"/>
      <c r="BA1154" s="45"/>
      <c r="BB1154" s="45"/>
      <c r="BC1154" s="45"/>
      <c r="BD1154" s="45"/>
      <c r="BE1154" s="45"/>
      <c r="BF1154" s="45"/>
      <c r="BG1154" s="45"/>
      <c r="BH1154" s="45"/>
      <c r="BI1154" s="45"/>
      <c r="BJ1154" s="45"/>
    </row>
    <row r="1155" spans="49:62" s="340" customFormat="1">
      <c r="AW1155" s="45"/>
      <c r="AX1155" s="45"/>
      <c r="AY1155" s="45"/>
      <c r="AZ1155" s="45"/>
      <c r="BA1155" s="45"/>
      <c r="BB1155" s="45"/>
      <c r="BC1155" s="45"/>
      <c r="BD1155" s="45"/>
      <c r="BE1155" s="45"/>
      <c r="BF1155" s="45"/>
      <c r="BG1155" s="45"/>
      <c r="BH1155" s="45"/>
      <c r="BI1155" s="45"/>
      <c r="BJ1155" s="45"/>
    </row>
    <row r="1156" spans="49:62" s="340" customFormat="1">
      <c r="AW1156" s="45"/>
      <c r="AX1156" s="45"/>
      <c r="AY1156" s="45"/>
      <c r="AZ1156" s="45"/>
      <c r="BA1156" s="45"/>
      <c r="BB1156" s="45"/>
      <c r="BC1156" s="45"/>
      <c r="BD1156" s="45"/>
      <c r="BE1156" s="45"/>
      <c r="BF1156" s="45"/>
      <c r="BG1156" s="45"/>
      <c r="BH1156" s="45"/>
      <c r="BI1156" s="45"/>
      <c r="BJ1156" s="45"/>
    </row>
    <row r="1157" spans="49:62" s="340" customFormat="1">
      <c r="AW1157" s="45"/>
      <c r="AX1157" s="45"/>
      <c r="AY1157" s="45"/>
      <c r="AZ1157" s="45"/>
      <c r="BA1157" s="45"/>
      <c r="BB1157" s="45"/>
      <c r="BC1157" s="45"/>
      <c r="BD1157" s="45"/>
      <c r="BE1157" s="45"/>
      <c r="BF1157" s="45"/>
      <c r="BG1157" s="45"/>
      <c r="BH1157" s="45"/>
      <c r="BI1157" s="45"/>
      <c r="BJ1157" s="45"/>
    </row>
    <row r="1158" spans="49:62" s="340" customFormat="1">
      <c r="AW1158" s="45"/>
      <c r="AX1158" s="45"/>
      <c r="AY1158" s="45"/>
      <c r="AZ1158" s="45"/>
      <c r="BA1158" s="45"/>
      <c r="BB1158" s="45"/>
      <c r="BC1158" s="45"/>
      <c r="BD1158" s="45"/>
      <c r="BE1158" s="45"/>
      <c r="BF1158" s="45"/>
      <c r="BG1158" s="45"/>
      <c r="BH1158" s="45"/>
      <c r="BI1158" s="45"/>
      <c r="BJ1158" s="45"/>
    </row>
    <row r="1159" spans="49:62" s="340" customFormat="1">
      <c r="AW1159" s="45"/>
      <c r="AX1159" s="45"/>
      <c r="AY1159" s="45"/>
      <c r="AZ1159" s="45"/>
      <c r="BA1159" s="45"/>
      <c r="BB1159" s="45"/>
      <c r="BC1159" s="45"/>
      <c r="BD1159" s="45"/>
      <c r="BE1159" s="45"/>
      <c r="BF1159" s="45"/>
      <c r="BG1159" s="45"/>
      <c r="BH1159" s="45"/>
      <c r="BI1159" s="45"/>
      <c r="BJ1159" s="45"/>
    </row>
    <row r="1160" spans="49:62" s="340" customFormat="1">
      <c r="AW1160" s="45"/>
      <c r="AX1160" s="45"/>
      <c r="AY1160" s="45"/>
      <c r="AZ1160" s="45"/>
      <c r="BA1160" s="45"/>
      <c r="BB1160" s="45"/>
      <c r="BC1160" s="45"/>
      <c r="BD1160" s="45"/>
      <c r="BE1160" s="45"/>
      <c r="BF1160" s="45"/>
      <c r="BG1160" s="45"/>
      <c r="BH1160" s="45"/>
      <c r="BI1160" s="45"/>
      <c r="BJ1160" s="45"/>
    </row>
    <row r="1161" spans="49:62" s="340" customFormat="1">
      <c r="AW1161" s="45"/>
      <c r="AX1161" s="45"/>
      <c r="AY1161" s="45"/>
      <c r="AZ1161" s="45"/>
      <c r="BA1161" s="45"/>
      <c r="BB1161" s="45"/>
      <c r="BC1161" s="45"/>
      <c r="BD1161" s="45"/>
      <c r="BE1161" s="45"/>
      <c r="BF1161" s="45"/>
      <c r="BG1161" s="45"/>
      <c r="BH1161" s="45"/>
      <c r="BI1161" s="45"/>
      <c r="BJ1161" s="45"/>
    </row>
    <row r="1162" spans="49:62" s="340" customFormat="1">
      <c r="AW1162" s="45"/>
      <c r="AX1162" s="45"/>
      <c r="AY1162" s="45"/>
      <c r="AZ1162" s="45"/>
      <c r="BA1162" s="45"/>
      <c r="BB1162" s="45"/>
      <c r="BC1162" s="45"/>
      <c r="BD1162" s="45"/>
      <c r="BE1162" s="45"/>
      <c r="BF1162" s="45"/>
      <c r="BG1162" s="45"/>
      <c r="BH1162" s="45"/>
      <c r="BI1162" s="45"/>
      <c r="BJ1162" s="45"/>
    </row>
    <row r="1163" spans="49:62" s="340" customFormat="1">
      <c r="AW1163" s="45"/>
      <c r="AX1163" s="45"/>
      <c r="AY1163" s="45"/>
      <c r="AZ1163" s="45"/>
      <c r="BA1163" s="45"/>
      <c r="BB1163" s="45"/>
      <c r="BC1163" s="45"/>
      <c r="BD1163" s="45"/>
      <c r="BE1163" s="45"/>
      <c r="BF1163" s="45"/>
      <c r="BG1163" s="45"/>
      <c r="BH1163" s="45"/>
      <c r="BI1163" s="45"/>
      <c r="BJ1163" s="45"/>
    </row>
    <row r="1164" spans="49:62" s="340" customFormat="1">
      <c r="AW1164" s="45"/>
      <c r="AX1164" s="45"/>
      <c r="AY1164" s="45"/>
      <c r="AZ1164" s="45"/>
      <c r="BA1164" s="45"/>
      <c r="BB1164" s="45"/>
      <c r="BC1164" s="45"/>
      <c r="BD1164" s="45"/>
      <c r="BE1164" s="45"/>
      <c r="BF1164" s="45"/>
      <c r="BG1164" s="45"/>
      <c r="BH1164" s="45"/>
      <c r="BI1164" s="45"/>
      <c r="BJ1164" s="45"/>
    </row>
    <row r="1165" spans="49:62" s="340" customFormat="1">
      <c r="AW1165" s="45"/>
      <c r="AX1165" s="45"/>
      <c r="AY1165" s="45"/>
      <c r="AZ1165" s="45"/>
      <c r="BA1165" s="45"/>
      <c r="BB1165" s="45"/>
      <c r="BC1165" s="45"/>
      <c r="BD1165" s="45"/>
      <c r="BE1165" s="45"/>
      <c r="BF1165" s="45"/>
      <c r="BG1165" s="45"/>
      <c r="BH1165" s="45"/>
      <c r="BI1165" s="45"/>
      <c r="BJ1165" s="45"/>
    </row>
    <row r="1166" spans="49:62" s="340" customFormat="1">
      <c r="AW1166" s="45"/>
      <c r="AX1166" s="45"/>
      <c r="AY1166" s="45"/>
      <c r="AZ1166" s="45"/>
      <c r="BA1166" s="45"/>
      <c r="BB1166" s="45"/>
      <c r="BC1166" s="45"/>
      <c r="BD1166" s="45"/>
      <c r="BE1166" s="45"/>
      <c r="BF1166" s="45"/>
      <c r="BG1166" s="45"/>
      <c r="BH1166" s="45"/>
      <c r="BI1166" s="45"/>
      <c r="BJ1166" s="45"/>
    </row>
    <row r="1167" spans="49:62" s="340" customFormat="1">
      <c r="AW1167" s="45"/>
      <c r="AX1167" s="45"/>
      <c r="AY1167" s="45"/>
      <c r="AZ1167" s="45"/>
      <c r="BA1167" s="45"/>
      <c r="BB1167" s="45"/>
      <c r="BC1167" s="45"/>
      <c r="BD1167" s="45"/>
      <c r="BE1167" s="45"/>
      <c r="BF1167" s="45"/>
      <c r="BG1167" s="45"/>
      <c r="BH1167" s="45"/>
      <c r="BI1167" s="45"/>
      <c r="BJ1167" s="45"/>
    </row>
    <row r="1168" spans="49:62" s="340" customFormat="1">
      <c r="AW1168" s="45"/>
      <c r="AX1168" s="45"/>
      <c r="AY1168" s="45"/>
      <c r="AZ1168" s="45"/>
      <c r="BA1168" s="45"/>
      <c r="BB1168" s="45"/>
      <c r="BC1168" s="45"/>
      <c r="BD1168" s="45"/>
      <c r="BE1168" s="45"/>
      <c r="BF1168" s="45"/>
      <c r="BG1168" s="45"/>
      <c r="BH1168" s="45"/>
      <c r="BI1168" s="45"/>
      <c r="BJ1168" s="45"/>
    </row>
    <row r="1169" spans="49:62" s="340" customFormat="1">
      <c r="AW1169" s="45"/>
      <c r="AX1169" s="45"/>
      <c r="AY1169" s="45"/>
      <c r="AZ1169" s="45"/>
      <c r="BA1169" s="45"/>
      <c r="BB1169" s="45"/>
      <c r="BC1169" s="45"/>
      <c r="BD1169" s="45"/>
      <c r="BE1169" s="45"/>
      <c r="BF1169" s="45"/>
      <c r="BG1169" s="45"/>
      <c r="BH1169" s="45"/>
      <c r="BI1169" s="45"/>
      <c r="BJ1169" s="45"/>
    </row>
    <row r="1170" spans="49:62" s="340" customFormat="1">
      <c r="AW1170" s="45"/>
      <c r="AX1170" s="45"/>
      <c r="AY1170" s="45"/>
      <c r="AZ1170" s="45"/>
      <c r="BA1170" s="45"/>
      <c r="BB1170" s="45"/>
      <c r="BC1170" s="45"/>
      <c r="BD1170" s="45"/>
      <c r="BE1170" s="45"/>
      <c r="BF1170" s="45"/>
      <c r="BG1170" s="45"/>
      <c r="BH1170" s="45"/>
      <c r="BI1170" s="45"/>
      <c r="BJ1170" s="45"/>
    </row>
    <row r="1171" spans="49:62" s="340" customFormat="1">
      <c r="AW1171" s="45"/>
      <c r="AX1171" s="45"/>
      <c r="AY1171" s="45"/>
      <c r="AZ1171" s="45"/>
      <c r="BA1171" s="45"/>
      <c r="BB1171" s="45"/>
      <c r="BC1171" s="45"/>
      <c r="BD1171" s="45"/>
      <c r="BE1171" s="45"/>
      <c r="BF1171" s="45"/>
      <c r="BG1171" s="45"/>
      <c r="BH1171" s="45"/>
      <c r="BI1171" s="45"/>
      <c r="BJ1171" s="45"/>
    </row>
    <row r="1172" spans="49:62" s="340" customFormat="1">
      <c r="AW1172" s="45"/>
      <c r="AX1172" s="45"/>
      <c r="AY1172" s="45"/>
      <c r="AZ1172" s="45"/>
      <c r="BA1172" s="45"/>
      <c r="BB1172" s="45"/>
      <c r="BC1172" s="45"/>
      <c r="BD1172" s="45"/>
      <c r="BE1172" s="45"/>
      <c r="BF1172" s="45"/>
      <c r="BG1172" s="45"/>
      <c r="BH1172" s="45"/>
      <c r="BI1172" s="45"/>
      <c r="BJ1172" s="45"/>
    </row>
    <row r="1173" spans="49:62" s="340" customFormat="1">
      <c r="AW1173" s="45"/>
      <c r="AX1173" s="45"/>
      <c r="AY1173" s="45"/>
      <c r="AZ1173" s="45"/>
      <c r="BA1173" s="45"/>
      <c r="BB1173" s="45"/>
      <c r="BC1173" s="45"/>
      <c r="BD1173" s="45"/>
      <c r="BE1173" s="45"/>
      <c r="BF1173" s="45"/>
      <c r="BG1173" s="45"/>
      <c r="BH1173" s="45"/>
      <c r="BI1173" s="45"/>
      <c r="BJ1173" s="45"/>
    </row>
    <row r="1174" spans="49:62" s="340" customFormat="1">
      <c r="AW1174" s="45"/>
      <c r="AX1174" s="45"/>
      <c r="AY1174" s="45"/>
      <c r="AZ1174" s="45"/>
      <c r="BA1174" s="45"/>
      <c r="BB1174" s="45"/>
      <c r="BC1174" s="45"/>
      <c r="BD1174" s="45"/>
      <c r="BE1174" s="45"/>
      <c r="BF1174" s="45"/>
      <c r="BG1174" s="45"/>
      <c r="BH1174" s="45"/>
      <c r="BI1174" s="45"/>
      <c r="BJ1174" s="45"/>
    </row>
    <row r="1175" spans="49:62" s="340" customFormat="1">
      <c r="AW1175" s="45"/>
      <c r="AX1175" s="45"/>
      <c r="AY1175" s="45"/>
      <c r="AZ1175" s="45"/>
      <c r="BA1175" s="45"/>
      <c r="BB1175" s="45"/>
      <c r="BC1175" s="45"/>
      <c r="BD1175" s="45"/>
      <c r="BE1175" s="45"/>
      <c r="BF1175" s="45"/>
      <c r="BG1175" s="45"/>
      <c r="BH1175" s="45"/>
      <c r="BI1175" s="45"/>
      <c r="BJ1175" s="45"/>
    </row>
    <row r="1176" spans="49:62" s="340" customFormat="1">
      <c r="AW1176" s="45"/>
      <c r="AX1176" s="45"/>
      <c r="AY1176" s="45"/>
      <c r="AZ1176" s="45"/>
      <c r="BA1176" s="45"/>
      <c r="BB1176" s="45"/>
      <c r="BC1176" s="45"/>
      <c r="BD1176" s="45"/>
      <c r="BE1176" s="45"/>
      <c r="BF1176" s="45"/>
      <c r="BG1176" s="45"/>
      <c r="BH1176" s="45"/>
      <c r="BI1176" s="45"/>
      <c r="BJ1176" s="45"/>
    </row>
    <row r="1177" spans="49:62" s="340" customFormat="1">
      <c r="AW1177" s="45"/>
      <c r="AX1177" s="45"/>
      <c r="AY1177" s="45"/>
      <c r="AZ1177" s="45"/>
      <c r="BA1177" s="45"/>
      <c r="BB1177" s="45"/>
      <c r="BC1177" s="45"/>
      <c r="BD1177" s="45"/>
      <c r="BE1177" s="45"/>
      <c r="BF1177" s="45"/>
      <c r="BG1177" s="45"/>
      <c r="BH1177" s="45"/>
      <c r="BI1177" s="45"/>
      <c r="BJ1177" s="45"/>
    </row>
    <row r="1178" spans="49:62" s="340" customFormat="1">
      <c r="AW1178" s="45"/>
      <c r="AX1178" s="45"/>
      <c r="AY1178" s="45"/>
      <c r="AZ1178" s="45"/>
      <c r="BA1178" s="45"/>
      <c r="BB1178" s="45"/>
      <c r="BC1178" s="45"/>
      <c r="BD1178" s="45"/>
      <c r="BE1178" s="45"/>
      <c r="BF1178" s="45"/>
      <c r="BG1178" s="45"/>
      <c r="BH1178" s="45"/>
      <c r="BI1178" s="45"/>
      <c r="BJ1178" s="45"/>
    </row>
    <row r="1179" spans="49:62" s="340" customFormat="1">
      <c r="AW1179" s="45"/>
      <c r="AX1179" s="45"/>
      <c r="AY1179" s="45"/>
      <c r="AZ1179" s="45"/>
      <c r="BA1179" s="45"/>
      <c r="BB1179" s="45"/>
      <c r="BC1179" s="45"/>
      <c r="BD1179" s="45"/>
      <c r="BE1179" s="45"/>
      <c r="BF1179" s="45"/>
      <c r="BG1179" s="45"/>
      <c r="BH1179" s="45"/>
      <c r="BI1179" s="45"/>
      <c r="BJ1179" s="45"/>
    </row>
    <row r="1180" spans="49:62" s="340" customFormat="1">
      <c r="AW1180" s="45"/>
      <c r="AX1180" s="45"/>
      <c r="AY1180" s="45"/>
      <c r="AZ1180" s="45"/>
      <c r="BA1180" s="45"/>
      <c r="BB1180" s="45"/>
      <c r="BC1180" s="45"/>
      <c r="BD1180" s="45"/>
      <c r="BE1180" s="45"/>
      <c r="BF1180" s="45"/>
      <c r="BG1180" s="45"/>
      <c r="BH1180" s="45"/>
      <c r="BI1180" s="45"/>
      <c r="BJ1180" s="45"/>
    </row>
    <row r="1181" spans="49:62" s="340" customFormat="1">
      <c r="AW1181" s="45"/>
      <c r="AX1181" s="45"/>
      <c r="AY1181" s="45"/>
      <c r="AZ1181" s="45"/>
      <c r="BA1181" s="45"/>
      <c r="BB1181" s="45"/>
      <c r="BC1181" s="45"/>
      <c r="BD1181" s="45"/>
      <c r="BE1181" s="45"/>
      <c r="BF1181" s="45"/>
      <c r="BG1181" s="45"/>
      <c r="BH1181" s="45"/>
      <c r="BI1181" s="45"/>
      <c r="BJ1181" s="45"/>
    </row>
    <row r="1182" spans="49:62" s="340" customFormat="1">
      <c r="AW1182" s="45"/>
      <c r="AX1182" s="45"/>
      <c r="AY1182" s="45"/>
      <c r="AZ1182" s="45"/>
      <c r="BA1182" s="45"/>
      <c r="BB1182" s="45"/>
      <c r="BC1182" s="45"/>
      <c r="BD1182" s="45"/>
      <c r="BE1182" s="45"/>
      <c r="BF1182" s="45"/>
      <c r="BG1182" s="45"/>
      <c r="BH1182" s="45"/>
      <c r="BI1182" s="45"/>
      <c r="BJ1182" s="45"/>
    </row>
    <row r="1183" spans="49:62" s="340" customFormat="1">
      <c r="AW1183" s="45"/>
      <c r="AX1183" s="45"/>
      <c r="AY1183" s="45"/>
      <c r="AZ1183" s="45"/>
      <c r="BA1183" s="45"/>
      <c r="BB1183" s="45"/>
      <c r="BC1183" s="45"/>
      <c r="BD1183" s="45"/>
      <c r="BE1183" s="45"/>
      <c r="BF1183" s="45"/>
      <c r="BG1183" s="45"/>
      <c r="BH1183" s="45"/>
      <c r="BI1183" s="45"/>
      <c r="BJ1183" s="45"/>
    </row>
    <row r="1184" spans="49:62" s="340" customFormat="1">
      <c r="AW1184" s="45"/>
      <c r="AX1184" s="45"/>
      <c r="AY1184" s="45"/>
      <c r="AZ1184" s="45"/>
      <c r="BA1184" s="45"/>
      <c r="BB1184" s="45"/>
      <c r="BC1184" s="45"/>
      <c r="BD1184" s="45"/>
      <c r="BE1184" s="45"/>
      <c r="BF1184" s="45"/>
      <c r="BG1184" s="45"/>
      <c r="BH1184" s="45"/>
      <c r="BI1184" s="45"/>
      <c r="BJ1184" s="45"/>
    </row>
    <row r="1185" spans="49:62" s="340" customFormat="1">
      <c r="AW1185" s="45"/>
      <c r="AX1185" s="45"/>
      <c r="AY1185" s="45"/>
      <c r="AZ1185" s="45"/>
      <c r="BA1185" s="45"/>
      <c r="BB1185" s="45"/>
      <c r="BC1185" s="45"/>
      <c r="BD1185" s="45"/>
      <c r="BE1185" s="45"/>
      <c r="BF1185" s="45"/>
      <c r="BG1185" s="45"/>
      <c r="BH1185" s="45"/>
      <c r="BI1185" s="45"/>
      <c r="BJ1185" s="45"/>
    </row>
    <row r="1186" spans="49:62" s="340" customFormat="1">
      <c r="AW1186" s="45"/>
      <c r="AX1186" s="45"/>
      <c r="AY1186" s="45"/>
      <c r="AZ1186" s="45"/>
      <c r="BA1186" s="45"/>
      <c r="BB1186" s="45"/>
      <c r="BC1186" s="45"/>
      <c r="BD1186" s="45"/>
      <c r="BE1186" s="45"/>
      <c r="BF1186" s="45"/>
      <c r="BG1186" s="45"/>
      <c r="BH1186" s="45"/>
      <c r="BI1186" s="45"/>
      <c r="BJ1186" s="45"/>
    </row>
    <row r="1187" spans="49:62" s="340" customFormat="1">
      <c r="AW1187" s="45"/>
      <c r="AX1187" s="45"/>
      <c r="AY1187" s="45"/>
      <c r="AZ1187" s="45"/>
      <c r="BA1187" s="45"/>
      <c r="BB1187" s="45"/>
      <c r="BC1187" s="45"/>
      <c r="BD1187" s="45"/>
      <c r="BE1187" s="45"/>
      <c r="BF1187" s="45"/>
      <c r="BG1187" s="45"/>
      <c r="BH1187" s="45"/>
      <c r="BI1187" s="45"/>
      <c r="BJ1187" s="45"/>
    </row>
    <row r="1188" spans="49:62" s="340" customFormat="1">
      <c r="AW1188" s="45"/>
      <c r="AX1188" s="45"/>
      <c r="AY1188" s="45"/>
      <c r="AZ1188" s="45"/>
      <c r="BA1188" s="45"/>
      <c r="BB1188" s="45"/>
      <c r="BC1188" s="45"/>
      <c r="BD1188" s="45"/>
      <c r="BE1188" s="45"/>
      <c r="BF1188" s="45"/>
      <c r="BG1188" s="45"/>
      <c r="BH1188" s="45"/>
      <c r="BI1188" s="45"/>
      <c r="BJ1188" s="45"/>
    </row>
    <row r="1189" spans="49:62" s="340" customFormat="1">
      <c r="AW1189" s="45"/>
      <c r="AX1189" s="45"/>
      <c r="AY1189" s="45"/>
      <c r="AZ1189" s="45"/>
      <c r="BA1189" s="45"/>
      <c r="BB1189" s="45"/>
      <c r="BC1189" s="45"/>
      <c r="BD1189" s="45"/>
      <c r="BE1189" s="45"/>
      <c r="BF1189" s="45"/>
      <c r="BG1189" s="45"/>
      <c r="BH1189" s="45"/>
      <c r="BI1189" s="45"/>
      <c r="BJ1189" s="45"/>
    </row>
    <row r="1190" spans="49:62" s="340" customFormat="1">
      <c r="AW1190" s="45"/>
      <c r="AX1190" s="45"/>
      <c r="AY1190" s="45"/>
      <c r="AZ1190" s="45"/>
      <c r="BA1190" s="45"/>
      <c r="BB1190" s="45"/>
      <c r="BC1190" s="45"/>
      <c r="BD1190" s="45"/>
      <c r="BE1190" s="45"/>
      <c r="BF1190" s="45"/>
      <c r="BG1190" s="45"/>
      <c r="BH1190" s="45"/>
      <c r="BI1190" s="45"/>
      <c r="BJ1190" s="45"/>
    </row>
    <row r="1191" spans="49:62" s="340" customFormat="1">
      <c r="AW1191" s="45"/>
      <c r="AX1191" s="45"/>
      <c r="AY1191" s="45"/>
      <c r="AZ1191" s="45"/>
      <c r="BA1191" s="45"/>
      <c r="BB1191" s="45"/>
      <c r="BC1191" s="45"/>
      <c r="BD1191" s="45"/>
      <c r="BE1191" s="45"/>
      <c r="BF1191" s="45"/>
      <c r="BG1191" s="45"/>
      <c r="BH1191" s="45"/>
      <c r="BI1191" s="45"/>
      <c r="BJ1191" s="45"/>
    </row>
    <row r="1192" spans="49:62" s="340" customFormat="1">
      <c r="AW1192" s="45"/>
      <c r="AX1192" s="45"/>
      <c r="AY1192" s="45"/>
      <c r="AZ1192" s="45"/>
      <c r="BA1192" s="45"/>
      <c r="BB1192" s="45"/>
      <c r="BC1192" s="45"/>
      <c r="BD1192" s="45"/>
      <c r="BE1192" s="45"/>
      <c r="BF1192" s="45"/>
      <c r="BG1192" s="45"/>
      <c r="BH1192" s="45"/>
      <c r="BI1192" s="45"/>
      <c r="BJ1192" s="45"/>
    </row>
    <row r="1193" spans="49:62" s="340" customFormat="1">
      <c r="AW1193" s="45"/>
      <c r="AX1193" s="45"/>
      <c r="AY1193" s="45"/>
      <c r="AZ1193" s="45"/>
      <c r="BA1193" s="45"/>
      <c r="BB1193" s="45"/>
      <c r="BC1193" s="45"/>
      <c r="BD1193" s="45"/>
      <c r="BE1193" s="45"/>
      <c r="BF1193" s="45"/>
      <c r="BG1193" s="45"/>
      <c r="BH1193" s="45"/>
      <c r="BI1193" s="45"/>
      <c r="BJ1193" s="45"/>
    </row>
    <row r="1194" spans="49:62" s="340" customFormat="1">
      <c r="AW1194" s="45"/>
      <c r="AX1194" s="45"/>
      <c r="AY1194" s="45"/>
      <c r="AZ1194" s="45"/>
      <c r="BA1194" s="45"/>
      <c r="BB1194" s="45"/>
      <c r="BC1194" s="45"/>
      <c r="BD1194" s="45"/>
      <c r="BE1194" s="45"/>
      <c r="BF1194" s="45"/>
      <c r="BG1194" s="45"/>
      <c r="BH1194" s="45"/>
      <c r="BI1194" s="45"/>
      <c r="BJ1194" s="45"/>
    </row>
    <row r="1195" spans="49:62" s="340" customFormat="1">
      <c r="AW1195" s="45"/>
      <c r="AX1195" s="45"/>
      <c r="AY1195" s="45"/>
      <c r="AZ1195" s="45"/>
      <c r="BA1195" s="45"/>
      <c r="BB1195" s="45"/>
      <c r="BC1195" s="45"/>
      <c r="BD1195" s="45"/>
      <c r="BE1195" s="45"/>
      <c r="BF1195" s="45"/>
      <c r="BG1195" s="45"/>
      <c r="BH1195" s="45"/>
      <c r="BI1195" s="45"/>
      <c r="BJ1195" s="45"/>
    </row>
    <row r="1196" spans="49:62" s="340" customFormat="1">
      <c r="AW1196" s="45"/>
      <c r="AX1196" s="45"/>
      <c r="AY1196" s="45"/>
      <c r="AZ1196" s="45"/>
      <c r="BA1196" s="45"/>
      <c r="BB1196" s="45"/>
      <c r="BC1196" s="45"/>
      <c r="BD1196" s="45"/>
      <c r="BE1196" s="45"/>
      <c r="BF1196" s="45"/>
      <c r="BG1196" s="45"/>
      <c r="BH1196" s="45"/>
      <c r="BI1196" s="45"/>
      <c r="BJ1196" s="45"/>
    </row>
    <row r="1197" spans="49:62" s="340" customFormat="1">
      <c r="AW1197" s="45"/>
      <c r="AX1197" s="45"/>
      <c r="AY1197" s="45"/>
      <c r="AZ1197" s="45"/>
      <c r="BA1197" s="45"/>
      <c r="BB1197" s="45"/>
      <c r="BC1197" s="45"/>
      <c r="BD1197" s="45"/>
      <c r="BE1197" s="45"/>
      <c r="BF1197" s="45"/>
      <c r="BG1197" s="45"/>
      <c r="BH1197" s="45"/>
      <c r="BI1197" s="45"/>
      <c r="BJ1197" s="45"/>
    </row>
    <row r="1198" spans="49:62" s="340" customFormat="1">
      <c r="AW1198" s="45"/>
      <c r="AX1198" s="45"/>
      <c r="AY1198" s="45"/>
      <c r="AZ1198" s="45"/>
      <c r="BA1198" s="45"/>
      <c r="BB1198" s="45"/>
      <c r="BC1198" s="45"/>
      <c r="BD1198" s="45"/>
      <c r="BE1198" s="45"/>
      <c r="BF1198" s="45"/>
      <c r="BG1198" s="45"/>
      <c r="BH1198" s="45"/>
      <c r="BI1198" s="45"/>
      <c r="BJ1198" s="45"/>
    </row>
    <row r="1199" spans="49:62" s="340" customFormat="1">
      <c r="AW1199" s="45"/>
      <c r="AX1199" s="45"/>
      <c r="AY1199" s="45"/>
      <c r="AZ1199" s="45"/>
      <c r="BA1199" s="45"/>
      <c r="BB1199" s="45"/>
      <c r="BC1199" s="45"/>
      <c r="BD1199" s="45"/>
      <c r="BE1199" s="45"/>
      <c r="BF1199" s="45"/>
      <c r="BG1199" s="45"/>
      <c r="BH1199" s="45"/>
      <c r="BI1199" s="45"/>
      <c r="BJ1199" s="45"/>
    </row>
    <row r="1200" spans="49:62" s="340" customFormat="1">
      <c r="AW1200" s="45"/>
      <c r="AX1200" s="45"/>
      <c r="AY1200" s="45"/>
      <c r="AZ1200" s="45"/>
      <c r="BA1200" s="45"/>
      <c r="BB1200" s="45"/>
      <c r="BC1200" s="45"/>
      <c r="BD1200" s="45"/>
      <c r="BE1200" s="45"/>
      <c r="BF1200" s="45"/>
      <c r="BG1200" s="45"/>
      <c r="BH1200" s="45"/>
      <c r="BI1200" s="45"/>
      <c r="BJ1200" s="45"/>
    </row>
    <row r="1201" spans="49:62" s="340" customFormat="1">
      <c r="AW1201" s="45"/>
      <c r="AX1201" s="45"/>
      <c r="AY1201" s="45"/>
      <c r="AZ1201" s="45"/>
      <c r="BA1201" s="45"/>
      <c r="BB1201" s="45"/>
      <c r="BC1201" s="45"/>
      <c r="BD1201" s="45"/>
      <c r="BE1201" s="45"/>
      <c r="BF1201" s="45"/>
      <c r="BG1201" s="45"/>
      <c r="BH1201" s="45"/>
      <c r="BI1201" s="45"/>
      <c r="BJ1201" s="45"/>
    </row>
    <row r="1202" spans="49:62" s="340" customFormat="1">
      <c r="AW1202" s="45"/>
      <c r="AX1202" s="45"/>
      <c r="AY1202" s="45"/>
      <c r="AZ1202" s="45"/>
      <c r="BA1202" s="45"/>
      <c r="BB1202" s="45"/>
      <c r="BC1202" s="45"/>
      <c r="BD1202" s="45"/>
      <c r="BE1202" s="45"/>
      <c r="BF1202" s="45"/>
      <c r="BG1202" s="45"/>
      <c r="BH1202" s="45"/>
      <c r="BI1202" s="45"/>
      <c r="BJ1202" s="45"/>
    </row>
    <row r="1203" spans="49:62" s="340" customFormat="1">
      <c r="AW1203" s="45"/>
      <c r="AX1203" s="45"/>
      <c r="AY1203" s="45"/>
      <c r="AZ1203" s="45"/>
      <c r="BA1203" s="45"/>
      <c r="BB1203" s="45"/>
      <c r="BC1203" s="45"/>
      <c r="BD1203" s="45"/>
      <c r="BE1203" s="45"/>
      <c r="BF1203" s="45"/>
      <c r="BG1203" s="45"/>
      <c r="BH1203" s="45"/>
      <c r="BI1203" s="45"/>
      <c r="BJ1203" s="45"/>
    </row>
    <row r="1204" spans="49:62" s="340" customFormat="1">
      <c r="AW1204" s="45"/>
      <c r="AX1204" s="45"/>
      <c r="AY1204" s="45"/>
      <c r="AZ1204" s="45"/>
      <c r="BA1204" s="45"/>
      <c r="BB1204" s="45"/>
      <c r="BC1204" s="45"/>
      <c r="BD1204" s="45"/>
      <c r="BE1204" s="45"/>
      <c r="BF1204" s="45"/>
      <c r="BG1204" s="45"/>
      <c r="BH1204" s="45"/>
      <c r="BI1204" s="45"/>
      <c r="BJ1204" s="45"/>
    </row>
    <row r="1205" spans="49:62" s="340" customFormat="1">
      <c r="AW1205" s="45"/>
      <c r="AX1205" s="45"/>
      <c r="AY1205" s="45"/>
      <c r="AZ1205" s="45"/>
      <c r="BA1205" s="45"/>
      <c r="BB1205" s="45"/>
      <c r="BC1205" s="45"/>
      <c r="BD1205" s="45"/>
      <c r="BE1205" s="45"/>
      <c r="BF1205" s="45"/>
      <c r="BG1205" s="45"/>
      <c r="BH1205" s="45"/>
      <c r="BI1205" s="45"/>
      <c r="BJ1205" s="45"/>
    </row>
    <row r="1206" spans="49:62" s="340" customFormat="1">
      <c r="AW1206" s="45"/>
      <c r="AX1206" s="45"/>
      <c r="AY1206" s="45"/>
      <c r="AZ1206" s="45"/>
      <c r="BA1206" s="45"/>
      <c r="BB1206" s="45"/>
      <c r="BC1206" s="45"/>
      <c r="BD1206" s="45"/>
      <c r="BE1206" s="45"/>
      <c r="BF1206" s="45"/>
      <c r="BG1206" s="45"/>
      <c r="BH1206" s="45"/>
      <c r="BI1206" s="45"/>
      <c r="BJ1206" s="45"/>
    </row>
    <row r="1207" spans="49:62" s="340" customFormat="1">
      <c r="AW1207" s="45"/>
      <c r="AX1207" s="45"/>
      <c r="AY1207" s="45"/>
      <c r="AZ1207" s="45"/>
      <c r="BA1207" s="45"/>
      <c r="BB1207" s="45"/>
      <c r="BC1207" s="45"/>
      <c r="BD1207" s="45"/>
      <c r="BE1207" s="45"/>
      <c r="BF1207" s="45"/>
      <c r="BG1207" s="45"/>
      <c r="BH1207" s="45"/>
      <c r="BI1207" s="45"/>
      <c r="BJ1207" s="45"/>
    </row>
    <row r="1208" spans="49:62" s="340" customFormat="1">
      <c r="AW1208" s="45"/>
      <c r="AX1208" s="45"/>
      <c r="AY1208" s="45"/>
      <c r="AZ1208" s="45"/>
      <c r="BA1208" s="45"/>
      <c r="BB1208" s="45"/>
      <c r="BC1208" s="45"/>
      <c r="BD1208" s="45"/>
      <c r="BE1208" s="45"/>
      <c r="BF1208" s="45"/>
      <c r="BG1208" s="45"/>
      <c r="BH1208" s="45"/>
      <c r="BI1208" s="45"/>
      <c r="BJ1208" s="45"/>
    </row>
    <row r="1209" spans="49:62" s="340" customFormat="1">
      <c r="AW1209" s="45"/>
      <c r="AX1209" s="45"/>
      <c r="AY1209" s="45"/>
      <c r="AZ1209" s="45"/>
      <c r="BA1209" s="45"/>
      <c r="BB1209" s="45"/>
      <c r="BC1209" s="45"/>
      <c r="BD1209" s="45"/>
      <c r="BE1209" s="45"/>
      <c r="BF1209" s="45"/>
      <c r="BG1209" s="45"/>
      <c r="BH1209" s="45"/>
      <c r="BI1209" s="45"/>
      <c r="BJ1209" s="45"/>
    </row>
    <row r="1210" spans="49:62" s="340" customFormat="1">
      <c r="AW1210" s="45"/>
      <c r="AX1210" s="45"/>
      <c r="AY1210" s="45"/>
      <c r="AZ1210" s="45"/>
      <c r="BA1210" s="45"/>
      <c r="BB1210" s="45"/>
      <c r="BC1210" s="45"/>
      <c r="BD1210" s="45"/>
      <c r="BE1210" s="45"/>
      <c r="BF1210" s="45"/>
      <c r="BG1210" s="45"/>
      <c r="BH1210" s="45"/>
      <c r="BI1210" s="45"/>
      <c r="BJ1210" s="45"/>
    </row>
    <row r="1211" spans="49:62" s="340" customFormat="1">
      <c r="AW1211" s="45"/>
      <c r="AX1211" s="45"/>
      <c r="AY1211" s="45"/>
      <c r="AZ1211" s="45"/>
      <c r="BA1211" s="45"/>
      <c r="BB1211" s="45"/>
      <c r="BC1211" s="45"/>
      <c r="BD1211" s="45"/>
      <c r="BE1211" s="45"/>
      <c r="BF1211" s="45"/>
      <c r="BG1211" s="45"/>
      <c r="BH1211" s="45"/>
      <c r="BI1211" s="45"/>
      <c r="BJ1211" s="45"/>
    </row>
    <row r="1212" spans="49:62" s="340" customFormat="1">
      <c r="AW1212" s="45"/>
      <c r="AX1212" s="45"/>
      <c r="AY1212" s="45"/>
      <c r="AZ1212" s="45"/>
      <c r="BA1212" s="45"/>
      <c r="BB1212" s="45"/>
      <c r="BC1212" s="45"/>
      <c r="BD1212" s="45"/>
      <c r="BE1212" s="45"/>
      <c r="BF1212" s="45"/>
      <c r="BG1212" s="45"/>
      <c r="BH1212" s="45"/>
      <c r="BI1212" s="45"/>
      <c r="BJ1212" s="45"/>
    </row>
    <row r="1213" spans="49:62" s="340" customFormat="1">
      <c r="AW1213" s="45"/>
      <c r="AX1213" s="45"/>
      <c r="AY1213" s="45"/>
      <c r="AZ1213" s="45"/>
      <c r="BA1213" s="45"/>
      <c r="BB1213" s="45"/>
      <c r="BC1213" s="45"/>
      <c r="BD1213" s="45"/>
      <c r="BE1213" s="45"/>
      <c r="BF1213" s="45"/>
      <c r="BG1213" s="45"/>
      <c r="BH1213" s="45"/>
      <c r="BI1213" s="45"/>
      <c r="BJ1213" s="45"/>
    </row>
    <row r="1214" spans="49:62" s="340" customFormat="1">
      <c r="AW1214" s="45"/>
      <c r="AX1214" s="45"/>
      <c r="AY1214" s="45"/>
      <c r="AZ1214" s="45"/>
      <c r="BA1214" s="45"/>
      <c r="BB1214" s="45"/>
      <c r="BC1214" s="45"/>
      <c r="BD1214" s="45"/>
      <c r="BE1214" s="45"/>
      <c r="BF1214" s="45"/>
      <c r="BG1214" s="45"/>
      <c r="BH1214" s="45"/>
      <c r="BI1214" s="45"/>
      <c r="BJ1214" s="45"/>
    </row>
    <row r="1215" spans="49:62" s="340" customFormat="1">
      <c r="AW1215" s="45"/>
      <c r="AX1215" s="45"/>
      <c r="AY1215" s="45"/>
      <c r="AZ1215" s="45"/>
      <c r="BA1215" s="45"/>
      <c r="BB1215" s="45"/>
      <c r="BC1215" s="45"/>
      <c r="BD1215" s="45"/>
      <c r="BE1215" s="45"/>
      <c r="BF1215" s="45"/>
      <c r="BG1215" s="45"/>
      <c r="BH1215" s="45"/>
      <c r="BI1215" s="45"/>
      <c r="BJ1215" s="45"/>
    </row>
    <row r="1216" spans="49:62" s="340" customFormat="1">
      <c r="AW1216" s="45"/>
      <c r="AX1216" s="45"/>
      <c r="AY1216" s="45"/>
      <c r="AZ1216" s="45"/>
      <c r="BA1216" s="45"/>
      <c r="BB1216" s="45"/>
      <c r="BC1216" s="45"/>
      <c r="BD1216" s="45"/>
      <c r="BE1216" s="45"/>
      <c r="BF1216" s="45"/>
      <c r="BG1216" s="45"/>
      <c r="BH1216" s="45"/>
      <c r="BI1216" s="45"/>
      <c r="BJ1216" s="45"/>
    </row>
    <row r="1217" spans="49:62" s="340" customFormat="1">
      <c r="AW1217" s="45"/>
      <c r="AX1217" s="45"/>
      <c r="AY1217" s="45"/>
      <c r="AZ1217" s="45"/>
      <c r="BA1217" s="45"/>
      <c r="BB1217" s="45"/>
      <c r="BC1217" s="45"/>
      <c r="BD1217" s="45"/>
      <c r="BE1217" s="45"/>
      <c r="BF1217" s="45"/>
      <c r="BG1217" s="45"/>
      <c r="BH1217" s="45"/>
      <c r="BI1217" s="45"/>
      <c r="BJ1217" s="45"/>
    </row>
    <row r="1218" spans="49:62" s="340" customFormat="1">
      <c r="AW1218" s="45"/>
      <c r="AX1218" s="45"/>
      <c r="AY1218" s="45"/>
      <c r="AZ1218" s="45"/>
      <c r="BA1218" s="45"/>
      <c r="BB1218" s="45"/>
      <c r="BC1218" s="45"/>
      <c r="BD1218" s="45"/>
      <c r="BE1218" s="45"/>
      <c r="BF1218" s="45"/>
      <c r="BG1218" s="45"/>
      <c r="BH1218" s="45"/>
      <c r="BI1218" s="45"/>
      <c r="BJ1218" s="45"/>
    </row>
    <row r="1219" spans="49:62" s="340" customFormat="1">
      <c r="AW1219" s="45"/>
      <c r="AX1219" s="45"/>
      <c r="AY1219" s="45"/>
      <c r="AZ1219" s="45"/>
      <c r="BA1219" s="45"/>
      <c r="BB1219" s="45"/>
      <c r="BC1219" s="45"/>
      <c r="BD1219" s="45"/>
      <c r="BE1219" s="45"/>
      <c r="BF1219" s="45"/>
      <c r="BG1219" s="45"/>
      <c r="BH1219" s="45"/>
      <c r="BI1219" s="45"/>
      <c r="BJ1219" s="45"/>
    </row>
    <row r="1220" spans="49:62" s="340" customFormat="1">
      <c r="AW1220" s="45"/>
      <c r="AX1220" s="45"/>
      <c r="AY1220" s="45"/>
      <c r="AZ1220" s="45"/>
      <c r="BA1220" s="45"/>
      <c r="BB1220" s="45"/>
      <c r="BC1220" s="45"/>
      <c r="BD1220" s="45"/>
      <c r="BE1220" s="45"/>
      <c r="BF1220" s="45"/>
      <c r="BG1220" s="45"/>
      <c r="BH1220" s="45"/>
      <c r="BI1220" s="45"/>
      <c r="BJ1220" s="45"/>
    </row>
    <row r="1221" spans="49:62" s="340" customFormat="1">
      <c r="AW1221" s="45"/>
      <c r="AX1221" s="45"/>
      <c r="AY1221" s="45"/>
      <c r="AZ1221" s="45"/>
      <c r="BA1221" s="45"/>
      <c r="BB1221" s="45"/>
      <c r="BC1221" s="45"/>
      <c r="BD1221" s="45"/>
      <c r="BE1221" s="45"/>
      <c r="BF1221" s="45"/>
      <c r="BG1221" s="45"/>
      <c r="BH1221" s="45"/>
      <c r="BI1221" s="45"/>
      <c r="BJ1221" s="45"/>
    </row>
    <row r="1222" spans="49:62" s="340" customFormat="1">
      <c r="AW1222" s="45"/>
      <c r="AX1222" s="45"/>
      <c r="AY1222" s="45"/>
      <c r="AZ1222" s="45"/>
      <c r="BA1222" s="45"/>
      <c r="BB1222" s="45"/>
      <c r="BC1222" s="45"/>
      <c r="BD1222" s="45"/>
      <c r="BE1222" s="45"/>
      <c r="BF1222" s="45"/>
      <c r="BG1222" s="45"/>
      <c r="BH1222" s="45"/>
      <c r="BI1222" s="45"/>
      <c r="BJ1222" s="45"/>
    </row>
    <row r="1223" spans="49:62" s="340" customFormat="1">
      <c r="AW1223" s="45"/>
      <c r="AX1223" s="45"/>
      <c r="AY1223" s="45"/>
      <c r="AZ1223" s="45"/>
      <c r="BA1223" s="45"/>
      <c r="BB1223" s="45"/>
      <c r="BC1223" s="45"/>
      <c r="BD1223" s="45"/>
      <c r="BE1223" s="45"/>
      <c r="BF1223" s="45"/>
      <c r="BG1223" s="45"/>
      <c r="BH1223" s="45"/>
      <c r="BI1223" s="45"/>
      <c r="BJ1223" s="45"/>
    </row>
    <row r="1224" spans="49:62" s="340" customFormat="1">
      <c r="AW1224" s="45"/>
      <c r="AX1224" s="45"/>
      <c r="AY1224" s="45"/>
      <c r="AZ1224" s="45"/>
      <c r="BA1224" s="45"/>
      <c r="BB1224" s="45"/>
      <c r="BC1224" s="45"/>
      <c r="BD1224" s="45"/>
      <c r="BE1224" s="45"/>
      <c r="BF1224" s="45"/>
      <c r="BG1224" s="45"/>
      <c r="BH1224" s="45"/>
      <c r="BI1224" s="45"/>
      <c r="BJ1224" s="45"/>
    </row>
    <row r="1225" spans="49:62" s="340" customFormat="1">
      <c r="AW1225" s="45"/>
      <c r="AX1225" s="45"/>
      <c r="AY1225" s="45"/>
      <c r="AZ1225" s="45"/>
      <c r="BA1225" s="45"/>
      <c r="BB1225" s="45"/>
      <c r="BC1225" s="45"/>
      <c r="BD1225" s="45"/>
      <c r="BE1225" s="45"/>
      <c r="BF1225" s="45"/>
      <c r="BG1225" s="45"/>
      <c r="BH1225" s="45"/>
      <c r="BI1225" s="45"/>
      <c r="BJ1225" s="45"/>
    </row>
    <row r="1226" spans="49:62" s="340" customFormat="1">
      <c r="AW1226" s="45"/>
      <c r="AX1226" s="45"/>
      <c r="AY1226" s="45"/>
      <c r="AZ1226" s="45"/>
      <c r="BA1226" s="45"/>
      <c r="BB1226" s="45"/>
      <c r="BC1226" s="45"/>
      <c r="BD1226" s="45"/>
      <c r="BE1226" s="45"/>
      <c r="BF1226" s="45"/>
      <c r="BG1226" s="45"/>
      <c r="BH1226" s="45"/>
      <c r="BI1226" s="45"/>
      <c r="BJ1226" s="45"/>
    </row>
    <row r="1227" spans="49:62" s="340" customFormat="1">
      <c r="AW1227" s="45"/>
      <c r="AX1227" s="45"/>
      <c r="AY1227" s="45"/>
      <c r="AZ1227" s="45"/>
      <c r="BA1227" s="45"/>
      <c r="BB1227" s="45"/>
      <c r="BC1227" s="45"/>
      <c r="BD1227" s="45"/>
      <c r="BE1227" s="45"/>
      <c r="BF1227" s="45"/>
      <c r="BG1227" s="45"/>
      <c r="BH1227" s="45"/>
      <c r="BI1227" s="45"/>
      <c r="BJ1227" s="45"/>
    </row>
    <row r="1228" spans="49:62" s="340" customFormat="1">
      <c r="AW1228" s="45"/>
      <c r="AX1228" s="45"/>
      <c r="AY1228" s="45"/>
      <c r="AZ1228" s="45"/>
      <c r="BA1228" s="45"/>
      <c r="BB1228" s="45"/>
      <c r="BC1228" s="45"/>
      <c r="BD1228" s="45"/>
      <c r="BE1228" s="45"/>
      <c r="BF1228" s="45"/>
      <c r="BG1228" s="45"/>
      <c r="BH1228" s="45"/>
      <c r="BI1228" s="45"/>
      <c r="BJ1228" s="45"/>
    </row>
    <row r="1229" spans="49:62" s="340" customFormat="1">
      <c r="AW1229" s="45"/>
      <c r="AX1229" s="45"/>
      <c r="AY1229" s="45"/>
      <c r="AZ1229" s="45"/>
      <c r="BA1229" s="45"/>
      <c r="BB1229" s="45"/>
      <c r="BC1229" s="45"/>
      <c r="BD1229" s="45"/>
      <c r="BE1229" s="45"/>
      <c r="BF1229" s="45"/>
      <c r="BG1229" s="45"/>
      <c r="BH1229" s="45"/>
      <c r="BI1229" s="45"/>
      <c r="BJ1229" s="45"/>
    </row>
    <row r="1230" spans="49:62" s="340" customFormat="1">
      <c r="AW1230" s="45"/>
      <c r="AX1230" s="45"/>
      <c r="AY1230" s="45"/>
      <c r="AZ1230" s="45"/>
      <c r="BA1230" s="45"/>
      <c r="BB1230" s="45"/>
      <c r="BC1230" s="45"/>
      <c r="BD1230" s="45"/>
      <c r="BE1230" s="45"/>
      <c r="BF1230" s="45"/>
      <c r="BG1230" s="45"/>
      <c r="BH1230" s="45"/>
      <c r="BI1230" s="45"/>
      <c r="BJ1230" s="45"/>
    </row>
    <row r="1231" spans="49:62" s="340" customFormat="1">
      <c r="AW1231" s="45"/>
      <c r="AX1231" s="45"/>
      <c r="AY1231" s="45"/>
      <c r="AZ1231" s="45"/>
      <c r="BA1231" s="45"/>
      <c r="BB1231" s="45"/>
      <c r="BC1231" s="45"/>
      <c r="BD1231" s="45"/>
      <c r="BE1231" s="45"/>
      <c r="BF1231" s="45"/>
      <c r="BG1231" s="45"/>
      <c r="BH1231" s="45"/>
      <c r="BI1231" s="45"/>
      <c r="BJ1231" s="45"/>
    </row>
    <row r="1232" spans="49:62" s="340" customFormat="1">
      <c r="AW1232" s="45"/>
      <c r="AX1232" s="45"/>
      <c r="AY1232" s="45"/>
      <c r="AZ1232" s="45"/>
      <c r="BA1232" s="45"/>
      <c r="BB1232" s="45"/>
      <c r="BC1232" s="45"/>
      <c r="BD1232" s="45"/>
      <c r="BE1232" s="45"/>
      <c r="BF1232" s="45"/>
      <c r="BG1232" s="45"/>
      <c r="BH1232" s="45"/>
      <c r="BI1232" s="45"/>
      <c r="BJ1232" s="45"/>
    </row>
    <row r="1233" spans="49:62" s="340" customFormat="1">
      <c r="AW1233" s="45"/>
      <c r="AX1233" s="45"/>
      <c r="AY1233" s="45"/>
      <c r="AZ1233" s="45"/>
      <c r="BA1233" s="45"/>
      <c r="BB1233" s="45"/>
      <c r="BC1233" s="45"/>
      <c r="BD1233" s="45"/>
      <c r="BE1233" s="45"/>
      <c r="BF1233" s="45"/>
      <c r="BG1233" s="45"/>
      <c r="BH1233" s="45"/>
      <c r="BI1233" s="45"/>
      <c r="BJ1233" s="45"/>
    </row>
    <row r="1234" spans="49:62" s="340" customFormat="1">
      <c r="AW1234" s="45"/>
      <c r="AX1234" s="45"/>
      <c r="AY1234" s="45"/>
      <c r="AZ1234" s="45"/>
      <c r="BA1234" s="45"/>
      <c r="BB1234" s="45"/>
      <c r="BC1234" s="45"/>
      <c r="BD1234" s="45"/>
      <c r="BE1234" s="45"/>
      <c r="BF1234" s="45"/>
      <c r="BG1234" s="45"/>
      <c r="BH1234" s="45"/>
      <c r="BI1234" s="45"/>
      <c r="BJ1234" s="45"/>
    </row>
    <row r="1235" spans="49:62" s="340" customFormat="1">
      <c r="AW1235" s="45"/>
      <c r="AX1235" s="45"/>
      <c r="AY1235" s="45"/>
      <c r="AZ1235" s="45"/>
      <c r="BA1235" s="45"/>
      <c r="BB1235" s="45"/>
      <c r="BC1235" s="45"/>
      <c r="BD1235" s="45"/>
      <c r="BE1235" s="45"/>
      <c r="BF1235" s="45"/>
      <c r="BG1235" s="45"/>
      <c r="BH1235" s="45"/>
      <c r="BI1235" s="45"/>
      <c r="BJ1235" s="45"/>
    </row>
    <row r="1236" spans="49:62" s="340" customFormat="1">
      <c r="AW1236" s="45"/>
      <c r="AX1236" s="45"/>
      <c r="AY1236" s="45"/>
      <c r="AZ1236" s="45"/>
      <c r="BA1236" s="45"/>
      <c r="BB1236" s="45"/>
      <c r="BC1236" s="45"/>
      <c r="BD1236" s="45"/>
      <c r="BE1236" s="45"/>
      <c r="BF1236" s="45"/>
      <c r="BG1236" s="45"/>
      <c r="BH1236" s="45"/>
      <c r="BI1236" s="45"/>
      <c r="BJ1236" s="45"/>
    </row>
    <row r="1237" spans="49:62" s="340" customFormat="1">
      <c r="AW1237" s="45"/>
      <c r="AX1237" s="45"/>
      <c r="AY1237" s="45"/>
      <c r="AZ1237" s="45"/>
      <c r="BA1237" s="45"/>
      <c r="BB1237" s="45"/>
      <c r="BC1237" s="45"/>
      <c r="BD1237" s="45"/>
      <c r="BE1237" s="45"/>
      <c r="BF1237" s="45"/>
      <c r="BG1237" s="45"/>
      <c r="BH1237" s="45"/>
      <c r="BI1237" s="45"/>
      <c r="BJ1237" s="45"/>
    </row>
    <row r="1238" spans="49:62" s="340" customFormat="1">
      <c r="AW1238" s="45"/>
      <c r="AX1238" s="45"/>
      <c r="AY1238" s="45"/>
      <c r="AZ1238" s="45"/>
      <c r="BA1238" s="45"/>
      <c r="BB1238" s="45"/>
      <c r="BC1238" s="45"/>
      <c r="BD1238" s="45"/>
      <c r="BE1238" s="45"/>
      <c r="BF1238" s="45"/>
      <c r="BG1238" s="45"/>
      <c r="BH1238" s="45"/>
      <c r="BI1238" s="45"/>
      <c r="BJ1238" s="45"/>
    </row>
    <row r="1239" spans="49:62" s="340" customFormat="1">
      <c r="AW1239" s="45"/>
      <c r="AX1239" s="45"/>
      <c r="AY1239" s="45"/>
      <c r="AZ1239" s="45"/>
      <c r="BA1239" s="45"/>
      <c r="BB1239" s="45"/>
      <c r="BC1239" s="45"/>
      <c r="BD1239" s="45"/>
      <c r="BE1239" s="45"/>
      <c r="BF1239" s="45"/>
      <c r="BG1239" s="45"/>
      <c r="BH1239" s="45"/>
      <c r="BI1239" s="45"/>
      <c r="BJ1239" s="45"/>
    </row>
    <row r="1240" spans="49:62" s="340" customFormat="1">
      <c r="AW1240" s="45"/>
      <c r="AX1240" s="45"/>
      <c r="AY1240" s="45"/>
      <c r="AZ1240" s="45"/>
      <c r="BA1240" s="45"/>
      <c r="BB1240" s="45"/>
      <c r="BC1240" s="45"/>
      <c r="BD1240" s="45"/>
      <c r="BE1240" s="45"/>
      <c r="BF1240" s="45"/>
      <c r="BG1240" s="45"/>
      <c r="BH1240" s="45"/>
      <c r="BI1240" s="45"/>
      <c r="BJ1240" s="45"/>
    </row>
    <row r="1241" spans="49:62" s="340" customFormat="1">
      <c r="AW1241" s="45"/>
      <c r="AX1241" s="45"/>
      <c r="AY1241" s="45"/>
      <c r="AZ1241" s="45"/>
      <c r="BA1241" s="45"/>
      <c r="BB1241" s="45"/>
      <c r="BC1241" s="45"/>
      <c r="BD1241" s="45"/>
      <c r="BE1241" s="45"/>
      <c r="BF1241" s="45"/>
      <c r="BG1241" s="45"/>
      <c r="BH1241" s="45"/>
      <c r="BI1241" s="45"/>
      <c r="BJ1241" s="45"/>
    </row>
    <row r="1242" spans="49:62" s="340" customFormat="1">
      <c r="AW1242" s="45"/>
      <c r="AX1242" s="45"/>
      <c r="AY1242" s="45"/>
      <c r="AZ1242" s="45"/>
      <c r="BA1242" s="45"/>
      <c r="BB1242" s="45"/>
      <c r="BC1242" s="45"/>
      <c r="BD1242" s="45"/>
      <c r="BE1242" s="45"/>
      <c r="BF1242" s="45"/>
      <c r="BG1242" s="45"/>
      <c r="BH1242" s="45"/>
      <c r="BI1242" s="45"/>
      <c r="BJ1242" s="45"/>
    </row>
    <row r="1243" spans="49:62" s="340" customFormat="1">
      <c r="AW1243" s="45"/>
      <c r="AX1243" s="45"/>
      <c r="AY1243" s="45"/>
      <c r="AZ1243" s="45"/>
      <c r="BA1243" s="45"/>
      <c r="BB1243" s="45"/>
      <c r="BC1243" s="45"/>
      <c r="BD1243" s="45"/>
      <c r="BE1243" s="45"/>
      <c r="BF1243" s="45"/>
      <c r="BG1243" s="45"/>
      <c r="BH1243" s="45"/>
      <c r="BI1243" s="45"/>
      <c r="BJ1243" s="45"/>
    </row>
    <row r="1244" spans="49:62" s="340" customFormat="1">
      <c r="AW1244" s="45"/>
      <c r="AX1244" s="45"/>
      <c r="AY1244" s="45"/>
      <c r="AZ1244" s="45"/>
      <c r="BA1244" s="45"/>
      <c r="BB1244" s="45"/>
      <c r="BC1244" s="45"/>
      <c r="BD1244" s="45"/>
      <c r="BE1244" s="45"/>
      <c r="BF1244" s="45"/>
      <c r="BG1244" s="45"/>
      <c r="BH1244" s="45"/>
      <c r="BI1244" s="45"/>
      <c r="BJ1244" s="45"/>
    </row>
    <row r="1245" spans="49:62" s="340" customFormat="1">
      <c r="AW1245" s="45"/>
      <c r="AX1245" s="45"/>
      <c r="AY1245" s="45"/>
      <c r="AZ1245" s="45"/>
      <c r="BA1245" s="45"/>
      <c r="BB1245" s="45"/>
      <c r="BC1245" s="45"/>
      <c r="BD1245" s="45"/>
      <c r="BE1245" s="45"/>
      <c r="BF1245" s="45"/>
      <c r="BG1245" s="45"/>
      <c r="BH1245" s="45"/>
      <c r="BI1245" s="45"/>
      <c r="BJ1245" s="45"/>
    </row>
    <row r="1246" spans="49:62" s="340" customFormat="1">
      <c r="AW1246" s="45"/>
      <c r="AX1246" s="45"/>
      <c r="AY1246" s="45"/>
      <c r="AZ1246" s="45"/>
      <c r="BA1246" s="45"/>
      <c r="BB1246" s="45"/>
      <c r="BC1246" s="45"/>
      <c r="BD1246" s="45"/>
      <c r="BE1246" s="45"/>
      <c r="BF1246" s="45"/>
      <c r="BG1246" s="45"/>
      <c r="BH1246" s="45"/>
      <c r="BI1246" s="45"/>
      <c r="BJ1246" s="45"/>
    </row>
    <row r="1247" spans="49:62" s="340" customFormat="1">
      <c r="AW1247" s="45"/>
      <c r="AX1247" s="45"/>
      <c r="AY1247" s="45"/>
      <c r="AZ1247" s="45"/>
      <c r="BA1247" s="45"/>
      <c r="BB1247" s="45"/>
      <c r="BC1247" s="45"/>
      <c r="BD1247" s="45"/>
      <c r="BE1247" s="45"/>
      <c r="BF1247" s="45"/>
      <c r="BG1247" s="45"/>
      <c r="BH1247" s="45"/>
      <c r="BI1247" s="45"/>
      <c r="BJ1247" s="45"/>
    </row>
    <row r="1248" spans="49:62" s="340" customFormat="1">
      <c r="AW1248" s="45"/>
      <c r="AX1248" s="45"/>
      <c r="AY1248" s="45"/>
      <c r="AZ1248" s="45"/>
      <c r="BA1248" s="45"/>
      <c r="BB1248" s="45"/>
      <c r="BC1248" s="45"/>
      <c r="BD1248" s="45"/>
      <c r="BE1248" s="45"/>
      <c r="BF1248" s="45"/>
      <c r="BG1248" s="45"/>
      <c r="BH1248" s="45"/>
      <c r="BI1248" s="45"/>
      <c r="BJ1248" s="45"/>
    </row>
    <row r="1249" spans="49:62" s="340" customFormat="1">
      <c r="AW1249" s="45"/>
      <c r="AX1249" s="45"/>
      <c r="AY1249" s="45"/>
      <c r="AZ1249" s="45"/>
      <c r="BA1249" s="45"/>
      <c r="BB1249" s="45"/>
      <c r="BC1249" s="45"/>
      <c r="BD1249" s="45"/>
      <c r="BE1249" s="45"/>
      <c r="BF1249" s="45"/>
      <c r="BG1249" s="45"/>
      <c r="BH1249" s="45"/>
      <c r="BI1249" s="45"/>
      <c r="BJ1249" s="45"/>
    </row>
    <row r="6666" spans="3:3">
      <c r="C6666" s="20">
        <v>1.8466115114302177E-125</v>
      </c>
    </row>
    <row r="7946" spans="13:13">
      <c r="M7946" s="20">
        <v>8.280492400549419E-169</v>
      </c>
    </row>
    <row r="8970" spans="6:6">
      <c r="F8970" s="20">
        <v>7.9311360500099152E-116</v>
      </c>
    </row>
    <row r="9482" spans="8:8">
      <c r="H9482" s="20">
        <v>5.4267034996240673E-164</v>
      </c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O35">
    <cfRule type="expression" dxfId="102" priority="1" stopIfTrue="1">
      <formula>$P11=2</formula>
    </cfRule>
  </conditionalFormatting>
  <conditionalFormatting sqref="P11:P35">
    <cfRule type="expression" dxfId="101" priority="73" stopIfTrue="1">
      <formula>$P11=2</formula>
    </cfRule>
  </conditionalFormatting>
  <conditionalFormatting sqref="A11:K34">
    <cfRule type="expression" dxfId="100" priority="76" stopIfTrue="1">
      <formula>$N11=1</formula>
    </cfRule>
  </conditionalFormatting>
  <conditionalFormatting sqref="M12 M27 M15 M18 M21 M24 M30 M33">
    <cfRule type="expression" dxfId="99" priority="77" stopIfTrue="1">
      <formula>L11&lt;&gt;0</formula>
    </cfRule>
    <cfRule type="expression" dxfId="98" priority="78" stopIfTrue="1">
      <formula>$N12=1</formula>
    </cfRule>
  </conditionalFormatting>
  <conditionalFormatting sqref="M13 M28 M16 M19 M22 M25 M31 M34">
    <cfRule type="expression" dxfId="97" priority="79" stopIfTrue="1">
      <formula>L11&lt;&gt;0</formula>
    </cfRule>
    <cfRule type="expression" dxfId="96" priority="80" stopIfTrue="1">
      <formula>$N13=1</formula>
    </cfRule>
  </conditionalFormatting>
  <conditionalFormatting sqref="M11 M14 M17 M20 M23 M26 M29 M32">
    <cfRule type="expression" dxfId="95" priority="81" stopIfTrue="1">
      <formula>L11&lt;&gt;0</formula>
    </cfRule>
    <cfRule type="expression" dxfId="94" priority="82" stopIfTrue="1">
      <formula>$N11=1</formula>
    </cfRule>
  </conditionalFormatting>
  <conditionalFormatting sqref="L11 L14 L17 L20 L23 L26 L29 L32">
    <cfRule type="expression" dxfId="93" priority="83" stopIfTrue="1">
      <formula>M11&lt;&gt;0</formula>
    </cfRule>
    <cfRule type="expression" dxfId="92" priority="84" stopIfTrue="1">
      <formula>$N11=1</formula>
    </cfRule>
  </conditionalFormatting>
  <conditionalFormatting sqref="L12 L15 L18 L21 L24 L27 L30 L33">
    <cfRule type="expression" dxfId="91" priority="85" stopIfTrue="1">
      <formula>M11&lt;&gt;0</formula>
    </cfRule>
  </conditionalFormatting>
  <conditionalFormatting sqref="L13 L16 L19 L22 L25 L28 L31 L34">
    <cfRule type="expression" dxfId="90" priority="86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48"/>
  </sheetPr>
  <dimension ref="A1:BJ928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3.25"/>
  <cols>
    <col min="1" max="1" width="6.42578125" style="856" customWidth="1"/>
    <col min="2" max="2" width="29.140625" style="856" customWidth="1"/>
    <col min="3" max="3" width="25" style="856" customWidth="1"/>
    <col min="4" max="4" width="18.5703125" style="856" customWidth="1"/>
    <col min="5" max="5" width="10.42578125" style="856" customWidth="1"/>
    <col min="6" max="10" width="6.28515625" style="856" customWidth="1"/>
    <col min="11" max="11" width="18.140625" style="856" customWidth="1"/>
    <col min="12" max="13" width="51.28515625" style="856" customWidth="1"/>
    <col min="14" max="16" width="4.7109375" style="856" hidden="1" customWidth="1"/>
    <col min="17" max="22" width="9.140625" style="857"/>
    <col min="23" max="23" width="9.140625" style="871"/>
    <col min="24" max="53" width="9.140625" style="857"/>
    <col min="54" max="62" width="9.7109375" style="857" customWidth="1"/>
    <col min="63" max="16384" width="9.140625" style="856"/>
  </cols>
  <sheetData>
    <row r="1" spans="1:62" s="20" customFormat="1" ht="30" customHeight="1" thickBot="1">
      <c r="A1" s="2529"/>
      <c r="B1" s="2528" t="s">
        <v>2174</v>
      </c>
      <c r="C1" s="2530" t="s">
        <v>2176</v>
      </c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Q1" s="28"/>
      <c r="R1" s="28"/>
      <c r="S1" s="28"/>
      <c r="T1" s="28"/>
      <c r="U1" s="28"/>
      <c r="V1" s="28"/>
      <c r="W1" s="269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</row>
    <row r="2" spans="1:62" s="20" customFormat="1" ht="14.25" hidden="1" customHeight="1">
      <c r="A2" s="856"/>
      <c r="B2" s="856"/>
      <c r="C2" s="856"/>
      <c r="D2" s="856"/>
      <c r="E2" s="856"/>
      <c r="F2" s="858"/>
      <c r="G2" s="858"/>
      <c r="H2" s="858"/>
      <c r="I2" s="858"/>
      <c r="J2" s="858"/>
      <c r="K2" s="856"/>
      <c r="L2" s="856"/>
      <c r="M2" s="856"/>
      <c r="Q2" s="28"/>
      <c r="R2" s="28"/>
      <c r="S2" s="28"/>
      <c r="T2" s="28"/>
      <c r="U2" s="28"/>
      <c r="V2" s="28"/>
      <c r="W2" s="269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</row>
    <row r="3" spans="1:62" s="375" customFormat="1" ht="12" customHeight="1">
      <c r="A3" s="2540"/>
      <c r="B3" s="2540"/>
      <c r="C3" s="2540"/>
      <c r="D3" s="2541" t="str">
        <f>'B1'!D3</f>
        <v>มาตรฐาน</v>
      </c>
      <c r="E3" s="2541">
        <f>'B1'!E3</f>
        <v>100</v>
      </c>
      <c r="F3" s="2541" t="str">
        <f>'B1'!F3</f>
        <v>มฐ.</v>
      </c>
      <c r="G3" s="2542"/>
      <c r="H3" s="2542"/>
      <c r="I3" s="2546">
        <f>'B1'!I3</f>
        <v>0</v>
      </c>
      <c r="J3" s="2541">
        <f>'B1'!J3</f>
        <v>0</v>
      </c>
      <c r="K3" s="2540"/>
      <c r="L3" s="2540"/>
      <c r="M3" s="2540"/>
      <c r="Q3" s="374"/>
      <c r="R3" s="374"/>
      <c r="S3" s="374"/>
      <c r="T3" s="374"/>
      <c r="U3" s="374"/>
      <c r="V3" s="374"/>
      <c r="W3" s="2370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tr">
        <f>'B1'!D4</f>
        <v>จุดเน้น สพฐ.</v>
      </c>
      <c r="E4" s="2541">
        <f>'B1'!E4</f>
        <v>200</v>
      </c>
      <c r="F4" s="2541" t="str">
        <f>'B1'!F4</f>
        <v>จุดเน้น สพฐ.</v>
      </c>
      <c r="G4" s="2542"/>
      <c r="H4" s="2542"/>
      <c r="I4" s="2546">
        <f>'B1'!I4</f>
        <v>201</v>
      </c>
      <c r="J4" s="2541" t="str">
        <f>'B1'!J4</f>
        <v>จุดเน้น สพฐ.ข้อที่ 1</v>
      </c>
      <c r="K4" s="2540"/>
      <c r="L4" s="2540"/>
      <c r="M4" s="2540"/>
      <c r="Q4" s="374"/>
      <c r="R4" s="374"/>
      <c r="S4" s="374"/>
      <c r="T4" s="374"/>
      <c r="U4" s="374"/>
      <c r="V4" s="374"/>
      <c r="W4" s="2370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4"/>
      <c r="AL4" s="374"/>
      <c r="AM4" s="374"/>
      <c r="AN4" s="374"/>
      <c r="AO4" s="374"/>
      <c r="AP4" s="374"/>
      <c r="AQ4" s="374"/>
      <c r="AR4" s="374"/>
      <c r="AS4" s="374"/>
      <c r="AT4" s="374"/>
      <c r="AU4" s="374"/>
      <c r="AV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tr">
        <f>'B1'!D5</f>
        <v>กลยุทธ์ สพฐ.</v>
      </c>
      <c r="E5" s="2541">
        <f>'B1'!E5</f>
        <v>300</v>
      </c>
      <c r="F5" s="2541" t="str">
        <f>'B1'!F5</f>
        <v>กลยุทธ์ สพฐ.</v>
      </c>
      <c r="G5" s="2542"/>
      <c r="H5" s="2542"/>
      <c r="I5" s="2546">
        <f>'B1'!I5</f>
        <v>301</v>
      </c>
      <c r="J5" s="2541" t="str">
        <f>'B1'!J5</f>
        <v>กลยุทธ์ สพฐ.ข้อที่ 1</v>
      </c>
      <c r="K5" s="2540"/>
      <c r="L5" s="2540"/>
      <c r="M5" s="2540"/>
      <c r="Q5" s="374"/>
      <c r="R5" s="374"/>
      <c r="S5" s="374"/>
      <c r="T5" s="374"/>
      <c r="U5" s="374"/>
      <c r="V5" s="374"/>
      <c r="W5" s="2370"/>
      <c r="X5" s="374"/>
      <c r="Y5" s="374"/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tr">
        <f>'B1'!D6</f>
        <v>ปฎิรูปการศึกษา</v>
      </c>
      <c r="E6" s="2541">
        <f>'B1'!E6</f>
        <v>400</v>
      </c>
      <c r="F6" s="2541" t="str">
        <f>'B1'!F6</f>
        <v>ปฎิรูปการศึกษา</v>
      </c>
      <c r="G6" s="2542"/>
      <c r="H6" s="2542"/>
      <c r="I6" s="2546">
        <f>'B1'!I6</f>
        <v>401</v>
      </c>
      <c r="J6" s="2541" t="str">
        <f>'B1'!J6</f>
        <v>ปฎิรูปการศึกษาข้อที่ 1</v>
      </c>
      <c r="K6" s="2540"/>
      <c r="L6" s="2544"/>
      <c r="M6" s="2540"/>
      <c r="Q6" s="374"/>
      <c r="R6" s="374"/>
      <c r="S6" s="374"/>
      <c r="T6" s="374"/>
      <c r="U6" s="374"/>
      <c r="V6" s="374"/>
      <c r="W6" s="2370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tr">
        <f>'B1'!D7</f>
        <v>กลยุทธ์ สพป.</v>
      </c>
      <c r="E7" s="2541">
        <f>'B1'!E7</f>
        <v>500</v>
      </c>
      <c r="F7" s="2541" t="str">
        <f>'B1'!F7</f>
        <v>กลยุทธ์ สพป.</v>
      </c>
      <c r="G7" s="2542"/>
      <c r="H7" s="2542"/>
      <c r="I7" s="2546">
        <f>'B1'!I7</f>
        <v>501</v>
      </c>
      <c r="J7" s="2541" t="str">
        <f>'B1'!J7</f>
        <v>กลยุทธ์ สพป.</v>
      </c>
      <c r="K7" s="2540"/>
      <c r="L7" s="2544" t="s">
        <v>1135</v>
      </c>
      <c r="M7" s="2545"/>
      <c r="Q7" s="374"/>
      <c r="R7" s="374"/>
      <c r="S7" s="374"/>
      <c r="T7" s="374"/>
      <c r="U7" s="374"/>
      <c r="V7" s="374"/>
      <c r="W7" s="2370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50" customFormat="1" ht="18" customHeight="1">
      <c r="A8" s="32">
        <f>MAX(A11:A35)</f>
        <v>3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69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</row>
    <row r="9" spans="1:62" ht="17.25" customHeight="1">
      <c r="A9" s="863" t="s">
        <v>2263</v>
      </c>
      <c r="B9" s="863" t="s">
        <v>2264</v>
      </c>
      <c r="C9" s="863" t="s">
        <v>1243</v>
      </c>
      <c r="D9" s="863" t="s">
        <v>1244</v>
      </c>
      <c r="E9" s="864" t="s">
        <v>1245</v>
      </c>
      <c r="F9" s="865" t="s">
        <v>1246</v>
      </c>
      <c r="G9" s="866"/>
      <c r="H9" s="866"/>
      <c r="I9" s="866"/>
      <c r="J9" s="866"/>
      <c r="K9" s="867" t="s">
        <v>1247</v>
      </c>
      <c r="L9" s="3276" t="s">
        <v>1248</v>
      </c>
      <c r="M9" s="3276" t="s">
        <v>1249</v>
      </c>
    </row>
    <row r="10" spans="1:62" ht="17.25" customHeight="1">
      <c r="A10" s="863" t="s">
        <v>1251</v>
      </c>
      <c r="B10" s="863"/>
      <c r="C10" s="863"/>
      <c r="D10" s="863" t="s">
        <v>1252</v>
      </c>
      <c r="E10" s="863" t="s">
        <v>1253</v>
      </c>
      <c r="F10" s="863" t="s">
        <v>2256</v>
      </c>
      <c r="G10" s="863" t="s">
        <v>2256</v>
      </c>
      <c r="H10" s="863" t="s">
        <v>2256</v>
      </c>
      <c r="I10" s="863" t="s">
        <v>2256</v>
      </c>
      <c r="J10" s="863" t="s">
        <v>2256</v>
      </c>
      <c r="K10" s="867" t="s">
        <v>1252</v>
      </c>
      <c r="L10" s="3276" t="s">
        <v>1254</v>
      </c>
      <c r="M10" s="3276" t="s">
        <v>1255</v>
      </c>
    </row>
    <row r="11" spans="1:62" ht="17.25" customHeight="1">
      <c r="A11" s="3504">
        <v>1</v>
      </c>
      <c r="B11" s="869" t="s">
        <v>1413</v>
      </c>
      <c r="C11" s="869"/>
      <c r="D11" s="869"/>
      <c r="E11" s="3503">
        <v>100</v>
      </c>
      <c r="F11" s="3503">
        <v>1</v>
      </c>
      <c r="G11" s="3503">
        <v>2</v>
      </c>
      <c r="H11" s="3503">
        <v>3</v>
      </c>
      <c r="I11" s="3503">
        <v>4</v>
      </c>
      <c r="J11" s="3503"/>
      <c r="K11" s="870" t="s">
        <v>1789</v>
      </c>
      <c r="L11" s="141" t="s">
        <v>1679</v>
      </c>
      <c r="M11" s="141"/>
      <c r="N11" s="856">
        <v>1</v>
      </c>
      <c r="O11" s="856">
        <v>1</v>
      </c>
      <c r="P11" s="856">
        <v>1</v>
      </c>
      <c r="Y11" s="872"/>
      <c r="AZ11" s="872"/>
      <c r="BG11" s="872"/>
    </row>
    <row r="12" spans="1:62" ht="17.25" customHeight="1">
      <c r="A12" s="3504"/>
      <c r="B12" s="869" t="s">
        <v>1414</v>
      </c>
      <c r="C12" s="869"/>
      <c r="D12" s="869"/>
      <c r="E12" s="3503"/>
      <c r="F12" s="3505"/>
      <c r="G12" s="3505"/>
      <c r="H12" s="3505"/>
      <c r="I12" s="3505"/>
      <c r="J12" s="3505"/>
      <c r="K12" s="870"/>
      <c r="L12" s="141"/>
      <c r="M12" s="141"/>
      <c r="N12" s="856">
        <v>0</v>
      </c>
      <c r="O12" s="856">
        <v>1</v>
      </c>
      <c r="P12" s="856">
        <v>1</v>
      </c>
      <c r="Y12" s="872"/>
      <c r="AZ12" s="872"/>
      <c r="BG12" s="872"/>
    </row>
    <row r="13" spans="1:62" ht="17.25" customHeight="1">
      <c r="A13" s="3504"/>
      <c r="B13" s="869"/>
      <c r="C13" s="869"/>
      <c r="D13" s="869"/>
      <c r="E13" s="3503"/>
      <c r="F13" s="3505"/>
      <c r="G13" s="3505"/>
      <c r="H13" s="3505"/>
      <c r="I13" s="3505"/>
      <c r="J13" s="3505"/>
      <c r="K13" s="870"/>
      <c r="L13" s="141"/>
      <c r="M13" s="141"/>
      <c r="N13" s="856">
        <v>0</v>
      </c>
      <c r="O13" s="856">
        <v>1</v>
      </c>
      <c r="P13" s="856">
        <v>1</v>
      </c>
      <c r="Y13" s="872"/>
      <c r="AZ13" s="872"/>
      <c r="BG13" s="872"/>
    </row>
    <row r="14" spans="1:62" ht="17.25" customHeight="1">
      <c r="A14" s="3502">
        <v>2</v>
      </c>
      <c r="B14" s="869" t="s">
        <v>1449</v>
      </c>
      <c r="C14" s="869"/>
      <c r="D14" s="869"/>
      <c r="E14" s="3503">
        <v>100</v>
      </c>
      <c r="F14" s="3503">
        <v>1</v>
      </c>
      <c r="G14" s="3503">
        <v>2</v>
      </c>
      <c r="H14" s="3503">
        <v>3</v>
      </c>
      <c r="I14" s="3503">
        <v>5</v>
      </c>
      <c r="J14" s="3503">
        <v>15</v>
      </c>
      <c r="K14" s="870" t="s">
        <v>1789</v>
      </c>
      <c r="L14" s="141" t="s">
        <v>1680</v>
      </c>
      <c r="M14" s="141"/>
      <c r="N14" s="856">
        <v>1</v>
      </c>
      <c r="O14" s="856">
        <v>2</v>
      </c>
      <c r="P14" s="856">
        <v>2</v>
      </c>
      <c r="Y14" s="872"/>
      <c r="AZ14" s="872"/>
      <c r="BG14" s="872"/>
    </row>
    <row r="15" spans="1:62" ht="17.25" customHeight="1">
      <c r="A15" s="3502"/>
      <c r="B15" s="869" t="s">
        <v>2142</v>
      </c>
      <c r="C15" s="869"/>
      <c r="D15" s="869"/>
      <c r="E15" s="3503"/>
      <c r="F15" s="3503"/>
      <c r="G15" s="3503"/>
      <c r="H15" s="3503"/>
      <c r="I15" s="3503"/>
      <c r="J15" s="3503"/>
      <c r="K15" s="870"/>
      <c r="L15" s="141" t="s">
        <v>1681</v>
      </c>
      <c r="M15" s="141"/>
      <c r="N15" s="856">
        <v>0</v>
      </c>
      <c r="O15" s="856">
        <v>2</v>
      </c>
      <c r="P15" s="856">
        <v>2</v>
      </c>
      <c r="Y15" s="872"/>
      <c r="AZ15" s="872"/>
      <c r="BG15" s="872"/>
    </row>
    <row r="16" spans="1:62" ht="17.25" customHeight="1">
      <c r="A16" s="3502"/>
      <c r="B16" s="869"/>
      <c r="C16" s="869"/>
      <c r="D16" s="869"/>
      <c r="E16" s="3503"/>
      <c r="F16" s="3503"/>
      <c r="G16" s="3503"/>
      <c r="H16" s="3503"/>
      <c r="I16" s="3503"/>
      <c r="J16" s="3503"/>
      <c r="K16" s="870"/>
      <c r="L16" s="141"/>
      <c r="M16" s="141"/>
      <c r="N16" s="856">
        <v>0</v>
      </c>
      <c r="O16" s="856">
        <v>2</v>
      </c>
      <c r="P16" s="856">
        <v>2</v>
      </c>
      <c r="Y16" s="872"/>
      <c r="AZ16" s="872"/>
      <c r="BG16" s="872"/>
    </row>
    <row r="17" spans="1:59" ht="17.25" customHeight="1">
      <c r="A17" s="3502">
        <v>3</v>
      </c>
      <c r="B17" s="869" t="s">
        <v>73</v>
      </c>
      <c r="C17" s="869"/>
      <c r="D17" s="869"/>
      <c r="E17" s="3503">
        <v>100</v>
      </c>
      <c r="F17" s="3503">
        <v>1</v>
      </c>
      <c r="G17" s="3503">
        <v>2</v>
      </c>
      <c r="H17" s="3503">
        <v>3</v>
      </c>
      <c r="I17" s="3503">
        <v>4</v>
      </c>
      <c r="J17" s="3503">
        <v>5</v>
      </c>
      <c r="K17" s="870" t="s">
        <v>1882</v>
      </c>
      <c r="L17" s="141" t="s">
        <v>1682</v>
      </c>
      <c r="M17" s="141"/>
      <c r="N17" s="856">
        <v>1</v>
      </c>
      <c r="O17" s="856">
        <v>3</v>
      </c>
      <c r="P17" s="856">
        <v>1</v>
      </c>
      <c r="Y17" s="872"/>
      <c r="AZ17" s="872"/>
      <c r="BG17" s="872"/>
    </row>
    <row r="18" spans="1:59" ht="17.25" customHeight="1">
      <c r="A18" s="3502"/>
      <c r="B18" s="869" t="s">
        <v>74</v>
      </c>
      <c r="C18" s="869"/>
      <c r="D18" s="869"/>
      <c r="E18" s="3503"/>
      <c r="F18" s="3505"/>
      <c r="G18" s="3505"/>
      <c r="H18" s="3505"/>
      <c r="I18" s="3505"/>
      <c r="J18" s="3505"/>
      <c r="K18" s="870"/>
      <c r="L18" s="141" t="s">
        <v>2123</v>
      </c>
      <c r="M18" s="141"/>
      <c r="N18" s="856">
        <v>0</v>
      </c>
      <c r="O18" s="856">
        <v>3</v>
      </c>
      <c r="P18" s="856">
        <v>1</v>
      </c>
      <c r="Y18" s="872"/>
      <c r="AZ18" s="872"/>
      <c r="BG18" s="872"/>
    </row>
    <row r="19" spans="1:59" ht="17.25" customHeight="1">
      <c r="A19" s="3502"/>
      <c r="B19" s="869"/>
      <c r="C19" s="869"/>
      <c r="D19" s="869"/>
      <c r="E19" s="3503"/>
      <c r="F19" s="3505"/>
      <c r="G19" s="3505"/>
      <c r="H19" s="3505"/>
      <c r="I19" s="3505"/>
      <c r="J19" s="3505"/>
      <c r="K19" s="870"/>
      <c r="L19" s="141"/>
      <c r="M19" s="141"/>
      <c r="N19" s="856">
        <v>0</v>
      </c>
      <c r="O19" s="856">
        <v>3</v>
      </c>
      <c r="P19" s="856">
        <v>1</v>
      </c>
      <c r="Y19" s="872"/>
      <c r="Z19" s="859"/>
      <c r="AA19" s="859"/>
      <c r="AZ19" s="872"/>
      <c r="BG19" s="872"/>
    </row>
    <row r="20" spans="1:59" ht="17.25" customHeight="1">
      <c r="A20" s="3502"/>
      <c r="B20" s="869"/>
      <c r="C20" s="869"/>
      <c r="D20" s="869"/>
      <c r="E20" s="3503"/>
      <c r="F20" s="3503"/>
      <c r="G20" s="3503"/>
      <c r="H20" s="3503"/>
      <c r="I20" s="3503"/>
      <c r="J20" s="3503"/>
      <c r="K20" s="870"/>
      <c r="L20" s="141"/>
      <c r="M20" s="141"/>
      <c r="N20" s="856">
        <v>1</v>
      </c>
      <c r="O20" s="856">
        <v>4</v>
      </c>
      <c r="P20" s="856">
        <v>2</v>
      </c>
      <c r="Y20" s="872"/>
      <c r="Z20" s="859"/>
      <c r="AA20" s="859"/>
      <c r="AZ20" s="872"/>
      <c r="BG20" s="872"/>
    </row>
    <row r="21" spans="1:59" ht="17.25" customHeight="1">
      <c r="A21" s="3502"/>
      <c r="B21" s="869"/>
      <c r="C21" s="869"/>
      <c r="D21" s="869"/>
      <c r="E21" s="3503"/>
      <c r="F21" s="3503"/>
      <c r="G21" s="3503"/>
      <c r="H21" s="3503"/>
      <c r="I21" s="3503"/>
      <c r="J21" s="3503"/>
      <c r="K21" s="870"/>
      <c r="L21" s="141"/>
      <c r="M21" s="141"/>
      <c r="N21" s="856">
        <v>0</v>
      </c>
      <c r="O21" s="856">
        <v>4</v>
      </c>
      <c r="P21" s="856">
        <v>2</v>
      </c>
      <c r="Y21" s="872"/>
      <c r="Z21" s="859"/>
      <c r="AA21" s="859"/>
      <c r="AZ21" s="872"/>
      <c r="BG21" s="872"/>
    </row>
    <row r="22" spans="1:59" ht="17.25" customHeight="1">
      <c r="A22" s="3502"/>
      <c r="B22" s="869"/>
      <c r="C22" s="869"/>
      <c r="D22" s="869"/>
      <c r="E22" s="3503"/>
      <c r="F22" s="3503"/>
      <c r="G22" s="3503"/>
      <c r="H22" s="3503"/>
      <c r="I22" s="3503"/>
      <c r="J22" s="3503"/>
      <c r="K22" s="870"/>
      <c r="L22" s="141"/>
      <c r="M22" s="141"/>
      <c r="N22" s="856">
        <v>0</v>
      </c>
      <c r="O22" s="856">
        <v>4</v>
      </c>
      <c r="P22" s="856">
        <v>2</v>
      </c>
      <c r="Y22" s="872"/>
      <c r="Z22" s="859"/>
      <c r="AA22" s="859"/>
      <c r="AZ22" s="872"/>
      <c r="BG22" s="872"/>
    </row>
    <row r="23" spans="1:59" ht="17.25" customHeight="1">
      <c r="A23" s="3502"/>
      <c r="B23" s="869"/>
      <c r="C23" s="869"/>
      <c r="D23" s="869"/>
      <c r="E23" s="3503"/>
      <c r="F23" s="3503"/>
      <c r="G23" s="3503"/>
      <c r="H23" s="3503"/>
      <c r="I23" s="3503"/>
      <c r="J23" s="3503"/>
      <c r="K23" s="870"/>
      <c r="L23" s="141"/>
      <c r="M23" s="141"/>
      <c r="N23" s="856">
        <v>1</v>
      </c>
      <c r="O23" s="856">
        <v>5</v>
      </c>
      <c r="P23" s="856">
        <v>1</v>
      </c>
      <c r="Y23" s="872"/>
      <c r="Z23" s="859"/>
      <c r="AA23" s="859"/>
      <c r="AZ23" s="872"/>
      <c r="BG23" s="872"/>
    </row>
    <row r="24" spans="1:59" ht="17.25" customHeight="1">
      <c r="A24" s="3502"/>
      <c r="B24" s="869"/>
      <c r="C24" s="869"/>
      <c r="D24" s="869"/>
      <c r="E24" s="3503"/>
      <c r="F24" s="3505"/>
      <c r="G24" s="3505"/>
      <c r="H24" s="3505"/>
      <c r="I24" s="3505"/>
      <c r="J24" s="3505"/>
      <c r="K24" s="870"/>
      <c r="L24" s="141"/>
      <c r="M24" s="141"/>
      <c r="N24" s="856">
        <v>0</v>
      </c>
      <c r="O24" s="856">
        <v>5</v>
      </c>
      <c r="P24" s="856">
        <v>1</v>
      </c>
      <c r="Y24" s="872"/>
      <c r="Z24" s="859"/>
      <c r="AA24" s="859"/>
      <c r="AZ24" s="872"/>
      <c r="BG24" s="872"/>
    </row>
    <row r="25" spans="1:59" ht="17.25" customHeight="1">
      <c r="A25" s="3502"/>
      <c r="B25" s="869"/>
      <c r="C25" s="869"/>
      <c r="D25" s="869"/>
      <c r="E25" s="3503"/>
      <c r="F25" s="3505"/>
      <c r="G25" s="3505"/>
      <c r="H25" s="3505"/>
      <c r="I25" s="3505"/>
      <c r="J25" s="3505"/>
      <c r="K25" s="870"/>
      <c r="L25" s="141"/>
      <c r="M25" s="141"/>
      <c r="N25" s="856">
        <v>0</v>
      </c>
      <c r="O25" s="856">
        <v>5</v>
      </c>
      <c r="P25" s="856">
        <v>1</v>
      </c>
      <c r="Y25" s="872"/>
      <c r="Z25" s="859"/>
      <c r="AA25" s="859"/>
      <c r="AZ25" s="872"/>
      <c r="BG25" s="872"/>
    </row>
    <row r="26" spans="1:59" ht="17.25" customHeight="1">
      <c r="A26" s="3502"/>
      <c r="B26" s="869"/>
      <c r="C26" s="869"/>
      <c r="D26" s="869"/>
      <c r="E26" s="3503"/>
      <c r="F26" s="3503"/>
      <c r="G26" s="3503"/>
      <c r="H26" s="3503"/>
      <c r="I26" s="3503"/>
      <c r="J26" s="3503"/>
      <c r="K26" s="870"/>
      <c r="L26" s="141"/>
      <c r="M26" s="141"/>
      <c r="N26" s="856">
        <v>1</v>
      </c>
      <c r="O26" s="856">
        <v>6</v>
      </c>
      <c r="P26" s="856">
        <v>2</v>
      </c>
      <c r="Y26" s="872"/>
      <c r="Z26" s="859"/>
      <c r="AA26" s="859"/>
      <c r="AZ26" s="872"/>
      <c r="BG26" s="872"/>
    </row>
    <row r="27" spans="1:59" ht="17.25" customHeight="1">
      <c r="A27" s="3502"/>
      <c r="B27" s="869"/>
      <c r="C27" s="869"/>
      <c r="D27" s="869"/>
      <c r="E27" s="3503"/>
      <c r="F27" s="3503"/>
      <c r="G27" s="3503"/>
      <c r="H27" s="3503"/>
      <c r="I27" s="3503"/>
      <c r="J27" s="3503"/>
      <c r="K27" s="870"/>
      <c r="L27" s="141"/>
      <c r="M27" s="141"/>
      <c r="N27" s="856">
        <v>0</v>
      </c>
      <c r="O27" s="856">
        <v>6</v>
      </c>
      <c r="P27" s="856">
        <v>2</v>
      </c>
      <c r="Y27" s="872"/>
      <c r="Z27" s="859"/>
      <c r="AA27" s="859"/>
      <c r="AZ27" s="872"/>
      <c r="BG27" s="872"/>
    </row>
    <row r="28" spans="1:59" ht="17.25" customHeight="1">
      <c r="A28" s="3502"/>
      <c r="B28" s="869"/>
      <c r="C28" s="869"/>
      <c r="D28" s="869"/>
      <c r="E28" s="3503"/>
      <c r="F28" s="3503"/>
      <c r="G28" s="3503"/>
      <c r="H28" s="3503"/>
      <c r="I28" s="3503"/>
      <c r="J28" s="3503"/>
      <c r="K28" s="870"/>
      <c r="L28" s="141"/>
      <c r="M28" s="141"/>
      <c r="N28" s="856">
        <v>0</v>
      </c>
      <c r="O28" s="856">
        <v>6</v>
      </c>
      <c r="P28" s="856">
        <v>2</v>
      </c>
      <c r="Y28" s="872"/>
      <c r="Z28" s="859"/>
      <c r="AA28" s="859"/>
      <c r="AZ28" s="872"/>
      <c r="BG28" s="872"/>
    </row>
    <row r="29" spans="1:59" ht="17.25" customHeight="1">
      <c r="A29" s="3502"/>
      <c r="B29" s="869"/>
      <c r="C29" s="869"/>
      <c r="D29" s="869"/>
      <c r="E29" s="3503"/>
      <c r="F29" s="3503"/>
      <c r="G29" s="3503"/>
      <c r="H29" s="3503"/>
      <c r="I29" s="3503"/>
      <c r="J29" s="3503"/>
      <c r="K29" s="870"/>
      <c r="L29" s="141"/>
      <c r="M29" s="141"/>
      <c r="N29" s="856">
        <v>1</v>
      </c>
      <c r="O29" s="856">
        <v>7</v>
      </c>
      <c r="P29" s="856">
        <v>1</v>
      </c>
      <c r="Y29" s="872"/>
      <c r="Z29" s="859"/>
      <c r="AA29" s="859"/>
      <c r="AZ29" s="872"/>
      <c r="BG29" s="872"/>
    </row>
    <row r="30" spans="1:59" ht="17.25" customHeight="1">
      <c r="A30" s="3502"/>
      <c r="B30" s="869"/>
      <c r="C30" s="869"/>
      <c r="D30" s="869"/>
      <c r="E30" s="3503"/>
      <c r="F30" s="3505"/>
      <c r="G30" s="3505"/>
      <c r="H30" s="3505"/>
      <c r="I30" s="3505"/>
      <c r="J30" s="3505"/>
      <c r="K30" s="870"/>
      <c r="L30" s="141"/>
      <c r="M30" s="141"/>
      <c r="N30" s="856">
        <v>0</v>
      </c>
      <c r="O30" s="856">
        <v>7</v>
      </c>
      <c r="P30" s="856">
        <v>1</v>
      </c>
      <c r="Y30" s="872"/>
      <c r="Z30" s="859"/>
      <c r="AA30" s="859"/>
      <c r="AZ30" s="872"/>
      <c r="BG30" s="872"/>
    </row>
    <row r="31" spans="1:59" ht="17.25" customHeight="1">
      <c r="A31" s="3502"/>
      <c r="B31" s="869"/>
      <c r="C31" s="869"/>
      <c r="D31" s="869"/>
      <c r="E31" s="3503"/>
      <c r="F31" s="3505"/>
      <c r="G31" s="3505"/>
      <c r="H31" s="3505"/>
      <c r="I31" s="3505"/>
      <c r="J31" s="3505"/>
      <c r="K31" s="870"/>
      <c r="L31" s="141"/>
      <c r="M31" s="141"/>
      <c r="N31" s="856">
        <v>0</v>
      </c>
      <c r="O31" s="856">
        <v>7</v>
      </c>
      <c r="P31" s="856">
        <v>1</v>
      </c>
      <c r="Y31" s="872"/>
      <c r="Z31" s="859"/>
      <c r="AA31" s="859"/>
      <c r="AZ31" s="872"/>
      <c r="BG31" s="872"/>
    </row>
    <row r="32" spans="1:59" ht="17.25" customHeight="1">
      <c r="A32" s="3502"/>
      <c r="B32" s="869"/>
      <c r="C32" s="869"/>
      <c r="D32" s="869"/>
      <c r="E32" s="3503"/>
      <c r="F32" s="3503"/>
      <c r="G32" s="3503"/>
      <c r="H32" s="3503"/>
      <c r="I32" s="3503"/>
      <c r="J32" s="3503"/>
      <c r="K32" s="870"/>
      <c r="L32" s="141"/>
      <c r="M32" s="141"/>
      <c r="N32" s="856">
        <v>1</v>
      </c>
      <c r="O32" s="856">
        <v>8</v>
      </c>
      <c r="P32" s="856">
        <v>2</v>
      </c>
      <c r="Y32" s="872"/>
      <c r="Z32" s="859"/>
      <c r="AA32" s="859"/>
      <c r="AZ32" s="872"/>
      <c r="BG32" s="872"/>
    </row>
    <row r="33" spans="1:62" ht="17.25" customHeight="1">
      <c r="A33" s="3502"/>
      <c r="B33" s="869"/>
      <c r="C33" s="869"/>
      <c r="D33" s="869"/>
      <c r="E33" s="3503"/>
      <c r="F33" s="3503"/>
      <c r="G33" s="3503"/>
      <c r="H33" s="3503"/>
      <c r="I33" s="3503"/>
      <c r="J33" s="3503"/>
      <c r="K33" s="870"/>
      <c r="L33" s="141"/>
      <c r="M33" s="141"/>
      <c r="N33" s="856">
        <v>0</v>
      </c>
      <c r="O33" s="856">
        <v>8</v>
      </c>
      <c r="P33" s="856">
        <v>2</v>
      </c>
      <c r="Y33" s="872"/>
      <c r="Z33" s="859"/>
      <c r="AA33" s="859"/>
      <c r="AZ33" s="872"/>
      <c r="BG33" s="872"/>
    </row>
    <row r="34" spans="1:62" ht="17.25" customHeight="1">
      <c r="A34" s="3502"/>
      <c r="B34" s="869"/>
      <c r="C34" s="869"/>
      <c r="D34" s="869"/>
      <c r="E34" s="3503"/>
      <c r="F34" s="3503"/>
      <c r="G34" s="3503"/>
      <c r="H34" s="3503"/>
      <c r="I34" s="3503"/>
      <c r="J34" s="3503"/>
      <c r="K34" s="870"/>
      <c r="L34" s="141"/>
      <c r="M34" s="141"/>
      <c r="N34" s="856">
        <v>0</v>
      </c>
      <c r="O34" s="856">
        <v>8</v>
      </c>
      <c r="P34" s="856">
        <v>2</v>
      </c>
      <c r="Y34" s="872"/>
      <c r="Z34" s="859"/>
      <c r="AA34" s="859"/>
      <c r="AZ34" s="872"/>
      <c r="BG34" s="872"/>
    </row>
    <row r="35" spans="1:62" ht="17.25" customHeight="1">
      <c r="A35" s="855"/>
      <c r="B35" s="860"/>
      <c r="C35" s="860"/>
      <c r="D35" s="860"/>
      <c r="E35" s="860"/>
      <c r="F35" s="861"/>
      <c r="G35" s="861"/>
      <c r="H35" s="861"/>
      <c r="I35" s="861"/>
      <c r="J35" s="861"/>
      <c r="K35" s="1448"/>
      <c r="L35" s="862"/>
      <c r="M35" s="862"/>
      <c r="N35" s="873"/>
      <c r="O35" s="868"/>
      <c r="P35" s="868"/>
    </row>
    <row r="36" spans="1:62" s="875" customFormat="1" ht="18.75" customHeight="1">
      <c r="A36" s="859"/>
      <c r="B36" s="859"/>
      <c r="C36" s="859"/>
      <c r="D36" s="859"/>
      <c r="E36" s="859"/>
      <c r="F36" s="874"/>
      <c r="G36" s="874"/>
      <c r="H36" s="874"/>
      <c r="I36" s="874"/>
      <c r="J36" s="874"/>
      <c r="K36" s="859"/>
      <c r="L36" s="859"/>
      <c r="M36" s="859"/>
      <c r="N36" s="859"/>
      <c r="O36" s="859"/>
      <c r="P36" s="859"/>
      <c r="Q36" s="859"/>
      <c r="R36" s="859"/>
      <c r="S36" s="859"/>
      <c r="T36" s="859"/>
      <c r="U36" s="859"/>
      <c r="V36" s="859"/>
      <c r="W36" s="877"/>
      <c r="X36" s="859"/>
      <c r="Y36" s="859"/>
      <c r="Z36" s="859"/>
      <c r="AA36" s="859"/>
      <c r="AB36" s="859"/>
      <c r="AC36" s="859"/>
      <c r="AD36" s="859"/>
      <c r="AE36" s="859"/>
      <c r="AF36" s="859"/>
      <c r="AG36" s="859"/>
      <c r="AH36" s="859"/>
      <c r="AI36" s="859"/>
      <c r="AJ36" s="859"/>
      <c r="AK36" s="859"/>
      <c r="AL36" s="859"/>
      <c r="AM36" s="859"/>
      <c r="AN36" s="859"/>
      <c r="AO36" s="859"/>
      <c r="AP36" s="859"/>
      <c r="AQ36" s="859"/>
      <c r="AR36" s="859"/>
      <c r="AS36" s="859"/>
      <c r="AT36" s="859"/>
      <c r="AU36" s="859"/>
      <c r="AV36" s="859"/>
      <c r="AW36" s="859"/>
      <c r="AX36" s="859"/>
      <c r="AY36" s="859"/>
      <c r="AZ36" s="859"/>
      <c r="BA36" s="859"/>
      <c r="BB36" s="859"/>
      <c r="BC36" s="859"/>
      <c r="BD36" s="859"/>
      <c r="BE36" s="859"/>
      <c r="BF36" s="859"/>
      <c r="BG36" s="859"/>
      <c r="BH36" s="859"/>
      <c r="BI36" s="859"/>
      <c r="BJ36" s="859"/>
    </row>
    <row r="37" spans="1:62" s="875" customFormat="1">
      <c r="F37" s="876"/>
      <c r="G37" s="876"/>
      <c r="H37" s="876"/>
      <c r="I37" s="876"/>
      <c r="J37" s="876"/>
      <c r="Q37" s="859"/>
      <c r="R37" s="859"/>
      <c r="S37" s="859"/>
      <c r="T37" s="859"/>
      <c r="U37" s="859"/>
      <c r="V37" s="859"/>
      <c r="W37" s="877"/>
      <c r="X37" s="859"/>
      <c r="Y37" s="859"/>
      <c r="Z37" s="859"/>
      <c r="AA37" s="859"/>
      <c r="AB37" s="859"/>
      <c r="AC37" s="859"/>
      <c r="AD37" s="859"/>
      <c r="AE37" s="859"/>
      <c r="AF37" s="859"/>
      <c r="AG37" s="859"/>
      <c r="AH37" s="859"/>
      <c r="AI37" s="859"/>
      <c r="AJ37" s="859"/>
      <c r="AK37" s="859"/>
      <c r="AL37" s="859"/>
      <c r="AM37" s="859"/>
      <c r="AN37" s="859"/>
      <c r="AO37" s="859"/>
      <c r="AP37" s="859"/>
      <c r="AQ37" s="859"/>
      <c r="AR37" s="859"/>
      <c r="AS37" s="859"/>
      <c r="AT37" s="859"/>
      <c r="AU37" s="859"/>
      <c r="AV37" s="859"/>
      <c r="AW37" s="859"/>
      <c r="AX37" s="859"/>
      <c r="AY37" s="859"/>
      <c r="AZ37" s="859"/>
      <c r="BA37" s="859"/>
      <c r="BB37" s="859"/>
      <c r="BC37" s="859"/>
      <c r="BD37" s="859"/>
      <c r="BE37" s="859"/>
      <c r="BF37" s="859"/>
      <c r="BG37" s="859"/>
      <c r="BH37" s="859"/>
      <c r="BI37" s="859"/>
      <c r="BJ37" s="859"/>
    </row>
    <row r="38" spans="1:62" s="875" customFormat="1">
      <c r="F38" s="876"/>
      <c r="G38" s="876"/>
      <c r="H38" s="876"/>
      <c r="I38" s="876"/>
      <c r="J38" s="876"/>
      <c r="Q38" s="859"/>
      <c r="R38" s="859"/>
      <c r="S38" s="859"/>
      <c r="T38" s="859"/>
      <c r="U38" s="859"/>
      <c r="V38" s="859"/>
      <c r="W38" s="877"/>
      <c r="X38" s="859"/>
      <c r="Y38" s="859"/>
      <c r="Z38" s="859"/>
      <c r="AA38" s="859"/>
      <c r="AB38" s="859"/>
      <c r="AC38" s="859"/>
      <c r="AD38" s="859"/>
      <c r="AE38" s="859"/>
      <c r="AF38" s="859"/>
      <c r="AG38" s="859"/>
      <c r="AH38" s="859"/>
      <c r="AI38" s="859"/>
      <c r="AJ38" s="859"/>
      <c r="AK38" s="859"/>
      <c r="AL38" s="859"/>
      <c r="AM38" s="859"/>
      <c r="AN38" s="859"/>
      <c r="AO38" s="859"/>
      <c r="AP38" s="859"/>
      <c r="AQ38" s="859"/>
      <c r="AR38" s="859"/>
      <c r="AS38" s="859"/>
      <c r="AT38" s="859"/>
      <c r="AU38" s="859"/>
      <c r="AV38" s="859"/>
      <c r="AW38" s="859"/>
      <c r="AX38" s="859"/>
      <c r="AY38" s="859"/>
      <c r="AZ38" s="859"/>
      <c r="BA38" s="859"/>
      <c r="BB38" s="859"/>
      <c r="BC38" s="859"/>
      <c r="BD38" s="859"/>
      <c r="BE38" s="859"/>
      <c r="BF38" s="859"/>
      <c r="BG38" s="859"/>
      <c r="BH38" s="859"/>
      <c r="BI38" s="859"/>
      <c r="BJ38" s="859"/>
    </row>
    <row r="39" spans="1:62" s="875" customFormat="1">
      <c r="F39" s="876"/>
      <c r="G39" s="876"/>
      <c r="H39" s="876"/>
      <c r="I39" s="876"/>
      <c r="J39" s="876"/>
      <c r="Q39" s="859"/>
      <c r="R39" s="859"/>
      <c r="S39" s="859"/>
      <c r="T39" s="859"/>
      <c r="U39" s="859"/>
      <c r="V39" s="859"/>
      <c r="W39" s="877"/>
      <c r="X39" s="859"/>
      <c r="Y39" s="859"/>
      <c r="Z39" s="859"/>
      <c r="AA39" s="859"/>
      <c r="AB39" s="859"/>
      <c r="AC39" s="859"/>
      <c r="AD39" s="859"/>
      <c r="AE39" s="859"/>
      <c r="AF39" s="859"/>
      <c r="AG39" s="859"/>
      <c r="AH39" s="859"/>
      <c r="AI39" s="859"/>
      <c r="AJ39" s="859"/>
      <c r="AK39" s="859"/>
      <c r="AL39" s="859"/>
      <c r="AM39" s="859"/>
      <c r="AN39" s="859"/>
      <c r="AO39" s="859"/>
      <c r="AP39" s="859"/>
      <c r="AQ39" s="859"/>
      <c r="AR39" s="859"/>
      <c r="AS39" s="859"/>
      <c r="AT39" s="859"/>
      <c r="AU39" s="859"/>
      <c r="AV39" s="859"/>
      <c r="AW39" s="859"/>
      <c r="AX39" s="859"/>
      <c r="AY39" s="859"/>
      <c r="AZ39" s="859"/>
      <c r="BA39" s="859"/>
      <c r="BB39" s="859"/>
      <c r="BC39" s="859"/>
      <c r="BD39" s="859"/>
      <c r="BE39" s="859"/>
      <c r="BF39" s="859"/>
      <c r="BG39" s="859"/>
      <c r="BH39" s="859"/>
      <c r="BI39" s="859"/>
      <c r="BJ39" s="859"/>
    </row>
    <row r="40" spans="1:62" s="875" customFormat="1">
      <c r="F40" s="876"/>
      <c r="G40" s="876"/>
      <c r="H40" s="876"/>
      <c r="I40" s="876"/>
      <c r="J40" s="876"/>
      <c r="Q40" s="859"/>
      <c r="R40" s="859"/>
      <c r="S40" s="859"/>
      <c r="T40" s="859"/>
      <c r="U40" s="859"/>
      <c r="V40" s="859"/>
      <c r="W40" s="877"/>
      <c r="X40" s="859"/>
      <c r="Y40" s="859"/>
      <c r="Z40" s="859"/>
      <c r="AA40" s="859"/>
      <c r="AB40" s="859"/>
      <c r="AC40" s="859"/>
      <c r="AD40" s="859"/>
      <c r="AE40" s="859"/>
      <c r="AF40" s="859"/>
      <c r="AG40" s="859"/>
      <c r="AH40" s="859"/>
      <c r="AI40" s="859"/>
      <c r="AJ40" s="859"/>
      <c r="AK40" s="859"/>
      <c r="AL40" s="859"/>
      <c r="AM40" s="859"/>
      <c r="AN40" s="859"/>
      <c r="AO40" s="859"/>
      <c r="AP40" s="859"/>
      <c r="AQ40" s="859"/>
      <c r="AR40" s="859"/>
      <c r="AS40" s="859"/>
      <c r="AT40" s="859"/>
      <c r="AU40" s="859"/>
      <c r="AV40" s="859"/>
      <c r="AW40" s="859"/>
      <c r="AX40" s="859"/>
      <c r="AY40" s="859"/>
      <c r="AZ40" s="859"/>
      <c r="BA40" s="859"/>
      <c r="BB40" s="859"/>
      <c r="BC40" s="859"/>
      <c r="BD40" s="859"/>
      <c r="BE40" s="859"/>
      <c r="BF40" s="859"/>
      <c r="BG40" s="859"/>
      <c r="BH40" s="859"/>
      <c r="BI40" s="859"/>
      <c r="BJ40" s="859"/>
    </row>
    <row r="41" spans="1:62" s="875" customFormat="1">
      <c r="F41" s="876"/>
      <c r="G41" s="876"/>
      <c r="H41" s="876"/>
      <c r="I41" s="876"/>
      <c r="J41" s="876"/>
      <c r="Q41" s="859"/>
      <c r="R41" s="859"/>
      <c r="S41" s="859"/>
      <c r="T41" s="859"/>
      <c r="U41" s="859"/>
      <c r="V41" s="859"/>
      <c r="W41" s="877"/>
      <c r="X41" s="859"/>
      <c r="Y41" s="859"/>
      <c r="Z41" s="859"/>
      <c r="AA41" s="859"/>
      <c r="AB41" s="859"/>
      <c r="AC41" s="859"/>
      <c r="AD41" s="859"/>
      <c r="AE41" s="859"/>
      <c r="AF41" s="859"/>
      <c r="AG41" s="859"/>
      <c r="AH41" s="859"/>
      <c r="AI41" s="859"/>
      <c r="AJ41" s="859"/>
      <c r="AK41" s="859"/>
      <c r="AL41" s="859"/>
      <c r="AM41" s="859"/>
      <c r="AN41" s="859"/>
      <c r="AO41" s="859"/>
      <c r="AP41" s="859"/>
      <c r="AQ41" s="859"/>
      <c r="AR41" s="859"/>
      <c r="AS41" s="859"/>
      <c r="AT41" s="859"/>
      <c r="AU41" s="859"/>
      <c r="AV41" s="859"/>
      <c r="AW41" s="859"/>
      <c r="AX41" s="859"/>
      <c r="AY41" s="859"/>
      <c r="AZ41" s="859"/>
      <c r="BA41" s="859"/>
      <c r="BB41" s="859"/>
      <c r="BC41" s="859"/>
      <c r="BD41" s="859"/>
      <c r="BE41" s="859"/>
      <c r="BF41" s="859"/>
      <c r="BG41" s="859"/>
      <c r="BH41" s="859"/>
      <c r="BI41" s="859"/>
      <c r="BJ41" s="859"/>
    </row>
    <row r="42" spans="1:62" s="875" customFormat="1">
      <c r="F42" s="876"/>
      <c r="G42" s="876"/>
      <c r="H42" s="876"/>
      <c r="I42" s="876"/>
      <c r="J42" s="876"/>
      <c r="Q42" s="859"/>
      <c r="R42" s="859"/>
      <c r="S42" s="859"/>
      <c r="T42" s="859"/>
      <c r="U42" s="859"/>
      <c r="V42" s="859"/>
      <c r="W42" s="877"/>
      <c r="X42" s="859"/>
      <c r="Y42" s="859"/>
      <c r="Z42" s="859"/>
      <c r="AA42" s="859"/>
      <c r="AB42" s="859"/>
      <c r="AC42" s="859"/>
      <c r="AD42" s="859"/>
      <c r="AE42" s="859"/>
      <c r="AF42" s="859"/>
      <c r="AG42" s="859"/>
      <c r="AH42" s="859"/>
      <c r="AI42" s="859"/>
      <c r="AJ42" s="859"/>
      <c r="AK42" s="859"/>
      <c r="AL42" s="859"/>
      <c r="AM42" s="859"/>
      <c r="AN42" s="859"/>
      <c r="AO42" s="859"/>
      <c r="AP42" s="859"/>
      <c r="AQ42" s="859"/>
      <c r="AR42" s="859"/>
      <c r="AS42" s="859"/>
      <c r="AT42" s="859"/>
      <c r="AU42" s="859"/>
      <c r="AV42" s="859"/>
      <c r="AW42" s="859"/>
      <c r="AX42" s="859"/>
      <c r="AY42" s="859"/>
      <c r="AZ42" s="859"/>
      <c r="BA42" s="859"/>
      <c r="BB42" s="859"/>
      <c r="BC42" s="859"/>
      <c r="BD42" s="859"/>
      <c r="BE42" s="859"/>
      <c r="BF42" s="859"/>
      <c r="BG42" s="859"/>
      <c r="BH42" s="859"/>
      <c r="BI42" s="859"/>
      <c r="BJ42" s="859"/>
    </row>
    <row r="43" spans="1:62" s="875" customFormat="1">
      <c r="Q43" s="859"/>
      <c r="R43" s="859"/>
      <c r="S43" s="859"/>
      <c r="T43" s="859"/>
      <c r="U43" s="859"/>
      <c r="V43" s="859"/>
      <c r="W43" s="877"/>
      <c r="X43" s="859"/>
      <c r="Y43" s="859"/>
      <c r="Z43" s="859"/>
      <c r="AA43" s="859"/>
      <c r="AB43" s="859"/>
      <c r="AC43" s="859"/>
      <c r="AD43" s="859"/>
      <c r="AE43" s="859"/>
      <c r="AF43" s="859"/>
      <c r="AG43" s="859"/>
      <c r="AH43" s="859"/>
      <c r="AI43" s="859"/>
      <c r="AJ43" s="859"/>
      <c r="AK43" s="859"/>
      <c r="AL43" s="859"/>
      <c r="AM43" s="859"/>
      <c r="AN43" s="859"/>
      <c r="AO43" s="859"/>
      <c r="AP43" s="859"/>
      <c r="AQ43" s="859"/>
      <c r="AR43" s="859"/>
      <c r="AS43" s="859"/>
      <c r="AT43" s="859"/>
      <c r="AU43" s="859"/>
      <c r="AV43" s="859"/>
      <c r="AW43" s="859"/>
      <c r="AX43" s="859"/>
      <c r="AY43" s="859"/>
      <c r="AZ43" s="859"/>
      <c r="BA43" s="859"/>
      <c r="BB43" s="859"/>
      <c r="BC43" s="859"/>
      <c r="BD43" s="859"/>
      <c r="BE43" s="859"/>
      <c r="BF43" s="859"/>
      <c r="BG43" s="859"/>
      <c r="BH43" s="859"/>
      <c r="BI43" s="859"/>
      <c r="BJ43" s="859"/>
    </row>
    <row r="44" spans="1:62" s="875" customFormat="1">
      <c r="Q44" s="859"/>
      <c r="R44" s="859"/>
      <c r="S44" s="859"/>
      <c r="T44" s="859"/>
      <c r="U44" s="859"/>
      <c r="V44" s="859"/>
      <c r="W44" s="877"/>
      <c r="X44" s="859"/>
      <c r="Y44" s="859"/>
      <c r="Z44" s="859"/>
      <c r="AA44" s="859"/>
      <c r="AB44" s="859"/>
      <c r="AC44" s="859"/>
      <c r="AD44" s="859"/>
      <c r="AE44" s="859"/>
      <c r="AF44" s="859"/>
      <c r="AG44" s="859"/>
      <c r="AH44" s="859"/>
      <c r="AI44" s="859"/>
      <c r="AJ44" s="859"/>
      <c r="AK44" s="859"/>
      <c r="AL44" s="859"/>
      <c r="AM44" s="859"/>
      <c r="AN44" s="859"/>
      <c r="AO44" s="859"/>
      <c r="AP44" s="859"/>
      <c r="AQ44" s="859"/>
      <c r="AR44" s="859"/>
      <c r="AS44" s="859"/>
      <c r="AT44" s="859"/>
      <c r="AU44" s="859"/>
      <c r="AV44" s="859"/>
      <c r="AW44" s="859"/>
      <c r="AX44" s="859"/>
      <c r="AY44" s="859"/>
      <c r="AZ44" s="859"/>
      <c r="BA44" s="859"/>
      <c r="BB44" s="859"/>
      <c r="BC44" s="859"/>
      <c r="BD44" s="859"/>
      <c r="BE44" s="859"/>
      <c r="BF44" s="859"/>
      <c r="BG44" s="859"/>
      <c r="BH44" s="859"/>
      <c r="BI44" s="859"/>
      <c r="BJ44" s="859"/>
    </row>
    <row r="45" spans="1:62" s="875" customFormat="1">
      <c r="Q45" s="859"/>
      <c r="R45" s="859"/>
      <c r="S45" s="859"/>
      <c r="T45" s="859"/>
      <c r="U45" s="859"/>
      <c r="V45" s="859"/>
      <c r="W45" s="877"/>
      <c r="X45" s="859"/>
      <c r="Y45" s="859"/>
      <c r="Z45" s="859"/>
      <c r="AA45" s="859"/>
      <c r="AB45" s="859"/>
      <c r="AC45" s="859"/>
      <c r="AD45" s="859"/>
      <c r="AE45" s="859"/>
      <c r="AF45" s="859"/>
      <c r="AG45" s="859"/>
      <c r="AH45" s="859"/>
      <c r="AI45" s="859"/>
      <c r="AJ45" s="859"/>
      <c r="AK45" s="859"/>
      <c r="AL45" s="859"/>
      <c r="AM45" s="859"/>
      <c r="AN45" s="859"/>
      <c r="AO45" s="859"/>
      <c r="AP45" s="859"/>
      <c r="AQ45" s="859"/>
      <c r="AR45" s="859"/>
      <c r="AS45" s="859"/>
      <c r="AT45" s="859"/>
      <c r="AU45" s="859"/>
      <c r="AV45" s="859"/>
      <c r="AW45" s="859"/>
      <c r="AX45" s="859"/>
      <c r="AY45" s="859"/>
      <c r="AZ45" s="859"/>
      <c r="BA45" s="859"/>
      <c r="BB45" s="859"/>
      <c r="BC45" s="859"/>
      <c r="BD45" s="859"/>
      <c r="BE45" s="859"/>
      <c r="BF45" s="859"/>
      <c r="BG45" s="859"/>
      <c r="BH45" s="859"/>
      <c r="BI45" s="859"/>
      <c r="BJ45" s="859"/>
    </row>
    <row r="46" spans="1:62" s="875" customFormat="1">
      <c r="Q46" s="859"/>
      <c r="R46" s="859"/>
      <c r="S46" s="859"/>
      <c r="T46" s="859"/>
      <c r="U46" s="859"/>
      <c r="V46" s="859"/>
      <c r="W46" s="877"/>
      <c r="X46" s="859"/>
      <c r="Y46" s="859"/>
      <c r="Z46" s="859"/>
      <c r="AA46" s="859"/>
      <c r="AB46" s="859"/>
      <c r="AC46" s="859"/>
      <c r="AD46" s="859"/>
      <c r="AE46" s="859"/>
      <c r="AF46" s="859"/>
      <c r="AG46" s="859"/>
      <c r="AH46" s="859"/>
      <c r="AI46" s="859"/>
      <c r="AJ46" s="859"/>
      <c r="AK46" s="859"/>
      <c r="AL46" s="859"/>
      <c r="AM46" s="859"/>
      <c r="AN46" s="859"/>
      <c r="AO46" s="859"/>
      <c r="AP46" s="859"/>
      <c r="AQ46" s="859"/>
      <c r="AR46" s="859"/>
      <c r="AS46" s="859"/>
      <c r="AT46" s="859"/>
      <c r="AU46" s="859"/>
      <c r="AV46" s="859"/>
      <c r="AW46" s="859"/>
      <c r="AX46" s="859"/>
      <c r="AY46" s="859"/>
      <c r="AZ46" s="859"/>
      <c r="BA46" s="859"/>
      <c r="BB46" s="859"/>
      <c r="BC46" s="859"/>
      <c r="BD46" s="859"/>
      <c r="BE46" s="859"/>
      <c r="BF46" s="859"/>
      <c r="BG46" s="859"/>
      <c r="BH46" s="859"/>
      <c r="BI46" s="859"/>
      <c r="BJ46" s="859"/>
    </row>
    <row r="47" spans="1:62" s="875" customFormat="1">
      <c r="Q47" s="859"/>
      <c r="R47" s="859"/>
      <c r="S47" s="859"/>
      <c r="T47" s="859"/>
      <c r="U47" s="859"/>
      <c r="V47" s="859"/>
      <c r="W47" s="877"/>
      <c r="X47" s="859"/>
      <c r="Y47" s="859"/>
      <c r="Z47" s="859"/>
      <c r="AA47" s="859"/>
      <c r="AB47" s="859"/>
      <c r="AC47" s="859"/>
      <c r="AD47" s="859"/>
      <c r="AE47" s="859"/>
      <c r="AF47" s="859"/>
      <c r="AG47" s="859"/>
      <c r="AH47" s="859"/>
      <c r="AI47" s="859"/>
      <c r="AJ47" s="859"/>
      <c r="AK47" s="859"/>
      <c r="AL47" s="859"/>
      <c r="AM47" s="859"/>
      <c r="AN47" s="859"/>
      <c r="AO47" s="859"/>
      <c r="AP47" s="859"/>
      <c r="AQ47" s="859"/>
      <c r="AR47" s="859"/>
      <c r="AS47" s="859"/>
      <c r="AT47" s="859"/>
      <c r="AU47" s="859"/>
      <c r="AV47" s="859"/>
      <c r="AW47" s="859"/>
      <c r="AX47" s="859"/>
      <c r="AY47" s="859"/>
      <c r="AZ47" s="859"/>
      <c r="BA47" s="859"/>
      <c r="BB47" s="859"/>
      <c r="BC47" s="859"/>
      <c r="BD47" s="859"/>
      <c r="BE47" s="859"/>
      <c r="BF47" s="859"/>
      <c r="BG47" s="859"/>
      <c r="BH47" s="859"/>
      <c r="BI47" s="859"/>
      <c r="BJ47" s="859"/>
    </row>
    <row r="48" spans="1:62" s="875" customFormat="1">
      <c r="Q48" s="859"/>
      <c r="R48" s="859"/>
      <c r="S48" s="859"/>
      <c r="T48" s="859"/>
      <c r="U48" s="859"/>
      <c r="V48" s="859"/>
      <c r="W48" s="877"/>
      <c r="X48" s="859"/>
      <c r="Y48" s="859"/>
      <c r="Z48" s="859"/>
      <c r="AA48" s="859"/>
      <c r="AB48" s="859"/>
      <c r="AC48" s="859"/>
      <c r="AD48" s="859"/>
      <c r="AE48" s="859"/>
      <c r="AF48" s="859"/>
      <c r="AG48" s="859"/>
      <c r="AH48" s="859"/>
      <c r="AI48" s="859"/>
      <c r="AJ48" s="859"/>
      <c r="AK48" s="859"/>
      <c r="AL48" s="859"/>
      <c r="AM48" s="859"/>
      <c r="AN48" s="859"/>
      <c r="AO48" s="859"/>
      <c r="AP48" s="859"/>
      <c r="AQ48" s="859"/>
      <c r="AR48" s="859"/>
      <c r="AS48" s="859"/>
      <c r="AT48" s="859"/>
      <c r="AU48" s="859"/>
      <c r="AV48" s="859"/>
      <c r="AW48" s="859"/>
      <c r="AX48" s="859"/>
      <c r="AY48" s="859"/>
      <c r="AZ48" s="859"/>
      <c r="BA48" s="859"/>
      <c r="BB48" s="859"/>
      <c r="BC48" s="859"/>
      <c r="BD48" s="859"/>
      <c r="BE48" s="859"/>
      <c r="BF48" s="859"/>
      <c r="BG48" s="859"/>
      <c r="BH48" s="859"/>
      <c r="BI48" s="859"/>
      <c r="BJ48" s="859"/>
    </row>
    <row r="49" spans="17:62" s="875" customFormat="1">
      <c r="Q49" s="859"/>
      <c r="R49" s="859"/>
      <c r="S49" s="859"/>
      <c r="T49" s="859"/>
      <c r="U49" s="859"/>
      <c r="V49" s="859"/>
      <c r="W49" s="877"/>
      <c r="X49" s="859"/>
      <c r="Y49" s="859"/>
      <c r="Z49" s="859"/>
      <c r="AA49" s="859"/>
      <c r="AB49" s="859"/>
      <c r="AC49" s="859"/>
      <c r="AD49" s="859"/>
      <c r="AE49" s="859"/>
      <c r="AF49" s="859"/>
      <c r="AG49" s="859"/>
      <c r="AH49" s="859"/>
      <c r="AI49" s="859"/>
      <c r="AJ49" s="859"/>
      <c r="AK49" s="859"/>
      <c r="AL49" s="859"/>
      <c r="AM49" s="859"/>
      <c r="AN49" s="859"/>
      <c r="AO49" s="859"/>
      <c r="AP49" s="859"/>
      <c r="AQ49" s="859"/>
      <c r="AR49" s="859"/>
      <c r="AS49" s="859"/>
      <c r="AT49" s="859"/>
      <c r="AU49" s="859"/>
      <c r="AV49" s="859"/>
      <c r="AW49" s="859"/>
      <c r="AX49" s="859"/>
      <c r="AY49" s="859"/>
      <c r="AZ49" s="859"/>
      <c r="BA49" s="859"/>
      <c r="BB49" s="859"/>
      <c r="BC49" s="859"/>
      <c r="BD49" s="859"/>
      <c r="BE49" s="859"/>
      <c r="BF49" s="859"/>
      <c r="BG49" s="859"/>
      <c r="BH49" s="859"/>
      <c r="BI49" s="859"/>
      <c r="BJ49" s="859"/>
    </row>
    <row r="50" spans="17:62" s="875" customFormat="1">
      <c r="Q50" s="859"/>
      <c r="R50" s="859"/>
      <c r="S50" s="859"/>
      <c r="T50" s="859"/>
      <c r="U50" s="859"/>
      <c r="V50" s="859"/>
      <c r="W50" s="877"/>
      <c r="X50" s="859"/>
      <c r="Y50" s="859"/>
      <c r="Z50" s="859"/>
      <c r="AA50" s="859"/>
      <c r="AB50" s="859"/>
      <c r="AC50" s="859"/>
      <c r="AD50" s="859"/>
      <c r="AE50" s="859"/>
      <c r="AF50" s="859"/>
      <c r="AG50" s="859"/>
      <c r="AH50" s="859"/>
      <c r="AI50" s="859"/>
      <c r="AJ50" s="859"/>
      <c r="AK50" s="859"/>
      <c r="AL50" s="859"/>
      <c r="AM50" s="859"/>
      <c r="AN50" s="859"/>
      <c r="AO50" s="859"/>
      <c r="AP50" s="859"/>
      <c r="AQ50" s="859"/>
      <c r="AR50" s="859"/>
      <c r="AS50" s="859"/>
      <c r="AT50" s="859"/>
      <c r="AU50" s="859"/>
      <c r="AV50" s="859"/>
      <c r="AW50" s="859"/>
      <c r="AX50" s="859"/>
      <c r="AY50" s="859"/>
      <c r="AZ50" s="859"/>
      <c r="BA50" s="859"/>
      <c r="BB50" s="859"/>
      <c r="BC50" s="859"/>
      <c r="BD50" s="859"/>
      <c r="BE50" s="859"/>
      <c r="BF50" s="859"/>
      <c r="BG50" s="859"/>
      <c r="BH50" s="859"/>
      <c r="BI50" s="859"/>
      <c r="BJ50" s="859"/>
    </row>
    <row r="51" spans="17:62" s="875" customFormat="1">
      <c r="Q51" s="859"/>
      <c r="R51" s="859"/>
      <c r="S51" s="859"/>
      <c r="T51" s="859"/>
      <c r="U51" s="859"/>
      <c r="V51" s="859"/>
      <c r="W51" s="877"/>
      <c r="X51" s="859"/>
      <c r="Y51" s="859"/>
      <c r="Z51" s="859"/>
      <c r="AA51" s="859"/>
      <c r="AB51" s="859"/>
      <c r="AC51" s="859"/>
      <c r="AD51" s="859"/>
      <c r="AE51" s="859"/>
      <c r="AF51" s="859"/>
      <c r="AG51" s="859"/>
      <c r="AH51" s="859"/>
      <c r="AI51" s="859"/>
      <c r="AJ51" s="859"/>
      <c r="AK51" s="859"/>
      <c r="AL51" s="859"/>
      <c r="AM51" s="859"/>
      <c r="AN51" s="859"/>
      <c r="AO51" s="859"/>
      <c r="AP51" s="859"/>
      <c r="AQ51" s="859"/>
      <c r="AR51" s="859"/>
      <c r="AS51" s="859"/>
      <c r="AT51" s="859"/>
      <c r="AU51" s="859"/>
      <c r="AV51" s="859"/>
      <c r="AW51" s="859"/>
      <c r="AX51" s="859"/>
      <c r="AY51" s="859"/>
      <c r="AZ51" s="859"/>
      <c r="BA51" s="859"/>
      <c r="BB51" s="859"/>
      <c r="BC51" s="859"/>
      <c r="BD51" s="859"/>
      <c r="BE51" s="859"/>
      <c r="BF51" s="859"/>
      <c r="BG51" s="859"/>
      <c r="BH51" s="859"/>
      <c r="BI51" s="859"/>
      <c r="BJ51" s="859"/>
    </row>
    <row r="52" spans="17:62" s="875" customFormat="1">
      <c r="Q52" s="859"/>
      <c r="R52" s="859"/>
      <c r="S52" s="859"/>
      <c r="T52" s="859"/>
      <c r="U52" s="859"/>
      <c r="V52" s="859"/>
      <c r="W52" s="877"/>
      <c r="X52" s="859"/>
      <c r="Y52" s="859"/>
      <c r="Z52" s="859"/>
      <c r="AA52" s="859"/>
      <c r="AB52" s="859"/>
      <c r="AC52" s="859"/>
      <c r="AD52" s="859"/>
      <c r="AE52" s="859"/>
      <c r="AF52" s="859"/>
      <c r="AG52" s="859"/>
      <c r="AH52" s="859"/>
      <c r="AI52" s="859"/>
      <c r="AJ52" s="859"/>
      <c r="AK52" s="859"/>
      <c r="AL52" s="859"/>
      <c r="AM52" s="859"/>
      <c r="AN52" s="859"/>
      <c r="AO52" s="859"/>
      <c r="AP52" s="859"/>
      <c r="AQ52" s="859"/>
      <c r="AR52" s="859"/>
      <c r="AS52" s="859"/>
      <c r="AT52" s="859"/>
      <c r="AU52" s="859"/>
      <c r="AV52" s="859"/>
      <c r="AW52" s="859"/>
      <c r="AX52" s="859"/>
      <c r="AY52" s="859"/>
      <c r="AZ52" s="859"/>
      <c r="BA52" s="859"/>
      <c r="BB52" s="859"/>
      <c r="BC52" s="859"/>
      <c r="BD52" s="859"/>
      <c r="BE52" s="859"/>
      <c r="BF52" s="859"/>
      <c r="BG52" s="859"/>
      <c r="BH52" s="859"/>
      <c r="BI52" s="859"/>
      <c r="BJ52" s="859"/>
    </row>
    <row r="53" spans="17:62" s="875" customFormat="1">
      <c r="Q53" s="859"/>
      <c r="R53" s="859"/>
      <c r="S53" s="859"/>
      <c r="T53" s="859"/>
      <c r="U53" s="859"/>
      <c r="V53" s="859"/>
      <c r="W53" s="877"/>
      <c r="X53" s="859"/>
      <c r="Y53" s="859"/>
      <c r="Z53" s="859"/>
      <c r="AA53" s="859"/>
      <c r="AB53" s="859"/>
      <c r="AC53" s="859"/>
      <c r="AD53" s="859"/>
      <c r="AE53" s="859"/>
      <c r="AF53" s="859"/>
      <c r="AG53" s="859"/>
      <c r="AH53" s="859"/>
      <c r="AI53" s="859"/>
      <c r="AJ53" s="859"/>
      <c r="AK53" s="859"/>
      <c r="AL53" s="859"/>
      <c r="AM53" s="859"/>
      <c r="AN53" s="859"/>
      <c r="AO53" s="859"/>
      <c r="AP53" s="859"/>
      <c r="AQ53" s="859"/>
      <c r="AR53" s="859"/>
      <c r="AS53" s="859"/>
      <c r="AT53" s="859"/>
      <c r="AU53" s="859"/>
      <c r="AV53" s="859"/>
      <c r="AW53" s="859"/>
      <c r="AX53" s="859"/>
      <c r="AY53" s="859"/>
      <c r="AZ53" s="859"/>
      <c r="BA53" s="859"/>
      <c r="BB53" s="859"/>
      <c r="BC53" s="859"/>
      <c r="BD53" s="859"/>
      <c r="BE53" s="859"/>
      <c r="BF53" s="859"/>
      <c r="BG53" s="859"/>
      <c r="BH53" s="859"/>
      <c r="BI53" s="859"/>
      <c r="BJ53" s="859"/>
    </row>
    <row r="54" spans="17:62" s="875" customFormat="1">
      <c r="Q54" s="859"/>
      <c r="R54" s="859"/>
      <c r="S54" s="859"/>
      <c r="T54" s="859"/>
      <c r="U54" s="859"/>
      <c r="V54" s="859"/>
      <c r="W54" s="877"/>
      <c r="X54" s="859"/>
      <c r="Y54" s="859"/>
      <c r="Z54" s="859"/>
      <c r="AA54" s="859"/>
      <c r="AB54" s="859"/>
      <c r="AC54" s="859"/>
      <c r="AD54" s="859"/>
      <c r="AE54" s="859"/>
      <c r="AF54" s="859"/>
      <c r="AG54" s="859"/>
      <c r="AH54" s="859"/>
      <c r="AI54" s="859"/>
      <c r="AJ54" s="859"/>
      <c r="AK54" s="859"/>
      <c r="AL54" s="859"/>
      <c r="AM54" s="859"/>
      <c r="AN54" s="859"/>
      <c r="AO54" s="859"/>
      <c r="AP54" s="859"/>
      <c r="AQ54" s="859"/>
      <c r="AR54" s="859"/>
      <c r="AS54" s="859"/>
      <c r="AT54" s="859"/>
      <c r="AU54" s="859"/>
      <c r="AV54" s="859"/>
      <c r="AW54" s="859"/>
      <c r="AX54" s="859"/>
      <c r="AY54" s="859"/>
      <c r="AZ54" s="859"/>
      <c r="BA54" s="859"/>
      <c r="BB54" s="859"/>
      <c r="BC54" s="859"/>
      <c r="BD54" s="859"/>
      <c r="BE54" s="859"/>
      <c r="BF54" s="859"/>
      <c r="BG54" s="859"/>
      <c r="BH54" s="859"/>
      <c r="BI54" s="859"/>
      <c r="BJ54" s="859"/>
    </row>
    <row r="55" spans="17:62" s="875" customFormat="1">
      <c r="Q55" s="859"/>
      <c r="R55" s="859"/>
      <c r="S55" s="859"/>
      <c r="T55" s="859"/>
      <c r="U55" s="859"/>
      <c r="V55" s="859"/>
      <c r="W55" s="877"/>
      <c r="X55" s="859"/>
      <c r="Y55" s="859"/>
      <c r="Z55" s="859"/>
      <c r="AA55" s="859"/>
      <c r="AB55" s="859"/>
      <c r="AC55" s="859"/>
      <c r="AD55" s="859"/>
      <c r="AE55" s="859"/>
      <c r="AF55" s="859"/>
      <c r="AG55" s="859"/>
      <c r="AH55" s="859"/>
      <c r="AI55" s="859"/>
      <c r="AJ55" s="859"/>
      <c r="AK55" s="859"/>
      <c r="AL55" s="859"/>
      <c r="AM55" s="859"/>
      <c r="AN55" s="859"/>
      <c r="AO55" s="859"/>
      <c r="AP55" s="859"/>
      <c r="AQ55" s="859"/>
      <c r="AR55" s="859"/>
      <c r="AS55" s="859"/>
      <c r="AT55" s="859"/>
      <c r="AU55" s="859"/>
      <c r="AV55" s="859"/>
      <c r="AW55" s="859"/>
      <c r="AX55" s="859"/>
      <c r="AY55" s="859"/>
      <c r="AZ55" s="859"/>
      <c r="BA55" s="859"/>
      <c r="BB55" s="859"/>
      <c r="BC55" s="859"/>
      <c r="BD55" s="859"/>
      <c r="BE55" s="859"/>
      <c r="BF55" s="859"/>
      <c r="BG55" s="859"/>
      <c r="BH55" s="859"/>
      <c r="BI55" s="859"/>
      <c r="BJ55" s="859"/>
    </row>
    <row r="56" spans="17:62" s="875" customFormat="1">
      <c r="Q56" s="859"/>
      <c r="R56" s="859"/>
      <c r="S56" s="859"/>
      <c r="T56" s="859"/>
      <c r="U56" s="859"/>
      <c r="V56" s="859"/>
      <c r="W56" s="877"/>
      <c r="X56" s="859"/>
      <c r="Y56" s="859"/>
      <c r="Z56" s="859"/>
      <c r="AA56" s="859"/>
      <c r="AB56" s="859"/>
      <c r="AC56" s="859"/>
      <c r="AD56" s="859"/>
      <c r="AE56" s="859"/>
      <c r="AF56" s="859"/>
      <c r="AG56" s="859"/>
      <c r="AH56" s="859"/>
      <c r="AI56" s="859"/>
      <c r="AJ56" s="859"/>
      <c r="AK56" s="859"/>
      <c r="AL56" s="859"/>
      <c r="AM56" s="859"/>
      <c r="AN56" s="859"/>
      <c r="AO56" s="859"/>
      <c r="AP56" s="859"/>
      <c r="AQ56" s="859"/>
      <c r="AR56" s="859"/>
      <c r="AS56" s="859"/>
      <c r="AT56" s="859"/>
      <c r="AU56" s="859"/>
      <c r="AV56" s="859"/>
      <c r="AW56" s="859"/>
      <c r="AX56" s="859"/>
      <c r="AY56" s="859"/>
      <c r="AZ56" s="859"/>
      <c r="BA56" s="859"/>
      <c r="BB56" s="859"/>
      <c r="BC56" s="859"/>
      <c r="BD56" s="859"/>
      <c r="BE56" s="859"/>
      <c r="BF56" s="859"/>
      <c r="BG56" s="859"/>
      <c r="BH56" s="859"/>
      <c r="BI56" s="859"/>
      <c r="BJ56" s="859"/>
    </row>
    <row r="57" spans="17:62" s="875" customFormat="1">
      <c r="Q57" s="859"/>
      <c r="R57" s="859"/>
      <c r="S57" s="859"/>
      <c r="T57" s="859"/>
      <c r="U57" s="859"/>
      <c r="V57" s="859"/>
      <c r="W57" s="877"/>
      <c r="X57" s="859"/>
      <c r="Y57" s="859"/>
      <c r="Z57" s="859"/>
      <c r="AA57" s="859"/>
      <c r="AB57" s="859"/>
      <c r="AC57" s="859"/>
      <c r="AD57" s="859"/>
      <c r="AE57" s="859"/>
      <c r="AF57" s="859"/>
      <c r="AG57" s="859"/>
      <c r="AH57" s="859"/>
      <c r="AI57" s="859"/>
      <c r="AJ57" s="859"/>
      <c r="AK57" s="859"/>
      <c r="AL57" s="859"/>
      <c r="AM57" s="859"/>
      <c r="AN57" s="859"/>
      <c r="AO57" s="859"/>
      <c r="AP57" s="859"/>
      <c r="AQ57" s="859"/>
      <c r="AR57" s="859"/>
      <c r="AS57" s="859"/>
      <c r="AT57" s="859"/>
      <c r="AU57" s="859"/>
      <c r="AV57" s="859"/>
      <c r="AW57" s="859"/>
      <c r="AX57" s="859"/>
      <c r="AY57" s="859"/>
      <c r="AZ57" s="859"/>
      <c r="BA57" s="859"/>
      <c r="BB57" s="859"/>
      <c r="BC57" s="859"/>
      <c r="BD57" s="859"/>
      <c r="BE57" s="859"/>
      <c r="BF57" s="859"/>
      <c r="BG57" s="859"/>
      <c r="BH57" s="859"/>
      <c r="BI57" s="859"/>
      <c r="BJ57" s="859"/>
    </row>
    <row r="58" spans="17:62" s="875" customFormat="1">
      <c r="Q58" s="859"/>
      <c r="R58" s="859"/>
      <c r="S58" s="859"/>
      <c r="T58" s="859"/>
      <c r="U58" s="859"/>
      <c r="V58" s="859"/>
      <c r="W58" s="877"/>
      <c r="X58" s="859"/>
      <c r="Y58" s="859"/>
      <c r="Z58" s="859"/>
      <c r="AA58" s="859"/>
      <c r="AB58" s="859"/>
      <c r="AC58" s="859"/>
      <c r="AD58" s="859"/>
      <c r="AE58" s="859"/>
      <c r="AF58" s="859"/>
      <c r="AG58" s="859"/>
      <c r="AH58" s="859"/>
      <c r="AI58" s="859"/>
      <c r="AJ58" s="859"/>
      <c r="AK58" s="859"/>
      <c r="AL58" s="859"/>
      <c r="AM58" s="859"/>
      <c r="AN58" s="859"/>
      <c r="AO58" s="859"/>
      <c r="AP58" s="859"/>
      <c r="AQ58" s="859"/>
      <c r="AR58" s="859"/>
      <c r="AS58" s="859"/>
      <c r="AT58" s="859"/>
      <c r="AU58" s="859"/>
      <c r="AV58" s="859"/>
      <c r="AW58" s="859"/>
      <c r="AX58" s="859"/>
      <c r="AY58" s="859"/>
      <c r="AZ58" s="859"/>
      <c r="BA58" s="859"/>
      <c r="BB58" s="859"/>
      <c r="BC58" s="859"/>
      <c r="BD58" s="859"/>
      <c r="BE58" s="859"/>
      <c r="BF58" s="859"/>
      <c r="BG58" s="859"/>
      <c r="BH58" s="859"/>
      <c r="BI58" s="859"/>
      <c r="BJ58" s="859"/>
    </row>
    <row r="59" spans="17:62" s="875" customFormat="1">
      <c r="Q59" s="859"/>
      <c r="R59" s="859"/>
      <c r="S59" s="859"/>
      <c r="T59" s="859"/>
      <c r="U59" s="859"/>
      <c r="V59" s="859"/>
      <c r="W59" s="877"/>
      <c r="X59" s="859"/>
      <c r="Y59" s="859"/>
      <c r="Z59" s="859"/>
      <c r="AA59" s="859"/>
      <c r="AB59" s="859"/>
      <c r="AC59" s="859"/>
      <c r="AD59" s="859"/>
      <c r="AE59" s="859"/>
      <c r="AF59" s="859"/>
      <c r="AG59" s="859"/>
      <c r="AH59" s="859"/>
      <c r="AI59" s="859"/>
      <c r="AJ59" s="859"/>
      <c r="AK59" s="859"/>
      <c r="AL59" s="859"/>
      <c r="AM59" s="859"/>
      <c r="AN59" s="859"/>
      <c r="AO59" s="859"/>
      <c r="AP59" s="859"/>
      <c r="AQ59" s="859"/>
      <c r="AR59" s="859"/>
      <c r="AS59" s="859"/>
      <c r="AT59" s="859"/>
      <c r="AU59" s="859"/>
      <c r="AV59" s="859"/>
      <c r="AW59" s="859"/>
      <c r="AX59" s="859"/>
      <c r="AY59" s="859"/>
      <c r="AZ59" s="859"/>
      <c r="BA59" s="859"/>
      <c r="BB59" s="859"/>
      <c r="BC59" s="859"/>
      <c r="BD59" s="859"/>
      <c r="BE59" s="859"/>
      <c r="BF59" s="859"/>
      <c r="BG59" s="859"/>
      <c r="BH59" s="859"/>
      <c r="BI59" s="859"/>
      <c r="BJ59" s="859"/>
    </row>
    <row r="60" spans="17:62" s="875" customFormat="1">
      <c r="Q60" s="859"/>
      <c r="R60" s="859"/>
      <c r="S60" s="859"/>
      <c r="T60" s="859"/>
      <c r="U60" s="859"/>
      <c r="V60" s="859"/>
      <c r="W60" s="877"/>
      <c r="X60" s="859"/>
      <c r="Y60" s="859"/>
      <c r="Z60" s="859"/>
      <c r="AA60" s="859"/>
      <c r="AB60" s="859"/>
      <c r="AC60" s="859"/>
      <c r="AD60" s="859"/>
      <c r="AE60" s="859"/>
      <c r="AF60" s="859"/>
      <c r="AG60" s="859"/>
      <c r="AH60" s="859"/>
      <c r="AI60" s="859"/>
      <c r="AJ60" s="859"/>
      <c r="AK60" s="859"/>
      <c r="AL60" s="859"/>
      <c r="AM60" s="859"/>
      <c r="AN60" s="859"/>
      <c r="AO60" s="859"/>
      <c r="AP60" s="859"/>
      <c r="AQ60" s="859"/>
      <c r="AR60" s="859"/>
      <c r="AS60" s="859"/>
      <c r="AT60" s="859"/>
      <c r="AU60" s="859"/>
      <c r="AV60" s="859"/>
      <c r="AW60" s="859"/>
      <c r="AX60" s="859"/>
      <c r="AY60" s="859"/>
      <c r="AZ60" s="859"/>
      <c r="BA60" s="859"/>
      <c r="BB60" s="859"/>
      <c r="BC60" s="859"/>
      <c r="BD60" s="859"/>
      <c r="BE60" s="859"/>
      <c r="BF60" s="859"/>
      <c r="BG60" s="859"/>
      <c r="BH60" s="859"/>
      <c r="BI60" s="859"/>
      <c r="BJ60" s="859"/>
    </row>
    <row r="61" spans="17:62" s="875" customFormat="1">
      <c r="Q61" s="859"/>
      <c r="R61" s="859"/>
      <c r="S61" s="859"/>
      <c r="T61" s="859"/>
      <c r="U61" s="859"/>
      <c r="V61" s="859"/>
      <c r="W61" s="877"/>
      <c r="X61" s="859"/>
      <c r="Y61" s="859"/>
      <c r="Z61" s="859"/>
      <c r="AA61" s="859"/>
      <c r="AB61" s="859"/>
      <c r="AC61" s="859"/>
      <c r="AD61" s="859"/>
      <c r="AE61" s="859"/>
      <c r="AF61" s="859"/>
      <c r="AG61" s="859"/>
      <c r="AH61" s="859"/>
      <c r="AI61" s="859"/>
      <c r="AJ61" s="859"/>
      <c r="AK61" s="859"/>
      <c r="AL61" s="859"/>
      <c r="AM61" s="859"/>
      <c r="AN61" s="859"/>
      <c r="AO61" s="859"/>
      <c r="AP61" s="859"/>
      <c r="AQ61" s="859"/>
      <c r="AR61" s="859"/>
      <c r="AS61" s="859"/>
      <c r="AT61" s="859"/>
      <c r="AU61" s="859"/>
      <c r="AV61" s="859"/>
      <c r="AW61" s="859"/>
      <c r="AX61" s="859"/>
      <c r="AY61" s="859"/>
      <c r="AZ61" s="859"/>
      <c r="BA61" s="859"/>
      <c r="BB61" s="859"/>
      <c r="BC61" s="859"/>
      <c r="BD61" s="859"/>
      <c r="BE61" s="859"/>
      <c r="BF61" s="859"/>
      <c r="BG61" s="859"/>
      <c r="BH61" s="859"/>
      <c r="BI61" s="859"/>
      <c r="BJ61" s="859"/>
    </row>
    <row r="62" spans="17:62" s="875" customFormat="1">
      <c r="Q62" s="859"/>
      <c r="R62" s="859"/>
      <c r="S62" s="859"/>
      <c r="T62" s="859"/>
      <c r="U62" s="859"/>
      <c r="V62" s="859"/>
      <c r="W62" s="877"/>
      <c r="X62" s="859"/>
      <c r="Y62" s="859"/>
      <c r="Z62" s="859"/>
      <c r="AA62" s="859"/>
      <c r="AB62" s="859"/>
      <c r="AC62" s="859"/>
      <c r="AD62" s="859"/>
      <c r="AE62" s="859"/>
      <c r="AF62" s="859"/>
      <c r="AG62" s="859"/>
      <c r="AH62" s="859"/>
      <c r="AI62" s="859"/>
      <c r="AJ62" s="859"/>
      <c r="AK62" s="859"/>
      <c r="AL62" s="859"/>
      <c r="AM62" s="859"/>
      <c r="AN62" s="859"/>
      <c r="AO62" s="859"/>
      <c r="AP62" s="859"/>
      <c r="AQ62" s="859"/>
      <c r="AR62" s="859"/>
      <c r="AS62" s="859"/>
      <c r="AT62" s="859"/>
      <c r="AU62" s="859"/>
      <c r="AV62" s="859"/>
      <c r="AW62" s="859"/>
      <c r="AX62" s="859"/>
      <c r="AY62" s="859"/>
      <c r="AZ62" s="859"/>
      <c r="BA62" s="859"/>
      <c r="BB62" s="859"/>
      <c r="BC62" s="859"/>
      <c r="BD62" s="859"/>
      <c r="BE62" s="859"/>
      <c r="BF62" s="859"/>
      <c r="BG62" s="859"/>
      <c r="BH62" s="859"/>
      <c r="BI62" s="859"/>
      <c r="BJ62" s="859"/>
    </row>
    <row r="63" spans="17:62" s="875" customFormat="1">
      <c r="Q63" s="859"/>
      <c r="R63" s="859"/>
      <c r="S63" s="859"/>
      <c r="T63" s="859"/>
      <c r="U63" s="859"/>
      <c r="V63" s="859"/>
      <c r="W63" s="877"/>
      <c r="X63" s="859"/>
      <c r="Y63" s="859"/>
      <c r="Z63" s="859"/>
      <c r="AA63" s="859"/>
      <c r="AB63" s="859"/>
      <c r="AC63" s="859"/>
      <c r="AD63" s="859"/>
      <c r="AE63" s="859"/>
      <c r="AF63" s="859"/>
      <c r="AG63" s="859"/>
      <c r="AH63" s="859"/>
      <c r="AI63" s="859"/>
      <c r="AJ63" s="859"/>
      <c r="AK63" s="859"/>
      <c r="AL63" s="859"/>
      <c r="AM63" s="859"/>
      <c r="AN63" s="859"/>
      <c r="AO63" s="859"/>
      <c r="AP63" s="859"/>
      <c r="AQ63" s="859"/>
      <c r="AR63" s="859"/>
      <c r="AS63" s="859"/>
      <c r="AT63" s="859"/>
      <c r="AU63" s="859"/>
      <c r="AV63" s="859"/>
      <c r="AW63" s="859"/>
      <c r="AX63" s="859"/>
      <c r="AY63" s="859"/>
      <c r="AZ63" s="859"/>
      <c r="BA63" s="859"/>
      <c r="BB63" s="859"/>
      <c r="BC63" s="859"/>
      <c r="BD63" s="859"/>
      <c r="BE63" s="859"/>
      <c r="BF63" s="859"/>
      <c r="BG63" s="859"/>
      <c r="BH63" s="859"/>
      <c r="BI63" s="859"/>
      <c r="BJ63" s="859"/>
    </row>
    <row r="64" spans="17:62" s="875" customFormat="1">
      <c r="Q64" s="859"/>
      <c r="R64" s="859"/>
      <c r="S64" s="859"/>
      <c r="T64" s="859"/>
      <c r="U64" s="859"/>
      <c r="V64" s="859"/>
      <c r="W64" s="877"/>
      <c r="X64" s="859"/>
      <c r="Y64" s="859"/>
      <c r="Z64" s="859"/>
      <c r="AA64" s="859"/>
      <c r="AB64" s="859"/>
      <c r="AC64" s="859"/>
      <c r="AD64" s="859"/>
      <c r="AE64" s="859"/>
      <c r="AF64" s="859"/>
      <c r="AG64" s="859"/>
      <c r="AH64" s="859"/>
      <c r="AI64" s="859"/>
      <c r="AJ64" s="859"/>
      <c r="AK64" s="859"/>
      <c r="AL64" s="859"/>
      <c r="AM64" s="859"/>
      <c r="AN64" s="859"/>
      <c r="AO64" s="859"/>
      <c r="AP64" s="859"/>
      <c r="AQ64" s="859"/>
      <c r="AR64" s="859"/>
      <c r="AS64" s="859"/>
      <c r="AT64" s="859"/>
      <c r="AU64" s="859"/>
      <c r="AV64" s="859"/>
      <c r="AW64" s="859"/>
      <c r="AX64" s="859"/>
      <c r="AY64" s="859"/>
      <c r="AZ64" s="859"/>
      <c r="BA64" s="859"/>
      <c r="BB64" s="859"/>
      <c r="BC64" s="859"/>
      <c r="BD64" s="859"/>
      <c r="BE64" s="859"/>
      <c r="BF64" s="859"/>
      <c r="BG64" s="859"/>
      <c r="BH64" s="859"/>
      <c r="BI64" s="859"/>
      <c r="BJ64" s="859"/>
    </row>
    <row r="65" spans="17:62" s="875" customFormat="1">
      <c r="Q65" s="859"/>
      <c r="R65" s="859"/>
      <c r="S65" s="859"/>
      <c r="T65" s="859"/>
      <c r="U65" s="859"/>
      <c r="V65" s="859"/>
      <c r="W65" s="877"/>
      <c r="X65" s="859"/>
      <c r="Y65" s="859"/>
      <c r="Z65" s="859"/>
      <c r="AA65" s="859"/>
      <c r="AB65" s="859"/>
      <c r="AC65" s="859"/>
      <c r="AD65" s="859"/>
      <c r="AE65" s="859"/>
      <c r="AF65" s="859"/>
      <c r="AG65" s="859"/>
      <c r="AH65" s="859"/>
      <c r="AI65" s="859"/>
      <c r="AJ65" s="859"/>
      <c r="AK65" s="859"/>
      <c r="AL65" s="859"/>
      <c r="AM65" s="859"/>
      <c r="AN65" s="859"/>
      <c r="AO65" s="859"/>
      <c r="AP65" s="859"/>
      <c r="AQ65" s="859"/>
      <c r="AR65" s="859"/>
      <c r="AS65" s="859"/>
      <c r="AT65" s="859"/>
      <c r="AU65" s="859"/>
      <c r="AV65" s="859"/>
      <c r="AW65" s="859"/>
      <c r="AX65" s="859"/>
      <c r="AY65" s="859"/>
      <c r="AZ65" s="859"/>
      <c r="BA65" s="859"/>
      <c r="BB65" s="859"/>
      <c r="BC65" s="859"/>
      <c r="BD65" s="859"/>
      <c r="BE65" s="859"/>
      <c r="BF65" s="859"/>
      <c r="BG65" s="859"/>
      <c r="BH65" s="859"/>
      <c r="BI65" s="859"/>
      <c r="BJ65" s="859"/>
    </row>
    <row r="66" spans="17:62" s="875" customFormat="1">
      <c r="Q66" s="859"/>
      <c r="R66" s="859"/>
      <c r="S66" s="859"/>
      <c r="T66" s="859"/>
      <c r="U66" s="859"/>
      <c r="V66" s="859"/>
      <c r="W66" s="877"/>
      <c r="X66" s="859"/>
      <c r="Y66" s="859"/>
      <c r="Z66" s="859"/>
      <c r="AA66" s="859"/>
      <c r="AB66" s="859"/>
      <c r="AC66" s="859"/>
      <c r="AD66" s="859"/>
      <c r="AE66" s="859"/>
      <c r="AF66" s="859"/>
      <c r="AG66" s="859"/>
      <c r="AH66" s="859"/>
      <c r="AI66" s="859"/>
      <c r="AJ66" s="859"/>
      <c r="AK66" s="859"/>
      <c r="AL66" s="859"/>
      <c r="AM66" s="859"/>
      <c r="AN66" s="859"/>
      <c r="AO66" s="859"/>
      <c r="AP66" s="859"/>
      <c r="AQ66" s="859"/>
      <c r="AR66" s="859"/>
      <c r="AS66" s="859"/>
      <c r="AT66" s="859"/>
      <c r="AU66" s="859"/>
      <c r="AV66" s="859"/>
      <c r="AW66" s="859"/>
      <c r="AX66" s="859"/>
      <c r="AY66" s="859"/>
      <c r="AZ66" s="859"/>
      <c r="BA66" s="859"/>
      <c r="BB66" s="859"/>
      <c r="BC66" s="859"/>
      <c r="BD66" s="859"/>
      <c r="BE66" s="859"/>
      <c r="BF66" s="859"/>
      <c r="BG66" s="859"/>
      <c r="BH66" s="859"/>
      <c r="BI66" s="859"/>
      <c r="BJ66" s="859"/>
    </row>
    <row r="67" spans="17:62" s="875" customFormat="1">
      <c r="Q67" s="859"/>
      <c r="R67" s="859"/>
      <c r="S67" s="859"/>
      <c r="T67" s="859"/>
      <c r="U67" s="859"/>
      <c r="V67" s="859"/>
      <c r="W67" s="877"/>
      <c r="X67" s="859"/>
      <c r="Y67" s="859"/>
      <c r="Z67" s="859"/>
      <c r="AA67" s="859"/>
      <c r="AB67" s="859"/>
      <c r="AC67" s="859"/>
      <c r="AD67" s="859"/>
      <c r="AE67" s="859"/>
      <c r="AF67" s="859"/>
      <c r="AG67" s="859"/>
      <c r="AH67" s="859"/>
      <c r="AI67" s="859"/>
      <c r="AJ67" s="859"/>
      <c r="AK67" s="859"/>
      <c r="AL67" s="859"/>
      <c r="AM67" s="859"/>
      <c r="AN67" s="859"/>
      <c r="AO67" s="859"/>
      <c r="AP67" s="859"/>
      <c r="AQ67" s="859"/>
      <c r="AR67" s="859"/>
      <c r="AS67" s="859"/>
      <c r="AT67" s="859"/>
      <c r="AU67" s="859"/>
      <c r="AV67" s="859"/>
      <c r="AW67" s="859"/>
      <c r="AX67" s="859"/>
      <c r="AY67" s="859"/>
      <c r="AZ67" s="859"/>
      <c r="BA67" s="859"/>
      <c r="BB67" s="859"/>
      <c r="BC67" s="859"/>
      <c r="BD67" s="859"/>
      <c r="BE67" s="859"/>
      <c r="BF67" s="859"/>
      <c r="BG67" s="859"/>
      <c r="BH67" s="859"/>
      <c r="BI67" s="859"/>
      <c r="BJ67" s="859"/>
    </row>
    <row r="68" spans="17:62" s="875" customFormat="1">
      <c r="Q68" s="859"/>
      <c r="R68" s="859"/>
      <c r="S68" s="859"/>
      <c r="T68" s="859"/>
      <c r="U68" s="859"/>
      <c r="V68" s="859"/>
      <c r="W68" s="877"/>
      <c r="X68" s="859"/>
      <c r="Y68" s="859"/>
      <c r="Z68" s="859"/>
      <c r="AA68" s="859"/>
      <c r="AB68" s="859"/>
      <c r="AC68" s="859"/>
      <c r="AD68" s="859"/>
      <c r="AE68" s="859"/>
      <c r="AF68" s="859"/>
      <c r="AG68" s="859"/>
      <c r="AH68" s="859"/>
      <c r="AI68" s="859"/>
      <c r="AJ68" s="859"/>
      <c r="AK68" s="859"/>
      <c r="AL68" s="859"/>
      <c r="AM68" s="859"/>
      <c r="AN68" s="859"/>
      <c r="AO68" s="859"/>
      <c r="AP68" s="859"/>
      <c r="AQ68" s="859"/>
      <c r="AR68" s="859"/>
      <c r="AS68" s="859"/>
      <c r="AT68" s="859"/>
      <c r="AU68" s="859"/>
      <c r="AV68" s="859"/>
      <c r="AW68" s="859"/>
      <c r="AX68" s="859"/>
      <c r="AY68" s="859"/>
      <c r="AZ68" s="859"/>
      <c r="BA68" s="859"/>
      <c r="BB68" s="859"/>
      <c r="BC68" s="859"/>
      <c r="BD68" s="859"/>
      <c r="BE68" s="859"/>
      <c r="BF68" s="859"/>
      <c r="BG68" s="859"/>
      <c r="BH68" s="859"/>
      <c r="BI68" s="859"/>
      <c r="BJ68" s="859"/>
    </row>
    <row r="69" spans="17:62" s="875" customFormat="1">
      <c r="Q69" s="859"/>
      <c r="R69" s="859"/>
      <c r="S69" s="859"/>
      <c r="T69" s="859"/>
      <c r="U69" s="859"/>
      <c r="V69" s="859"/>
      <c r="W69" s="877"/>
      <c r="X69" s="859"/>
      <c r="Y69" s="859"/>
      <c r="Z69" s="859"/>
      <c r="AA69" s="859"/>
      <c r="AB69" s="859"/>
      <c r="AC69" s="859"/>
      <c r="AD69" s="859"/>
      <c r="AE69" s="859"/>
      <c r="AF69" s="859"/>
      <c r="AG69" s="859"/>
      <c r="AH69" s="859"/>
      <c r="AI69" s="859"/>
      <c r="AJ69" s="859"/>
      <c r="AK69" s="859"/>
      <c r="AL69" s="859"/>
      <c r="AM69" s="859"/>
      <c r="AN69" s="859"/>
      <c r="AO69" s="859"/>
      <c r="AP69" s="859"/>
      <c r="AQ69" s="859"/>
      <c r="AR69" s="859"/>
      <c r="AS69" s="859"/>
      <c r="AT69" s="859"/>
      <c r="AU69" s="859"/>
      <c r="AV69" s="859"/>
      <c r="AW69" s="859"/>
      <c r="AX69" s="859"/>
      <c r="AY69" s="859"/>
      <c r="AZ69" s="859"/>
      <c r="BA69" s="859"/>
      <c r="BB69" s="859"/>
      <c r="BC69" s="859"/>
      <c r="BD69" s="859"/>
      <c r="BE69" s="859"/>
      <c r="BF69" s="859"/>
      <c r="BG69" s="859"/>
      <c r="BH69" s="859"/>
      <c r="BI69" s="859"/>
      <c r="BJ69" s="859"/>
    </row>
    <row r="70" spans="17:62" s="875" customFormat="1">
      <c r="Q70" s="859"/>
      <c r="R70" s="859"/>
      <c r="S70" s="859"/>
      <c r="T70" s="859"/>
      <c r="U70" s="859"/>
      <c r="V70" s="859"/>
      <c r="W70" s="877"/>
      <c r="X70" s="859"/>
      <c r="Y70" s="859"/>
      <c r="Z70" s="859"/>
      <c r="AA70" s="859"/>
      <c r="AB70" s="859"/>
      <c r="AC70" s="859"/>
      <c r="AD70" s="859"/>
      <c r="AE70" s="859"/>
      <c r="AF70" s="859"/>
      <c r="AG70" s="859"/>
      <c r="AH70" s="859"/>
      <c r="AI70" s="859"/>
      <c r="AJ70" s="859"/>
      <c r="AK70" s="859"/>
      <c r="AL70" s="859"/>
      <c r="AM70" s="859"/>
      <c r="AN70" s="859"/>
      <c r="AO70" s="859"/>
      <c r="AP70" s="859"/>
      <c r="AQ70" s="859"/>
      <c r="AR70" s="859"/>
      <c r="AS70" s="859"/>
      <c r="AT70" s="859"/>
      <c r="AU70" s="859"/>
      <c r="AV70" s="859"/>
      <c r="AW70" s="859"/>
      <c r="AX70" s="859"/>
      <c r="AY70" s="859"/>
      <c r="AZ70" s="859"/>
      <c r="BA70" s="859"/>
      <c r="BB70" s="859"/>
      <c r="BC70" s="859"/>
      <c r="BD70" s="859"/>
      <c r="BE70" s="859"/>
      <c r="BF70" s="859"/>
      <c r="BG70" s="859"/>
      <c r="BH70" s="859"/>
      <c r="BI70" s="859"/>
      <c r="BJ70" s="859"/>
    </row>
    <row r="71" spans="17:62" s="875" customFormat="1">
      <c r="Q71" s="859"/>
      <c r="R71" s="859"/>
      <c r="S71" s="859"/>
      <c r="T71" s="859"/>
      <c r="U71" s="859"/>
      <c r="V71" s="859"/>
      <c r="W71" s="877"/>
      <c r="X71" s="859"/>
      <c r="Y71" s="859"/>
      <c r="Z71" s="859"/>
      <c r="AA71" s="859"/>
      <c r="AB71" s="859"/>
      <c r="AC71" s="859"/>
      <c r="AD71" s="859"/>
      <c r="AE71" s="859"/>
      <c r="AF71" s="859"/>
      <c r="AG71" s="859"/>
      <c r="AH71" s="859"/>
      <c r="AI71" s="859"/>
      <c r="AJ71" s="859"/>
      <c r="AK71" s="859"/>
      <c r="AL71" s="859"/>
      <c r="AM71" s="859"/>
      <c r="AN71" s="859"/>
      <c r="AO71" s="859"/>
      <c r="AP71" s="859"/>
      <c r="AQ71" s="859"/>
      <c r="AR71" s="859"/>
      <c r="AS71" s="859"/>
      <c r="AT71" s="859"/>
      <c r="AU71" s="859"/>
      <c r="AV71" s="859"/>
      <c r="AW71" s="859"/>
      <c r="AX71" s="859"/>
      <c r="AY71" s="859"/>
      <c r="AZ71" s="859"/>
      <c r="BA71" s="859"/>
      <c r="BB71" s="859"/>
      <c r="BC71" s="859"/>
      <c r="BD71" s="859"/>
      <c r="BE71" s="859"/>
      <c r="BF71" s="859"/>
      <c r="BG71" s="859"/>
      <c r="BH71" s="859"/>
      <c r="BI71" s="859"/>
      <c r="BJ71" s="859"/>
    </row>
    <row r="72" spans="17:62" s="875" customFormat="1">
      <c r="Q72" s="859"/>
      <c r="R72" s="859"/>
      <c r="S72" s="859"/>
      <c r="T72" s="859"/>
      <c r="U72" s="859"/>
      <c r="V72" s="859"/>
      <c r="W72" s="877"/>
      <c r="X72" s="859"/>
      <c r="Y72" s="859"/>
      <c r="Z72" s="859"/>
      <c r="AA72" s="859"/>
      <c r="AB72" s="859"/>
      <c r="AC72" s="859"/>
      <c r="AD72" s="859"/>
      <c r="AE72" s="859"/>
      <c r="AF72" s="859"/>
      <c r="AG72" s="859"/>
      <c r="AH72" s="859"/>
      <c r="AI72" s="859"/>
      <c r="AJ72" s="859"/>
      <c r="AK72" s="859"/>
      <c r="AL72" s="859"/>
      <c r="AM72" s="859"/>
      <c r="AN72" s="859"/>
      <c r="AO72" s="859"/>
      <c r="AP72" s="859"/>
      <c r="AQ72" s="859"/>
      <c r="AR72" s="859"/>
      <c r="AS72" s="859"/>
      <c r="AT72" s="859"/>
      <c r="AU72" s="859"/>
      <c r="AV72" s="859"/>
      <c r="AW72" s="859"/>
      <c r="AX72" s="859"/>
      <c r="AY72" s="859"/>
      <c r="AZ72" s="859"/>
      <c r="BA72" s="859"/>
      <c r="BB72" s="859"/>
      <c r="BC72" s="859"/>
      <c r="BD72" s="859"/>
      <c r="BE72" s="859"/>
      <c r="BF72" s="859"/>
      <c r="BG72" s="859"/>
      <c r="BH72" s="859"/>
      <c r="BI72" s="859"/>
      <c r="BJ72" s="859"/>
    </row>
    <row r="73" spans="17:62" s="875" customFormat="1">
      <c r="Q73" s="859"/>
      <c r="R73" s="859"/>
      <c r="S73" s="859"/>
      <c r="T73" s="859"/>
      <c r="U73" s="859"/>
      <c r="V73" s="859"/>
      <c r="W73" s="877"/>
      <c r="X73" s="859"/>
      <c r="Y73" s="859"/>
      <c r="Z73" s="859"/>
      <c r="AA73" s="859"/>
      <c r="AB73" s="859"/>
      <c r="AC73" s="859"/>
      <c r="AD73" s="859"/>
      <c r="AE73" s="859"/>
      <c r="AF73" s="859"/>
      <c r="AG73" s="859"/>
      <c r="AH73" s="859"/>
      <c r="AI73" s="859"/>
      <c r="AJ73" s="859"/>
      <c r="AK73" s="859"/>
      <c r="AL73" s="859"/>
      <c r="AM73" s="859"/>
      <c r="AN73" s="859"/>
      <c r="AO73" s="859"/>
      <c r="AP73" s="859"/>
      <c r="AQ73" s="859"/>
      <c r="AR73" s="859"/>
      <c r="AS73" s="859"/>
      <c r="AT73" s="859"/>
      <c r="AU73" s="859"/>
      <c r="AV73" s="859"/>
      <c r="AW73" s="859"/>
      <c r="AX73" s="859"/>
      <c r="AY73" s="859"/>
      <c r="AZ73" s="859"/>
      <c r="BA73" s="859"/>
      <c r="BB73" s="859"/>
      <c r="BC73" s="859"/>
      <c r="BD73" s="859"/>
      <c r="BE73" s="859"/>
      <c r="BF73" s="859"/>
      <c r="BG73" s="859"/>
      <c r="BH73" s="859"/>
      <c r="BI73" s="859"/>
      <c r="BJ73" s="859"/>
    </row>
    <row r="74" spans="17:62" s="875" customFormat="1">
      <c r="Q74" s="859"/>
      <c r="R74" s="859"/>
      <c r="S74" s="859"/>
      <c r="T74" s="859"/>
      <c r="U74" s="859"/>
      <c r="V74" s="859"/>
      <c r="W74" s="877"/>
      <c r="X74" s="859"/>
      <c r="Y74" s="859"/>
      <c r="Z74" s="859"/>
      <c r="AA74" s="859"/>
      <c r="AB74" s="859"/>
      <c r="AC74" s="859"/>
      <c r="AD74" s="859"/>
      <c r="AE74" s="859"/>
      <c r="AF74" s="859"/>
      <c r="AG74" s="859"/>
      <c r="AH74" s="859"/>
      <c r="AI74" s="859"/>
      <c r="AJ74" s="859"/>
      <c r="AK74" s="859"/>
      <c r="AL74" s="859"/>
      <c r="AM74" s="859"/>
      <c r="AN74" s="859"/>
      <c r="AO74" s="859"/>
      <c r="AP74" s="859"/>
      <c r="AQ74" s="859"/>
      <c r="AR74" s="859"/>
      <c r="AS74" s="859"/>
      <c r="AT74" s="859"/>
      <c r="AU74" s="859"/>
      <c r="AV74" s="859"/>
      <c r="AW74" s="859"/>
      <c r="AX74" s="859"/>
      <c r="AY74" s="859"/>
      <c r="AZ74" s="859"/>
      <c r="BA74" s="859"/>
      <c r="BB74" s="859"/>
      <c r="BC74" s="859"/>
      <c r="BD74" s="859"/>
      <c r="BE74" s="859"/>
      <c r="BF74" s="859"/>
      <c r="BG74" s="859"/>
      <c r="BH74" s="859"/>
      <c r="BI74" s="859"/>
      <c r="BJ74" s="859"/>
    </row>
    <row r="75" spans="17:62" s="875" customFormat="1">
      <c r="Q75" s="859"/>
      <c r="R75" s="859"/>
      <c r="S75" s="859"/>
      <c r="T75" s="859"/>
      <c r="U75" s="859"/>
      <c r="V75" s="859"/>
      <c r="W75" s="877"/>
      <c r="X75" s="859"/>
      <c r="Y75" s="859"/>
      <c r="Z75" s="859"/>
      <c r="AA75" s="859"/>
      <c r="AB75" s="859"/>
      <c r="AC75" s="859"/>
      <c r="AD75" s="859"/>
      <c r="AE75" s="859"/>
      <c r="AF75" s="859"/>
      <c r="AG75" s="859"/>
      <c r="AH75" s="859"/>
      <c r="AI75" s="859"/>
      <c r="AJ75" s="859"/>
      <c r="AK75" s="859"/>
      <c r="AL75" s="859"/>
      <c r="AM75" s="859"/>
      <c r="AN75" s="859"/>
      <c r="AO75" s="859"/>
      <c r="AP75" s="859"/>
      <c r="AQ75" s="859"/>
      <c r="AR75" s="859"/>
      <c r="AS75" s="859"/>
      <c r="AT75" s="859"/>
      <c r="AU75" s="859"/>
      <c r="AV75" s="859"/>
      <c r="AW75" s="859"/>
      <c r="AX75" s="859"/>
      <c r="AY75" s="859"/>
      <c r="AZ75" s="859"/>
      <c r="BA75" s="859"/>
      <c r="BB75" s="859"/>
      <c r="BC75" s="859"/>
      <c r="BD75" s="859"/>
      <c r="BE75" s="859"/>
      <c r="BF75" s="859"/>
      <c r="BG75" s="859"/>
      <c r="BH75" s="859"/>
      <c r="BI75" s="859"/>
      <c r="BJ75" s="859"/>
    </row>
    <row r="76" spans="17:62" s="875" customFormat="1">
      <c r="Q76" s="859"/>
      <c r="R76" s="859"/>
      <c r="S76" s="859"/>
      <c r="T76" s="859"/>
      <c r="U76" s="859"/>
      <c r="V76" s="859"/>
      <c r="W76" s="877"/>
      <c r="X76" s="859"/>
      <c r="Y76" s="859"/>
      <c r="Z76" s="859"/>
      <c r="AA76" s="859"/>
      <c r="AB76" s="859"/>
      <c r="AC76" s="859"/>
      <c r="AD76" s="859"/>
      <c r="AE76" s="859"/>
      <c r="AF76" s="859"/>
      <c r="AG76" s="859"/>
      <c r="AH76" s="859"/>
      <c r="AI76" s="859"/>
      <c r="AJ76" s="859"/>
      <c r="AK76" s="859"/>
      <c r="AL76" s="859"/>
      <c r="AM76" s="859"/>
      <c r="AN76" s="859"/>
      <c r="AO76" s="859"/>
      <c r="AP76" s="859"/>
      <c r="AQ76" s="859"/>
      <c r="AR76" s="859"/>
      <c r="AS76" s="859"/>
      <c r="AT76" s="859"/>
      <c r="AU76" s="859"/>
      <c r="AV76" s="859"/>
      <c r="AW76" s="859"/>
      <c r="AX76" s="859"/>
      <c r="AY76" s="859"/>
      <c r="AZ76" s="859"/>
      <c r="BA76" s="859"/>
      <c r="BB76" s="859"/>
      <c r="BC76" s="859"/>
      <c r="BD76" s="859"/>
      <c r="BE76" s="859"/>
      <c r="BF76" s="859"/>
      <c r="BG76" s="859"/>
      <c r="BH76" s="859"/>
      <c r="BI76" s="859"/>
      <c r="BJ76" s="859"/>
    </row>
    <row r="77" spans="17:62" s="875" customFormat="1">
      <c r="Q77" s="859"/>
      <c r="R77" s="859"/>
      <c r="S77" s="859"/>
      <c r="T77" s="859"/>
      <c r="U77" s="859"/>
      <c r="V77" s="859"/>
      <c r="W77" s="877"/>
      <c r="X77" s="859"/>
      <c r="Y77" s="859"/>
      <c r="Z77" s="859"/>
      <c r="AA77" s="859"/>
      <c r="AB77" s="859"/>
      <c r="AC77" s="859"/>
      <c r="AD77" s="859"/>
      <c r="AE77" s="859"/>
      <c r="AF77" s="859"/>
      <c r="AG77" s="859"/>
      <c r="AH77" s="859"/>
      <c r="AI77" s="859"/>
      <c r="AJ77" s="859"/>
      <c r="AK77" s="859"/>
      <c r="AL77" s="859"/>
      <c r="AM77" s="859"/>
      <c r="AN77" s="859"/>
      <c r="AO77" s="859"/>
      <c r="AP77" s="859"/>
      <c r="AQ77" s="859"/>
      <c r="AR77" s="859"/>
      <c r="AS77" s="859"/>
      <c r="AT77" s="859"/>
      <c r="AU77" s="859"/>
      <c r="AV77" s="859"/>
      <c r="AW77" s="859"/>
      <c r="AX77" s="859"/>
      <c r="AY77" s="859"/>
      <c r="AZ77" s="859"/>
      <c r="BA77" s="859"/>
      <c r="BB77" s="859"/>
      <c r="BC77" s="859"/>
      <c r="BD77" s="859"/>
      <c r="BE77" s="859"/>
      <c r="BF77" s="859"/>
      <c r="BG77" s="859"/>
      <c r="BH77" s="859"/>
      <c r="BI77" s="859"/>
      <c r="BJ77" s="859"/>
    </row>
    <row r="78" spans="17:62" s="875" customFormat="1">
      <c r="Q78" s="859"/>
      <c r="R78" s="859"/>
      <c r="S78" s="859"/>
      <c r="T78" s="859"/>
      <c r="U78" s="859"/>
      <c r="V78" s="859"/>
      <c r="W78" s="877"/>
      <c r="X78" s="859"/>
      <c r="Y78" s="859"/>
      <c r="Z78" s="859"/>
      <c r="AA78" s="859"/>
      <c r="AB78" s="859"/>
      <c r="AC78" s="859"/>
      <c r="AD78" s="859"/>
      <c r="AE78" s="859"/>
      <c r="AF78" s="859"/>
      <c r="AG78" s="859"/>
      <c r="AH78" s="859"/>
      <c r="AI78" s="859"/>
      <c r="AJ78" s="859"/>
      <c r="AK78" s="859"/>
      <c r="AL78" s="859"/>
      <c r="AM78" s="859"/>
      <c r="AN78" s="859"/>
      <c r="AO78" s="859"/>
      <c r="AP78" s="859"/>
      <c r="AQ78" s="859"/>
      <c r="AR78" s="859"/>
      <c r="AS78" s="859"/>
      <c r="AT78" s="859"/>
      <c r="AU78" s="859"/>
      <c r="AV78" s="859"/>
      <c r="AW78" s="859"/>
      <c r="AX78" s="859"/>
      <c r="AY78" s="859"/>
      <c r="AZ78" s="859"/>
      <c r="BA78" s="859"/>
      <c r="BB78" s="859"/>
      <c r="BC78" s="859"/>
      <c r="BD78" s="859"/>
      <c r="BE78" s="859"/>
      <c r="BF78" s="859"/>
      <c r="BG78" s="859"/>
      <c r="BH78" s="859"/>
      <c r="BI78" s="859"/>
      <c r="BJ78" s="859"/>
    </row>
    <row r="79" spans="17:62" s="875" customFormat="1">
      <c r="Q79" s="859"/>
      <c r="R79" s="859"/>
      <c r="S79" s="859"/>
      <c r="T79" s="859"/>
      <c r="U79" s="859"/>
      <c r="V79" s="859"/>
      <c r="W79" s="877"/>
      <c r="X79" s="859"/>
      <c r="Y79" s="859"/>
      <c r="Z79" s="859"/>
      <c r="AA79" s="859"/>
      <c r="AB79" s="859"/>
      <c r="AC79" s="859"/>
      <c r="AD79" s="859"/>
      <c r="AE79" s="859"/>
      <c r="AF79" s="859"/>
      <c r="AG79" s="859"/>
      <c r="AH79" s="859"/>
      <c r="AI79" s="859"/>
      <c r="AJ79" s="859"/>
      <c r="AK79" s="859"/>
      <c r="AL79" s="859"/>
      <c r="AM79" s="859"/>
      <c r="AN79" s="859"/>
      <c r="AO79" s="859"/>
      <c r="AP79" s="859"/>
      <c r="AQ79" s="859"/>
      <c r="AR79" s="859"/>
      <c r="AS79" s="859"/>
      <c r="AT79" s="859"/>
      <c r="AU79" s="859"/>
      <c r="AV79" s="859"/>
      <c r="AW79" s="859"/>
      <c r="AX79" s="859"/>
      <c r="AY79" s="859"/>
      <c r="AZ79" s="859"/>
      <c r="BA79" s="859"/>
      <c r="BB79" s="859"/>
      <c r="BC79" s="859"/>
      <c r="BD79" s="859"/>
      <c r="BE79" s="859"/>
      <c r="BF79" s="859"/>
      <c r="BG79" s="859"/>
      <c r="BH79" s="859"/>
      <c r="BI79" s="859"/>
      <c r="BJ79" s="859"/>
    </row>
    <row r="80" spans="17:62" s="875" customFormat="1">
      <c r="Q80" s="859"/>
      <c r="R80" s="859"/>
      <c r="S80" s="859"/>
      <c r="T80" s="859"/>
      <c r="U80" s="859"/>
      <c r="V80" s="859"/>
      <c r="W80" s="877"/>
      <c r="X80" s="859"/>
      <c r="Y80" s="859"/>
      <c r="Z80" s="859"/>
      <c r="AA80" s="859"/>
      <c r="AB80" s="859"/>
      <c r="AC80" s="859"/>
      <c r="AD80" s="859"/>
      <c r="AE80" s="859"/>
      <c r="AF80" s="859"/>
      <c r="AG80" s="859"/>
      <c r="AH80" s="859"/>
      <c r="AI80" s="859"/>
      <c r="AJ80" s="859"/>
      <c r="AK80" s="859"/>
      <c r="AL80" s="859"/>
      <c r="AM80" s="859"/>
      <c r="AN80" s="859"/>
      <c r="AO80" s="859"/>
      <c r="AP80" s="859"/>
      <c r="AQ80" s="859"/>
      <c r="AR80" s="859"/>
      <c r="AS80" s="859"/>
      <c r="AT80" s="859"/>
      <c r="AU80" s="859"/>
      <c r="AV80" s="859"/>
      <c r="AW80" s="859"/>
      <c r="AX80" s="859"/>
      <c r="AY80" s="859"/>
      <c r="AZ80" s="859"/>
      <c r="BA80" s="859"/>
      <c r="BB80" s="859"/>
      <c r="BC80" s="859"/>
      <c r="BD80" s="859"/>
      <c r="BE80" s="859"/>
      <c r="BF80" s="859"/>
      <c r="BG80" s="859"/>
      <c r="BH80" s="859"/>
      <c r="BI80" s="859"/>
      <c r="BJ80" s="859"/>
    </row>
    <row r="81" spans="17:62" s="875" customFormat="1">
      <c r="Q81" s="859"/>
      <c r="R81" s="859"/>
      <c r="S81" s="859"/>
      <c r="T81" s="859"/>
      <c r="U81" s="859"/>
      <c r="V81" s="859"/>
      <c r="W81" s="877"/>
      <c r="X81" s="859"/>
      <c r="Y81" s="859"/>
      <c r="Z81" s="859"/>
      <c r="AA81" s="859"/>
      <c r="AB81" s="859"/>
      <c r="AC81" s="859"/>
      <c r="AD81" s="859"/>
      <c r="AE81" s="859"/>
      <c r="AF81" s="859"/>
      <c r="AG81" s="859"/>
      <c r="AH81" s="859"/>
      <c r="AI81" s="859"/>
      <c r="AJ81" s="859"/>
      <c r="AK81" s="859"/>
      <c r="AL81" s="859"/>
      <c r="AM81" s="859"/>
      <c r="AN81" s="859"/>
      <c r="AO81" s="859"/>
      <c r="AP81" s="859"/>
      <c r="AQ81" s="859"/>
      <c r="AR81" s="859"/>
      <c r="AS81" s="859"/>
      <c r="AT81" s="859"/>
      <c r="AU81" s="859"/>
      <c r="AV81" s="859"/>
      <c r="AW81" s="859"/>
      <c r="AX81" s="859"/>
      <c r="AY81" s="859"/>
      <c r="AZ81" s="859"/>
      <c r="BA81" s="859"/>
      <c r="BB81" s="859"/>
      <c r="BC81" s="859"/>
      <c r="BD81" s="859"/>
      <c r="BE81" s="859"/>
      <c r="BF81" s="859"/>
      <c r="BG81" s="859"/>
      <c r="BH81" s="859"/>
      <c r="BI81" s="859"/>
      <c r="BJ81" s="859"/>
    </row>
    <row r="82" spans="17:62" s="875" customFormat="1">
      <c r="Q82" s="859"/>
      <c r="R82" s="859"/>
      <c r="S82" s="859"/>
      <c r="T82" s="859"/>
      <c r="U82" s="859"/>
      <c r="V82" s="859"/>
      <c r="W82" s="877"/>
      <c r="X82" s="859"/>
      <c r="Y82" s="859"/>
      <c r="Z82" s="859"/>
      <c r="AA82" s="859"/>
      <c r="AB82" s="859"/>
      <c r="AC82" s="859"/>
      <c r="AD82" s="859"/>
      <c r="AE82" s="859"/>
      <c r="AF82" s="859"/>
      <c r="AG82" s="859"/>
      <c r="AH82" s="859"/>
      <c r="AI82" s="859"/>
      <c r="AJ82" s="859"/>
      <c r="AK82" s="859"/>
      <c r="AL82" s="859"/>
      <c r="AM82" s="859"/>
      <c r="AN82" s="859"/>
      <c r="AO82" s="859"/>
      <c r="AP82" s="859"/>
      <c r="AQ82" s="859"/>
      <c r="AR82" s="859"/>
      <c r="AS82" s="859"/>
      <c r="AT82" s="859"/>
      <c r="AU82" s="859"/>
      <c r="AV82" s="859"/>
      <c r="AW82" s="859"/>
      <c r="AX82" s="859"/>
      <c r="AY82" s="859"/>
      <c r="AZ82" s="859"/>
      <c r="BA82" s="859"/>
      <c r="BB82" s="859"/>
      <c r="BC82" s="859"/>
      <c r="BD82" s="859"/>
      <c r="BE82" s="859"/>
      <c r="BF82" s="859"/>
      <c r="BG82" s="859"/>
      <c r="BH82" s="859"/>
      <c r="BI82" s="859"/>
      <c r="BJ82" s="859"/>
    </row>
    <row r="83" spans="17:62" s="875" customFormat="1">
      <c r="Q83" s="859"/>
      <c r="R83" s="859"/>
      <c r="S83" s="859"/>
      <c r="T83" s="859"/>
      <c r="U83" s="859"/>
      <c r="V83" s="859"/>
      <c r="W83" s="877"/>
      <c r="X83" s="859"/>
      <c r="Y83" s="859"/>
      <c r="Z83" s="859"/>
      <c r="AA83" s="859"/>
      <c r="AB83" s="859"/>
      <c r="AC83" s="859"/>
      <c r="AD83" s="859"/>
      <c r="AE83" s="859"/>
      <c r="AF83" s="859"/>
      <c r="AG83" s="859"/>
      <c r="AH83" s="859"/>
      <c r="AI83" s="859"/>
      <c r="AJ83" s="859"/>
      <c r="AK83" s="859"/>
      <c r="AL83" s="859"/>
      <c r="AM83" s="859"/>
      <c r="AN83" s="859"/>
      <c r="AO83" s="859"/>
      <c r="AP83" s="859"/>
      <c r="AQ83" s="859"/>
      <c r="AR83" s="859"/>
      <c r="AS83" s="859"/>
      <c r="AT83" s="859"/>
      <c r="AU83" s="859"/>
      <c r="AV83" s="859"/>
      <c r="AW83" s="859"/>
      <c r="AX83" s="859"/>
      <c r="AY83" s="859"/>
      <c r="AZ83" s="859"/>
      <c r="BA83" s="859"/>
      <c r="BB83" s="859"/>
      <c r="BC83" s="859"/>
      <c r="BD83" s="859"/>
      <c r="BE83" s="859"/>
      <c r="BF83" s="859"/>
      <c r="BG83" s="859"/>
      <c r="BH83" s="859"/>
      <c r="BI83" s="859"/>
      <c r="BJ83" s="859"/>
    </row>
    <row r="84" spans="17:62" s="875" customFormat="1">
      <c r="Q84" s="859"/>
      <c r="R84" s="859"/>
      <c r="S84" s="859"/>
      <c r="T84" s="859"/>
      <c r="U84" s="859"/>
      <c r="V84" s="859"/>
      <c r="W84" s="877"/>
      <c r="X84" s="859"/>
      <c r="Y84" s="859"/>
      <c r="Z84" s="859"/>
      <c r="AA84" s="859"/>
      <c r="AB84" s="859"/>
      <c r="AC84" s="859"/>
      <c r="AD84" s="859"/>
      <c r="AE84" s="859"/>
      <c r="AF84" s="859"/>
      <c r="AG84" s="859"/>
      <c r="AH84" s="859"/>
      <c r="AI84" s="859"/>
      <c r="AJ84" s="859"/>
      <c r="AK84" s="859"/>
      <c r="AL84" s="859"/>
      <c r="AM84" s="859"/>
      <c r="AN84" s="859"/>
      <c r="AO84" s="859"/>
      <c r="AP84" s="859"/>
      <c r="AQ84" s="859"/>
      <c r="AR84" s="859"/>
      <c r="AS84" s="859"/>
      <c r="AT84" s="859"/>
      <c r="AU84" s="859"/>
      <c r="AV84" s="859"/>
      <c r="AW84" s="859"/>
      <c r="AX84" s="859"/>
      <c r="AY84" s="859"/>
      <c r="AZ84" s="859"/>
      <c r="BA84" s="859"/>
      <c r="BB84" s="859"/>
      <c r="BC84" s="859"/>
      <c r="BD84" s="859"/>
      <c r="BE84" s="859"/>
      <c r="BF84" s="859"/>
      <c r="BG84" s="859"/>
      <c r="BH84" s="859"/>
      <c r="BI84" s="859"/>
      <c r="BJ84" s="859"/>
    </row>
    <row r="85" spans="17:62" s="875" customFormat="1">
      <c r="Q85" s="859"/>
      <c r="R85" s="859"/>
      <c r="S85" s="859"/>
      <c r="T85" s="859"/>
      <c r="U85" s="859"/>
      <c r="V85" s="859"/>
      <c r="W85" s="877"/>
      <c r="X85" s="859"/>
      <c r="Y85" s="859"/>
      <c r="Z85" s="859"/>
      <c r="AA85" s="859"/>
      <c r="AB85" s="859"/>
      <c r="AC85" s="859"/>
      <c r="AD85" s="859"/>
      <c r="AE85" s="859"/>
      <c r="AF85" s="859"/>
      <c r="AG85" s="859"/>
      <c r="AH85" s="859"/>
      <c r="AI85" s="859"/>
      <c r="AJ85" s="859"/>
      <c r="AK85" s="859"/>
      <c r="AL85" s="859"/>
      <c r="AM85" s="859"/>
      <c r="AN85" s="859"/>
      <c r="AO85" s="859"/>
      <c r="AP85" s="859"/>
      <c r="AQ85" s="859"/>
      <c r="AR85" s="859"/>
      <c r="AS85" s="859"/>
      <c r="AT85" s="859"/>
      <c r="AU85" s="859"/>
      <c r="AV85" s="859"/>
      <c r="AW85" s="859"/>
      <c r="AX85" s="859"/>
      <c r="AY85" s="859"/>
      <c r="AZ85" s="859"/>
      <c r="BA85" s="859"/>
      <c r="BB85" s="859"/>
      <c r="BC85" s="859"/>
      <c r="BD85" s="859"/>
      <c r="BE85" s="859"/>
      <c r="BF85" s="859"/>
      <c r="BG85" s="859"/>
      <c r="BH85" s="859"/>
      <c r="BI85" s="859"/>
      <c r="BJ85" s="859"/>
    </row>
    <row r="86" spans="17:62" s="875" customFormat="1">
      <c r="Q86" s="859"/>
      <c r="R86" s="859"/>
      <c r="S86" s="859"/>
      <c r="T86" s="859"/>
      <c r="U86" s="859"/>
      <c r="V86" s="859"/>
      <c r="W86" s="877"/>
      <c r="X86" s="859"/>
      <c r="Y86" s="859"/>
      <c r="Z86" s="859"/>
      <c r="AA86" s="859"/>
      <c r="AB86" s="859"/>
      <c r="AC86" s="859"/>
      <c r="AD86" s="859"/>
      <c r="AE86" s="859"/>
      <c r="AF86" s="859"/>
      <c r="AG86" s="859"/>
      <c r="AH86" s="859"/>
      <c r="AI86" s="859"/>
      <c r="AJ86" s="859"/>
      <c r="AK86" s="859"/>
      <c r="AL86" s="859"/>
      <c r="AM86" s="859"/>
      <c r="AN86" s="859"/>
      <c r="AO86" s="859"/>
      <c r="AP86" s="859"/>
      <c r="AQ86" s="859"/>
      <c r="AR86" s="859"/>
      <c r="AS86" s="859"/>
      <c r="AT86" s="859"/>
      <c r="AU86" s="859"/>
      <c r="AV86" s="859"/>
      <c r="AW86" s="859"/>
      <c r="AX86" s="859"/>
      <c r="AY86" s="859"/>
      <c r="AZ86" s="859"/>
      <c r="BA86" s="859"/>
      <c r="BB86" s="859"/>
      <c r="BC86" s="859"/>
      <c r="BD86" s="859"/>
      <c r="BE86" s="859"/>
      <c r="BF86" s="859"/>
      <c r="BG86" s="859"/>
      <c r="BH86" s="859"/>
      <c r="BI86" s="859"/>
      <c r="BJ86" s="859"/>
    </row>
    <row r="87" spans="17:62" s="875" customFormat="1">
      <c r="Q87" s="859"/>
      <c r="R87" s="859"/>
      <c r="S87" s="859"/>
      <c r="T87" s="859"/>
      <c r="U87" s="859"/>
      <c r="V87" s="859"/>
      <c r="W87" s="877"/>
      <c r="X87" s="859"/>
      <c r="Y87" s="859"/>
      <c r="Z87" s="859"/>
      <c r="AA87" s="859"/>
      <c r="AB87" s="859"/>
      <c r="AC87" s="859"/>
      <c r="AD87" s="859"/>
      <c r="AE87" s="859"/>
      <c r="AF87" s="859"/>
      <c r="AG87" s="859"/>
      <c r="AH87" s="859"/>
      <c r="AI87" s="859"/>
      <c r="AJ87" s="859"/>
      <c r="AK87" s="859"/>
      <c r="AL87" s="859"/>
      <c r="AM87" s="859"/>
      <c r="AN87" s="859"/>
      <c r="AO87" s="859"/>
      <c r="AP87" s="859"/>
      <c r="AQ87" s="859"/>
      <c r="AR87" s="859"/>
      <c r="AS87" s="859"/>
      <c r="AT87" s="859"/>
      <c r="AU87" s="859"/>
      <c r="AV87" s="859"/>
      <c r="AW87" s="859"/>
      <c r="AX87" s="859"/>
      <c r="AY87" s="859"/>
      <c r="AZ87" s="859"/>
      <c r="BA87" s="859"/>
      <c r="BB87" s="859"/>
      <c r="BC87" s="859"/>
      <c r="BD87" s="859"/>
      <c r="BE87" s="859"/>
      <c r="BF87" s="859"/>
      <c r="BG87" s="859"/>
      <c r="BH87" s="859"/>
      <c r="BI87" s="859"/>
      <c r="BJ87" s="859"/>
    </row>
    <row r="88" spans="17:62" s="875" customFormat="1">
      <c r="Q88" s="859"/>
      <c r="R88" s="859"/>
      <c r="S88" s="859"/>
      <c r="T88" s="859"/>
      <c r="U88" s="859"/>
      <c r="V88" s="859"/>
      <c r="W88" s="877"/>
      <c r="X88" s="859"/>
      <c r="Y88" s="859"/>
      <c r="Z88" s="859"/>
      <c r="AA88" s="859"/>
      <c r="AB88" s="859"/>
      <c r="AC88" s="859"/>
      <c r="AD88" s="859"/>
      <c r="AE88" s="859"/>
      <c r="AF88" s="859"/>
      <c r="AG88" s="859"/>
      <c r="AH88" s="859"/>
      <c r="AI88" s="859"/>
      <c r="AJ88" s="859"/>
      <c r="AK88" s="859"/>
      <c r="AL88" s="859"/>
      <c r="AM88" s="859"/>
      <c r="AN88" s="859"/>
      <c r="AO88" s="859"/>
      <c r="AP88" s="859"/>
      <c r="AQ88" s="859"/>
      <c r="AR88" s="859"/>
      <c r="AS88" s="859"/>
      <c r="AT88" s="859"/>
      <c r="AU88" s="859"/>
      <c r="AV88" s="859"/>
      <c r="AW88" s="859"/>
      <c r="AX88" s="859"/>
      <c r="AY88" s="859"/>
      <c r="AZ88" s="859"/>
      <c r="BA88" s="859"/>
      <c r="BB88" s="859"/>
      <c r="BC88" s="859"/>
      <c r="BD88" s="859"/>
      <c r="BE88" s="859"/>
      <c r="BF88" s="859"/>
      <c r="BG88" s="859"/>
      <c r="BH88" s="859"/>
      <c r="BI88" s="859"/>
      <c r="BJ88" s="859"/>
    </row>
    <row r="89" spans="17:62" s="875" customFormat="1">
      <c r="Q89" s="859"/>
      <c r="R89" s="859"/>
      <c r="S89" s="859"/>
      <c r="T89" s="859"/>
      <c r="U89" s="859"/>
      <c r="V89" s="859"/>
      <c r="W89" s="877"/>
      <c r="X89" s="859"/>
      <c r="Y89" s="859"/>
      <c r="Z89" s="859"/>
      <c r="AA89" s="859"/>
      <c r="AB89" s="859"/>
      <c r="AC89" s="859"/>
      <c r="AD89" s="859"/>
      <c r="AE89" s="859"/>
      <c r="AF89" s="859"/>
      <c r="AG89" s="859"/>
      <c r="AH89" s="859"/>
      <c r="AI89" s="859"/>
      <c r="AJ89" s="859"/>
      <c r="AK89" s="859"/>
      <c r="AL89" s="859"/>
      <c r="AM89" s="859"/>
      <c r="AN89" s="859"/>
      <c r="AO89" s="859"/>
      <c r="AP89" s="859"/>
      <c r="AQ89" s="859"/>
      <c r="AR89" s="859"/>
      <c r="AS89" s="859"/>
      <c r="AT89" s="859"/>
      <c r="AU89" s="859"/>
      <c r="AV89" s="859"/>
      <c r="AW89" s="859"/>
      <c r="AX89" s="859"/>
      <c r="AY89" s="859"/>
      <c r="AZ89" s="859"/>
      <c r="BA89" s="859"/>
      <c r="BB89" s="859"/>
      <c r="BC89" s="859"/>
      <c r="BD89" s="859"/>
      <c r="BE89" s="859"/>
      <c r="BF89" s="859"/>
      <c r="BG89" s="859"/>
      <c r="BH89" s="859"/>
      <c r="BI89" s="859"/>
      <c r="BJ89" s="859"/>
    </row>
    <row r="90" spans="17:62" s="875" customFormat="1">
      <c r="Q90" s="859"/>
      <c r="R90" s="859"/>
      <c r="S90" s="859"/>
      <c r="T90" s="859"/>
      <c r="U90" s="859"/>
      <c r="V90" s="859"/>
      <c r="W90" s="877"/>
      <c r="X90" s="859"/>
      <c r="Y90" s="859"/>
      <c r="Z90" s="859"/>
      <c r="AA90" s="859"/>
      <c r="AB90" s="859"/>
      <c r="AC90" s="859"/>
      <c r="AD90" s="859"/>
      <c r="AE90" s="859"/>
      <c r="AF90" s="859"/>
      <c r="AG90" s="859"/>
      <c r="AH90" s="859"/>
      <c r="AI90" s="859"/>
      <c r="AJ90" s="859"/>
      <c r="AK90" s="859"/>
      <c r="AL90" s="859"/>
      <c r="AM90" s="859"/>
      <c r="AN90" s="859"/>
      <c r="AO90" s="859"/>
      <c r="AP90" s="859"/>
      <c r="AQ90" s="859"/>
      <c r="AR90" s="859"/>
      <c r="AS90" s="859"/>
      <c r="AT90" s="859"/>
      <c r="AU90" s="859"/>
      <c r="AV90" s="859"/>
      <c r="AW90" s="859"/>
      <c r="AX90" s="859"/>
      <c r="AY90" s="859"/>
      <c r="AZ90" s="859"/>
      <c r="BA90" s="859"/>
      <c r="BB90" s="859"/>
      <c r="BC90" s="859"/>
      <c r="BD90" s="859"/>
      <c r="BE90" s="859"/>
      <c r="BF90" s="859"/>
      <c r="BG90" s="859"/>
      <c r="BH90" s="859"/>
      <c r="BI90" s="859"/>
      <c r="BJ90" s="859"/>
    </row>
    <row r="91" spans="17:62" s="875" customFormat="1">
      <c r="Q91" s="859"/>
      <c r="R91" s="859"/>
      <c r="S91" s="859"/>
      <c r="T91" s="859"/>
      <c r="U91" s="859"/>
      <c r="V91" s="859"/>
      <c r="W91" s="877"/>
      <c r="X91" s="859"/>
      <c r="Y91" s="859"/>
      <c r="Z91" s="859"/>
      <c r="AA91" s="859"/>
      <c r="AB91" s="859"/>
      <c r="AC91" s="859"/>
      <c r="AD91" s="859"/>
      <c r="AE91" s="859"/>
      <c r="AF91" s="859"/>
      <c r="AG91" s="859"/>
      <c r="AH91" s="859"/>
      <c r="AI91" s="859"/>
      <c r="AJ91" s="859"/>
      <c r="AK91" s="859"/>
      <c r="AL91" s="859"/>
      <c r="AM91" s="859"/>
      <c r="AN91" s="859"/>
      <c r="AO91" s="859"/>
      <c r="AP91" s="859"/>
      <c r="AQ91" s="859"/>
      <c r="AR91" s="859"/>
      <c r="AS91" s="859"/>
      <c r="AT91" s="859"/>
      <c r="AU91" s="859"/>
      <c r="AV91" s="859"/>
      <c r="AW91" s="859"/>
      <c r="AX91" s="859"/>
      <c r="AY91" s="859"/>
      <c r="AZ91" s="859"/>
      <c r="BA91" s="859"/>
      <c r="BB91" s="859"/>
      <c r="BC91" s="859"/>
      <c r="BD91" s="859"/>
      <c r="BE91" s="859"/>
      <c r="BF91" s="859"/>
      <c r="BG91" s="859"/>
      <c r="BH91" s="859"/>
      <c r="BI91" s="859"/>
      <c r="BJ91" s="859"/>
    </row>
    <row r="92" spans="17:62" s="875" customFormat="1">
      <c r="Q92" s="859"/>
      <c r="R92" s="859"/>
      <c r="S92" s="859"/>
      <c r="T92" s="859"/>
      <c r="U92" s="859"/>
      <c r="V92" s="859"/>
      <c r="W92" s="877"/>
      <c r="X92" s="859"/>
      <c r="Y92" s="859"/>
      <c r="Z92" s="859"/>
      <c r="AA92" s="859"/>
      <c r="AB92" s="859"/>
      <c r="AC92" s="859"/>
      <c r="AD92" s="859"/>
      <c r="AE92" s="859"/>
      <c r="AF92" s="859"/>
      <c r="AG92" s="859"/>
      <c r="AH92" s="859"/>
      <c r="AI92" s="859"/>
      <c r="AJ92" s="859"/>
      <c r="AK92" s="859"/>
      <c r="AL92" s="859"/>
      <c r="AM92" s="859"/>
      <c r="AN92" s="859"/>
      <c r="AO92" s="859"/>
      <c r="AP92" s="859"/>
      <c r="AQ92" s="859"/>
      <c r="AR92" s="859"/>
      <c r="AS92" s="859"/>
      <c r="AT92" s="859"/>
      <c r="AU92" s="859"/>
      <c r="AV92" s="859"/>
      <c r="AW92" s="859"/>
      <c r="AX92" s="859"/>
      <c r="AY92" s="859"/>
      <c r="AZ92" s="859"/>
      <c r="BA92" s="859"/>
      <c r="BB92" s="859"/>
      <c r="BC92" s="859"/>
      <c r="BD92" s="859"/>
      <c r="BE92" s="859"/>
      <c r="BF92" s="859"/>
      <c r="BG92" s="859"/>
      <c r="BH92" s="859"/>
      <c r="BI92" s="859"/>
      <c r="BJ92" s="859"/>
    </row>
    <row r="93" spans="17:62" s="875" customFormat="1">
      <c r="Q93" s="859"/>
      <c r="R93" s="859"/>
      <c r="S93" s="859"/>
      <c r="T93" s="859"/>
      <c r="U93" s="859"/>
      <c r="V93" s="859"/>
      <c r="W93" s="877"/>
      <c r="X93" s="859"/>
      <c r="Y93" s="859"/>
      <c r="Z93" s="859"/>
      <c r="AA93" s="859"/>
      <c r="AB93" s="859"/>
      <c r="AC93" s="859"/>
      <c r="AD93" s="859"/>
      <c r="AE93" s="859"/>
      <c r="AF93" s="859"/>
      <c r="AG93" s="859"/>
      <c r="AH93" s="859"/>
      <c r="AI93" s="859"/>
      <c r="AJ93" s="859"/>
      <c r="AK93" s="859"/>
      <c r="AL93" s="859"/>
      <c r="AM93" s="859"/>
      <c r="AN93" s="859"/>
      <c r="AO93" s="859"/>
      <c r="AP93" s="859"/>
      <c r="AQ93" s="859"/>
      <c r="AR93" s="859"/>
      <c r="AS93" s="859"/>
      <c r="AT93" s="859"/>
      <c r="AU93" s="859"/>
      <c r="AV93" s="859"/>
      <c r="AW93" s="859"/>
      <c r="AX93" s="859"/>
      <c r="AY93" s="859"/>
      <c r="AZ93" s="859"/>
      <c r="BA93" s="859"/>
      <c r="BB93" s="859"/>
      <c r="BC93" s="859"/>
      <c r="BD93" s="859"/>
      <c r="BE93" s="859"/>
      <c r="BF93" s="859"/>
      <c r="BG93" s="859"/>
      <c r="BH93" s="859"/>
      <c r="BI93" s="859"/>
      <c r="BJ93" s="859"/>
    </row>
    <row r="94" spans="17:62" s="875" customFormat="1">
      <c r="Q94" s="859"/>
      <c r="R94" s="859"/>
      <c r="S94" s="859"/>
      <c r="T94" s="859"/>
      <c r="U94" s="859"/>
      <c r="V94" s="859"/>
      <c r="W94" s="877"/>
      <c r="X94" s="859"/>
      <c r="Y94" s="859"/>
      <c r="Z94" s="859"/>
      <c r="AA94" s="859"/>
      <c r="AB94" s="859"/>
      <c r="AC94" s="859"/>
      <c r="AD94" s="859"/>
      <c r="AE94" s="859"/>
      <c r="AF94" s="859"/>
      <c r="AG94" s="859"/>
      <c r="AH94" s="859"/>
      <c r="AI94" s="859"/>
      <c r="AJ94" s="859"/>
      <c r="AK94" s="859"/>
      <c r="AL94" s="859"/>
      <c r="AM94" s="859"/>
      <c r="AN94" s="859"/>
      <c r="AO94" s="859"/>
      <c r="AP94" s="859"/>
      <c r="AQ94" s="859"/>
      <c r="AR94" s="859"/>
      <c r="AS94" s="859"/>
      <c r="AT94" s="859"/>
      <c r="AU94" s="859"/>
      <c r="AV94" s="859"/>
      <c r="AW94" s="859"/>
      <c r="AX94" s="859"/>
      <c r="AY94" s="859"/>
      <c r="AZ94" s="859"/>
      <c r="BA94" s="859"/>
      <c r="BB94" s="859"/>
      <c r="BC94" s="859"/>
      <c r="BD94" s="859"/>
      <c r="BE94" s="859"/>
      <c r="BF94" s="859"/>
      <c r="BG94" s="859"/>
      <c r="BH94" s="859"/>
      <c r="BI94" s="859"/>
      <c r="BJ94" s="859"/>
    </row>
    <row r="95" spans="17:62" s="875" customFormat="1">
      <c r="Q95" s="859"/>
      <c r="R95" s="859"/>
      <c r="S95" s="859"/>
      <c r="T95" s="859"/>
      <c r="U95" s="859"/>
      <c r="V95" s="859"/>
      <c r="W95" s="877"/>
      <c r="X95" s="859"/>
      <c r="Y95" s="859"/>
      <c r="Z95" s="859"/>
      <c r="AA95" s="859"/>
      <c r="AB95" s="859"/>
      <c r="AC95" s="859"/>
      <c r="AD95" s="859"/>
      <c r="AE95" s="859"/>
      <c r="AF95" s="859"/>
      <c r="AG95" s="859"/>
      <c r="AH95" s="859"/>
      <c r="AI95" s="859"/>
      <c r="AJ95" s="859"/>
      <c r="AK95" s="859"/>
      <c r="AL95" s="859"/>
      <c r="AM95" s="859"/>
      <c r="AN95" s="859"/>
      <c r="AO95" s="859"/>
      <c r="AP95" s="859"/>
      <c r="AQ95" s="859"/>
      <c r="AR95" s="859"/>
      <c r="AS95" s="859"/>
      <c r="AT95" s="859"/>
      <c r="AU95" s="859"/>
      <c r="AV95" s="859"/>
      <c r="AW95" s="859"/>
      <c r="AX95" s="859"/>
      <c r="AY95" s="859"/>
      <c r="AZ95" s="859"/>
      <c r="BA95" s="859"/>
      <c r="BB95" s="859"/>
      <c r="BC95" s="859"/>
      <c r="BD95" s="859"/>
      <c r="BE95" s="859"/>
      <c r="BF95" s="859"/>
      <c r="BG95" s="859"/>
      <c r="BH95" s="859"/>
      <c r="BI95" s="859"/>
      <c r="BJ95" s="859"/>
    </row>
    <row r="96" spans="17:62" s="875" customFormat="1">
      <c r="Q96" s="859"/>
      <c r="R96" s="859"/>
      <c r="S96" s="859"/>
      <c r="T96" s="859"/>
      <c r="U96" s="859"/>
      <c r="V96" s="859"/>
      <c r="W96" s="877"/>
      <c r="X96" s="859"/>
      <c r="Y96" s="859"/>
      <c r="Z96" s="859"/>
      <c r="AA96" s="859"/>
      <c r="AB96" s="859"/>
      <c r="AC96" s="859"/>
      <c r="AD96" s="859"/>
      <c r="AE96" s="859"/>
      <c r="AF96" s="859"/>
      <c r="AG96" s="859"/>
      <c r="AH96" s="859"/>
      <c r="AI96" s="859"/>
      <c r="AJ96" s="859"/>
      <c r="AK96" s="859"/>
      <c r="AL96" s="859"/>
      <c r="AM96" s="859"/>
      <c r="AN96" s="859"/>
      <c r="AO96" s="859"/>
      <c r="AP96" s="859"/>
      <c r="AQ96" s="859"/>
      <c r="AR96" s="859"/>
      <c r="AS96" s="859"/>
      <c r="AT96" s="859"/>
      <c r="AU96" s="859"/>
      <c r="AV96" s="859"/>
      <c r="AW96" s="859"/>
      <c r="AX96" s="859"/>
      <c r="AY96" s="859"/>
      <c r="AZ96" s="859"/>
      <c r="BA96" s="859"/>
      <c r="BB96" s="859"/>
      <c r="BC96" s="859"/>
      <c r="BD96" s="859"/>
      <c r="BE96" s="859"/>
      <c r="BF96" s="859"/>
      <c r="BG96" s="859"/>
      <c r="BH96" s="859"/>
      <c r="BI96" s="859"/>
      <c r="BJ96" s="859"/>
    </row>
    <row r="97" spans="17:62" s="875" customFormat="1">
      <c r="Q97" s="859"/>
      <c r="R97" s="859"/>
      <c r="S97" s="859"/>
      <c r="T97" s="859"/>
      <c r="U97" s="859"/>
      <c r="V97" s="859"/>
      <c r="W97" s="877"/>
      <c r="X97" s="859"/>
      <c r="Y97" s="859"/>
      <c r="Z97" s="859"/>
      <c r="AA97" s="859"/>
      <c r="AB97" s="859"/>
      <c r="AC97" s="859"/>
      <c r="AD97" s="859"/>
      <c r="AE97" s="859"/>
      <c r="AF97" s="859"/>
      <c r="AG97" s="859"/>
      <c r="AH97" s="859"/>
      <c r="AI97" s="859"/>
      <c r="AJ97" s="859"/>
      <c r="AK97" s="859"/>
      <c r="AL97" s="859"/>
      <c r="AM97" s="859"/>
      <c r="AN97" s="859"/>
      <c r="AO97" s="859"/>
      <c r="AP97" s="859"/>
      <c r="AQ97" s="859"/>
      <c r="AR97" s="859"/>
      <c r="AS97" s="859"/>
      <c r="AT97" s="859"/>
      <c r="AU97" s="859"/>
      <c r="AV97" s="859"/>
      <c r="AW97" s="859"/>
      <c r="AX97" s="859"/>
      <c r="AY97" s="859"/>
      <c r="AZ97" s="859"/>
      <c r="BA97" s="859"/>
      <c r="BB97" s="859"/>
      <c r="BC97" s="859"/>
      <c r="BD97" s="859"/>
      <c r="BE97" s="859"/>
      <c r="BF97" s="859"/>
      <c r="BG97" s="859"/>
      <c r="BH97" s="859"/>
      <c r="BI97" s="859"/>
      <c r="BJ97" s="859"/>
    </row>
    <row r="98" spans="17:62" s="875" customFormat="1">
      <c r="Q98" s="859"/>
      <c r="R98" s="859"/>
      <c r="S98" s="859"/>
      <c r="T98" s="859"/>
      <c r="U98" s="859"/>
      <c r="V98" s="859"/>
      <c r="W98" s="877"/>
      <c r="X98" s="859"/>
      <c r="Y98" s="859"/>
      <c r="Z98" s="859"/>
      <c r="AA98" s="859"/>
      <c r="AB98" s="859"/>
      <c r="AC98" s="859"/>
      <c r="AD98" s="859"/>
      <c r="AE98" s="859"/>
      <c r="AF98" s="859"/>
      <c r="AG98" s="859"/>
      <c r="AH98" s="859"/>
      <c r="AI98" s="859"/>
      <c r="AJ98" s="859"/>
      <c r="AK98" s="859"/>
      <c r="AL98" s="859"/>
      <c r="AM98" s="859"/>
      <c r="AN98" s="859"/>
      <c r="AO98" s="859"/>
      <c r="AP98" s="859"/>
      <c r="AQ98" s="859"/>
      <c r="AR98" s="859"/>
      <c r="AS98" s="859"/>
      <c r="AT98" s="859"/>
      <c r="AU98" s="859"/>
      <c r="AV98" s="859"/>
      <c r="AW98" s="859"/>
      <c r="AX98" s="859"/>
      <c r="AY98" s="859"/>
      <c r="AZ98" s="859"/>
      <c r="BA98" s="859"/>
      <c r="BB98" s="859"/>
      <c r="BC98" s="859"/>
      <c r="BD98" s="859"/>
      <c r="BE98" s="859"/>
      <c r="BF98" s="859"/>
      <c r="BG98" s="859"/>
      <c r="BH98" s="859"/>
      <c r="BI98" s="859"/>
      <c r="BJ98" s="859"/>
    </row>
    <row r="99" spans="17:62" s="875" customFormat="1">
      <c r="Q99" s="859"/>
      <c r="R99" s="859"/>
      <c r="S99" s="859"/>
      <c r="T99" s="859"/>
      <c r="U99" s="859"/>
      <c r="V99" s="859"/>
      <c r="W99" s="877"/>
      <c r="X99" s="859"/>
      <c r="Y99" s="859"/>
      <c r="Z99" s="859"/>
      <c r="AA99" s="859"/>
      <c r="AB99" s="859"/>
      <c r="AC99" s="859"/>
      <c r="AD99" s="859"/>
      <c r="AE99" s="859"/>
      <c r="AF99" s="859"/>
      <c r="AG99" s="859"/>
      <c r="AH99" s="859"/>
      <c r="AI99" s="859"/>
      <c r="AJ99" s="859"/>
      <c r="AK99" s="859"/>
      <c r="AL99" s="859"/>
      <c r="AM99" s="859"/>
      <c r="AN99" s="859"/>
      <c r="AO99" s="859"/>
      <c r="AP99" s="859"/>
      <c r="AQ99" s="859"/>
      <c r="AR99" s="859"/>
      <c r="AS99" s="859"/>
      <c r="AT99" s="859"/>
      <c r="AU99" s="859"/>
      <c r="AV99" s="859"/>
      <c r="AW99" s="859"/>
      <c r="AX99" s="859"/>
      <c r="AY99" s="859"/>
      <c r="AZ99" s="859"/>
      <c r="BA99" s="859"/>
      <c r="BB99" s="859"/>
      <c r="BC99" s="859"/>
      <c r="BD99" s="859"/>
      <c r="BE99" s="859"/>
      <c r="BF99" s="859"/>
      <c r="BG99" s="859"/>
      <c r="BH99" s="859"/>
      <c r="BI99" s="859"/>
      <c r="BJ99" s="859"/>
    </row>
    <row r="100" spans="17:62" s="875" customFormat="1">
      <c r="Q100" s="859"/>
      <c r="R100" s="859"/>
      <c r="S100" s="859"/>
      <c r="T100" s="859"/>
      <c r="U100" s="859"/>
      <c r="V100" s="859"/>
      <c r="W100" s="877"/>
      <c r="X100" s="859"/>
      <c r="Y100" s="859"/>
      <c r="Z100" s="859"/>
      <c r="AA100" s="859"/>
      <c r="AB100" s="859"/>
      <c r="AC100" s="859"/>
      <c r="AD100" s="859"/>
      <c r="AE100" s="859"/>
      <c r="AF100" s="859"/>
      <c r="AG100" s="859"/>
      <c r="AH100" s="859"/>
      <c r="AI100" s="859"/>
      <c r="AJ100" s="859"/>
      <c r="AK100" s="859"/>
      <c r="AL100" s="859"/>
      <c r="AM100" s="859"/>
      <c r="AN100" s="859"/>
      <c r="AO100" s="859"/>
      <c r="AP100" s="859"/>
      <c r="AQ100" s="859"/>
      <c r="AR100" s="859"/>
      <c r="AS100" s="859"/>
      <c r="AT100" s="859"/>
      <c r="AU100" s="859"/>
      <c r="AV100" s="859"/>
      <c r="AW100" s="859"/>
      <c r="AX100" s="859"/>
      <c r="AY100" s="859"/>
      <c r="AZ100" s="859"/>
      <c r="BA100" s="859"/>
      <c r="BB100" s="859"/>
      <c r="BC100" s="859"/>
      <c r="BD100" s="859"/>
      <c r="BE100" s="859"/>
      <c r="BF100" s="859"/>
      <c r="BG100" s="859"/>
      <c r="BH100" s="859"/>
      <c r="BI100" s="859"/>
      <c r="BJ100" s="859"/>
    </row>
    <row r="101" spans="17:62" s="875" customFormat="1">
      <c r="Q101" s="859"/>
      <c r="R101" s="859"/>
      <c r="S101" s="859"/>
      <c r="T101" s="859"/>
      <c r="U101" s="859"/>
      <c r="V101" s="859"/>
      <c r="W101" s="877"/>
      <c r="X101" s="859"/>
      <c r="Y101" s="859"/>
      <c r="Z101" s="859"/>
      <c r="AA101" s="859"/>
      <c r="AB101" s="859"/>
      <c r="AC101" s="859"/>
      <c r="AD101" s="859"/>
      <c r="AE101" s="859"/>
      <c r="AF101" s="859"/>
      <c r="AG101" s="859"/>
      <c r="AH101" s="859"/>
      <c r="AI101" s="859"/>
      <c r="AJ101" s="859"/>
      <c r="AK101" s="859"/>
      <c r="AL101" s="859"/>
      <c r="AM101" s="859"/>
      <c r="AN101" s="859"/>
      <c r="AO101" s="859"/>
      <c r="AP101" s="859"/>
      <c r="AQ101" s="859"/>
      <c r="AR101" s="859"/>
      <c r="AS101" s="859"/>
      <c r="AT101" s="859"/>
      <c r="AU101" s="859"/>
      <c r="AV101" s="859"/>
      <c r="AW101" s="859"/>
      <c r="AX101" s="859"/>
      <c r="AY101" s="859"/>
      <c r="AZ101" s="859"/>
      <c r="BA101" s="859"/>
      <c r="BB101" s="859"/>
      <c r="BC101" s="859"/>
      <c r="BD101" s="859"/>
      <c r="BE101" s="859"/>
      <c r="BF101" s="859"/>
      <c r="BG101" s="859"/>
      <c r="BH101" s="859"/>
      <c r="BI101" s="859"/>
      <c r="BJ101" s="859"/>
    </row>
    <row r="102" spans="17:62" s="875" customFormat="1">
      <c r="Q102" s="859"/>
      <c r="R102" s="859"/>
      <c r="S102" s="859"/>
      <c r="T102" s="859"/>
      <c r="U102" s="859"/>
      <c r="V102" s="859"/>
      <c r="W102" s="877"/>
      <c r="X102" s="859"/>
      <c r="Y102" s="859"/>
      <c r="Z102" s="859"/>
      <c r="AA102" s="859"/>
      <c r="AB102" s="859"/>
      <c r="AC102" s="859"/>
      <c r="AD102" s="859"/>
      <c r="AE102" s="859"/>
      <c r="AF102" s="859"/>
      <c r="AG102" s="859"/>
      <c r="AH102" s="859"/>
      <c r="AI102" s="859"/>
      <c r="AJ102" s="859"/>
      <c r="AK102" s="859"/>
      <c r="AL102" s="859"/>
      <c r="AM102" s="859"/>
      <c r="AN102" s="859"/>
      <c r="AO102" s="859"/>
      <c r="AP102" s="859"/>
      <c r="AQ102" s="859"/>
      <c r="AR102" s="859"/>
      <c r="AS102" s="859"/>
      <c r="AT102" s="859"/>
      <c r="AU102" s="859"/>
      <c r="AV102" s="859"/>
      <c r="AW102" s="859"/>
      <c r="AX102" s="859"/>
      <c r="AY102" s="859"/>
      <c r="AZ102" s="859"/>
      <c r="BA102" s="859"/>
      <c r="BB102" s="859"/>
      <c r="BC102" s="859"/>
      <c r="BD102" s="859"/>
      <c r="BE102" s="859"/>
      <c r="BF102" s="859"/>
      <c r="BG102" s="859"/>
      <c r="BH102" s="859"/>
      <c r="BI102" s="859"/>
      <c r="BJ102" s="859"/>
    </row>
    <row r="103" spans="17:62" s="875" customFormat="1">
      <c r="Q103" s="859"/>
      <c r="R103" s="859"/>
      <c r="S103" s="859"/>
      <c r="T103" s="859"/>
      <c r="U103" s="859"/>
      <c r="V103" s="859"/>
      <c r="W103" s="877"/>
      <c r="X103" s="859"/>
      <c r="Y103" s="859"/>
      <c r="Z103" s="859"/>
      <c r="AA103" s="859"/>
      <c r="AB103" s="859"/>
      <c r="AC103" s="859"/>
      <c r="AD103" s="859"/>
      <c r="AE103" s="859"/>
      <c r="AF103" s="859"/>
      <c r="AG103" s="859"/>
      <c r="AH103" s="859"/>
      <c r="AI103" s="859"/>
      <c r="AJ103" s="859"/>
      <c r="AK103" s="859"/>
      <c r="AL103" s="859"/>
      <c r="AM103" s="859"/>
      <c r="AN103" s="859"/>
      <c r="AO103" s="859"/>
      <c r="AP103" s="859"/>
      <c r="AQ103" s="859"/>
      <c r="AR103" s="859"/>
      <c r="AS103" s="859"/>
      <c r="AT103" s="859"/>
      <c r="AU103" s="859"/>
      <c r="AV103" s="859"/>
      <c r="AW103" s="859"/>
      <c r="AX103" s="859"/>
      <c r="AY103" s="859"/>
      <c r="AZ103" s="859"/>
      <c r="BA103" s="859"/>
      <c r="BB103" s="859"/>
      <c r="BC103" s="859"/>
      <c r="BD103" s="859"/>
      <c r="BE103" s="859"/>
      <c r="BF103" s="859"/>
      <c r="BG103" s="859"/>
      <c r="BH103" s="859"/>
      <c r="BI103" s="859"/>
      <c r="BJ103" s="859"/>
    </row>
    <row r="104" spans="17:62" s="875" customFormat="1">
      <c r="Q104" s="859"/>
      <c r="R104" s="859"/>
      <c r="S104" s="859"/>
      <c r="T104" s="859"/>
      <c r="U104" s="859"/>
      <c r="V104" s="859"/>
      <c r="W104" s="877"/>
      <c r="X104" s="859"/>
      <c r="Y104" s="859"/>
      <c r="Z104" s="859"/>
      <c r="AA104" s="859"/>
      <c r="AB104" s="859"/>
      <c r="AC104" s="859"/>
      <c r="AD104" s="859"/>
      <c r="AE104" s="859"/>
      <c r="AF104" s="859"/>
      <c r="AG104" s="859"/>
      <c r="AH104" s="859"/>
      <c r="AI104" s="859"/>
      <c r="AJ104" s="859"/>
      <c r="AK104" s="859"/>
      <c r="AL104" s="859"/>
      <c r="AM104" s="859"/>
      <c r="AN104" s="859"/>
      <c r="AO104" s="859"/>
      <c r="AP104" s="859"/>
      <c r="AQ104" s="859"/>
      <c r="AR104" s="859"/>
      <c r="AS104" s="859"/>
      <c r="AT104" s="859"/>
      <c r="AU104" s="859"/>
      <c r="AV104" s="859"/>
      <c r="AW104" s="859"/>
      <c r="AX104" s="859"/>
      <c r="AY104" s="859"/>
      <c r="AZ104" s="859"/>
      <c r="BA104" s="859"/>
      <c r="BB104" s="859"/>
      <c r="BC104" s="859"/>
      <c r="BD104" s="859"/>
      <c r="BE104" s="859"/>
      <c r="BF104" s="859"/>
      <c r="BG104" s="859"/>
      <c r="BH104" s="859"/>
      <c r="BI104" s="859"/>
      <c r="BJ104" s="859"/>
    </row>
    <row r="105" spans="17:62" s="875" customFormat="1">
      <c r="Q105" s="859"/>
      <c r="R105" s="859"/>
      <c r="S105" s="859"/>
      <c r="T105" s="859"/>
      <c r="U105" s="859"/>
      <c r="V105" s="859"/>
      <c r="W105" s="877"/>
      <c r="X105" s="859"/>
      <c r="Y105" s="859"/>
      <c r="Z105" s="859"/>
      <c r="AA105" s="859"/>
      <c r="AB105" s="859"/>
      <c r="AC105" s="859"/>
      <c r="AD105" s="859"/>
      <c r="AE105" s="859"/>
      <c r="AF105" s="859"/>
      <c r="AG105" s="859"/>
      <c r="AH105" s="859"/>
      <c r="AI105" s="859"/>
      <c r="AJ105" s="859"/>
      <c r="AK105" s="859"/>
      <c r="AL105" s="859"/>
      <c r="AM105" s="859"/>
      <c r="AN105" s="859"/>
      <c r="AO105" s="859"/>
      <c r="AP105" s="859"/>
      <c r="AQ105" s="859"/>
      <c r="AR105" s="859"/>
      <c r="AS105" s="859"/>
      <c r="AT105" s="859"/>
      <c r="AU105" s="859"/>
      <c r="AV105" s="859"/>
      <c r="AW105" s="859"/>
      <c r="AX105" s="859"/>
      <c r="AY105" s="859"/>
      <c r="AZ105" s="859"/>
      <c r="BA105" s="859"/>
      <c r="BB105" s="859"/>
      <c r="BC105" s="859"/>
      <c r="BD105" s="859"/>
      <c r="BE105" s="859"/>
      <c r="BF105" s="859"/>
      <c r="BG105" s="859"/>
      <c r="BH105" s="859"/>
      <c r="BI105" s="859"/>
      <c r="BJ105" s="859"/>
    </row>
    <row r="106" spans="17:62" s="875" customFormat="1">
      <c r="Q106" s="859"/>
      <c r="R106" s="859"/>
      <c r="S106" s="859"/>
      <c r="T106" s="859"/>
      <c r="U106" s="859"/>
      <c r="V106" s="859"/>
      <c r="W106" s="877"/>
      <c r="X106" s="859"/>
      <c r="Y106" s="859"/>
      <c r="Z106" s="859"/>
      <c r="AA106" s="859"/>
      <c r="AB106" s="859"/>
      <c r="AC106" s="859"/>
      <c r="AD106" s="859"/>
      <c r="AE106" s="859"/>
      <c r="AF106" s="859"/>
      <c r="AG106" s="859"/>
      <c r="AH106" s="859"/>
      <c r="AI106" s="859"/>
      <c r="AJ106" s="859"/>
      <c r="AK106" s="859"/>
      <c r="AL106" s="859"/>
      <c r="AM106" s="859"/>
      <c r="AN106" s="859"/>
      <c r="AO106" s="859"/>
      <c r="AP106" s="859"/>
      <c r="AQ106" s="859"/>
      <c r="AR106" s="859"/>
      <c r="AS106" s="859"/>
      <c r="AT106" s="859"/>
      <c r="AU106" s="859"/>
      <c r="AV106" s="859"/>
      <c r="AW106" s="859"/>
      <c r="AX106" s="859"/>
      <c r="AY106" s="859"/>
      <c r="AZ106" s="859"/>
      <c r="BA106" s="859"/>
      <c r="BB106" s="859"/>
      <c r="BC106" s="859"/>
      <c r="BD106" s="859"/>
      <c r="BE106" s="859"/>
      <c r="BF106" s="859"/>
      <c r="BG106" s="859"/>
      <c r="BH106" s="859"/>
      <c r="BI106" s="859"/>
      <c r="BJ106" s="859"/>
    </row>
    <row r="107" spans="17:62" s="875" customFormat="1">
      <c r="Q107" s="859"/>
      <c r="R107" s="859"/>
      <c r="S107" s="859"/>
      <c r="T107" s="859"/>
      <c r="U107" s="859"/>
      <c r="V107" s="859"/>
      <c r="W107" s="877"/>
      <c r="X107" s="859"/>
      <c r="Y107" s="859"/>
      <c r="Z107" s="859"/>
      <c r="AA107" s="859"/>
      <c r="AB107" s="859"/>
      <c r="AC107" s="859"/>
      <c r="AD107" s="859"/>
      <c r="AE107" s="859"/>
      <c r="AF107" s="859"/>
      <c r="AG107" s="859"/>
      <c r="AH107" s="859"/>
      <c r="AI107" s="859"/>
      <c r="AJ107" s="859"/>
      <c r="AK107" s="859"/>
      <c r="AL107" s="859"/>
      <c r="AM107" s="859"/>
      <c r="AN107" s="859"/>
      <c r="AO107" s="859"/>
      <c r="AP107" s="859"/>
      <c r="AQ107" s="859"/>
      <c r="AR107" s="859"/>
      <c r="AS107" s="859"/>
      <c r="AT107" s="859"/>
      <c r="AU107" s="859"/>
      <c r="AV107" s="859"/>
      <c r="AW107" s="859"/>
      <c r="AX107" s="859"/>
      <c r="AY107" s="859"/>
      <c r="AZ107" s="859"/>
      <c r="BA107" s="859"/>
      <c r="BB107" s="859"/>
      <c r="BC107" s="859"/>
      <c r="BD107" s="859"/>
      <c r="BE107" s="859"/>
      <c r="BF107" s="859"/>
      <c r="BG107" s="859"/>
      <c r="BH107" s="859"/>
      <c r="BI107" s="859"/>
      <c r="BJ107" s="859"/>
    </row>
    <row r="108" spans="17:62" s="875" customFormat="1">
      <c r="Q108" s="859"/>
      <c r="R108" s="859"/>
      <c r="S108" s="859"/>
      <c r="T108" s="859"/>
      <c r="U108" s="859"/>
      <c r="V108" s="859"/>
      <c r="W108" s="877"/>
      <c r="X108" s="859"/>
      <c r="Y108" s="859"/>
      <c r="Z108" s="859"/>
      <c r="AA108" s="859"/>
      <c r="AB108" s="859"/>
      <c r="AC108" s="859"/>
      <c r="AD108" s="859"/>
      <c r="AE108" s="859"/>
      <c r="AF108" s="859"/>
      <c r="AG108" s="859"/>
      <c r="AH108" s="859"/>
      <c r="AI108" s="859"/>
      <c r="AJ108" s="859"/>
      <c r="AK108" s="859"/>
      <c r="AL108" s="859"/>
      <c r="AM108" s="859"/>
      <c r="AN108" s="859"/>
      <c r="AO108" s="859"/>
      <c r="AP108" s="859"/>
      <c r="AQ108" s="859"/>
      <c r="AR108" s="859"/>
      <c r="AS108" s="859"/>
      <c r="AT108" s="859"/>
      <c r="AU108" s="859"/>
      <c r="AV108" s="859"/>
      <c r="AW108" s="859"/>
      <c r="AX108" s="859"/>
      <c r="AY108" s="859"/>
      <c r="AZ108" s="859"/>
      <c r="BA108" s="859"/>
      <c r="BB108" s="859"/>
      <c r="BC108" s="859"/>
      <c r="BD108" s="859"/>
      <c r="BE108" s="859"/>
      <c r="BF108" s="859"/>
      <c r="BG108" s="859"/>
      <c r="BH108" s="859"/>
      <c r="BI108" s="859"/>
      <c r="BJ108" s="859"/>
    </row>
    <row r="109" spans="17:62" s="875" customFormat="1">
      <c r="Q109" s="859"/>
      <c r="R109" s="859"/>
      <c r="S109" s="859"/>
      <c r="T109" s="859"/>
      <c r="U109" s="859"/>
      <c r="V109" s="859"/>
      <c r="W109" s="877"/>
      <c r="X109" s="859"/>
      <c r="Y109" s="859"/>
      <c r="Z109" s="859"/>
      <c r="AA109" s="859"/>
      <c r="AB109" s="859"/>
      <c r="AC109" s="859"/>
      <c r="AD109" s="859"/>
      <c r="AE109" s="859"/>
      <c r="AF109" s="859"/>
      <c r="AG109" s="859"/>
      <c r="AH109" s="859"/>
      <c r="AI109" s="859"/>
      <c r="AJ109" s="859"/>
      <c r="AK109" s="859"/>
      <c r="AL109" s="859"/>
      <c r="AM109" s="859"/>
      <c r="AN109" s="859"/>
      <c r="AO109" s="859"/>
      <c r="AP109" s="859"/>
      <c r="AQ109" s="859"/>
      <c r="AR109" s="859"/>
      <c r="AS109" s="859"/>
      <c r="AT109" s="859"/>
      <c r="AU109" s="859"/>
      <c r="AV109" s="859"/>
      <c r="AW109" s="859"/>
      <c r="AX109" s="859"/>
      <c r="AY109" s="859"/>
      <c r="AZ109" s="859"/>
      <c r="BA109" s="859"/>
      <c r="BB109" s="859"/>
      <c r="BC109" s="859"/>
      <c r="BD109" s="859"/>
      <c r="BE109" s="859"/>
      <c r="BF109" s="859"/>
      <c r="BG109" s="859"/>
      <c r="BH109" s="859"/>
      <c r="BI109" s="859"/>
      <c r="BJ109" s="859"/>
    </row>
    <row r="110" spans="17:62" s="875" customFormat="1">
      <c r="Q110" s="859"/>
      <c r="R110" s="859"/>
      <c r="S110" s="859"/>
      <c r="T110" s="859"/>
      <c r="U110" s="859"/>
      <c r="V110" s="859"/>
      <c r="W110" s="877"/>
      <c r="X110" s="859"/>
      <c r="Y110" s="859"/>
      <c r="Z110" s="859"/>
      <c r="AA110" s="859"/>
      <c r="AB110" s="859"/>
      <c r="AC110" s="859"/>
      <c r="AD110" s="859"/>
      <c r="AE110" s="859"/>
      <c r="AF110" s="859"/>
      <c r="AG110" s="859"/>
      <c r="AH110" s="859"/>
      <c r="AI110" s="859"/>
      <c r="AJ110" s="859"/>
      <c r="AK110" s="859"/>
      <c r="AL110" s="859"/>
      <c r="AM110" s="859"/>
      <c r="AN110" s="859"/>
      <c r="AO110" s="859"/>
      <c r="AP110" s="859"/>
      <c r="AQ110" s="859"/>
      <c r="AR110" s="859"/>
      <c r="AS110" s="859"/>
      <c r="AT110" s="859"/>
      <c r="AU110" s="859"/>
      <c r="AV110" s="859"/>
      <c r="AW110" s="859"/>
      <c r="AX110" s="859"/>
      <c r="AY110" s="859"/>
      <c r="AZ110" s="859"/>
      <c r="BA110" s="859"/>
      <c r="BB110" s="859"/>
      <c r="BC110" s="859"/>
      <c r="BD110" s="859"/>
      <c r="BE110" s="859"/>
      <c r="BF110" s="859"/>
      <c r="BG110" s="859"/>
      <c r="BH110" s="859"/>
      <c r="BI110" s="859"/>
      <c r="BJ110" s="859"/>
    </row>
    <row r="111" spans="17:62" s="875" customFormat="1">
      <c r="Q111" s="859"/>
      <c r="R111" s="859"/>
      <c r="S111" s="859"/>
      <c r="T111" s="859"/>
      <c r="U111" s="859"/>
      <c r="V111" s="859"/>
      <c r="W111" s="877"/>
      <c r="X111" s="859"/>
      <c r="Y111" s="859"/>
      <c r="Z111" s="859"/>
      <c r="AA111" s="859"/>
      <c r="AB111" s="859"/>
      <c r="AC111" s="859"/>
      <c r="AD111" s="859"/>
      <c r="AE111" s="859"/>
      <c r="AF111" s="859"/>
      <c r="AG111" s="859"/>
      <c r="AH111" s="859"/>
      <c r="AI111" s="859"/>
      <c r="AJ111" s="859"/>
      <c r="AK111" s="859"/>
      <c r="AL111" s="859"/>
      <c r="AM111" s="859"/>
      <c r="AN111" s="859"/>
      <c r="AO111" s="859"/>
      <c r="AP111" s="859"/>
      <c r="AQ111" s="859"/>
      <c r="AR111" s="859"/>
      <c r="AS111" s="859"/>
      <c r="AT111" s="859"/>
      <c r="AU111" s="859"/>
      <c r="AV111" s="859"/>
      <c r="AW111" s="859"/>
      <c r="AX111" s="859"/>
      <c r="AY111" s="859"/>
      <c r="AZ111" s="859"/>
      <c r="BA111" s="859"/>
      <c r="BB111" s="859"/>
      <c r="BC111" s="859"/>
      <c r="BD111" s="859"/>
      <c r="BE111" s="859"/>
      <c r="BF111" s="859"/>
      <c r="BG111" s="859"/>
      <c r="BH111" s="859"/>
      <c r="BI111" s="859"/>
      <c r="BJ111" s="859"/>
    </row>
    <row r="112" spans="17:62" s="875" customFormat="1">
      <c r="Q112" s="859"/>
      <c r="R112" s="859"/>
      <c r="S112" s="859"/>
      <c r="T112" s="859"/>
      <c r="U112" s="859"/>
      <c r="V112" s="859"/>
      <c r="W112" s="877"/>
      <c r="X112" s="859"/>
      <c r="Y112" s="859"/>
      <c r="Z112" s="859"/>
      <c r="AA112" s="859"/>
      <c r="AB112" s="859"/>
      <c r="AC112" s="859"/>
      <c r="AD112" s="859"/>
      <c r="AE112" s="859"/>
      <c r="AF112" s="859"/>
      <c r="AG112" s="859"/>
      <c r="AH112" s="859"/>
      <c r="AI112" s="859"/>
      <c r="AJ112" s="859"/>
      <c r="AK112" s="859"/>
      <c r="AL112" s="859"/>
      <c r="AM112" s="859"/>
      <c r="AN112" s="859"/>
      <c r="AO112" s="859"/>
      <c r="AP112" s="859"/>
      <c r="AQ112" s="859"/>
      <c r="AR112" s="859"/>
      <c r="AS112" s="859"/>
      <c r="AT112" s="859"/>
      <c r="AU112" s="859"/>
      <c r="AV112" s="859"/>
      <c r="AW112" s="859"/>
      <c r="AX112" s="859"/>
      <c r="AY112" s="859"/>
      <c r="AZ112" s="859"/>
      <c r="BA112" s="859"/>
      <c r="BB112" s="859"/>
      <c r="BC112" s="859"/>
      <c r="BD112" s="859"/>
      <c r="BE112" s="859"/>
      <c r="BF112" s="859"/>
      <c r="BG112" s="859"/>
      <c r="BH112" s="859"/>
      <c r="BI112" s="859"/>
      <c r="BJ112" s="859"/>
    </row>
    <row r="113" spans="17:62" s="875" customFormat="1">
      <c r="Q113" s="859"/>
      <c r="R113" s="859"/>
      <c r="S113" s="859"/>
      <c r="T113" s="859"/>
      <c r="U113" s="859"/>
      <c r="V113" s="859"/>
      <c r="W113" s="877"/>
      <c r="X113" s="859"/>
      <c r="Y113" s="859"/>
      <c r="Z113" s="859"/>
      <c r="AA113" s="859"/>
      <c r="AB113" s="859"/>
      <c r="AC113" s="859"/>
      <c r="AD113" s="859"/>
      <c r="AE113" s="859"/>
      <c r="AF113" s="859"/>
      <c r="AG113" s="859"/>
      <c r="AH113" s="859"/>
      <c r="AI113" s="859"/>
      <c r="AJ113" s="859"/>
      <c r="AK113" s="859"/>
      <c r="AL113" s="859"/>
      <c r="AM113" s="859"/>
      <c r="AN113" s="859"/>
      <c r="AO113" s="859"/>
      <c r="AP113" s="859"/>
      <c r="AQ113" s="859"/>
      <c r="AR113" s="859"/>
      <c r="AS113" s="859"/>
      <c r="AT113" s="859"/>
      <c r="AU113" s="859"/>
      <c r="AV113" s="859"/>
      <c r="AW113" s="859"/>
      <c r="AX113" s="859"/>
      <c r="AY113" s="859"/>
      <c r="AZ113" s="859"/>
      <c r="BA113" s="859"/>
      <c r="BB113" s="859"/>
      <c r="BC113" s="859"/>
      <c r="BD113" s="859"/>
      <c r="BE113" s="859"/>
      <c r="BF113" s="859"/>
      <c r="BG113" s="859"/>
      <c r="BH113" s="859"/>
      <c r="BI113" s="859"/>
      <c r="BJ113" s="859"/>
    </row>
    <row r="114" spans="17:62" s="875" customFormat="1">
      <c r="Q114" s="859"/>
      <c r="R114" s="859"/>
      <c r="S114" s="859"/>
      <c r="T114" s="859"/>
      <c r="U114" s="859"/>
      <c r="V114" s="859"/>
      <c r="W114" s="877"/>
      <c r="X114" s="859"/>
      <c r="Y114" s="859"/>
      <c r="Z114" s="859"/>
      <c r="AA114" s="859"/>
      <c r="AB114" s="859"/>
      <c r="AC114" s="859"/>
      <c r="AD114" s="859"/>
      <c r="AE114" s="859"/>
      <c r="AF114" s="859"/>
      <c r="AG114" s="859"/>
      <c r="AH114" s="859"/>
      <c r="AI114" s="859"/>
      <c r="AJ114" s="859"/>
      <c r="AK114" s="859"/>
      <c r="AL114" s="859"/>
      <c r="AM114" s="859"/>
      <c r="AN114" s="859"/>
      <c r="AO114" s="859"/>
      <c r="AP114" s="859"/>
      <c r="AQ114" s="859"/>
      <c r="AR114" s="859"/>
      <c r="AS114" s="859"/>
      <c r="AT114" s="859"/>
      <c r="AU114" s="859"/>
      <c r="AV114" s="859"/>
      <c r="AW114" s="859"/>
      <c r="AX114" s="859"/>
      <c r="AY114" s="859"/>
      <c r="AZ114" s="859"/>
      <c r="BA114" s="859"/>
      <c r="BB114" s="859"/>
      <c r="BC114" s="859"/>
      <c r="BD114" s="859"/>
      <c r="BE114" s="859"/>
      <c r="BF114" s="859"/>
      <c r="BG114" s="859"/>
      <c r="BH114" s="859"/>
      <c r="BI114" s="859"/>
      <c r="BJ114" s="859"/>
    </row>
    <row r="115" spans="17:62" s="875" customFormat="1">
      <c r="Q115" s="859"/>
      <c r="R115" s="859"/>
      <c r="S115" s="859"/>
      <c r="T115" s="859"/>
      <c r="U115" s="859"/>
      <c r="V115" s="859"/>
      <c r="W115" s="877"/>
      <c r="X115" s="859"/>
      <c r="Y115" s="859"/>
      <c r="Z115" s="859"/>
      <c r="AA115" s="859"/>
      <c r="AB115" s="859"/>
      <c r="AC115" s="859"/>
      <c r="AD115" s="859"/>
      <c r="AE115" s="859"/>
      <c r="AF115" s="859"/>
      <c r="AG115" s="859"/>
      <c r="AH115" s="859"/>
      <c r="AI115" s="859"/>
      <c r="AJ115" s="859"/>
      <c r="AK115" s="859"/>
      <c r="AL115" s="859"/>
      <c r="AM115" s="859"/>
      <c r="AN115" s="859"/>
      <c r="AO115" s="859"/>
      <c r="AP115" s="859"/>
      <c r="AQ115" s="859"/>
      <c r="AR115" s="859"/>
      <c r="AS115" s="859"/>
      <c r="AT115" s="859"/>
      <c r="AU115" s="859"/>
      <c r="AV115" s="859"/>
      <c r="AW115" s="859"/>
      <c r="AX115" s="859"/>
      <c r="AY115" s="859"/>
      <c r="AZ115" s="859"/>
      <c r="BA115" s="859"/>
      <c r="BB115" s="859"/>
      <c r="BC115" s="859"/>
      <c r="BD115" s="859"/>
      <c r="BE115" s="859"/>
      <c r="BF115" s="859"/>
      <c r="BG115" s="859"/>
      <c r="BH115" s="859"/>
      <c r="BI115" s="859"/>
      <c r="BJ115" s="859"/>
    </row>
    <row r="116" spans="17:62" s="875" customFormat="1">
      <c r="Q116" s="859"/>
      <c r="R116" s="859"/>
      <c r="S116" s="859"/>
      <c r="T116" s="859"/>
      <c r="U116" s="859"/>
      <c r="V116" s="859"/>
      <c r="W116" s="877"/>
      <c r="X116" s="859"/>
      <c r="Y116" s="859"/>
      <c r="Z116" s="859"/>
      <c r="AA116" s="859"/>
      <c r="AB116" s="859"/>
      <c r="AC116" s="859"/>
      <c r="AD116" s="859"/>
      <c r="AE116" s="859"/>
      <c r="AF116" s="859"/>
      <c r="AG116" s="859"/>
      <c r="AH116" s="859"/>
      <c r="AI116" s="859"/>
      <c r="AJ116" s="859"/>
      <c r="AK116" s="859"/>
      <c r="AL116" s="859"/>
      <c r="AM116" s="859"/>
      <c r="AN116" s="859"/>
      <c r="AO116" s="859"/>
      <c r="AP116" s="859"/>
      <c r="AQ116" s="859"/>
      <c r="AR116" s="859"/>
      <c r="AS116" s="859"/>
      <c r="AT116" s="859"/>
      <c r="AU116" s="859"/>
      <c r="AV116" s="859"/>
      <c r="AW116" s="859"/>
      <c r="AX116" s="859"/>
      <c r="AY116" s="859"/>
      <c r="AZ116" s="859"/>
      <c r="BA116" s="859"/>
      <c r="BB116" s="859"/>
      <c r="BC116" s="859"/>
      <c r="BD116" s="859"/>
      <c r="BE116" s="859"/>
      <c r="BF116" s="859"/>
      <c r="BG116" s="859"/>
      <c r="BH116" s="859"/>
      <c r="BI116" s="859"/>
      <c r="BJ116" s="859"/>
    </row>
    <row r="117" spans="17:62" s="875" customFormat="1">
      <c r="Q117" s="859"/>
      <c r="R117" s="859"/>
      <c r="S117" s="859"/>
      <c r="T117" s="859"/>
      <c r="U117" s="859"/>
      <c r="V117" s="859"/>
      <c r="W117" s="877"/>
      <c r="X117" s="859"/>
      <c r="Y117" s="859"/>
      <c r="Z117" s="859"/>
      <c r="AA117" s="859"/>
      <c r="AB117" s="859"/>
      <c r="AC117" s="859"/>
      <c r="AD117" s="859"/>
      <c r="AE117" s="859"/>
      <c r="AF117" s="859"/>
      <c r="AG117" s="859"/>
      <c r="AH117" s="859"/>
      <c r="AI117" s="859"/>
      <c r="AJ117" s="859"/>
      <c r="AK117" s="859"/>
      <c r="AL117" s="859"/>
      <c r="AM117" s="859"/>
      <c r="AN117" s="859"/>
      <c r="AO117" s="859"/>
      <c r="AP117" s="859"/>
      <c r="AQ117" s="859"/>
      <c r="AR117" s="859"/>
      <c r="AS117" s="859"/>
      <c r="AT117" s="859"/>
      <c r="AU117" s="859"/>
      <c r="AV117" s="859"/>
      <c r="AW117" s="859"/>
      <c r="AX117" s="859"/>
      <c r="AY117" s="859"/>
      <c r="AZ117" s="859"/>
      <c r="BA117" s="859"/>
      <c r="BB117" s="859"/>
      <c r="BC117" s="859"/>
      <c r="BD117" s="859"/>
      <c r="BE117" s="859"/>
      <c r="BF117" s="859"/>
      <c r="BG117" s="859"/>
      <c r="BH117" s="859"/>
      <c r="BI117" s="859"/>
      <c r="BJ117" s="859"/>
    </row>
    <row r="118" spans="17:62" s="875" customFormat="1">
      <c r="Q118" s="859"/>
      <c r="R118" s="859"/>
      <c r="S118" s="859"/>
      <c r="T118" s="859"/>
      <c r="U118" s="859"/>
      <c r="V118" s="859"/>
      <c r="W118" s="877"/>
      <c r="X118" s="859"/>
      <c r="Y118" s="859"/>
      <c r="Z118" s="859"/>
      <c r="AA118" s="859"/>
      <c r="AB118" s="859"/>
      <c r="AC118" s="859"/>
      <c r="AD118" s="859"/>
      <c r="AE118" s="859"/>
      <c r="AF118" s="859"/>
      <c r="AG118" s="859"/>
      <c r="AH118" s="859"/>
      <c r="AI118" s="859"/>
      <c r="AJ118" s="859"/>
      <c r="AK118" s="859"/>
      <c r="AL118" s="859"/>
      <c r="AM118" s="859"/>
      <c r="AN118" s="859"/>
      <c r="AO118" s="859"/>
      <c r="AP118" s="859"/>
      <c r="AQ118" s="859"/>
      <c r="AR118" s="859"/>
      <c r="AS118" s="859"/>
      <c r="AT118" s="859"/>
      <c r="AU118" s="859"/>
      <c r="AV118" s="859"/>
      <c r="AW118" s="859"/>
      <c r="AX118" s="859"/>
      <c r="AY118" s="859"/>
      <c r="AZ118" s="859"/>
      <c r="BA118" s="859"/>
      <c r="BB118" s="859"/>
      <c r="BC118" s="859"/>
      <c r="BD118" s="859"/>
      <c r="BE118" s="859"/>
      <c r="BF118" s="859"/>
      <c r="BG118" s="859"/>
      <c r="BH118" s="859"/>
      <c r="BI118" s="859"/>
      <c r="BJ118" s="859"/>
    </row>
    <row r="119" spans="17:62" s="875" customFormat="1">
      <c r="Q119" s="859"/>
      <c r="R119" s="859"/>
      <c r="S119" s="859"/>
      <c r="T119" s="859"/>
      <c r="U119" s="859"/>
      <c r="V119" s="859"/>
      <c r="W119" s="877"/>
      <c r="X119" s="859"/>
      <c r="Y119" s="859"/>
      <c r="Z119" s="859"/>
      <c r="AA119" s="859"/>
      <c r="AB119" s="859"/>
      <c r="AC119" s="859"/>
      <c r="AD119" s="859"/>
      <c r="AE119" s="859"/>
      <c r="AF119" s="859"/>
      <c r="AG119" s="859"/>
      <c r="AH119" s="859"/>
      <c r="AI119" s="859"/>
      <c r="AJ119" s="859"/>
      <c r="AK119" s="859"/>
      <c r="AL119" s="859"/>
      <c r="AM119" s="859"/>
      <c r="AN119" s="859"/>
      <c r="AO119" s="859"/>
      <c r="AP119" s="859"/>
      <c r="AQ119" s="859"/>
      <c r="AR119" s="859"/>
      <c r="AS119" s="859"/>
      <c r="AT119" s="859"/>
      <c r="AU119" s="859"/>
      <c r="AV119" s="859"/>
      <c r="AW119" s="859"/>
      <c r="AX119" s="859"/>
      <c r="AY119" s="859"/>
      <c r="AZ119" s="859"/>
      <c r="BA119" s="859"/>
      <c r="BB119" s="859"/>
      <c r="BC119" s="859"/>
      <c r="BD119" s="859"/>
      <c r="BE119" s="859"/>
      <c r="BF119" s="859"/>
      <c r="BG119" s="859"/>
      <c r="BH119" s="859"/>
      <c r="BI119" s="859"/>
      <c r="BJ119" s="859"/>
    </row>
    <row r="120" spans="17:62" s="875" customFormat="1">
      <c r="Q120" s="859"/>
      <c r="R120" s="859"/>
      <c r="S120" s="859"/>
      <c r="T120" s="859"/>
      <c r="U120" s="859"/>
      <c r="V120" s="859"/>
      <c r="W120" s="877"/>
      <c r="X120" s="859"/>
      <c r="Y120" s="859"/>
      <c r="Z120" s="859"/>
      <c r="AA120" s="859"/>
      <c r="AB120" s="859"/>
      <c r="AC120" s="859"/>
      <c r="AD120" s="859"/>
      <c r="AE120" s="859"/>
      <c r="AF120" s="859"/>
      <c r="AG120" s="859"/>
      <c r="AH120" s="859"/>
      <c r="AI120" s="859"/>
      <c r="AJ120" s="859"/>
      <c r="AK120" s="859"/>
      <c r="AL120" s="859"/>
      <c r="AM120" s="859"/>
      <c r="AN120" s="859"/>
      <c r="AO120" s="859"/>
      <c r="AP120" s="859"/>
      <c r="AQ120" s="859"/>
      <c r="AR120" s="859"/>
      <c r="AS120" s="859"/>
      <c r="AT120" s="859"/>
      <c r="AU120" s="859"/>
      <c r="AV120" s="859"/>
      <c r="AW120" s="859"/>
      <c r="AX120" s="859"/>
      <c r="AY120" s="859"/>
      <c r="AZ120" s="859"/>
      <c r="BA120" s="859"/>
      <c r="BB120" s="859"/>
      <c r="BC120" s="859"/>
      <c r="BD120" s="859"/>
      <c r="BE120" s="859"/>
      <c r="BF120" s="859"/>
      <c r="BG120" s="859"/>
      <c r="BH120" s="859"/>
      <c r="BI120" s="859"/>
      <c r="BJ120" s="859"/>
    </row>
    <row r="121" spans="17:62" s="875" customFormat="1">
      <c r="Q121" s="859"/>
      <c r="R121" s="859"/>
      <c r="S121" s="859"/>
      <c r="T121" s="859"/>
      <c r="U121" s="859"/>
      <c r="V121" s="859"/>
      <c r="W121" s="877"/>
      <c r="X121" s="859"/>
      <c r="Y121" s="859"/>
      <c r="Z121" s="859"/>
      <c r="AA121" s="859"/>
      <c r="AB121" s="859"/>
      <c r="AC121" s="859"/>
      <c r="AD121" s="859"/>
      <c r="AE121" s="859"/>
      <c r="AF121" s="859"/>
      <c r="AG121" s="859"/>
      <c r="AH121" s="859"/>
      <c r="AI121" s="859"/>
      <c r="AJ121" s="859"/>
      <c r="AK121" s="859"/>
      <c r="AL121" s="859"/>
      <c r="AM121" s="859"/>
      <c r="AN121" s="859"/>
      <c r="AO121" s="859"/>
      <c r="AP121" s="859"/>
      <c r="AQ121" s="859"/>
      <c r="AR121" s="859"/>
      <c r="AS121" s="859"/>
      <c r="AT121" s="859"/>
      <c r="AU121" s="859"/>
      <c r="AV121" s="859"/>
      <c r="AW121" s="859"/>
      <c r="AX121" s="859"/>
      <c r="AY121" s="859"/>
      <c r="AZ121" s="859"/>
      <c r="BA121" s="859"/>
      <c r="BB121" s="859"/>
      <c r="BC121" s="859"/>
      <c r="BD121" s="859"/>
      <c r="BE121" s="859"/>
      <c r="BF121" s="859"/>
      <c r="BG121" s="859"/>
      <c r="BH121" s="859"/>
      <c r="BI121" s="859"/>
      <c r="BJ121" s="859"/>
    </row>
    <row r="122" spans="17:62" s="875" customFormat="1">
      <c r="Q122" s="859"/>
      <c r="R122" s="859"/>
      <c r="S122" s="859"/>
      <c r="T122" s="859"/>
      <c r="U122" s="859"/>
      <c r="V122" s="859"/>
      <c r="W122" s="877"/>
      <c r="X122" s="859"/>
      <c r="Y122" s="859"/>
      <c r="Z122" s="859"/>
      <c r="AA122" s="859"/>
      <c r="AB122" s="859"/>
      <c r="AC122" s="859"/>
      <c r="AD122" s="859"/>
      <c r="AE122" s="859"/>
      <c r="AF122" s="859"/>
      <c r="AG122" s="859"/>
      <c r="AH122" s="859"/>
      <c r="AI122" s="859"/>
      <c r="AJ122" s="859"/>
      <c r="AK122" s="859"/>
      <c r="AL122" s="859"/>
      <c r="AM122" s="859"/>
      <c r="AN122" s="859"/>
      <c r="AO122" s="859"/>
      <c r="AP122" s="859"/>
      <c r="AQ122" s="859"/>
      <c r="AR122" s="859"/>
      <c r="AS122" s="859"/>
      <c r="AT122" s="859"/>
      <c r="AU122" s="859"/>
      <c r="AV122" s="859"/>
      <c r="AW122" s="859"/>
      <c r="AX122" s="859"/>
      <c r="AY122" s="859"/>
      <c r="AZ122" s="859"/>
      <c r="BA122" s="859"/>
      <c r="BB122" s="859"/>
      <c r="BC122" s="859"/>
      <c r="BD122" s="859"/>
      <c r="BE122" s="859"/>
      <c r="BF122" s="859"/>
      <c r="BG122" s="859"/>
      <c r="BH122" s="859"/>
      <c r="BI122" s="859"/>
      <c r="BJ122" s="859"/>
    </row>
    <row r="123" spans="17:62" s="875" customFormat="1">
      <c r="Q123" s="859"/>
      <c r="R123" s="859"/>
      <c r="S123" s="859"/>
      <c r="T123" s="859"/>
      <c r="U123" s="859"/>
      <c r="V123" s="859"/>
      <c r="W123" s="877"/>
      <c r="X123" s="859"/>
      <c r="Y123" s="859"/>
      <c r="Z123" s="859"/>
      <c r="AA123" s="859"/>
      <c r="AB123" s="859"/>
      <c r="AC123" s="859"/>
      <c r="AD123" s="859"/>
      <c r="AE123" s="859"/>
      <c r="AF123" s="859"/>
      <c r="AG123" s="859"/>
      <c r="AH123" s="859"/>
      <c r="AI123" s="859"/>
      <c r="AJ123" s="859"/>
      <c r="AK123" s="859"/>
      <c r="AL123" s="859"/>
      <c r="AM123" s="859"/>
      <c r="AN123" s="859"/>
      <c r="AO123" s="859"/>
      <c r="AP123" s="859"/>
      <c r="AQ123" s="859"/>
      <c r="AR123" s="859"/>
      <c r="AS123" s="859"/>
      <c r="AT123" s="859"/>
      <c r="AU123" s="859"/>
      <c r="AV123" s="859"/>
      <c r="AW123" s="859"/>
      <c r="AX123" s="859"/>
      <c r="AY123" s="859"/>
      <c r="AZ123" s="859"/>
      <c r="BA123" s="859"/>
      <c r="BB123" s="859"/>
      <c r="BC123" s="859"/>
      <c r="BD123" s="859"/>
      <c r="BE123" s="859"/>
      <c r="BF123" s="859"/>
      <c r="BG123" s="859"/>
      <c r="BH123" s="859"/>
      <c r="BI123" s="859"/>
      <c r="BJ123" s="859"/>
    </row>
    <row r="124" spans="17:62" s="875" customFormat="1">
      <c r="Q124" s="859"/>
      <c r="R124" s="859"/>
      <c r="S124" s="859"/>
      <c r="T124" s="859"/>
      <c r="U124" s="859"/>
      <c r="V124" s="859"/>
      <c r="W124" s="877"/>
      <c r="X124" s="859"/>
      <c r="Y124" s="859"/>
      <c r="Z124" s="859"/>
      <c r="AA124" s="859"/>
      <c r="AB124" s="859"/>
      <c r="AC124" s="859"/>
      <c r="AD124" s="859"/>
      <c r="AE124" s="859"/>
      <c r="AF124" s="859"/>
      <c r="AG124" s="859"/>
      <c r="AH124" s="859"/>
      <c r="AI124" s="859"/>
      <c r="AJ124" s="859"/>
      <c r="AK124" s="859"/>
      <c r="AL124" s="859"/>
      <c r="AM124" s="859"/>
      <c r="AN124" s="859"/>
      <c r="AO124" s="859"/>
      <c r="AP124" s="859"/>
      <c r="AQ124" s="859"/>
      <c r="AR124" s="859"/>
      <c r="AS124" s="859"/>
      <c r="AT124" s="859"/>
      <c r="AU124" s="859"/>
      <c r="AV124" s="859"/>
      <c r="AW124" s="859"/>
      <c r="AX124" s="859"/>
      <c r="AY124" s="859"/>
      <c r="AZ124" s="859"/>
      <c r="BA124" s="859"/>
      <c r="BB124" s="859"/>
      <c r="BC124" s="859"/>
      <c r="BD124" s="859"/>
      <c r="BE124" s="859"/>
      <c r="BF124" s="859"/>
      <c r="BG124" s="859"/>
      <c r="BH124" s="859"/>
      <c r="BI124" s="859"/>
      <c r="BJ124" s="859"/>
    </row>
    <row r="125" spans="17:62" s="875" customFormat="1">
      <c r="Q125" s="859"/>
      <c r="R125" s="859"/>
      <c r="S125" s="859"/>
      <c r="T125" s="859"/>
      <c r="U125" s="859"/>
      <c r="V125" s="859"/>
      <c r="W125" s="877"/>
      <c r="X125" s="859"/>
      <c r="Y125" s="859"/>
      <c r="Z125" s="859"/>
      <c r="AA125" s="859"/>
      <c r="AB125" s="859"/>
      <c r="AC125" s="859"/>
      <c r="AD125" s="859"/>
      <c r="AE125" s="859"/>
      <c r="AF125" s="859"/>
      <c r="AG125" s="859"/>
      <c r="AH125" s="859"/>
      <c r="AI125" s="859"/>
      <c r="AJ125" s="859"/>
      <c r="AK125" s="859"/>
      <c r="AL125" s="859"/>
      <c r="AM125" s="859"/>
      <c r="AN125" s="859"/>
      <c r="AO125" s="859"/>
      <c r="AP125" s="859"/>
      <c r="AQ125" s="859"/>
      <c r="AR125" s="859"/>
      <c r="AS125" s="859"/>
      <c r="AT125" s="859"/>
      <c r="AU125" s="859"/>
      <c r="AV125" s="859"/>
      <c r="AW125" s="859"/>
      <c r="AX125" s="859"/>
      <c r="AY125" s="859"/>
      <c r="AZ125" s="859"/>
      <c r="BA125" s="859"/>
      <c r="BB125" s="859"/>
      <c r="BC125" s="859"/>
      <c r="BD125" s="859"/>
      <c r="BE125" s="859"/>
      <c r="BF125" s="859"/>
      <c r="BG125" s="859"/>
      <c r="BH125" s="859"/>
      <c r="BI125" s="859"/>
      <c r="BJ125" s="859"/>
    </row>
    <row r="126" spans="17:62" s="875" customFormat="1">
      <c r="Q126" s="859"/>
      <c r="R126" s="859"/>
      <c r="S126" s="859"/>
      <c r="T126" s="859"/>
      <c r="U126" s="859"/>
      <c r="V126" s="859"/>
      <c r="W126" s="877"/>
      <c r="X126" s="859"/>
      <c r="Y126" s="859"/>
      <c r="Z126" s="859"/>
      <c r="AA126" s="859"/>
      <c r="AB126" s="859"/>
      <c r="AC126" s="859"/>
      <c r="AD126" s="859"/>
      <c r="AE126" s="859"/>
      <c r="AF126" s="859"/>
      <c r="AG126" s="859"/>
      <c r="AH126" s="859"/>
      <c r="AI126" s="859"/>
      <c r="AJ126" s="859"/>
      <c r="AK126" s="859"/>
      <c r="AL126" s="859"/>
      <c r="AM126" s="859"/>
      <c r="AN126" s="859"/>
      <c r="AO126" s="859"/>
      <c r="AP126" s="859"/>
      <c r="AQ126" s="859"/>
      <c r="AR126" s="859"/>
      <c r="AS126" s="859"/>
      <c r="AT126" s="859"/>
      <c r="AU126" s="859"/>
      <c r="AV126" s="859"/>
      <c r="AW126" s="859"/>
      <c r="AX126" s="859"/>
      <c r="AY126" s="859"/>
      <c r="AZ126" s="859"/>
      <c r="BA126" s="859"/>
      <c r="BB126" s="859"/>
      <c r="BC126" s="859"/>
      <c r="BD126" s="859"/>
      <c r="BE126" s="859"/>
      <c r="BF126" s="859"/>
      <c r="BG126" s="859"/>
      <c r="BH126" s="859"/>
      <c r="BI126" s="859"/>
      <c r="BJ126" s="859"/>
    </row>
    <row r="127" spans="17:62" s="875" customFormat="1">
      <c r="Q127" s="859"/>
      <c r="R127" s="859"/>
      <c r="S127" s="859"/>
      <c r="T127" s="859"/>
      <c r="U127" s="859"/>
      <c r="V127" s="859"/>
      <c r="W127" s="877"/>
      <c r="X127" s="859"/>
      <c r="Y127" s="859"/>
      <c r="Z127" s="859"/>
      <c r="AA127" s="859"/>
      <c r="AB127" s="859"/>
      <c r="AC127" s="859"/>
      <c r="AD127" s="859"/>
      <c r="AE127" s="859"/>
      <c r="AF127" s="859"/>
      <c r="AG127" s="859"/>
      <c r="AH127" s="859"/>
      <c r="AI127" s="859"/>
      <c r="AJ127" s="859"/>
      <c r="AK127" s="859"/>
      <c r="AL127" s="859"/>
      <c r="AM127" s="859"/>
      <c r="AN127" s="859"/>
      <c r="AO127" s="859"/>
      <c r="AP127" s="859"/>
      <c r="AQ127" s="859"/>
      <c r="AR127" s="859"/>
      <c r="AS127" s="859"/>
      <c r="AT127" s="859"/>
      <c r="AU127" s="859"/>
      <c r="AV127" s="859"/>
      <c r="AW127" s="859"/>
      <c r="AX127" s="859"/>
      <c r="AY127" s="859"/>
      <c r="AZ127" s="859"/>
      <c r="BA127" s="859"/>
      <c r="BB127" s="859"/>
      <c r="BC127" s="859"/>
      <c r="BD127" s="859"/>
      <c r="BE127" s="859"/>
      <c r="BF127" s="859"/>
      <c r="BG127" s="859"/>
      <c r="BH127" s="859"/>
      <c r="BI127" s="859"/>
      <c r="BJ127" s="859"/>
    </row>
    <row r="128" spans="17:62" s="875" customFormat="1">
      <c r="Q128" s="859"/>
      <c r="R128" s="859"/>
      <c r="S128" s="859"/>
      <c r="T128" s="859"/>
      <c r="U128" s="859"/>
      <c r="V128" s="859"/>
      <c r="W128" s="877"/>
      <c r="X128" s="859"/>
      <c r="Y128" s="859"/>
      <c r="Z128" s="859"/>
      <c r="AA128" s="859"/>
      <c r="AB128" s="859"/>
      <c r="AC128" s="859"/>
      <c r="AD128" s="859"/>
      <c r="AE128" s="859"/>
      <c r="AF128" s="859"/>
      <c r="AG128" s="859"/>
      <c r="AH128" s="859"/>
      <c r="AI128" s="859"/>
      <c r="AJ128" s="859"/>
      <c r="AK128" s="859"/>
      <c r="AL128" s="859"/>
      <c r="AM128" s="859"/>
      <c r="AN128" s="859"/>
      <c r="AO128" s="859"/>
      <c r="AP128" s="859"/>
      <c r="AQ128" s="859"/>
      <c r="AR128" s="859"/>
      <c r="AS128" s="859"/>
      <c r="AT128" s="859"/>
      <c r="AU128" s="859"/>
      <c r="AV128" s="859"/>
      <c r="AW128" s="859"/>
      <c r="AX128" s="859"/>
      <c r="AY128" s="859"/>
      <c r="AZ128" s="859"/>
      <c r="BA128" s="859"/>
      <c r="BB128" s="859"/>
      <c r="BC128" s="859"/>
      <c r="BD128" s="859"/>
      <c r="BE128" s="859"/>
      <c r="BF128" s="859"/>
      <c r="BG128" s="859"/>
      <c r="BH128" s="859"/>
      <c r="BI128" s="859"/>
      <c r="BJ128" s="859"/>
    </row>
    <row r="129" spans="17:62" s="875" customFormat="1">
      <c r="Q129" s="859"/>
      <c r="R129" s="859"/>
      <c r="S129" s="859"/>
      <c r="T129" s="859"/>
      <c r="U129" s="859"/>
      <c r="V129" s="859"/>
      <c r="W129" s="877"/>
      <c r="X129" s="859"/>
      <c r="Y129" s="859"/>
      <c r="Z129" s="859"/>
      <c r="AA129" s="859"/>
      <c r="AB129" s="859"/>
      <c r="AC129" s="859"/>
      <c r="AD129" s="859"/>
      <c r="AE129" s="859"/>
      <c r="AF129" s="859"/>
      <c r="AG129" s="859"/>
      <c r="AH129" s="859"/>
      <c r="AI129" s="859"/>
      <c r="AJ129" s="859"/>
      <c r="AK129" s="859"/>
      <c r="AL129" s="859"/>
      <c r="AM129" s="859"/>
      <c r="AN129" s="859"/>
      <c r="AO129" s="859"/>
      <c r="AP129" s="859"/>
      <c r="AQ129" s="859"/>
      <c r="AR129" s="859"/>
      <c r="AS129" s="859"/>
      <c r="AT129" s="859"/>
      <c r="AU129" s="859"/>
      <c r="AV129" s="859"/>
      <c r="AW129" s="859"/>
      <c r="AX129" s="859"/>
      <c r="AY129" s="859"/>
      <c r="AZ129" s="859"/>
      <c r="BA129" s="859"/>
      <c r="BB129" s="859"/>
      <c r="BC129" s="859"/>
      <c r="BD129" s="859"/>
      <c r="BE129" s="859"/>
      <c r="BF129" s="859"/>
      <c r="BG129" s="859"/>
      <c r="BH129" s="859"/>
      <c r="BI129" s="859"/>
      <c r="BJ129" s="859"/>
    </row>
    <row r="130" spans="17:62" s="875" customFormat="1">
      <c r="Q130" s="859"/>
      <c r="R130" s="859"/>
      <c r="S130" s="859"/>
      <c r="T130" s="859"/>
      <c r="U130" s="859"/>
      <c r="V130" s="859"/>
      <c r="W130" s="877"/>
      <c r="X130" s="859"/>
      <c r="Y130" s="859"/>
      <c r="Z130" s="859"/>
      <c r="AA130" s="859"/>
      <c r="AB130" s="859"/>
      <c r="AC130" s="859"/>
      <c r="AD130" s="859"/>
      <c r="AE130" s="859"/>
      <c r="AF130" s="859"/>
      <c r="AG130" s="859"/>
      <c r="AH130" s="859"/>
      <c r="AI130" s="859"/>
      <c r="AJ130" s="859"/>
      <c r="AK130" s="859"/>
      <c r="AL130" s="859"/>
      <c r="AM130" s="859"/>
      <c r="AN130" s="859"/>
      <c r="AO130" s="859"/>
      <c r="AP130" s="859"/>
      <c r="AQ130" s="859"/>
      <c r="AR130" s="859"/>
      <c r="AS130" s="859"/>
      <c r="AT130" s="859"/>
      <c r="AU130" s="859"/>
      <c r="AV130" s="859"/>
      <c r="AW130" s="859"/>
      <c r="AX130" s="859"/>
      <c r="AY130" s="859"/>
      <c r="AZ130" s="859"/>
      <c r="BA130" s="859"/>
      <c r="BB130" s="859"/>
      <c r="BC130" s="859"/>
      <c r="BD130" s="859"/>
      <c r="BE130" s="859"/>
      <c r="BF130" s="859"/>
      <c r="BG130" s="859"/>
      <c r="BH130" s="859"/>
      <c r="BI130" s="859"/>
      <c r="BJ130" s="859"/>
    </row>
    <row r="131" spans="17:62" s="875" customFormat="1">
      <c r="Q131" s="859"/>
      <c r="R131" s="859"/>
      <c r="S131" s="859"/>
      <c r="T131" s="859"/>
      <c r="U131" s="859"/>
      <c r="V131" s="859"/>
      <c r="W131" s="877"/>
      <c r="X131" s="859"/>
      <c r="Y131" s="859"/>
      <c r="Z131" s="859"/>
      <c r="AA131" s="859"/>
      <c r="AB131" s="859"/>
      <c r="AC131" s="859"/>
      <c r="AD131" s="859"/>
      <c r="AE131" s="859"/>
      <c r="AF131" s="859"/>
      <c r="AG131" s="859"/>
      <c r="AH131" s="859"/>
      <c r="AI131" s="859"/>
      <c r="AJ131" s="859"/>
      <c r="AK131" s="859"/>
      <c r="AL131" s="859"/>
      <c r="AM131" s="859"/>
      <c r="AN131" s="859"/>
      <c r="AO131" s="859"/>
      <c r="AP131" s="859"/>
      <c r="AQ131" s="859"/>
      <c r="AR131" s="859"/>
      <c r="AS131" s="859"/>
      <c r="AT131" s="859"/>
      <c r="AU131" s="859"/>
      <c r="AV131" s="859"/>
      <c r="AW131" s="859"/>
      <c r="AX131" s="859"/>
      <c r="AY131" s="859"/>
      <c r="AZ131" s="859"/>
      <c r="BA131" s="859"/>
      <c r="BB131" s="859"/>
      <c r="BC131" s="859"/>
      <c r="BD131" s="859"/>
      <c r="BE131" s="859"/>
      <c r="BF131" s="859"/>
      <c r="BG131" s="859"/>
      <c r="BH131" s="859"/>
      <c r="BI131" s="859"/>
      <c r="BJ131" s="859"/>
    </row>
    <row r="132" spans="17:62" s="875" customFormat="1">
      <c r="Q132" s="859"/>
      <c r="R132" s="859"/>
      <c r="S132" s="859"/>
      <c r="T132" s="859"/>
      <c r="U132" s="859"/>
      <c r="V132" s="859"/>
      <c r="W132" s="877"/>
      <c r="X132" s="859"/>
      <c r="Y132" s="859"/>
      <c r="Z132" s="859"/>
      <c r="AA132" s="859"/>
      <c r="AB132" s="859"/>
      <c r="AC132" s="859"/>
      <c r="AD132" s="859"/>
      <c r="AE132" s="859"/>
      <c r="AF132" s="859"/>
      <c r="AG132" s="859"/>
      <c r="AH132" s="859"/>
      <c r="AI132" s="859"/>
      <c r="AJ132" s="859"/>
      <c r="AK132" s="859"/>
      <c r="AL132" s="859"/>
      <c r="AM132" s="859"/>
      <c r="AN132" s="859"/>
      <c r="AO132" s="859"/>
      <c r="AP132" s="859"/>
      <c r="AQ132" s="859"/>
      <c r="AR132" s="859"/>
      <c r="AS132" s="859"/>
      <c r="AT132" s="859"/>
      <c r="AU132" s="859"/>
      <c r="AV132" s="859"/>
      <c r="AW132" s="859"/>
      <c r="AX132" s="859"/>
      <c r="AY132" s="859"/>
      <c r="AZ132" s="859"/>
      <c r="BA132" s="859"/>
      <c r="BB132" s="859"/>
      <c r="BC132" s="859"/>
      <c r="BD132" s="859"/>
      <c r="BE132" s="859"/>
      <c r="BF132" s="859"/>
      <c r="BG132" s="859"/>
      <c r="BH132" s="859"/>
      <c r="BI132" s="859"/>
      <c r="BJ132" s="859"/>
    </row>
    <row r="133" spans="17:62" s="875" customFormat="1">
      <c r="Q133" s="859"/>
      <c r="R133" s="859"/>
      <c r="S133" s="859"/>
      <c r="T133" s="859"/>
      <c r="U133" s="859"/>
      <c r="V133" s="859"/>
      <c r="W133" s="877"/>
      <c r="X133" s="859"/>
      <c r="Y133" s="859"/>
      <c r="Z133" s="859"/>
      <c r="AA133" s="859"/>
      <c r="AB133" s="859"/>
      <c r="AC133" s="859"/>
      <c r="AD133" s="859"/>
      <c r="AE133" s="859"/>
      <c r="AF133" s="859"/>
      <c r="AG133" s="859"/>
      <c r="AH133" s="859"/>
      <c r="AI133" s="859"/>
      <c r="AJ133" s="859"/>
      <c r="AK133" s="859"/>
      <c r="AL133" s="859"/>
      <c r="AM133" s="859"/>
      <c r="AN133" s="859"/>
      <c r="AO133" s="859"/>
      <c r="AP133" s="859"/>
      <c r="AQ133" s="859"/>
      <c r="AR133" s="859"/>
      <c r="AS133" s="859"/>
      <c r="AT133" s="859"/>
      <c r="AU133" s="859"/>
      <c r="AV133" s="859"/>
      <c r="AW133" s="859"/>
      <c r="AX133" s="859"/>
      <c r="AY133" s="859"/>
      <c r="AZ133" s="859"/>
      <c r="BA133" s="859"/>
      <c r="BB133" s="859"/>
      <c r="BC133" s="859"/>
      <c r="BD133" s="859"/>
      <c r="BE133" s="859"/>
      <c r="BF133" s="859"/>
      <c r="BG133" s="859"/>
      <c r="BH133" s="859"/>
      <c r="BI133" s="859"/>
      <c r="BJ133" s="859"/>
    </row>
    <row r="134" spans="17:62" s="875" customFormat="1">
      <c r="Q134" s="859"/>
      <c r="R134" s="859"/>
      <c r="S134" s="859"/>
      <c r="T134" s="859"/>
      <c r="U134" s="859"/>
      <c r="V134" s="859"/>
      <c r="W134" s="877"/>
      <c r="X134" s="859"/>
      <c r="Y134" s="859"/>
      <c r="Z134" s="859"/>
      <c r="AA134" s="859"/>
      <c r="AB134" s="859"/>
      <c r="AC134" s="859"/>
      <c r="AD134" s="859"/>
      <c r="AE134" s="859"/>
      <c r="AF134" s="859"/>
      <c r="AG134" s="859"/>
      <c r="AH134" s="859"/>
      <c r="AI134" s="859"/>
      <c r="AJ134" s="859"/>
      <c r="AK134" s="859"/>
      <c r="AL134" s="859"/>
      <c r="AM134" s="859"/>
      <c r="AN134" s="859"/>
      <c r="AO134" s="859"/>
      <c r="AP134" s="859"/>
      <c r="AQ134" s="859"/>
      <c r="AR134" s="859"/>
      <c r="AS134" s="859"/>
      <c r="AT134" s="859"/>
      <c r="AU134" s="859"/>
      <c r="AV134" s="859"/>
      <c r="AW134" s="859"/>
      <c r="AX134" s="859"/>
      <c r="AY134" s="859"/>
      <c r="AZ134" s="859"/>
      <c r="BA134" s="859"/>
      <c r="BB134" s="859"/>
      <c r="BC134" s="859"/>
      <c r="BD134" s="859"/>
      <c r="BE134" s="859"/>
      <c r="BF134" s="859"/>
      <c r="BG134" s="859"/>
      <c r="BH134" s="859"/>
      <c r="BI134" s="859"/>
      <c r="BJ134" s="859"/>
    </row>
    <row r="135" spans="17:62" s="875" customFormat="1">
      <c r="Q135" s="859"/>
      <c r="R135" s="859"/>
      <c r="S135" s="859"/>
      <c r="T135" s="859"/>
      <c r="U135" s="859"/>
      <c r="V135" s="859"/>
      <c r="W135" s="877"/>
      <c r="X135" s="859"/>
      <c r="Y135" s="859"/>
      <c r="Z135" s="859"/>
      <c r="AA135" s="859"/>
      <c r="AB135" s="859"/>
      <c r="AC135" s="859"/>
      <c r="AD135" s="859"/>
      <c r="AE135" s="859"/>
      <c r="AF135" s="859"/>
      <c r="AG135" s="859"/>
      <c r="AH135" s="859"/>
      <c r="AI135" s="859"/>
      <c r="AJ135" s="859"/>
      <c r="AK135" s="859"/>
      <c r="AL135" s="859"/>
      <c r="AM135" s="859"/>
      <c r="AN135" s="859"/>
      <c r="AO135" s="859"/>
      <c r="AP135" s="859"/>
      <c r="AQ135" s="859"/>
      <c r="AR135" s="859"/>
      <c r="AS135" s="859"/>
      <c r="AT135" s="859"/>
      <c r="AU135" s="859"/>
      <c r="AV135" s="859"/>
      <c r="AW135" s="859"/>
      <c r="AX135" s="859"/>
      <c r="AY135" s="859"/>
      <c r="AZ135" s="859"/>
      <c r="BA135" s="859"/>
      <c r="BB135" s="859"/>
      <c r="BC135" s="859"/>
      <c r="BD135" s="859"/>
      <c r="BE135" s="859"/>
      <c r="BF135" s="859"/>
      <c r="BG135" s="859"/>
      <c r="BH135" s="859"/>
      <c r="BI135" s="859"/>
      <c r="BJ135" s="859"/>
    </row>
    <row r="136" spans="17:62" s="875" customFormat="1">
      <c r="Q136" s="859"/>
      <c r="R136" s="859"/>
      <c r="S136" s="859"/>
      <c r="T136" s="859"/>
      <c r="U136" s="859"/>
      <c r="V136" s="859"/>
      <c r="W136" s="877"/>
      <c r="X136" s="859"/>
      <c r="Y136" s="859"/>
      <c r="Z136" s="859"/>
      <c r="AA136" s="859"/>
      <c r="AB136" s="859"/>
      <c r="AC136" s="859"/>
      <c r="AD136" s="859"/>
      <c r="AE136" s="859"/>
      <c r="AF136" s="859"/>
      <c r="AG136" s="859"/>
      <c r="AH136" s="859"/>
      <c r="AI136" s="859"/>
      <c r="AJ136" s="859"/>
      <c r="AK136" s="859"/>
      <c r="AL136" s="859"/>
      <c r="AM136" s="859"/>
      <c r="AN136" s="859"/>
      <c r="AO136" s="859"/>
      <c r="AP136" s="859"/>
      <c r="AQ136" s="859"/>
      <c r="AR136" s="859"/>
      <c r="AS136" s="859"/>
      <c r="AT136" s="859"/>
      <c r="AU136" s="859"/>
      <c r="AV136" s="859"/>
      <c r="AW136" s="859"/>
      <c r="AX136" s="859"/>
      <c r="AY136" s="859"/>
      <c r="AZ136" s="859"/>
      <c r="BA136" s="859"/>
      <c r="BB136" s="859"/>
      <c r="BC136" s="859"/>
      <c r="BD136" s="859"/>
      <c r="BE136" s="859"/>
      <c r="BF136" s="859"/>
      <c r="BG136" s="859"/>
      <c r="BH136" s="859"/>
      <c r="BI136" s="859"/>
      <c r="BJ136" s="859"/>
    </row>
    <row r="137" spans="17:62" s="875" customFormat="1">
      <c r="Q137" s="859"/>
      <c r="R137" s="859"/>
      <c r="S137" s="859"/>
      <c r="T137" s="859"/>
      <c r="U137" s="859"/>
      <c r="V137" s="859"/>
      <c r="W137" s="877"/>
      <c r="X137" s="859"/>
      <c r="Y137" s="859"/>
      <c r="Z137" s="859"/>
      <c r="AA137" s="859"/>
      <c r="AB137" s="859"/>
      <c r="AC137" s="859"/>
      <c r="AD137" s="859"/>
      <c r="AE137" s="859"/>
      <c r="AF137" s="859"/>
      <c r="AG137" s="859"/>
      <c r="AH137" s="859"/>
      <c r="AI137" s="859"/>
      <c r="AJ137" s="859"/>
      <c r="AK137" s="859"/>
      <c r="AL137" s="859"/>
      <c r="AM137" s="859"/>
      <c r="AN137" s="859"/>
      <c r="AO137" s="859"/>
      <c r="AP137" s="859"/>
      <c r="AQ137" s="859"/>
      <c r="AR137" s="859"/>
      <c r="AS137" s="859"/>
      <c r="AT137" s="859"/>
      <c r="AU137" s="859"/>
      <c r="AV137" s="859"/>
      <c r="AW137" s="859"/>
      <c r="AX137" s="859"/>
      <c r="AY137" s="859"/>
      <c r="AZ137" s="859"/>
      <c r="BA137" s="859"/>
      <c r="BB137" s="859"/>
      <c r="BC137" s="859"/>
      <c r="BD137" s="859"/>
      <c r="BE137" s="859"/>
      <c r="BF137" s="859"/>
      <c r="BG137" s="859"/>
      <c r="BH137" s="859"/>
      <c r="BI137" s="859"/>
      <c r="BJ137" s="859"/>
    </row>
    <row r="138" spans="17:62" s="875" customFormat="1">
      <c r="Q138" s="859"/>
      <c r="R138" s="859"/>
      <c r="S138" s="859"/>
      <c r="T138" s="859"/>
      <c r="U138" s="859"/>
      <c r="V138" s="859"/>
      <c r="W138" s="877"/>
      <c r="X138" s="859"/>
      <c r="Y138" s="859"/>
      <c r="Z138" s="859"/>
      <c r="AA138" s="859"/>
      <c r="AB138" s="859"/>
      <c r="AC138" s="859"/>
      <c r="AD138" s="859"/>
      <c r="AE138" s="859"/>
      <c r="AF138" s="859"/>
      <c r="AG138" s="859"/>
      <c r="AH138" s="859"/>
      <c r="AI138" s="859"/>
      <c r="AJ138" s="859"/>
      <c r="AK138" s="859"/>
      <c r="AL138" s="859"/>
      <c r="AM138" s="859"/>
      <c r="AN138" s="859"/>
      <c r="AO138" s="859"/>
      <c r="AP138" s="859"/>
      <c r="AQ138" s="859"/>
      <c r="AR138" s="859"/>
      <c r="AS138" s="859"/>
      <c r="AT138" s="859"/>
      <c r="AU138" s="859"/>
      <c r="AV138" s="859"/>
      <c r="AW138" s="859"/>
      <c r="AX138" s="859"/>
      <c r="AY138" s="859"/>
      <c r="AZ138" s="859"/>
      <c r="BA138" s="859"/>
      <c r="BB138" s="859"/>
      <c r="BC138" s="859"/>
      <c r="BD138" s="859"/>
      <c r="BE138" s="859"/>
      <c r="BF138" s="859"/>
      <c r="BG138" s="859"/>
      <c r="BH138" s="859"/>
      <c r="BI138" s="859"/>
      <c r="BJ138" s="859"/>
    </row>
    <row r="139" spans="17:62" s="875" customFormat="1">
      <c r="Q139" s="859"/>
      <c r="R139" s="859"/>
      <c r="S139" s="859"/>
      <c r="T139" s="859"/>
      <c r="U139" s="859"/>
      <c r="V139" s="859"/>
      <c r="W139" s="877"/>
      <c r="X139" s="859"/>
      <c r="Y139" s="859"/>
      <c r="Z139" s="859"/>
      <c r="AA139" s="859"/>
      <c r="AB139" s="859"/>
      <c r="AC139" s="859"/>
      <c r="AD139" s="859"/>
      <c r="AE139" s="859"/>
      <c r="AF139" s="859"/>
      <c r="AG139" s="859"/>
      <c r="AH139" s="859"/>
      <c r="AI139" s="859"/>
      <c r="AJ139" s="859"/>
      <c r="AK139" s="859"/>
      <c r="AL139" s="859"/>
      <c r="AM139" s="859"/>
      <c r="AN139" s="859"/>
      <c r="AO139" s="859"/>
      <c r="AP139" s="859"/>
      <c r="AQ139" s="859"/>
      <c r="AR139" s="859"/>
      <c r="AS139" s="859"/>
      <c r="AT139" s="859"/>
      <c r="AU139" s="859"/>
      <c r="AV139" s="859"/>
      <c r="AW139" s="859"/>
      <c r="AX139" s="859"/>
      <c r="AY139" s="859"/>
      <c r="AZ139" s="859"/>
      <c r="BA139" s="859"/>
      <c r="BB139" s="859"/>
      <c r="BC139" s="859"/>
      <c r="BD139" s="859"/>
      <c r="BE139" s="859"/>
      <c r="BF139" s="859"/>
      <c r="BG139" s="859"/>
      <c r="BH139" s="859"/>
      <c r="BI139" s="859"/>
      <c r="BJ139" s="859"/>
    </row>
    <row r="140" spans="17:62" s="875" customFormat="1">
      <c r="Q140" s="859"/>
      <c r="R140" s="859"/>
      <c r="S140" s="859"/>
      <c r="T140" s="859"/>
      <c r="U140" s="859"/>
      <c r="V140" s="859"/>
      <c r="W140" s="877"/>
      <c r="X140" s="859"/>
      <c r="Y140" s="859"/>
      <c r="Z140" s="859"/>
      <c r="AA140" s="859"/>
      <c r="AB140" s="859"/>
      <c r="AC140" s="859"/>
      <c r="AD140" s="859"/>
      <c r="AE140" s="859"/>
      <c r="AF140" s="859"/>
      <c r="AG140" s="859"/>
      <c r="AH140" s="859"/>
      <c r="AI140" s="859"/>
      <c r="AJ140" s="859"/>
      <c r="AK140" s="859"/>
      <c r="AL140" s="859"/>
      <c r="AM140" s="859"/>
      <c r="AN140" s="859"/>
      <c r="AO140" s="859"/>
      <c r="AP140" s="859"/>
      <c r="AQ140" s="859"/>
      <c r="AR140" s="859"/>
      <c r="AS140" s="859"/>
      <c r="AT140" s="859"/>
      <c r="AU140" s="859"/>
      <c r="AV140" s="859"/>
      <c r="AW140" s="859"/>
      <c r="AX140" s="859"/>
      <c r="AY140" s="859"/>
      <c r="AZ140" s="859"/>
      <c r="BA140" s="859"/>
      <c r="BB140" s="859"/>
      <c r="BC140" s="859"/>
      <c r="BD140" s="859"/>
      <c r="BE140" s="859"/>
      <c r="BF140" s="859"/>
      <c r="BG140" s="859"/>
      <c r="BH140" s="859"/>
      <c r="BI140" s="859"/>
      <c r="BJ140" s="859"/>
    </row>
    <row r="141" spans="17:62" s="875" customFormat="1">
      <c r="Q141" s="859"/>
      <c r="R141" s="859"/>
      <c r="S141" s="859"/>
      <c r="T141" s="859"/>
      <c r="U141" s="859"/>
      <c r="V141" s="859"/>
      <c r="W141" s="877"/>
      <c r="X141" s="859"/>
      <c r="Y141" s="859"/>
      <c r="Z141" s="859"/>
      <c r="AA141" s="859"/>
      <c r="AB141" s="859"/>
      <c r="AC141" s="859"/>
      <c r="AD141" s="859"/>
      <c r="AE141" s="859"/>
      <c r="AF141" s="859"/>
      <c r="AG141" s="859"/>
      <c r="AH141" s="859"/>
      <c r="AI141" s="859"/>
      <c r="AJ141" s="859"/>
      <c r="AK141" s="859"/>
      <c r="AL141" s="859"/>
      <c r="AM141" s="859"/>
      <c r="AN141" s="859"/>
      <c r="AO141" s="859"/>
      <c r="AP141" s="859"/>
      <c r="AQ141" s="859"/>
      <c r="AR141" s="859"/>
      <c r="AS141" s="859"/>
      <c r="AT141" s="859"/>
      <c r="AU141" s="859"/>
      <c r="AV141" s="859"/>
      <c r="AW141" s="859"/>
      <c r="AX141" s="859"/>
      <c r="AY141" s="859"/>
      <c r="AZ141" s="859"/>
      <c r="BA141" s="859"/>
      <c r="BB141" s="859"/>
      <c r="BC141" s="859"/>
      <c r="BD141" s="859"/>
      <c r="BE141" s="859"/>
      <c r="BF141" s="859"/>
      <c r="BG141" s="859"/>
      <c r="BH141" s="859"/>
      <c r="BI141" s="859"/>
      <c r="BJ141" s="859"/>
    </row>
    <row r="142" spans="17:62" s="875" customFormat="1">
      <c r="Q142" s="859"/>
      <c r="R142" s="859"/>
      <c r="S142" s="859"/>
      <c r="T142" s="859"/>
      <c r="U142" s="859"/>
      <c r="V142" s="859"/>
      <c r="W142" s="877"/>
      <c r="X142" s="859"/>
      <c r="Y142" s="859"/>
      <c r="Z142" s="859"/>
      <c r="AA142" s="859"/>
      <c r="AB142" s="859"/>
      <c r="AC142" s="859"/>
      <c r="AD142" s="859"/>
      <c r="AE142" s="859"/>
      <c r="AF142" s="859"/>
      <c r="AG142" s="859"/>
      <c r="AH142" s="859"/>
      <c r="AI142" s="859"/>
      <c r="AJ142" s="859"/>
      <c r="AK142" s="859"/>
      <c r="AL142" s="859"/>
      <c r="AM142" s="859"/>
      <c r="AN142" s="859"/>
      <c r="AO142" s="859"/>
      <c r="AP142" s="859"/>
      <c r="AQ142" s="859"/>
      <c r="AR142" s="859"/>
      <c r="AS142" s="859"/>
      <c r="AT142" s="859"/>
      <c r="AU142" s="859"/>
      <c r="AV142" s="859"/>
      <c r="AW142" s="859"/>
      <c r="AX142" s="859"/>
      <c r="AY142" s="859"/>
      <c r="AZ142" s="859"/>
      <c r="BA142" s="859"/>
      <c r="BB142" s="859"/>
      <c r="BC142" s="859"/>
      <c r="BD142" s="859"/>
      <c r="BE142" s="859"/>
      <c r="BF142" s="859"/>
      <c r="BG142" s="859"/>
      <c r="BH142" s="859"/>
      <c r="BI142" s="859"/>
      <c r="BJ142" s="859"/>
    </row>
    <row r="143" spans="17:62" s="875" customFormat="1">
      <c r="Q143" s="859"/>
      <c r="R143" s="859"/>
      <c r="S143" s="859"/>
      <c r="T143" s="859"/>
      <c r="U143" s="859"/>
      <c r="V143" s="859"/>
      <c r="W143" s="877"/>
      <c r="X143" s="859"/>
      <c r="Y143" s="859"/>
      <c r="Z143" s="859"/>
      <c r="AA143" s="859"/>
      <c r="AB143" s="859"/>
      <c r="AC143" s="859"/>
      <c r="AD143" s="859"/>
      <c r="AE143" s="859"/>
      <c r="AF143" s="859"/>
      <c r="AG143" s="859"/>
      <c r="AH143" s="859"/>
      <c r="AI143" s="859"/>
      <c r="AJ143" s="859"/>
      <c r="AK143" s="859"/>
      <c r="AL143" s="859"/>
      <c r="AM143" s="859"/>
      <c r="AN143" s="859"/>
      <c r="AO143" s="859"/>
      <c r="AP143" s="859"/>
      <c r="AQ143" s="859"/>
      <c r="AR143" s="859"/>
      <c r="AS143" s="859"/>
      <c r="AT143" s="859"/>
      <c r="AU143" s="859"/>
      <c r="AV143" s="859"/>
      <c r="AW143" s="859"/>
      <c r="AX143" s="859"/>
      <c r="AY143" s="859"/>
      <c r="AZ143" s="859"/>
      <c r="BA143" s="859"/>
      <c r="BB143" s="859"/>
      <c r="BC143" s="859"/>
      <c r="BD143" s="859"/>
      <c r="BE143" s="859"/>
      <c r="BF143" s="859"/>
      <c r="BG143" s="859"/>
      <c r="BH143" s="859"/>
      <c r="BI143" s="859"/>
      <c r="BJ143" s="859"/>
    </row>
    <row r="144" spans="17:62" s="875" customFormat="1">
      <c r="Q144" s="859"/>
      <c r="R144" s="859"/>
      <c r="S144" s="859"/>
      <c r="T144" s="859"/>
      <c r="U144" s="859"/>
      <c r="V144" s="859"/>
      <c r="W144" s="877"/>
      <c r="X144" s="859"/>
      <c r="Y144" s="859"/>
      <c r="Z144" s="859"/>
      <c r="AA144" s="859"/>
      <c r="AB144" s="859"/>
      <c r="AC144" s="859"/>
      <c r="AD144" s="859"/>
      <c r="AE144" s="859"/>
      <c r="AF144" s="859"/>
      <c r="AG144" s="859"/>
      <c r="AH144" s="859"/>
      <c r="AI144" s="859"/>
      <c r="AJ144" s="859"/>
      <c r="AK144" s="859"/>
      <c r="AL144" s="859"/>
      <c r="AM144" s="859"/>
      <c r="AN144" s="859"/>
      <c r="AO144" s="859"/>
      <c r="AP144" s="859"/>
      <c r="AQ144" s="859"/>
      <c r="AR144" s="859"/>
      <c r="AS144" s="859"/>
      <c r="AT144" s="859"/>
      <c r="AU144" s="859"/>
      <c r="AV144" s="859"/>
      <c r="AW144" s="859"/>
      <c r="AX144" s="859"/>
      <c r="AY144" s="859"/>
      <c r="AZ144" s="859"/>
      <c r="BA144" s="859"/>
      <c r="BB144" s="859"/>
      <c r="BC144" s="859"/>
      <c r="BD144" s="859"/>
      <c r="BE144" s="859"/>
      <c r="BF144" s="859"/>
      <c r="BG144" s="859"/>
      <c r="BH144" s="859"/>
      <c r="BI144" s="859"/>
      <c r="BJ144" s="859"/>
    </row>
    <row r="145" spans="17:62" s="875" customFormat="1">
      <c r="Q145" s="859"/>
      <c r="R145" s="859"/>
      <c r="S145" s="859"/>
      <c r="T145" s="859"/>
      <c r="U145" s="859"/>
      <c r="V145" s="859"/>
      <c r="W145" s="877"/>
      <c r="X145" s="859"/>
      <c r="Y145" s="859"/>
      <c r="Z145" s="859"/>
      <c r="AA145" s="859"/>
      <c r="AB145" s="859"/>
      <c r="AC145" s="859"/>
      <c r="AD145" s="859"/>
      <c r="AE145" s="859"/>
      <c r="AF145" s="859"/>
      <c r="AG145" s="859"/>
      <c r="AH145" s="859"/>
      <c r="AI145" s="859"/>
      <c r="AJ145" s="859"/>
      <c r="AK145" s="859"/>
      <c r="AL145" s="859"/>
      <c r="AM145" s="859"/>
      <c r="AN145" s="859"/>
      <c r="AO145" s="859"/>
      <c r="AP145" s="859"/>
      <c r="AQ145" s="859"/>
      <c r="AR145" s="859"/>
      <c r="AS145" s="859"/>
      <c r="AT145" s="859"/>
      <c r="AU145" s="859"/>
      <c r="AV145" s="859"/>
      <c r="AW145" s="859"/>
      <c r="AX145" s="859"/>
      <c r="AY145" s="859"/>
      <c r="AZ145" s="859"/>
      <c r="BA145" s="859"/>
      <c r="BB145" s="859"/>
      <c r="BC145" s="859"/>
      <c r="BD145" s="859"/>
      <c r="BE145" s="859"/>
      <c r="BF145" s="859"/>
      <c r="BG145" s="859"/>
      <c r="BH145" s="859"/>
      <c r="BI145" s="859"/>
      <c r="BJ145" s="859"/>
    </row>
    <row r="146" spans="17:62" s="875" customFormat="1">
      <c r="Q146" s="859"/>
      <c r="R146" s="859"/>
      <c r="S146" s="859"/>
      <c r="T146" s="859"/>
      <c r="U146" s="859"/>
      <c r="V146" s="859"/>
      <c r="W146" s="877"/>
      <c r="X146" s="859"/>
      <c r="Y146" s="859"/>
      <c r="Z146" s="859"/>
      <c r="AA146" s="859"/>
      <c r="AB146" s="859"/>
      <c r="AC146" s="859"/>
      <c r="AD146" s="859"/>
      <c r="AE146" s="859"/>
      <c r="AF146" s="859"/>
      <c r="AG146" s="859"/>
      <c r="AH146" s="859"/>
      <c r="AI146" s="859"/>
      <c r="AJ146" s="859"/>
      <c r="AK146" s="859"/>
      <c r="AL146" s="859"/>
      <c r="AM146" s="859"/>
      <c r="AN146" s="859"/>
      <c r="AO146" s="859"/>
      <c r="AP146" s="859"/>
      <c r="AQ146" s="859"/>
      <c r="AR146" s="859"/>
      <c r="AS146" s="859"/>
      <c r="AT146" s="859"/>
      <c r="AU146" s="859"/>
      <c r="AV146" s="859"/>
      <c r="AW146" s="859"/>
      <c r="AX146" s="859"/>
      <c r="AY146" s="859"/>
      <c r="AZ146" s="859"/>
      <c r="BA146" s="859"/>
      <c r="BB146" s="859"/>
      <c r="BC146" s="859"/>
      <c r="BD146" s="859"/>
      <c r="BE146" s="859"/>
      <c r="BF146" s="859"/>
      <c r="BG146" s="859"/>
      <c r="BH146" s="859"/>
      <c r="BI146" s="859"/>
      <c r="BJ146" s="859"/>
    </row>
    <row r="147" spans="17:62" s="875" customFormat="1">
      <c r="Q147" s="859"/>
      <c r="R147" s="859"/>
      <c r="S147" s="859"/>
      <c r="T147" s="859"/>
      <c r="U147" s="859"/>
      <c r="V147" s="859"/>
      <c r="W147" s="877"/>
      <c r="X147" s="859"/>
      <c r="Y147" s="859"/>
      <c r="Z147" s="859"/>
      <c r="AA147" s="859"/>
      <c r="AB147" s="859"/>
      <c r="AC147" s="859"/>
      <c r="AD147" s="859"/>
      <c r="AE147" s="859"/>
      <c r="AF147" s="859"/>
      <c r="AG147" s="859"/>
      <c r="AH147" s="859"/>
      <c r="AI147" s="859"/>
      <c r="AJ147" s="859"/>
      <c r="AK147" s="859"/>
      <c r="AL147" s="859"/>
      <c r="AM147" s="859"/>
      <c r="AN147" s="859"/>
      <c r="AO147" s="859"/>
      <c r="AP147" s="859"/>
      <c r="AQ147" s="859"/>
      <c r="AR147" s="859"/>
      <c r="AS147" s="859"/>
      <c r="AT147" s="859"/>
      <c r="AU147" s="859"/>
      <c r="AV147" s="859"/>
      <c r="AW147" s="859"/>
      <c r="AX147" s="859"/>
      <c r="AY147" s="859"/>
      <c r="AZ147" s="859"/>
      <c r="BA147" s="859"/>
      <c r="BB147" s="859"/>
      <c r="BC147" s="859"/>
      <c r="BD147" s="859"/>
      <c r="BE147" s="859"/>
      <c r="BF147" s="859"/>
      <c r="BG147" s="859"/>
      <c r="BH147" s="859"/>
      <c r="BI147" s="859"/>
      <c r="BJ147" s="859"/>
    </row>
    <row r="148" spans="17:62" s="875" customFormat="1">
      <c r="Q148" s="859"/>
      <c r="R148" s="859"/>
      <c r="S148" s="859"/>
      <c r="T148" s="859"/>
      <c r="U148" s="859"/>
      <c r="V148" s="859"/>
      <c r="W148" s="877"/>
      <c r="X148" s="859"/>
      <c r="Y148" s="859"/>
      <c r="Z148" s="859"/>
      <c r="AA148" s="859"/>
      <c r="AB148" s="859"/>
      <c r="AC148" s="859"/>
      <c r="AD148" s="859"/>
      <c r="AE148" s="859"/>
      <c r="AF148" s="859"/>
      <c r="AG148" s="859"/>
      <c r="AH148" s="859"/>
      <c r="AI148" s="859"/>
      <c r="AJ148" s="859"/>
      <c r="AK148" s="859"/>
      <c r="AL148" s="859"/>
      <c r="AM148" s="859"/>
      <c r="AN148" s="859"/>
      <c r="AO148" s="859"/>
      <c r="AP148" s="859"/>
      <c r="AQ148" s="859"/>
      <c r="AR148" s="859"/>
      <c r="AS148" s="859"/>
      <c r="AT148" s="859"/>
      <c r="AU148" s="859"/>
      <c r="AV148" s="859"/>
      <c r="AW148" s="859"/>
      <c r="AX148" s="859"/>
      <c r="AY148" s="859"/>
      <c r="AZ148" s="859"/>
      <c r="BA148" s="859"/>
      <c r="BB148" s="859"/>
      <c r="BC148" s="859"/>
      <c r="BD148" s="859"/>
      <c r="BE148" s="859"/>
      <c r="BF148" s="859"/>
      <c r="BG148" s="859"/>
      <c r="BH148" s="859"/>
      <c r="BI148" s="859"/>
      <c r="BJ148" s="859"/>
    </row>
    <row r="149" spans="17:62" s="875" customFormat="1">
      <c r="Q149" s="859"/>
      <c r="R149" s="859"/>
      <c r="S149" s="859"/>
      <c r="T149" s="859"/>
      <c r="U149" s="859"/>
      <c r="V149" s="859"/>
      <c r="W149" s="877"/>
      <c r="X149" s="859"/>
      <c r="Y149" s="859"/>
      <c r="Z149" s="859"/>
      <c r="AA149" s="859"/>
      <c r="AB149" s="859"/>
      <c r="AC149" s="859"/>
      <c r="AD149" s="859"/>
      <c r="AE149" s="859"/>
      <c r="AF149" s="859"/>
      <c r="AG149" s="859"/>
      <c r="AH149" s="859"/>
      <c r="AI149" s="859"/>
      <c r="AJ149" s="859"/>
      <c r="AK149" s="859"/>
      <c r="AL149" s="859"/>
      <c r="AM149" s="859"/>
      <c r="AN149" s="859"/>
      <c r="AO149" s="859"/>
      <c r="AP149" s="859"/>
      <c r="AQ149" s="859"/>
      <c r="AR149" s="859"/>
      <c r="AS149" s="859"/>
      <c r="AT149" s="859"/>
      <c r="AU149" s="859"/>
      <c r="AV149" s="859"/>
      <c r="AW149" s="859"/>
      <c r="AX149" s="859"/>
      <c r="AY149" s="859"/>
      <c r="AZ149" s="859"/>
      <c r="BA149" s="859"/>
      <c r="BB149" s="859"/>
      <c r="BC149" s="859"/>
      <c r="BD149" s="859"/>
      <c r="BE149" s="859"/>
      <c r="BF149" s="859"/>
      <c r="BG149" s="859"/>
      <c r="BH149" s="859"/>
      <c r="BI149" s="859"/>
      <c r="BJ149" s="859"/>
    </row>
    <row r="150" spans="17:62" s="875" customFormat="1">
      <c r="Q150" s="859"/>
      <c r="R150" s="859"/>
      <c r="S150" s="859"/>
      <c r="T150" s="859"/>
      <c r="U150" s="859"/>
      <c r="V150" s="859"/>
      <c r="W150" s="877"/>
      <c r="X150" s="859"/>
      <c r="Y150" s="859"/>
      <c r="Z150" s="859"/>
      <c r="AA150" s="859"/>
      <c r="AB150" s="859"/>
      <c r="AC150" s="859"/>
      <c r="AD150" s="859"/>
      <c r="AE150" s="859"/>
      <c r="AF150" s="859"/>
      <c r="AG150" s="859"/>
      <c r="AH150" s="859"/>
      <c r="AI150" s="859"/>
      <c r="AJ150" s="859"/>
      <c r="AK150" s="859"/>
      <c r="AL150" s="859"/>
      <c r="AM150" s="859"/>
      <c r="AN150" s="859"/>
      <c r="AO150" s="859"/>
      <c r="AP150" s="859"/>
      <c r="AQ150" s="859"/>
      <c r="AR150" s="859"/>
      <c r="AS150" s="859"/>
      <c r="AT150" s="859"/>
      <c r="AU150" s="859"/>
      <c r="AV150" s="859"/>
      <c r="AW150" s="859"/>
      <c r="AX150" s="859"/>
      <c r="AY150" s="859"/>
      <c r="AZ150" s="859"/>
      <c r="BA150" s="859"/>
      <c r="BB150" s="859"/>
      <c r="BC150" s="859"/>
      <c r="BD150" s="859"/>
      <c r="BE150" s="859"/>
      <c r="BF150" s="859"/>
      <c r="BG150" s="859"/>
      <c r="BH150" s="859"/>
      <c r="BI150" s="859"/>
      <c r="BJ150" s="859"/>
    </row>
    <row r="151" spans="17:62" s="875" customFormat="1">
      <c r="Q151" s="859"/>
      <c r="R151" s="859"/>
      <c r="S151" s="859"/>
      <c r="T151" s="859"/>
      <c r="U151" s="859"/>
      <c r="V151" s="859"/>
      <c r="W151" s="877"/>
      <c r="X151" s="859"/>
      <c r="Y151" s="859"/>
      <c r="Z151" s="859"/>
      <c r="AA151" s="859"/>
      <c r="AB151" s="859"/>
      <c r="AC151" s="859"/>
      <c r="AD151" s="859"/>
      <c r="AE151" s="859"/>
      <c r="AF151" s="859"/>
      <c r="AG151" s="859"/>
      <c r="AH151" s="859"/>
      <c r="AI151" s="859"/>
      <c r="AJ151" s="859"/>
      <c r="AK151" s="859"/>
      <c r="AL151" s="859"/>
      <c r="AM151" s="859"/>
      <c r="AN151" s="859"/>
      <c r="AO151" s="859"/>
      <c r="AP151" s="859"/>
      <c r="AQ151" s="859"/>
      <c r="AR151" s="859"/>
      <c r="AS151" s="859"/>
      <c r="AT151" s="859"/>
      <c r="AU151" s="859"/>
      <c r="AV151" s="859"/>
      <c r="AW151" s="859"/>
      <c r="AX151" s="859"/>
      <c r="AY151" s="859"/>
      <c r="AZ151" s="859"/>
      <c r="BA151" s="859"/>
      <c r="BB151" s="859"/>
      <c r="BC151" s="859"/>
      <c r="BD151" s="859"/>
      <c r="BE151" s="859"/>
      <c r="BF151" s="859"/>
      <c r="BG151" s="859"/>
      <c r="BH151" s="859"/>
      <c r="BI151" s="859"/>
      <c r="BJ151" s="859"/>
    </row>
    <row r="152" spans="17:62" s="875" customFormat="1">
      <c r="Q152" s="859"/>
      <c r="R152" s="859"/>
      <c r="S152" s="859"/>
      <c r="T152" s="859"/>
      <c r="U152" s="859"/>
      <c r="V152" s="859"/>
      <c r="W152" s="877"/>
      <c r="X152" s="859"/>
      <c r="Y152" s="859"/>
      <c r="Z152" s="859"/>
      <c r="AA152" s="859"/>
      <c r="AB152" s="859"/>
      <c r="AC152" s="859"/>
      <c r="AD152" s="859"/>
      <c r="AE152" s="859"/>
      <c r="AF152" s="859"/>
      <c r="AG152" s="859"/>
      <c r="AH152" s="859"/>
      <c r="AI152" s="859"/>
      <c r="AJ152" s="859"/>
      <c r="AK152" s="859"/>
      <c r="AL152" s="859"/>
      <c r="AM152" s="859"/>
      <c r="AN152" s="859"/>
      <c r="AO152" s="859"/>
      <c r="AP152" s="859"/>
      <c r="AQ152" s="859"/>
      <c r="AR152" s="859"/>
      <c r="AS152" s="859"/>
      <c r="AT152" s="859"/>
      <c r="AU152" s="859"/>
      <c r="AV152" s="859"/>
      <c r="AW152" s="859"/>
      <c r="AX152" s="859"/>
      <c r="AY152" s="859"/>
      <c r="AZ152" s="859"/>
      <c r="BA152" s="859"/>
      <c r="BB152" s="859"/>
      <c r="BC152" s="859"/>
      <c r="BD152" s="859"/>
      <c r="BE152" s="859"/>
      <c r="BF152" s="859"/>
      <c r="BG152" s="859"/>
      <c r="BH152" s="859"/>
      <c r="BI152" s="859"/>
      <c r="BJ152" s="859"/>
    </row>
    <row r="153" spans="17:62" s="875" customFormat="1">
      <c r="Q153" s="859"/>
      <c r="R153" s="859"/>
      <c r="S153" s="859"/>
      <c r="T153" s="859"/>
      <c r="U153" s="859"/>
      <c r="V153" s="859"/>
      <c r="W153" s="877"/>
      <c r="X153" s="859"/>
      <c r="Y153" s="859"/>
      <c r="Z153" s="859"/>
      <c r="AA153" s="859"/>
      <c r="AB153" s="859"/>
      <c r="AC153" s="859"/>
      <c r="AD153" s="859"/>
      <c r="AE153" s="859"/>
      <c r="AF153" s="859"/>
      <c r="AG153" s="859"/>
      <c r="AH153" s="859"/>
      <c r="AI153" s="859"/>
      <c r="AJ153" s="859"/>
      <c r="AK153" s="859"/>
      <c r="AL153" s="859"/>
      <c r="AM153" s="859"/>
      <c r="AN153" s="859"/>
      <c r="AO153" s="859"/>
      <c r="AP153" s="859"/>
      <c r="AQ153" s="859"/>
      <c r="AR153" s="859"/>
      <c r="AS153" s="859"/>
      <c r="AT153" s="859"/>
      <c r="AU153" s="859"/>
      <c r="AV153" s="859"/>
      <c r="AW153" s="859"/>
      <c r="AX153" s="859"/>
      <c r="AY153" s="859"/>
      <c r="AZ153" s="859"/>
      <c r="BA153" s="859"/>
      <c r="BB153" s="859"/>
      <c r="BC153" s="859"/>
      <c r="BD153" s="859"/>
      <c r="BE153" s="859"/>
      <c r="BF153" s="859"/>
      <c r="BG153" s="859"/>
      <c r="BH153" s="859"/>
      <c r="BI153" s="859"/>
      <c r="BJ153" s="859"/>
    </row>
    <row r="154" spans="17:62" s="875" customFormat="1">
      <c r="Q154" s="859"/>
      <c r="R154" s="859"/>
      <c r="S154" s="859"/>
      <c r="T154" s="859"/>
      <c r="U154" s="859"/>
      <c r="V154" s="859"/>
      <c r="W154" s="877"/>
      <c r="X154" s="859"/>
      <c r="Y154" s="859"/>
      <c r="Z154" s="859"/>
      <c r="AA154" s="859"/>
      <c r="AB154" s="859"/>
      <c r="AC154" s="859"/>
      <c r="AD154" s="859"/>
      <c r="AE154" s="859"/>
      <c r="AF154" s="859"/>
      <c r="AG154" s="859"/>
      <c r="AH154" s="859"/>
      <c r="AI154" s="859"/>
      <c r="AJ154" s="859"/>
      <c r="AK154" s="859"/>
      <c r="AL154" s="859"/>
      <c r="AM154" s="859"/>
      <c r="AN154" s="859"/>
      <c r="AO154" s="859"/>
      <c r="AP154" s="859"/>
      <c r="AQ154" s="859"/>
      <c r="AR154" s="859"/>
      <c r="AS154" s="859"/>
      <c r="AT154" s="859"/>
      <c r="AU154" s="859"/>
      <c r="AV154" s="859"/>
      <c r="AW154" s="859"/>
      <c r="AX154" s="859"/>
      <c r="AY154" s="859"/>
      <c r="AZ154" s="859"/>
      <c r="BA154" s="859"/>
      <c r="BB154" s="859"/>
      <c r="BC154" s="859"/>
      <c r="BD154" s="859"/>
      <c r="BE154" s="859"/>
      <c r="BF154" s="859"/>
      <c r="BG154" s="859"/>
      <c r="BH154" s="859"/>
      <c r="BI154" s="859"/>
      <c r="BJ154" s="859"/>
    </row>
    <row r="155" spans="17:62" s="875" customFormat="1">
      <c r="Q155" s="859"/>
      <c r="R155" s="859"/>
      <c r="S155" s="859"/>
      <c r="T155" s="859"/>
      <c r="U155" s="859"/>
      <c r="V155" s="859"/>
      <c r="W155" s="877"/>
      <c r="X155" s="859"/>
      <c r="Y155" s="859"/>
      <c r="Z155" s="859"/>
      <c r="AA155" s="859"/>
      <c r="AB155" s="859"/>
      <c r="AC155" s="859"/>
      <c r="AD155" s="859"/>
      <c r="AE155" s="859"/>
      <c r="AF155" s="859"/>
      <c r="AG155" s="859"/>
      <c r="AH155" s="859"/>
      <c r="AI155" s="859"/>
      <c r="AJ155" s="859"/>
      <c r="AK155" s="859"/>
      <c r="AL155" s="859"/>
      <c r="AM155" s="859"/>
      <c r="AN155" s="859"/>
      <c r="AO155" s="859"/>
      <c r="AP155" s="859"/>
      <c r="AQ155" s="859"/>
      <c r="AR155" s="859"/>
      <c r="AS155" s="859"/>
      <c r="AT155" s="859"/>
      <c r="AU155" s="859"/>
      <c r="AV155" s="859"/>
      <c r="AW155" s="859"/>
      <c r="AX155" s="859"/>
      <c r="AY155" s="859"/>
      <c r="AZ155" s="859"/>
      <c r="BA155" s="859"/>
      <c r="BB155" s="859"/>
      <c r="BC155" s="859"/>
      <c r="BD155" s="859"/>
      <c r="BE155" s="859"/>
      <c r="BF155" s="859"/>
      <c r="BG155" s="859"/>
      <c r="BH155" s="859"/>
      <c r="BI155" s="859"/>
      <c r="BJ155" s="859"/>
    </row>
    <row r="156" spans="17:62" s="875" customFormat="1">
      <c r="Q156" s="859"/>
      <c r="R156" s="859"/>
      <c r="S156" s="859"/>
      <c r="T156" s="859"/>
      <c r="U156" s="859"/>
      <c r="V156" s="859"/>
      <c r="W156" s="877"/>
      <c r="X156" s="859"/>
      <c r="Y156" s="859"/>
      <c r="Z156" s="859"/>
      <c r="AA156" s="859"/>
      <c r="AB156" s="859"/>
      <c r="AC156" s="859"/>
      <c r="AD156" s="859"/>
      <c r="AE156" s="859"/>
      <c r="AF156" s="859"/>
      <c r="AG156" s="859"/>
      <c r="AH156" s="859"/>
      <c r="AI156" s="859"/>
      <c r="AJ156" s="859"/>
      <c r="AK156" s="859"/>
      <c r="AL156" s="859"/>
      <c r="AM156" s="859"/>
      <c r="AN156" s="859"/>
      <c r="AO156" s="859"/>
      <c r="AP156" s="859"/>
      <c r="AQ156" s="859"/>
      <c r="AR156" s="859"/>
      <c r="AS156" s="859"/>
      <c r="AT156" s="859"/>
      <c r="AU156" s="859"/>
      <c r="AV156" s="859"/>
      <c r="AW156" s="859"/>
      <c r="AX156" s="859"/>
      <c r="AY156" s="859"/>
      <c r="AZ156" s="859"/>
      <c r="BA156" s="859"/>
      <c r="BB156" s="859"/>
      <c r="BC156" s="859"/>
      <c r="BD156" s="859"/>
      <c r="BE156" s="859"/>
      <c r="BF156" s="859"/>
      <c r="BG156" s="859"/>
      <c r="BH156" s="859"/>
      <c r="BI156" s="859"/>
      <c r="BJ156" s="859"/>
    </row>
    <row r="157" spans="17:62" s="875" customFormat="1">
      <c r="Q157" s="859"/>
      <c r="R157" s="859"/>
      <c r="S157" s="859"/>
      <c r="T157" s="859"/>
      <c r="U157" s="859"/>
      <c r="V157" s="859"/>
      <c r="W157" s="877"/>
      <c r="X157" s="859"/>
      <c r="Y157" s="859"/>
      <c r="Z157" s="859"/>
      <c r="AA157" s="859"/>
      <c r="AB157" s="859"/>
      <c r="AC157" s="859"/>
      <c r="AD157" s="859"/>
      <c r="AE157" s="859"/>
      <c r="AF157" s="859"/>
      <c r="AG157" s="859"/>
      <c r="AH157" s="859"/>
      <c r="AI157" s="859"/>
      <c r="AJ157" s="859"/>
      <c r="AK157" s="859"/>
      <c r="AL157" s="859"/>
      <c r="AM157" s="859"/>
      <c r="AN157" s="859"/>
      <c r="AO157" s="859"/>
      <c r="AP157" s="859"/>
      <c r="AQ157" s="859"/>
      <c r="AR157" s="859"/>
      <c r="AS157" s="859"/>
      <c r="AT157" s="859"/>
      <c r="AU157" s="859"/>
      <c r="AV157" s="859"/>
      <c r="AW157" s="859"/>
      <c r="AX157" s="859"/>
      <c r="AY157" s="859"/>
      <c r="AZ157" s="859"/>
      <c r="BA157" s="859"/>
      <c r="BB157" s="859"/>
      <c r="BC157" s="859"/>
      <c r="BD157" s="859"/>
      <c r="BE157" s="859"/>
      <c r="BF157" s="859"/>
      <c r="BG157" s="859"/>
      <c r="BH157" s="859"/>
      <c r="BI157" s="859"/>
      <c r="BJ157" s="859"/>
    </row>
    <row r="158" spans="17:62" s="875" customFormat="1">
      <c r="Q158" s="859"/>
      <c r="R158" s="859"/>
      <c r="S158" s="859"/>
      <c r="T158" s="859"/>
      <c r="U158" s="859"/>
      <c r="V158" s="859"/>
      <c r="W158" s="877"/>
      <c r="X158" s="859"/>
      <c r="Y158" s="859"/>
      <c r="Z158" s="859"/>
      <c r="AA158" s="859"/>
      <c r="AB158" s="859"/>
      <c r="AC158" s="859"/>
      <c r="AD158" s="859"/>
      <c r="AE158" s="859"/>
      <c r="AF158" s="859"/>
      <c r="AG158" s="859"/>
      <c r="AH158" s="859"/>
      <c r="AI158" s="859"/>
      <c r="AJ158" s="859"/>
      <c r="AK158" s="859"/>
      <c r="AL158" s="859"/>
      <c r="AM158" s="859"/>
      <c r="AN158" s="859"/>
      <c r="AO158" s="859"/>
      <c r="AP158" s="859"/>
      <c r="AQ158" s="859"/>
      <c r="AR158" s="859"/>
      <c r="AS158" s="859"/>
      <c r="AT158" s="859"/>
      <c r="AU158" s="859"/>
      <c r="AV158" s="859"/>
      <c r="AW158" s="859"/>
      <c r="AX158" s="859"/>
      <c r="AY158" s="859"/>
      <c r="AZ158" s="859"/>
      <c r="BA158" s="859"/>
      <c r="BB158" s="859"/>
      <c r="BC158" s="859"/>
      <c r="BD158" s="859"/>
      <c r="BE158" s="859"/>
      <c r="BF158" s="859"/>
      <c r="BG158" s="859"/>
      <c r="BH158" s="859"/>
      <c r="BI158" s="859"/>
      <c r="BJ158" s="859"/>
    </row>
    <row r="159" spans="17:62" s="875" customFormat="1">
      <c r="Q159" s="859"/>
      <c r="R159" s="859"/>
      <c r="S159" s="859"/>
      <c r="T159" s="859"/>
      <c r="U159" s="859"/>
      <c r="V159" s="859"/>
      <c r="W159" s="877"/>
      <c r="X159" s="859"/>
      <c r="Y159" s="859"/>
      <c r="Z159" s="859"/>
      <c r="AA159" s="859"/>
      <c r="AB159" s="859"/>
      <c r="AC159" s="859"/>
      <c r="AD159" s="859"/>
      <c r="AE159" s="859"/>
      <c r="AF159" s="859"/>
      <c r="AG159" s="859"/>
      <c r="AH159" s="859"/>
      <c r="AI159" s="859"/>
      <c r="AJ159" s="859"/>
      <c r="AK159" s="859"/>
      <c r="AL159" s="859"/>
      <c r="AM159" s="859"/>
      <c r="AN159" s="859"/>
      <c r="AO159" s="859"/>
      <c r="AP159" s="859"/>
      <c r="AQ159" s="859"/>
      <c r="AR159" s="859"/>
      <c r="AS159" s="859"/>
      <c r="AT159" s="859"/>
      <c r="AU159" s="859"/>
      <c r="AV159" s="859"/>
      <c r="AW159" s="859"/>
      <c r="AX159" s="859"/>
      <c r="AY159" s="859"/>
      <c r="AZ159" s="859"/>
      <c r="BA159" s="859"/>
      <c r="BB159" s="859"/>
      <c r="BC159" s="859"/>
      <c r="BD159" s="859"/>
      <c r="BE159" s="859"/>
      <c r="BF159" s="859"/>
      <c r="BG159" s="859"/>
      <c r="BH159" s="859"/>
      <c r="BI159" s="859"/>
      <c r="BJ159" s="859"/>
    </row>
    <row r="160" spans="17:62" s="875" customFormat="1">
      <c r="Q160" s="859"/>
      <c r="R160" s="859"/>
      <c r="S160" s="859"/>
      <c r="T160" s="859"/>
      <c r="U160" s="859"/>
      <c r="V160" s="859"/>
      <c r="W160" s="877"/>
      <c r="X160" s="859"/>
      <c r="Y160" s="859"/>
      <c r="Z160" s="859"/>
      <c r="AA160" s="859"/>
      <c r="AB160" s="859"/>
      <c r="AC160" s="859"/>
      <c r="AD160" s="859"/>
      <c r="AE160" s="859"/>
      <c r="AF160" s="859"/>
      <c r="AG160" s="859"/>
      <c r="AH160" s="859"/>
      <c r="AI160" s="859"/>
      <c r="AJ160" s="859"/>
      <c r="AK160" s="859"/>
      <c r="AL160" s="859"/>
      <c r="AM160" s="859"/>
      <c r="AN160" s="859"/>
      <c r="AO160" s="859"/>
      <c r="AP160" s="859"/>
      <c r="AQ160" s="859"/>
      <c r="AR160" s="859"/>
      <c r="AS160" s="859"/>
      <c r="AT160" s="859"/>
      <c r="AU160" s="859"/>
      <c r="AV160" s="859"/>
      <c r="AW160" s="859"/>
      <c r="AX160" s="859"/>
      <c r="AY160" s="859"/>
      <c r="AZ160" s="859"/>
      <c r="BA160" s="859"/>
      <c r="BB160" s="859"/>
      <c r="BC160" s="859"/>
      <c r="BD160" s="859"/>
      <c r="BE160" s="859"/>
      <c r="BF160" s="859"/>
      <c r="BG160" s="859"/>
      <c r="BH160" s="859"/>
      <c r="BI160" s="859"/>
      <c r="BJ160" s="859"/>
    </row>
    <row r="161" spans="17:62" s="875" customFormat="1">
      <c r="Q161" s="859"/>
      <c r="R161" s="859"/>
      <c r="S161" s="859"/>
      <c r="T161" s="859"/>
      <c r="U161" s="859"/>
      <c r="V161" s="859"/>
      <c r="W161" s="877"/>
      <c r="X161" s="859"/>
      <c r="Y161" s="859"/>
      <c r="Z161" s="859"/>
      <c r="AA161" s="859"/>
      <c r="AB161" s="859"/>
      <c r="AC161" s="859"/>
      <c r="AD161" s="859"/>
      <c r="AE161" s="859"/>
      <c r="AF161" s="859"/>
      <c r="AG161" s="859"/>
      <c r="AH161" s="859"/>
      <c r="AI161" s="859"/>
      <c r="AJ161" s="859"/>
      <c r="AK161" s="859"/>
      <c r="AL161" s="859"/>
      <c r="AM161" s="859"/>
      <c r="AN161" s="859"/>
      <c r="AO161" s="859"/>
      <c r="AP161" s="859"/>
      <c r="AQ161" s="859"/>
      <c r="AR161" s="859"/>
      <c r="AS161" s="859"/>
      <c r="AT161" s="859"/>
      <c r="AU161" s="859"/>
      <c r="AV161" s="859"/>
      <c r="AW161" s="859"/>
      <c r="AX161" s="859"/>
      <c r="AY161" s="859"/>
      <c r="AZ161" s="859"/>
      <c r="BA161" s="859"/>
      <c r="BB161" s="859"/>
      <c r="BC161" s="859"/>
      <c r="BD161" s="859"/>
      <c r="BE161" s="859"/>
      <c r="BF161" s="859"/>
      <c r="BG161" s="859"/>
      <c r="BH161" s="859"/>
      <c r="BI161" s="859"/>
      <c r="BJ161" s="859"/>
    </row>
    <row r="162" spans="17:62" s="875" customFormat="1">
      <c r="Q162" s="859"/>
      <c r="R162" s="859"/>
      <c r="S162" s="859"/>
      <c r="T162" s="859"/>
      <c r="U162" s="859"/>
      <c r="V162" s="859"/>
      <c r="W162" s="877"/>
      <c r="X162" s="859"/>
      <c r="Y162" s="859"/>
      <c r="Z162" s="859"/>
      <c r="AA162" s="859"/>
      <c r="AB162" s="859"/>
      <c r="AC162" s="859"/>
      <c r="AD162" s="859"/>
      <c r="AE162" s="859"/>
      <c r="AF162" s="859"/>
      <c r="AG162" s="859"/>
      <c r="AH162" s="859"/>
      <c r="AI162" s="859"/>
      <c r="AJ162" s="859"/>
      <c r="AK162" s="859"/>
      <c r="AL162" s="859"/>
      <c r="AM162" s="859"/>
      <c r="AN162" s="859"/>
      <c r="AO162" s="859"/>
      <c r="AP162" s="859"/>
      <c r="AQ162" s="859"/>
      <c r="AR162" s="859"/>
      <c r="AS162" s="859"/>
      <c r="AT162" s="859"/>
      <c r="AU162" s="859"/>
      <c r="AV162" s="859"/>
      <c r="AW162" s="859"/>
      <c r="AX162" s="859"/>
      <c r="AY162" s="859"/>
      <c r="AZ162" s="859"/>
      <c r="BA162" s="859"/>
      <c r="BB162" s="859"/>
      <c r="BC162" s="859"/>
      <c r="BD162" s="859"/>
      <c r="BE162" s="859"/>
      <c r="BF162" s="859"/>
      <c r="BG162" s="859"/>
      <c r="BH162" s="859"/>
      <c r="BI162" s="859"/>
      <c r="BJ162" s="859"/>
    </row>
    <row r="163" spans="17:62" s="875" customFormat="1">
      <c r="Q163" s="859"/>
      <c r="R163" s="859"/>
      <c r="S163" s="859"/>
      <c r="T163" s="859"/>
      <c r="U163" s="859"/>
      <c r="V163" s="859"/>
      <c r="W163" s="877"/>
      <c r="X163" s="859"/>
      <c r="Y163" s="859"/>
      <c r="Z163" s="859"/>
      <c r="AA163" s="859"/>
      <c r="AB163" s="859"/>
      <c r="AC163" s="859"/>
      <c r="AD163" s="859"/>
      <c r="AE163" s="859"/>
      <c r="AF163" s="859"/>
      <c r="AG163" s="859"/>
      <c r="AH163" s="859"/>
      <c r="AI163" s="859"/>
      <c r="AJ163" s="859"/>
      <c r="AK163" s="859"/>
      <c r="AL163" s="859"/>
      <c r="AM163" s="859"/>
      <c r="AN163" s="859"/>
      <c r="AO163" s="859"/>
      <c r="AP163" s="859"/>
      <c r="AQ163" s="859"/>
      <c r="AR163" s="859"/>
      <c r="AS163" s="859"/>
      <c r="AT163" s="859"/>
      <c r="AU163" s="859"/>
      <c r="AV163" s="859"/>
      <c r="AW163" s="859"/>
      <c r="AX163" s="859"/>
      <c r="AY163" s="859"/>
      <c r="AZ163" s="859"/>
      <c r="BA163" s="859"/>
      <c r="BB163" s="859"/>
      <c r="BC163" s="859"/>
      <c r="BD163" s="859"/>
      <c r="BE163" s="859"/>
      <c r="BF163" s="859"/>
      <c r="BG163" s="859"/>
      <c r="BH163" s="859"/>
      <c r="BI163" s="859"/>
      <c r="BJ163" s="859"/>
    </row>
    <row r="164" spans="17:62" s="875" customFormat="1">
      <c r="Q164" s="859"/>
      <c r="R164" s="859"/>
      <c r="S164" s="859"/>
      <c r="T164" s="859"/>
      <c r="U164" s="859"/>
      <c r="V164" s="859"/>
      <c r="W164" s="877"/>
      <c r="X164" s="859"/>
      <c r="Y164" s="859"/>
      <c r="Z164" s="859"/>
      <c r="AA164" s="859"/>
      <c r="AB164" s="859"/>
      <c r="AC164" s="859"/>
      <c r="AD164" s="859"/>
      <c r="AE164" s="859"/>
      <c r="AF164" s="859"/>
      <c r="AG164" s="859"/>
      <c r="AH164" s="859"/>
      <c r="AI164" s="859"/>
      <c r="AJ164" s="859"/>
      <c r="AK164" s="859"/>
      <c r="AL164" s="859"/>
      <c r="AM164" s="859"/>
      <c r="AN164" s="859"/>
      <c r="AO164" s="859"/>
      <c r="AP164" s="859"/>
      <c r="AQ164" s="859"/>
      <c r="AR164" s="859"/>
      <c r="AS164" s="859"/>
      <c r="AT164" s="859"/>
      <c r="AU164" s="859"/>
      <c r="AV164" s="859"/>
      <c r="AW164" s="859"/>
      <c r="AX164" s="859"/>
      <c r="AY164" s="859"/>
      <c r="AZ164" s="859"/>
      <c r="BA164" s="859"/>
      <c r="BB164" s="859"/>
      <c r="BC164" s="859"/>
      <c r="BD164" s="859"/>
      <c r="BE164" s="859"/>
      <c r="BF164" s="859"/>
      <c r="BG164" s="859"/>
      <c r="BH164" s="859"/>
      <c r="BI164" s="859"/>
      <c r="BJ164" s="859"/>
    </row>
    <row r="165" spans="17:62" s="875" customFormat="1">
      <c r="Q165" s="859"/>
      <c r="R165" s="859"/>
      <c r="S165" s="859"/>
      <c r="T165" s="859"/>
      <c r="U165" s="859"/>
      <c r="V165" s="859"/>
      <c r="W165" s="877"/>
      <c r="X165" s="859"/>
      <c r="Y165" s="859"/>
      <c r="Z165" s="859"/>
      <c r="AA165" s="859"/>
      <c r="AB165" s="859"/>
      <c r="AC165" s="859"/>
      <c r="AD165" s="859"/>
      <c r="AE165" s="859"/>
      <c r="AF165" s="859"/>
      <c r="AG165" s="859"/>
      <c r="AH165" s="859"/>
      <c r="AI165" s="859"/>
      <c r="AJ165" s="859"/>
      <c r="AK165" s="859"/>
      <c r="AL165" s="859"/>
      <c r="AM165" s="859"/>
      <c r="AN165" s="859"/>
      <c r="AO165" s="859"/>
      <c r="AP165" s="859"/>
      <c r="AQ165" s="859"/>
      <c r="AR165" s="859"/>
      <c r="AS165" s="859"/>
      <c r="AT165" s="859"/>
      <c r="AU165" s="859"/>
      <c r="AV165" s="859"/>
      <c r="AW165" s="859"/>
      <c r="AX165" s="859"/>
      <c r="AY165" s="859"/>
      <c r="AZ165" s="859"/>
      <c r="BA165" s="859"/>
      <c r="BB165" s="859"/>
      <c r="BC165" s="859"/>
      <c r="BD165" s="859"/>
      <c r="BE165" s="859"/>
      <c r="BF165" s="859"/>
      <c r="BG165" s="859"/>
      <c r="BH165" s="859"/>
      <c r="BI165" s="859"/>
      <c r="BJ165" s="859"/>
    </row>
    <row r="166" spans="17:62" s="875" customFormat="1">
      <c r="Q166" s="859"/>
      <c r="R166" s="859"/>
      <c r="S166" s="859"/>
      <c r="T166" s="859"/>
      <c r="U166" s="859"/>
      <c r="V166" s="859"/>
      <c r="W166" s="877"/>
      <c r="X166" s="859"/>
      <c r="Y166" s="859"/>
      <c r="Z166" s="859"/>
      <c r="AA166" s="859"/>
      <c r="AB166" s="859"/>
      <c r="AC166" s="859"/>
      <c r="AD166" s="859"/>
      <c r="AE166" s="859"/>
      <c r="AF166" s="859"/>
      <c r="AG166" s="859"/>
      <c r="AH166" s="859"/>
      <c r="AI166" s="859"/>
      <c r="AJ166" s="859"/>
      <c r="AK166" s="859"/>
      <c r="AL166" s="859"/>
      <c r="AM166" s="859"/>
      <c r="AN166" s="859"/>
      <c r="AO166" s="859"/>
      <c r="AP166" s="859"/>
      <c r="AQ166" s="859"/>
      <c r="AR166" s="859"/>
      <c r="AS166" s="859"/>
      <c r="AT166" s="859"/>
      <c r="AU166" s="859"/>
      <c r="AV166" s="859"/>
      <c r="AW166" s="859"/>
      <c r="AX166" s="859"/>
      <c r="AY166" s="859"/>
      <c r="AZ166" s="859"/>
      <c r="BA166" s="859"/>
      <c r="BB166" s="859"/>
      <c r="BC166" s="859"/>
      <c r="BD166" s="859"/>
      <c r="BE166" s="859"/>
      <c r="BF166" s="859"/>
      <c r="BG166" s="859"/>
      <c r="BH166" s="859"/>
      <c r="BI166" s="859"/>
      <c r="BJ166" s="859"/>
    </row>
    <row r="167" spans="17:62" s="875" customFormat="1">
      <c r="Q167" s="859"/>
      <c r="R167" s="859"/>
      <c r="S167" s="859"/>
      <c r="T167" s="859"/>
      <c r="U167" s="859"/>
      <c r="V167" s="859"/>
      <c r="W167" s="877"/>
      <c r="X167" s="859"/>
      <c r="Y167" s="859"/>
      <c r="Z167" s="859"/>
      <c r="AA167" s="859"/>
      <c r="AB167" s="859"/>
      <c r="AC167" s="859"/>
      <c r="AD167" s="859"/>
      <c r="AE167" s="859"/>
      <c r="AF167" s="859"/>
      <c r="AG167" s="859"/>
      <c r="AH167" s="859"/>
      <c r="AI167" s="859"/>
      <c r="AJ167" s="859"/>
      <c r="AK167" s="859"/>
      <c r="AL167" s="859"/>
      <c r="AM167" s="859"/>
      <c r="AN167" s="859"/>
      <c r="AO167" s="859"/>
      <c r="AP167" s="859"/>
      <c r="AQ167" s="859"/>
      <c r="AR167" s="859"/>
      <c r="AS167" s="859"/>
      <c r="AT167" s="859"/>
      <c r="AU167" s="859"/>
      <c r="AV167" s="859"/>
      <c r="AW167" s="859"/>
      <c r="AX167" s="859"/>
      <c r="AY167" s="859"/>
      <c r="AZ167" s="859"/>
      <c r="BA167" s="859"/>
      <c r="BB167" s="859"/>
      <c r="BC167" s="859"/>
      <c r="BD167" s="859"/>
      <c r="BE167" s="859"/>
      <c r="BF167" s="859"/>
      <c r="BG167" s="859"/>
      <c r="BH167" s="859"/>
      <c r="BI167" s="859"/>
      <c r="BJ167" s="859"/>
    </row>
    <row r="168" spans="17:62" s="875" customFormat="1">
      <c r="Q168" s="859"/>
      <c r="R168" s="859"/>
      <c r="S168" s="859"/>
      <c r="T168" s="859"/>
      <c r="U168" s="859"/>
      <c r="V168" s="859"/>
      <c r="W168" s="877"/>
      <c r="X168" s="859"/>
      <c r="Y168" s="859"/>
      <c r="Z168" s="859"/>
      <c r="AA168" s="859"/>
      <c r="AB168" s="859"/>
      <c r="AC168" s="859"/>
      <c r="AD168" s="859"/>
      <c r="AE168" s="859"/>
      <c r="AF168" s="859"/>
      <c r="AG168" s="859"/>
      <c r="AH168" s="859"/>
      <c r="AI168" s="859"/>
      <c r="AJ168" s="859"/>
      <c r="AK168" s="859"/>
      <c r="AL168" s="859"/>
      <c r="AM168" s="859"/>
      <c r="AN168" s="859"/>
      <c r="AO168" s="859"/>
      <c r="AP168" s="859"/>
      <c r="AQ168" s="859"/>
      <c r="AR168" s="859"/>
      <c r="AS168" s="859"/>
      <c r="AT168" s="859"/>
      <c r="AU168" s="859"/>
      <c r="AV168" s="859"/>
      <c r="AW168" s="859"/>
      <c r="AX168" s="859"/>
      <c r="AY168" s="859"/>
      <c r="AZ168" s="859"/>
      <c r="BA168" s="859"/>
      <c r="BB168" s="859"/>
      <c r="BC168" s="859"/>
      <c r="BD168" s="859"/>
      <c r="BE168" s="859"/>
      <c r="BF168" s="859"/>
      <c r="BG168" s="859"/>
      <c r="BH168" s="859"/>
      <c r="BI168" s="859"/>
      <c r="BJ168" s="859"/>
    </row>
    <row r="169" spans="17:62" s="875" customFormat="1">
      <c r="Q169" s="859"/>
      <c r="R169" s="859"/>
      <c r="S169" s="859"/>
      <c r="T169" s="859"/>
      <c r="U169" s="859"/>
      <c r="V169" s="859"/>
      <c r="W169" s="877"/>
      <c r="X169" s="859"/>
      <c r="Y169" s="859"/>
      <c r="Z169" s="859"/>
      <c r="AA169" s="859"/>
      <c r="AB169" s="859"/>
      <c r="AC169" s="859"/>
      <c r="AD169" s="859"/>
      <c r="AE169" s="859"/>
      <c r="AF169" s="859"/>
      <c r="AG169" s="859"/>
      <c r="AH169" s="859"/>
      <c r="AI169" s="859"/>
      <c r="AJ169" s="859"/>
      <c r="AK169" s="859"/>
      <c r="AL169" s="859"/>
      <c r="AM169" s="859"/>
      <c r="AN169" s="859"/>
      <c r="AO169" s="859"/>
      <c r="AP169" s="859"/>
      <c r="AQ169" s="859"/>
      <c r="AR169" s="859"/>
      <c r="AS169" s="859"/>
      <c r="AT169" s="859"/>
      <c r="AU169" s="859"/>
      <c r="AV169" s="859"/>
      <c r="AW169" s="859"/>
      <c r="AX169" s="859"/>
      <c r="AY169" s="859"/>
      <c r="AZ169" s="859"/>
      <c r="BA169" s="859"/>
      <c r="BB169" s="859"/>
      <c r="BC169" s="859"/>
      <c r="BD169" s="859"/>
      <c r="BE169" s="859"/>
      <c r="BF169" s="859"/>
      <c r="BG169" s="859"/>
      <c r="BH169" s="859"/>
      <c r="BI169" s="859"/>
      <c r="BJ169" s="859"/>
    </row>
    <row r="170" spans="17:62" s="875" customFormat="1">
      <c r="Q170" s="859"/>
      <c r="R170" s="859"/>
      <c r="S170" s="859"/>
      <c r="T170" s="859"/>
      <c r="U170" s="859"/>
      <c r="V170" s="859"/>
      <c r="W170" s="877"/>
      <c r="X170" s="859"/>
      <c r="Y170" s="859"/>
      <c r="Z170" s="859"/>
      <c r="AA170" s="859"/>
      <c r="AB170" s="859"/>
      <c r="AC170" s="859"/>
      <c r="AD170" s="859"/>
      <c r="AE170" s="859"/>
      <c r="AF170" s="859"/>
      <c r="AG170" s="859"/>
      <c r="AH170" s="859"/>
      <c r="AI170" s="859"/>
      <c r="AJ170" s="859"/>
      <c r="AK170" s="859"/>
      <c r="AL170" s="859"/>
      <c r="AM170" s="859"/>
      <c r="AN170" s="859"/>
      <c r="AO170" s="859"/>
      <c r="AP170" s="859"/>
      <c r="AQ170" s="859"/>
      <c r="AR170" s="859"/>
      <c r="AS170" s="859"/>
      <c r="AT170" s="859"/>
      <c r="AU170" s="859"/>
      <c r="AV170" s="859"/>
      <c r="AW170" s="859"/>
      <c r="AX170" s="859"/>
      <c r="AY170" s="859"/>
      <c r="AZ170" s="859"/>
      <c r="BA170" s="859"/>
      <c r="BB170" s="859"/>
      <c r="BC170" s="859"/>
      <c r="BD170" s="859"/>
      <c r="BE170" s="859"/>
      <c r="BF170" s="859"/>
      <c r="BG170" s="859"/>
      <c r="BH170" s="859"/>
      <c r="BI170" s="859"/>
      <c r="BJ170" s="859"/>
    </row>
    <row r="171" spans="17:62" s="875" customFormat="1">
      <c r="Q171" s="859"/>
      <c r="R171" s="859"/>
      <c r="S171" s="859"/>
      <c r="T171" s="859"/>
      <c r="U171" s="859"/>
      <c r="V171" s="859"/>
      <c r="W171" s="877"/>
      <c r="X171" s="859"/>
      <c r="Y171" s="859"/>
      <c r="Z171" s="859"/>
      <c r="AA171" s="859"/>
      <c r="AB171" s="859"/>
      <c r="AC171" s="859"/>
      <c r="AD171" s="859"/>
      <c r="AE171" s="859"/>
      <c r="AF171" s="859"/>
      <c r="AG171" s="859"/>
      <c r="AH171" s="859"/>
      <c r="AI171" s="859"/>
      <c r="AJ171" s="859"/>
      <c r="AK171" s="859"/>
      <c r="AL171" s="859"/>
      <c r="AM171" s="859"/>
      <c r="AN171" s="859"/>
      <c r="AO171" s="859"/>
      <c r="AP171" s="859"/>
      <c r="AQ171" s="859"/>
      <c r="AR171" s="859"/>
      <c r="AS171" s="859"/>
      <c r="AT171" s="859"/>
      <c r="AU171" s="859"/>
      <c r="AV171" s="859"/>
      <c r="AW171" s="859"/>
      <c r="AX171" s="859"/>
      <c r="AY171" s="859"/>
      <c r="AZ171" s="859"/>
      <c r="BA171" s="859"/>
      <c r="BB171" s="859"/>
      <c r="BC171" s="859"/>
      <c r="BD171" s="859"/>
      <c r="BE171" s="859"/>
      <c r="BF171" s="859"/>
      <c r="BG171" s="859"/>
      <c r="BH171" s="859"/>
      <c r="BI171" s="859"/>
      <c r="BJ171" s="859"/>
    </row>
    <row r="172" spans="17:62" s="875" customFormat="1">
      <c r="Q172" s="859"/>
      <c r="R172" s="859"/>
      <c r="S172" s="859"/>
      <c r="T172" s="859"/>
      <c r="U172" s="859"/>
      <c r="V172" s="859"/>
      <c r="W172" s="877"/>
      <c r="X172" s="859"/>
      <c r="Y172" s="859"/>
      <c r="Z172" s="859"/>
      <c r="AA172" s="859"/>
      <c r="AB172" s="859"/>
      <c r="AC172" s="859"/>
      <c r="AD172" s="859"/>
      <c r="AE172" s="859"/>
      <c r="AF172" s="859"/>
      <c r="AG172" s="859"/>
      <c r="AH172" s="859"/>
      <c r="AI172" s="859"/>
      <c r="AJ172" s="859"/>
      <c r="AK172" s="859"/>
      <c r="AL172" s="859"/>
      <c r="AM172" s="859"/>
      <c r="AN172" s="859"/>
      <c r="AO172" s="859"/>
      <c r="AP172" s="859"/>
      <c r="AQ172" s="859"/>
      <c r="AR172" s="859"/>
      <c r="AS172" s="859"/>
      <c r="AT172" s="859"/>
      <c r="AU172" s="859"/>
      <c r="AV172" s="859"/>
      <c r="AW172" s="859"/>
      <c r="AX172" s="859"/>
      <c r="AY172" s="859"/>
      <c r="AZ172" s="859"/>
      <c r="BA172" s="859"/>
      <c r="BB172" s="859"/>
      <c r="BC172" s="859"/>
      <c r="BD172" s="859"/>
      <c r="BE172" s="859"/>
      <c r="BF172" s="859"/>
      <c r="BG172" s="859"/>
      <c r="BH172" s="859"/>
      <c r="BI172" s="859"/>
      <c r="BJ172" s="859"/>
    </row>
    <row r="173" spans="17:62" s="875" customFormat="1">
      <c r="Q173" s="859"/>
      <c r="R173" s="859"/>
      <c r="S173" s="859"/>
      <c r="T173" s="859"/>
      <c r="U173" s="859"/>
      <c r="V173" s="859"/>
      <c r="W173" s="877"/>
      <c r="X173" s="859"/>
      <c r="Y173" s="859"/>
      <c r="Z173" s="859"/>
      <c r="AA173" s="859"/>
      <c r="AB173" s="859"/>
      <c r="AC173" s="859"/>
      <c r="AD173" s="859"/>
      <c r="AE173" s="859"/>
      <c r="AF173" s="859"/>
      <c r="AG173" s="859"/>
      <c r="AH173" s="859"/>
      <c r="AI173" s="859"/>
      <c r="AJ173" s="859"/>
      <c r="AK173" s="859"/>
      <c r="AL173" s="859"/>
      <c r="AM173" s="859"/>
      <c r="AN173" s="859"/>
      <c r="AO173" s="859"/>
      <c r="AP173" s="859"/>
      <c r="AQ173" s="859"/>
      <c r="AR173" s="859"/>
      <c r="AS173" s="859"/>
      <c r="AT173" s="859"/>
      <c r="AU173" s="859"/>
      <c r="AV173" s="859"/>
      <c r="AW173" s="859"/>
      <c r="AX173" s="859"/>
      <c r="AY173" s="859"/>
      <c r="AZ173" s="859"/>
      <c r="BA173" s="859"/>
      <c r="BB173" s="859"/>
      <c r="BC173" s="859"/>
      <c r="BD173" s="859"/>
      <c r="BE173" s="859"/>
      <c r="BF173" s="859"/>
      <c r="BG173" s="859"/>
      <c r="BH173" s="859"/>
      <c r="BI173" s="859"/>
      <c r="BJ173" s="859"/>
    </row>
    <row r="174" spans="17:62" s="875" customFormat="1">
      <c r="Q174" s="859"/>
      <c r="R174" s="859"/>
      <c r="S174" s="859"/>
      <c r="T174" s="859"/>
      <c r="U174" s="859"/>
      <c r="V174" s="859"/>
      <c r="W174" s="877"/>
      <c r="X174" s="859"/>
      <c r="Y174" s="859"/>
      <c r="Z174" s="859"/>
      <c r="AA174" s="859"/>
      <c r="AB174" s="859"/>
      <c r="AC174" s="859"/>
      <c r="AD174" s="859"/>
      <c r="AE174" s="859"/>
      <c r="AF174" s="859"/>
      <c r="AG174" s="859"/>
      <c r="AH174" s="859"/>
      <c r="AI174" s="859"/>
      <c r="AJ174" s="859"/>
      <c r="AK174" s="859"/>
      <c r="AL174" s="859"/>
      <c r="AM174" s="859"/>
      <c r="AN174" s="859"/>
      <c r="AO174" s="859"/>
      <c r="AP174" s="859"/>
      <c r="AQ174" s="859"/>
      <c r="AR174" s="859"/>
      <c r="AS174" s="859"/>
      <c r="AT174" s="859"/>
      <c r="AU174" s="859"/>
      <c r="AV174" s="859"/>
      <c r="AW174" s="859"/>
      <c r="AX174" s="859"/>
      <c r="AY174" s="859"/>
      <c r="AZ174" s="859"/>
      <c r="BA174" s="859"/>
      <c r="BB174" s="859"/>
      <c r="BC174" s="859"/>
      <c r="BD174" s="859"/>
      <c r="BE174" s="859"/>
      <c r="BF174" s="859"/>
      <c r="BG174" s="859"/>
      <c r="BH174" s="859"/>
      <c r="BI174" s="859"/>
      <c r="BJ174" s="859"/>
    </row>
    <row r="175" spans="17:62" s="875" customFormat="1">
      <c r="Q175" s="859"/>
      <c r="R175" s="859"/>
      <c r="S175" s="859"/>
      <c r="T175" s="859"/>
      <c r="U175" s="859"/>
      <c r="V175" s="859"/>
      <c r="W175" s="877"/>
      <c r="X175" s="859"/>
      <c r="Y175" s="859"/>
      <c r="Z175" s="859"/>
      <c r="AA175" s="859"/>
      <c r="AB175" s="859"/>
      <c r="AC175" s="859"/>
      <c r="AD175" s="859"/>
      <c r="AE175" s="859"/>
      <c r="AF175" s="859"/>
      <c r="AG175" s="859"/>
      <c r="AH175" s="859"/>
      <c r="AI175" s="859"/>
      <c r="AJ175" s="859"/>
      <c r="AK175" s="859"/>
      <c r="AL175" s="859"/>
      <c r="AM175" s="859"/>
      <c r="AN175" s="859"/>
      <c r="AO175" s="859"/>
      <c r="AP175" s="859"/>
      <c r="AQ175" s="859"/>
      <c r="AR175" s="859"/>
      <c r="AS175" s="859"/>
      <c r="AT175" s="859"/>
      <c r="AU175" s="859"/>
      <c r="AV175" s="859"/>
      <c r="AW175" s="859"/>
      <c r="AX175" s="859"/>
      <c r="AY175" s="859"/>
      <c r="AZ175" s="859"/>
      <c r="BA175" s="859"/>
      <c r="BB175" s="859"/>
      <c r="BC175" s="859"/>
      <c r="BD175" s="859"/>
      <c r="BE175" s="859"/>
      <c r="BF175" s="859"/>
      <c r="BG175" s="859"/>
      <c r="BH175" s="859"/>
      <c r="BI175" s="859"/>
      <c r="BJ175" s="859"/>
    </row>
    <row r="176" spans="17:62" s="875" customFormat="1">
      <c r="Q176" s="859"/>
      <c r="R176" s="859"/>
      <c r="S176" s="859"/>
      <c r="T176" s="859"/>
      <c r="U176" s="859"/>
      <c r="V176" s="859"/>
      <c r="W176" s="877"/>
      <c r="X176" s="859"/>
      <c r="Y176" s="859"/>
      <c r="Z176" s="859"/>
      <c r="AA176" s="859"/>
      <c r="AB176" s="859"/>
      <c r="AC176" s="859"/>
      <c r="AD176" s="859"/>
      <c r="AE176" s="859"/>
      <c r="AF176" s="859"/>
      <c r="AG176" s="859"/>
      <c r="AH176" s="859"/>
      <c r="AI176" s="859"/>
      <c r="AJ176" s="859"/>
      <c r="AK176" s="859"/>
      <c r="AL176" s="859"/>
      <c r="AM176" s="859"/>
      <c r="AN176" s="859"/>
      <c r="AO176" s="859"/>
      <c r="AP176" s="859"/>
      <c r="AQ176" s="859"/>
      <c r="AR176" s="859"/>
      <c r="AS176" s="859"/>
      <c r="AT176" s="859"/>
      <c r="AU176" s="859"/>
      <c r="AV176" s="859"/>
      <c r="AW176" s="859"/>
      <c r="AX176" s="859"/>
      <c r="AY176" s="859"/>
      <c r="AZ176" s="859"/>
      <c r="BA176" s="859"/>
      <c r="BB176" s="859"/>
      <c r="BC176" s="859"/>
      <c r="BD176" s="859"/>
      <c r="BE176" s="859"/>
      <c r="BF176" s="859"/>
      <c r="BG176" s="859"/>
      <c r="BH176" s="859"/>
      <c r="BI176" s="859"/>
      <c r="BJ176" s="859"/>
    </row>
    <row r="177" spans="17:62" s="875" customFormat="1">
      <c r="Q177" s="859"/>
      <c r="R177" s="859"/>
      <c r="S177" s="859"/>
      <c r="T177" s="859"/>
      <c r="U177" s="859"/>
      <c r="V177" s="859"/>
      <c r="W177" s="877"/>
      <c r="X177" s="859"/>
      <c r="Y177" s="859"/>
      <c r="Z177" s="859"/>
      <c r="AA177" s="859"/>
      <c r="AB177" s="859"/>
      <c r="AC177" s="859"/>
      <c r="AD177" s="859"/>
      <c r="AE177" s="859"/>
      <c r="AF177" s="859"/>
      <c r="AG177" s="859"/>
      <c r="AH177" s="859"/>
      <c r="AI177" s="859"/>
      <c r="AJ177" s="859"/>
      <c r="AK177" s="859"/>
      <c r="AL177" s="859"/>
      <c r="AM177" s="859"/>
      <c r="AN177" s="859"/>
      <c r="AO177" s="859"/>
      <c r="AP177" s="859"/>
      <c r="AQ177" s="859"/>
      <c r="AR177" s="859"/>
      <c r="AS177" s="859"/>
      <c r="AT177" s="859"/>
      <c r="AU177" s="859"/>
      <c r="AV177" s="859"/>
      <c r="AW177" s="859"/>
      <c r="AX177" s="859"/>
      <c r="AY177" s="859"/>
      <c r="AZ177" s="859"/>
      <c r="BA177" s="859"/>
      <c r="BB177" s="859"/>
      <c r="BC177" s="859"/>
      <c r="BD177" s="859"/>
      <c r="BE177" s="859"/>
      <c r="BF177" s="859"/>
      <c r="BG177" s="859"/>
      <c r="BH177" s="859"/>
      <c r="BI177" s="859"/>
      <c r="BJ177" s="859"/>
    </row>
    <row r="178" spans="17:62" s="875" customFormat="1">
      <c r="Q178" s="859"/>
      <c r="R178" s="859"/>
      <c r="S178" s="859"/>
      <c r="T178" s="859"/>
      <c r="U178" s="859"/>
      <c r="V178" s="859"/>
      <c r="W178" s="877"/>
      <c r="X178" s="859"/>
      <c r="Y178" s="859"/>
      <c r="Z178" s="859"/>
      <c r="AA178" s="859"/>
      <c r="AB178" s="859"/>
      <c r="AC178" s="859"/>
      <c r="AD178" s="859"/>
      <c r="AE178" s="859"/>
      <c r="AF178" s="859"/>
      <c r="AG178" s="859"/>
      <c r="AH178" s="859"/>
      <c r="AI178" s="859"/>
      <c r="AJ178" s="859"/>
      <c r="AK178" s="859"/>
      <c r="AL178" s="859"/>
      <c r="AM178" s="859"/>
      <c r="AN178" s="859"/>
      <c r="AO178" s="859"/>
      <c r="AP178" s="859"/>
      <c r="AQ178" s="859"/>
      <c r="AR178" s="859"/>
      <c r="AS178" s="859"/>
      <c r="AT178" s="859"/>
      <c r="AU178" s="859"/>
      <c r="AV178" s="859"/>
      <c r="AW178" s="859"/>
      <c r="AX178" s="859"/>
      <c r="AY178" s="859"/>
      <c r="AZ178" s="859"/>
      <c r="BA178" s="859"/>
      <c r="BB178" s="859"/>
      <c r="BC178" s="859"/>
      <c r="BD178" s="859"/>
      <c r="BE178" s="859"/>
      <c r="BF178" s="859"/>
      <c r="BG178" s="859"/>
      <c r="BH178" s="859"/>
      <c r="BI178" s="859"/>
      <c r="BJ178" s="859"/>
    </row>
    <row r="179" spans="17:62" s="875" customFormat="1">
      <c r="Q179" s="859"/>
      <c r="R179" s="859"/>
      <c r="S179" s="859"/>
      <c r="T179" s="859"/>
      <c r="U179" s="859"/>
      <c r="V179" s="859"/>
      <c r="W179" s="877"/>
      <c r="X179" s="859"/>
      <c r="Y179" s="859"/>
      <c r="Z179" s="859"/>
      <c r="AA179" s="859"/>
      <c r="AB179" s="859"/>
      <c r="AC179" s="859"/>
      <c r="AD179" s="859"/>
      <c r="AE179" s="859"/>
      <c r="AF179" s="859"/>
      <c r="AG179" s="859"/>
      <c r="AH179" s="859"/>
      <c r="AI179" s="859"/>
      <c r="AJ179" s="859"/>
      <c r="AK179" s="859"/>
      <c r="AL179" s="859"/>
      <c r="AM179" s="859"/>
      <c r="AN179" s="859"/>
      <c r="AO179" s="859"/>
      <c r="AP179" s="859"/>
      <c r="AQ179" s="859"/>
      <c r="AR179" s="859"/>
      <c r="AS179" s="859"/>
      <c r="AT179" s="859"/>
      <c r="AU179" s="859"/>
      <c r="AV179" s="859"/>
      <c r="AW179" s="859"/>
      <c r="AX179" s="859"/>
      <c r="AY179" s="859"/>
      <c r="AZ179" s="859"/>
      <c r="BA179" s="859"/>
      <c r="BB179" s="859"/>
      <c r="BC179" s="859"/>
      <c r="BD179" s="859"/>
      <c r="BE179" s="859"/>
      <c r="BF179" s="859"/>
      <c r="BG179" s="859"/>
      <c r="BH179" s="859"/>
      <c r="BI179" s="859"/>
      <c r="BJ179" s="859"/>
    </row>
    <row r="180" spans="17:62" s="875" customFormat="1">
      <c r="Q180" s="859"/>
      <c r="R180" s="859"/>
      <c r="S180" s="859"/>
      <c r="T180" s="859"/>
      <c r="U180" s="859"/>
      <c r="V180" s="859"/>
      <c r="W180" s="877"/>
      <c r="X180" s="859"/>
      <c r="Y180" s="859"/>
      <c r="Z180" s="859"/>
      <c r="AA180" s="859"/>
      <c r="AB180" s="859"/>
      <c r="AC180" s="859"/>
      <c r="AD180" s="859"/>
      <c r="AE180" s="859"/>
      <c r="AF180" s="859"/>
      <c r="AG180" s="859"/>
      <c r="AH180" s="859"/>
      <c r="AI180" s="859"/>
      <c r="AJ180" s="859"/>
      <c r="AK180" s="859"/>
      <c r="AL180" s="859"/>
      <c r="AM180" s="859"/>
      <c r="AN180" s="859"/>
      <c r="AO180" s="859"/>
      <c r="AP180" s="859"/>
      <c r="AQ180" s="859"/>
      <c r="AR180" s="859"/>
      <c r="AS180" s="859"/>
      <c r="AT180" s="859"/>
      <c r="AU180" s="859"/>
      <c r="AV180" s="859"/>
      <c r="AW180" s="859"/>
      <c r="AX180" s="859"/>
      <c r="AY180" s="859"/>
      <c r="AZ180" s="859"/>
      <c r="BA180" s="859"/>
      <c r="BB180" s="859"/>
      <c r="BC180" s="859"/>
      <c r="BD180" s="859"/>
      <c r="BE180" s="859"/>
      <c r="BF180" s="859"/>
      <c r="BG180" s="859"/>
      <c r="BH180" s="859"/>
      <c r="BI180" s="859"/>
      <c r="BJ180" s="859"/>
    </row>
    <row r="181" spans="17:62" s="875" customFormat="1">
      <c r="Q181" s="859"/>
      <c r="R181" s="859"/>
      <c r="S181" s="859"/>
      <c r="T181" s="859"/>
      <c r="U181" s="859"/>
      <c r="V181" s="859"/>
      <c r="W181" s="877"/>
      <c r="X181" s="859"/>
      <c r="Y181" s="859"/>
      <c r="Z181" s="859"/>
      <c r="AA181" s="859"/>
      <c r="AB181" s="859"/>
      <c r="AC181" s="859"/>
      <c r="AD181" s="859"/>
      <c r="AE181" s="859"/>
      <c r="AF181" s="859"/>
      <c r="AG181" s="859"/>
      <c r="AH181" s="859"/>
      <c r="AI181" s="859"/>
      <c r="AJ181" s="859"/>
      <c r="AK181" s="859"/>
      <c r="AL181" s="859"/>
      <c r="AM181" s="859"/>
      <c r="AN181" s="859"/>
      <c r="AO181" s="859"/>
      <c r="AP181" s="859"/>
      <c r="AQ181" s="859"/>
      <c r="AR181" s="859"/>
      <c r="AS181" s="859"/>
      <c r="AT181" s="859"/>
      <c r="AU181" s="859"/>
      <c r="AV181" s="859"/>
      <c r="AW181" s="859"/>
      <c r="AX181" s="859"/>
      <c r="AY181" s="859"/>
      <c r="AZ181" s="859"/>
      <c r="BA181" s="859"/>
      <c r="BB181" s="859"/>
      <c r="BC181" s="859"/>
      <c r="BD181" s="859"/>
      <c r="BE181" s="859"/>
      <c r="BF181" s="859"/>
      <c r="BG181" s="859"/>
      <c r="BH181" s="859"/>
      <c r="BI181" s="859"/>
      <c r="BJ181" s="859"/>
    </row>
    <row r="182" spans="17:62" s="875" customFormat="1">
      <c r="Q182" s="859"/>
      <c r="R182" s="859"/>
      <c r="S182" s="859"/>
      <c r="T182" s="859"/>
      <c r="U182" s="859"/>
      <c r="V182" s="859"/>
      <c r="W182" s="877"/>
      <c r="X182" s="859"/>
      <c r="Y182" s="859"/>
      <c r="Z182" s="859"/>
      <c r="AA182" s="859"/>
      <c r="AB182" s="859"/>
      <c r="AC182" s="859"/>
      <c r="AD182" s="859"/>
      <c r="AE182" s="859"/>
      <c r="AF182" s="859"/>
      <c r="AG182" s="859"/>
      <c r="AH182" s="859"/>
      <c r="AI182" s="859"/>
      <c r="AJ182" s="859"/>
      <c r="AK182" s="859"/>
      <c r="AL182" s="859"/>
      <c r="AM182" s="859"/>
      <c r="AN182" s="859"/>
      <c r="AO182" s="859"/>
      <c r="AP182" s="859"/>
      <c r="AQ182" s="859"/>
      <c r="AR182" s="859"/>
      <c r="AS182" s="859"/>
      <c r="AT182" s="859"/>
      <c r="AU182" s="859"/>
      <c r="AV182" s="859"/>
      <c r="AW182" s="859"/>
      <c r="AX182" s="859"/>
      <c r="AY182" s="859"/>
      <c r="AZ182" s="859"/>
      <c r="BA182" s="859"/>
      <c r="BB182" s="859"/>
      <c r="BC182" s="859"/>
      <c r="BD182" s="859"/>
      <c r="BE182" s="859"/>
      <c r="BF182" s="859"/>
      <c r="BG182" s="859"/>
      <c r="BH182" s="859"/>
      <c r="BI182" s="859"/>
      <c r="BJ182" s="859"/>
    </row>
    <row r="183" spans="17:62" s="875" customFormat="1">
      <c r="Q183" s="859"/>
      <c r="R183" s="859"/>
      <c r="S183" s="859"/>
      <c r="T183" s="859"/>
      <c r="U183" s="859"/>
      <c r="V183" s="859"/>
      <c r="W183" s="877"/>
      <c r="X183" s="859"/>
      <c r="Y183" s="859"/>
      <c r="Z183" s="859"/>
      <c r="AA183" s="859"/>
      <c r="AB183" s="859"/>
      <c r="AC183" s="859"/>
      <c r="AD183" s="859"/>
      <c r="AE183" s="859"/>
      <c r="AF183" s="859"/>
      <c r="AG183" s="859"/>
      <c r="AH183" s="859"/>
      <c r="AI183" s="859"/>
      <c r="AJ183" s="859"/>
      <c r="AK183" s="859"/>
      <c r="AL183" s="859"/>
      <c r="AM183" s="859"/>
      <c r="AN183" s="859"/>
      <c r="AO183" s="859"/>
      <c r="AP183" s="859"/>
      <c r="AQ183" s="859"/>
      <c r="AR183" s="859"/>
      <c r="AS183" s="859"/>
      <c r="AT183" s="859"/>
      <c r="AU183" s="859"/>
      <c r="AV183" s="859"/>
      <c r="AW183" s="859"/>
      <c r="AX183" s="859"/>
      <c r="AY183" s="859"/>
      <c r="AZ183" s="859"/>
      <c r="BA183" s="859"/>
      <c r="BB183" s="859"/>
      <c r="BC183" s="859"/>
      <c r="BD183" s="859"/>
      <c r="BE183" s="859"/>
      <c r="BF183" s="859"/>
      <c r="BG183" s="859"/>
      <c r="BH183" s="859"/>
      <c r="BI183" s="859"/>
      <c r="BJ183" s="859"/>
    </row>
    <row r="184" spans="17:62" s="875" customFormat="1">
      <c r="Q184" s="859"/>
      <c r="R184" s="859"/>
      <c r="S184" s="859"/>
      <c r="T184" s="859"/>
      <c r="U184" s="859"/>
      <c r="V184" s="859"/>
      <c r="W184" s="877"/>
      <c r="X184" s="859"/>
      <c r="Y184" s="859"/>
      <c r="Z184" s="859"/>
      <c r="AA184" s="859"/>
      <c r="AB184" s="859"/>
      <c r="AC184" s="859"/>
      <c r="AD184" s="859"/>
      <c r="AE184" s="859"/>
      <c r="AF184" s="859"/>
      <c r="AG184" s="859"/>
      <c r="AH184" s="859"/>
      <c r="AI184" s="859"/>
      <c r="AJ184" s="859"/>
      <c r="AK184" s="859"/>
      <c r="AL184" s="859"/>
      <c r="AM184" s="859"/>
      <c r="AN184" s="859"/>
      <c r="AO184" s="859"/>
      <c r="AP184" s="859"/>
      <c r="AQ184" s="859"/>
      <c r="AR184" s="859"/>
      <c r="AS184" s="859"/>
      <c r="AT184" s="859"/>
      <c r="AU184" s="859"/>
      <c r="AV184" s="859"/>
      <c r="AW184" s="859"/>
      <c r="AX184" s="859"/>
      <c r="AY184" s="859"/>
      <c r="AZ184" s="859"/>
      <c r="BA184" s="859"/>
      <c r="BB184" s="859"/>
      <c r="BC184" s="859"/>
      <c r="BD184" s="859"/>
      <c r="BE184" s="859"/>
      <c r="BF184" s="859"/>
      <c r="BG184" s="859"/>
      <c r="BH184" s="859"/>
      <c r="BI184" s="859"/>
      <c r="BJ184" s="859"/>
    </row>
    <row r="185" spans="17:62" s="875" customFormat="1">
      <c r="Q185" s="859"/>
      <c r="R185" s="859"/>
      <c r="S185" s="859"/>
      <c r="T185" s="859"/>
      <c r="U185" s="859"/>
      <c r="V185" s="859"/>
      <c r="W185" s="877"/>
      <c r="X185" s="859"/>
      <c r="Y185" s="859"/>
      <c r="Z185" s="859"/>
      <c r="AA185" s="859"/>
      <c r="AB185" s="859"/>
      <c r="AC185" s="859"/>
      <c r="AD185" s="859"/>
      <c r="AE185" s="859"/>
      <c r="AF185" s="859"/>
      <c r="AG185" s="859"/>
      <c r="AH185" s="859"/>
      <c r="AI185" s="859"/>
      <c r="AJ185" s="859"/>
      <c r="AK185" s="859"/>
      <c r="AL185" s="859"/>
      <c r="AM185" s="859"/>
      <c r="AN185" s="859"/>
      <c r="AO185" s="859"/>
      <c r="AP185" s="859"/>
      <c r="AQ185" s="859"/>
      <c r="AR185" s="859"/>
      <c r="AS185" s="859"/>
      <c r="AT185" s="859"/>
      <c r="AU185" s="859"/>
      <c r="AV185" s="859"/>
      <c r="AW185" s="859"/>
      <c r="AX185" s="859"/>
      <c r="AY185" s="859"/>
      <c r="AZ185" s="859"/>
      <c r="BA185" s="859"/>
      <c r="BB185" s="859"/>
      <c r="BC185" s="859"/>
      <c r="BD185" s="859"/>
      <c r="BE185" s="859"/>
      <c r="BF185" s="859"/>
      <c r="BG185" s="859"/>
      <c r="BH185" s="859"/>
      <c r="BI185" s="859"/>
      <c r="BJ185" s="859"/>
    </row>
    <row r="186" spans="17:62" s="875" customFormat="1">
      <c r="Q186" s="859"/>
      <c r="R186" s="859"/>
      <c r="S186" s="859"/>
      <c r="T186" s="859"/>
      <c r="U186" s="859"/>
      <c r="V186" s="859"/>
      <c r="W186" s="877"/>
      <c r="X186" s="859"/>
      <c r="Y186" s="859"/>
      <c r="Z186" s="859"/>
      <c r="AA186" s="859"/>
      <c r="AB186" s="859"/>
      <c r="AC186" s="859"/>
      <c r="AD186" s="859"/>
      <c r="AE186" s="859"/>
      <c r="AF186" s="859"/>
      <c r="AG186" s="859"/>
      <c r="AH186" s="859"/>
      <c r="AI186" s="859"/>
      <c r="AJ186" s="859"/>
      <c r="AK186" s="859"/>
      <c r="AL186" s="859"/>
      <c r="AM186" s="859"/>
      <c r="AN186" s="859"/>
      <c r="AO186" s="859"/>
      <c r="AP186" s="859"/>
      <c r="AQ186" s="859"/>
      <c r="AR186" s="859"/>
      <c r="AS186" s="859"/>
      <c r="AT186" s="859"/>
      <c r="AU186" s="859"/>
      <c r="AV186" s="859"/>
      <c r="AW186" s="859"/>
      <c r="AX186" s="859"/>
      <c r="AY186" s="859"/>
      <c r="AZ186" s="859"/>
      <c r="BA186" s="859"/>
      <c r="BB186" s="859"/>
      <c r="BC186" s="859"/>
      <c r="BD186" s="859"/>
      <c r="BE186" s="859"/>
      <c r="BF186" s="859"/>
      <c r="BG186" s="859"/>
      <c r="BH186" s="859"/>
      <c r="BI186" s="859"/>
      <c r="BJ186" s="859"/>
    </row>
    <row r="187" spans="17:62" s="875" customFormat="1">
      <c r="Q187" s="859"/>
      <c r="R187" s="859"/>
      <c r="S187" s="859"/>
      <c r="T187" s="859"/>
      <c r="U187" s="859"/>
      <c r="V187" s="859"/>
      <c r="W187" s="877"/>
      <c r="X187" s="859"/>
      <c r="Y187" s="859"/>
      <c r="Z187" s="859"/>
      <c r="AA187" s="859"/>
      <c r="AB187" s="859"/>
      <c r="AC187" s="859"/>
      <c r="AD187" s="859"/>
      <c r="AE187" s="859"/>
      <c r="AF187" s="859"/>
      <c r="AG187" s="859"/>
      <c r="AH187" s="859"/>
      <c r="AI187" s="859"/>
      <c r="AJ187" s="859"/>
      <c r="AK187" s="859"/>
      <c r="AL187" s="859"/>
      <c r="AM187" s="859"/>
      <c r="AN187" s="859"/>
      <c r="AO187" s="859"/>
      <c r="AP187" s="859"/>
      <c r="AQ187" s="859"/>
      <c r="AR187" s="859"/>
      <c r="AS187" s="859"/>
      <c r="AT187" s="859"/>
      <c r="AU187" s="859"/>
      <c r="AV187" s="859"/>
      <c r="AW187" s="859"/>
      <c r="AX187" s="859"/>
      <c r="AY187" s="859"/>
      <c r="AZ187" s="859"/>
      <c r="BA187" s="859"/>
      <c r="BB187" s="859"/>
      <c r="BC187" s="859"/>
      <c r="BD187" s="859"/>
      <c r="BE187" s="859"/>
      <c r="BF187" s="859"/>
      <c r="BG187" s="859"/>
      <c r="BH187" s="859"/>
      <c r="BI187" s="859"/>
      <c r="BJ187" s="859"/>
    </row>
    <row r="188" spans="17:62" s="875" customFormat="1">
      <c r="Q188" s="859"/>
      <c r="R188" s="859"/>
      <c r="S188" s="859"/>
      <c r="T188" s="859"/>
      <c r="U188" s="859"/>
      <c r="V188" s="859"/>
      <c r="W188" s="877"/>
      <c r="X188" s="859"/>
      <c r="Y188" s="859"/>
      <c r="Z188" s="859"/>
      <c r="AA188" s="859"/>
      <c r="AB188" s="859"/>
      <c r="AC188" s="859"/>
      <c r="AD188" s="859"/>
      <c r="AE188" s="859"/>
      <c r="AF188" s="859"/>
      <c r="AG188" s="859"/>
      <c r="AH188" s="859"/>
      <c r="AI188" s="859"/>
      <c r="AJ188" s="859"/>
      <c r="AK188" s="859"/>
      <c r="AL188" s="859"/>
      <c r="AM188" s="859"/>
      <c r="AN188" s="859"/>
      <c r="AO188" s="859"/>
      <c r="AP188" s="859"/>
      <c r="AQ188" s="859"/>
      <c r="AR188" s="859"/>
      <c r="AS188" s="859"/>
      <c r="AT188" s="859"/>
      <c r="AU188" s="859"/>
      <c r="AV188" s="859"/>
      <c r="AW188" s="859"/>
      <c r="AX188" s="859"/>
      <c r="AY188" s="859"/>
      <c r="AZ188" s="859"/>
      <c r="BA188" s="859"/>
      <c r="BB188" s="859"/>
      <c r="BC188" s="859"/>
      <c r="BD188" s="859"/>
      <c r="BE188" s="859"/>
      <c r="BF188" s="859"/>
      <c r="BG188" s="859"/>
      <c r="BH188" s="859"/>
      <c r="BI188" s="859"/>
      <c r="BJ188" s="859"/>
    </row>
    <row r="189" spans="17:62" s="875" customFormat="1">
      <c r="Q189" s="859"/>
      <c r="R189" s="859"/>
      <c r="S189" s="859"/>
      <c r="T189" s="859"/>
      <c r="U189" s="859"/>
      <c r="V189" s="859"/>
      <c r="W189" s="877"/>
      <c r="X189" s="859"/>
      <c r="Y189" s="859"/>
      <c r="Z189" s="859"/>
      <c r="AA189" s="859"/>
      <c r="AB189" s="859"/>
      <c r="AC189" s="859"/>
      <c r="AD189" s="859"/>
      <c r="AE189" s="859"/>
      <c r="AF189" s="859"/>
      <c r="AG189" s="859"/>
      <c r="AH189" s="859"/>
      <c r="AI189" s="859"/>
      <c r="AJ189" s="859"/>
      <c r="AK189" s="859"/>
      <c r="AL189" s="859"/>
      <c r="AM189" s="859"/>
      <c r="AN189" s="859"/>
      <c r="AO189" s="859"/>
      <c r="AP189" s="859"/>
      <c r="AQ189" s="859"/>
      <c r="AR189" s="859"/>
      <c r="AS189" s="859"/>
      <c r="AT189" s="859"/>
      <c r="AU189" s="859"/>
      <c r="AV189" s="859"/>
      <c r="AW189" s="859"/>
      <c r="AX189" s="859"/>
      <c r="AY189" s="859"/>
      <c r="AZ189" s="859"/>
      <c r="BA189" s="859"/>
      <c r="BB189" s="859"/>
      <c r="BC189" s="859"/>
      <c r="BD189" s="859"/>
      <c r="BE189" s="859"/>
      <c r="BF189" s="859"/>
      <c r="BG189" s="859"/>
      <c r="BH189" s="859"/>
      <c r="BI189" s="859"/>
      <c r="BJ189" s="859"/>
    </row>
    <row r="190" spans="17:62" s="875" customFormat="1">
      <c r="Q190" s="859"/>
      <c r="R190" s="859"/>
      <c r="S190" s="859"/>
      <c r="T190" s="859"/>
      <c r="U190" s="859"/>
      <c r="V190" s="859"/>
      <c r="W190" s="877"/>
      <c r="X190" s="859"/>
      <c r="Y190" s="859"/>
      <c r="Z190" s="859"/>
      <c r="AA190" s="859"/>
      <c r="AB190" s="859"/>
      <c r="AC190" s="859"/>
      <c r="AD190" s="859"/>
      <c r="AE190" s="859"/>
      <c r="AF190" s="859"/>
      <c r="AG190" s="859"/>
      <c r="AH190" s="859"/>
      <c r="AI190" s="859"/>
      <c r="AJ190" s="859"/>
      <c r="AK190" s="859"/>
      <c r="AL190" s="859"/>
      <c r="AM190" s="859"/>
      <c r="AN190" s="859"/>
      <c r="AO190" s="859"/>
      <c r="AP190" s="859"/>
      <c r="AQ190" s="859"/>
      <c r="AR190" s="859"/>
      <c r="AS190" s="859"/>
      <c r="AT190" s="859"/>
      <c r="AU190" s="859"/>
      <c r="AV190" s="859"/>
      <c r="AW190" s="859"/>
      <c r="AX190" s="859"/>
      <c r="AY190" s="859"/>
      <c r="AZ190" s="859"/>
      <c r="BA190" s="859"/>
      <c r="BB190" s="859"/>
      <c r="BC190" s="859"/>
      <c r="BD190" s="859"/>
      <c r="BE190" s="859"/>
      <c r="BF190" s="859"/>
      <c r="BG190" s="859"/>
      <c r="BH190" s="859"/>
      <c r="BI190" s="859"/>
      <c r="BJ190" s="859"/>
    </row>
    <row r="191" spans="17:62" s="875" customFormat="1">
      <c r="Q191" s="859"/>
      <c r="R191" s="859"/>
      <c r="S191" s="859"/>
      <c r="T191" s="859"/>
      <c r="U191" s="859"/>
      <c r="V191" s="859"/>
      <c r="W191" s="877"/>
      <c r="X191" s="859"/>
      <c r="Y191" s="859"/>
      <c r="Z191" s="859"/>
      <c r="AA191" s="859"/>
      <c r="AB191" s="859"/>
      <c r="AC191" s="859"/>
      <c r="AD191" s="859"/>
      <c r="AE191" s="859"/>
      <c r="AF191" s="859"/>
      <c r="AG191" s="859"/>
      <c r="AH191" s="859"/>
      <c r="AI191" s="859"/>
      <c r="AJ191" s="859"/>
      <c r="AK191" s="859"/>
      <c r="AL191" s="859"/>
      <c r="AM191" s="859"/>
      <c r="AN191" s="859"/>
      <c r="AO191" s="859"/>
      <c r="AP191" s="859"/>
      <c r="AQ191" s="859"/>
      <c r="AR191" s="859"/>
      <c r="AS191" s="859"/>
      <c r="AT191" s="859"/>
      <c r="AU191" s="859"/>
      <c r="AV191" s="859"/>
      <c r="AW191" s="859"/>
      <c r="AX191" s="859"/>
      <c r="AY191" s="859"/>
      <c r="AZ191" s="859"/>
      <c r="BA191" s="859"/>
      <c r="BB191" s="859"/>
      <c r="BC191" s="859"/>
      <c r="BD191" s="859"/>
      <c r="BE191" s="859"/>
      <c r="BF191" s="859"/>
      <c r="BG191" s="859"/>
      <c r="BH191" s="859"/>
      <c r="BI191" s="859"/>
      <c r="BJ191" s="859"/>
    </row>
    <row r="192" spans="17:62" s="875" customFormat="1">
      <c r="Q192" s="859"/>
      <c r="R192" s="859"/>
      <c r="S192" s="859"/>
      <c r="T192" s="859"/>
      <c r="U192" s="859"/>
      <c r="V192" s="859"/>
      <c r="W192" s="877"/>
      <c r="X192" s="859"/>
      <c r="Y192" s="859"/>
      <c r="Z192" s="859"/>
      <c r="AA192" s="859"/>
      <c r="AB192" s="859"/>
      <c r="AC192" s="859"/>
      <c r="AD192" s="859"/>
      <c r="AE192" s="859"/>
      <c r="AF192" s="859"/>
      <c r="AG192" s="859"/>
      <c r="AH192" s="859"/>
      <c r="AI192" s="859"/>
      <c r="AJ192" s="859"/>
      <c r="AK192" s="859"/>
      <c r="AL192" s="859"/>
      <c r="AM192" s="859"/>
      <c r="AN192" s="859"/>
      <c r="AO192" s="859"/>
      <c r="AP192" s="859"/>
      <c r="AQ192" s="859"/>
      <c r="AR192" s="859"/>
      <c r="AS192" s="859"/>
      <c r="AT192" s="859"/>
      <c r="AU192" s="859"/>
      <c r="AV192" s="859"/>
      <c r="AW192" s="859"/>
      <c r="AX192" s="859"/>
      <c r="AY192" s="859"/>
      <c r="AZ192" s="859"/>
      <c r="BA192" s="859"/>
      <c r="BB192" s="859"/>
      <c r="BC192" s="859"/>
      <c r="BD192" s="859"/>
      <c r="BE192" s="859"/>
      <c r="BF192" s="859"/>
      <c r="BG192" s="859"/>
      <c r="BH192" s="859"/>
      <c r="BI192" s="859"/>
      <c r="BJ192" s="859"/>
    </row>
    <row r="193" spans="17:62" s="875" customFormat="1">
      <c r="Q193" s="859"/>
      <c r="R193" s="859"/>
      <c r="S193" s="859"/>
      <c r="T193" s="859"/>
      <c r="U193" s="859"/>
      <c r="V193" s="859"/>
      <c r="W193" s="877"/>
      <c r="X193" s="859"/>
      <c r="Y193" s="859"/>
      <c r="Z193" s="859"/>
      <c r="AA193" s="859"/>
      <c r="AB193" s="859"/>
      <c r="AC193" s="859"/>
      <c r="AD193" s="859"/>
      <c r="AE193" s="859"/>
      <c r="AF193" s="859"/>
      <c r="AG193" s="859"/>
      <c r="AH193" s="859"/>
      <c r="AI193" s="859"/>
      <c r="AJ193" s="859"/>
      <c r="AK193" s="859"/>
      <c r="AL193" s="859"/>
      <c r="AM193" s="859"/>
      <c r="AN193" s="859"/>
      <c r="AO193" s="859"/>
      <c r="AP193" s="859"/>
      <c r="AQ193" s="859"/>
      <c r="AR193" s="859"/>
      <c r="AS193" s="859"/>
      <c r="AT193" s="859"/>
      <c r="AU193" s="859"/>
      <c r="AV193" s="859"/>
      <c r="AW193" s="859"/>
      <c r="AX193" s="859"/>
      <c r="AY193" s="859"/>
      <c r="AZ193" s="859"/>
      <c r="BA193" s="859"/>
      <c r="BB193" s="859"/>
      <c r="BC193" s="859"/>
      <c r="BD193" s="859"/>
      <c r="BE193" s="859"/>
      <c r="BF193" s="859"/>
      <c r="BG193" s="859"/>
      <c r="BH193" s="859"/>
      <c r="BI193" s="859"/>
      <c r="BJ193" s="859"/>
    </row>
    <row r="194" spans="17:62" s="875" customFormat="1">
      <c r="Q194" s="859"/>
      <c r="R194" s="859"/>
      <c r="S194" s="859"/>
      <c r="T194" s="859"/>
      <c r="U194" s="859"/>
      <c r="V194" s="859"/>
      <c r="W194" s="877"/>
      <c r="X194" s="859"/>
      <c r="Y194" s="859"/>
      <c r="Z194" s="859"/>
      <c r="AA194" s="859"/>
      <c r="AB194" s="859"/>
      <c r="AC194" s="859"/>
      <c r="AD194" s="859"/>
      <c r="AE194" s="859"/>
      <c r="AF194" s="859"/>
      <c r="AG194" s="859"/>
      <c r="AH194" s="859"/>
      <c r="AI194" s="859"/>
      <c r="AJ194" s="859"/>
      <c r="AK194" s="859"/>
      <c r="AL194" s="859"/>
      <c r="AM194" s="859"/>
      <c r="AN194" s="859"/>
      <c r="AO194" s="859"/>
      <c r="AP194" s="859"/>
      <c r="AQ194" s="859"/>
      <c r="AR194" s="859"/>
      <c r="AS194" s="859"/>
      <c r="AT194" s="859"/>
      <c r="AU194" s="859"/>
      <c r="AV194" s="859"/>
      <c r="AW194" s="859"/>
      <c r="AX194" s="859"/>
      <c r="AY194" s="859"/>
      <c r="AZ194" s="859"/>
      <c r="BA194" s="859"/>
      <c r="BB194" s="859"/>
      <c r="BC194" s="859"/>
      <c r="BD194" s="859"/>
      <c r="BE194" s="859"/>
      <c r="BF194" s="859"/>
      <c r="BG194" s="859"/>
      <c r="BH194" s="859"/>
      <c r="BI194" s="859"/>
      <c r="BJ194" s="859"/>
    </row>
    <row r="195" spans="17:62" s="875" customFormat="1">
      <c r="Q195" s="859"/>
      <c r="R195" s="859"/>
      <c r="S195" s="859"/>
      <c r="T195" s="859"/>
      <c r="U195" s="859"/>
      <c r="V195" s="859"/>
      <c r="W195" s="877"/>
      <c r="X195" s="859"/>
      <c r="Y195" s="859"/>
      <c r="Z195" s="859"/>
      <c r="AA195" s="859"/>
      <c r="AB195" s="859"/>
      <c r="AC195" s="859"/>
      <c r="AD195" s="859"/>
      <c r="AE195" s="859"/>
      <c r="AF195" s="859"/>
      <c r="AG195" s="859"/>
      <c r="AH195" s="859"/>
      <c r="AI195" s="859"/>
      <c r="AJ195" s="859"/>
      <c r="AK195" s="859"/>
      <c r="AL195" s="859"/>
      <c r="AM195" s="859"/>
      <c r="AN195" s="859"/>
      <c r="AO195" s="859"/>
      <c r="AP195" s="859"/>
      <c r="AQ195" s="859"/>
      <c r="AR195" s="859"/>
      <c r="AS195" s="859"/>
      <c r="AT195" s="859"/>
      <c r="AU195" s="859"/>
      <c r="AV195" s="859"/>
      <c r="AW195" s="859"/>
      <c r="AX195" s="859"/>
      <c r="AY195" s="859"/>
      <c r="AZ195" s="859"/>
      <c r="BA195" s="859"/>
      <c r="BB195" s="859"/>
      <c r="BC195" s="859"/>
      <c r="BD195" s="859"/>
      <c r="BE195" s="859"/>
      <c r="BF195" s="859"/>
      <c r="BG195" s="859"/>
      <c r="BH195" s="859"/>
      <c r="BI195" s="859"/>
      <c r="BJ195" s="859"/>
    </row>
    <row r="196" spans="17:62" s="875" customFormat="1">
      <c r="Q196" s="859"/>
      <c r="R196" s="859"/>
      <c r="S196" s="859"/>
      <c r="T196" s="859"/>
      <c r="U196" s="859"/>
      <c r="V196" s="859"/>
      <c r="W196" s="877"/>
      <c r="X196" s="859"/>
      <c r="Y196" s="859"/>
      <c r="Z196" s="859"/>
      <c r="AA196" s="859"/>
      <c r="AB196" s="859"/>
      <c r="AC196" s="859"/>
      <c r="AD196" s="859"/>
      <c r="AE196" s="859"/>
      <c r="AF196" s="859"/>
      <c r="AG196" s="859"/>
      <c r="AH196" s="859"/>
      <c r="AI196" s="859"/>
      <c r="AJ196" s="859"/>
      <c r="AK196" s="859"/>
      <c r="AL196" s="859"/>
      <c r="AM196" s="859"/>
      <c r="AN196" s="859"/>
      <c r="AO196" s="859"/>
      <c r="AP196" s="859"/>
      <c r="AQ196" s="859"/>
      <c r="AR196" s="859"/>
      <c r="AS196" s="859"/>
      <c r="AT196" s="859"/>
      <c r="AU196" s="859"/>
      <c r="AV196" s="859"/>
      <c r="AW196" s="859"/>
      <c r="AX196" s="859"/>
      <c r="AY196" s="859"/>
      <c r="AZ196" s="859"/>
      <c r="BA196" s="859"/>
      <c r="BB196" s="859"/>
      <c r="BC196" s="859"/>
      <c r="BD196" s="859"/>
      <c r="BE196" s="859"/>
      <c r="BF196" s="859"/>
      <c r="BG196" s="859"/>
      <c r="BH196" s="859"/>
      <c r="BI196" s="859"/>
      <c r="BJ196" s="859"/>
    </row>
    <row r="197" spans="17:62" s="875" customFormat="1">
      <c r="Q197" s="859"/>
      <c r="R197" s="859"/>
      <c r="S197" s="859"/>
      <c r="T197" s="859"/>
      <c r="U197" s="859"/>
      <c r="V197" s="859"/>
      <c r="W197" s="877"/>
      <c r="X197" s="859"/>
      <c r="Y197" s="859"/>
      <c r="Z197" s="859"/>
      <c r="AA197" s="859"/>
      <c r="AB197" s="859"/>
      <c r="AC197" s="859"/>
      <c r="AD197" s="859"/>
      <c r="AE197" s="859"/>
      <c r="AF197" s="859"/>
      <c r="AG197" s="859"/>
      <c r="AH197" s="859"/>
      <c r="AI197" s="859"/>
      <c r="AJ197" s="859"/>
      <c r="AK197" s="859"/>
      <c r="AL197" s="859"/>
      <c r="AM197" s="859"/>
      <c r="AN197" s="859"/>
      <c r="AO197" s="859"/>
      <c r="AP197" s="859"/>
      <c r="AQ197" s="859"/>
      <c r="AR197" s="859"/>
      <c r="AS197" s="859"/>
      <c r="AT197" s="859"/>
      <c r="AU197" s="859"/>
      <c r="AV197" s="859"/>
      <c r="AW197" s="859"/>
      <c r="AX197" s="859"/>
      <c r="AY197" s="859"/>
      <c r="AZ197" s="859"/>
      <c r="BA197" s="859"/>
      <c r="BB197" s="859"/>
      <c r="BC197" s="859"/>
      <c r="BD197" s="859"/>
      <c r="BE197" s="859"/>
      <c r="BF197" s="859"/>
      <c r="BG197" s="859"/>
      <c r="BH197" s="859"/>
      <c r="BI197" s="859"/>
      <c r="BJ197" s="859"/>
    </row>
    <row r="198" spans="17:62" s="875" customFormat="1">
      <c r="Q198" s="859"/>
      <c r="R198" s="859"/>
      <c r="S198" s="859"/>
      <c r="T198" s="859"/>
      <c r="U198" s="859"/>
      <c r="V198" s="859"/>
      <c r="W198" s="877"/>
      <c r="X198" s="859"/>
      <c r="Y198" s="859"/>
      <c r="Z198" s="859"/>
      <c r="AA198" s="859"/>
      <c r="AB198" s="859"/>
      <c r="AC198" s="859"/>
      <c r="AD198" s="859"/>
      <c r="AE198" s="859"/>
      <c r="AF198" s="859"/>
      <c r="AG198" s="859"/>
      <c r="AH198" s="859"/>
      <c r="AI198" s="859"/>
      <c r="AJ198" s="859"/>
      <c r="AK198" s="859"/>
      <c r="AL198" s="859"/>
      <c r="AM198" s="859"/>
      <c r="AN198" s="859"/>
      <c r="AO198" s="859"/>
      <c r="AP198" s="859"/>
      <c r="AQ198" s="859"/>
      <c r="AR198" s="859"/>
      <c r="AS198" s="859"/>
      <c r="AT198" s="859"/>
      <c r="AU198" s="859"/>
      <c r="AV198" s="859"/>
      <c r="AW198" s="859"/>
      <c r="AX198" s="859"/>
      <c r="AY198" s="859"/>
      <c r="AZ198" s="859"/>
      <c r="BA198" s="859"/>
      <c r="BB198" s="859"/>
      <c r="BC198" s="859"/>
      <c r="BD198" s="859"/>
      <c r="BE198" s="859"/>
      <c r="BF198" s="859"/>
      <c r="BG198" s="859"/>
      <c r="BH198" s="859"/>
      <c r="BI198" s="859"/>
      <c r="BJ198" s="859"/>
    </row>
    <row r="199" spans="17:62" s="875" customFormat="1">
      <c r="Q199" s="859"/>
      <c r="R199" s="859"/>
      <c r="S199" s="859"/>
      <c r="T199" s="859"/>
      <c r="U199" s="859"/>
      <c r="V199" s="859"/>
      <c r="W199" s="877"/>
      <c r="X199" s="859"/>
      <c r="Y199" s="859"/>
      <c r="Z199" s="859"/>
      <c r="AA199" s="859"/>
      <c r="AB199" s="859"/>
      <c r="AC199" s="859"/>
      <c r="AD199" s="859"/>
      <c r="AE199" s="859"/>
      <c r="AF199" s="859"/>
      <c r="AG199" s="859"/>
      <c r="AH199" s="859"/>
      <c r="AI199" s="859"/>
      <c r="AJ199" s="859"/>
      <c r="AK199" s="859"/>
      <c r="AL199" s="859"/>
      <c r="AM199" s="859"/>
      <c r="AN199" s="859"/>
      <c r="AO199" s="859"/>
      <c r="AP199" s="859"/>
      <c r="AQ199" s="859"/>
      <c r="AR199" s="859"/>
      <c r="AS199" s="859"/>
      <c r="AT199" s="859"/>
      <c r="AU199" s="859"/>
      <c r="AV199" s="859"/>
      <c r="AW199" s="859"/>
      <c r="AX199" s="859"/>
      <c r="AY199" s="859"/>
      <c r="AZ199" s="859"/>
      <c r="BA199" s="859"/>
      <c r="BB199" s="859"/>
      <c r="BC199" s="859"/>
      <c r="BD199" s="859"/>
      <c r="BE199" s="859"/>
      <c r="BF199" s="859"/>
      <c r="BG199" s="859"/>
      <c r="BH199" s="859"/>
      <c r="BI199" s="859"/>
      <c r="BJ199" s="859"/>
    </row>
    <row r="200" spans="17:62" s="875" customFormat="1">
      <c r="Q200" s="859"/>
      <c r="R200" s="859"/>
      <c r="S200" s="859"/>
      <c r="T200" s="859"/>
      <c r="U200" s="859"/>
      <c r="V200" s="859"/>
      <c r="W200" s="877"/>
      <c r="X200" s="859"/>
      <c r="Y200" s="859"/>
      <c r="Z200" s="859"/>
      <c r="AA200" s="859"/>
      <c r="AB200" s="859"/>
      <c r="AC200" s="859"/>
      <c r="AD200" s="859"/>
      <c r="AE200" s="859"/>
      <c r="AF200" s="859"/>
      <c r="AG200" s="859"/>
      <c r="AH200" s="859"/>
      <c r="AI200" s="859"/>
      <c r="AJ200" s="859"/>
      <c r="AK200" s="859"/>
      <c r="AL200" s="859"/>
      <c r="AM200" s="859"/>
      <c r="AN200" s="859"/>
      <c r="AO200" s="859"/>
      <c r="AP200" s="859"/>
      <c r="AQ200" s="859"/>
      <c r="AR200" s="859"/>
      <c r="AS200" s="859"/>
      <c r="AT200" s="859"/>
      <c r="AU200" s="859"/>
      <c r="AV200" s="859"/>
      <c r="AW200" s="859"/>
      <c r="AX200" s="859"/>
      <c r="AY200" s="859"/>
      <c r="AZ200" s="859"/>
      <c r="BA200" s="859"/>
      <c r="BB200" s="859"/>
      <c r="BC200" s="859"/>
      <c r="BD200" s="859"/>
      <c r="BE200" s="859"/>
      <c r="BF200" s="859"/>
      <c r="BG200" s="859"/>
      <c r="BH200" s="859"/>
      <c r="BI200" s="859"/>
      <c r="BJ200" s="859"/>
    </row>
    <row r="201" spans="17:62" s="875" customFormat="1">
      <c r="Q201" s="859"/>
      <c r="R201" s="859"/>
      <c r="S201" s="859"/>
      <c r="T201" s="859"/>
      <c r="U201" s="859"/>
      <c r="V201" s="859"/>
      <c r="W201" s="877"/>
      <c r="X201" s="859"/>
      <c r="Y201" s="859"/>
      <c r="Z201" s="859"/>
      <c r="AA201" s="859"/>
      <c r="AB201" s="859"/>
      <c r="AC201" s="859"/>
      <c r="AD201" s="859"/>
      <c r="AE201" s="859"/>
      <c r="AF201" s="859"/>
      <c r="AG201" s="859"/>
      <c r="AH201" s="859"/>
      <c r="AI201" s="859"/>
      <c r="AJ201" s="859"/>
      <c r="AK201" s="859"/>
      <c r="AL201" s="859"/>
      <c r="AM201" s="859"/>
      <c r="AN201" s="859"/>
      <c r="AO201" s="859"/>
      <c r="AP201" s="859"/>
      <c r="AQ201" s="859"/>
      <c r="AR201" s="859"/>
      <c r="AS201" s="859"/>
      <c r="AT201" s="859"/>
      <c r="AU201" s="859"/>
      <c r="AV201" s="859"/>
      <c r="AW201" s="859"/>
      <c r="AX201" s="859"/>
      <c r="AY201" s="859"/>
      <c r="AZ201" s="859"/>
      <c r="BA201" s="859"/>
      <c r="BB201" s="859"/>
      <c r="BC201" s="859"/>
      <c r="BD201" s="859"/>
      <c r="BE201" s="859"/>
      <c r="BF201" s="859"/>
      <c r="BG201" s="859"/>
      <c r="BH201" s="859"/>
      <c r="BI201" s="859"/>
      <c r="BJ201" s="859"/>
    </row>
    <row r="202" spans="17:62" s="875" customFormat="1">
      <c r="Q202" s="859"/>
      <c r="R202" s="859"/>
      <c r="S202" s="859"/>
      <c r="T202" s="859"/>
      <c r="U202" s="859"/>
      <c r="V202" s="859"/>
      <c r="W202" s="877"/>
      <c r="X202" s="859"/>
      <c r="Y202" s="859"/>
      <c r="Z202" s="859"/>
      <c r="AA202" s="859"/>
      <c r="AB202" s="859"/>
      <c r="AC202" s="859"/>
      <c r="AD202" s="859"/>
      <c r="AE202" s="859"/>
      <c r="AF202" s="859"/>
      <c r="AG202" s="859"/>
      <c r="AH202" s="859"/>
      <c r="AI202" s="859"/>
      <c r="AJ202" s="859"/>
      <c r="AK202" s="859"/>
      <c r="AL202" s="859"/>
      <c r="AM202" s="859"/>
      <c r="AN202" s="859"/>
      <c r="AO202" s="859"/>
      <c r="AP202" s="859"/>
      <c r="AQ202" s="859"/>
      <c r="AR202" s="859"/>
      <c r="AS202" s="859"/>
      <c r="AT202" s="859"/>
      <c r="AU202" s="859"/>
      <c r="AV202" s="859"/>
      <c r="AW202" s="859"/>
      <c r="AX202" s="859"/>
      <c r="AY202" s="859"/>
      <c r="AZ202" s="859"/>
      <c r="BA202" s="859"/>
      <c r="BB202" s="859"/>
      <c r="BC202" s="859"/>
      <c r="BD202" s="859"/>
      <c r="BE202" s="859"/>
      <c r="BF202" s="859"/>
      <c r="BG202" s="859"/>
      <c r="BH202" s="859"/>
      <c r="BI202" s="859"/>
      <c r="BJ202" s="859"/>
    </row>
    <row r="203" spans="17:62" s="875" customFormat="1">
      <c r="Q203" s="859"/>
      <c r="R203" s="859"/>
      <c r="S203" s="859"/>
      <c r="T203" s="859"/>
      <c r="U203" s="859"/>
      <c r="V203" s="859"/>
      <c r="W203" s="877"/>
      <c r="X203" s="859"/>
      <c r="Y203" s="859"/>
      <c r="Z203" s="859"/>
      <c r="AA203" s="859"/>
      <c r="AB203" s="859"/>
      <c r="AC203" s="859"/>
      <c r="AD203" s="859"/>
      <c r="AE203" s="859"/>
      <c r="AF203" s="859"/>
      <c r="AG203" s="859"/>
      <c r="AH203" s="859"/>
      <c r="AI203" s="859"/>
      <c r="AJ203" s="859"/>
      <c r="AK203" s="859"/>
      <c r="AL203" s="859"/>
      <c r="AM203" s="859"/>
      <c r="AN203" s="859"/>
      <c r="AO203" s="859"/>
      <c r="AP203" s="859"/>
      <c r="AQ203" s="859"/>
      <c r="AR203" s="859"/>
      <c r="AS203" s="859"/>
      <c r="AT203" s="859"/>
      <c r="AU203" s="859"/>
      <c r="AV203" s="859"/>
      <c r="AW203" s="859"/>
      <c r="AX203" s="859"/>
      <c r="AY203" s="859"/>
      <c r="AZ203" s="859"/>
      <c r="BA203" s="859"/>
      <c r="BB203" s="859"/>
      <c r="BC203" s="859"/>
      <c r="BD203" s="859"/>
      <c r="BE203" s="859"/>
      <c r="BF203" s="859"/>
      <c r="BG203" s="859"/>
      <c r="BH203" s="859"/>
      <c r="BI203" s="859"/>
      <c r="BJ203" s="859"/>
    </row>
    <row r="204" spans="17:62" s="875" customFormat="1">
      <c r="Q204" s="859"/>
      <c r="R204" s="859"/>
      <c r="S204" s="859"/>
      <c r="T204" s="859"/>
      <c r="U204" s="859"/>
      <c r="V204" s="859"/>
      <c r="W204" s="877"/>
      <c r="X204" s="859"/>
      <c r="Y204" s="859"/>
      <c r="Z204" s="859"/>
      <c r="AA204" s="859"/>
      <c r="AB204" s="859"/>
      <c r="AC204" s="859"/>
      <c r="AD204" s="859"/>
      <c r="AE204" s="859"/>
      <c r="AF204" s="859"/>
      <c r="AG204" s="859"/>
      <c r="AH204" s="859"/>
      <c r="AI204" s="859"/>
      <c r="AJ204" s="859"/>
      <c r="AK204" s="859"/>
      <c r="AL204" s="859"/>
      <c r="AM204" s="859"/>
      <c r="AN204" s="859"/>
      <c r="AO204" s="859"/>
      <c r="AP204" s="859"/>
      <c r="AQ204" s="859"/>
      <c r="AR204" s="859"/>
      <c r="AS204" s="859"/>
      <c r="AT204" s="859"/>
      <c r="AU204" s="859"/>
      <c r="AV204" s="859"/>
      <c r="AW204" s="859"/>
      <c r="AX204" s="859"/>
      <c r="AY204" s="859"/>
      <c r="AZ204" s="859"/>
      <c r="BA204" s="859"/>
      <c r="BB204" s="859"/>
      <c r="BC204" s="859"/>
      <c r="BD204" s="859"/>
      <c r="BE204" s="859"/>
      <c r="BF204" s="859"/>
      <c r="BG204" s="859"/>
      <c r="BH204" s="859"/>
      <c r="BI204" s="859"/>
      <c r="BJ204" s="859"/>
    </row>
    <row r="205" spans="17:62" s="875" customFormat="1">
      <c r="Q205" s="859"/>
      <c r="R205" s="859"/>
      <c r="S205" s="859"/>
      <c r="T205" s="859"/>
      <c r="U205" s="859"/>
      <c r="V205" s="859"/>
      <c r="W205" s="877"/>
      <c r="X205" s="859"/>
      <c r="Y205" s="859"/>
      <c r="Z205" s="859"/>
      <c r="AA205" s="859"/>
      <c r="AB205" s="859"/>
      <c r="AC205" s="859"/>
      <c r="AD205" s="859"/>
      <c r="AE205" s="859"/>
      <c r="AF205" s="859"/>
      <c r="AG205" s="859"/>
      <c r="AH205" s="859"/>
      <c r="AI205" s="859"/>
      <c r="AJ205" s="859"/>
      <c r="AK205" s="859"/>
      <c r="AL205" s="859"/>
      <c r="AM205" s="859"/>
      <c r="AN205" s="859"/>
      <c r="AO205" s="859"/>
      <c r="AP205" s="859"/>
      <c r="AQ205" s="859"/>
      <c r="AR205" s="859"/>
      <c r="AS205" s="859"/>
      <c r="AT205" s="859"/>
      <c r="AU205" s="859"/>
      <c r="AV205" s="859"/>
      <c r="AW205" s="859"/>
      <c r="AX205" s="859"/>
      <c r="AY205" s="859"/>
      <c r="AZ205" s="859"/>
      <c r="BA205" s="859"/>
      <c r="BB205" s="859"/>
      <c r="BC205" s="859"/>
      <c r="BD205" s="859"/>
      <c r="BE205" s="859"/>
      <c r="BF205" s="859"/>
      <c r="BG205" s="859"/>
      <c r="BH205" s="859"/>
      <c r="BI205" s="859"/>
      <c r="BJ205" s="859"/>
    </row>
    <row r="206" spans="17:62" s="875" customFormat="1">
      <c r="Q206" s="859"/>
      <c r="R206" s="859"/>
      <c r="S206" s="859"/>
      <c r="T206" s="859"/>
      <c r="U206" s="859"/>
      <c r="V206" s="859"/>
      <c r="W206" s="877"/>
      <c r="X206" s="859"/>
      <c r="Y206" s="859"/>
      <c r="Z206" s="859"/>
      <c r="AA206" s="859"/>
      <c r="AB206" s="859"/>
      <c r="AC206" s="859"/>
      <c r="AD206" s="859"/>
      <c r="AE206" s="859"/>
      <c r="AF206" s="859"/>
      <c r="AG206" s="859"/>
      <c r="AH206" s="859"/>
      <c r="AI206" s="859"/>
      <c r="AJ206" s="859"/>
      <c r="AK206" s="859"/>
      <c r="AL206" s="859"/>
      <c r="AM206" s="859"/>
      <c r="AN206" s="859"/>
      <c r="AO206" s="859"/>
      <c r="AP206" s="859"/>
      <c r="AQ206" s="859"/>
      <c r="AR206" s="859"/>
      <c r="AS206" s="859"/>
      <c r="AT206" s="859"/>
      <c r="AU206" s="859"/>
      <c r="AV206" s="859"/>
      <c r="AW206" s="859"/>
      <c r="AX206" s="859"/>
      <c r="AY206" s="859"/>
      <c r="AZ206" s="859"/>
      <c r="BA206" s="859"/>
      <c r="BB206" s="859"/>
      <c r="BC206" s="859"/>
      <c r="BD206" s="859"/>
      <c r="BE206" s="859"/>
      <c r="BF206" s="859"/>
      <c r="BG206" s="859"/>
      <c r="BH206" s="859"/>
      <c r="BI206" s="859"/>
      <c r="BJ206" s="859"/>
    </row>
    <row r="207" spans="17:62" s="875" customFormat="1">
      <c r="Q207" s="859"/>
      <c r="R207" s="859"/>
      <c r="S207" s="859"/>
      <c r="T207" s="859"/>
      <c r="U207" s="859"/>
      <c r="V207" s="859"/>
      <c r="W207" s="877"/>
      <c r="X207" s="859"/>
      <c r="Y207" s="859"/>
      <c r="Z207" s="859"/>
      <c r="AA207" s="859"/>
      <c r="AB207" s="859"/>
      <c r="AC207" s="859"/>
      <c r="AD207" s="859"/>
      <c r="AE207" s="859"/>
      <c r="AF207" s="859"/>
      <c r="AG207" s="859"/>
      <c r="AH207" s="859"/>
      <c r="AI207" s="859"/>
      <c r="AJ207" s="859"/>
      <c r="AK207" s="859"/>
      <c r="AL207" s="859"/>
      <c r="AM207" s="859"/>
      <c r="AN207" s="859"/>
      <c r="AO207" s="859"/>
      <c r="AP207" s="859"/>
      <c r="AQ207" s="859"/>
      <c r="AR207" s="859"/>
      <c r="AS207" s="859"/>
      <c r="AT207" s="859"/>
      <c r="AU207" s="859"/>
      <c r="AV207" s="859"/>
      <c r="AW207" s="859"/>
      <c r="AX207" s="859"/>
      <c r="AY207" s="859"/>
      <c r="AZ207" s="859"/>
      <c r="BA207" s="859"/>
      <c r="BB207" s="859"/>
      <c r="BC207" s="859"/>
      <c r="BD207" s="859"/>
      <c r="BE207" s="859"/>
      <c r="BF207" s="859"/>
      <c r="BG207" s="859"/>
      <c r="BH207" s="859"/>
      <c r="BI207" s="859"/>
      <c r="BJ207" s="859"/>
    </row>
    <row r="208" spans="17:62" s="875" customFormat="1">
      <c r="Q208" s="859"/>
      <c r="R208" s="859"/>
      <c r="S208" s="859"/>
      <c r="T208" s="859"/>
      <c r="U208" s="859"/>
      <c r="V208" s="859"/>
      <c r="W208" s="877"/>
      <c r="X208" s="859"/>
      <c r="Y208" s="859"/>
      <c r="Z208" s="859"/>
      <c r="AA208" s="859"/>
      <c r="AB208" s="859"/>
      <c r="AC208" s="859"/>
      <c r="AD208" s="859"/>
      <c r="AE208" s="859"/>
      <c r="AF208" s="859"/>
      <c r="AG208" s="859"/>
      <c r="AH208" s="859"/>
      <c r="AI208" s="859"/>
      <c r="AJ208" s="859"/>
      <c r="AK208" s="859"/>
      <c r="AL208" s="859"/>
      <c r="AM208" s="859"/>
      <c r="AN208" s="859"/>
      <c r="AO208" s="859"/>
      <c r="AP208" s="859"/>
      <c r="AQ208" s="859"/>
      <c r="AR208" s="859"/>
      <c r="AS208" s="859"/>
      <c r="AT208" s="859"/>
      <c r="AU208" s="859"/>
      <c r="AV208" s="859"/>
      <c r="AW208" s="859"/>
      <c r="AX208" s="859"/>
      <c r="AY208" s="859"/>
      <c r="AZ208" s="859"/>
      <c r="BA208" s="859"/>
      <c r="BB208" s="859"/>
      <c r="BC208" s="859"/>
      <c r="BD208" s="859"/>
      <c r="BE208" s="859"/>
      <c r="BF208" s="859"/>
      <c r="BG208" s="859"/>
      <c r="BH208" s="859"/>
      <c r="BI208" s="859"/>
      <c r="BJ208" s="859"/>
    </row>
    <row r="209" spans="17:62" s="875" customFormat="1">
      <c r="Q209" s="859"/>
      <c r="R209" s="859"/>
      <c r="S209" s="859"/>
      <c r="T209" s="859"/>
      <c r="U209" s="859"/>
      <c r="V209" s="859"/>
      <c r="W209" s="877"/>
      <c r="X209" s="859"/>
      <c r="Y209" s="859"/>
      <c r="Z209" s="859"/>
      <c r="AA209" s="859"/>
      <c r="AB209" s="859"/>
      <c r="AC209" s="859"/>
      <c r="AD209" s="859"/>
      <c r="AE209" s="859"/>
      <c r="AF209" s="859"/>
      <c r="AG209" s="859"/>
      <c r="AH209" s="859"/>
      <c r="AI209" s="859"/>
      <c r="AJ209" s="859"/>
      <c r="AK209" s="859"/>
      <c r="AL209" s="859"/>
      <c r="AM209" s="859"/>
      <c r="AN209" s="859"/>
      <c r="AO209" s="859"/>
      <c r="AP209" s="859"/>
      <c r="AQ209" s="859"/>
      <c r="AR209" s="859"/>
      <c r="AS209" s="859"/>
      <c r="AT209" s="859"/>
      <c r="AU209" s="859"/>
      <c r="AV209" s="859"/>
      <c r="AW209" s="859"/>
      <c r="AX209" s="859"/>
      <c r="AY209" s="859"/>
      <c r="AZ209" s="859"/>
      <c r="BA209" s="859"/>
      <c r="BB209" s="859"/>
      <c r="BC209" s="859"/>
      <c r="BD209" s="859"/>
      <c r="BE209" s="859"/>
      <c r="BF209" s="859"/>
      <c r="BG209" s="859"/>
      <c r="BH209" s="859"/>
      <c r="BI209" s="859"/>
      <c r="BJ209" s="859"/>
    </row>
    <row r="210" spans="17:62" s="875" customFormat="1">
      <c r="Q210" s="859"/>
      <c r="R210" s="859"/>
      <c r="S210" s="859"/>
      <c r="T210" s="859"/>
      <c r="U210" s="859"/>
      <c r="V210" s="859"/>
      <c r="W210" s="877"/>
      <c r="X210" s="859"/>
      <c r="Y210" s="859"/>
      <c r="Z210" s="859"/>
      <c r="AA210" s="859"/>
      <c r="AB210" s="859"/>
      <c r="AC210" s="859"/>
      <c r="AD210" s="859"/>
      <c r="AE210" s="859"/>
      <c r="AF210" s="859"/>
      <c r="AG210" s="859"/>
      <c r="AH210" s="859"/>
      <c r="AI210" s="859"/>
      <c r="AJ210" s="859"/>
      <c r="AK210" s="859"/>
      <c r="AL210" s="859"/>
      <c r="AM210" s="859"/>
      <c r="AN210" s="859"/>
      <c r="AO210" s="859"/>
      <c r="AP210" s="859"/>
      <c r="AQ210" s="859"/>
      <c r="AR210" s="859"/>
      <c r="AS210" s="859"/>
      <c r="AT210" s="859"/>
      <c r="AU210" s="859"/>
      <c r="AV210" s="859"/>
      <c r="AW210" s="859"/>
      <c r="AX210" s="859"/>
      <c r="AY210" s="859"/>
      <c r="AZ210" s="859"/>
      <c r="BA210" s="859"/>
      <c r="BB210" s="859"/>
      <c r="BC210" s="859"/>
      <c r="BD210" s="859"/>
      <c r="BE210" s="859"/>
      <c r="BF210" s="859"/>
      <c r="BG210" s="859"/>
      <c r="BH210" s="859"/>
      <c r="BI210" s="859"/>
      <c r="BJ210" s="859"/>
    </row>
    <row r="211" spans="17:62" s="875" customFormat="1">
      <c r="Q211" s="859"/>
      <c r="R211" s="859"/>
      <c r="S211" s="859"/>
      <c r="T211" s="859"/>
      <c r="U211" s="859"/>
      <c r="V211" s="859"/>
      <c r="W211" s="877"/>
      <c r="X211" s="859"/>
      <c r="Y211" s="859"/>
      <c r="Z211" s="859"/>
      <c r="AA211" s="859"/>
      <c r="AB211" s="859"/>
      <c r="AC211" s="859"/>
      <c r="AD211" s="859"/>
      <c r="AE211" s="859"/>
      <c r="AF211" s="859"/>
      <c r="AG211" s="859"/>
      <c r="AH211" s="859"/>
      <c r="AI211" s="859"/>
      <c r="AJ211" s="859"/>
      <c r="AK211" s="859"/>
      <c r="AL211" s="859"/>
      <c r="AM211" s="859"/>
      <c r="AN211" s="859"/>
      <c r="AO211" s="859"/>
      <c r="AP211" s="859"/>
      <c r="AQ211" s="859"/>
      <c r="AR211" s="859"/>
      <c r="AS211" s="859"/>
      <c r="AT211" s="859"/>
      <c r="AU211" s="859"/>
      <c r="AV211" s="859"/>
      <c r="AW211" s="859"/>
      <c r="AX211" s="859"/>
      <c r="AY211" s="859"/>
      <c r="AZ211" s="859"/>
      <c r="BA211" s="859"/>
      <c r="BB211" s="859"/>
      <c r="BC211" s="859"/>
      <c r="BD211" s="859"/>
      <c r="BE211" s="859"/>
      <c r="BF211" s="859"/>
      <c r="BG211" s="859"/>
      <c r="BH211" s="859"/>
      <c r="BI211" s="859"/>
      <c r="BJ211" s="859"/>
    </row>
    <row r="212" spans="17:62" s="875" customFormat="1">
      <c r="Q212" s="859"/>
      <c r="R212" s="859"/>
      <c r="S212" s="859"/>
      <c r="T212" s="859"/>
      <c r="U212" s="859"/>
      <c r="V212" s="859"/>
      <c r="W212" s="877"/>
      <c r="X212" s="859"/>
      <c r="Y212" s="859"/>
      <c r="Z212" s="859"/>
      <c r="AA212" s="859"/>
      <c r="AB212" s="859"/>
      <c r="AC212" s="859"/>
      <c r="AD212" s="859"/>
      <c r="AE212" s="859"/>
      <c r="AF212" s="859"/>
      <c r="AG212" s="859"/>
      <c r="AH212" s="859"/>
      <c r="AI212" s="859"/>
      <c r="AJ212" s="859"/>
      <c r="AK212" s="859"/>
      <c r="AL212" s="859"/>
      <c r="AM212" s="859"/>
      <c r="AN212" s="859"/>
      <c r="AO212" s="859"/>
      <c r="AP212" s="859"/>
      <c r="AQ212" s="859"/>
      <c r="AR212" s="859"/>
      <c r="AS212" s="859"/>
      <c r="AT212" s="859"/>
      <c r="AU212" s="859"/>
      <c r="AV212" s="859"/>
      <c r="AW212" s="859"/>
      <c r="AX212" s="859"/>
      <c r="AY212" s="859"/>
      <c r="AZ212" s="859"/>
      <c r="BA212" s="859"/>
      <c r="BB212" s="859"/>
      <c r="BC212" s="859"/>
      <c r="BD212" s="859"/>
      <c r="BE212" s="859"/>
      <c r="BF212" s="859"/>
      <c r="BG212" s="859"/>
      <c r="BH212" s="859"/>
      <c r="BI212" s="859"/>
      <c r="BJ212" s="859"/>
    </row>
    <row r="213" spans="17:62" s="875" customFormat="1">
      <c r="Q213" s="859"/>
      <c r="R213" s="859"/>
      <c r="S213" s="859"/>
      <c r="T213" s="859"/>
      <c r="U213" s="859"/>
      <c r="V213" s="859"/>
      <c r="W213" s="877"/>
      <c r="X213" s="859"/>
      <c r="Y213" s="859"/>
      <c r="Z213" s="859"/>
      <c r="AA213" s="859"/>
      <c r="AB213" s="859"/>
      <c r="AC213" s="859"/>
      <c r="AD213" s="859"/>
      <c r="AE213" s="859"/>
      <c r="AF213" s="859"/>
      <c r="AG213" s="859"/>
      <c r="AH213" s="859"/>
      <c r="AI213" s="859"/>
      <c r="AJ213" s="859"/>
      <c r="AK213" s="859"/>
      <c r="AL213" s="859"/>
      <c r="AM213" s="859"/>
      <c r="AN213" s="859"/>
      <c r="AO213" s="859"/>
      <c r="AP213" s="859"/>
      <c r="AQ213" s="859"/>
      <c r="AR213" s="859"/>
      <c r="AS213" s="859"/>
      <c r="AT213" s="859"/>
      <c r="AU213" s="859"/>
      <c r="AV213" s="859"/>
      <c r="AW213" s="859"/>
      <c r="AX213" s="859"/>
      <c r="AY213" s="859"/>
      <c r="AZ213" s="859"/>
      <c r="BA213" s="859"/>
      <c r="BB213" s="859"/>
      <c r="BC213" s="859"/>
      <c r="BD213" s="859"/>
      <c r="BE213" s="859"/>
      <c r="BF213" s="859"/>
      <c r="BG213" s="859"/>
      <c r="BH213" s="859"/>
      <c r="BI213" s="859"/>
      <c r="BJ213" s="859"/>
    </row>
    <row r="214" spans="17:62" s="875" customFormat="1">
      <c r="Q214" s="859"/>
      <c r="R214" s="859"/>
      <c r="S214" s="859"/>
      <c r="T214" s="859"/>
      <c r="U214" s="859"/>
      <c r="V214" s="859"/>
      <c r="W214" s="877"/>
      <c r="X214" s="859"/>
      <c r="Y214" s="859"/>
      <c r="Z214" s="859"/>
      <c r="AA214" s="859"/>
      <c r="AB214" s="859"/>
      <c r="AC214" s="859"/>
      <c r="AD214" s="859"/>
      <c r="AE214" s="859"/>
      <c r="AF214" s="859"/>
      <c r="AG214" s="859"/>
      <c r="AH214" s="859"/>
      <c r="AI214" s="859"/>
      <c r="AJ214" s="859"/>
      <c r="AK214" s="859"/>
      <c r="AL214" s="859"/>
      <c r="AM214" s="859"/>
      <c r="AN214" s="859"/>
      <c r="AO214" s="859"/>
      <c r="AP214" s="859"/>
      <c r="AQ214" s="859"/>
      <c r="AR214" s="859"/>
      <c r="AS214" s="859"/>
      <c r="AT214" s="859"/>
      <c r="AU214" s="859"/>
      <c r="AV214" s="859"/>
      <c r="AW214" s="859"/>
      <c r="AX214" s="859"/>
      <c r="AY214" s="859"/>
      <c r="AZ214" s="859"/>
      <c r="BA214" s="859"/>
      <c r="BB214" s="859"/>
      <c r="BC214" s="859"/>
      <c r="BD214" s="859"/>
      <c r="BE214" s="859"/>
      <c r="BF214" s="859"/>
      <c r="BG214" s="859"/>
      <c r="BH214" s="859"/>
      <c r="BI214" s="859"/>
      <c r="BJ214" s="859"/>
    </row>
    <row r="215" spans="17:62" s="875" customFormat="1">
      <c r="Q215" s="859"/>
      <c r="R215" s="859"/>
      <c r="S215" s="859"/>
      <c r="T215" s="859"/>
      <c r="U215" s="859"/>
      <c r="V215" s="859"/>
      <c r="W215" s="877"/>
      <c r="X215" s="859"/>
      <c r="Y215" s="859"/>
      <c r="Z215" s="859"/>
      <c r="AA215" s="859"/>
      <c r="AB215" s="859"/>
      <c r="AC215" s="859"/>
      <c r="AD215" s="859"/>
      <c r="AE215" s="859"/>
      <c r="AF215" s="859"/>
      <c r="AG215" s="859"/>
      <c r="AH215" s="859"/>
      <c r="AI215" s="859"/>
      <c r="AJ215" s="859"/>
      <c r="AK215" s="859"/>
      <c r="AL215" s="859"/>
      <c r="AM215" s="859"/>
      <c r="AN215" s="859"/>
      <c r="AO215" s="859"/>
      <c r="AP215" s="859"/>
      <c r="AQ215" s="859"/>
      <c r="AR215" s="859"/>
      <c r="AS215" s="859"/>
      <c r="AT215" s="859"/>
      <c r="AU215" s="859"/>
      <c r="AV215" s="859"/>
      <c r="AW215" s="859"/>
      <c r="AX215" s="859"/>
      <c r="AY215" s="859"/>
      <c r="AZ215" s="859"/>
      <c r="BA215" s="859"/>
      <c r="BB215" s="859"/>
      <c r="BC215" s="859"/>
      <c r="BD215" s="859"/>
      <c r="BE215" s="859"/>
      <c r="BF215" s="859"/>
      <c r="BG215" s="859"/>
      <c r="BH215" s="859"/>
      <c r="BI215" s="859"/>
      <c r="BJ215" s="859"/>
    </row>
    <row r="216" spans="17:62" s="875" customFormat="1">
      <c r="Q216" s="859"/>
      <c r="R216" s="859"/>
      <c r="S216" s="859"/>
      <c r="T216" s="859"/>
      <c r="U216" s="859"/>
      <c r="V216" s="859"/>
      <c r="W216" s="877"/>
      <c r="X216" s="859"/>
      <c r="Y216" s="859"/>
      <c r="Z216" s="859"/>
      <c r="AA216" s="859"/>
      <c r="AB216" s="859"/>
      <c r="AC216" s="859"/>
      <c r="AD216" s="859"/>
      <c r="AE216" s="859"/>
      <c r="AF216" s="859"/>
      <c r="AG216" s="859"/>
      <c r="AH216" s="859"/>
      <c r="AI216" s="859"/>
      <c r="AJ216" s="859"/>
      <c r="AK216" s="859"/>
      <c r="AL216" s="859"/>
      <c r="AM216" s="859"/>
      <c r="AN216" s="859"/>
      <c r="AO216" s="859"/>
      <c r="AP216" s="859"/>
      <c r="AQ216" s="859"/>
      <c r="AR216" s="859"/>
      <c r="AS216" s="859"/>
      <c r="AT216" s="859"/>
      <c r="AU216" s="859"/>
      <c r="AV216" s="859"/>
      <c r="AW216" s="859"/>
      <c r="AX216" s="859"/>
      <c r="AY216" s="859"/>
      <c r="AZ216" s="859"/>
      <c r="BA216" s="859"/>
      <c r="BB216" s="859"/>
      <c r="BC216" s="859"/>
      <c r="BD216" s="859"/>
      <c r="BE216" s="859"/>
      <c r="BF216" s="859"/>
      <c r="BG216" s="859"/>
      <c r="BH216" s="859"/>
      <c r="BI216" s="859"/>
      <c r="BJ216" s="859"/>
    </row>
    <row r="217" spans="17:62" s="875" customFormat="1">
      <c r="Q217" s="859"/>
      <c r="R217" s="859"/>
      <c r="S217" s="859"/>
      <c r="T217" s="859"/>
      <c r="U217" s="859"/>
      <c r="V217" s="859"/>
      <c r="W217" s="877"/>
      <c r="X217" s="859"/>
      <c r="Y217" s="859"/>
      <c r="Z217" s="859"/>
      <c r="AA217" s="859"/>
      <c r="AB217" s="859"/>
      <c r="AC217" s="859"/>
      <c r="AD217" s="859"/>
      <c r="AE217" s="859"/>
      <c r="AF217" s="859"/>
      <c r="AG217" s="859"/>
      <c r="AH217" s="859"/>
      <c r="AI217" s="859"/>
      <c r="AJ217" s="859"/>
      <c r="AK217" s="859"/>
      <c r="AL217" s="859"/>
      <c r="AM217" s="859"/>
      <c r="AN217" s="859"/>
      <c r="AO217" s="859"/>
      <c r="AP217" s="859"/>
      <c r="AQ217" s="859"/>
      <c r="AR217" s="859"/>
      <c r="AS217" s="859"/>
      <c r="AT217" s="859"/>
      <c r="AU217" s="859"/>
      <c r="AV217" s="859"/>
      <c r="AW217" s="859"/>
      <c r="AX217" s="859"/>
      <c r="AY217" s="859"/>
      <c r="AZ217" s="859"/>
      <c r="BA217" s="859"/>
      <c r="BB217" s="859"/>
      <c r="BC217" s="859"/>
      <c r="BD217" s="859"/>
      <c r="BE217" s="859"/>
      <c r="BF217" s="859"/>
      <c r="BG217" s="859"/>
      <c r="BH217" s="859"/>
      <c r="BI217" s="859"/>
      <c r="BJ217" s="859"/>
    </row>
    <row r="218" spans="17:62" s="875" customFormat="1">
      <c r="Q218" s="859"/>
      <c r="R218" s="859"/>
      <c r="S218" s="859"/>
      <c r="T218" s="859"/>
      <c r="U218" s="859"/>
      <c r="V218" s="859"/>
      <c r="W218" s="877"/>
      <c r="X218" s="859"/>
      <c r="Y218" s="859"/>
      <c r="Z218" s="859"/>
      <c r="AA218" s="859"/>
      <c r="AB218" s="859"/>
      <c r="AC218" s="859"/>
      <c r="AD218" s="859"/>
      <c r="AE218" s="859"/>
      <c r="AF218" s="859"/>
      <c r="AG218" s="859"/>
      <c r="AH218" s="859"/>
      <c r="AI218" s="859"/>
      <c r="AJ218" s="859"/>
      <c r="AK218" s="859"/>
      <c r="AL218" s="859"/>
      <c r="AM218" s="859"/>
      <c r="AN218" s="859"/>
      <c r="AO218" s="859"/>
      <c r="AP218" s="859"/>
      <c r="AQ218" s="859"/>
      <c r="AR218" s="859"/>
      <c r="AS218" s="859"/>
      <c r="AT218" s="859"/>
      <c r="AU218" s="859"/>
      <c r="AV218" s="859"/>
      <c r="AW218" s="859"/>
      <c r="AX218" s="859"/>
      <c r="AY218" s="859"/>
      <c r="AZ218" s="859"/>
      <c r="BA218" s="859"/>
      <c r="BB218" s="859"/>
      <c r="BC218" s="859"/>
      <c r="BD218" s="859"/>
      <c r="BE218" s="859"/>
      <c r="BF218" s="859"/>
      <c r="BG218" s="859"/>
      <c r="BH218" s="859"/>
      <c r="BI218" s="859"/>
      <c r="BJ218" s="859"/>
    </row>
    <row r="219" spans="17:62" s="875" customFormat="1">
      <c r="Q219" s="859"/>
      <c r="R219" s="859"/>
      <c r="S219" s="859"/>
      <c r="T219" s="859"/>
      <c r="U219" s="859"/>
      <c r="V219" s="859"/>
      <c r="W219" s="877"/>
      <c r="X219" s="859"/>
      <c r="Y219" s="859"/>
      <c r="Z219" s="859"/>
      <c r="AA219" s="859"/>
      <c r="AB219" s="859"/>
      <c r="AC219" s="859"/>
      <c r="AD219" s="859"/>
      <c r="AE219" s="859"/>
      <c r="AF219" s="859"/>
      <c r="AG219" s="859"/>
      <c r="AH219" s="859"/>
      <c r="AI219" s="859"/>
      <c r="AJ219" s="859"/>
      <c r="AK219" s="859"/>
      <c r="AL219" s="859"/>
      <c r="AM219" s="859"/>
      <c r="AN219" s="859"/>
      <c r="AO219" s="859"/>
      <c r="AP219" s="859"/>
      <c r="AQ219" s="859"/>
      <c r="AR219" s="859"/>
      <c r="AS219" s="859"/>
      <c r="AT219" s="859"/>
      <c r="AU219" s="859"/>
      <c r="AV219" s="859"/>
      <c r="AW219" s="859"/>
      <c r="AX219" s="859"/>
      <c r="AY219" s="859"/>
      <c r="AZ219" s="859"/>
      <c r="BA219" s="859"/>
      <c r="BB219" s="859"/>
      <c r="BC219" s="859"/>
      <c r="BD219" s="859"/>
      <c r="BE219" s="859"/>
      <c r="BF219" s="859"/>
      <c r="BG219" s="859"/>
      <c r="BH219" s="859"/>
      <c r="BI219" s="859"/>
      <c r="BJ219" s="859"/>
    </row>
    <row r="220" spans="17:62" s="875" customFormat="1">
      <c r="Q220" s="859"/>
      <c r="R220" s="859"/>
      <c r="S220" s="859"/>
      <c r="T220" s="859"/>
      <c r="U220" s="859"/>
      <c r="V220" s="859"/>
      <c r="W220" s="877"/>
      <c r="X220" s="859"/>
      <c r="Y220" s="859"/>
      <c r="Z220" s="859"/>
      <c r="AA220" s="859"/>
      <c r="AB220" s="859"/>
      <c r="AC220" s="859"/>
      <c r="AD220" s="859"/>
      <c r="AE220" s="859"/>
      <c r="AF220" s="859"/>
      <c r="AG220" s="859"/>
      <c r="AH220" s="859"/>
      <c r="AI220" s="859"/>
      <c r="AJ220" s="859"/>
      <c r="AK220" s="859"/>
      <c r="AL220" s="859"/>
      <c r="AM220" s="859"/>
      <c r="AN220" s="859"/>
      <c r="AO220" s="859"/>
      <c r="AP220" s="859"/>
      <c r="AQ220" s="859"/>
      <c r="AR220" s="859"/>
      <c r="AS220" s="859"/>
      <c r="AT220" s="859"/>
      <c r="AU220" s="859"/>
      <c r="AV220" s="859"/>
      <c r="AW220" s="859"/>
      <c r="AX220" s="859"/>
      <c r="AY220" s="859"/>
      <c r="AZ220" s="859"/>
      <c r="BA220" s="859"/>
      <c r="BB220" s="859"/>
      <c r="BC220" s="859"/>
      <c r="BD220" s="859"/>
      <c r="BE220" s="859"/>
      <c r="BF220" s="859"/>
      <c r="BG220" s="859"/>
      <c r="BH220" s="859"/>
      <c r="BI220" s="859"/>
      <c r="BJ220" s="859"/>
    </row>
    <row r="221" spans="17:62" s="875" customFormat="1">
      <c r="Q221" s="859"/>
      <c r="R221" s="859"/>
      <c r="S221" s="859"/>
      <c r="T221" s="859"/>
      <c r="U221" s="859"/>
      <c r="V221" s="859"/>
      <c r="W221" s="877"/>
      <c r="X221" s="859"/>
      <c r="Y221" s="859"/>
      <c r="Z221" s="859"/>
      <c r="AA221" s="859"/>
      <c r="AB221" s="859"/>
      <c r="AC221" s="859"/>
      <c r="AD221" s="859"/>
      <c r="AE221" s="859"/>
      <c r="AF221" s="859"/>
      <c r="AG221" s="859"/>
      <c r="AH221" s="859"/>
      <c r="AI221" s="859"/>
      <c r="AJ221" s="859"/>
      <c r="AK221" s="859"/>
      <c r="AL221" s="859"/>
      <c r="AM221" s="859"/>
      <c r="AN221" s="859"/>
      <c r="AO221" s="859"/>
      <c r="AP221" s="859"/>
      <c r="AQ221" s="859"/>
      <c r="AR221" s="859"/>
      <c r="AS221" s="859"/>
      <c r="AT221" s="859"/>
      <c r="AU221" s="859"/>
      <c r="AV221" s="859"/>
      <c r="AW221" s="859"/>
      <c r="AX221" s="859"/>
      <c r="AY221" s="859"/>
      <c r="AZ221" s="859"/>
      <c r="BA221" s="859"/>
      <c r="BB221" s="859"/>
      <c r="BC221" s="859"/>
      <c r="BD221" s="859"/>
      <c r="BE221" s="859"/>
      <c r="BF221" s="859"/>
      <c r="BG221" s="859"/>
      <c r="BH221" s="859"/>
      <c r="BI221" s="859"/>
      <c r="BJ221" s="859"/>
    </row>
    <row r="222" spans="17:62" s="875" customFormat="1">
      <c r="Q222" s="859"/>
      <c r="R222" s="859"/>
      <c r="S222" s="859"/>
      <c r="T222" s="859"/>
      <c r="U222" s="859"/>
      <c r="V222" s="859"/>
      <c r="W222" s="877"/>
      <c r="X222" s="859"/>
      <c r="Y222" s="859"/>
      <c r="Z222" s="859"/>
      <c r="AA222" s="859"/>
      <c r="AB222" s="859"/>
      <c r="AC222" s="859"/>
      <c r="AD222" s="859"/>
      <c r="AE222" s="859"/>
      <c r="AF222" s="859"/>
      <c r="AG222" s="859"/>
      <c r="AH222" s="859"/>
      <c r="AI222" s="859"/>
      <c r="AJ222" s="859"/>
      <c r="AK222" s="859"/>
      <c r="AL222" s="859"/>
      <c r="AM222" s="859"/>
      <c r="AN222" s="859"/>
      <c r="AO222" s="859"/>
      <c r="AP222" s="859"/>
      <c r="AQ222" s="859"/>
      <c r="AR222" s="859"/>
      <c r="AS222" s="859"/>
      <c r="AT222" s="859"/>
      <c r="AU222" s="859"/>
      <c r="AV222" s="859"/>
      <c r="AW222" s="859"/>
      <c r="AX222" s="859"/>
      <c r="AY222" s="859"/>
      <c r="AZ222" s="859"/>
      <c r="BA222" s="859"/>
      <c r="BB222" s="859"/>
      <c r="BC222" s="859"/>
      <c r="BD222" s="859"/>
      <c r="BE222" s="859"/>
      <c r="BF222" s="859"/>
      <c r="BG222" s="859"/>
      <c r="BH222" s="859"/>
      <c r="BI222" s="859"/>
      <c r="BJ222" s="859"/>
    </row>
    <row r="223" spans="17:62" s="875" customFormat="1">
      <c r="Q223" s="859"/>
      <c r="R223" s="859"/>
      <c r="S223" s="859"/>
      <c r="T223" s="859"/>
      <c r="U223" s="859"/>
      <c r="V223" s="859"/>
      <c r="W223" s="877"/>
      <c r="X223" s="859"/>
      <c r="Y223" s="859"/>
      <c r="Z223" s="859"/>
      <c r="AA223" s="859"/>
      <c r="AB223" s="859"/>
      <c r="AC223" s="859"/>
      <c r="AD223" s="859"/>
      <c r="AE223" s="859"/>
      <c r="AF223" s="859"/>
      <c r="AG223" s="859"/>
      <c r="AH223" s="859"/>
      <c r="AI223" s="859"/>
      <c r="AJ223" s="859"/>
      <c r="AK223" s="859"/>
      <c r="AL223" s="859"/>
      <c r="AM223" s="859"/>
      <c r="AN223" s="859"/>
      <c r="AO223" s="859"/>
      <c r="AP223" s="859"/>
      <c r="AQ223" s="859"/>
      <c r="AR223" s="859"/>
      <c r="AS223" s="859"/>
      <c r="AT223" s="859"/>
      <c r="AU223" s="859"/>
      <c r="AV223" s="859"/>
      <c r="AW223" s="859"/>
      <c r="AX223" s="859"/>
      <c r="AY223" s="859"/>
      <c r="AZ223" s="859"/>
      <c r="BA223" s="859"/>
      <c r="BB223" s="859"/>
      <c r="BC223" s="859"/>
      <c r="BD223" s="859"/>
      <c r="BE223" s="859"/>
      <c r="BF223" s="859"/>
      <c r="BG223" s="859"/>
      <c r="BH223" s="859"/>
      <c r="BI223" s="859"/>
      <c r="BJ223" s="859"/>
    </row>
    <row r="224" spans="17:62" s="875" customFormat="1">
      <c r="Q224" s="859"/>
      <c r="R224" s="859"/>
      <c r="S224" s="859"/>
      <c r="T224" s="859"/>
      <c r="U224" s="859"/>
      <c r="V224" s="859"/>
      <c r="W224" s="877"/>
      <c r="X224" s="859"/>
      <c r="Y224" s="859"/>
      <c r="Z224" s="859"/>
      <c r="AA224" s="859"/>
      <c r="AB224" s="859"/>
      <c r="AC224" s="859"/>
      <c r="AD224" s="859"/>
      <c r="AE224" s="859"/>
      <c r="AF224" s="859"/>
      <c r="AG224" s="859"/>
      <c r="AH224" s="859"/>
      <c r="AI224" s="859"/>
      <c r="AJ224" s="859"/>
      <c r="AK224" s="859"/>
      <c r="AL224" s="859"/>
      <c r="AM224" s="859"/>
      <c r="AN224" s="859"/>
      <c r="AO224" s="859"/>
      <c r="AP224" s="859"/>
      <c r="AQ224" s="859"/>
      <c r="AR224" s="859"/>
      <c r="AS224" s="859"/>
      <c r="AT224" s="859"/>
      <c r="AU224" s="859"/>
      <c r="AV224" s="859"/>
      <c r="AW224" s="859"/>
      <c r="AX224" s="859"/>
      <c r="AY224" s="859"/>
      <c r="AZ224" s="859"/>
      <c r="BA224" s="859"/>
      <c r="BB224" s="859"/>
      <c r="BC224" s="859"/>
      <c r="BD224" s="859"/>
      <c r="BE224" s="859"/>
      <c r="BF224" s="859"/>
      <c r="BG224" s="859"/>
      <c r="BH224" s="859"/>
      <c r="BI224" s="859"/>
      <c r="BJ224" s="859"/>
    </row>
    <row r="225" spans="17:62" s="875" customFormat="1">
      <c r="Q225" s="859"/>
      <c r="R225" s="859"/>
      <c r="S225" s="859"/>
      <c r="T225" s="859"/>
      <c r="U225" s="859"/>
      <c r="V225" s="859"/>
      <c r="W225" s="877"/>
      <c r="X225" s="859"/>
      <c r="Y225" s="859"/>
      <c r="Z225" s="859"/>
      <c r="AA225" s="859"/>
      <c r="AB225" s="859"/>
      <c r="AC225" s="859"/>
      <c r="AD225" s="859"/>
      <c r="AE225" s="859"/>
      <c r="AF225" s="859"/>
      <c r="AG225" s="859"/>
      <c r="AH225" s="859"/>
      <c r="AI225" s="859"/>
      <c r="AJ225" s="859"/>
      <c r="AK225" s="859"/>
      <c r="AL225" s="859"/>
      <c r="AM225" s="859"/>
      <c r="AN225" s="859"/>
      <c r="AO225" s="859"/>
      <c r="AP225" s="859"/>
      <c r="AQ225" s="859"/>
      <c r="AR225" s="859"/>
      <c r="AS225" s="859"/>
      <c r="AT225" s="859"/>
      <c r="AU225" s="859"/>
      <c r="AV225" s="859"/>
      <c r="AW225" s="859"/>
      <c r="AX225" s="859"/>
      <c r="AY225" s="859"/>
      <c r="AZ225" s="859"/>
      <c r="BA225" s="859"/>
      <c r="BB225" s="859"/>
      <c r="BC225" s="859"/>
      <c r="BD225" s="859"/>
      <c r="BE225" s="859"/>
      <c r="BF225" s="859"/>
      <c r="BG225" s="859"/>
      <c r="BH225" s="859"/>
      <c r="BI225" s="859"/>
      <c r="BJ225" s="859"/>
    </row>
    <row r="226" spans="17:62" s="875" customFormat="1">
      <c r="Q226" s="859"/>
      <c r="R226" s="859"/>
      <c r="S226" s="859"/>
      <c r="T226" s="859"/>
      <c r="U226" s="859"/>
      <c r="V226" s="859"/>
      <c r="W226" s="877"/>
      <c r="X226" s="859"/>
      <c r="Y226" s="859"/>
      <c r="Z226" s="859"/>
      <c r="AA226" s="859"/>
      <c r="AB226" s="859"/>
      <c r="AC226" s="859"/>
      <c r="AD226" s="859"/>
      <c r="AE226" s="859"/>
      <c r="AF226" s="859"/>
      <c r="AG226" s="859"/>
      <c r="AH226" s="859"/>
      <c r="AI226" s="859"/>
      <c r="AJ226" s="859"/>
      <c r="AK226" s="859"/>
      <c r="AL226" s="859"/>
      <c r="AM226" s="859"/>
      <c r="AN226" s="859"/>
      <c r="AO226" s="859"/>
      <c r="AP226" s="859"/>
      <c r="AQ226" s="859"/>
      <c r="AR226" s="859"/>
      <c r="AS226" s="859"/>
      <c r="AT226" s="859"/>
      <c r="AU226" s="859"/>
      <c r="AV226" s="859"/>
      <c r="AW226" s="859"/>
      <c r="AX226" s="859"/>
      <c r="AY226" s="859"/>
      <c r="AZ226" s="859"/>
      <c r="BA226" s="859"/>
      <c r="BB226" s="859"/>
      <c r="BC226" s="859"/>
      <c r="BD226" s="859"/>
      <c r="BE226" s="859"/>
      <c r="BF226" s="859"/>
      <c r="BG226" s="859"/>
      <c r="BH226" s="859"/>
      <c r="BI226" s="859"/>
      <c r="BJ226" s="859"/>
    </row>
    <row r="227" spans="17:62" s="875" customFormat="1">
      <c r="Q227" s="859"/>
      <c r="R227" s="859"/>
      <c r="S227" s="859"/>
      <c r="T227" s="859"/>
      <c r="U227" s="859"/>
      <c r="V227" s="859"/>
      <c r="W227" s="877"/>
      <c r="X227" s="859"/>
      <c r="Y227" s="859"/>
      <c r="Z227" s="859"/>
      <c r="AA227" s="859"/>
      <c r="AB227" s="859"/>
      <c r="AC227" s="859"/>
      <c r="AD227" s="859"/>
      <c r="AE227" s="859"/>
      <c r="AF227" s="859"/>
      <c r="AG227" s="859"/>
      <c r="AH227" s="859"/>
      <c r="AI227" s="859"/>
      <c r="AJ227" s="859"/>
      <c r="AK227" s="859"/>
      <c r="AL227" s="859"/>
      <c r="AM227" s="859"/>
      <c r="AN227" s="859"/>
      <c r="AO227" s="859"/>
      <c r="AP227" s="859"/>
      <c r="AQ227" s="859"/>
      <c r="AR227" s="859"/>
      <c r="AS227" s="859"/>
      <c r="AT227" s="859"/>
      <c r="AU227" s="859"/>
      <c r="AV227" s="859"/>
      <c r="AW227" s="859"/>
      <c r="AX227" s="859"/>
      <c r="AY227" s="859"/>
      <c r="AZ227" s="859"/>
      <c r="BA227" s="859"/>
      <c r="BB227" s="859"/>
      <c r="BC227" s="859"/>
      <c r="BD227" s="859"/>
      <c r="BE227" s="859"/>
      <c r="BF227" s="859"/>
      <c r="BG227" s="859"/>
      <c r="BH227" s="859"/>
      <c r="BI227" s="859"/>
      <c r="BJ227" s="859"/>
    </row>
    <row r="228" spans="17:62" s="875" customFormat="1">
      <c r="Q228" s="859"/>
      <c r="R228" s="859"/>
      <c r="S228" s="859"/>
      <c r="T228" s="859"/>
      <c r="U228" s="859"/>
      <c r="V228" s="859"/>
      <c r="W228" s="877"/>
      <c r="X228" s="859"/>
      <c r="Y228" s="859"/>
      <c r="Z228" s="859"/>
      <c r="AA228" s="859"/>
      <c r="AB228" s="859"/>
      <c r="AC228" s="859"/>
      <c r="AD228" s="859"/>
      <c r="AE228" s="859"/>
      <c r="AF228" s="859"/>
      <c r="AG228" s="859"/>
      <c r="AH228" s="859"/>
      <c r="AI228" s="859"/>
      <c r="AJ228" s="859"/>
      <c r="AK228" s="859"/>
      <c r="AL228" s="859"/>
      <c r="AM228" s="859"/>
      <c r="AN228" s="859"/>
      <c r="AO228" s="859"/>
      <c r="AP228" s="859"/>
      <c r="AQ228" s="859"/>
      <c r="AR228" s="859"/>
      <c r="AS228" s="859"/>
      <c r="AT228" s="859"/>
      <c r="AU228" s="859"/>
      <c r="AV228" s="859"/>
      <c r="AW228" s="859"/>
      <c r="AX228" s="859"/>
      <c r="AY228" s="859"/>
      <c r="AZ228" s="859"/>
      <c r="BA228" s="859"/>
      <c r="BB228" s="859"/>
      <c r="BC228" s="859"/>
      <c r="BD228" s="859"/>
      <c r="BE228" s="859"/>
      <c r="BF228" s="859"/>
      <c r="BG228" s="859"/>
      <c r="BH228" s="859"/>
      <c r="BI228" s="859"/>
      <c r="BJ228" s="859"/>
    </row>
    <row r="229" spans="17:62" s="875" customFormat="1">
      <c r="Q229" s="859"/>
      <c r="R229" s="859"/>
      <c r="S229" s="859"/>
      <c r="T229" s="859"/>
      <c r="U229" s="859"/>
      <c r="V229" s="859"/>
      <c r="W229" s="877"/>
      <c r="X229" s="859"/>
      <c r="Y229" s="859"/>
      <c r="Z229" s="859"/>
      <c r="AA229" s="859"/>
      <c r="AB229" s="859"/>
      <c r="AC229" s="859"/>
      <c r="AD229" s="859"/>
      <c r="AE229" s="859"/>
      <c r="AF229" s="859"/>
      <c r="AG229" s="859"/>
      <c r="AH229" s="859"/>
      <c r="AI229" s="859"/>
      <c r="AJ229" s="859"/>
      <c r="AK229" s="859"/>
      <c r="AL229" s="859"/>
      <c r="AM229" s="859"/>
      <c r="AN229" s="859"/>
      <c r="AO229" s="859"/>
      <c r="AP229" s="859"/>
      <c r="AQ229" s="859"/>
      <c r="AR229" s="859"/>
      <c r="AS229" s="859"/>
      <c r="AT229" s="859"/>
      <c r="AU229" s="859"/>
      <c r="AV229" s="859"/>
      <c r="AW229" s="859"/>
      <c r="AX229" s="859"/>
      <c r="AY229" s="859"/>
      <c r="AZ229" s="859"/>
      <c r="BA229" s="859"/>
      <c r="BB229" s="859"/>
      <c r="BC229" s="859"/>
      <c r="BD229" s="859"/>
      <c r="BE229" s="859"/>
      <c r="BF229" s="859"/>
      <c r="BG229" s="859"/>
      <c r="BH229" s="859"/>
      <c r="BI229" s="859"/>
      <c r="BJ229" s="859"/>
    </row>
    <row r="230" spans="17:62" s="875" customFormat="1">
      <c r="Q230" s="859"/>
      <c r="R230" s="859"/>
      <c r="S230" s="859"/>
      <c r="T230" s="859"/>
      <c r="U230" s="859"/>
      <c r="V230" s="859"/>
      <c r="W230" s="877"/>
      <c r="X230" s="859"/>
      <c r="Y230" s="859"/>
      <c r="Z230" s="859"/>
      <c r="AA230" s="859"/>
      <c r="AB230" s="859"/>
      <c r="AC230" s="859"/>
      <c r="AD230" s="859"/>
      <c r="AE230" s="859"/>
      <c r="AF230" s="859"/>
      <c r="AG230" s="859"/>
      <c r="AH230" s="859"/>
      <c r="AI230" s="859"/>
      <c r="AJ230" s="859"/>
      <c r="AK230" s="859"/>
      <c r="AL230" s="859"/>
      <c r="AM230" s="859"/>
      <c r="AN230" s="859"/>
      <c r="AO230" s="859"/>
      <c r="AP230" s="859"/>
      <c r="AQ230" s="859"/>
      <c r="AR230" s="859"/>
      <c r="AS230" s="859"/>
      <c r="AT230" s="859"/>
      <c r="AU230" s="859"/>
      <c r="AV230" s="859"/>
      <c r="AW230" s="859"/>
      <c r="AX230" s="859"/>
      <c r="AY230" s="859"/>
      <c r="AZ230" s="859"/>
      <c r="BA230" s="859"/>
      <c r="BB230" s="859"/>
      <c r="BC230" s="859"/>
      <c r="BD230" s="859"/>
      <c r="BE230" s="859"/>
      <c r="BF230" s="859"/>
      <c r="BG230" s="859"/>
      <c r="BH230" s="859"/>
      <c r="BI230" s="859"/>
      <c r="BJ230" s="859"/>
    </row>
    <row r="231" spans="17:62" s="875" customFormat="1">
      <c r="Q231" s="859"/>
      <c r="R231" s="859"/>
      <c r="S231" s="859"/>
      <c r="T231" s="859"/>
      <c r="U231" s="859"/>
      <c r="V231" s="859"/>
      <c r="W231" s="877"/>
      <c r="X231" s="859"/>
      <c r="Y231" s="859"/>
      <c r="Z231" s="859"/>
      <c r="AA231" s="859"/>
      <c r="AB231" s="859"/>
      <c r="AC231" s="859"/>
      <c r="AD231" s="859"/>
      <c r="AE231" s="859"/>
      <c r="AF231" s="859"/>
      <c r="AG231" s="859"/>
      <c r="AH231" s="859"/>
      <c r="AI231" s="859"/>
      <c r="AJ231" s="859"/>
      <c r="AK231" s="859"/>
      <c r="AL231" s="859"/>
      <c r="AM231" s="859"/>
      <c r="AN231" s="859"/>
      <c r="AO231" s="859"/>
      <c r="AP231" s="859"/>
      <c r="AQ231" s="859"/>
      <c r="AR231" s="859"/>
      <c r="AS231" s="859"/>
      <c r="AT231" s="859"/>
      <c r="AU231" s="859"/>
      <c r="AV231" s="859"/>
      <c r="AW231" s="859"/>
      <c r="AX231" s="859"/>
      <c r="AY231" s="859"/>
      <c r="AZ231" s="859"/>
      <c r="BA231" s="859"/>
      <c r="BB231" s="859"/>
      <c r="BC231" s="859"/>
      <c r="BD231" s="859"/>
      <c r="BE231" s="859"/>
      <c r="BF231" s="859"/>
      <c r="BG231" s="859"/>
      <c r="BH231" s="859"/>
      <c r="BI231" s="859"/>
      <c r="BJ231" s="859"/>
    </row>
    <row r="232" spans="17:62" s="875" customFormat="1">
      <c r="Q232" s="859"/>
      <c r="R232" s="859"/>
      <c r="S232" s="859"/>
      <c r="T232" s="859"/>
      <c r="U232" s="859"/>
      <c r="V232" s="859"/>
      <c r="W232" s="877"/>
      <c r="X232" s="859"/>
      <c r="Y232" s="859"/>
      <c r="Z232" s="859"/>
      <c r="AA232" s="859"/>
      <c r="AB232" s="859"/>
      <c r="AC232" s="859"/>
      <c r="AD232" s="859"/>
      <c r="AE232" s="859"/>
      <c r="AF232" s="859"/>
      <c r="AG232" s="859"/>
      <c r="AH232" s="859"/>
      <c r="AI232" s="859"/>
      <c r="AJ232" s="859"/>
      <c r="AK232" s="859"/>
      <c r="AL232" s="859"/>
      <c r="AM232" s="859"/>
      <c r="AN232" s="859"/>
      <c r="AO232" s="859"/>
      <c r="AP232" s="859"/>
      <c r="AQ232" s="859"/>
      <c r="AR232" s="859"/>
      <c r="AS232" s="859"/>
      <c r="AT232" s="859"/>
      <c r="AU232" s="859"/>
      <c r="AV232" s="859"/>
      <c r="AW232" s="859"/>
      <c r="AX232" s="859"/>
      <c r="AY232" s="859"/>
      <c r="AZ232" s="859"/>
      <c r="BA232" s="859"/>
      <c r="BB232" s="859"/>
      <c r="BC232" s="859"/>
      <c r="BD232" s="859"/>
      <c r="BE232" s="859"/>
      <c r="BF232" s="859"/>
      <c r="BG232" s="859"/>
      <c r="BH232" s="859"/>
      <c r="BI232" s="859"/>
      <c r="BJ232" s="859"/>
    </row>
    <row r="233" spans="17:62" s="875" customFormat="1">
      <c r="Q233" s="859"/>
      <c r="R233" s="859"/>
      <c r="S233" s="859"/>
      <c r="T233" s="859"/>
      <c r="U233" s="859"/>
      <c r="V233" s="859"/>
      <c r="W233" s="877"/>
      <c r="X233" s="859"/>
      <c r="Y233" s="859"/>
      <c r="Z233" s="859"/>
      <c r="AA233" s="859"/>
      <c r="AB233" s="859"/>
      <c r="AC233" s="859"/>
      <c r="AD233" s="859"/>
      <c r="AE233" s="859"/>
      <c r="AF233" s="859"/>
      <c r="AG233" s="859"/>
      <c r="AH233" s="859"/>
      <c r="AI233" s="859"/>
      <c r="AJ233" s="859"/>
      <c r="AK233" s="859"/>
      <c r="AL233" s="859"/>
      <c r="AM233" s="859"/>
      <c r="AN233" s="859"/>
      <c r="AO233" s="859"/>
      <c r="AP233" s="859"/>
      <c r="AQ233" s="859"/>
      <c r="AR233" s="859"/>
      <c r="AS233" s="859"/>
      <c r="AT233" s="859"/>
      <c r="AU233" s="859"/>
      <c r="AV233" s="859"/>
      <c r="AW233" s="859"/>
      <c r="AX233" s="859"/>
      <c r="AY233" s="859"/>
      <c r="AZ233" s="859"/>
      <c r="BA233" s="859"/>
      <c r="BB233" s="859"/>
      <c r="BC233" s="859"/>
      <c r="BD233" s="859"/>
      <c r="BE233" s="859"/>
      <c r="BF233" s="859"/>
      <c r="BG233" s="859"/>
      <c r="BH233" s="859"/>
      <c r="BI233" s="859"/>
      <c r="BJ233" s="859"/>
    </row>
    <row r="234" spans="17:62" s="875" customFormat="1">
      <c r="Q234" s="859"/>
      <c r="R234" s="859"/>
      <c r="S234" s="859"/>
      <c r="T234" s="859"/>
      <c r="U234" s="859"/>
      <c r="V234" s="859"/>
      <c r="W234" s="877"/>
      <c r="X234" s="859"/>
      <c r="Y234" s="859"/>
      <c r="Z234" s="859"/>
      <c r="AA234" s="859"/>
      <c r="AB234" s="859"/>
      <c r="AC234" s="859"/>
      <c r="AD234" s="859"/>
      <c r="AE234" s="859"/>
      <c r="AF234" s="859"/>
      <c r="AG234" s="859"/>
      <c r="AH234" s="859"/>
      <c r="AI234" s="859"/>
      <c r="AJ234" s="859"/>
      <c r="AK234" s="859"/>
      <c r="AL234" s="859"/>
      <c r="AM234" s="859"/>
      <c r="AN234" s="859"/>
      <c r="AO234" s="859"/>
      <c r="AP234" s="859"/>
      <c r="AQ234" s="859"/>
      <c r="AR234" s="859"/>
      <c r="AS234" s="859"/>
      <c r="AT234" s="859"/>
      <c r="AU234" s="859"/>
      <c r="AV234" s="859"/>
      <c r="AW234" s="859"/>
      <c r="AX234" s="859"/>
      <c r="AY234" s="859"/>
      <c r="AZ234" s="859"/>
      <c r="BA234" s="859"/>
      <c r="BB234" s="859"/>
      <c r="BC234" s="859"/>
      <c r="BD234" s="859"/>
      <c r="BE234" s="859"/>
      <c r="BF234" s="859"/>
      <c r="BG234" s="859"/>
      <c r="BH234" s="859"/>
      <c r="BI234" s="859"/>
      <c r="BJ234" s="859"/>
    </row>
    <row r="235" spans="17:62" s="875" customFormat="1">
      <c r="Q235" s="859"/>
      <c r="R235" s="859"/>
      <c r="S235" s="859"/>
      <c r="T235" s="859"/>
      <c r="U235" s="859"/>
      <c r="V235" s="859"/>
      <c r="W235" s="877"/>
      <c r="X235" s="859"/>
      <c r="Y235" s="859"/>
      <c r="Z235" s="859"/>
      <c r="AA235" s="859"/>
      <c r="AB235" s="859"/>
      <c r="AC235" s="859"/>
      <c r="AD235" s="859"/>
      <c r="AE235" s="859"/>
      <c r="AF235" s="859"/>
      <c r="AG235" s="859"/>
      <c r="AH235" s="859"/>
      <c r="AI235" s="859"/>
      <c r="AJ235" s="859"/>
      <c r="AK235" s="859"/>
      <c r="AL235" s="859"/>
      <c r="AM235" s="859"/>
      <c r="AN235" s="859"/>
      <c r="AO235" s="859"/>
      <c r="AP235" s="859"/>
      <c r="AQ235" s="859"/>
      <c r="AR235" s="859"/>
      <c r="AS235" s="859"/>
      <c r="AT235" s="859"/>
      <c r="AU235" s="859"/>
      <c r="AV235" s="859"/>
      <c r="AW235" s="859"/>
      <c r="AX235" s="859"/>
      <c r="AY235" s="859"/>
      <c r="AZ235" s="859"/>
      <c r="BA235" s="859"/>
      <c r="BB235" s="859"/>
      <c r="BC235" s="859"/>
      <c r="BD235" s="859"/>
      <c r="BE235" s="859"/>
      <c r="BF235" s="859"/>
      <c r="BG235" s="859"/>
      <c r="BH235" s="859"/>
      <c r="BI235" s="859"/>
      <c r="BJ235" s="859"/>
    </row>
    <row r="236" spans="17:62" s="875" customFormat="1">
      <c r="Q236" s="859"/>
      <c r="R236" s="859"/>
      <c r="S236" s="859"/>
      <c r="T236" s="859"/>
      <c r="U236" s="859"/>
      <c r="V236" s="859"/>
      <c r="W236" s="877"/>
      <c r="X236" s="859"/>
      <c r="Y236" s="859"/>
      <c r="Z236" s="859"/>
      <c r="AA236" s="859"/>
      <c r="AB236" s="859"/>
      <c r="AC236" s="859"/>
      <c r="AD236" s="859"/>
      <c r="AE236" s="859"/>
      <c r="AF236" s="859"/>
      <c r="AG236" s="859"/>
      <c r="AH236" s="859"/>
      <c r="AI236" s="859"/>
      <c r="AJ236" s="859"/>
      <c r="AK236" s="859"/>
      <c r="AL236" s="859"/>
      <c r="AM236" s="859"/>
      <c r="AN236" s="859"/>
      <c r="AO236" s="859"/>
      <c r="AP236" s="859"/>
      <c r="AQ236" s="859"/>
      <c r="AR236" s="859"/>
      <c r="AS236" s="859"/>
      <c r="AT236" s="859"/>
      <c r="AU236" s="859"/>
      <c r="AV236" s="859"/>
      <c r="AW236" s="859"/>
      <c r="AX236" s="859"/>
      <c r="AY236" s="859"/>
      <c r="AZ236" s="859"/>
      <c r="BA236" s="859"/>
      <c r="BB236" s="859"/>
      <c r="BC236" s="859"/>
      <c r="BD236" s="859"/>
      <c r="BE236" s="859"/>
      <c r="BF236" s="859"/>
      <c r="BG236" s="859"/>
      <c r="BH236" s="859"/>
      <c r="BI236" s="859"/>
      <c r="BJ236" s="859"/>
    </row>
    <row r="237" spans="17:62" s="875" customFormat="1">
      <c r="Q237" s="859"/>
      <c r="R237" s="859"/>
      <c r="S237" s="859"/>
      <c r="T237" s="859"/>
      <c r="U237" s="859"/>
      <c r="V237" s="859"/>
      <c r="W237" s="877"/>
      <c r="X237" s="859"/>
      <c r="Y237" s="859"/>
      <c r="Z237" s="859"/>
      <c r="AA237" s="859"/>
      <c r="AB237" s="859"/>
      <c r="AC237" s="859"/>
      <c r="AD237" s="859"/>
      <c r="AE237" s="859"/>
      <c r="AF237" s="859"/>
      <c r="AG237" s="859"/>
      <c r="AH237" s="859"/>
      <c r="AI237" s="859"/>
      <c r="AJ237" s="859"/>
      <c r="AK237" s="859"/>
      <c r="AL237" s="859"/>
      <c r="AM237" s="859"/>
      <c r="AN237" s="859"/>
      <c r="AO237" s="859"/>
      <c r="AP237" s="859"/>
      <c r="AQ237" s="859"/>
      <c r="AR237" s="859"/>
      <c r="AS237" s="859"/>
      <c r="AT237" s="859"/>
      <c r="AU237" s="859"/>
      <c r="AV237" s="859"/>
      <c r="AW237" s="859"/>
      <c r="AX237" s="859"/>
      <c r="AY237" s="859"/>
      <c r="AZ237" s="859"/>
      <c r="BA237" s="859"/>
      <c r="BB237" s="859"/>
      <c r="BC237" s="859"/>
      <c r="BD237" s="859"/>
      <c r="BE237" s="859"/>
      <c r="BF237" s="859"/>
      <c r="BG237" s="859"/>
      <c r="BH237" s="859"/>
      <c r="BI237" s="859"/>
      <c r="BJ237" s="859"/>
    </row>
    <row r="238" spans="17:62" s="875" customFormat="1">
      <c r="Q238" s="859"/>
      <c r="R238" s="859"/>
      <c r="S238" s="859"/>
      <c r="T238" s="859"/>
      <c r="U238" s="859"/>
      <c r="V238" s="859"/>
      <c r="W238" s="877"/>
      <c r="X238" s="859"/>
      <c r="Y238" s="859"/>
      <c r="Z238" s="859"/>
      <c r="AA238" s="859"/>
      <c r="AB238" s="859"/>
      <c r="AC238" s="859"/>
      <c r="AD238" s="859"/>
      <c r="AE238" s="859"/>
      <c r="AF238" s="859"/>
      <c r="AG238" s="859"/>
      <c r="AH238" s="859"/>
      <c r="AI238" s="859"/>
      <c r="AJ238" s="859"/>
      <c r="AK238" s="859"/>
      <c r="AL238" s="859"/>
      <c r="AM238" s="859"/>
      <c r="AN238" s="859"/>
      <c r="AO238" s="859"/>
      <c r="AP238" s="859"/>
      <c r="AQ238" s="859"/>
      <c r="AR238" s="859"/>
      <c r="AS238" s="859"/>
      <c r="AT238" s="859"/>
      <c r="AU238" s="859"/>
      <c r="AV238" s="859"/>
      <c r="AW238" s="859"/>
      <c r="AX238" s="859"/>
      <c r="AY238" s="859"/>
      <c r="AZ238" s="859"/>
      <c r="BA238" s="859"/>
      <c r="BB238" s="859"/>
      <c r="BC238" s="859"/>
      <c r="BD238" s="859"/>
      <c r="BE238" s="859"/>
      <c r="BF238" s="859"/>
      <c r="BG238" s="859"/>
      <c r="BH238" s="859"/>
      <c r="BI238" s="859"/>
      <c r="BJ238" s="859"/>
    </row>
    <row r="239" spans="17:62" s="875" customFormat="1">
      <c r="Q239" s="859"/>
      <c r="R239" s="859"/>
      <c r="S239" s="859"/>
      <c r="T239" s="859"/>
      <c r="U239" s="859"/>
      <c r="V239" s="859"/>
      <c r="W239" s="877"/>
      <c r="X239" s="859"/>
      <c r="Y239" s="859"/>
      <c r="Z239" s="859"/>
      <c r="AA239" s="859"/>
      <c r="AB239" s="859"/>
      <c r="AC239" s="859"/>
      <c r="AD239" s="859"/>
      <c r="AE239" s="859"/>
      <c r="AF239" s="859"/>
      <c r="AG239" s="859"/>
      <c r="AH239" s="859"/>
      <c r="AI239" s="859"/>
      <c r="AJ239" s="859"/>
      <c r="AK239" s="859"/>
      <c r="AL239" s="859"/>
      <c r="AM239" s="859"/>
      <c r="AN239" s="859"/>
      <c r="AO239" s="859"/>
      <c r="AP239" s="859"/>
      <c r="AQ239" s="859"/>
      <c r="AR239" s="859"/>
      <c r="AS239" s="859"/>
      <c r="AT239" s="859"/>
      <c r="AU239" s="859"/>
      <c r="AV239" s="859"/>
      <c r="AW239" s="859"/>
      <c r="AX239" s="859"/>
      <c r="AY239" s="859"/>
      <c r="AZ239" s="859"/>
      <c r="BA239" s="859"/>
      <c r="BB239" s="859"/>
      <c r="BC239" s="859"/>
      <c r="BD239" s="859"/>
      <c r="BE239" s="859"/>
      <c r="BF239" s="859"/>
      <c r="BG239" s="859"/>
      <c r="BH239" s="859"/>
      <c r="BI239" s="859"/>
      <c r="BJ239" s="859"/>
    </row>
    <row r="240" spans="17:62" s="875" customFormat="1">
      <c r="Q240" s="859"/>
      <c r="R240" s="859"/>
      <c r="S240" s="859"/>
      <c r="T240" s="859"/>
      <c r="U240" s="859"/>
      <c r="V240" s="859"/>
      <c r="W240" s="877"/>
      <c r="X240" s="859"/>
      <c r="Y240" s="859"/>
      <c r="Z240" s="859"/>
      <c r="AA240" s="859"/>
      <c r="AB240" s="859"/>
      <c r="AC240" s="859"/>
      <c r="AD240" s="859"/>
      <c r="AE240" s="859"/>
      <c r="AF240" s="859"/>
      <c r="AG240" s="859"/>
      <c r="AH240" s="859"/>
      <c r="AI240" s="859"/>
      <c r="AJ240" s="859"/>
      <c r="AK240" s="859"/>
      <c r="AL240" s="859"/>
      <c r="AM240" s="859"/>
      <c r="AN240" s="859"/>
      <c r="AO240" s="859"/>
      <c r="AP240" s="859"/>
      <c r="AQ240" s="859"/>
      <c r="AR240" s="859"/>
      <c r="AS240" s="859"/>
      <c r="AT240" s="859"/>
      <c r="AU240" s="859"/>
      <c r="AV240" s="859"/>
      <c r="AW240" s="859"/>
      <c r="AX240" s="859"/>
      <c r="AY240" s="859"/>
      <c r="AZ240" s="859"/>
      <c r="BA240" s="859"/>
      <c r="BB240" s="859"/>
      <c r="BC240" s="859"/>
      <c r="BD240" s="859"/>
      <c r="BE240" s="859"/>
      <c r="BF240" s="859"/>
      <c r="BG240" s="859"/>
      <c r="BH240" s="859"/>
      <c r="BI240" s="859"/>
      <c r="BJ240" s="859"/>
    </row>
    <row r="241" spans="17:62" s="875" customFormat="1">
      <c r="Q241" s="859"/>
      <c r="R241" s="859"/>
      <c r="S241" s="859"/>
      <c r="T241" s="859"/>
      <c r="U241" s="859"/>
      <c r="V241" s="859"/>
      <c r="W241" s="877"/>
      <c r="X241" s="859"/>
      <c r="Y241" s="859"/>
      <c r="Z241" s="859"/>
      <c r="AA241" s="859"/>
      <c r="AB241" s="859"/>
      <c r="AC241" s="859"/>
      <c r="AD241" s="859"/>
      <c r="AE241" s="859"/>
      <c r="AF241" s="859"/>
      <c r="AG241" s="859"/>
      <c r="AH241" s="859"/>
      <c r="AI241" s="859"/>
      <c r="AJ241" s="859"/>
      <c r="AK241" s="859"/>
      <c r="AL241" s="859"/>
      <c r="AM241" s="859"/>
      <c r="AN241" s="859"/>
      <c r="AO241" s="859"/>
      <c r="AP241" s="859"/>
      <c r="AQ241" s="859"/>
      <c r="AR241" s="859"/>
      <c r="AS241" s="859"/>
      <c r="AT241" s="859"/>
      <c r="AU241" s="859"/>
      <c r="AV241" s="859"/>
      <c r="AW241" s="859"/>
      <c r="AX241" s="859"/>
      <c r="AY241" s="859"/>
      <c r="AZ241" s="859"/>
      <c r="BA241" s="859"/>
      <c r="BB241" s="859"/>
      <c r="BC241" s="859"/>
      <c r="BD241" s="859"/>
      <c r="BE241" s="859"/>
      <c r="BF241" s="859"/>
      <c r="BG241" s="859"/>
      <c r="BH241" s="859"/>
      <c r="BI241" s="859"/>
      <c r="BJ241" s="859"/>
    </row>
    <row r="242" spans="17:62" s="875" customFormat="1">
      <c r="Q242" s="859"/>
      <c r="R242" s="859"/>
      <c r="S242" s="859"/>
      <c r="T242" s="859"/>
      <c r="U242" s="859"/>
      <c r="V242" s="859"/>
      <c r="W242" s="877"/>
      <c r="X242" s="859"/>
      <c r="Y242" s="859"/>
      <c r="Z242" s="859"/>
      <c r="AA242" s="859"/>
      <c r="AB242" s="859"/>
      <c r="AC242" s="859"/>
      <c r="AD242" s="859"/>
      <c r="AE242" s="859"/>
      <c r="AF242" s="859"/>
      <c r="AG242" s="859"/>
      <c r="AH242" s="859"/>
      <c r="AI242" s="859"/>
      <c r="AJ242" s="859"/>
      <c r="AK242" s="859"/>
      <c r="AL242" s="859"/>
      <c r="AM242" s="859"/>
      <c r="AN242" s="859"/>
      <c r="AO242" s="859"/>
      <c r="AP242" s="859"/>
      <c r="AQ242" s="859"/>
      <c r="AR242" s="859"/>
      <c r="AS242" s="859"/>
      <c r="AT242" s="859"/>
      <c r="AU242" s="859"/>
      <c r="AV242" s="859"/>
      <c r="AW242" s="859"/>
      <c r="AX242" s="859"/>
      <c r="AY242" s="859"/>
      <c r="AZ242" s="859"/>
      <c r="BA242" s="859"/>
      <c r="BB242" s="859"/>
      <c r="BC242" s="859"/>
      <c r="BD242" s="859"/>
      <c r="BE242" s="859"/>
      <c r="BF242" s="859"/>
      <c r="BG242" s="859"/>
      <c r="BH242" s="859"/>
      <c r="BI242" s="859"/>
      <c r="BJ242" s="859"/>
    </row>
    <row r="243" spans="17:62" s="875" customFormat="1">
      <c r="Q243" s="859"/>
      <c r="R243" s="859"/>
      <c r="S243" s="859"/>
      <c r="T243" s="859"/>
      <c r="U243" s="859"/>
      <c r="V243" s="859"/>
      <c r="W243" s="877"/>
      <c r="X243" s="859"/>
      <c r="Y243" s="859"/>
      <c r="Z243" s="859"/>
      <c r="AA243" s="859"/>
      <c r="AB243" s="859"/>
      <c r="AC243" s="859"/>
      <c r="AD243" s="859"/>
      <c r="AE243" s="859"/>
      <c r="AF243" s="859"/>
      <c r="AG243" s="859"/>
      <c r="AH243" s="859"/>
      <c r="AI243" s="859"/>
      <c r="AJ243" s="859"/>
      <c r="AK243" s="859"/>
      <c r="AL243" s="859"/>
      <c r="AM243" s="859"/>
      <c r="AN243" s="859"/>
      <c r="AO243" s="859"/>
      <c r="AP243" s="859"/>
      <c r="AQ243" s="859"/>
      <c r="AR243" s="859"/>
      <c r="AS243" s="859"/>
      <c r="AT243" s="859"/>
      <c r="AU243" s="859"/>
      <c r="AV243" s="859"/>
      <c r="AW243" s="859"/>
      <c r="AX243" s="859"/>
      <c r="AY243" s="859"/>
      <c r="AZ243" s="859"/>
      <c r="BA243" s="859"/>
      <c r="BB243" s="859"/>
      <c r="BC243" s="859"/>
      <c r="BD243" s="859"/>
      <c r="BE243" s="859"/>
      <c r="BF243" s="859"/>
      <c r="BG243" s="859"/>
      <c r="BH243" s="859"/>
      <c r="BI243" s="859"/>
      <c r="BJ243" s="859"/>
    </row>
    <row r="244" spans="17:62" s="875" customFormat="1">
      <c r="Q244" s="859"/>
      <c r="R244" s="859"/>
      <c r="S244" s="859"/>
      <c r="T244" s="859"/>
      <c r="U244" s="859"/>
      <c r="V244" s="859"/>
      <c r="W244" s="877"/>
      <c r="X244" s="859"/>
      <c r="Y244" s="859"/>
      <c r="Z244" s="859"/>
      <c r="AA244" s="859"/>
      <c r="AB244" s="859"/>
      <c r="AC244" s="859"/>
      <c r="AD244" s="859"/>
      <c r="AE244" s="859"/>
      <c r="AF244" s="859"/>
      <c r="AG244" s="859"/>
      <c r="AH244" s="859"/>
      <c r="AI244" s="859"/>
      <c r="AJ244" s="859"/>
      <c r="AK244" s="859"/>
      <c r="AL244" s="859"/>
      <c r="AM244" s="859"/>
      <c r="AN244" s="859"/>
      <c r="AO244" s="859"/>
      <c r="AP244" s="859"/>
      <c r="AQ244" s="859"/>
      <c r="AR244" s="859"/>
      <c r="AS244" s="859"/>
      <c r="AT244" s="859"/>
      <c r="AU244" s="859"/>
      <c r="AV244" s="859"/>
      <c r="AW244" s="859"/>
      <c r="AX244" s="859"/>
      <c r="AY244" s="859"/>
      <c r="AZ244" s="859"/>
      <c r="BA244" s="859"/>
      <c r="BB244" s="859"/>
      <c r="BC244" s="859"/>
      <c r="BD244" s="859"/>
      <c r="BE244" s="859"/>
      <c r="BF244" s="859"/>
      <c r="BG244" s="859"/>
      <c r="BH244" s="859"/>
      <c r="BI244" s="859"/>
      <c r="BJ244" s="859"/>
    </row>
    <row r="245" spans="17:62" s="875" customFormat="1">
      <c r="Q245" s="859"/>
      <c r="R245" s="859"/>
      <c r="S245" s="859"/>
      <c r="T245" s="859"/>
      <c r="U245" s="859"/>
      <c r="V245" s="859"/>
      <c r="W245" s="877"/>
      <c r="X245" s="859"/>
      <c r="Y245" s="859"/>
      <c r="Z245" s="859"/>
      <c r="AA245" s="859"/>
      <c r="AB245" s="859"/>
      <c r="AC245" s="859"/>
      <c r="AD245" s="859"/>
      <c r="AE245" s="859"/>
      <c r="AF245" s="859"/>
      <c r="AG245" s="859"/>
      <c r="AH245" s="859"/>
      <c r="AI245" s="859"/>
      <c r="AJ245" s="859"/>
      <c r="AK245" s="859"/>
      <c r="AL245" s="859"/>
      <c r="AM245" s="859"/>
      <c r="AN245" s="859"/>
      <c r="AO245" s="859"/>
      <c r="AP245" s="859"/>
      <c r="AQ245" s="859"/>
      <c r="AR245" s="859"/>
      <c r="AS245" s="859"/>
      <c r="AT245" s="859"/>
      <c r="AU245" s="859"/>
      <c r="AV245" s="859"/>
      <c r="AW245" s="859"/>
      <c r="AX245" s="859"/>
      <c r="AY245" s="859"/>
      <c r="AZ245" s="859"/>
      <c r="BA245" s="859"/>
      <c r="BB245" s="859"/>
      <c r="BC245" s="859"/>
      <c r="BD245" s="859"/>
      <c r="BE245" s="859"/>
      <c r="BF245" s="859"/>
      <c r="BG245" s="859"/>
      <c r="BH245" s="859"/>
      <c r="BI245" s="859"/>
      <c r="BJ245" s="859"/>
    </row>
    <row r="246" spans="17:62" s="875" customFormat="1">
      <c r="Q246" s="859"/>
      <c r="R246" s="859"/>
      <c r="S246" s="859"/>
      <c r="T246" s="859"/>
      <c r="U246" s="859"/>
      <c r="V246" s="859"/>
      <c r="W246" s="877"/>
      <c r="X246" s="859"/>
      <c r="Y246" s="859"/>
      <c r="Z246" s="859"/>
      <c r="AA246" s="859"/>
      <c r="AB246" s="859"/>
      <c r="AC246" s="859"/>
      <c r="AD246" s="859"/>
      <c r="AE246" s="859"/>
      <c r="AF246" s="859"/>
      <c r="AG246" s="859"/>
      <c r="AH246" s="859"/>
      <c r="AI246" s="859"/>
      <c r="AJ246" s="859"/>
      <c r="AK246" s="859"/>
      <c r="AL246" s="859"/>
      <c r="AM246" s="859"/>
      <c r="AN246" s="859"/>
      <c r="AO246" s="859"/>
      <c r="AP246" s="859"/>
      <c r="AQ246" s="859"/>
      <c r="AR246" s="859"/>
      <c r="AS246" s="859"/>
      <c r="AT246" s="859"/>
      <c r="AU246" s="859"/>
      <c r="AV246" s="859"/>
      <c r="AW246" s="859"/>
      <c r="AX246" s="859"/>
      <c r="AY246" s="859"/>
      <c r="AZ246" s="859"/>
      <c r="BA246" s="859"/>
      <c r="BB246" s="859"/>
      <c r="BC246" s="859"/>
      <c r="BD246" s="859"/>
      <c r="BE246" s="859"/>
      <c r="BF246" s="859"/>
      <c r="BG246" s="859"/>
      <c r="BH246" s="859"/>
      <c r="BI246" s="859"/>
      <c r="BJ246" s="859"/>
    </row>
    <row r="247" spans="17:62" s="875" customFormat="1">
      <c r="Q247" s="859"/>
      <c r="R247" s="859"/>
      <c r="S247" s="859"/>
      <c r="T247" s="859"/>
      <c r="U247" s="859"/>
      <c r="V247" s="859"/>
      <c r="W247" s="877"/>
      <c r="X247" s="859"/>
      <c r="Y247" s="859"/>
      <c r="Z247" s="859"/>
      <c r="AA247" s="859"/>
      <c r="AB247" s="859"/>
      <c r="AC247" s="859"/>
      <c r="AD247" s="859"/>
      <c r="AE247" s="859"/>
      <c r="AF247" s="859"/>
      <c r="AG247" s="859"/>
      <c r="AH247" s="859"/>
      <c r="AI247" s="859"/>
      <c r="AJ247" s="859"/>
      <c r="AK247" s="859"/>
      <c r="AL247" s="859"/>
      <c r="AM247" s="859"/>
      <c r="AN247" s="859"/>
      <c r="AO247" s="859"/>
      <c r="AP247" s="859"/>
      <c r="AQ247" s="859"/>
      <c r="AR247" s="859"/>
      <c r="AS247" s="859"/>
      <c r="AT247" s="859"/>
      <c r="AU247" s="859"/>
      <c r="AV247" s="859"/>
      <c r="AW247" s="859"/>
      <c r="AX247" s="859"/>
      <c r="AY247" s="859"/>
      <c r="AZ247" s="859"/>
      <c r="BA247" s="859"/>
      <c r="BB247" s="859"/>
      <c r="BC247" s="859"/>
      <c r="BD247" s="859"/>
      <c r="BE247" s="859"/>
      <c r="BF247" s="859"/>
      <c r="BG247" s="859"/>
      <c r="BH247" s="859"/>
      <c r="BI247" s="859"/>
      <c r="BJ247" s="859"/>
    </row>
    <row r="248" spans="17:62" s="875" customFormat="1">
      <c r="Q248" s="859"/>
      <c r="R248" s="859"/>
      <c r="S248" s="859"/>
      <c r="T248" s="859"/>
      <c r="U248" s="859"/>
      <c r="V248" s="859"/>
      <c r="W248" s="877"/>
      <c r="X248" s="859"/>
      <c r="Y248" s="859"/>
      <c r="Z248" s="859"/>
      <c r="AA248" s="859"/>
      <c r="AB248" s="859"/>
      <c r="AC248" s="859"/>
      <c r="AD248" s="859"/>
      <c r="AE248" s="859"/>
      <c r="AF248" s="859"/>
      <c r="AG248" s="859"/>
      <c r="AH248" s="859"/>
      <c r="AI248" s="859"/>
      <c r="AJ248" s="859"/>
      <c r="AK248" s="859"/>
      <c r="AL248" s="859"/>
      <c r="AM248" s="859"/>
      <c r="AN248" s="859"/>
      <c r="AO248" s="859"/>
      <c r="AP248" s="859"/>
      <c r="AQ248" s="859"/>
      <c r="AR248" s="859"/>
      <c r="AS248" s="859"/>
      <c r="AT248" s="859"/>
      <c r="AU248" s="859"/>
      <c r="AV248" s="859"/>
      <c r="AW248" s="859"/>
      <c r="AX248" s="859"/>
      <c r="AY248" s="859"/>
      <c r="AZ248" s="859"/>
      <c r="BA248" s="859"/>
      <c r="BB248" s="859"/>
      <c r="BC248" s="859"/>
      <c r="BD248" s="859"/>
      <c r="BE248" s="859"/>
      <c r="BF248" s="859"/>
      <c r="BG248" s="859"/>
      <c r="BH248" s="859"/>
      <c r="BI248" s="859"/>
      <c r="BJ248" s="859"/>
    </row>
    <row r="249" spans="17:62" s="875" customFormat="1">
      <c r="Q249" s="859"/>
      <c r="R249" s="859"/>
      <c r="S249" s="859"/>
      <c r="T249" s="859"/>
      <c r="U249" s="859"/>
      <c r="V249" s="859"/>
      <c r="W249" s="877"/>
      <c r="X249" s="859"/>
      <c r="Y249" s="859"/>
      <c r="Z249" s="859"/>
      <c r="AA249" s="859"/>
      <c r="AB249" s="859"/>
      <c r="AC249" s="859"/>
      <c r="AD249" s="859"/>
      <c r="AE249" s="859"/>
      <c r="AF249" s="859"/>
      <c r="AG249" s="859"/>
      <c r="AH249" s="859"/>
      <c r="AI249" s="859"/>
      <c r="AJ249" s="859"/>
      <c r="AK249" s="859"/>
      <c r="AL249" s="859"/>
      <c r="AM249" s="859"/>
      <c r="AN249" s="859"/>
      <c r="AO249" s="859"/>
      <c r="AP249" s="859"/>
      <c r="AQ249" s="859"/>
      <c r="AR249" s="859"/>
      <c r="AS249" s="859"/>
      <c r="AT249" s="859"/>
      <c r="AU249" s="859"/>
      <c r="AV249" s="859"/>
      <c r="AW249" s="859"/>
      <c r="AX249" s="859"/>
      <c r="AY249" s="859"/>
      <c r="AZ249" s="859"/>
      <c r="BA249" s="859"/>
      <c r="BB249" s="859"/>
      <c r="BC249" s="859"/>
      <c r="BD249" s="859"/>
      <c r="BE249" s="859"/>
      <c r="BF249" s="859"/>
      <c r="BG249" s="859"/>
      <c r="BH249" s="859"/>
      <c r="BI249" s="859"/>
      <c r="BJ249" s="859"/>
    </row>
    <row r="250" spans="17:62" s="875" customFormat="1">
      <c r="Q250" s="859"/>
      <c r="R250" s="859"/>
      <c r="S250" s="859"/>
      <c r="T250" s="859"/>
      <c r="U250" s="859"/>
      <c r="V250" s="859"/>
      <c r="W250" s="877"/>
      <c r="X250" s="859"/>
      <c r="Y250" s="859"/>
      <c r="Z250" s="859"/>
      <c r="AA250" s="859"/>
      <c r="AB250" s="859"/>
      <c r="AC250" s="859"/>
      <c r="AD250" s="859"/>
      <c r="AE250" s="859"/>
      <c r="AF250" s="859"/>
      <c r="AG250" s="859"/>
      <c r="AH250" s="859"/>
      <c r="AI250" s="859"/>
      <c r="AJ250" s="859"/>
      <c r="AK250" s="859"/>
      <c r="AL250" s="859"/>
      <c r="AM250" s="859"/>
      <c r="AN250" s="859"/>
      <c r="AO250" s="859"/>
      <c r="AP250" s="859"/>
      <c r="AQ250" s="859"/>
      <c r="AR250" s="859"/>
      <c r="AS250" s="859"/>
      <c r="AT250" s="859"/>
      <c r="AU250" s="859"/>
      <c r="AV250" s="859"/>
      <c r="AW250" s="859"/>
      <c r="AX250" s="859"/>
      <c r="AY250" s="859"/>
      <c r="AZ250" s="859"/>
      <c r="BA250" s="859"/>
      <c r="BB250" s="859"/>
      <c r="BC250" s="859"/>
      <c r="BD250" s="859"/>
      <c r="BE250" s="859"/>
      <c r="BF250" s="859"/>
      <c r="BG250" s="859"/>
      <c r="BH250" s="859"/>
      <c r="BI250" s="859"/>
      <c r="BJ250" s="859"/>
    </row>
    <row r="251" spans="17:62" s="875" customFormat="1">
      <c r="Q251" s="859"/>
      <c r="R251" s="859"/>
      <c r="S251" s="859"/>
      <c r="T251" s="859"/>
      <c r="U251" s="859"/>
      <c r="V251" s="859"/>
      <c r="W251" s="877"/>
      <c r="X251" s="859"/>
      <c r="Y251" s="859"/>
      <c r="Z251" s="859"/>
      <c r="AA251" s="859"/>
      <c r="AB251" s="859"/>
      <c r="AC251" s="859"/>
      <c r="AD251" s="859"/>
      <c r="AE251" s="859"/>
      <c r="AF251" s="859"/>
      <c r="AG251" s="859"/>
      <c r="AH251" s="859"/>
      <c r="AI251" s="859"/>
      <c r="AJ251" s="859"/>
      <c r="AK251" s="859"/>
      <c r="AL251" s="859"/>
      <c r="AM251" s="859"/>
      <c r="AN251" s="859"/>
      <c r="AO251" s="859"/>
      <c r="AP251" s="859"/>
      <c r="AQ251" s="859"/>
      <c r="AR251" s="859"/>
      <c r="AS251" s="859"/>
      <c r="AT251" s="859"/>
      <c r="AU251" s="859"/>
      <c r="AV251" s="859"/>
      <c r="AW251" s="859"/>
      <c r="AX251" s="859"/>
      <c r="AY251" s="859"/>
      <c r="AZ251" s="859"/>
      <c r="BA251" s="859"/>
      <c r="BB251" s="859"/>
      <c r="BC251" s="859"/>
      <c r="BD251" s="859"/>
      <c r="BE251" s="859"/>
      <c r="BF251" s="859"/>
      <c r="BG251" s="859"/>
      <c r="BH251" s="859"/>
      <c r="BI251" s="859"/>
      <c r="BJ251" s="859"/>
    </row>
    <row r="252" spans="17:62" s="875" customFormat="1">
      <c r="Q252" s="859"/>
      <c r="R252" s="859"/>
      <c r="S252" s="859"/>
      <c r="T252" s="859"/>
      <c r="U252" s="859"/>
      <c r="V252" s="859"/>
      <c r="W252" s="877"/>
      <c r="X252" s="859"/>
      <c r="Y252" s="859"/>
      <c r="Z252" s="859"/>
      <c r="AA252" s="859"/>
      <c r="AB252" s="859"/>
      <c r="AC252" s="859"/>
      <c r="AD252" s="859"/>
      <c r="AE252" s="859"/>
      <c r="AF252" s="859"/>
      <c r="AG252" s="859"/>
      <c r="AH252" s="859"/>
      <c r="AI252" s="859"/>
      <c r="AJ252" s="859"/>
      <c r="AK252" s="859"/>
      <c r="AL252" s="859"/>
      <c r="AM252" s="859"/>
      <c r="AN252" s="859"/>
      <c r="AO252" s="859"/>
      <c r="AP252" s="859"/>
      <c r="AQ252" s="859"/>
      <c r="AR252" s="859"/>
      <c r="AS252" s="859"/>
      <c r="AT252" s="859"/>
      <c r="AU252" s="859"/>
      <c r="AV252" s="859"/>
      <c r="AW252" s="859"/>
      <c r="AX252" s="859"/>
      <c r="AY252" s="859"/>
      <c r="AZ252" s="859"/>
      <c r="BA252" s="859"/>
      <c r="BB252" s="859"/>
      <c r="BC252" s="859"/>
      <c r="BD252" s="859"/>
      <c r="BE252" s="859"/>
      <c r="BF252" s="859"/>
      <c r="BG252" s="859"/>
      <c r="BH252" s="859"/>
      <c r="BI252" s="859"/>
      <c r="BJ252" s="859"/>
    </row>
    <row r="253" spans="17:62" s="875" customFormat="1">
      <c r="Q253" s="859"/>
      <c r="R253" s="859"/>
      <c r="S253" s="859"/>
      <c r="T253" s="859"/>
      <c r="U253" s="859"/>
      <c r="V253" s="859"/>
      <c r="W253" s="877"/>
      <c r="X253" s="859"/>
      <c r="Y253" s="859"/>
      <c r="Z253" s="859"/>
      <c r="AA253" s="859"/>
      <c r="AB253" s="859"/>
      <c r="AC253" s="859"/>
      <c r="AD253" s="859"/>
      <c r="AE253" s="859"/>
      <c r="AF253" s="859"/>
      <c r="AG253" s="859"/>
      <c r="AH253" s="859"/>
      <c r="AI253" s="859"/>
      <c r="AJ253" s="859"/>
      <c r="AK253" s="859"/>
      <c r="AL253" s="859"/>
      <c r="AM253" s="859"/>
      <c r="AN253" s="859"/>
      <c r="AO253" s="859"/>
      <c r="AP253" s="859"/>
      <c r="AQ253" s="859"/>
      <c r="AR253" s="859"/>
      <c r="AS253" s="859"/>
      <c r="AT253" s="859"/>
      <c r="AU253" s="859"/>
      <c r="AV253" s="859"/>
      <c r="AW253" s="859"/>
      <c r="AX253" s="859"/>
      <c r="AY253" s="859"/>
      <c r="AZ253" s="859"/>
      <c r="BA253" s="859"/>
      <c r="BB253" s="859"/>
      <c r="BC253" s="859"/>
      <c r="BD253" s="859"/>
      <c r="BE253" s="859"/>
      <c r="BF253" s="859"/>
      <c r="BG253" s="859"/>
      <c r="BH253" s="859"/>
      <c r="BI253" s="859"/>
      <c r="BJ253" s="859"/>
    </row>
    <row r="254" spans="17:62" s="875" customFormat="1">
      <c r="Q254" s="859"/>
      <c r="R254" s="859"/>
      <c r="S254" s="859"/>
      <c r="T254" s="859"/>
      <c r="U254" s="859"/>
      <c r="V254" s="859"/>
      <c r="W254" s="877"/>
      <c r="X254" s="859"/>
      <c r="Y254" s="859"/>
      <c r="Z254" s="859"/>
      <c r="AA254" s="859"/>
      <c r="AB254" s="859"/>
      <c r="AC254" s="859"/>
      <c r="AD254" s="859"/>
      <c r="AE254" s="859"/>
      <c r="AF254" s="859"/>
      <c r="AG254" s="859"/>
      <c r="AH254" s="859"/>
      <c r="AI254" s="859"/>
      <c r="AJ254" s="859"/>
      <c r="AK254" s="859"/>
      <c r="AL254" s="859"/>
      <c r="AM254" s="859"/>
      <c r="AN254" s="859"/>
      <c r="AO254" s="859"/>
      <c r="AP254" s="859"/>
      <c r="AQ254" s="859"/>
      <c r="AR254" s="859"/>
      <c r="AS254" s="859"/>
      <c r="AT254" s="859"/>
      <c r="AU254" s="859"/>
      <c r="AV254" s="859"/>
      <c r="AW254" s="859"/>
      <c r="AX254" s="859"/>
      <c r="AY254" s="859"/>
      <c r="AZ254" s="859"/>
      <c r="BA254" s="859"/>
      <c r="BB254" s="859"/>
      <c r="BC254" s="859"/>
      <c r="BD254" s="859"/>
      <c r="BE254" s="859"/>
      <c r="BF254" s="859"/>
      <c r="BG254" s="859"/>
      <c r="BH254" s="859"/>
      <c r="BI254" s="859"/>
      <c r="BJ254" s="859"/>
    </row>
    <row r="255" spans="17:62" s="875" customFormat="1">
      <c r="Q255" s="859"/>
      <c r="R255" s="859"/>
      <c r="S255" s="859"/>
      <c r="T255" s="859"/>
      <c r="U255" s="859"/>
      <c r="V255" s="859"/>
      <c r="W255" s="877"/>
      <c r="X255" s="859"/>
      <c r="Y255" s="859"/>
      <c r="Z255" s="859"/>
      <c r="AA255" s="859"/>
      <c r="AB255" s="859"/>
      <c r="AC255" s="859"/>
      <c r="AD255" s="859"/>
      <c r="AE255" s="859"/>
      <c r="AF255" s="859"/>
      <c r="AG255" s="859"/>
      <c r="AH255" s="859"/>
      <c r="AI255" s="859"/>
      <c r="AJ255" s="859"/>
      <c r="AK255" s="859"/>
      <c r="AL255" s="859"/>
      <c r="AM255" s="859"/>
      <c r="AN255" s="859"/>
      <c r="AO255" s="859"/>
      <c r="AP255" s="859"/>
      <c r="AQ255" s="859"/>
      <c r="AR255" s="859"/>
      <c r="AS255" s="859"/>
      <c r="AT255" s="859"/>
      <c r="AU255" s="859"/>
      <c r="AV255" s="859"/>
      <c r="AW255" s="859"/>
      <c r="AX255" s="859"/>
      <c r="AY255" s="859"/>
      <c r="AZ255" s="859"/>
      <c r="BA255" s="859"/>
      <c r="BB255" s="859"/>
      <c r="BC255" s="859"/>
      <c r="BD255" s="859"/>
      <c r="BE255" s="859"/>
      <c r="BF255" s="859"/>
      <c r="BG255" s="859"/>
      <c r="BH255" s="859"/>
      <c r="BI255" s="859"/>
      <c r="BJ255" s="859"/>
    </row>
    <row r="256" spans="17:62" s="875" customFormat="1">
      <c r="Q256" s="859"/>
      <c r="R256" s="859"/>
      <c r="S256" s="859"/>
      <c r="T256" s="859"/>
      <c r="U256" s="859"/>
      <c r="V256" s="859"/>
      <c r="W256" s="877"/>
      <c r="X256" s="859"/>
      <c r="Y256" s="859"/>
      <c r="Z256" s="859"/>
      <c r="AA256" s="859"/>
      <c r="AB256" s="859"/>
      <c r="AC256" s="859"/>
      <c r="AD256" s="859"/>
      <c r="AE256" s="859"/>
      <c r="AF256" s="859"/>
      <c r="AG256" s="859"/>
      <c r="AH256" s="859"/>
      <c r="AI256" s="859"/>
      <c r="AJ256" s="859"/>
      <c r="AK256" s="859"/>
      <c r="AL256" s="859"/>
      <c r="AM256" s="859"/>
      <c r="AN256" s="859"/>
      <c r="AO256" s="859"/>
      <c r="AP256" s="859"/>
      <c r="AQ256" s="859"/>
      <c r="AR256" s="859"/>
      <c r="AS256" s="859"/>
      <c r="AT256" s="859"/>
      <c r="AU256" s="859"/>
      <c r="AV256" s="859"/>
      <c r="AW256" s="859"/>
      <c r="AX256" s="859"/>
      <c r="AY256" s="859"/>
      <c r="AZ256" s="859"/>
      <c r="BA256" s="859"/>
      <c r="BB256" s="859"/>
      <c r="BC256" s="859"/>
      <c r="BD256" s="859"/>
      <c r="BE256" s="859"/>
      <c r="BF256" s="859"/>
      <c r="BG256" s="859"/>
      <c r="BH256" s="859"/>
      <c r="BI256" s="859"/>
      <c r="BJ256" s="859"/>
    </row>
    <row r="257" spans="17:62" s="875" customFormat="1">
      <c r="Q257" s="859"/>
      <c r="R257" s="859"/>
      <c r="S257" s="859"/>
      <c r="T257" s="859"/>
      <c r="U257" s="859"/>
      <c r="V257" s="859"/>
      <c r="W257" s="877"/>
      <c r="X257" s="859"/>
      <c r="Y257" s="859"/>
      <c r="Z257" s="859"/>
      <c r="AA257" s="859"/>
      <c r="AB257" s="859"/>
      <c r="AC257" s="859"/>
      <c r="AD257" s="859"/>
      <c r="AE257" s="859"/>
      <c r="AF257" s="859"/>
      <c r="AG257" s="859"/>
      <c r="AH257" s="859"/>
      <c r="AI257" s="859"/>
      <c r="AJ257" s="859"/>
      <c r="AK257" s="859"/>
      <c r="AL257" s="859"/>
      <c r="AM257" s="859"/>
      <c r="AN257" s="859"/>
      <c r="AO257" s="859"/>
      <c r="AP257" s="859"/>
      <c r="AQ257" s="859"/>
      <c r="AR257" s="859"/>
      <c r="AS257" s="859"/>
      <c r="AT257" s="859"/>
      <c r="AU257" s="859"/>
      <c r="AV257" s="859"/>
      <c r="AW257" s="859"/>
      <c r="AX257" s="859"/>
      <c r="AY257" s="859"/>
      <c r="AZ257" s="859"/>
      <c r="BA257" s="859"/>
      <c r="BB257" s="859"/>
      <c r="BC257" s="859"/>
      <c r="BD257" s="859"/>
      <c r="BE257" s="859"/>
      <c r="BF257" s="859"/>
      <c r="BG257" s="859"/>
      <c r="BH257" s="859"/>
      <c r="BI257" s="859"/>
      <c r="BJ257" s="859"/>
    </row>
    <row r="258" spans="17:62" s="875" customFormat="1">
      <c r="Q258" s="859"/>
      <c r="R258" s="859"/>
      <c r="S258" s="859"/>
      <c r="T258" s="859"/>
      <c r="U258" s="859"/>
      <c r="V258" s="859"/>
      <c r="W258" s="877"/>
      <c r="X258" s="859"/>
      <c r="Y258" s="859"/>
      <c r="Z258" s="859"/>
      <c r="AA258" s="859"/>
      <c r="AB258" s="859"/>
      <c r="AC258" s="859"/>
      <c r="AD258" s="859"/>
      <c r="AE258" s="859"/>
      <c r="AF258" s="859"/>
      <c r="AG258" s="859"/>
      <c r="AH258" s="859"/>
      <c r="AI258" s="859"/>
      <c r="AJ258" s="859"/>
      <c r="AK258" s="859"/>
      <c r="AL258" s="859"/>
      <c r="AM258" s="859"/>
      <c r="AN258" s="859"/>
      <c r="AO258" s="859"/>
      <c r="AP258" s="859"/>
      <c r="AQ258" s="859"/>
      <c r="AR258" s="859"/>
      <c r="AS258" s="859"/>
      <c r="AT258" s="859"/>
      <c r="AU258" s="859"/>
      <c r="AV258" s="859"/>
      <c r="AW258" s="859"/>
      <c r="AX258" s="859"/>
      <c r="AY258" s="859"/>
      <c r="AZ258" s="859"/>
      <c r="BA258" s="859"/>
      <c r="BB258" s="859"/>
      <c r="BC258" s="859"/>
      <c r="BD258" s="859"/>
      <c r="BE258" s="859"/>
      <c r="BF258" s="859"/>
      <c r="BG258" s="859"/>
      <c r="BH258" s="859"/>
      <c r="BI258" s="859"/>
      <c r="BJ258" s="859"/>
    </row>
    <row r="259" spans="17:62" s="875" customFormat="1">
      <c r="Q259" s="859"/>
      <c r="R259" s="859"/>
      <c r="S259" s="859"/>
      <c r="T259" s="859"/>
      <c r="U259" s="859"/>
      <c r="V259" s="859"/>
      <c r="W259" s="877"/>
      <c r="X259" s="859"/>
      <c r="Y259" s="859"/>
      <c r="Z259" s="859"/>
      <c r="AA259" s="859"/>
      <c r="AB259" s="859"/>
      <c r="AC259" s="859"/>
      <c r="AD259" s="859"/>
      <c r="AE259" s="859"/>
      <c r="AF259" s="859"/>
      <c r="AG259" s="859"/>
      <c r="AH259" s="859"/>
      <c r="AI259" s="859"/>
      <c r="AJ259" s="859"/>
      <c r="AK259" s="859"/>
      <c r="AL259" s="859"/>
      <c r="AM259" s="859"/>
      <c r="AN259" s="859"/>
      <c r="AO259" s="859"/>
      <c r="AP259" s="859"/>
      <c r="AQ259" s="859"/>
      <c r="AR259" s="859"/>
      <c r="AS259" s="859"/>
      <c r="AT259" s="859"/>
      <c r="AU259" s="859"/>
      <c r="AV259" s="859"/>
      <c r="AW259" s="859"/>
      <c r="AX259" s="859"/>
      <c r="AY259" s="859"/>
      <c r="AZ259" s="859"/>
      <c r="BA259" s="859"/>
      <c r="BB259" s="859"/>
      <c r="BC259" s="859"/>
      <c r="BD259" s="859"/>
      <c r="BE259" s="859"/>
      <c r="BF259" s="859"/>
      <c r="BG259" s="859"/>
      <c r="BH259" s="859"/>
      <c r="BI259" s="859"/>
      <c r="BJ259" s="859"/>
    </row>
    <row r="260" spans="17:62" s="875" customFormat="1">
      <c r="Q260" s="859"/>
      <c r="R260" s="859"/>
      <c r="S260" s="859"/>
      <c r="T260" s="859"/>
      <c r="U260" s="859"/>
      <c r="V260" s="859"/>
      <c r="W260" s="877"/>
      <c r="X260" s="859"/>
      <c r="Y260" s="859"/>
      <c r="Z260" s="859"/>
      <c r="AA260" s="859"/>
      <c r="AB260" s="859"/>
      <c r="AC260" s="859"/>
      <c r="AD260" s="859"/>
      <c r="AE260" s="859"/>
      <c r="AF260" s="859"/>
      <c r="AG260" s="859"/>
      <c r="AH260" s="859"/>
      <c r="AI260" s="859"/>
      <c r="AJ260" s="859"/>
      <c r="AK260" s="859"/>
      <c r="AL260" s="859"/>
      <c r="AM260" s="859"/>
      <c r="AN260" s="859"/>
      <c r="AO260" s="859"/>
      <c r="AP260" s="859"/>
      <c r="AQ260" s="859"/>
      <c r="AR260" s="859"/>
      <c r="AS260" s="859"/>
      <c r="AT260" s="859"/>
      <c r="AU260" s="859"/>
      <c r="AV260" s="859"/>
      <c r="AW260" s="859"/>
      <c r="AX260" s="859"/>
      <c r="AY260" s="859"/>
      <c r="AZ260" s="859"/>
      <c r="BA260" s="859"/>
      <c r="BB260" s="859"/>
      <c r="BC260" s="859"/>
      <c r="BD260" s="859"/>
      <c r="BE260" s="859"/>
      <c r="BF260" s="859"/>
      <c r="BG260" s="859"/>
      <c r="BH260" s="859"/>
      <c r="BI260" s="859"/>
      <c r="BJ260" s="859"/>
    </row>
    <row r="261" spans="17:62" s="875" customFormat="1">
      <c r="Q261" s="859"/>
      <c r="R261" s="859"/>
      <c r="S261" s="859"/>
      <c r="T261" s="859"/>
      <c r="U261" s="859"/>
      <c r="V261" s="859"/>
      <c r="W261" s="877"/>
      <c r="X261" s="859"/>
      <c r="Y261" s="859"/>
      <c r="Z261" s="859"/>
      <c r="AA261" s="859"/>
      <c r="AB261" s="859"/>
      <c r="AC261" s="859"/>
      <c r="AD261" s="859"/>
      <c r="AE261" s="859"/>
      <c r="AF261" s="859"/>
      <c r="AG261" s="859"/>
      <c r="AH261" s="859"/>
      <c r="AI261" s="859"/>
      <c r="AJ261" s="859"/>
      <c r="AK261" s="859"/>
      <c r="AL261" s="859"/>
      <c r="AM261" s="859"/>
      <c r="AN261" s="859"/>
      <c r="AO261" s="859"/>
      <c r="AP261" s="859"/>
      <c r="AQ261" s="859"/>
      <c r="AR261" s="859"/>
      <c r="AS261" s="859"/>
      <c r="AT261" s="859"/>
      <c r="AU261" s="859"/>
      <c r="AV261" s="859"/>
      <c r="AW261" s="859"/>
      <c r="AX261" s="859"/>
      <c r="AY261" s="859"/>
      <c r="AZ261" s="859"/>
      <c r="BA261" s="859"/>
      <c r="BB261" s="859"/>
      <c r="BC261" s="859"/>
      <c r="BD261" s="859"/>
      <c r="BE261" s="859"/>
      <c r="BF261" s="859"/>
      <c r="BG261" s="859"/>
      <c r="BH261" s="859"/>
      <c r="BI261" s="859"/>
      <c r="BJ261" s="859"/>
    </row>
    <row r="262" spans="17:62" s="875" customFormat="1">
      <c r="Q262" s="859"/>
      <c r="R262" s="859"/>
      <c r="S262" s="859"/>
      <c r="T262" s="859"/>
      <c r="U262" s="859"/>
      <c r="V262" s="859"/>
      <c r="W262" s="877"/>
      <c r="X262" s="859"/>
      <c r="Y262" s="859"/>
      <c r="Z262" s="859"/>
      <c r="AA262" s="859"/>
      <c r="AB262" s="859"/>
      <c r="AC262" s="859"/>
      <c r="AD262" s="859"/>
      <c r="AE262" s="859"/>
      <c r="AF262" s="859"/>
      <c r="AG262" s="859"/>
      <c r="AH262" s="859"/>
      <c r="AI262" s="859"/>
      <c r="AJ262" s="859"/>
      <c r="AK262" s="859"/>
      <c r="AL262" s="859"/>
      <c r="AM262" s="859"/>
      <c r="AN262" s="859"/>
      <c r="AO262" s="859"/>
      <c r="AP262" s="859"/>
      <c r="AQ262" s="859"/>
      <c r="AR262" s="859"/>
      <c r="AS262" s="859"/>
      <c r="AT262" s="859"/>
      <c r="AU262" s="859"/>
      <c r="AV262" s="859"/>
      <c r="AW262" s="859"/>
      <c r="AX262" s="859"/>
      <c r="AY262" s="859"/>
      <c r="AZ262" s="859"/>
      <c r="BA262" s="859"/>
      <c r="BB262" s="859"/>
      <c r="BC262" s="859"/>
      <c r="BD262" s="859"/>
      <c r="BE262" s="859"/>
      <c r="BF262" s="859"/>
      <c r="BG262" s="859"/>
      <c r="BH262" s="859"/>
      <c r="BI262" s="859"/>
      <c r="BJ262" s="859"/>
    </row>
    <row r="263" spans="17:62" s="875" customFormat="1">
      <c r="Q263" s="859"/>
      <c r="R263" s="859"/>
      <c r="S263" s="859"/>
      <c r="T263" s="859"/>
      <c r="U263" s="859"/>
      <c r="V263" s="859"/>
      <c r="W263" s="877"/>
      <c r="X263" s="859"/>
      <c r="Y263" s="859"/>
      <c r="Z263" s="859"/>
      <c r="AA263" s="859"/>
      <c r="AB263" s="859"/>
      <c r="AC263" s="859"/>
      <c r="AD263" s="859"/>
      <c r="AE263" s="859"/>
      <c r="AF263" s="859"/>
      <c r="AG263" s="859"/>
      <c r="AH263" s="859"/>
      <c r="AI263" s="859"/>
      <c r="AJ263" s="859"/>
      <c r="AK263" s="859"/>
      <c r="AL263" s="859"/>
      <c r="AM263" s="859"/>
      <c r="AN263" s="859"/>
      <c r="AO263" s="859"/>
      <c r="AP263" s="859"/>
      <c r="AQ263" s="859"/>
      <c r="AR263" s="859"/>
      <c r="AS263" s="859"/>
      <c r="AT263" s="859"/>
      <c r="AU263" s="859"/>
      <c r="AV263" s="859"/>
      <c r="AW263" s="859"/>
      <c r="AX263" s="859"/>
      <c r="AY263" s="859"/>
      <c r="AZ263" s="859"/>
      <c r="BA263" s="859"/>
      <c r="BB263" s="859"/>
      <c r="BC263" s="859"/>
      <c r="BD263" s="859"/>
      <c r="BE263" s="859"/>
      <c r="BF263" s="859"/>
      <c r="BG263" s="859"/>
      <c r="BH263" s="859"/>
      <c r="BI263" s="859"/>
      <c r="BJ263" s="859"/>
    </row>
    <row r="264" spans="17:62" s="875" customFormat="1">
      <c r="Q264" s="859"/>
      <c r="R264" s="859"/>
      <c r="S264" s="859"/>
      <c r="T264" s="859"/>
      <c r="U264" s="859"/>
      <c r="V264" s="859"/>
      <c r="W264" s="877"/>
      <c r="X264" s="859"/>
      <c r="Y264" s="859"/>
      <c r="Z264" s="859"/>
      <c r="AA264" s="859"/>
      <c r="AB264" s="859"/>
      <c r="AC264" s="859"/>
      <c r="AD264" s="859"/>
      <c r="AE264" s="859"/>
      <c r="AF264" s="859"/>
      <c r="AG264" s="859"/>
      <c r="AH264" s="859"/>
      <c r="AI264" s="859"/>
      <c r="AJ264" s="859"/>
      <c r="AK264" s="859"/>
      <c r="AL264" s="859"/>
      <c r="AM264" s="859"/>
      <c r="AN264" s="859"/>
      <c r="AO264" s="859"/>
      <c r="AP264" s="859"/>
      <c r="AQ264" s="859"/>
      <c r="AR264" s="859"/>
      <c r="AS264" s="859"/>
      <c r="AT264" s="859"/>
      <c r="AU264" s="859"/>
      <c r="AV264" s="859"/>
      <c r="AW264" s="859"/>
      <c r="AX264" s="859"/>
      <c r="AY264" s="859"/>
      <c r="AZ264" s="859"/>
      <c r="BA264" s="859"/>
      <c r="BB264" s="859"/>
      <c r="BC264" s="859"/>
      <c r="BD264" s="859"/>
      <c r="BE264" s="859"/>
      <c r="BF264" s="859"/>
      <c r="BG264" s="859"/>
      <c r="BH264" s="859"/>
      <c r="BI264" s="859"/>
      <c r="BJ264" s="859"/>
    </row>
    <row r="265" spans="17:62" s="875" customFormat="1">
      <c r="Q265" s="859"/>
      <c r="R265" s="859"/>
      <c r="S265" s="859"/>
      <c r="T265" s="859"/>
      <c r="U265" s="859"/>
      <c r="V265" s="859"/>
      <c r="W265" s="877"/>
      <c r="X265" s="859"/>
      <c r="Y265" s="859"/>
      <c r="Z265" s="859"/>
      <c r="AA265" s="859"/>
      <c r="AB265" s="859"/>
      <c r="AC265" s="859"/>
      <c r="AD265" s="859"/>
      <c r="AE265" s="859"/>
      <c r="AF265" s="859"/>
      <c r="AG265" s="859"/>
      <c r="AH265" s="859"/>
      <c r="AI265" s="859"/>
      <c r="AJ265" s="859"/>
      <c r="AK265" s="859"/>
      <c r="AL265" s="859"/>
      <c r="AM265" s="859"/>
      <c r="AN265" s="859"/>
      <c r="AO265" s="859"/>
      <c r="AP265" s="859"/>
      <c r="AQ265" s="859"/>
      <c r="AR265" s="859"/>
      <c r="AS265" s="859"/>
      <c r="AT265" s="859"/>
      <c r="AU265" s="859"/>
      <c r="AV265" s="859"/>
      <c r="AW265" s="859"/>
      <c r="AX265" s="859"/>
      <c r="AY265" s="859"/>
      <c r="AZ265" s="859"/>
      <c r="BA265" s="859"/>
      <c r="BB265" s="859"/>
      <c r="BC265" s="859"/>
      <c r="BD265" s="859"/>
      <c r="BE265" s="859"/>
      <c r="BF265" s="859"/>
      <c r="BG265" s="859"/>
      <c r="BH265" s="859"/>
      <c r="BI265" s="859"/>
      <c r="BJ265" s="859"/>
    </row>
    <row r="266" spans="17:62" s="875" customFormat="1">
      <c r="Q266" s="859"/>
      <c r="R266" s="859"/>
      <c r="S266" s="859"/>
      <c r="T266" s="859"/>
      <c r="U266" s="859"/>
      <c r="V266" s="859"/>
      <c r="W266" s="877"/>
      <c r="X266" s="859"/>
      <c r="Y266" s="859"/>
      <c r="Z266" s="859"/>
      <c r="AA266" s="859"/>
      <c r="AB266" s="859"/>
      <c r="AC266" s="859"/>
      <c r="AD266" s="859"/>
      <c r="AE266" s="859"/>
      <c r="AF266" s="859"/>
      <c r="AG266" s="859"/>
      <c r="AH266" s="859"/>
      <c r="AI266" s="859"/>
      <c r="AJ266" s="859"/>
      <c r="AK266" s="859"/>
      <c r="AL266" s="859"/>
      <c r="AM266" s="859"/>
      <c r="AN266" s="859"/>
      <c r="AO266" s="859"/>
      <c r="AP266" s="859"/>
      <c r="AQ266" s="859"/>
      <c r="AR266" s="859"/>
      <c r="AS266" s="859"/>
      <c r="AT266" s="859"/>
      <c r="AU266" s="859"/>
      <c r="AV266" s="859"/>
      <c r="AW266" s="859"/>
      <c r="AX266" s="859"/>
      <c r="AY266" s="859"/>
      <c r="AZ266" s="859"/>
      <c r="BA266" s="859"/>
      <c r="BB266" s="859"/>
      <c r="BC266" s="859"/>
      <c r="BD266" s="859"/>
      <c r="BE266" s="859"/>
      <c r="BF266" s="859"/>
      <c r="BG266" s="859"/>
      <c r="BH266" s="859"/>
      <c r="BI266" s="859"/>
      <c r="BJ266" s="859"/>
    </row>
    <row r="267" spans="17:62" s="875" customFormat="1">
      <c r="Q267" s="859"/>
      <c r="R267" s="859"/>
      <c r="S267" s="859"/>
      <c r="T267" s="859"/>
      <c r="U267" s="859"/>
      <c r="V267" s="859"/>
      <c r="W267" s="877"/>
      <c r="X267" s="859"/>
      <c r="Y267" s="859"/>
      <c r="Z267" s="859"/>
      <c r="AA267" s="859"/>
      <c r="AB267" s="859"/>
      <c r="AC267" s="859"/>
      <c r="AD267" s="859"/>
      <c r="AE267" s="859"/>
      <c r="AF267" s="859"/>
      <c r="AG267" s="859"/>
      <c r="AH267" s="859"/>
      <c r="AI267" s="859"/>
      <c r="AJ267" s="859"/>
      <c r="AK267" s="859"/>
      <c r="AL267" s="859"/>
      <c r="AM267" s="859"/>
      <c r="AN267" s="859"/>
      <c r="AO267" s="859"/>
      <c r="AP267" s="859"/>
      <c r="AQ267" s="859"/>
      <c r="AR267" s="859"/>
      <c r="AS267" s="859"/>
      <c r="AT267" s="859"/>
      <c r="AU267" s="859"/>
      <c r="AV267" s="859"/>
      <c r="AW267" s="859"/>
      <c r="AX267" s="859"/>
      <c r="AY267" s="859"/>
      <c r="AZ267" s="859"/>
      <c r="BA267" s="859"/>
      <c r="BB267" s="859"/>
      <c r="BC267" s="859"/>
      <c r="BD267" s="859"/>
      <c r="BE267" s="859"/>
      <c r="BF267" s="859"/>
      <c r="BG267" s="859"/>
      <c r="BH267" s="859"/>
      <c r="BI267" s="859"/>
      <c r="BJ267" s="859"/>
    </row>
    <row r="268" spans="17:62" s="875" customFormat="1">
      <c r="Q268" s="859"/>
      <c r="R268" s="859"/>
      <c r="S268" s="859"/>
      <c r="T268" s="859"/>
      <c r="U268" s="859"/>
      <c r="V268" s="859"/>
      <c r="W268" s="877"/>
      <c r="X268" s="859"/>
      <c r="Y268" s="859"/>
      <c r="Z268" s="859"/>
      <c r="AA268" s="859"/>
      <c r="AB268" s="859"/>
      <c r="AC268" s="859"/>
      <c r="AD268" s="859"/>
      <c r="AE268" s="859"/>
      <c r="AF268" s="859"/>
      <c r="AG268" s="859"/>
      <c r="AH268" s="859"/>
      <c r="AI268" s="859"/>
      <c r="AJ268" s="859"/>
      <c r="AK268" s="859"/>
      <c r="AL268" s="859"/>
      <c r="AM268" s="859"/>
      <c r="AN268" s="859"/>
      <c r="AO268" s="859"/>
      <c r="AP268" s="859"/>
      <c r="AQ268" s="859"/>
      <c r="AR268" s="859"/>
      <c r="AS268" s="859"/>
      <c r="AT268" s="859"/>
      <c r="AU268" s="859"/>
      <c r="AV268" s="859"/>
      <c r="AW268" s="859"/>
      <c r="AX268" s="859"/>
      <c r="AY268" s="859"/>
      <c r="AZ268" s="859"/>
      <c r="BA268" s="859"/>
      <c r="BB268" s="859"/>
      <c r="BC268" s="859"/>
      <c r="BD268" s="859"/>
      <c r="BE268" s="859"/>
      <c r="BF268" s="859"/>
      <c r="BG268" s="859"/>
      <c r="BH268" s="859"/>
      <c r="BI268" s="859"/>
      <c r="BJ268" s="859"/>
    </row>
    <row r="269" spans="17:62" s="875" customFormat="1">
      <c r="Q269" s="859"/>
      <c r="R269" s="859"/>
      <c r="S269" s="859"/>
      <c r="T269" s="859"/>
      <c r="U269" s="859"/>
      <c r="V269" s="859"/>
      <c r="W269" s="877"/>
      <c r="X269" s="859"/>
      <c r="Y269" s="859"/>
      <c r="Z269" s="859"/>
      <c r="AA269" s="859"/>
      <c r="AB269" s="859"/>
      <c r="AC269" s="859"/>
      <c r="AD269" s="859"/>
      <c r="AE269" s="859"/>
      <c r="AF269" s="859"/>
      <c r="AG269" s="859"/>
      <c r="AH269" s="859"/>
      <c r="AI269" s="859"/>
      <c r="AJ269" s="859"/>
      <c r="AK269" s="859"/>
      <c r="AL269" s="859"/>
      <c r="AM269" s="859"/>
      <c r="AN269" s="859"/>
      <c r="AO269" s="859"/>
      <c r="AP269" s="859"/>
      <c r="AQ269" s="859"/>
      <c r="AR269" s="859"/>
      <c r="AS269" s="859"/>
      <c r="AT269" s="859"/>
      <c r="AU269" s="859"/>
      <c r="AV269" s="859"/>
      <c r="AW269" s="859"/>
      <c r="AX269" s="859"/>
      <c r="AY269" s="859"/>
      <c r="AZ269" s="859"/>
      <c r="BA269" s="859"/>
      <c r="BB269" s="859"/>
      <c r="BC269" s="859"/>
      <c r="BD269" s="859"/>
      <c r="BE269" s="859"/>
      <c r="BF269" s="859"/>
      <c r="BG269" s="859"/>
      <c r="BH269" s="859"/>
      <c r="BI269" s="859"/>
      <c r="BJ269" s="859"/>
    </row>
    <row r="270" spans="17:62" s="875" customFormat="1">
      <c r="Q270" s="859"/>
      <c r="R270" s="859"/>
      <c r="S270" s="859"/>
      <c r="T270" s="859"/>
      <c r="U270" s="859"/>
      <c r="V270" s="859"/>
      <c r="W270" s="877"/>
      <c r="X270" s="859"/>
      <c r="Y270" s="859"/>
      <c r="Z270" s="859"/>
      <c r="AA270" s="859"/>
      <c r="AB270" s="859"/>
      <c r="AC270" s="859"/>
      <c r="AD270" s="859"/>
      <c r="AE270" s="859"/>
      <c r="AF270" s="859"/>
      <c r="AG270" s="859"/>
      <c r="AH270" s="859"/>
      <c r="AI270" s="859"/>
      <c r="AJ270" s="859"/>
      <c r="AK270" s="859"/>
      <c r="AL270" s="859"/>
      <c r="AM270" s="859"/>
      <c r="AN270" s="859"/>
      <c r="AO270" s="859"/>
      <c r="AP270" s="859"/>
      <c r="AQ270" s="859"/>
      <c r="AR270" s="859"/>
      <c r="AS270" s="859"/>
      <c r="AT270" s="859"/>
      <c r="AU270" s="859"/>
      <c r="AV270" s="859"/>
      <c r="AW270" s="859"/>
      <c r="AX270" s="859"/>
      <c r="AY270" s="859"/>
      <c r="AZ270" s="859"/>
      <c r="BA270" s="859"/>
      <c r="BB270" s="859"/>
      <c r="BC270" s="859"/>
      <c r="BD270" s="859"/>
      <c r="BE270" s="859"/>
      <c r="BF270" s="859"/>
      <c r="BG270" s="859"/>
      <c r="BH270" s="859"/>
      <c r="BI270" s="859"/>
      <c r="BJ270" s="859"/>
    </row>
    <row r="271" spans="17:62" s="875" customFormat="1">
      <c r="Q271" s="859"/>
      <c r="R271" s="859"/>
      <c r="S271" s="859"/>
      <c r="T271" s="859"/>
      <c r="U271" s="859"/>
      <c r="V271" s="859"/>
      <c r="W271" s="877"/>
      <c r="X271" s="859"/>
      <c r="Y271" s="859"/>
      <c r="Z271" s="859"/>
      <c r="AA271" s="859"/>
      <c r="AB271" s="859"/>
      <c r="AC271" s="859"/>
      <c r="AD271" s="859"/>
      <c r="AE271" s="859"/>
      <c r="AF271" s="859"/>
      <c r="AG271" s="859"/>
      <c r="AH271" s="859"/>
      <c r="AI271" s="859"/>
      <c r="AJ271" s="859"/>
      <c r="AK271" s="859"/>
      <c r="AL271" s="859"/>
      <c r="AM271" s="859"/>
      <c r="AN271" s="859"/>
      <c r="AO271" s="859"/>
      <c r="AP271" s="859"/>
      <c r="AQ271" s="859"/>
      <c r="AR271" s="859"/>
      <c r="AS271" s="859"/>
      <c r="AT271" s="859"/>
      <c r="AU271" s="859"/>
      <c r="AV271" s="859"/>
      <c r="AW271" s="859"/>
      <c r="AX271" s="859"/>
      <c r="AY271" s="859"/>
      <c r="AZ271" s="859"/>
      <c r="BA271" s="859"/>
      <c r="BB271" s="859"/>
      <c r="BC271" s="859"/>
      <c r="BD271" s="859"/>
      <c r="BE271" s="859"/>
      <c r="BF271" s="859"/>
      <c r="BG271" s="859"/>
      <c r="BH271" s="859"/>
      <c r="BI271" s="859"/>
      <c r="BJ271" s="859"/>
    </row>
    <row r="272" spans="17:62" s="875" customFormat="1">
      <c r="Q272" s="859"/>
      <c r="R272" s="859"/>
      <c r="S272" s="859"/>
      <c r="T272" s="859"/>
      <c r="U272" s="859"/>
      <c r="V272" s="859"/>
      <c r="W272" s="877"/>
      <c r="X272" s="859"/>
      <c r="Y272" s="859"/>
      <c r="Z272" s="859"/>
      <c r="AA272" s="859"/>
      <c r="AB272" s="859"/>
      <c r="AC272" s="859"/>
      <c r="AD272" s="859"/>
      <c r="AE272" s="859"/>
      <c r="AF272" s="859"/>
      <c r="AG272" s="859"/>
      <c r="AH272" s="859"/>
      <c r="AI272" s="859"/>
      <c r="AJ272" s="859"/>
      <c r="AK272" s="859"/>
      <c r="AL272" s="859"/>
      <c r="AM272" s="859"/>
      <c r="AN272" s="859"/>
      <c r="AO272" s="859"/>
      <c r="AP272" s="859"/>
      <c r="AQ272" s="859"/>
      <c r="AR272" s="859"/>
      <c r="AS272" s="859"/>
      <c r="AT272" s="859"/>
      <c r="AU272" s="859"/>
      <c r="AV272" s="859"/>
      <c r="AW272" s="859"/>
      <c r="AX272" s="859"/>
      <c r="AY272" s="859"/>
      <c r="AZ272" s="859"/>
      <c r="BA272" s="859"/>
      <c r="BB272" s="859"/>
      <c r="BC272" s="859"/>
      <c r="BD272" s="859"/>
      <c r="BE272" s="859"/>
      <c r="BF272" s="859"/>
      <c r="BG272" s="859"/>
      <c r="BH272" s="859"/>
      <c r="BI272" s="859"/>
      <c r="BJ272" s="859"/>
    </row>
    <row r="273" spans="17:62" s="875" customFormat="1">
      <c r="Q273" s="859"/>
      <c r="R273" s="859"/>
      <c r="S273" s="859"/>
      <c r="T273" s="859"/>
      <c r="U273" s="859"/>
      <c r="V273" s="859"/>
      <c r="W273" s="877"/>
      <c r="X273" s="859"/>
      <c r="Y273" s="859"/>
      <c r="Z273" s="859"/>
      <c r="AA273" s="859"/>
      <c r="AB273" s="859"/>
      <c r="AC273" s="859"/>
      <c r="AD273" s="859"/>
      <c r="AE273" s="859"/>
      <c r="AF273" s="859"/>
      <c r="AG273" s="859"/>
      <c r="AH273" s="859"/>
      <c r="AI273" s="859"/>
      <c r="AJ273" s="859"/>
      <c r="AK273" s="859"/>
      <c r="AL273" s="859"/>
      <c r="AM273" s="859"/>
      <c r="AN273" s="859"/>
      <c r="AO273" s="859"/>
      <c r="AP273" s="859"/>
      <c r="AQ273" s="859"/>
      <c r="AR273" s="859"/>
      <c r="AS273" s="859"/>
      <c r="AT273" s="859"/>
      <c r="AU273" s="859"/>
      <c r="AV273" s="859"/>
      <c r="AW273" s="859"/>
      <c r="AX273" s="859"/>
      <c r="AY273" s="859"/>
      <c r="AZ273" s="859"/>
      <c r="BA273" s="859"/>
      <c r="BB273" s="859"/>
      <c r="BC273" s="859"/>
      <c r="BD273" s="859"/>
      <c r="BE273" s="859"/>
      <c r="BF273" s="859"/>
      <c r="BG273" s="859"/>
      <c r="BH273" s="859"/>
      <c r="BI273" s="859"/>
      <c r="BJ273" s="859"/>
    </row>
    <row r="274" spans="17:62" s="875" customFormat="1">
      <c r="Q274" s="859"/>
      <c r="R274" s="859"/>
      <c r="S274" s="859"/>
      <c r="T274" s="859"/>
      <c r="U274" s="859"/>
      <c r="V274" s="859"/>
      <c r="W274" s="877"/>
      <c r="X274" s="859"/>
      <c r="Y274" s="859"/>
      <c r="Z274" s="859"/>
      <c r="AA274" s="859"/>
      <c r="AB274" s="859"/>
      <c r="AC274" s="859"/>
      <c r="AD274" s="859"/>
      <c r="AE274" s="859"/>
      <c r="AF274" s="859"/>
      <c r="AG274" s="859"/>
      <c r="AH274" s="859"/>
      <c r="AI274" s="859"/>
      <c r="AJ274" s="859"/>
      <c r="AK274" s="859"/>
      <c r="AL274" s="859"/>
      <c r="AM274" s="859"/>
      <c r="AN274" s="859"/>
      <c r="AO274" s="859"/>
      <c r="AP274" s="859"/>
      <c r="AQ274" s="859"/>
      <c r="AR274" s="859"/>
      <c r="AS274" s="859"/>
      <c r="AT274" s="859"/>
      <c r="AU274" s="859"/>
      <c r="AV274" s="859"/>
      <c r="AW274" s="859"/>
      <c r="AX274" s="859"/>
      <c r="AY274" s="859"/>
      <c r="AZ274" s="859"/>
      <c r="BA274" s="859"/>
      <c r="BB274" s="859"/>
      <c r="BC274" s="859"/>
      <c r="BD274" s="859"/>
      <c r="BE274" s="859"/>
      <c r="BF274" s="859"/>
      <c r="BG274" s="859"/>
      <c r="BH274" s="859"/>
      <c r="BI274" s="859"/>
      <c r="BJ274" s="859"/>
    </row>
    <row r="275" spans="17:62" s="875" customFormat="1">
      <c r="Q275" s="859"/>
      <c r="R275" s="859"/>
      <c r="S275" s="859"/>
      <c r="T275" s="859"/>
      <c r="U275" s="859"/>
      <c r="V275" s="859"/>
      <c r="W275" s="877"/>
      <c r="X275" s="859"/>
      <c r="Y275" s="859"/>
      <c r="Z275" s="859"/>
      <c r="AA275" s="859"/>
      <c r="AB275" s="859"/>
      <c r="AC275" s="859"/>
      <c r="AD275" s="859"/>
      <c r="AE275" s="859"/>
      <c r="AF275" s="859"/>
      <c r="AG275" s="859"/>
      <c r="AH275" s="859"/>
      <c r="AI275" s="859"/>
      <c r="AJ275" s="859"/>
      <c r="AK275" s="859"/>
      <c r="AL275" s="859"/>
      <c r="AM275" s="859"/>
      <c r="AN275" s="859"/>
      <c r="AO275" s="859"/>
      <c r="AP275" s="859"/>
      <c r="AQ275" s="859"/>
      <c r="AR275" s="859"/>
      <c r="AS275" s="859"/>
      <c r="AT275" s="859"/>
      <c r="AU275" s="859"/>
      <c r="AV275" s="859"/>
      <c r="AW275" s="859"/>
      <c r="AX275" s="859"/>
      <c r="AY275" s="859"/>
      <c r="AZ275" s="859"/>
      <c r="BA275" s="859"/>
      <c r="BB275" s="859"/>
      <c r="BC275" s="859"/>
      <c r="BD275" s="859"/>
      <c r="BE275" s="859"/>
      <c r="BF275" s="859"/>
      <c r="BG275" s="859"/>
      <c r="BH275" s="859"/>
      <c r="BI275" s="859"/>
      <c r="BJ275" s="859"/>
    </row>
    <row r="276" spans="17:62" s="875" customFormat="1">
      <c r="Q276" s="859"/>
      <c r="R276" s="859"/>
      <c r="S276" s="859"/>
      <c r="T276" s="859"/>
      <c r="U276" s="859"/>
      <c r="V276" s="859"/>
      <c r="W276" s="877"/>
      <c r="X276" s="859"/>
      <c r="Y276" s="859"/>
      <c r="Z276" s="859"/>
      <c r="AA276" s="859"/>
      <c r="AB276" s="859"/>
      <c r="AC276" s="859"/>
      <c r="AD276" s="859"/>
      <c r="AE276" s="859"/>
      <c r="AF276" s="859"/>
      <c r="AG276" s="859"/>
      <c r="AH276" s="859"/>
      <c r="AI276" s="859"/>
      <c r="AJ276" s="859"/>
      <c r="AK276" s="859"/>
      <c r="AL276" s="859"/>
      <c r="AM276" s="859"/>
      <c r="AN276" s="859"/>
      <c r="AO276" s="859"/>
      <c r="AP276" s="859"/>
      <c r="AQ276" s="859"/>
      <c r="AR276" s="859"/>
      <c r="AS276" s="859"/>
      <c r="AT276" s="859"/>
      <c r="AU276" s="859"/>
      <c r="AV276" s="859"/>
      <c r="AW276" s="859"/>
      <c r="AX276" s="859"/>
      <c r="AY276" s="859"/>
      <c r="AZ276" s="859"/>
      <c r="BA276" s="859"/>
      <c r="BB276" s="859"/>
      <c r="BC276" s="859"/>
      <c r="BD276" s="859"/>
      <c r="BE276" s="859"/>
      <c r="BF276" s="859"/>
      <c r="BG276" s="859"/>
      <c r="BH276" s="859"/>
      <c r="BI276" s="859"/>
      <c r="BJ276" s="859"/>
    </row>
    <row r="277" spans="17:62" s="875" customFormat="1">
      <c r="Q277" s="859"/>
      <c r="R277" s="859"/>
      <c r="S277" s="859"/>
      <c r="T277" s="859"/>
      <c r="U277" s="859"/>
      <c r="V277" s="859"/>
      <c r="W277" s="877"/>
      <c r="X277" s="859"/>
      <c r="Y277" s="859"/>
      <c r="Z277" s="859"/>
      <c r="AA277" s="859"/>
      <c r="AB277" s="859"/>
      <c r="AC277" s="859"/>
      <c r="AD277" s="859"/>
      <c r="AE277" s="859"/>
      <c r="AF277" s="859"/>
      <c r="AG277" s="859"/>
      <c r="AH277" s="859"/>
      <c r="AI277" s="859"/>
      <c r="AJ277" s="859"/>
      <c r="AK277" s="859"/>
      <c r="AL277" s="859"/>
      <c r="AM277" s="859"/>
      <c r="AN277" s="859"/>
      <c r="AO277" s="859"/>
      <c r="AP277" s="859"/>
      <c r="AQ277" s="859"/>
      <c r="AR277" s="859"/>
      <c r="AS277" s="859"/>
      <c r="AT277" s="859"/>
      <c r="AU277" s="859"/>
      <c r="AV277" s="859"/>
      <c r="AW277" s="859"/>
      <c r="AX277" s="859"/>
      <c r="AY277" s="859"/>
      <c r="AZ277" s="859"/>
      <c r="BA277" s="859"/>
      <c r="BB277" s="859"/>
      <c r="BC277" s="859"/>
      <c r="BD277" s="859"/>
      <c r="BE277" s="859"/>
      <c r="BF277" s="859"/>
      <c r="BG277" s="859"/>
      <c r="BH277" s="859"/>
      <c r="BI277" s="859"/>
      <c r="BJ277" s="859"/>
    </row>
    <row r="278" spans="17:62" s="875" customFormat="1">
      <c r="Q278" s="859"/>
      <c r="R278" s="859"/>
      <c r="S278" s="859"/>
      <c r="T278" s="859"/>
      <c r="U278" s="859"/>
      <c r="V278" s="859"/>
      <c r="W278" s="877"/>
      <c r="X278" s="859"/>
      <c r="Y278" s="859"/>
      <c r="Z278" s="859"/>
      <c r="AA278" s="859"/>
      <c r="AB278" s="859"/>
      <c r="AC278" s="859"/>
      <c r="AD278" s="859"/>
      <c r="AE278" s="859"/>
      <c r="AF278" s="859"/>
      <c r="AG278" s="859"/>
      <c r="AH278" s="859"/>
      <c r="AI278" s="859"/>
      <c r="AJ278" s="859"/>
      <c r="AK278" s="859"/>
      <c r="AL278" s="859"/>
      <c r="AM278" s="859"/>
      <c r="AN278" s="859"/>
      <c r="AO278" s="859"/>
      <c r="AP278" s="859"/>
      <c r="AQ278" s="859"/>
      <c r="AR278" s="859"/>
      <c r="AS278" s="859"/>
      <c r="AT278" s="859"/>
      <c r="AU278" s="859"/>
      <c r="AV278" s="859"/>
      <c r="AW278" s="859"/>
      <c r="AX278" s="859"/>
      <c r="AY278" s="859"/>
      <c r="AZ278" s="859"/>
      <c r="BA278" s="859"/>
      <c r="BB278" s="859"/>
      <c r="BC278" s="859"/>
      <c r="BD278" s="859"/>
      <c r="BE278" s="859"/>
      <c r="BF278" s="859"/>
      <c r="BG278" s="859"/>
      <c r="BH278" s="859"/>
      <c r="BI278" s="859"/>
      <c r="BJ278" s="859"/>
    </row>
    <row r="279" spans="17:62" s="875" customFormat="1">
      <c r="Q279" s="859"/>
      <c r="R279" s="859"/>
      <c r="S279" s="859"/>
      <c r="T279" s="859"/>
      <c r="U279" s="859"/>
      <c r="V279" s="859"/>
      <c r="W279" s="877"/>
      <c r="X279" s="859"/>
      <c r="Y279" s="859"/>
      <c r="Z279" s="859"/>
      <c r="AA279" s="859"/>
      <c r="AB279" s="859"/>
      <c r="AC279" s="859"/>
      <c r="AD279" s="859"/>
      <c r="AE279" s="859"/>
      <c r="AF279" s="859"/>
      <c r="AG279" s="859"/>
      <c r="AH279" s="859"/>
      <c r="AI279" s="859"/>
      <c r="AJ279" s="859"/>
      <c r="AK279" s="859"/>
      <c r="AL279" s="859"/>
      <c r="AM279" s="859"/>
      <c r="AN279" s="859"/>
      <c r="AO279" s="859"/>
      <c r="AP279" s="859"/>
      <c r="AQ279" s="859"/>
      <c r="AR279" s="859"/>
      <c r="AS279" s="859"/>
      <c r="AT279" s="859"/>
      <c r="AU279" s="859"/>
      <c r="AV279" s="859"/>
      <c r="AW279" s="859"/>
      <c r="AX279" s="859"/>
      <c r="AY279" s="859"/>
      <c r="AZ279" s="859"/>
      <c r="BA279" s="859"/>
      <c r="BB279" s="859"/>
      <c r="BC279" s="859"/>
      <c r="BD279" s="859"/>
      <c r="BE279" s="859"/>
      <c r="BF279" s="859"/>
      <c r="BG279" s="859"/>
      <c r="BH279" s="859"/>
      <c r="BI279" s="859"/>
      <c r="BJ279" s="859"/>
    </row>
    <row r="280" spans="17:62" s="875" customFormat="1">
      <c r="Q280" s="859"/>
      <c r="R280" s="859"/>
      <c r="S280" s="859"/>
      <c r="T280" s="859"/>
      <c r="U280" s="859"/>
      <c r="V280" s="859"/>
      <c r="W280" s="877"/>
      <c r="X280" s="859"/>
      <c r="Y280" s="859"/>
      <c r="Z280" s="859"/>
      <c r="AA280" s="859"/>
      <c r="AB280" s="859"/>
      <c r="AC280" s="859"/>
      <c r="AD280" s="859"/>
      <c r="AE280" s="859"/>
      <c r="AF280" s="859"/>
      <c r="AG280" s="859"/>
      <c r="AH280" s="859"/>
      <c r="AI280" s="859"/>
      <c r="AJ280" s="859"/>
      <c r="AK280" s="859"/>
      <c r="AL280" s="859"/>
      <c r="AM280" s="859"/>
      <c r="AN280" s="859"/>
      <c r="AO280" s="859"/>
      <c r="AP280" s="859"/>
      <c r="AQ280" s="859"/>
      <c r="AR280" s="859"/>
      <c r="AS280" s="859"/>
      <c r="AT280" s="859"/>
      <c r="AU280" s="859"/>
      <c r="AV280" s="859"/>
      <c r="AW280" s="859"/>
      <c r="AX280" s="859"/>
      <c r="AY280" s="859"/>
      <c r="AZ280" s="859"/>
      <c r="BA280" s="859"/>
      <c r="BB280" s="859"/>
      <c r="BC280" s="859"/>
      <c r="BD280" s="859"/>
      <c r="BE280" s="859"/>
      <c r="BF280" s="859"/>
      <c r="BG280" s="859"/>
      <c r="BH280" s="859"/>
      <c r="BI280" s="859"/>
      <c r="BJ280" s="859"/>
    </row>
    <row r="281" spans="17:62" s="875" customFormat="1">
      <c r="Q281" s="859"/>
      <c r="R281" s="859"/>
      <c r="S281" s="859"/>
      <c r="T281" s="859"/>
      <c r="U281" s="859"/>
      <c r="V281" s="859"/>
      <c r="W281" s="877"/>
      <c r="X281" s="859"/>
      <c r="Y281" s="859"/>
      <c r="Z281" s="859"/>
      <c r="AA281" s="859"/>
      <c r="AB281" s="859"/>
      <c r="AC281" s="859"/>
      <c r="AD281" s="859"/>
      <c r="AE281" s="859"/>
      <c r="AF281" s="859"/>
      <c r="AG281" s="859"/>
      <c r="AH281" s="859"/>
      <c r="AI281" s="859"/>
      <c r="AJ281" s="859"/>
      <c r="AK281" s="859"/>
      <c r="AL281" s="859"/>
      <c r="AM281" s="859"/>
      <c r="AN281" s="859"/>
      <c r="AO281" s="859"/>
      <c r="AP281" s="859"/>
      <c r="AQ281" s="859"/>
      <c r="AR281" s="859"/>
      <c r="AS281" s="859"/>
      <c r="AT281" s="859"/>
      <c r="AU281" s="859"/>
      <c r="AV281" s="859"/>
      <c r="AW281" s="859"/>
      <c r="AX281" s="859"/>
      <c r="AY281" s="859"/>
      <c r="AZ281" s="859"/>
      <c r="BA281" s="859"/>
      <c r="BB281" s="859"/>
      <c r="BC281" s="859"/>
      <c r="BD281" s="859"/>
      <c r="BE281" s="859"/>
      <c r="BF281" s="859"/>
      <c r="BG281" s="859"/>
      <c r="BH281" s="859"/>
      <c r="BI281" s="859"/>
      <c r="BJ281" s="859"/>
    </row>
    <row r="282" spans="17:62" s="875" customFormat="1">
      <c r="Q282" s="859"/>
      <c r="R282" s="859"/>
      <c r="S282" s="859"/>
      <c r="T282" s="859"/>
      <c r="U282" s="859"/>
      <c r="V282" s="859"/>
      <c r="W282" s="877"/>
      <c r="X282" s="859"/>
      <c r="Y282" s="859"/>
      <c r="Z282" s="859"/>
      <c r="AA282" s="859"/>
      <c r="AB282" s="859"/>
      <c r="AC282" s="859"/>
      <c r="AD282" s="859"/>
      <c r="AE282" s="859"/>
      <c r="AF282" s="859"/>
      <c r="AG282" s="859"/>
      <c r="AH282" s="859"/>
      <c r="AI282" s="859"/>
      <c r="AJ282" s="859"/>
      <c r="AK282" s="859"/>
      <c r="AL282" s="859"/>
      <c r="AM282" s="859"/>
      <c r="AN282" s="859"/>
      <c r="AO282" s="859"/>
      <c r="AP282" s="859"/>
      <c r="AQ282" s="859"/>
      <c r="AR282" s="859"/>
      <c r="AS282" s="859"/>
      <c r="AT282" s="859"/>
      <c r="AU282" s="859"/>
      <c r="AV282" s="859"/>
      <c r="AW282" s="859"/>
      <c r="AX282" s="859"/>
      <c r="AY282" s="859"/>
      <c r="AZ282" s="859"/>
      <c r="BA282" s="859"/>
      <c r="BB282" s="859"/>
      <c r="BC282" s="859"/>
      <c r="BD282" s="859"/>
      <c r="BE282" s="859"/>
      <c r="BF282" s="859"/>
      <c r="BG282" s="859"/>
      <c r="BH282" s="859"/>
      <c r="BI282" s="859"/>
      <c r="BJ282" s="859"/>
    </row>
    <row r="283" spans="17:62" s="875" customFormat="1">
      <c r="Q283" s="859"/>
      <c r="R283" s="859"/>
      <c r="S283" s="859"/>
      <c r="T283" s="859"/>
      <c r="U283" s="859"/>
      <c r="V283" s="859"/>
      <c r="W283" s="877"/>
      <c r="X283" s="859"/>
      <c r="Y283" s="859"/>
      <c r="Z283" s="859"/>
      <c r="AA283" s="859"/>
      <c r="AB283" s="859"/>
      <c r="AC283" s="859"/>
      <c r="AD283" s="859"/>
      <c r="AE283" s="859"/>
      <c r="AF283" s="859"/>
      <c r="AG283" s="859"/>
      <c r="AH283" s="859"/>
      <c r="AI283" s="859"/>
      <c r="AJ283" s="859"/>
      <c r="AK283" s="859"/>
      <c r="AL283" s="859"/>
      <c r="AM283" s="859"/>
      <c r="AN283" s="859"/>
      <c r="AO283" s="859"/>
      <c r="AP283" s="859"/>
      <c r="AQ283" s="859"/>
      <c r="AR283" s="859"/>
      <c r="AS283" s="859"/>
      <c r="AT283" s="859"/>
      <c r="AU283" s="859"/>
      <c r="AV283" s="859"/>
      <c r="AW283" s="859"/>
      <c r="AX283" s="859"/>
      <c r="AY283" s="859"/>
      <c r="AZ283" s="859"/>
      <c r="BA283" s="859"/>
      <c r="BB283" s="859"/>
      <c r="BC283" s="859"/>
      <c r="BD283" s="859"/>
      <c r="BE283" s="859"/>
      <c r="BF283" s="859"/>
      <c r="BG283" s="859"/>
      <c r="BH283" s="859"/>
      <c r="BI283" s="859"/>
      <c r="BJ283" s="859"/>
    </row>
    <row r="284" spans="17:62" s="875" customFormat="1">
      <c r="Q284" s="859"/>
      <c r="R284" s="859"/>
      <c r="S284" s="859"/>
      <c r="T284" s="859"/>
      <c r="U284" s="859"/>
      <c r="V284" s="859"/>
      <c r="W284" s="877"/>
      <c r="X284" s="859"/>
      <c r="Y284" s="859"/>
      <c r="Z284" s="859"/>
      <c r="AA284" s="859"/>
      <c r="AB284" s="859"/>
      <c r="AC284" s="859"/>
      <c r="AD284" s="859"/>
      <c r="AE284" s="859"/>
      <c r="AF284" s="859"/>
      <c r="AG284" s="859"/>
      <c r="AH284" s="859"/>
      <c r="AI284" s="859"/>
      <c r="AJ284" s="859"/>
      <c r="AK284" s="859"/>
      <c r="AL284" s="859"/>
      <c r="AM284" s="859"/>
      <c r="AN284" s="859"/>
      <c r="AO284" s="859"/>
      <c r="AP284" s="859"/>
      <c r="AQ284" s="859"/>
      <c r="AR284" s="859"/>
      <c r="AS284" s="859"/>
      <c r="AT284" s="859"/>
      <c r="AU284" s="859"/>
      <c r="AV284" s="859"/>
      <c r="AW284" s="859"/>
      <c r="AX284" s="859"/>
      <c r="AY284" s="859"/>
      <c r="AZ284" s="859"/>
      <c r="BA284" s="859"/>
      <c r="BB284" s="859"/>
      <c r="BC284" s="859"/>
      <c r="BD284" s="859"/>
      <c r="BE284" s="859"/>
      <c r="BF284" s="859"/>
      <c r="BG284" s="859"/>
      <c r="BH284" s="859"/>
      <c r="BI284" s="859"/>
      <c r="BJ284" s="859"/>
    </row>
    <row r="285" spans="17:62" s="875" customFormat="1">
      <c r="Q285" s="859"/>
      <c r="R285" s="859"/>
      <c r="S285" s="859"/>
      <c r="T285" s="859"/>
      <c r="U285" s="859"/>
      <c r="V285" s="859"/>
      <c r="W285" s="877"/>
      <c r="X285" s="859"/>
      <c r="Y285" s="859"/>
      <c r="Z285" s="859"/>
      <c r="AA285" s="859"/>
      <c r="AB285" s="859"/>
      <c r="AC285" s="859"/>
      <c r="AD285" s="859"/>
      <c r="AE285" s="859"/>
      <c r="AF285" s="859"/>
      <c r="AG285" s="859"/>
      <c r="AH285" s="859"/>
      <c r="AI285" s="859"/>
      <c r="AJ285" s="859"/>
      <c r="AK285" s="859"/>
      <c r="AL285" s="859"/>
      <c r="AM285" s="859"/>
      <c r="AN285" s="859"/>
      <c r="AO285" s="859"/>
      <c r="AP285" s="859"/>
      <c r="AQ285" s="859"/>
      <c r="AR285" s="859"/>
      <c r="AS285" s="859"/>
      <c r="AT285" s="859"/>
      <c r="AU285" s="859"/>
      <c r="AV285" s="859"/>
      <c r="AW285" s="859"/>
      <c r="AX285" s="859"/>
      <c r="AY285" s="859"/>
      <c r="AZ285" s="859"/>
      <c r="BA285" s="859"/>
      <c r="BB285" s="859"/>
      <c r="BC285" s="859"/>
      <c r="BD285" s="859"/>
      <c r="BE285" s="859"/>
      <c r="BF285" s="859"/>
      <c r="BG285" s="859"/>
      <c r="BH285" s="859"/>
      <c r="BI285" s="859"/>
      <c r="BJ285" s="859"/>
    </row>
    <row r="286" spans="17:62" s="875" customFormat="1">
      <c r="Q286" s="859"/>
      <c r="R286" s="859"/>
      <c r="S286" s="859"/>
      <c r="T286" s="859"/>
      <c r="U286" s="859"/>
      <c r="V286" s="859"/>
      <c r="W286" s="877"/>
      <c r="X286" s="859"/>
      <c r="Y286" s="859"/>
      <c r="Z286" s="859"/>
      <c r="AA286" s="859"/>
      <c r="AB286" s="859"/>
      <c r="AC286" s="859"/>
      <c r="AD286" s="859"/>
      <c r="AE286" s="859"/>
      <c r="AF286" s="859"/>
      <c r="AG286" s="859"/>
      <c r="AH286" s="859"/>
      <c r="AI286" s="859"/>
      <c r="AJ286" s="859"/>
      <c r="AK286" s="859"/>
      <c r="AL286" s="859"/>
      <c r="AM286" s="859"/>
      <c r="AN286" s="859"/>
      <c r="AO286" s="859"/>
      <c r="AP286" s="859"/>
      <c r="AQ286" s="859"/>
      <c r="AR286" s="859"/>
      <c r="AS286" s="859"/>
      <c r="AT286" s="859"/>
      <c r="AU286" s="859"/>
      <c r="AV286" s="859"/>
      <c r="AW286" s="859"/>
      <c r="AX286" s="859"/>
      <c r="AY286" s="859"/>
      <c r="AZ286" s="859"/>
      <c r="BA286" s="859"/>
      <c r="BB286" s="859"/>
      <c r="BC286" s="859"/>
      <c r="BD286" s="859"/>
      <c r="BE286" s="859"/>
      <c r="BF286" s="859"/>
      <c r="BG286" s="859"/>
      <c r="BH286" s="859"/>
      <c r="BI286" s="859"/>
      <c r="BJ286" s="859"/>
    </row>
    <row r="287" spans="17:62" s="875" customFormat="1">
      <c r="Q287" s="859"/>
      <c r="R287" s="859"/>
      <c r="S287" s="859"/>
      <c r="T287" s="859"/>
      <c r="U287" s="859"/>
      <c r="V287" s="859"/>
      <c r="W287" s="877"/>
      <c r="X287" s="859"/>
      <c r="Y287" s="859"/>
      <c r="Z287" s="859"/>
      <c r="AA287" s="859"/>
      <c r="AB287" s="859"/>
      <c r="AC287" s="859"/>
      <c r="AD287" s="859"/>
      <c r="AE287" s="859"/>
      <c r="AF287" s="859"/>
      <c r="AG287" s="859"/>
      <c r="AH287" s="859"/>
      <c r="AI287" s="859"/>
      <c r="AJ287" s="859"/>
      <c r="AK287" s="859"/>
      <c r="AL287" s="859"/>
      <c r="AM287" s="859"/>
      <c r="AN287" s="859"/>
      <c r="AO287" s="859"/>
      <c r="AP287" s="859"/>
      <c r="AQ287" s="859"/>
      <c r="AR287" s="859"/>
      <c r="AS287" s="859"/>
      <c r="AT287" s="859"/>
      <c r="AU287" s="859"/>
      <c r="AV287" s="859"/>
      <c r="AW287" s="859"/>
      <c r="AX287" s="859"/>
      <c r="AY287" s="859"/>
      <c r="AZ287" s="859"/>
      <c r="BA287" s="859"/>
      <c r="BB287" s="859"/>
      <c r="BC287" s="859"/>
      <c r="BD287" s="859"/>
      <c r="BE287" s="859"/>
      <c r="BF287" s="859"/>
      <c r="BG287" s="859"/>
      <c r="BH287" s="859"/>
      <c r="BI287" s="859"/>
      <c r="BJ287" s="859"/>
    </row>
    <row r="288" spans="17:62" s="875" customFormat="1">
      <c r="Q288" s="859"/>
      <c r="R288" s="859"/>
      <c r="S288" s="859"/>
      <c r="T288" s="859"/>
      <c r="U288" s="859"/>
      <c r="V288" s="859"/>
      <c r="W288" s="877"/>
      <c r="X288" s="859"/>
      <c r="Y288" s="859"/>
      <c r="Z288" s="859"/>
      <c r="AA288" s="859"/>
      <c r="AB288" s="859"/>
      <c r="AC288" s="859"/>
      <c r="AD288" s="859"/>
      <c r="AE288" s="859"/>
      <c r="AF288" s="859"/>
      <c r="AG288" s="859"/>
      <c r="AH288" s="859"/>
      <c r="AI288" s="859"/>
      <c r="AJ288" s="859"/>
      <c r="AK288" s="859"/>
      <c r="AL288" s="859"/>
      <c r="AM288" s="859"/>
      <c r="AN288" s="859"/>
      <c r="AO288" s="859"/>
      <c r="AP288" s="859"/>
      <c r="AQ288" s="859"/>
      <c r="AR288" s="859"/>
      <c r="AS288" s="859"/>
      <c r="AT288" s="859"/>
      <c r="AU288" s="859"/>
      <c r="AV288" s="859"/>
      <c r="AW288" s="859"/>
      <c r="AX288" s="859"/>
      <c r="AY288" s="859"/>
      <c r="AZ288" s="859"/>
      <c r="BA288" s="859"/>
      <c r="BB288" s="859"/>
      <c r="BC288" s="859"/>
      <c r="BD288" s="859"/>
      <c r="BE288" s="859"/>
      <c r="BF288" s="859"/>
      <c r="BG288" s="859"/>
      <c r="BH288" s="859"/>
      <c r="BI288" s="859"/>
      <c r="BJ288" s="859"/>
    </row>
    <row r="289" spans="17:62" s="875" customFormat="1">
      <c r="Q289" s="859"/>
      <c r="R289" s="859"/>
      <c r="S289" s="859"/>
      <c r="T289" s="859"/>
      <c r="U289" s="859"/>
      <c r="V289" s="859"/>
      <c r="W289" s="877"/>
      <c r="X289" s="859"/>
      <c r="Y289" s="859"/>
      <c r="Z289" s="859"/>
      <c r="AA289" s="859"/>
      <c r="AB289" s="859"/>
      <c r="AC289" s="859"/>
      <c r="AD289" s="859"/>
      <c r="AE289" s="859"/>
      <c r="AF289" s="859"/>
      <c r="AG289" s="859"/>
      <c r="AH289" s="859"/>
      <c r="AI289" s="859"/>
      <c r="AJ289" s="859"/>
      <c r="AK289" s="859"/>
      <c r="AL289" s="859"/>
      <c r="AM289" s="859"/>
      <c r="AN289" s="859"/>
      <c r="AO289" s="859"/>
      <c r="AP289" s="859"/>
      <c r="AQ289" s="859"/>
      <c r="AR289" s="859"/>
      <c r="AS289" s="859"/>
      <c r="AT289" s="859"/>
      <c r="AU289" s="859"/>
      <c r="AV289" s="859"/>
      <c r="AW289" s="859"/>
      <c r="AX289" s="859"/>
      <c r="AY289" s="859"/>
      <c r="AZ289" s="859"/>
      <c r="BA289" s="859"/>
      <c r="BB289" s="859"/>
      <c r="BC289" s="859"/>
      <c r="BD289" s="859"/>
      <c r="BE289" s="859"/>
      <c r="BF289" s="859"/>
      <c r="BG289" s="859"/>
      <c r="BH289" s="859"/>
      <c r="BI289" s="859"/>
      <c r="BJ289" s="859"/>
    </row>
    <row r="290" spans="17:62" s="875" customFormat="1">
      <c r="Q290" s="859"/>
      <c r="R290" s="859"/>
      <c r="S290" s="859"/>
      <c r="T290" s="859"/>
      <c r="U290" s="859"/>
      <c r="V290" s="859"/>
      <c r="W290" s="877"/>
      <c r="X290" s="859"/>
      <c r="Y290" s="859"/>
      <c r="Z290" s="859"/>
      <c r="AA290" s="859"/>
      <c r="AB290" s="859"/>
      <c r="AC290" s="859"/>
      <c r="AD290" s="859"/>
      <c r="AE290" s="859"/>
      <c r="AF290" s="859"/>
      <c r="AG290" s="859"/>
      <c r="AH290" s="859"/>
      <c r="AI290" s="859"/>
      <c r="AJ290" s="859"/>
      <c r="AK290" s="859"/>
      <c r="AL290" s="859"/>
      <c r="AM290" s="859"/>
      <c r="AN290" s="859"/>
      <c r="AO290" s="859"/>
      <c r="AP290" s="859"/>
      <c r="AQ290" s="859"/>
      <c r="AR290" s="859"/>
      <c r="AS290" s="859"/>
      <c r="AT290" s="859"/>
      <c r="AU290" s="859"/>
      <c r="AV290" s="859"/>
      <c r="AW290" s="859"/>
      <c r="AX290" s="859"/>
      <c r="AY290" s="859"/>
      <c r="AZ290" s="859"/>
      <c r="BA290" s="859"/>
      <c r="BB290" s="859"/>
      <c r="BC290" s="859"/>
      <c r="BD290" s="859"/>
      <c r="BE290" s="859"/>
      <c r="BF290" s="859"/>
      <c r="BG290" s="859"/>
      <c r="BH290" s="859"/>
      <c r="BI290" s="859"/>
      <c r="BJ290" s="859"/>
    </row>
    <row r="291" spans="17:62" s="875" customFormat="1">
      <c r="Q291" s="859"/>
      <c r="R291" s="859"/>
      <c r="S291" s="859"/>
      <c r="T291" s="859"/>
      <c r="U291" s="859"/>
      <c r="V291" s="859"/>
      <c r="W291" s="877"/>
      <c r="X291" s="859"/>
      <c r="Y291" s="859"/>
      <c r="Z291" s="859"/>
      <c r="AA291" s="859"/>
      <c r="AB291" s="859"/>
      <c r="AC291" s="859"/>
      <c r="AD291" s="859"/>
      <c r="AE291" s="859"/>
      <c r="AF291" s="859"/>
      <c r="AG291" s="859"/>
      <c r="AH291" s="859"/>
      <c r="AI291" s="859"/>
      <c r="AJ291" s="859"/>
      <c r="AK291" s="859"/>
      <c r="AL291" s="859"/>
      <c r="AM291" s="859"/>
      <c r="AN291" s="859"/>
      <c r="AO291" s="859"/>
      <c r="AP291" s="859"/>
      <c r="AQ291" s="859"/>
      <c r="AR291" s="859"/>
      <c r="AS291" s="859"/>
      <c r="AT291" s="859"/>
      <c r="AU291" s="859"/>
      <c r="AV291" s="859"/>
      <c r="AW291" s="859"/>
      <c r="AX291" s="859"/>
      <c r="AY291" s="859"/>
      <c r="AZ291" s="859"/>
      <c r="BA291" s="859"/>
      <c r="BB291" s="859"/>
      <c r="BC291" s="859"/>
      <c r="BD291" s="859"/>
      <c r="BE291" s="859"/>
      <c r="BF291" s="859"/>
      <c r="BG291" s="859"/>
      <c r="BH291" s="859"/>
      <c r="BI291" s="859"/>
      <c r="BJ291" s="859"/>
    </row>
    <row r="292" spans="17:62" s="875" customFormat="1">
      <c r="Q292" s="859"/>
      <c r="R292" s="859"/>
      <c r="S292" s="859"/>
      <c r="T292" s="859"/>
      <c r="U292" s="859"/>
      <c r="V292" s="859"/>
      <c r="W292" s="877"/>
      <c r="X292" s="859"/>
      <c r="Y292" s="859"/>
      <c r="Z292" s="859"/>
      <c r="AA292" s="859"/>
      <c r="AB292" s="859"/>
      <c r="AC292" s="859"/>
      <c r="AD292" s="859"/>
      <c r="AE292" s="859"/>
      <c r="AF292" s="859"/>
      <c r="AG292" s="859"/>
      <c r="AH292" s="859"/>
      <c r="AI292" s="859"/>
      <c r="AJ292" s="859"/>
      <c r="AK292" s="859"/>
      <c r="AL292" s="859"/>
      <c r="AM292" s="859"/>
      <c r="AN292" s="859"/>
      <c r="AO292" s="859"/>
      <c r="AP292" s="859"/>
      <c r="AQ292" s="859"/>
      <c r="AR292" s="859"/>
      <c r="AS292" s="859"/>
      <c r="AT292" s="859"/>
      <c r="AU292" s="859"/>
      <c r="AV292" s="859"/>
      <c r="AW292" s="859"/>
      <c r="AX292" s="859"/>
      <c r="AY292" s="859"/>
      <c r="AZ292" s="859"/>
      <c r="BA292" s="859"/>
      <c r="BB292" s="859"/>
      <c r="BC292" s="859"/>
      <c r="BD292" s="859"/>
      <c r="BE292" s="859"/>
      <c r="BF292" s="859"/>
      <c r="BG292" s="859"/>
      <c r="BH292" s="859"/>
      <c r="BI292" s="859"/>
      <c r="BJ292" s="859"/>
    </row>
    <row r="293" spans="17:62" s="875" customFormat="1">
      <c r="Q293" s="859"/>
      <c r="R293" s="859"/>
      <c r="S293" s="859"/>
      <c r="T293" s="859"/>
      <c r="U293" s="859"/>
      <c r="V293" s="859"/>
      <c r="W293" s="877"/>
      <c r="X293" s="859"/>
      <c r="Y293" s="859"/>
      <c r="Z293" s="859"/>
      <c r="AA293" s="859"/>
      <c r="AB293" s="859"/>
      <c r="AC293" s="859"/>
      <c r="AD293" s="859"/>
      <c r="AE293" s="859"/>
      <c r="AF293" s="859"/>
      <c r="AG293" s="859"/>
      <c r="AH293" s="859"/>
      <c r="AI293" s="859"/>
      <c r="AJ293" s="859"/>
      <c r="AK293" s="859"/>
      <c r="AL293" s="859"/>
      <c r="AM293" s="859"/>
      <c r="AN293" s="859"/>
      <c r="AO293" s="859"/>
      <c r="AP293" s="859"/>
      <c r="AQ293" s="859"/>
      <c r="AR293" s="859"/>
      <c r="AS293" s="859"/>
      <c r="AT293" s="859"/>
      <c r="AU293" s="859"/>
      <c r="AV293" s="859"/>
      <c r="AW293" s="859"/>
      <c r="AX293" s="859"/>
      <c r="AY293" s="859"/>
      <c r="AZ293" s="859"/>
      <c r="BA293" s="859"/>
      <c r="BB293" s="859"/>
      <c r="BC293" s="859"/>
      <c r="BD293" s="859"/>
      <c r="BE293" s="859"/>
      <c r="BF293" s="859"/>
      <c r="BG293" s="859"/>
      <c r="BH293" s="859"/>
      <c r="BI293" s="859"/>
      <c r="BJ293" s="859"/>
    </row>
    <row r="294" spans="17:62" s="875" customFormat="1">
      <c r="Q294" s="859"/>
      <c r="R294" s="859"/>
      <c r="S294" s="859"/>
      <c r="T294" s="859"/>
      <c r="U294" s="859"/>
      <c r="V294" s="859"/>
      <c r="W294" s="877"/>
      <c r="X294" s="859"/>
      <c r="Y294" s="859"/>
      <c r="Z294" s="859"/>
      <c r="AA294" s="859"/>
      <c r="AB294" s="859"/>
      <c r="AC294" s="859"/>
      <c r="AD294" s="859"/>
      <c r="AE294" s="859"/>
      <c r="AF294" s="859"/>
      <c r="AG294" s="859"/>
      <c r="AH294" s="859"/>
      <c r="AI294" s="859"/>
      <c r="AJ294" s="859"/>
      <c r="AK294" s="859"/>
      <c r="AL294" s="859"/>
      <c r="AM294" s="859"/>
      <c r="AN294" s="859"/>
      <c r="AO294" s="859"/>
      <c r="AP294" s="859"/>
      <c r="AQ294" s="859"/>
      <c r="AR294" s="859"/>
      <c r="AS294" s="859"/>
      <c r="AT294" s="859"/>
      <c r="AU294" s="859"/>
      <c r="AV294" s="859"/>
      <c r="AW294" s="859"/>
      <c r="AX294" s="859"/>
      <c r="AY294" s="859"/>
      <c r="AZ294" s="859"/>
      <c r="BA294" s="859"/>
      <c r="BB294" s="859"/>
      <c r="BC294" s="859"/>
      <c r="BD294" s="859"/>
      <c r="BE294" s="859"/>
      <c r="BF294" s="859"/>
      <c r="BG294" s="859"/>
      <c r="BH294" s="859"/>
      <c r="BI294" s="859"/>
      <c r="BJ294" s="859"/>
    </row>
    <row r="295" spans="17:62" s="875" customFormat="1">
      <c r="Q295" s="859"/>
      <c r="R295" s="859"/>
      <c r="S295" s="859"/>
      <c r="T295" s="859"/>
      <c r="U295" s="859"/>
      <c r="V295" s="859"/>
      <c r="W295" s="877"/>
      <c r="X295" s="859"/>
      <c r="Y295" s="859"/>
      <c r="Z295" s="859"/>
      <c r="AA295" s="859"/>
      <c r="AB295" s="859"/>
      <c r="AC295" s="859"/>
      <c r="AD295" s="859"/>
      <c r="AE295" s="859"/>
      <c r="AF295" s="859"/>
      <c r="AG295" s="859"/>
      <c r="AH295" s="859"/>
      <c r="AI295" s="859"/>
      <c r="AJ295" s="859"/>
      <c r="AK295" s="859"/>
      <c r="AL295" s="859"/>
      <c r="AM295" s="859"/>
      <c r="AN295" s="859"/>
      <c r="AO295" s="859"/>
      <c r="AP295" s="859"/>
      <c r="AQ295" s="859"/>
      <c r="AR295" s="859"/>
      <c r="AS295" s="859"/>
      <c r="AT295" s="859"/>
      <c r="AU295" s="859"/>
      <c r="AV295" s="859"/>
      <c r="AW295" s="859"/>
      <c r="AX295" s="859"/>
      <c r="AY295" s="859"/>
      <c r="AZ295" s="859"/>
      <c r="BA295" s="859"/>
      <c r="BB295" s="859"/>
      <c r="BC295" s="859"/>
      <c r="BD295" s="859"/>
      <c r="BE295" s="859"/>
      <c r="BF295" s="859"/>
      <c r="BG295" s="859"/>
      <c r="BH295" s="859"/>
      <c r="BI295" s="859"/>
      <c r="BJ295" s="859"/>
    </row>
    <row r="296" spans="17:62" s="875" customFormat="1">
      <c r="Q296" s="859"/>
      <c r="R296" s="859"/>
      <c r="S296" s="859"/>
      <c r="T296" s="859"/>
      <c r="U296" s="859"/>
      <c r="V296" s="859"/>
      <c r="W296" s="877"/>
      <c r="X296" s="859"/>
      <c r="Y296" s="859"/>
      <c r="Z296" s="859"/>
      <c r="AA296" s="859"/>
      <c r="AB296" s="859"/>
      <c r="AC296" s="859"/>
      <c r="AD296" s="859"/>
      <c r="AE296" s="859"/>
      <c r="AF296" s="859"/>
      <c r="AG296" s="859"/>
      <c r="AH296" s="859"/>
      <c r="AI296" s="859"/>
      <c r="AJ296" s="859"/>
      <c r="AK296" s="859"/>
      <c r="AL296" s="859"/>
      <c r="AM296" s="859"/>
      <c r="AN296" s="859"/>
      <c r="AO296" s="859"/>
      <c r="AP296" s="859"/>
      <c r="AQ296" s="859"/>
      <c r="AR296" s="859"/>
      <c r="AS296" s="859"/>
      <c r="AT296" s="859"/>
      <c r="AU296" s="859"/>
      <c r="AV296" s="859"/>
      <c r="AW296" s="859"/>
      <c r="AX296" s="859"/>
      <c r="AY296" s="859"/>
      <c r="AZ296" s="859"/>
      <c r="BA296" s="859"/>
      <c r="BB296" s="859"/>
      <c r="BC296" s="859"/>
      <c r="BD296" s="859"/>
      <c r="BE296" s="859"/>
      <c r="BF296" s="859"/>
      <c r="BG296" s="859"/>
      <c r="BH296" s="859"/>
      <c r="BI296" s="859"/>
      <c r="BJ296" s="859"/>
    </row>
    <row r="297" spans="17:62" s="875" customFormat="1">
      <c r="Q297" s="859"/>
      <c r="R297" s="859"/>
      <c r="S297" s="859"/>
      <c r="T297" s="859"/>
      <c r="U297" s="859"/>
      <c r="V297" s="859"/>
      <c r="W297" s="877"/>
      <c r="X297" s="859"/>
      <c r="Y297" s="859"/>
      <c r="Z297" s="859"/>
      <c r="AA297" s="859"/>
      <c r="AB297" s="859"/>
      <c r="AC297" s="859"/>
      <c r="AD297" s="859"/>
      <c r="AE297" s="859"/>
      <c r="AF297" s="859"/>
      <c r="AG297" s="859"/>
      <c r="AH297" s="859"/>
      <c r="AI297" s="859"/>
      <c r="AJ297" s="859"/>
      <c r="AK297" s="859"/>
      <c r="AL297" s="859"/>
      <c r="AM297" s="859"/>
      <c r="AN297" s="859"/>
      <c r="AO297" s="859"/>
      <c r="AP297" s="859"/>
      <c r="AQ297" s="859"/>
      <c r="AR297" s="859"/>
      <c r="AS297" s="859"/>
      <c r="AT297" s="859"/>
      <c r="AU297" s="859"/>
      <c r="AV297" s="859"/>
      <c r="AW297" s="859"/>
      <c r="AX297" s="859"/>
      <c r="AY297" s="859"/>
      <c r="AZ297" s="859"/>
      <c r="BA297" s="859"/>
      <c r="BB297" s="859"/>
      <c r="BC297" s="859"/>
      <c r="BD297" s="859"/>
      <c r="BE297" s="859"/>
      <c r="BF297" s="859"/>
      <c r="BG297" s="859"/>
      <c r="BH297" s="859"/>
      <c r="BI297" s="859"/>
      <c r="BJ297" s="859"/>
    </row>
    <row r="298" spans="17:62" s="875" customFormat="1">
      <c r="Q298" s="859"/>
      <c r="R298" s="859"/>
      <c r="S298" s="859"/>
      <c r="T298" s="859"/>
      <c r="U298" s="859"/>
      <c r="V298" s="859"/>
      <c r="W298" s="877"/>
      <c r="X298" s="859"/>
      <c r="Y298" s="859"/>
      <c r="Z298" s="859"/>
      <c r="AA298" s="859"/>
      <c r="AB298" s="859"/>
      <c r="AC298" s="859"/>
      <c r="AD298" s="859"/>
      <c r="AE298" s="859"/>
      <c r="AF298" s="859"/>
      <c r="AG298" s="859"/>
      <c r="AH298" s="859"/>
      <c r="AI298" s="859"/>
      <c r="AJ298" s="859"/>
      <c r="AK298" s="859"/>
      <c r="AL298" s="859"/>
      <c r="AM298" s="859"/>
      <c r="AN298" s="859"/>
      <c r="AO298" s="859"/>
      <c r="AP298" s="859"/>
      <c r="AQ298" s="859"/>
      <c r="AR298" s="859"/>
      <c r="AS298" s="859"/>
      <c r="AT298" s="859"/>
      <c r="AU298" s="859"/>
      <c r="AV298" s="859"/>
      <c r="AW298" s="859"/>
      <c r="AX298" s="859"/>
      <c r="AY298" s="859"/>
      <c r="AZ298" s="859"/>
      <c r="BA298" s="859"/>
      <c r="BB298" s="859"/>
      <c r="BC298" s="859"/>
      <c r="BD298" s="859"/>
      <c r="BE298" s="859"/>
      <c r="BF298" s="859"/>
      <c r="BG298" s="859"/>
      <c r="BH298" s="859"/>
      <c r="BI298" s="859"/>
      <c r="BJ298" s="859"/>
    </row>
    <row r="299" spans="17:62" s="875" customFormat="1">
      <c r="Q299" s="859"/>
      <c r="R299" s="859"/>
      <c r="S299" s="859"/>
      <c r="T299" s="859"/>
      <c r="U299" s="859"/>
      <c r="V299" s="859"/>
      <c r="W299" s="877"/>
      <c r="X299" s="859"/>
      <c r="Y299" s="859"/>
      <c r="Z299" s="859"/>
      <c r="AA299" s="859"/>
      <c r="AB299" s="859"/>
      <c r="AC299" s="859"/>
      <c r="AD299" s="859"/>
      <c r="AE299" s="859"/>
      <c r="AF299" s="859"/>
      <c r="AG299" s="859"/>
      <c r="AH299" s="859"/>
      <c r="AI299" s="859"/>
      <c r="AJ299" s="859"/>
      <c r="AK299" s="859"/>
      <c r="AL299" s="859"/>
      <c r="AM299" s="859"/>
      <c r="AN299" s="859"/>
      <c r="AO299" s="859"/>
      <c r="AP299" s="859"/>
      <c r="AQ299" s="859"/>
      <c r="AR299" s="859"/>
      <c r="AS299" s="859"/>
      <c r="AT299" s="859"/>
      <c r="AU299" s="859"/>
      <c r="AV299" s="859"/>
      <c r="AW299" s="859"/>
      <c r="AX299" s="859"/>
      <c r="AY299" s="859"/>
      <c r="AZ299" s="859"/>
      <c r="BA299" s="859"/>
      <c r="BB299" s="859"/>
      <c r="BC299" s="859"/>
      <c r="BD299" s="859"/>
      <c r="BE299" s="859"/>
      <c r="BF299" s="859"/>
      <c r="BG299" s="859"/>
      <c r="BH299" s="859"/>
      <c r="BI299" s="859"/>
      <c r="BJ299" s="859"/>
    </row>
    <row r="300" spans="17:62" s="875" customFormat="1">
      <c r="Q300" s="859"/>
      <c r="R300" s="859"/>
      <c r="S300" s="859"/>
      <c r="T300" s="859"/>
      <c r="U300" s="859"/>
      <c r="V300" s="859"/>
      <c r="W300" s="877"/>
      <c r="X300" s="859"/>
      <c r="Y300" s="859"/>
      <c r="Z300" s="859"/>
      <c r="AA300" s="859"/>
      <c r="AB300" s="859"/>
      <c r="AC300" s="859"/>
      <c r="AD300" s="859"/>
      <c r="AE300" s="859"/>
      <c r="AF300" s="859"/>
      <c r="AG300" s="859"/>
      <c r="AH300" s="859"/>
      <c r="AI300" s="859"/>
      <c r="AJ300" s="859"/>
      <c r="AK300" s="859"/>
      <c r="AL300" s="859"/>
      <c r="AM300" s="859"/>
      <c r="AN300" s="859"/>
      <c r="AO300" s="859"/>
      <c r="AP300" s="859"/>
      <c r="AQ300" s="859"/>
      <c r="AR300" s="859"/>
      <c r="AS300" s="859"/>
      <c r="AT300" s="859"/>
      <c r="AU300" s="859"/>
      <c r="AV300" s="859"/>
      <c r="AW300" s="859"/>
      <c r="AX300" s="859"/>
      <c r="AY300" s="859"/>
      <c r="AZ300" s="859"/>
      <c r="BA300" s="859"/>
      <c r="BB300" s="859"/>
      <c r="BC300" s="859"/>
      <c r="BD300" s="859"/>
      <c r="BE300" s="859"/>
      <c r="BF300" s="859"/>
      <c r="BG300" s="859"/>
      <c r="BH300" s="859"/>
      <c r="BI300" s="859"/>
      <c r="BJ300" s="859"/>
    </row>
    <row r="301" spans="17:62" s="875" customFormat="1">
      <c r="Q301" s="859"/>
      <c r="R301" s="859"/>
      <c r="S301" s="859"/>
      <c r="T301" s="859"/>
      <c r="U301" s="859"/>
      <c r="V301" s="859"/>
      <c r="W301" s="877"/>
      <c r="X301" s="859"/>
      <c r="Y301" s="859"/>
      <c r="Z301" s="859"/>
      <c r="AA301" s="859"/>
      <c r="AB301" s="859"/>
      <c r="AC301" s="859"/>
      <c r="AD301" s="859"/>
      <c r="AE301" s="859"/>
      <c r="AF301" s="859"/>
      <c r="AG301" s="859"/>
      <c r="AH301" s="859"/>
      <c r="AI301" s="859"/>
      <c r="AJ301" s="859"/>
      <c r="AK301" s="859"/>
      <c r="AL301" s="859"/>
      <c r="AM301" s="859"/>
      <c r="AN301" s="859"/>
      <c r="AO301" s="859"/>
      <c r="AP301" s="859"/>
      <c r="AQ301" s="859"/>
      <c r="AR301" s="859"/>
      <c r="AS301" s="859"/>
      <c r="AT301" s="859"/>
      <c r="AU301" s="859"/>
      <c r="AV301" s="859"/>
      <c r="AW301" s="859"/>
      <c r="AX301" s="859"/>
      <c r="AY301" s="859"/>
      <c r="AZ301" s="859"/>
      <c r="BA301" s="859"/>
      <c r="BB301" s="859"/>
      <c r="BC301" s="859"/>
      <c r="BD301" s="859"/>
      <c r="BE301" s="859"/>
      <c r="BF301" s="859"/>
      <c r="BG301" s="859"/>
      <c r="BH301" s="859"/>
      <c r="BI301" s="859"/>
      <c r="BJ301" s="859"/>
    </row>
    <row r="302" spans="17:62" s="875" customFormat="1">
      <c r="Q302" s="859"/>
      <c r="R302" s="859"/>
      <c r="S302" s="859"/>
      <c r="T302" s="859"/>
      <c r="U302" s="859"/>
      <c r="V302" s="859"/>
      <c r="W302" s="877"/>
      <c r="X302" s="859"/>
      <c r="Y302" s="859"/>
      <c r="Z302" s="859"/>
      <c r="AA302" s="859"/>
      <c r="AB302" s="859"/>
      <c r="AC302" s="859"/>
      <c r="AD302" s="859"/>
      <c r="AE302" s="859"/>
      <c r="AF302" s="859"/>
      <c r="AG302" s="859"/>
      <c r="AH302" s="859"/>
      <c r="AI302" s="859"/>
      <c r="AJ302" s="859"/>
      <c r="AK302" s="859"/>
      <c r="AL302" s="859"/>
      <c r="AM302" s="859"/>
      <c r="AN302" s="859"/>
      <c r="AO302" s="859"/>
      <c r="AP302" s="859"/>
      <c r="AQ302" s="859"/>
      <c r="AR302" s="859"/>
      <c r="AS302" s="859"/>
      <c r="AT302" s="859"/>
      <c r="AU302" s="859"/>
      <c r="AV302" s="859"/>
      <c r="AW302" s="859"/>
      <c r="AX302" s="859"/>
      <c r="AY302" s="859"/>
      <c r="AZ302" s="859"/>
      <c r="BA302" s="859"/>
      <c r="BB302" s="859"/>
      <c r="BC302" s="859"/>
      <c r="BD302" s="859"/>
      <c r="BE302" s="859"/>
      <c r="BF302" s="859"/>
      <c r="BG302" s="859"/>
      <c r="BH302" s="859"/>
      <c r="BI302" s="859"/>
      <c r="BJ302" s="859"/>
    </row>
    <row r="303" spans="17:62" s="875" customFormat="1">
      <c r="Q303" s="859"/>
      <c r="R303" s="859"/>
      <c r="S303" s="859"/>
      <c r="T303" s="859"/>
      <c r="U303" s="859"/>
      <c r="V303" s="859"/>
      <c r="W303" s="877"/>
      <c r="X303" s="859"/>
      <c r="Y303" s="859"/>
      <c r="Z303" s="859"/>
      <c r="AA303" s="859"/>
      <c r="AB303" s="859"/>
      <c r="AC303" s="859"/>
      <c r="AD303" s="859"/>
      <c r="AE303" s="859"/>
      <c r="AF303" s="859"/>
      <c r="AG303" s="859"/>
      <c r="AH303" s="859"/>
      <c r="AI303" s="859"/>
      <c r="AJ303" s="859"/>
      <c r="AK303" s="859"/>
      <c r="AL303" s="859"/>
      <c r="AM303" s="859"/>
      <c r="AN303" s="859"/>
      <c r="AO303" s="859"/>
      <c r="AP303" s="859"/>
      <c r="AQ303" s="859"/>
      <c r="AR303" s="859"/>
      <c r="AS303" s="859"/>
      <c r="AT303" s="859"/>
      <c r="AU303" s="859"/>
      <c r="AV303" s="859"/>
      <c r="AW303" s="859"/>
      <c r="AX303" s="859"/>
      <c r="AY303" s="859"/>
      <c r="AZ303" s="859"/>
      <c r="BA303" s="859"/>
      <c r="BB303" s="859"/>
      <c r="BC303" s="859"/>
      <c r="BD303" s="859"/>
      <c r="BE303" s="859"/>
      <c r="BF303" s="859"/>
      <c r="BG303" s="859"/>
      <c r="BH303" s="859"/>
      <c r="BI303" s="859"/>
      <c r="BJ303" s="859"/>
    </row>
    <row r="304" spans="17:62" s="875" customFormat="1">
      <c r="Q304" s="859"/>
      <c r="R304" s="859"/>
      <c r="S304" s="859"/>
      <c r="T304" s="859"/>
      <c r="U304" s="859"/>
      <c r="V304" s="859"/>
      <c r="W304" s="877"/>
      <c r="X304" s="859"/>
      <c r="Y304" s="859"/>
      <c r="Z304" s="859"/>
      <c r="AA304" s="859"/>
      <c r="AB304" s="859"/>
      <c r="AC304" s="859"/>
      <c r="AD304" s="859"/>
      <c r="AE304" s="859"/>
      <c r="AF304" s="859"/>
      <c r="AG304" s="859"/>
      <c r="AH304" s="859"/>
      <c r="AI304" s="859"/>
      <c r="AJ304" s="859"/>
      <c r="AK304" s="859"/>
      <c r="AL304" s="859"/>
      <c r="AM304" s="859"/>
      <c r="AN304" s="859"/>
      <c r="AO304" s="859"/>
      <c r="AP304" s="859"/>
      <c r="AQ304" s="859"/>
      <c r="AR304" s="859"/>
      <c r="AS304" s="859"/>
      <c r="AT304" s="859"/>
      <c r="AU304" s="859"/>
      <c r="AV304" s="859"/>
      <c r="AW304" s="859"/>
      <c r="AX304" s="859"/>
      <c r="AY304" s="859"/>
      <c r="AZ304" s="859"/>
      <c r="BA304" s="859"/>
      <c r="BB304" s="859"/>
      <c r="BC304" s="859"/>
      <c r="BD304" s="859"/>
      <c r="BE304" s="859"/>
      <c r="BF304" s="859"/>
      <c r="BG304" s="859"/>
      <c r="BH304" s="859"/>
      <c r="BI304" s="859"/>
      <c r="BJ304" s="859"/>
    </row>
    <row r="305" spans="17:62" s="875" customFormat="1">
      <c r="Q305" s="859"/>
      <c r="R305" s="859"/>
      <c r="S305" s="859"/>
      <c r="T305" s="859"/>
      <c r="U305" s="859"/>
      <c r="V305" s="859"/>
      <c r="W305" s="877"/>
      <c r="X305" s="859"/>
      <c r="Y305" s="859"/>
      <c r="Z305" s="859"/>
      <c r="AA305" s="859"/>
      <c r="AB305" s="859"/>
      <c r="AC305" s="859"/>
      <c r="AD305" s="859"/>
      <c r="AE305" s="859"/>
      <c r="AF305" s="859"/>
      <c r="AG305" s="859"/>
      <c r="AH305" s="859"/>
      <c r="AI305" s="859"/>
      <c r="AJ305" s="859"/>
      <c r="AK305" s="859"/>
      <c r="AL305" s="859"/>
      <c r="AM305" s="859"/>
      <c r="AN305" s="859"/>
      <c r="AO305" s="859"/>
      <c r="AP305" s="859"/>
      <c r="AQ305" s="859"/>
      <c r="AR305" s="859"/>
      <c r="AS305" s="859"/>
      <c r="AT305" s="859"/>
      <c r="AU305" s="859"/>
      <c r="AV305" s="859"/>
      <c r="AW305" s="859"/>
      <c r="AX305" s="859"/>
      <c r="AY305" s="859"/>
      <c r="AZ305" s="859"/>
      <c r="BA305" s="859"/>
      <c r="BB305" s="859"/>
      <c r="BC305" s="859"/>
      <c r="BD305" s="859"/>
      <c r="BE305" s="859"/>
      <c r="BF305" s="859"/>
      <c r="BG305" s="859"/>
      <c r="BH305" s="859"/>
      <c r="BI305" s="859"/>
      <c r="BJ305" s="859"/>
    </row>
    <row r="306" spans="17:62" s="875" customFormat="1">
      <c r="Q306" s="859"/>
      <c r="R306" s="859"/>
      <c r="S306" s="859"/>
      <c r="T306" s="859"/>
      <c r="U306" s="859"/>
      <c r="V306" s="859"/>
      <c r="W306" s="877"/>
      <c r="X306" s="859"/>
      <c r="Y306" s="859"/>
      <c r="Z306" s="859"/>
      <c r="AA306" s="859"/>
      <c r="AB306" s="859"/>
      <c r="AC306" s="859"/>
      <c r="AD306" s="859"/>
      <c r="AE306" s="859"/>
      <c r="AF306" s="859"/>
      <c r="AG306" s="859"/>
      <c r="AH306" s="859"/>
      <c r="AI306" s="859"/>
      <c r="AJ306" s="859"/>
      <c r="AK306" s="859"/>
      <c r="AL306" s="859"/>
      <c r="AM306" s="859"/>
      <c r="AN306" s="859"/>
      <c r="AO306" s="859"/>
      <c r="AP306" s="859"/>
      <c r="AQ306" s="859"/>
      <c r="AR306" s="859"/>
      <c r="AS306" s="859"/>
      <c r="AT306" s="859"/>
      <c r="AU306" s="859"/>
      <c r="AV306" s="859"/>
      <c r="AW306" s="859"/>
      <c r="AX306" s="859"/>
      <c r="AY306" s="859"/>
      <c r="AZ306" s="859"/>
      <c r="BA306" s="859"/>
      <c r="BB306" s="859"/>
      <c r="BC306" s="859"/>
      <c r="BD306" s="859"/>
      <c r="BE306" s="859"/>
      <c r="BF306" s="859"/>
      <c r="BG306" s="859"/>
      <c r="BH306" s="859"/>
      <c r="BI306" s="859"/>
      <c r="BJ306" s="859"/>
    </row>
    <row r="307" spans="17:62" s="875" customFormat="1">
      <c r="Q307" s="859"/>
      <c r="R307" s="859"/>
      <c r="S307" s="859"/>
      <c r="T307" s="859"/>
      <c r="U307" s="859"/>
      <c r="V307" s="859"/>
      <c r="W307" s="877"/>
      <c r="X307" s="859"/>
      <c r="Y307" s="859"/>
      <c r="Z307" s="859"/>
      <c r="AA307" s="859"/>
      <c r="AB307" s="859"/>
      <c r="AC307" s="859"/>
      <c r="AD307" s="859"/>
      <c r="AE307" s="859"/>
      <c r="AF307" s="859"/>
      <c r="AG307" s="859"/>
      <c r="AH307" s="859"/>
      <c r="AI307" s="859"/>
      <c r="AJ307" s="859"/>
      <c r="AK307" s="859"/>
      <c r="AL307" s="859"/>
      <c r="AM307" s="859"/>
      <c r="AN307" s="859"/>
      <c r="AO307" s="859"/>
      <c r="AP307" s="859"/>
      <c r="AQ307" s="859"/>
      <c r="AR307" s="859"/>
      <c r="AS307" s="859"/>
      <c r="AT307" s="859"/>
      <c r="AU307" s="859"/>
      <c r="AV307" s="859"/>
      <c r="AW307" s="859"/>
      <c r="AX307" s="859"/>
      <c r="AY307" s="859"/>
      <c r="AZ307" s="859"/>
      <c r="BA307" s="859"/>
      <c r="BB307" s="859"/>
      <c r="BC307" s="859"/>
      <c r="BD307" s="859"/>
      <c r="BE307" s="859"/>
      <c r="BF307" s="859"/>
      <c r="BG307" s="859"/>
      <c r="BH307" s="859"/>
      <c r="BI307" s="859"/>
      <c r="BJ307" s="859"/>
    </row>
    <row r="308" spans="17:62" s="875" customFormat="1">
      <c r="Q308" s="859"/>
      <c r="R308" s="859"/>
      <c r="S308" s="859"/>
      <c r="T308" s="859"/>
      <c r="U308" s="859"/>
      <c r="V308" s="859"/>
      <c r="W308" s="877"/>
      <c r="X308" s="859"/>
      <c r="Y308" s="859"/>
      <c r="Z308" s="859"/>
      <c r="AA308" s="859"/>
      <c r="AB308" s="859"/>
      <c r="AC308" s="859"/>
      <c r="AD308" s="859"/>
      <c r="AE308" s="859"/>
      <c r="AF308" s="859"/>
      <c r="AG308" s="859"/>
      <c r="AH308" s="859"/>
      <c r="AI308" s="859"/>
      <c r="AJ308" s="859"/>
      <c r="AK308" s="859"/>
      <c r="AL308" s="859"/>
      <c r="AM308" s="859"/>
      <c r="AN308" s="859"/>
      <c r="AO308" s="859"/>
      <c r="AP308" s="859"/>
      <c r="AQ308" s="859"/>
      <c r="AR308" s="859"/>
      <c r="AS308" s="859"/>
      <c r="AT308" s="859"/>
      <c r="AU308" s="859"/>
      <c r="AV308" s="859"/>
      <c r="AW308" s="859"/>
      <c r="AX308" s="859"/>
      <c r="AY308" s="859"/>
      <c r="AZ308" s="859"/>
      <c r="BA308" s="859"/>
      <c r="BB308" s="859"/>
      <c r="BC308" s="859"/>
      <c r="BD308" s="859"/>
      <c r="BE308" s="859"/>
      <c r="BF308" s="859"/>
      <c r="BG308" s="859"/>
      <c r="BH308" s="859"/>
      <c r="BI308" s="859"/>
      <c r="BJ308" s="859"/>
    </row>
    <row r="309" spans="17:62" s="875" customFormat="1">
      <c r="Q309" s="859"/>
      <c r="R309" s="859"/>
      <c r="S309" s="859"/>
      <c r="T309" s="859"/>
      <c r="U309" s="859"/>
      <c r="V309" s="859"/>
      <c r="W309" s="877"/>
      <c r="X309" s="859"/>
      <c r="Y309" s="859"/>
      <c r="Z309" s="859"/>
      <c r="AA309" s="859"/>
      <c r="AB309" s="859"/>
      <c r="AC309" s="859"/>
      <c r="AD309" s="859"/>
      <c r="AE309" s="859"/>
      <c r="AF309" s="859"/>
      <c r="AG309" s="859"/>
      <c r="AH309" s="859"/>
      <c r="AI309" s="859"/>
      <c r="AJ309" s="859"/>
      <c r="AK309" s="859"/>
      <c r="AL309" s="859"/>
      <c r="AM309" s="859"/>
      <c r="AN309" s="859"/>
      <c r="AO309" s="859"/>
      <c r="AP309" s="859"/>
      <c r="AQ309" s="859"/>
      <c r="AR309" s="859"/>
      <c r="AS309" s="859"/>
      <c r="AT309" s="859"/>
      <c r="AU309" s="859"/>
      <c r="AV309" s="859"/>
      <c r="AW309" s="859"/>
      <c r="AX309" s="859"/>
      <c r="AY309" s="859"/>
      <c r="AZ309" s="859"/>
      <c r="BA309" s="859"/>
      <c r="BB309" s="859"/>
      <c r="BC309" s="859"/>
      <c r="BD309" s="859"/>
      <c r="BE309" s="859"/>
      <c r="BF309" s="859"/>
      <c r="BG309" s="859"/>
      <c r="BH309" s="859"/>
      <c r="BI309" s="859"/>
      <c r="BJ309" s="859"/>
    </row>
    <row r="310" spans="17:62" s="875" customFormat="1">
      <c r="Q310" s="859"/>
      <c r="R310" s="859"/>
      <c r="S310" s="859"/>
      <c r="T310" s="859"/>
      <c r="U310" s="859"/>
      <c r="V310" s="859"/>
      <c r="W310" s="877"/>
      <c r="X310" s="859"/>
      <c r="Y310" s="859"/>
      <c r="Z310" s="859"/>
      <c r="AA310" s="859"/>
      <c r="AB310" s="859"/>
      <c r="AC310" s="859"/>
      <c r="AD310" s="859"/>
      <c r="AE310" s="859"/>
      <c r="AF310" s="859"/>
      <c r="AG310" s="859"/>
      <c r="AH310" s="859"/>
      <c r="AI310" s="859"/>
      <c r="AJ310" s="859"/>
      <c r="AK310" s="859"/>
      <c r="AL310" s="859"/>
      <c r="AM310" s="859"/>
      <c r="AN310" s="859"/>
      <c r="AO310" s="859"/>
      <c r="AP310" s="859"/>
      <c r="AQ310" s="859"/>
      <c r="AR310" s="859"/>
      <c r="AS310" s="859"/>
      <c r="AT310" s="859"/>
      <c r="AU310" s="859"/>
      <c r="AV310" s="859"/>
      <c r="AW310" s="859"/>
      <c r="AX310" s="859"/>
      <c r="AY310" s="859"/>
      <c r="AZ310" s="859"/>
      <c r="BA310" s="859"/>
      <c r="BB310" s="859"/>
      <c r="BC310" s="859"/>
      <c r="BD310" s="859"/>
      <c r="BE310" s="859"/>
      <c r="BF310" s="859"/>
      <c r="BG310" s="859"/>
      <c r="BH310" s="859"/>
      <c r="BI310" s="859"/>
      <c r="BJ310" s="859"/>
    </row>
    <row r="311" spans="17:62" s="875" customFormat="1">
      <c r="Q311" s="859"/>
      <c r="R311" s="859"/>
      <c r="S311" s="859"/>
      <c r="T311" s="859"/>
      <c r="U311" s="859"/>
      <c r="V311" s="859"/>
      <c r="W311" s="877"/>
      <c r="X311" s="859"/>
      <c r="Y311" s="859"/>
      <c r="Z311" s="859"/>
      <c r="AA311" s="859"/>
      <c r="AB311" s="859"/>
      <c r="AC311" s="859"/>
      <c r="AD311" s="859"/>
      <c r="AE311" s="859"/>
      <c r="AF311" s="859"/>
      <c r="AG311" s="859"/>
      <c r="AH311" s="859"/>
      <c r="AI311" s="859"/>
      <c r="AJ311" s="859"/>
      <c r="AK311" s="859"/>
      <c r="AL311" s="859"/>
      <c r="AM311" s="859"/>
      <c r="AN311" s="859"/>
      <c r="AO311" s="859"/>
      <c r="AP311" s="859"/>
      <c r="AQ311" s="859"/>
      <c r="AR311" s="859"/>
      <c r="AS311" s="859"/>
      <c r="AT311" s="859"/>
      <c r="AU311" s="859"/>
      <c r="AV311" s="859"/>
      <c r="AW311" s="859"/>
      <c r="AX311" s="859"/>
      <c r="AY311" s="859"/>
      <c r="AZ311" s="859"/>
      <c r="BA311" s="859"/>
      <c r="BB311" s="859"/>
      <c r="BC311" s="859"/>
      <c r="BD311" s="859"/>
      <c r="BE311" s="859"/>
      <c r="BF311" s="859"/>
      <c r="BG311" s="859"/>
      <c r="BH311" s="859"/>
      <c r="BI311" s="859"/>
      <c r="BJ311" s="859"/>
    </row>
    <row r="312" spans="17:62" s="875" customFormat="1">
      <c r="Q312" s="859"/>
      <c r="R312" s="859"/>
      <c r="S312" s="859"/>
      <c r="T312" s="859"/>
      <c r="U312" s="859"/>
      <c r="V312" s="859"/>
      <c r="W312" s="877"/>
      <c r="X312" s="859"/>
      <c r="Y312" s="859"/>
      <c r="Z312" s="859"/>
      <c r="AA312" s="859"/>
      <c r="AB312" s="859"/>
      <c r="AC312" s="859"/>
      <c r="AD312" s="859"/>
      <c r="AE312" s="859"/>
      <c r="AF312" s="859"/>
      <c r="AG312" s="859"/>
      <c r="AH312" s="859"/>
      <c r="AI312" s="859"/>
      <c r="AJ312" s="859"/>
      <c r="AK312" s="859"/>
      <c r="AL312" s="859"/>
      <c r="AM312" s="859"/>
      <c r="AN312" s="859"/>
      <c r="AO312" s="859"/>
      <c r="AP312" s="859"/>
      <c r="AQ312" s="859"/>
      <c r="AR312" s="859"/>
      <c r="AS312" s="859"/>
      <c r="AT312" s="859"/>
      <c r="AU312" s="859"/>
      <c r="AV312" s="859"/>
      <c r="AW312" s="859"/>
      <c r="AX312" s="859"/>
      <c r="AY312" s="859"/>
      <c r="AZ312" s="859"/>
      <c r="BA312" s="859"/>
      <c r="BB312" s="859"/>
      <c r="BC312" s="859"/>
      <c r="BD312" s="859"/>
      <c r="BE312" s="859"/>
      <c r="BF312" s="859"/>
      <c r="BG312" s="859"/>
      <c r="BH312" s="859"/>
      <c r="BI312" s="859"/>
      <c r="BJ312" s="859"/>
    </row>
    <row r="313" spans="17:62" s="875" customFormat="1">
      <c r="Q313" s="859"/>
      <c r="R313" s="859"/>
      <c r="S313" s="859"/>
      <c r="T313" s="859"/>
      <c r="U313" s="859"/>
      <c r="V313" s="859"/>
      <c r="W313" s="877"/>
      <c r="X313" s="859"/>
      <c r="Y313" s="859"/>
      <c r="Z313" s="859"/>
      <c r="AA313" s="859"/>
      <c r="AB313" s="859"/>
      <c r="AC313" s="859"/>
      <c r="AD313" s="859"/>
      <c r="AE313" s="859"/>
      <c r="AF313" s="859"/>
      <c r="AG313" s="859"/>
      <c r="AH313" s="859"/>
      <c r="AI313" s="859"/>
      <c r="AJ313" s="859"/>
      <c r="AK313" s="859"/>
      <c r="AL313" s="859"/>
      <c r="AM313" s="859"/>
      <c r="AN313" s="859"/>
      <c r="AO313" s="859"/>
      <c r="AP313" s="859"/>
      <c r="AQ313" s="859"/>
      <c r="AR313" s="859"/>
      <c r="AS313" s="859"/>
      <c r="AT313" s="859"/>
      <c r="AU313" s="859"/>
      <c r="AV313" s="859"/>
      <c r="AW313" s="859"/>
      <c r="AX313" s="859"/>
      <c r="AY313" s="859"/>
      <c r="AZ313" s="859"/>
      <c r="BA313" s="859"/>
      <c r="BB313" s="859"/>
      <c r="BC313" s="859"/>
      <c r="BD313" s="859"/>
      <c r="BE313" s="859"/>
      <c r="BF313" s="859"/>
      <c r="BG313" s="859"/>
      <c r="BH313" s="859"/>
      <c r="BI313" s="859"/>
      <c r="BJ313" s="859"/>
    </row>
    <row r="314" spans="17:62" s="875" customFormat="1">
      <c r="Q314" s="859"/>
      <c r="R314" s="859"/>
      <c r="S314" s="859"/>
      <c r="T314" s="859"/>
      <c r="U314" s="859"/>
      <c r="V314" s="859"/>
      <c r="W314" s="877"/>
      <c r="X314" s="859"/>
      <c r="Y314" s="859"/>
      <c r="Z314" s="859"/>
      <c r="AA314" s="859"/>
      <c r="AB314" s="859"/>
      <c r="AC314" s="859"/>
      <c r="AD314" s="859"/>
      <c r="AE314" s="859"/>
      <c r="AF314" s="859"/>
      <c r="AG314" s="859"/>
      <c r="AH314" s="859"/>
      <c r="AI314" s="859"/>
      <c r="AJ314" s="859"/>
      <c r="AK314" s="859"/>
      <c r="AL314" s="859"/>
      <c r="AM314" s="859"/>
      <c r="AN314" s="859"/>
      <c r="AO314" s="859"/>
      <c r="AP314" s="859"/>
      <c r="AQ314" s="859"/>
      <c r="AR314" s="859"/>
      <c r="AS314" s="859"/>
      <c r="AT314" s="859"/>
      <c r="AU314" s="859"/>
      <c r="AV314" s="859"/>
      <c r="AW314" s="859"/>
      <c r="AX314" s="859"/>
      <c r="AY314" s="859"/>
      <c r="AZ314" s="859"/>
      <c r="BA314" s="859"/>
      <c r="BB314" s="859"/>
      <c r="BC314" s="859"/>
      <c r="BD314" s="859"/>
      <c r="BE314" s="859"/>
      <c r="BF314" s="859"/>
      <c r="BG314" s="859"/>
      <c r="BH314" s="859"/>
      <c r="BI314" s="859"/>
      <c r="BJ314" s="859"/>
    </row>
    <row r="315" spans="17:62" s="875" customFormat="1">
      <c r="Q315" s="859"/>
      <c r="R315" s="859"/>
      <c r="S315" s="859"/>
      <c r="T315" s="859"/>
      <c r="U315" s="859"/>
      <c r="V315" s="859"/>
      <c r="W315" s="877"/>
      <c r="X315" s="859"/>
      <c r="Y315" s="859"/>
      <c r="Z315" s="859"/>
      <c r="AA315" s="859"/>
      <c r="AB315" s="859"/>
      <c r="AC315" s="859"/>
      <c r="AD315" s="859"/>
      <c r="AE315" s="859"/>
      <c r="AF315" s="859"/>
      <c r="AG315" s="859"/>
      <c r="AH315" s="859"/>
      <c r="AI315" s="859"/>
      <c r="AJ315" s="859"/>
      <c r="AK315" s="859"/>
      <c r="AL315" s="859"/>
      <c r="AM315" s="859"/>
      <c r="AN315" s="859"/>
      <c r="AO315" s="859"/>
      <c r="AP315" s="859"/>
      <c r="AQ315" s="859"/>
      <c r="AR315" s="859"/>
      <c r="AS315" s="859"/>
      <c r="AT315" s="859"/>
      <c r="AU315" s="859"/>
      <c r="AV315" s="859"/>
      <c r="AW315" s="859"/>
      <c r="AX315" s="859"/>
      <c r="AY315" s="859"/>
      <c r="AZ315" s="859"/>
      <c r="BA315" s="859"/>
      <c r="BB315" s="859"/>
      <c r="BC315" s="859"/>
      <c r="BD315" s="859"/>
      <c r="BE315" s="859"/>
      <c r="BF315" s="859"/>
      <c r="BG315" s="859"/>
      <c r="BH315" s="859"/>
      <c r="BI315" s="859"/>
      <c r="BJ315" s="859"/>
    </row>
    <row r="316" spans="17:62" s="875" customFormat="1">
      <c r="Q316" s="859"/>
      <c r="R316" s="859"/>
      <c r="S316" s="859"/>
      <c r="T316" s="859"/>
      <c r="U316" s="859"/>
      <c r="V316" s="859"/>
      <c r="W316" s="877"/>
      <c r="X316" s="859"/>
      <c r="Y316" s="859"/>
      <c r="Z316" s="859"/>
      <c r="AA316" s="859"/>
      <c r="AB316" s="859"/>
      <c r="AC316" s="859"/>
      <c r="AD316" s="859"/>
      <c r="AE316" s="859"/>
      <c r="AF316" s="859"/>
      <c r="AG316" s="859"/>
      <c r="AH316" s="859"/>
      <c r="AI316" s="859"/>
      <c r="AJ316" s="859"/>
      <c r="AK316" s="859"/>
      <c r="AL316" s="859"/>
      <c r="AM316" s="859"/>
      <c r="AN316" s="859"/>
      <c r="AO316" s="859"/>
      <c r="AP316" s="859"/>
      <c r="AQ316" s="859"/>
      <c r="AR316" s="859"/>
      <c r="AS316" s="859"/>
      <c r="AT316" s="859"/>
      <c r="AU316" s="859"/>
      <c r="AV316" s="859"/>
      <c r="AW316" s="859"/>
      <c r="AX316" s="859"/>
      <c r="AY316" s="859"/>
      <c r="AZ316" s="859"/>
      <c r="BA316" s="859"/>
      <c r="BB316" s="859"/>
      <c r="BC316" s="859"/>
      <c r="BD316" s="859"/>
      <c r="BE316" s="859"/>
      <c r="BF316" s="859"/>
      <c r="BG316" s="859"/>
      <c r="BH316" s="859"/>
      <c r="BI316" s="859"/>
      <c r="BJ316" s="859"/>
    </row>
    <row r="317" spans="17:62" s="875" customFormat="1">
      <c r="Q317" s="859"/>
      <c r="R317" s="859"/>
      <c r="S317" s="859"/>
      <c r="T317" s="859"/>
      <c r="U317" s="859"/>
      <c r="V317" s="859"/>
      <c r="W317" s="877"/>
      <c r="X317" s="859"/>
      <c r="Y317" s="859"/>
      <c r="Z317" s="859"/>
      <c r="AA317" s="859"/>
      <c r="AB317" s="859"/>
      <c r="AC317" s="859"/>
      <c r="AD317" s="859"/>
      <c r="AE317" s="859"/>
      <c r="AF317" s="859"/>
      <c r="AG317" s="859"/>
      <c r="AH317" s="859"/>
      <c r="AI317" s="859"/>
      <c r="AJ317" s="859"/>
      <c r="AK317" s="859"/>
      <c r="AL317" s="859"/>
      <c r="AM317" s="859"/>
      <c r="AN317" s="859"/>
      <c r="AO317" s="859"/>
      <c r="AP317" s="859"/>
      <c r="AQ317" s="859"/>
      <c r="AR317" s="859"/>
      <c r="AS317" s="859"/>
      <c r="AT317" s="859"/>
      <c r="AU317" s="859"/>
      <c r="AV317" s="859"/>
      <c r="AW317" s="859"/>
      <c r="AX317" s="859"/>
      <c r="AY317" s="859"/>
      <c r="AZ317" s="859"/>
      <c r="BA317" s="859"/>
      <c r="BB317" s="859"/>
      <c r="BC317" s="859"/>
      <c r="BD317" s="859"/>
      <c r="BE317" s="859"/>
      <c r="BF317" s="859"/>
      <c r="BG317" s="859"/>
      <c r="BH317" s="859"/>
      <c r="BI317" s="859"/>
      <c r="BJ317" s="859"/>
    </row>
    <row r="318" spans="17:62" s="875" customFormat="1">
      <c r="Q318" s="859"/>
      <c r="R318" s="859"/>
      <c r="S318" s="859"/>
      <c r="T318" s="859"/>
      <c r="U318" s="859"/>
      <c r="V318" s="859"/>
      <c r="W318" s="877"/>
      <c r="X318" s="859"/>
      <c r="Y318" s="859"/>
      <c r="Z318" s="859"/>
      <c r="AA318" s="859"/>
      <c r="AB318" s="859"/>
      <c r="AC318" s="859"/>
      <c r="AD318" s="859"/>
      <c r="AE318" s="859"/>
      <c r="AF318" s="859"/>
      <c r="AG318" s="859"/>
      <c r="AH318" s="859"/>
      <c r="AI318" s="859"/>
      <c r="AJ318" s="859"/>
      <c r="AK318" s="859"/>
      <c r="AL318" s="859"/>
      <c r="AM318" s="859"/>
      <c r="AN318" s="859"/>
      <c r="AO318" s="859"/>
      <c r="AP318" s="859"/>
      <c r="AQ318" s="859"/>
      <c r="AR318" s="859"/>
      <c r="AS318" s="859"/>
      <c r="AT318" s="859"/>
      <c r="AU318" s="859"/>
      <c r="AV318" s="859"/>
      <c r="AW318" s="859"/>
      <c r="AX318" s="859"/>
      <c r="AY318" s="859"/>
      <c r="AZ318" s="859"/>
      <c r="BA318" s="859"/>
      <c r="BB318" s="859"/>
      <c r="BC318" s="859"/>
      <c r="BD318" s="859"/>
      <c r="BE318" s="859"/>
      <c r="BF318" s="859"/>
      <c r="BG318" s="859"/>
      <c r="BH318" s="859"/>
      <c r="BI318" s="859"/>
      <c r="BJ318" s="859"/>
    </row>
    <row r="319" spans="17:62" s="875" customFormat="1">
      <c r="Q319" s="859"/>
      <c r="R319" s="859"/>
      <c r="S319" s="859"/>
      <c r="T319" s="859"/>
      <c r="U319" s="859"/>
      <c r="V319" s="859"/>
      <c r="W319" s="877"/>
      <c r="X319" s="859"/>
      <c r="Y319" s="859"/>
      <c r="Z319" s="859"/>
      <c r="AA319" s="859"/>
      <c r="AB319" s="859"/>
      <c r="AC319" s="859"/>
      <c r="AD319" s="859"/>
      <c r="AE319" s="859"/>
      <c r="AF319" s="859"/>
      <c r="AG319" s="859"/>
      <c r="AH319" s="859"/>
      <c r="AI319" s="859"/>
      <c r="AJ319" s="859"/>
      <c r="AK319" s="859"/>
      <c r="AL319" s="859"/>
      <c r="AM319" s="859"/>
      <c r="AN319" s="859"/>
      <c r="AO319" s="859"/>
      <c r="AP319" s="859"/>
      <c r="AQ319" s="859"/>
      <c r="AR319" s="859"/>
      <c r="AS319" s="859"/>
      <c r="AT319" s="859"/>
      <c r="AU319" s="859"/>
      <c r="AV319" s="859"/>
      <c r="AW319" s="859"/>
      <c r="AX319" s="859"/>
      <c r="AY319" s="859"/>
      <c r="AZ319" s="859"/>
      <c r="BA319" s="859"/>
      <c r="BB319" s="859"/>
      <c r="BC319" s="859"/>
      <c r="BD319" s="859"/>
      <c r="BE319" s="859"/>
      <c r="BF319" s="859"/>
      <c r="BG319" s="859"/>
      <c r="BH319" s="859"/>
      <c r="BI319" s="859"/>
      <c r="BJ319" s="859"/>
    </row>
    <row r="320" spans="17:62" s="875" customFormat="1">
      <c r="Q320" s="859"/>
      <c r="R320" s="859"/>
      <c r="S320" s="859"/>
      <c r="T320" s="859"/>
      <c r="U320" s="859"/>
      <c r="V320" s="859"/>
      <c r="W320" s="877"/>
      <c r="X320" s="859"/>
      <c r="Y320" s="859"/>
      <c r="Z320" s="859"/>
      <c r="AA320" s="859"/>
      <c r="AB320" s="859"/>
      <c r="AC320" s="859"/>
      <c r="AD320" s="859"/>
      <c r="AE320" s="859"/>
      <c r="AF320" s="859"/>
      <c r="AG320" s="859"/>
      <c r="AH320" s="859"/>
      <c r="AI320" s="859"/>
      <c r="AJ320" s="859"/>
      <c r="AK320" s="859"/>
      <c r="AL320" s="859"/>
      <c r="AM320" s="859"/>
      <c r="AN320" s="859"/>
      <c r="AO320" s="859"/>
      <c r="AP320" s="859"/>
      <c r="AQ320" s="859"/>
      <c r="AR320" s="859"/>
      <c r="AS320" s="859"/>
      <c r="AT320" s="859"/>
      <c r="AU320" s="859"/>
      <c r="AV320" s="859"/>
      <c r="AW320" s="859"/>
      <c r="AX320" s="859"/>
      <c r="AY320" s="859"/>
      <c r="AZ320" s="859"/>
      <c r="BA320" s="859"/>
      <c r="BB320" s="859"/>
      <c r="BC320" s="859"/>
      <c r="BD320" s="859"/>
      <c r="BE320" s="859"/>
      <c r="BF320" s="859"/>
      <c r="BG320" s="859"/>
      <c r="BH320" s="859"/>
      <c r="BI320" s="859"/>
      <c r="BJ320" s="859"/>
    </row>
    <row r="321" spans="17:62" s="875" customFormat="1">
      <c r="Q321" s="859"/>
      <c r="R321" s="859"/>
      <c r="S321" s="859"/>
      <c r="T321" s="859"/>
      <c r="U321" s="859"/>
      <c r="V321" s="859"/>
      <c r="W321" s="877"/>
      <c r="X321" s="859"/>
      <c r="Y321" s="859"/>
      <c r="Z321" s="859"/>
      <c r="AA321" s="859"/>
      <c r="AB321" s="859"/>
      <c r="AC321" s="859"/>
      <c r="AD321" s="859"/>
      <c r="AE321" s="859"/>
      <c r="AF321" s="859"/>
      <c r="AG321" s="859"/>
      <c r="AH321" s="859"/>
      <c r="AI321" s="859"/>
      <c r="AJ321" s="859"/>
      <c r="AK321" s="859"/>
      <c r="AL321" s="859"/>
      <c r="AM321" s="859"/>
      <c r="AN321" s="859"/>
      <c r="AO321" s="859"/>
      <c r="AP321" s="859"/>
      <c r="AQ321" s="859"/>
      <c r="AR321" s="859"/>
      <c r="AS321" s="859"/>
      <c r="AT321" s="859"/>
      <c r="AU321" s="859"/>
      <c r="AV321" s="859"/>
      <c r="AW321" s="859"/>
      <c r="AX321" s="859"/>
      <c r="AY321" s="859"/>
      <c r="AZ321" s="859"/>
      <c r="BA321" s="859"/>
      <c r="BB321" s="859"/>
      <c r="BC321" s="859"/>
      <c r="BD321" s="859"/>
      <c r="BE321" s="859"/>
      <c r="BF321" s="859"/>
      <c r="BG321" s="859"/>
      <c r="BH321" s="859"/>
      <c r="BI321" s="859"/>
      <c r="BJ321" s="859"/>
    </row>
    <row r="322" spans="17:62" s="875" customFormat="1">
      <c r="Q322" s="859"/>
      <c r="R322" s="859"/>
      <c r="S322" s="859"/>
      <c r="T322" s="859"/>
      <c r="U322" s="859"/>
      <c r="V322" s="859"/>
      <c r="W322" s="877"/>
      <c r="X322" s="859"/>
      <c r="Y322" s="859"/>
      <c r="Z322" s="859"/>
      <c r="AA322" s="859"/>
      <c r="AB322" s="859"/>
      <c r="AC322" s="859"/>
      <c r="AD322" s="859"/>
      <c r="AE322" s="859"/>
      <c r="AF322" s="859"/>
      <c r="AG322" s="859"/>
      <c r="AH322" s="859"/>
      <c r="AI322" s="859"/>
      <c r="AJ322" s="859"/>
      <c r="AK322" s="859"/>
      <c r="AL322" s="859"/>
      <c r="AM322" s="859"/>
      <c r="AN322" s="859"/>
      <c r="AO322" s="859"/>
      <c r="AP322" s="859"/>
      <c r="AQ322" s="859"/>
      <c r="AR322" s="859"/>
      <c r="AS322" s="859"/>
      <c r="AT322" s="859"/>
      <c r="AU322" s="859"/>
      <c r="AV322" s="859"/>
      <c r="AW322" s="859"/>
      <c r="AX322" s="859"/>
      <c r="AY322" s="859"/>
      <c r="AZ322" s="859"/>
      <c r="BA322" s="859"/>
      <c r="BB322" s="859"/>
      <c r="BC322" s="859"/>
      <c r="BD322" s="859"/>
      <c r="BE322" s="859"/>
      <c r="BF322" s="859"/>
      <c r="BG322" s="859"/>
      <c r="BH322" s="859"/>
      <c r="BI322" s="859"/>
      <c r="BJ322" s="859"/>
    </row>
    <row r="323" spans="17:62" s="875" customFormat="1">
      <c r="Q323" s="859"/>
      <c r="R323" s="859"/>
      <c r="S323" s="859"/>
      <c r="T323" s="859"/>
      <c r="U323" s="859"/>
      <c r="V323" s="859"/>
      <c r="W323" s="877"/>
      <c r="X323" s="859"/>
      <c r="Y323" s="859"/>
      <c r="Z323" s="859"/>
      <c r="AA323" s="859"/>
      <c r="AB323" s="859"/>
      <c r="AC323" s="859"/>
      <c r="AD323" s="859"/>
      <c r="AE323" s="859"/>
      <c r="AF323" s="859"/>
      <c r="AG323" s="859"/>
      <c r="AH323" s="859"/>
      <c r="AI323" s="859"/>
      <c r="AJ323" s="859"/>
      <c r="AK323" s="859"/>
      <c r="AL323" s="859"/>
      <c r="AM323" s="859"/>
      <c r="AN323" s="859"/>
      <c r="AO323" s="859"/>
      <c r="AP323" s="859"/>
      <c r="AQ323" s="859"/>
      <c r="AR323" s="859"/>
      <c r="AS323" s="859"/>
      <c r="AT323" s="859"/>
      <c r="AU323" s="859"/>
      <c r="AV323" s="859"/>
      <c r="AW323" s="859"/>
      <c r="AX323" s="859"/>
      <c r="AY323" s="859"/>
      <c r="AZ323" s="859"/>
      <c r="BA323" s="859"/>
      <c r="BB323" s="859"/>
      <c r="BC323" s="859"/>
      <c r="BD323" s="859"/>
      <c r="BE323" s="859"/>
      <c r="BF323" s="859"/>
      <c r="BG323" s="859"/>
      <c r="BH323" s="859"/>
      <c r="BI323" s="859"/>
      <c r="BJ323" s="859"/>
    </row>
    <row r="324" spans="17:62" s="875" customFormat="1">
      <c r="Q324" s="859"/>
      <c r="R324" s="859"/>
      <c r="S324" s="859"/>
      <c r="T324" s="859"/>
      <c r="U324" s="859"/>
      <c r="V324" s="859"/>
      <c r="W324" s="877"/>
      <c r="X324" s="859"/>
      <c r="Y324" s="859"/>
      <c r="Z324" s="859"/>
      <c r="AA324" s="859"/>
      <c r="AB324" s="859"/>
      <c r="AC324" s="859"/>
      <c r="AD324" s="859"/>
      <c r="AE324" s="859"/>
      <c r="AF324" s="859"/>
      <c r="AG324" s="859"/>
      <c r="AH324" s="859"/>
      <c r="AI324" s="859"/>
      <c r="AJ324" s="859"/>
      <c r="AK324" s="859"/>
      <c r="AL324" s="859"/>
      <c r="AM324" s="859"/>
      <c r="AN324" s="859"/>
      <c r="AO324" s="859"/>
      <c r="AP324" s="859"/>
      <c r="AQ324" s="859"/>
      <c r="AR324" s="859"/>
      <c r="AS324" s="859"/>
      <c r="AT324" s="859"/>
      <c r="AU324" s="859"/>
      <c r="AV324" s="859"/>
      <c r="AW324" s="859"/>
      <c r="AX324" s="859"/>
      <c r="AY324" s="859"/>
      <c r="AZ324" s="859"/>
      <c r="BA324" s="859"/>
      <c r="BB324" s="859"/>
      <c r="BC324" s="859"/>
      <c r="BD324" s="859"/>
      <c r="BE324" s="859"/>
      <c r="BF324" s="859"/>
      <c r="BG324" s="859"/>
      <c r="BH324" s="859"/>
      <c r="BI324" s="859"/>
      <c r="BJ324" s="859"/>
    </row>
    <row r="325" spans="17:62" s="875" customFormat="1">
      <c r="Q325" s="859"/>
      <c r="R325" s="859"/>
      <c r="S325" s="859"/>
      <c r="T325" s="859"/>
      <c r="U325" s="859"/>
      <c r="V325" s="859"/>
      <c r="W325" s="877"/>
      <c r="X325" s="859"/>
      <c r="Y325" s="859"/>
      <c r="Z325" s="859"/>
      <c r="AA325" s="859"/>
      <c r="AB325" s="859"/>
      <c r="AC325" s="859"/>
      <c r="AD325" s="859"/>
      <c r="AE325" s="859"/>
      <c r="AF325" s="859"/>
      <c r="AG325" s="859"/>
      <c r="AH325" s="859"/>
      <c r="AI325" s="859"/>
      <c r="AJ325" s="859"/>
      <c r="AK325" s="859"/>
      <c r="AL325" s="859"/>
      <c r="AM325" s="859"/>
      <c r="AN325" s="859"/>
      <c r="AO325" s="859"/>
      <c r="AP325" s="859"/>
      <c r="AQ325" s="859"/>
      <c r="AR325" s="859"/>
      <c r="AS325" s="859"/>
      <c r="AT325" s="859"/>
      <c r="AU325" s="859"/>
      <c r="AV325" s="859"/>
      <c r="AW325" s="859"/>
      <c r="AX325" s="859"/>
      <c r="AY325" s="859"/>
      <c r="AZ325" s="859"/>
      <c r="BA325" s="859"/>
      <c r="BB325" s="859"/>
      <c r="BC325" s="859"/>
      <c r="BD325" s="859"/>
      <c r="BE325" s="859"/>
      <c r="BF325" s="859"/>
      <c r="BG325" s="859"/>
      <c r="BH325" s="859"/>
      <c r="BI325" s="859"/>
      <c r="BJ325" s="859"/>
    </row>
    <row r="326" spans="17:62" s="875" customFormat="1">
      <c r="Q326" s="859"/>
      <c r="R326" s="859"/>
      <c r="S326" s="859"/>
      <c r="T326" s="859"/>
      <c r="U326" s="859"/>
      <c r="V326" s="859"/>
      <c r="W326" s="877"/>
      <c r="X326" s="859"/>
      <c r="Y326" s="859"/>
      <c r="Z326" s="859"/>
      <c r="AA326" s="859"/>
      <c r="AB326" s="859"/>
      <c r="AC326" s="859"/>
      <c r="AD326" s="859"/>
      <c r="AE326" s="859"/>
      <c r="AF326" s="859"/>
      <c r="AG326" s="859"/>
      <c r="AH326" s="859"/>
      <c r="AI326" s="859"/>
      <c r="AJ326" s="859"/>
      <c r="AK326" s="859"/>
      <c r="AL326" s="859"/>
      <c r="AM326" s="859"/>
      <c r="AN326" s="859"/>
      <c r="AO326" s="859"/>
      <c r="AP326" s="859"/>
      <c r="AQ326" s="859"/>
      <c r="AR326" s="859"/>
      <c r="AS326" s="859"/>
      <c r="AT326" s="859"/>
      <c r="AU326" s="859"/>
      <c r="AV326" s="859"/>
      <c r="AW326" s="859"/>
      <c r="AX326" s="859"/>
      <c r="AY326" s="859"/>
      <c r="AZ326" s="859"/>
      <c r="BA326" s="859"/>
      <c r="BB326" s="859"/>
      <c r="BC326" s="859"/>
      <c r="BD326" s="859"/>
      <c r="BE326" s="859"/>
      <c r="BF326" s="859"/>
      <c r="BG326" s="859"/>
      <c r="BH326" s="859"/>
      <c r="BI326" s="859"/>
      <c r="BJ326" s="859"/>
    </row>
    <row r="327" spans="17:62" s="875" customFormat="1">
      <c r="Q327" s="859"/>
      <c r="R327" s="859"/>
      <c r="S327" s="859"/>
      <c r="T327" s="859"/>
      <c r="U327" s="859"/>
      <c r="V327" s="859"/>
      <c r="W327" s="877"/>
      <c r="X327" s="859"/>
      <c r="Y327" s="859"/>
      <c r="Z327" s="859"/>
      <c r="AA327" s="859"/>
      <c r="AB327" s="859"/>
      <c r="AC327" s="859"/>
      <c r="AD327" s="859"/>
      <c r="AE327" s="859"/>
      <c r="AF327" s="859"/>
      <c r="AG327" s="859"/>
      <c r="AH327" s="859"/>
      <c r="AI327" s="859"/>
      <c r="AJ327" s="859"/>
      <c r="AK327" s="859"/>
      <c r="AL327" s="859"/>
      <c r="AM327" s="859"/>
      <c r="AN327" s="859"/>
      <c r="AO327" s="859"/>
      <c r="AP327" s="859"/>
      <c r="AQ327" s="859"/>
      <c r="AR327" s="859"/>
      <c r="AS327" s="859"/>
      <c r="AT327" s="859"/>
      <c r="AU327" s="859"/>
      <c r="AV327" s="859"/>
      <c r="AW327" s="859"/>
      <c r="AX327" s="859"/>
      <c r="AY327" s="859"/>
      <c r="AZ327" s="859"/>
      <c r="BA327" s="859"/>
      <c r="BB327" s="859"/>
      <c r="BC327" s="859"/>
      <c r="BD327" s="859"/>
      <c r="BE327" s="859"/>
      <c r="BF327" s="859"/>
      <c r="BG327" s="859"/>
      <c r="BH327" s="859"/>
      <c r="BI327" s="859"/>
      <c r="BJ327" s="859"/>
    </row>
    <row r="328" spans="17:62" s="875" customFormat="1">
      <c r="Q328" s="859"/>
      <c r="R328" s="859"/>
      <c r="S328" s="859"/>
      <c r="T328" s="859"/>
      <c r="U328" s="859"/>
      <c r="V328" s="859"/>
      <c r="W328" s="877"/>
      <c r="X328" s="859"/>
      <c r="Y328" s="859"/>
      <c r="Z328" s="859"/>
      <c r="AA328" s="859"/>
      <c r="AB328" s="859"/>
      <c r="AC328" s="859"/>
      <c r="AD328" s="859"/>
      <c r="AE328" s="859"/>
      <c r="AF328" s="859"/>
      <c r="AG328" s="859"/>
      <c r="AH328" s="859"/>
      <c r="AI328" s="859"/>
      <c r="AJ328" s="859"/>
      <c r="AK328" s="859"/>
      <c r="AL328" s="859"/>
      <c r="AM328" s="859"/>
      <c r="AN328" s="859"/>
      <c r="AO328" s="859"/>
      <c r="AP328" s="859"/>
      <c r="AQ328" s="859"/>
      <c r="AR328" s="859"/>
      <c r="AS328" s="859"/>
      <c r="AT328" s="859"/>
      <c r="AU328" s="859"/>
      <c r="AV328" s="859"/>
      <c r="AW328" s="859"/>
      <c r="AX328" s="859"/>
      <c r="AY328" s="859"/>
      <c r="AZ328" s="859"/>
      <c r="BA328" s="859"/>
      <c r="BB328" s="859"/>
      <c r="BC328" s="859"/>
      <c r="BD328" s="859"/>
      <c r="BE328" s="859"/>
      <c r="BF328" s="859"/>
      <c r="BG328" s="859"/>
      <c r="BH328" s="859"/>
      <c r="BI328" s="859"/>
      <c r="BJ328" s="859"/>
    </row>
    <row r="329" spans="17:62" s="875" customFormat="1">
      <c r="Q329" s="859"/>
      <c r="R329" s="859"/>
      <c r="S329" s="859"/>
      <c r="T329" s="859"/>
      <c r="U329" s="859"/>
      <c r="V329" s="859"/>
      <c r="W329" s="877"/>
      <c r="X329" s="859"/>
      <c r="Y329" s="859"/>
      <c r="Z329" s="859"/>
      <c r="AA329" s="859"/>
      <c r="AB329" s="859"/>
      <c r="AC329" s="859"/>
      <c r="AD329" s="859"/>
      <c r="AE329" s="859"/>
      <c r="AF329" s="859"/>
      <c r="AG329" s="859"/>
      <c r="AH329" s="859"/>
      <c r="AI329" s="859"/>
      <c r="AJ329" s="859"/>
      <c r="AK329" s="859"/>
      <c r="AL329" s="859"/>
      <c r="AM329" s="859"/>
      <c r="AN329" s="859"/>
      <c r="AO329" s="859"/>
      <c r="AP329" s="859"/>
      <c r="AQ329" s="859"/>
      <c r="AR329" s="859"/>
      <c r="AS329" s="859"/>
      <c r="AT329" s="859"/>
      <c r="AU329" s="859"/>
      <c r="AV329" s="859"/>
      <c r="AW329" s="859"/>
      <c r="AX329" s="859"/>
      <c r="AY329" s="859"/>
      <c r="AZ329" s="859"/>
      <c r="BA329" s="859"/>
      <c r="BB329" s="859"/>
      <c r="BC329" s="859"/>
      <c r="BD329" s="859"/>
      <c r="BE329" s="859"/>
      <c r="BF329" s="859"/>
      <c r="BG329" s="859"/>
      <c r="BH329" s="859"/>
      <c r="BI329" s="859"/>
      <c r="BJ329" s="859"/>
    </row>
    <row r="330" spans="17:62" s="875" customFormat="1">
      <c r="Q330" s="859"/>
      <c r="R330" s="859"/>
      <c r="S330" s="859"/>
      <c r="T330" s="859"/>
      <c r="U330" s="859"/>
      <c r="V330" s="859"/>
      <c r="W330" s="877"/>
      <c r="X330" s="859"/>
      <c r="Y330" s="859"/>
      <c r="Z330" s="859"/>
      <c r="AA330" s="859"/>
      <c r="AB330" s="859"/>
      <c r="AC330" s="859"/>
      <c r="AD330" s="859"/>
      <c r="AE330" s="859"/>
      <c r="AF330" s="859"/>
      <c r="AG330" s="859"/>
      <c r="AH330" s="859"/>
      <c r="AI330" s="859"/>
      <c r="AJ330" s="859"/>
      <c r="AK330" s="859"/>
      <c r="AL330" s="859"/>
      <c r="AM330" s="859"/>
      <c r="AN330" s="859"/>
      <c r="AO330" s="859"/>
      <c r="AP330" s="859"/>
      <c r="AQ330" s="859"/>
      <c r="AR330" s="859"/>
      <c r="AS330" s="859"/>
      <c r="AT330" s="859"/>
      <c r="AU330" s="859"/>
      <c r="AV330" s="859"/>
      <c r="AW330" s="859"/>
      <c r="AX330" s="859"/>
      <c r="AY330" s="859"/>
      <c r="AZ330" s="859"/>
      <c r="BA330" s="859"/>
      <c r="BB330" s="859"/>
      <c r="BC330" s="859"/>
      <c r="BD330" s="859"/>
      <c r="BE330" s="859"/>
      <c r="BF330" s="859"/>
      <c r="BG330" s="859"/>
      <c r="BH330" s="859"/>
      <c r="BI330" s="859"/>
      <c r="BJ330" s="859"/>
    </row>
    <row r="331" spans="17:62" s="875" customFormat="1">
      <c r="Q331" s="859"/>
      <c r="R331" s="859"/>
      <c r="S331" s="859"/>
      <c r="T331" s="859"/>
      <c r="U331" s="859"/>
      <c r="V331" s="859"/>
      <c r="W331" s="877"/>
      <c r="X331" s="859"/>
      <c r="Y331" s="859"/>
      <c r="Z331" s="859"/>
      <c r="AA331" s="859"/>
      <c r="AB331" s="859"/>
      <c r="AC331" s="859"/>
      <c r="AD331" s="859"/>
      <c r="AE331" s="859"/>
      <c r="AF331" s="859"/>
      <c r="AG331" s="859"/>
      <c r="AH331" s="859"/>
      <c r="AI331" s="859"/>
      <c r="AJ331" s="859"/>
      <c r="AK331" s="859"/>
      <c r="AL331" s="859"/>
      <c r="AM331" s="859"/>
      <c r="AN331" s="859"/>
      <c r="AO331" s="859"/>
      <c r="AP331" s="859"/>
      <c r="AQ331" s="859"/>
      <c r="AR331" s="859"/>
      <c r="AS331" s="859"/>
      <c r="AT331" s="859"/>
      <c r="AU331" s="859"/>
      <c r="AV331" s="859"/>
      <c r="AW331" s="859"/>
      <c r="AX331" s="859"/>
      <c r="AY331" s="859"/>
      <c r="AZ331" s="859"/>
      <c r="BA331" s="859"/>
      <c r="BB331" s="859"/>
      <c r="BC331" s="859"/>
      <c r="BD331" s="859"/>
      <c r="BE331" s="859"/>
      <c r="BF331" s="859"/>
      <c r="BG331" s="859"/>
      <c r="BH331" s="859"/>
      <c r="BI331" s="859"/>
      <c r="BJ331" s="859"/>
    </row>
    <row r="332" spans="17:62" s="875" customFormat="1">
      <c r="Q332" s="859"/>
      <c r="R332" s="859"/>
      <c r="S332" s="859"/>
      <c r="T332" s="859"/>
      <c r="U332" s="859"/>
      <c r="V332" s="859"/>
      <c r="W332" s="877"/>
      <c r="X332" s="859"/>
      <c r="Y332" s="859"/>
      <c r="Z332" s="859"/>
      <c r="AA332" s="859"/>
      <c r="AB332" s="859"/>
      <c r="AC332" s="859"/>
      <c r="AD332" s="859"/>
      <c r="AE332" s="859"/>
      <c r="AF332" s="859"/>
      <c r="AG332" s="859"/>
      <c r="AH332" s="859"/>
      <c r="AI332" s="859"/>
      <c r="AJ332" s="859"/>
      <c r="AK332" s="859"/>
      <c r="AL332" s="859"/>
      <c r="AM332" s="859"/>
      <c r="AN332" s="859"/>
      <c r="AO332" s="859"/>
      <c r="AP332" s="859"/>
      <c r="AQ332" s="859"/>
      <c r="AR332" s="859"/>
      <c r="AS332" s="859"/>
      <c r="AT332" s="859"/>
      <c r="AU332" s="859"/>
      <c r="AV332" s="859"/>
      <c r="AW332" s="859"/>
      <c r="AX332" s="859"/>
      <c r="AY332" s="859"/>
      <c r="AZ332" s="859"/>
      <c r="BA332" s="859"/>
      <c r="BB332" s="859"/>
      <c r="BC332" s="859"/>
      <c r="BD332" s="859"/>
      <c r="BE332" s="859"/>
      <c r="BF332" s="859"/>
      <c r="BG332" s="859"/>
      <c r="BH332" s="859"/>
      <c r="BI332" s="859"/>
      <c r="BJ332" s="859"/>
    </row>
    <row r="333" spans="17:62" s="875" customFormat="1">
      <c r="Q333" s="859"/>
      <c r="R333" s="859"/>
      <c r="S333" s="859"/>
      <c r="T333" s="859"/>
      <c r="U333" s="859"/>
      <c r="V333" s="859"/>
      <c r="W333" s="877"/>
      <c r="X333" s="859"/>
      <c r="Y333" s="859"/>
      <c r="Z333" s="859"/>
      <c r="AA333" s="859"/>
      <c r="AB333" s="859"/>
      <c r="AC333" s="859"/>
      <c r="AD333" s="859"/>
      <c r="AE333" s="859"/>
      <c r="AF333" s="859"/>
      <c r="AG333" s="859"/>
      <c r="AH333" s="859"/>
      <c r="AI333" s="859"/>
      <c r="AJ333" s="859"/>
      <c r="AK333" s="859"/>
      <c r="AL333" s="859"/>
      <c r="AM333" s="859"/>
      <c r="AN333" s="859"/>
      <c r="AO333" s="859"/>
      <c r="AP333" s="859"/>
      <c r="AQ333" s="859"/>
      <c r="AR333" s="859"/>
      <c r="AS333" s="859"/>
      <c r="AT333" s="859"/>
      <c r="AU333" s="859"/>
      <c r="AV333" s="859"/>
      <c r="AW333" s="859"/>
      <c r="AX333" s="859"/>
      <c r="AY333" s="859"/>
      <c r="AZ333" s="859"/>
      <c r="BA333" s="859"/>
      <c r="BB333" s="859"/>
      <c r="BC333" s="859"/>
      <c r="BD333" s="859"/>
      <c r="BE333" s="859"/>
      <c r="BF333" s="859"/>
      <c r="BG333" s="859"/>
      <c r="BH333" s="859"/>
      <c r="BI333" s="859"/>
      <c r="BJ333" s="859"/>
    </row>
    <row r="334" spans="17:62" s="875" customFormat="1">
      <c r="Q334" s="859"/>
      <c r="R334" s="859"/>
      <c r="S334" s="859"/>
      <c r="T334" s="859"/>
      <c r="U334" s="859"/>
      <c r="V334" s="859"/>
      <c r="W334" s="877"/>
      <c r="X334" s="859"/>
      <c r="Y334" s="859"/>
      <c r="Z334" s="859"/>
      <c r="AA334" s="859"/>
      <c r="AB334" s="859"/>
      <c r="AC334" s="859"/>
      <c r="AD334" s="859"/>
      <c r="AE334" s="859"/>
      <c r="AF334" s="859"/>
      <c r="AG334" s="859"/>
      <c r="AH334" s="859"/>
      <c r="AI334" s="859"/>
      <c r="AJ334" s="859"/>
      <c r="AK334" s="859"/>
      <c r="AL334" s="859"/>
      <c r="AM334" s="859"/>
      <c r="AN334" s="859"/>
      <c r="AO334" s="859"/>
      <c r="AP334" s="859"/>
      <c r="AQ334" s="859"/>
      <c r="AR334" s="859"/>
      <c r="AS334" s="859"/>
      <c r="AT334" s="859"/>
      <c r="AU334" s="859"/>
      <c r="AV334" s="859"/>
      <c r="AW334" s="859"/>
      <c r="AX334" s="859"/>
      <c r="AY334" s="859"/>
      <c r="AZ334" s="859"/>
      <c r="BA334" s="859"/>
      <c r="BB334" s="859"/>
      <c r="BC334" s="859"/>
      <c r="BD334" s="859"/>
      <c r="BE334" s="859"/>
      <c r="BF334" s="859"/>
      <c r="BG334" s="859"/>
      <c r="BH334" s="859"/>
      <c r="BI334" s="859"/>
      <c r="BJ334" s="859"/>
    </row>
    <row r="335" spans="17:62" s="875" customFormat="1">
      <c r="Q335" s="859"/>
      <c r="R335" s="859"/>
      <c r="S335" s="859"/>
      <c r="T335" s="859"/>
      <c r="U335" s="859"/>
      <c r="V335" s="859"/>
      <c r="W335" s="877"/>
      <c r="X335" s="859"/>
      <c r="Y335" s="859"/>
      <c r="Z335" s="859"/>
      <c r="AA335" s="859"/>
      <c r="AB335" s="859"/>
      <c r="AC335" s="859"/>
      <c r="AD335" s="859"/>
      <c r="AE335" s="859"/>
      <c r="AF335" s="859"/>
      <c r="AG335" s="859"/>
      <c r="AH335" s="859"/>
      <c r="AI335" s="859"/>
      <c r="AJ335" s="859"/>
      <c r="AK335" s="859"/>
      <c r="AL335" s="859"/>
      <c r="AM335" s="859"/>
      <c r="AN335" s="859"/>
      <c r="AO335" s="859"/>
      <c r="AP335" s="859"/>
      <c r="AQ335" s="859"/>
      <c r="AR335" s="859"/>
      <c r="AS335" s="859"/>
      <c r="AT335" s="859"/>
      <c r="AU335" s="859"/>
      <c r="AV335" s="859"/>
      <c r="AW335" s="859"/>
      <c r="AX335" s="859"/>
      <c r="AY335" s="859"/>
      <c r="AZ335" s="859"/>
      <c r="BA335" s="859"/>
      <c r="BB335" s="859"/>
      <c r="BC335" s="859"/>
      <c r="BD335" s="859"/>
      <c r="BE335" s="859"/>
      <c r="BF335" s="859"/>
      <c r="BG335" s="859"/>
      <c r="BH335" s="859"/>
      <c r="BI335" s="859"/>
      <c r="BJ335" s="859"/>
    </row>
    <row r="336" spans="17:62" s="875" customFormat="1">
      <c r="Q336" s="859"/>
      <c r="R336" s="859"/>
      <c r="S336" s="859"/>
      <c r="T336" s="859"/>
      <c r="U336" s="859"/>
      <c r="V336" s="859"/>
      <c r="W336" s="877"/>
      <c r="X336" s="859"/>
      <c r="Y336" s="859"/>
      <c r="Z336" s="859"/>
      <c r="AA336" s="859"/>
      <c r="AB336" s="859"/>
      <c r="AC336" s="859"/>
      <c r="AD336" s="859"/>
      <c r="AE336" s="859"/>
      <c r="AF336" s="859"/>
      <c r="AG336" s="859"/>
      <c r="AH336" s="859"/>
      <c r="AI336" s="859"/>
      <c r="AJ336" s="859"/>
      <c r="AK336" s="859"/>
      <c r="AL336" s="859"/>
      <c r="AM336" s="859"/>
      <c r="AN336" s="859"/>
      <c r="AO336" s="859"/>
      <c r="AP336" s="859"/>
      <c r="AQ336" s="859"/>
      <c r="AR336" s="859"/>
      <c r="AS336" s="859"/>
      <c r="AT336" s="859"/>
      <c r="AU336" s="859"/>
      <c r="AV336" s="859"/>
      <c r="AW336" s="859"/>
      <c r="AX336" s="859"/>
      <c r="AY336" s="859"/>
      <c r="AZ336" s="859"/>
      <c r="BA336" s="859"/>
      <c r="BB336" s="859"/>
      <c r="BC336" s="859"/>
      <c r="BD336" s="859"/>
      <c r="BE336" s="859"/>
      <c r="BF336" s="859"/>
      <c r="BG336" s="859"/>
      <c r="BH336" s="859"/>
      <c r="BI336" s="859"/>
      <c r="BJ336" s="859"/>
    </row>
    <row r="337" spans="17:62" s="875" customFormat="1">
      <c r="Q337" s="859"/>
      <c r="R337" s="859"/>
      <c r="S337" s="859"/>
      <c r="T337" s="859"/>
      <c r="U337" s="859"/>
      <c r="V337" s="859"/>
      <c r="W337" s="877"/>
      <c r="X337" s="859"/>
      <c r="Y337" s="859"/>
      <c r="Z337" s="859"/>
      <c r="AA337" s="859"/>
      <c r="AB337" s="859"/>
      <c r="AC337" s="859"/>
      <c r="AD337" s="859"/>
      <c r="AE337" s="859"/>
      <c r="AF337" s="859"/>
      <c r="AG337" s="859"/>
      <c r="AH337" s="859"/>
      <c r="AI337" s="859"/>
      <c r="AJ337" s="859"/>
      <c r="AK337" s="859"/>
      <c r="AL337" s="859"/>
      <c r="AM337" s="859"/>
      <c r="AN337" s="859"/>
      <c r="AO337" s="859"/>
      <c r="AP337" s="859"/>
      <c r="AQ337" s="859"/>
      <c r="AR337" s="859"/>
      <c r="AS337" s="859"/>
      <c r="AT337" s="859"/>
      <c r="AU337" s="859"/>
      <c r="AV337" s="859"/>
      <c r="AW337" s="859"/>
      <c r="AX337" s="859"/>
      <c r="AY337" s="859"/>
      <c r="AZ337" s="859"/>
      <c r="BA337" s="859"/>
      <c r="BB337" s="859"/>
      <c r="BC337" s="859"/>
      <c r="BD337" s="859"/>
      <c r="BE337" s="859"/>
      <c r="BF337" s="859"/>
      <c r="BG337" s="859"/>
      <c r="BH337" s="859"/>
      <c r="BI337" s="859"/>
      <c r="BJ337" s="859"/>
    </row>
    <row r="338" spans="17:62" s="875" customFormat="1">
      <c r="Q338" s="859"/>
      <c r="R338" s="859"/>
      <c r="S338" s="859"/>
      <c r="T338" s="859"/>
      <c r="U338" s="859"/>
      <c r="V338" s="859"/>
      <c r="W338" s="877"/>
      <c r="X338" s="859"/>
      <c r="Y338" s="859"/>
      <c r="Z338" s="859"/>
      <c r="AA338" s="859"/>
      <c r="AB338" s="859"/>
      <c r="AC338" s="859"/>
      <c r="AD338" s="859"/>
      <c r="AE338" s="859"/>
      <c r="AF338" s="859"/>
      <c r="AG338" s="859"/>
      <c r="AH338" s="859"/>
      <c r="AI338" s="859"/>
      <c r="AJ338" s="859"/>
      <c r="AK338" s="859"/>
      <c r="AL338" s="859"/>
      <c r="AM338" s="859"/>
      <c r="AN338" s="859"/>
      <c r="AO338" s="859"/>
      <c r="AP338" s="859"/>
      <c r="AQ338" s="859"/>
      <c r="AR338" s="859"/>
      <c r="AS338" s="859"/>
      <c r="AT338" s="859"/>
      <c r="AU338" s="859"/>
      <c r="AV338" s="859"/>
      <c r="AW338" s="859"/>
      <c r="AX338" s="859"/>
      <c r="AY338" s="859"/>
      <c r="AZ338" s="859"/>
      <c r="BA338" s="859"/>
      <c r="BB338" s="859"/>
      <c r="BC338" s="859"/>
      <c r="BD338" s="859"/>
      <c r="BE338" s="859"/>
      <c r="BF338" s="859"/>
      <c r="BG338" s="859"/>
      <c r="BH338" s="859"/>
      <c r="BI338" s="859"/>
      <c r="BJ338" s="859"/>
    </row>
    <row r="339" spans="17:62" s="875" customFormat="1">
      <c r="Q339" s="859"/>
      <c r="R339" s="859"/>
      <c r="S339" s="859"/>
      <c r="T339" s="859"/>
      <c r="U339" s="859"/>
      <c r="V339" s="859"/>
      <c r="W339" s="877"/>
      <c r="X339" s="859"/>
      <c r="Y339" s="859"/>
      <c r="Z339" s="859"/>
      <c r="AA339" s="859"/>
      <c r="AB339" s="859"/>
      <c r="AC339" s="859"/>
      <c r="AD339" s="859"/>
      <c r="AE339" s="859"/>
      <c r="AF339" s="859"/>
      <c r="AG339" s="859"/>
      <c r="AH339" s="859"/>
      <c r="AI339" s="859"/>
      <c r="AJ339" s="859"/>
      <c r="AK339" s="859"/>
      <c r="AL339" s="859"/>
      <c r="AM339" s="859"/>
      <c r="AN339" s="859"/>
      <c r="AO339" s="859"/>
      <c r="AP339" s="859"/>
      <c r="AQ339" s="859"/>
      <c r="AR339" s="859"/>
      <c r="AS339" s="859"/>
      <c r="AT339" s="859"/>
      <c r="AU339" s="859"/>
      <c r="AV339" s="859"/>
      <c r="AW339" s="859"/>
      <c r="AX339" s="859"/>
      <c r="AY339" s="859"/>
      <c r="AZ339" s="859"/>
      <c r="BA339" s="859"/>
      <c r="BB339" s="859"/>
      <c r="BC339" s="859"/>
      <c r="BD339" s="859"/>
      <c r="BE339" s="859"/>
      <c r="BF339" s="859"/>
      <c r="BG339" s="859"/>
      <c r="BH339" s="859"/>
      <c r="BI339" s="859"/>
      <c r="BJ339" s="859"/>
    </row>
    <row r="340" spans="17:62" s="875" customFormat="1">
      <c r="Q340" s="859"/>
      <c r="R340" s="859"/>
      <c r="S340" s="859"/>
      <c r="T340" s="859"/>
      <c r="U340" s="859"/>
      <c r="V340" s="859"/>
      <c r="W340" s="877"/>
      <c r="X340" s="859"/>
      <c r="Y340" s="859"/>
      <c r="Z340" s="859"/>
      <c r="AA340" s="859"/>
      <c r="AB340" s="859"/>
      <c r="AC340" s="859"/>
      <c r="AD340" s="859"/>
      <c r="AE340" s="859"/>
      <c r="AF340" s="859"/>
      <c r="AG340" s="859"/>
      <c r="AH340" s="859"/>
      <c r="AI340" s="859"/>
      <c r="AJ340" s="859"/>
      <c r="AK340" s="859"/>
      <c r="AL340" s="859"/>
      <c r="AM340" s="859"/>
      <c r="AN340" s="859"/>
      <c r="AO340" s="859"/>
      <c r="AP340" s="859"/>
      <c r="AQ340" s="859"/>
      <c r="AR340" s="859"/>
      <c r="AS340" s="859"/>
      <c r="AT340" s="859"/>
      <c r="AU340" s="859"/>
      <c r="AV340" s="859"/>
      <c r="AW340" s="859"/>
      <c r="AX340" s="859"/>
      <c r="AY340" s="859"/>
      <c r="AZ340" s="859"/>
      <c r="BA340" s="859"/>
      <c r="BB340" s="859"/>
      <c r="BC340" s="859"/>
      <c r="BD340" s="859"/>
      <c r="BE340" s="859"/>
      <c r="BF340" s="859"/>
      <c r="BG340" s="859"/>
      <c r="BH340" s="859"/>
      <c r="BI340" s="859"/>
      <c r="BJ340" s="859"/>
    </row>
    <row r="341" spans="17:62" s="875" customFormat="1">
      <c r="Q341" s="859"/>
      <c r="R341" s="859"/>
      <c r="S341" s="859"/>
      <c r="T341" s="859"/>
      <c r="U341" s="859"/>
      <c r="V341" s="859"/>
      <c r="W341" s="877"/>
      <c r="X341" s="859"/>
      <c r="Y341" s="859"/>
      <c r="Z341" s="859"/>
      <c r="AA341" s="859"/>
      <c r="AB341" s="859"/>
      <c r="AC341" s="859"/>
      <c r="AD341" s="859"/>
      <c r="AE341" s="859"/>
      <c r="AF341" s="859"/>
      <c r="AG341" s="859"/>
      <c r="AH341" s="859"/>
      <c r="AI341" s="859"/>
      <c r="AJ341" s="859"/>
      <c r="AK341" s="859"/>
      <c r="AL341" s="859"/>
      <c r="AM341" s="859"/>
      <c r="AN341" s="859"/>
      <c r="AO341" s="859"/>
      <c r="AP341" s="859"/>
      <c r="AQ341" s="859"/>
      <c r="AR341" s="859"/>
      <c r="AS341" s="859"/>
      <c r="AT341" s="859"/>
      <c r="AU341" s="859"/>
      <c r="AV341" s="859"/>
      <c r="AW341" s="859"/>
      <c r="AX341" s="859"/>
      <c r="AY341" s="859"/>
      <c r="AZ341" s="859"/>
      <c r="BA341" s="859"/>
      <c r="BB341" s="859"/>
      <c r="BC341" s="859"/>
      <c r="BD341" s="859"/>
      <c r="BE341" s="859"/>
      <c r="BF341" s="859"/>
      <c r="BG341" s="859"/>
      <c r="BH341" s="859"/>
      <c r="BI341" s="859"/>
      <c r="BJ341" s="859"/>
    </row>
    <row r="342" spans="17:62" s="875" customFormat="1">
      <c r="Q342" s="859"/>
      <c r="R342" s="859"/>
      <c r="S342" s="859"/>
      <c r="T342" s="859"/>
      <c r="U342" s="859"/>
      <c r="V342" s="859"/>
      <c r="W342" s="877"/>
      <c r="X342" s="859"/>
      <c r="Y342" s="859"/>
      <c r="Z342" s="859"/>
      <c r="AA342" s="859"/>
      <c r="AB342" s="859"/>
      <c r="AC342" s="859"/>
      <c r="AD342" s="859"/>
      <c r="AE342" s="859"/>
      <c r="AF342" s="859"/>
      <c r="AG342" s="859"/>
      <c r="AH342" s="859"/>
      <c r="AI342" s="859"/>
      <c r="AJ342" s="859"/>
      <c r="AK342" s="859"/>
      <c r="AL342" s="859"/>
      <c r="AM342" s="859"/>
      <c r="AN342" s="859"/>
      <c r="AO342" s="859"/>
      <c r="AP342" s="859"/>
      <c r="AQ342" s="859"/>
      <c r="AR342" s="859"/>
      <c r="AS342" s="859"/>
      <c r="AT342" s="859"/>
      <c r="AU342" s="859"/>
      <c r="AV342" s="859"/>
      <c r="AW342" s="859"/>
      <c r="AX342" s="859"/>
      <c r="AY342" s="859"/>
      <c r="AZ342" s="859"/>
      <c r="BA342" s="859"/>
      <c r="BB342" s="859"/>
      <c r="BC342" s="859"/>
      <c r="BD342" s="859"/>
      <c r="BE342" s="859"/>
      <c r="BF342" s="859"/>
      <c r="BG342" s="859"/>
      <c r="BH342" s="859"/>
      <c r="BI342" s="859"/>
      <c r="BJ342" s="859"/>
    </row>
    <row r="343" spans="17:62" s="875" customFormat="1">
      <c r="Q343" s="859"/>
      <c r="R343" s="859"/>
      <c r="S343" s="859"/>
      <c r="T343" s="859"/>
      <c r="U343" s="859"/>
      <c r="V343" s="859"/>
      <c r="W343" s="877"/>
      <c r="X343" s="859"/>
      <c r="Y343" s="859"/>
      <c r="Z343" s="859"/>
      <c r="AA343" s="859"/>
      <c r="AB343" s="859"/>
      <c r="AC343" s="859"/>
      <c r="AD343" s="859"/>
      <c r="AE343" s="859"/>
      <c r="AF343" s="859"/>
      <c r="AG343" s="859"/>
      <c r="AH343" s="859"/>
      <c r="AI343" s="859"/>
      <c r="AJ343" s="859"/>
      <c r="AK343" s="859"/>
      <c r="AL343" s="859"/>
      <c r="AM343" s="859"/>
      <c r="AN343" s="859"/>
      <c r="AO343" s="859"/>
      <c r="AP343" s="859"/>
      <c r="AQ343" s="859"/>
      <c r="AR343" s="859"/>
      <c r="AS343" s="859"/>
      <c r="AT343" s="859"/>
      <c r="AU343" s="859"/>
      <c r="AV343" s="859"/>
      <c r="AW343" s="859"/>
      <c r="AX343" s="859"/>
      <c r="AY343" s="859"/>
      <c r="AZ343" s="859"/>
      <c r="BA343" s="859"/>
      <c r="BB343" s="859"/>
      <c r="BC343" s="859"/>
      <c r="BD343" s="859"/>
      <c r="BE343" s="859"/>
      <c r="BF343" s="859"/>
      <c r="BG343" s="859"/>
      <c r="BH343" s="859"/>
      <c r="BI343" s="859"/>
      <c r="BJ343" s="859"/>
    </row>
    <row r="344" spans="17:62" s="875" customFormat="1">
      <c r="Q344" s="859"/>
      <c r="R344" s="859"/>
      <c r="S344" s="859"/>
      <c r="T344" s="859"/>
      <c r="U344" s="859"/>
      <c r="V344" s="859"/>
      <c r="W344" s="877"/>
      <c r="X344" s="859"/>
      <c r="Y344" s="859"/>
      <c r="Z344" s="859"/>
      <c r="AA344" s="859"/>
      <c r="AB344" s="859"/>
      <c r="AC344" s="859"/>
      <c r="AD344" s="859"/>
      <c r="AE344" s="859"/>
      <c r="AF344" s="859"/>
      <c r="AG344" s="859"/>
      <c r="AH344" s="859"/>
      <c r="AI344" s="859"/>
      <c r="AJ344" s="859"/>
      <c r="AK344" s="859"/>
      <c r="AL344" s="859"/>
      <c r="AM344" s="859"/>
      <c r="AN344" s="859"/>
      <c r="AO344" s="859"/>
      <c r="AP344" s="859"/>
      <c r="AQ344" s="859"/>
      <c r="AR344" s="859"/>
      <c r="AS344" s="859"/>
      <c r="AT344" s="859"/>
      <c r="AU344" s="859"/>
      <c r="AV344" s="859"/>
      <c r="AW344" s="859"/>
      <c r="AX344" s="859"/>
      <c r="AY344" s="859"/>
      <c r="AZ344" s="859"/>
      <c r="BA344" s="859"/>
      <c r="BB344" s="859"/>
      <c r="BC344" s="859"/>
      <c r="BD344" s="859"/>
      <c r="BE344" s="859"/>
      <c r="BF344" s="859"/>
      <c r="BG344" s="859"/>
      <c r="BH344" s="859"/>
      <c r="BI344" s="859"/>
      <c r="BJ344" s="859"/>
    </row>
    <row r="345" spans="17:62" s="875" customFormat="1">
      <c r="Q345" s="859"/>
      <c r="R345" s="859"/>
      <c r="S345" s="859"/>
      <c r="T345" s="859"/>
      <c r="U345" s="859"/>
      <c r="V345" s="859"/>
      <c r="W345" s="877"/>
      <c r="X345" s="859"/>
      <c r="Y345" s="859"/>
      <c r="Z345" s="859"/>
      <c r="AA345" s="859"/>
      <c r="AB345" s="859"/>
      <c r="AC345" s="859"/>
      <c r="AD345" s="859"/>
      <c r="AE345" s="859"/>
      <c r="AF345" s="859"/>
      <c r="AG345" s="859"/>
      <c r="AH345" s="859"/>
      <c r="AI345" s="859"/>
      <c r="AJ345" s="859"/>
      <c r="AK345" s="859"/>
      <c r="AL345" s="859"/>
      <c r="AM345" s="859"/>
      <c r="AN345" s="859"/>
      <c r="AO345" s="859"/>
      <c r="AP345" s="859"/>
      <c r="AQ345" s="859"/>
      <c r="AR345" s="859"/>
      <c r="AS345" s="859"/>
      <c r="AT345" s="859"/>
      <c r="AU345" s="859"/>
      <c r="AV345" s="859"/>
      <c r="AW345" s="859"/>
      <c r="AX345" s="859"/>
      <c r="AY345" s="859"/>
      <c r="AZ345" s="859"/>
      <c r="BA345" s="859"/>
      <c r="BB345" s="859"/>
      <c r="BC345" s="859"/>
      <c r="BD345" s="859"/>
      <c r="BE345" s="859"/>
      <c r="BF345" s="859"/>
      <c r="BG345" s="859"/>
      <c r="BH345" s="859"/>
      <c r="BI345" s="859"/>
      <c r="BJ345" s="859"/>
    </row>
    <row r="346" spans="17:62" s="875" customFormat="1">
      <c r="Q346" s="859"/>
      <c r="R346" s="859"/>
      <c r="S346" s="859"/>
      <c r="T346" s="859"/>
      <c r="U346" s="859"/>
      <c r="V346" s="859"/>
      <c r="W346" s="877"/>
      <c r="X346" s="859"/>
      <c r="Y346" s="859"/>
      <c r="Z346" s="859"/>
      <c r="AA346" s="859"/>
      <c r="AB346" s="859"/>
      <c r="AC346" s="859"/>
      <c r="AD346" s="859"/>
      <c r="AE346" s="859"/>
      <c r="AF346" s="859"/>
      <c r="AG346" s="859"/>
      <c r="AH346" s="859"/>
      <c r="AI346" s="859"/>
      <c r="AJ346" s="859"/>
      <c r="AK346" s="859"/>
      <c r="AL346" s="859"/>
      <c r="AM346" s="859"/>
      <c r="AN346" s="859"/>
      <c r="AO346" s="859"/>
      <c r="AP346" s="859"/>
      <c r="AQ346" s="859"/>
      <c r="AR346" s="859"/>
      <c r="AS346" s="859"/>
      <c r="AT346" s="859"/>
      <c r="AU346" s="859"/>
      <c r="AV346" s="859"/>
      <c r="AW346" s="859"/>
      <c r="AX346" s="859"/>
      <c r="AY346" s="859"/>
      <c r="AZ346" s="859"/>
      <c r="BA346" s="859"/>
      <c r="BB346" s="859"/>
      <c r="BC346" s="859"/>
      <c r="BD346" s="859"/>
      <c r="BE346" s="859"/>
      <c r="BF346" s="859"/>
      <c r="BG346" s="859"/>
      <c r="BH346" s="859"/>
      <c r="BI346" s="859"/>
      <c r="BJ346" s="859"/>
    </row>
    <row r="347" spans="17:62" s="875" customFormat="1">
      <c r="Q347" s="859"/>
      <c r="R347" s="859"/>
      <c r="S347" s="859"/>
      <c r="T347" s="859"/>
      <c r="U347" s="859"/>
      <c r="V347" s="859"/>
      <c r="W347" s="877"/>
      <c r="X347" s="859"/>
      <c r="Y347" s="859"/>
      <c r="Z347" s="859"/>
      <c r="AA347" s="859"/>
      <c r="AB347" s="859"/>
      <c r="AC347" s="859"/>
      <c r="AD347" s="859"/>
      <c r="AE347" s="859"/>
      <c r="AF347" s="859"/>
      <c r="AG347" s="859"/>
      <c r="AH347" s="859"/>
      <c r="AI347" s="859"/>
      <c r="AJ347" s="859"/>
      <c r="AK347" s="859"/>
      <c r="AL347" s="859"/>
      <c r="AM347" s="859"/>
      <c r="AN347" s="859"/>
      <c r="AO347" s="859"/>
      <c r="AP347" s="859"/>
      <c r="AQ347" s="859"/>
      <c r="AR347" s="859"/>
      <c r="AS347" s="859"/>
      <c r="AT347" s="859"/>
      <c r="AU347" s="859"/>
      <c r="AV347" s="859"/>
      <c r="AW347" s="859"/>
      <c r="AX347" s="859"/>
      <c r="AY347" s="859"/>
      <c r="AZ347" s="859"/>
      <c r="BA347" s="859"/>
      <c r="BB347" s="859"/>
      <c r="BC347" s="859"/>
      <c r="BD347" s="859"/>
      <c r="BE347" s="859"/>
      <c r="BF347" s="859"/>
      <c r="BG347" s="859"/>
      <c r="BH347" s="859"/>
      <c r="BI347" s="859"/>
      <c r="BJ347" s="859"/>
    </row>
    <row r="348" spans="17:62" s="875" customFormat="1">
      <c r="Q348" s="859"/>
      <c r="R348" s="859"/>
      <c r="S348" s="859"/>
      <c r="T348" s="859"/>
      <c r="U348" s="859"/>
      <c r="V348" s="859"/>
      <c r="W348" s="877"/>
      <c r="X348" s="859"/>
      <c r="Y348" s="859"/>
      <c r="Z348" s="859"/>
      <c r="AA348" s="859"/>
      <c r="AB348" s="859"/>
      <c r="AC348" s="859"/>
      <c r="AD348" s="859"/>
      <c r="AE348" s="859"/>
      <c r="AF348" s="859"/>
      <c r="AG348" s="859"/>
      <c r="AH348" s="859"/>
      <c r="AI348" s="859"/>
      <c r="AJ348" s="859"/>
      <c r="AK348" s="859"/>
      <c r="AL348" s="859"/>
      <c r="AM348" s="859"/>
      <c r="AN348" s="859"/>
      <c r="AO348" s="859"/>
      <c r="AP348" s="859"/>
      <c r="AQ348" s="859"/>
      <c r="AR348" s="859"/>
      <c r="AS348" s="859"/>
      <c r="AT348" s="859"/>
      <c r="AU348" s="859"/>
      <c r="AV348" s="859"/>
      <c r="AW348" s="859"/>
      <c r="AX348" s="859"/>
      <c r="AY348" s="859"/>
      <c r="AZ348" s="859"/>
      <c r="BA348" s="859"/>
      <c r="BB348" s="859"/>
      <c r="BC348" s="859"/>
      <c r="BD348" s="859"/>
      <c r="BE348" s="859"/>
      <c r="BF348" s="859"/>
      <c r="BG348" s="859"/>
      <c r="BH348" s="859"/>
      <c r="BI348" s="859"/>
      <c r="BJ348" s="859"/>
    </row>
    <row r="349" spans="17:62" s="875" customFormat="1">
      <c r="Q349" s="859"/>
      <c r="R349" s="859"/>
      <c r="S349" s="859"/>
      <c r="T349" s="859"/>
      <c r="U349" s="859"/>
      <c r="V349" s="859"/>
      <c r="W349" s="877"/>
      <c r="X349" s="859"/>
      <c r="Y349" s="859"/>
      <c r="Z349" s="859"/>
      <c r="AA349" s="859"/>
      <c r="AB349" s="859"/>
      <c r="AC349" s="859"/>
      <c r="AD349" s="859"/>
      <c r="AE349" s="859"/>
      <c r="AF349" s="859"/>
      <c r="AG349" s="859"/>
      <c r="AH349" s="859"/>
      <c r="AI349" s="859"/>
      <c r="AJ349" s="859"/>
      <c r="AK349" s="859"/>
      <c r="AL349" s="859"/>
      <c r="AM349" s="859"/>
      <c r="AN349" s="859"/>
      <c r="AO349" s="859"/>
      <c r="AP349" s="859"/>
      <c r="AQ349" s="859"/>
      <c r="AR349" s="859"/>
      <c r="AS349" s="859"/>
      <c r="AT349" s="859"/>
      <c r="AU349" s="859"/>
      <c r="AV349" s="859"/>
      <c r="AW349" s="859"/>
      <c r="AX349" s="859"/>
      <c r="AY349" s="859"/>
      <c r="AZ349" s="859"/>
      <c r="BA349" s="859"/>
      <c r="BB349" s="859"/>
      <c r="BC349" s="859"/>
      <c r="BD349" s="859"/>
      <c r="BE349" s="859"/>
      <c r="BF349" s="859"/>
      <c r="BG349" s="859"/>
      <c r="BH349" s="859"/>
      <c r="BI349" s="859"/>
      <c r="BJ349" s="859"/>
    </row>
    <row r="350" spans="17:62" s="875" customFormat="1">
      <c r="Q350" s="859"/>
      <c r="R350" s="859"/>
      <c r="S350" s="859"/>
      <c r="T350" s="859"/>
      <c r="U350" s="859"/>
      <c r="V350" s="859"/>
      <c r="W350" s="877"/>
      <c r="X350" s="859"/>
      <c r="Y350" s="859"/>
      <c r="Z350" s="859"/>
      <c r="AA350" s="859"/>
      <c r="AB350" s="859"/>
      <c r="AC350" s="859"/>
      <c r="AD350" s="859"/>
      <c r="AE350" s="859"/>
      <c r="AF350" s="859"/>
      <c r="AG350" s="859"/>
      <c r="AH350" s="859"/>
      <c r="AI350" s="859"/>
      <c r="AJ350" s="859"/>
      <c r="AK350" s="859"/>
      <c r="AL350" s="859"/>
      <c r="AM350" s="859"/>
      <c r="AN350" s="859"/>
      <c r="AO350" s="859"/>
      <c r="AP350" s="859"/>
      <c r="AQ350" s="859"/>
      <c r="AR350" s="859"/>
      <c r="AS350" s="859"/>
      <c r="AT350" s="859"/>
      <c r="AU350" s="859"/>
      <c r="AV350" s="859"/>
      <c r="AW350" s="859"/>
      <c r="AX350" s="859"/>
      <c r="AY350" s="859"/>
      <c r="AZ350" s="859"/>
      <c r="BA350" s="859"/>
      <c r="BB350" s="859"/>
      <c r="BC350" s="859"/>
      <c r="BD350" s="859"/>
      <c r="BE350" s="859"/>
      <c r="BF350" s="859"/>
      <c r="BG350" s="859"/>
      <c r="BH350" s="859"/>
      <c r="BI350" s="859"/>
      <c r="BJ350" s="859"/>
    </row>
    <row r="351" spans="17:62" s="875" customFormat="1">
      <c r="Q351" s="859"/>
      <c r="R351" s="859"/>
      <c r="S351" s="859"/>
      <c r="T351" s="859"/>
      <c r="U351" s="859"/>
      <c r="V351" s="859"/>
      <c r="W351" s="877"/>
      <c r="X351" s="859"/>
      <c r="Y351" s="859"/>
      <c r="Z351" s="859"/>
      <c r="AA351" s="859"/>
      <c r="AB351" s="859"/>
      <c r="AC351" s="859"/>
      <c r="AD351" s="859"/>
      <c r="AE351" s="859"/>
      <c r="AF351" s="859"/>
      <c r="AG351" s="859"/>
      <c r="AH351" s="859"/>
      <c r="AI351" s="859"/>
      <c r="AJ351" s="859"/>
      <c r="AK351" s="859"/>
      <c r="AL351" s="859"/>
      <c r="AM351" s="859"/>
      <c r="AN351" s="859"/>
      <c r="AO351" s="859"/>
      <c r="AP351" s="859"/>
      <c r="AQ351" s="859"/>
      <c r="AR351" s="859"/>
      <c r="AS351" s="859"/>
      <c r="AT351" s="859"/>
      <c r="AU351" s="859"/>
      <c r="AV351" s="859"/>
      <c r="AW351" s="859"/>
      <c r="AX351" s="859"/>
      <c r="AY351" s="859"/>
      <c r="AZ351" s="859"/>
      <c r="BA351" s="859"/>
      <c r="BB351" s="859"/>
      <c r="BC351" s="859"/>
      <c r="BD351" s="859"/>
      <c r="BE351" s="859"/>
      <c r="BF351" s="859"/>
      <c r="BG351" s="859"/>
      <c r="BH351" s="859"/>
      <c r="BI351" s="859"/>
      <c r="BJ351" s="859"/>
    </row>
    <row r="352" spans="17:62" s="875" customFormat="1">
      <c r="Q352" s="859"/>
      <c r="R352" s="859"/>
      <c r="S352" s="859"/>
      <c r="T352" s="859"/>
      <c r="U352" s="859"/>
      <c r="V352" s="859"/>
      <c r="W352" s="877"/>
      <c r="X352" s="859"/>
      <c r="Y352" s="859"/>
      <c r="Z352" s="859"/>
      <c r="AA352" s="859"/>
      <c r="AB352" s="859"/>
      <c r="AC352" s="859"/>
      <c r="AD352" s="859"/>
      <c r="AE352" s="859"/>
      <c r="AF352" s="859"/>
      <c r="AG352" s="859"/>
      <c r="AH352" s="859"/>
      <c r="AI352" s="859"/>
      <c r="AJ352" s="859"/>
      <c r="AK352" s="859"/>
      <c r="AL352" s="859"/>
      <c r="AM352" s="859"/>
      <c r="AN352" s="859"/>
      <c r="AO352" s="859"/>
      <c r="AP352" s="859"/>
      <c r="AQ352" s="859"/>
      <c r="AR352" s="859"/>
      <c r="AS352" s="859"/>
      <c r="AT352" s="859"/>
      <c r="AU352" s="859"/>
      <c r="AV352" s="859"/>
      <c r="AW352" s="859"/>
      <c r="AX352" s="859"/>
      <c r="AY352" s="859"/>
      <c r="AZ352" s="859"/>
      <c r="BA352" s="859"/>
      <c r="BB352" s="859"/>
      <c r="BC352" s="859"/>
      <c r="BD352" s="859"/>
      <c r="BE352" s="859"/>
      <c r="BF352" s="859"/>
      <c r="BG352" s="859"/>
      <c r="BH352" s="859"/>
      <c r="BI352" s="859"/>
      <c r="BJ352" s="859"/>
    </row>
    <row r="353" spans="17:62" s="875" customFormat="1">
      <c r="Q353" s="859"/>
      <c r="R353" s="859"/>
      <c r="S353" s="859"/>
      <c r="T353" s="859"/>
      <c r="U353" s="859"/>
      <c r="V353" s="859"/>
      <c r="W353" s="877"/>
      <c r="X353" s="859"/>
      <c r="Y353" s="859"/>
      <c r="Z353" s="859"/>
      <c r="AA353" s="859"/>
      <c r="AB353" s="859"/>
      <c r="AC353" s="859"/>
      <c r="AD353" s="859"/>
      <c r="AE353" s="859"/>
      <c r="AF353" s="859"/>
      <c r="AG353" s="859"/>
      <c r="AH353" s="859"/>
      <c r="AI353" s="859"/>
      <c r="AJ353" s="859"/>
      <c r="AK353" s="859"/>
      <c r="AL353" s="859"/>
      <c r="AM353" s="859"/>
      <c r="AN353" s="859"/>
      <c r="AO353" s="859"/>
      <c r="AP353" s="859"/>
      <c r="AQ353" s="859"/>
      <c r="AR353" s="859"/>
      <c r="AS353" s="859"/>
      <c r="AT353" s="859"/>
      <c r="AU353" s="859"/>
      <c r="AV353" s="859"/>
      <c r="AW353" s="859"/>
      <c r="AX353" s="859"/>
      <c r="AY353" s="859"/>
      <c r="AZ353" s="859"/>
      <c r="BA353" s="859"/>
      <c r="BB353" s="859"/>
      <c r="BC353" s="859"/>
      <c r="BD353" s="859"/>
      <c r="BE353" s="859"/>
      <c r="BF353" s="859"/>
      <c r="BG353" s="859"/>
      <c r="BH353" s="859"/>
      <c r="BI353" s="859"/>
      <c r="BJ353" s="859"/>
    </row>
    <row r="354" spans="17:62" s="875" customFormat="1">
      <c r="Q354" s="859"/>
      <c r="R354" s="859"/>
      <c r="S354" s="859"/>
      <c r="T354" s="859"/>
      <c r="U354" s="859"/>
      <c r="V354" s="859"/>
      <c r="W354" s="877"/>
      <c r="X354" s="859"/>
      <c r="Y354" s="859"/>
      <c r="Z354" s="859"/>
      <c r="AA354" s="859"/>
      <c r="AB354" s="859"/>
      <c r="AC354" s="859"/>
      <c r="AD354" s="859"/>
      <c r="AE354" s="859"/>
      <c r="AF354" s="859"/>
      <c r="AG354" s="859"/>
      <c r="AH354" s="859"/>
      <c r="AI354" s="859"/>
      <c r="AJ354" s="859"/>
      <c r="AK354" s="859"/>
      <c r="AL354" s="859"/>
      <c r="AM354" s="859"/>
      <c r="AN354" s="859"/>
      <c r="AO354" s="859"/>
      <c r="AP354" s="859"/>
      <c r="AQ354" s="859"/>
      <c r="AR354" s="859"/>
      <c r="AS354" s="859"/>
      <c r="AT354" s="859"/>
      <c r="AU354" s="859"/>
      <c r="AV354" s="859"/>
      <c r="AW354" s="859"/>
      <c r="AX354" s="859"/>
      <c r="AY354" s="859"/>
      <c r="AZ354" s="859"/>
      <c r="BA354" s="859"/>
      <c r="BB354" s="859"/>
      <c r="BC354" s="859"/>
      <c r="BD354" s="859"/>
      <c r="BE354" s="859"/>
      <c r="BF354" s="859"/>
      <c r="BG354" s="859"/>
      <c r="BH354" s="859"/>
      <c r="BI354" s="859"/>
      <c r="BJ354" s="859"/>
    </row>
    <row r="355" spans="17:62" s="875" customFormat="1">
      <c r="Q355" s="859"/>
      <c r="R355" s="859"/>
      <c r="S355" s="859"/>
      <c r="T355" s="859"/>
      <c r="U355" s="859"/>
      <c r="V355" s="859"/>
      <c r="W355" s="877"/>
      <c r="X355" s="859"/>
      <c r="Y355" s="859"/>
      <c r="Z355" s="859"/>
      <c r="AA355" s="859"/>
      <c r="AB355" s="859"/>
      <c r="AC355" s="859"/>
      <c r="AD355" s="859"/>
      <c r="AE355" s="859"/>
      <c r="AF355" s="859"/>
      <c r="AG355" s="859"/>
      <c r="AH355" s="859"/>
      <c r="AI355" s="859"/>
      <c r="AJ355" s="859"/>
      <c r="AK355" s="859"/>
      <c r="AL355" s="859"/>
      <c r="AM355" s="859"/>
      <c r="AN355" s="859"/>
      <c r="AO355" s="859"/>
      <c r="AP355" s="859"/>
      <c r="AQ355" s="859"/>
      <c r="AR355" s="859"/>
      <c r="AS355" s="859"/>
      <c r="AT355" s="859"/>
      <c r="AU355" s="859"/>
      <c r="AV355" s="859"/>
      <c r="AW355" s="859"/>
      <c r="AX355" s="859"/>
      <c r="AY355" s="859"/>
      <c r="AZ355" s="859"/>
      <c r="BA355" s="859"/>
      <c r="BB355" s="859"/>
      <c r="BC355" s="859"/>
      <c r="BD355" s="859"/>
      <c r="BE355" s="859"/>
      <c r="BF355" s="859"/>
      <c r="BG355" s="859"/>
      <c r="BH355" s="859"/>
      <c r="BI355" s="859"/>
      <c r="BJ355" s="859"/>
    </row>
    <row r="356" spans="17:62" s="875" customFormat="1">
      <c r="Q356" s="859"/>
      <c r="R356" s="859"/>
      <c r="S356" s="859"/>
      <c r="T356" s="859"/>
      <c r="U356" s="859"/>
      <c r="V356" s="859"/>
      <c r="W356" s="877"/>
      <c r="X356" s="859"/>
      <c r="Y356" s="859"/>
      <c r="Z356" s="859"/>
      <c r="AA356" s="859"/>
      <c r="AB356" s="859"/>
      <c r="AC356" s="859"/>
      <c r="AD356" s="859"/>
      <c r="AE356" s="859"/>
      <c r="AF356" s="859"/>
      <c r="AG356" s="859"/>
      <c r="AH356" s="859"/>
      <c r="AI356" s="859"/>
      <c r="AJ356" s="859"/>
      <c r="AK356" s="859"/>
      <c r="AL356" s="859"/>
      <c r="AM356" s="859"/>
      <c r="AN356" s="859"/>
      <c r="AO356" s="859"/>
      <c r="AP356" s="859"/>
      <c r="AQ356" s="859"/>
      <c r="AR356" s="859"/>
      <c r="AS356" s="859"/>
      <c r="AT356" s="859"/>
      <c r="AU356" s="859"/>
      <c r="AV356" s="859"/>
      <c r="AW356" s="859"/>
      <c r="AX356" s="859"/>
      <c r="AY356" s="859"/>
      <c r="AZ356" s="859"/>
      <c r="BA356" s="859"/>
      <c r="BB356" s="859"/>
      <c r="BC356" s="859"/>
      <c r="BD356" s="859"/>
      <c r="BE356" s="859"/>
      <c r="BF356" s="859"/>
      <c r="BG356" s="859"/>
      <c r="BH356" s="859"/>
      <c r="BI356" s="859"/>
      <c r="BJ356" s="859"/>
    </row>
    <row r="357" spans="17:62" s="875" customFormat="1">
      <c r="Q357" s="859"/>
      <c r="R357" s="859"/>
      <c r="S357" s="859"/>
      <c r="T357" s="859"/>
      <c r="U357" s="859"/>
      <c r="V357" s="859"/>
      <c r="W357" s="877"/>
      <c r="X357" s="859"/>
      <c r="Y357" s="859"/>
      <c r="Z357" s="859"/>
      <c r="AA357" s="859"/>
      <c r="AB357" s="859"/>
      <c r="AC357" s="859"/>
      <c r="AD357" s="859"/>
      <c r="AE357" s="859"/>
      <c r="AF357" s="859"/>
      <c r="AG357" s="859"/>
      <c r="AH357" s="859"/>
      <c r="AI357" s="859"/>
      <c r="AJ357" s="859"/>
      <c r="AK357" s="859"/>
      <c r="AL357" s="859"/>
      <c r="AM357" s="859"/>
      <c r="AN357" s="859"/>
      <c r="AO357" s="859"/>
      <c r="AP357" s="859"/>
      <c r="AQ357" s="859"/>
      <c r="AR357" s="859"/>
      <c r="AS357" s="859"/>
      <c r="AT357" s="859"/>
      <c r="AU357" s="859"/>
      <c r="AV357" s="859"/>
      <c r="AW357" s="859"/>
      <c r="AX357" s="859"/>
      <c r="AY357" s="859"/>
      <c r="AZ357" s="859"/>
      <c r="BA357" s="859"/>
      <c r="BB357" s="859"/>
      <c r="BC357" s="859"/>
      <c r="BD357" s="859"/>
      <c r="BE357" s="859"/>
      <c r="BF357" s="859"/>
      <c r="BG357" s="859"/>
      <c r="BH357" s="859"/>
      <c r="BI357" s="859"/>
      <c r="BJ357" s="859"/>
    </row>
    <row r="358" spans="17:62" s="875" customFormat="1">
      <c r="Q358" s="859"/>
      <c r="R358" s="859"/>
      <c r="S358" s="859"/>
      <c r="T358" s="859"/>
      <c r="U358" s="859"/>
      <c r="V358" s="859"/>
      <c r="W358" s="877"/>
      <c r="X358" s="859"/>
      <c r="Y358" s="859"/>
      <c r="Z358" s="859"/>
      <c r="AA358" s="859"/>
      <c r="AB358" s="859"/>
      <c r="AC358" s="859"/>
      <c r="AD358" s="859"/>
      <c r="AE358" s="859"/>
      <c r="AF358" s="859"/>
      <c r="AG358" s="859"/>
      <c r="AH358" s="859"/>
      <c r="AI358" s="859"/>
      <c r="AJ358" s="859"/>
      <c r="AK358" s="859"/>
      <c r="AL358" s="859"/>
      <c r="AM358" s="859"/>
      <c r="AN358" s="859"/>
      <c r="AO358" s="859"/>
      <c r="AP358" s="859"/>
      <c r="AQ358" s="859"/>
      <c r="AR358" s="859"/>
      <c r="AS358" s="859"/>
      <c r="AT358" s="859"/>
      <c r="AU358" s="859"/>
      <c r="AV358" s="859"/>
      <c r="AW358" s="859"/>
      <c r="AX358" s="859"/>
      <c r="AY358" s="859"/>
      <c r="AZ358" s="859"/>
      <c r="BA358" s="859"/>
      <c r="BB358" s="859"/>
      <c r="BC358" s="859"/>
      <c r="BD358" s="859"/>
      <c r="BE358" s="859"/>
      <c r="BF358" s="859"/>
      <c r="BG358" s="859"/>
      <c r="BH358" s="859"/>
      <c r="BI358" s="859"/>
      <c r="BJ358" s="859"/>
    </row>
    <row r="359" spans="17:62" s="875" customFormat="1">
      <c r="Q359" s="859"/>
      <c r="R359" s="859"/>
      <c r="S359" s="859"/>
      <c r="T359" s="859"/>
      <c r="U359" s="859"/>
      <c r="V359" s="859"/>
      <c r="W359" s="877"/>
      <c r="X359" s="859"/>
      <c r="Y359" s="859"/>
      <c r="Z359" s="859"/>
      <c r="AA359" s="859"/>
      <c r="AB359" s="859"/>
      <c r="AC359" s="859"/>
      <c r="AD359" s="859"/>
      <c r="AE359" s="859"/>
      <c r="AF359" s="859"/>
      <c r="AG359" s="859"/>
      <c r="AH359" s="859"/>
      <c r="AI359" s="859"/>
      <c r="AJ359" s="859"/>
      <c r="AK359" s="859"/>
      <c r="AL359" s="859"/>
      <c r="AM359" s="859"/>
      <c r="AN359" s="859"/>
      <c r="AO359" s="859"/>
      <c r="AP359" s="859"/>
      <c r="AQ359" s="859"/>
      <c r="AR359" s="859"/>
      <c r="AS359" s="859"/>
      <c r="AT359" s="859"/>
      <c r="AU359" s="859"/>
      <c r="AV359" s="859"/>
      <c r="AW359" s="859"/>
      <c r="AX359" s="859"/>
      <c r="AY359" s="859"/>
      <c r="AZ359" s="859"/>
      <c r="BA359" s="859"/>
      <c r="BB359" s="859"/>
      <c r="BC359" s="859"/>
      <c r="BD359" s="859"/>
      <c r="BE359" s="859"/>
      <c r="BF359" s="859"/>
      <c r="BG359" s="859"/>
      <c r="BH359" s="859"/>
      <c r="BI359" s="859"/>
      <c r="BJ359" s="859"/>
    </row>
    <row r="360" spans="17:62" s="875" customFormat="1">
      <c r="Q360" s="859"/>
      <c r="R360" s="859"/>
      <c r="S360" s="859"/>
      <c r="T360" s="859"/>
      <c r="U360" s="859"/>
      <c r="V360" s="859"/>
      <c r="W360" s="877"/>
      <c r="X360" s="859"/>
      <c r="Y360" s="859"/>
      <c r="Z360" s="859"/>
      <c r="AA360" s="859"/>
      <c r="AB360" s="859"/>
      <c r="AC360" s="859"/>
      <c r="AD360" s="859"/>
      <c r="AE360" s="859"/>
      <c r="AF360" s="859"/>
      <c r="AG360" s="859"/>
      <c r="AH360" s="859"/>
      <c r="AI360" s="859"/>
      <c r="AJ360" s="859"/>
      <c r="AK360" s="859"/>
      <c r="AL360" s="859"/>
      <c r="AM360" s="859"/>
      <c r="AN360" s="859"/>
      <c r="AO360" s="859"/>
      <c r="AP360" s="859"/>
      <c r="AQ360" s="859"/>
      <c r="AR360" s="859"/>
      <c r="AS360" s="859"/>
      <c r="AT360" s="859"/>
      <c r="AU360" s="859"/>
      <c r="AV360" s="859"/>
      <c r="AW360" s="859"/>
      <c r="AX360" s="859"/>
      <c r="AY360" s="859"/>
      <c r="AZ360" s="859"/>
      <c r="BA360" s="859"/>
      <c r="BB360" s="859"/>
      <c r="BC360" s="859"/>
      <c r="BD360" s="859"/>
      <c r="BE360" s="859"/>
      <c r="BF360" s="859"/>
      <c r="BG360" s="859"/>
      <c r="BH360" s="859"/>
      <c r="BI360" s="859"/>
      <c r="BJ360" s="859"/>
    </row>
    <row r="361" spans="17:62" s="875" customFormat="1">
      <c r="Q361" s="859"/>
      <c r="R361" s="859"/>
      <c r="S361" s="859"/>
      <c r="T361" s="859"/>
      <c r="U361" s="859"/>
      <c r="V361" s="859"/>
      <c r="W361" s="877"/>
      <c r="X361" s="859"/>
      <c r="Y361" s="859"/>
      <c r="Z361" s="859"/>
      <c r="AA361" s="859"/>
      <c r="AB361" s="859"/>
      <c r="AC361" s="859"/>
      <c r="AD361" s="859"/>
      <c r="AE361" s="859"/>
      <c r="AF361" s="859"/>
      <c r="AG361" s="859"/>
      <c r="AH361" s="859"/>
      <c r="AI361" s="859"/>
      <c r="AJ361" s="859"/>
      <c r="AK361" s="859"/>
      <c r="AL361" s="859"/>
      <c r="AM361" s="859"/>
      <c r="AN361" s="859"/>
      <c r="AO361" s="859"/>
      <c r="AP361" s="859"/>
      <c r="AQ361" s="859"/>
      <c r="AR361" s="859"/>
      <c r="AS361" s="859"/>
      <c r="AT361" s="859"/>
      <c r="AU361" s="859"/>
      <c r="AV361" s="859"/>
      <c r="AW361" s="859"/>
      <c r="AX361" s="859"/>
      <c r="AY361" s="859"/>
      <c r="AZ361" s="859"/>
      <c r="BA361" s="859"/>
      <c r="BB361" s="859"/>
      <c r="BC361" s="859"/>
      <c r="BD361" s="859"/>
      <c r="BE361" s="859"/>
      <c r="BF361" s="859"/>
      <c r="BG361" s="859"/>
      <c r="BH361" s="859"/>
      <c r="BI361" s="859"/>
      <c r="BJ361" s="859"/>
    </row>
    <row r="362" spans="17:62" s="875" customFormat="1">
      <c r="Q362" s="859"/>
      <c r="R362" s="859"/>
      <c r="S362" s="859"/>
      <c r="T362" s="859"/>
      <c r="U362" s="859"/>
      <c r="V362" s="859"/>
      <c r="W362" s="877"/>
      <c r="X362" s="859"/>
      <c r="Y362" s="859"/>
      <c r="Z362" s="859"/>
      <c r="AA362" s="859"/>
      <c r="AB362" s="859"/>
      <c r="AC362" s="859"/>
      <c r="AD362" s="859"/>
      <c r="AE362" s="859"/>
      <c r="AF362" s="859"/>
      <c r="AG362" s="859"/>
      <c r="AH362" s="859"/>
      <c r="AI362" s="859"/>
      <c r="AJ362" s="859"/>
      <c r="AK362" s="859"/>
      <c r="AL362" s="859"/>
      <c r="AM362" s="859"/>
      <c r="AN362" s="859"/>
      <c r="AO362" s="859"/>
      <c r="AP362" s="859"/>
      <c r="AQ362" s="859"/>
      <c r="AR362" s="859"/>
      <c r="AS362" s="859"/>
      <c r="AT362" s="859"/>
      <c r="AU362" s="859"/>
      <c r="AV362" s="859"/>
      <c r="AW362" s="859"/>
      <c r="AX362" s="859"/>
      <c r="AY362" s="859"/>
      <c r="AZ362" s="859"/>
      <c r="BA362" s="859"/>
      <c r="BB362" s="859"/>
      <c r="BC362" s="859"/>
      <c r="BD362" s="859"/>
      <c r="BE362" s="859"/>
      <c r="BF362" s="859"/>
      <c r="BG362" s="859"/>
      <c r="BH362" s="859"/>
      <c r="BI362" s="859"/>
      <c r="BJ362" s="859"/>
    </row>
    <row r="363" spans="17:62" s="875" customFormat="1">
      <c r="Q363" s="859"/>
      <c r="R363" s="859"/>
      <c r="S363" s="859"/>
      <c r="T363" s="859"/>
      <c r="U363" s="859"/>
      <c r="V363" s="859"/>
      <c r="W363" s="877"/>
      <c r="X363" s="859"/>
      <c r="Y363" s="859"/>
      <c r="Z363" s="859"/>
      <c r="AA363" s="859"/>
      <c r="AB363" s="859"/>
      <c r="AC363" s="859"/>
      <c r="AD363" s="859"/>
      <c r="AE363" s="859"/>
      <c r="AF363" s="859"/>
      <c r="AG363" s="859"/>
      <c r="AH363" s="859"/>
      <c r="AI363" s="859"/>
      <c r="AJ363" s="859"/>
      <c r="AK363" s="859"/>
      <c r="AL363" s="859"/>
      <c r="AM363" s="859"/>
      <c r="AN363" s="859"/>
      <c r="AO363" s="859"/>
      <c r="AP363" s="859"/>
      <c r="AQ363" s="859"/>
      <c r="AR363" s="859"/>
      <c r="AS363" s="859"/>
      <c r="AT363" s="859"/>
      <c r="AU363" s="859"/>
      <c r="AV363" s="859"/>
      <c r="AW363" s="859"/>
      <c r="AX363" s="859"/>
      <c r="AY363" s="859"/>
      <c r="AZ363" s="859"/>
      <c r="BA363" s="859"/>
      <c r="BB363" s="859"/>
      <c r="BC363" s="859"/>
      <c r="BD363" s="859"/>
      <c r="BE363" s="859"/>
      <c r="BF363" s="859"/>
      <c r="BG363" s="859"/>
      <c r="BH363" s="859"/>
      <c r="BI363" s="859"/>
      <c r="BJ363" s="859"/>
    </row>
    <row r="364" spans="17:62" s="875" customFormat="1">
      <c r="Q364" s="859"/>
      <c r="R364" s="859"/>
      <c r="S364" s="859"/>
      <c r="T364" s="859"/>
      <c r="U364" s="859"/>
      <c r="V364" s="859"/>
      <c r="W364" s="877"/>
      <c r="X364" s="859"/>
      <c r="Y364" s="859"/>
      <c r="Z364" s="859"/>
      <c r="AA364" s="859"/>
      <c r="AB364" s="859"/>
      <c r="AC364" s="859"/>
      <c r="AD364" s="859"/>
      <c r="AE364" s="859"/>
      <c r="AF364" s="859"/>
      <c r="AG364" s="859"/>
      <c r="AH364" s="859"/>
      <c r="AI364" s="859"/>
      <c r="AJ364" s="859"/>
      <c r="AK364" s="859"/>
      <c r="AL364" s="859"/>
      <c r="AM364" s="859"/>
      <c r="AN364" s="859"/>
      <c r="AO364" s="859"/>
      <c r="AP364" s="859"/>
      <c r="AQ364" s="859"/>
      <c r="AR364" s="859"/>
      <c r="AS364" s="859"/>
      <c r="AT364" s="859"/>
      <c r="AU364" s="859"/>
      <c r="AV364" s="859"/>
      <c r="AW364" s="859"/>
      <c r="AX364" s="859"/>
      <c r="AY364" s="859"/>
      <c r="AZ364" s="859"/>
      <c r="BA364" s="859"/>
      <c r="BB364" s="859"/>
      <c r="BC364" s="859"/>
      <c r="BD364" s="859"/>
      <c r="BE364" s="859"/>
      <c r="BF364" s="859"/>
      <c r="BG364" s="859"/>
      <c r="BH364" s="859"/>
      <c r="BI364" s="859"/>
      <c r="BJ364" s="859"/>
    </row>
    <row r="365" spans="17:62" s="875" customFormat="1">
      <c r="Q365" s="859"/>
      <c r="R365" s="859"/>
      <c r="S365" s="859"/>
      <c r="T365" s="859"/>
      <c r="U365" s="859"/>
      <c r="V365" s="859"/>
      <c r="W365" s="877"/>
      <c r="X365" s="859"/>
      <c r="Y365" s="859"/>
      <c r="Z365" s="859"/>
      <c r="AA365" s="859"/>
      <c r="AB365" s="859"/>
      <c r="AC365" s="859"/>
      <c r="AD365" s="859"/>
      <c r="AE365" s="859"/>
      <c r="AF365" s="859"/>
      <c r="AG365" s="859"/>
      <c r="AH365" s="859"/>
      <c r="AI365" s="859"/>
      <c r="AJ365" s="859"/>
      <c r="AK365" s="859"/>
      <c r="AL365" s="859"/>
      <c r="AM365" s="859"/>
      <c r="AN365" s="859"/>
      <c r="AO365" s="859"/>
      <c r="AP365" s="859"/>
      <c r="AQ365" s="859"/>
      <c r="AR365" s="859"/>
      <c r="AS365" s="859"/>
      <c r="AT365" s="859"/>
      <c r="AU365" s="859"/>
      <c r="AV365" s="859"/>
      <c r="AW365" s="859"/>
      <c r="AX365" s="859"/>
      <c r="AY365" s="859"/>
      <c r="AZ365" s="859"/>
      <c r="BA365" s="859"/>
      <c r="BB365" s="859"/>
      <c r="BC365" s="859"/>
      <c r="BD365" s="859"/>
      <c r="BE365" s="859"/>
      <c r="BF365" s="859"/>
      <c r="BG365" s="859"/>
      <c r="BH365" s="859"/>
      <c r="BI365" s="859"/>
      <c r="BJ365" s="859"/>
    </row>
    <row r="366" spans="17:62" s="875" customFormat="1">
      <c r="Q366" s="859"/>
      <c r="R366" s="859"/>
      <c r="S366" s="859"/>
      <c r="T366" s="859"/>
      <c r="U366" s="859"/>
      <c r="V366" s="859"/>
      <c r="W366" s="877"/>
      <c r="X366" s="859"/>
      <c r="Y366" s="859"/>
      <c r="Z366" s="859"/>
      <c r="AA366" s="859"/>
      <c r="AB366" s="859"/>
      <c r="AC366" s="859"/>
      <c r="AD366" s="859"/>
      <c r="AE366" s="859"/>
      <c r="AF366" s="859"/>
      <c r="AG366" s="859"/>
      <c r="AH366" s="859"/>
      <c r="AI366" s="859"/>
      <c r="AJ366" s="859"/>
      <c r="AK366" s="859"/>
      <c r="AL366" s="859"/>
      <c r="AM366" s="859"/>
      <c r="AN366" s="859"/>
      <c r="AO366" s="859"/>
      <c r="AP366" s="859"/>
      <c r="AQ366" s="859"/>
      <c r="AR366" s="859"/>
      <c r="AS366" s="859"/>
      <c r="AT366" s="859"/>
      <c r="AU366" s="859"/>
      <c r="AV366" s="859"/>
      <c r="AW366" s="859"/>
      <c r="AX366" s="859"/>
      <c r="AY366" s="859"/>
      <c r="AZ366" s="859"/>
      <c r="BA366" s="859"/>
      <c r="BB366" s="859"/>
      <c r="BC366" s="859"/>
      <c r="BD366" s="859"/>
      <c r="BE366" s="859"/>
      <c r="BF366" s="859"/>
      <c r="BG366" s="859"/>
      <c r="BH366" s="859"/>
      <c r="BI366" s="859"/>
      <c r="BJ366" s="859"/>
    </row>
    <row r="367" spans="17:62" s="875" customFormat="1">
      <c r="Q367" s="859"/>
      <c r="R367" s="859"/>
      <c r="S367" s="859"/>
      <c r="T367" s="859"/>
      <c r="U367" s="859"/>
      <c r="V367" s="859"/>
      <c r="W367" s="877"/>
      <c r="X367" s="859"/>
      <c r="Y367" s="859"/>
      <c r="Z367" s="859"/>
      <c r="AA367" s="859"/>
      <c r="AB367" s="859"/>
      <c r="AC367" s="859"/>
      <c r="AD367" s="859"/>
      <c r="AE367" s="859"/>
      <c r="AF367" s="859"/>
      <c r="AG367" s="859"/>
      <c r="AH367" s="859"/>
      <c r="AI367" s="859"/>
      <c r="AJ367" s="859"/>
      <c r="AK367" s="859"/>
      <c r="AL367" s="859"/>
      <c r="AM367" s="859"/>
      <c r="AN367" s="859"/>
      <c r="AO367" s="859"/>
      <c r="AP367" s="859"/>
      <c r="AQ367" s="859"/>
      <c r="AR367" s="859"/>
      <c r="AS367" s="859"/>
      <c r="AT367" s="859"/>
      <c r="AU367" s="859"/>
      <c r="AV367" s="859"/>
      <c r="AW367" s="859"/>
      <c r="AX367" s="859"/>
      <c r="AY367" s="859"/>
      <c r="AZ367" s="859"/>
      <c r="BA367" s="859"/>
      <c r="BB367" s="859"/>
      <c r="BC367" s="859"/>
      <c r="BD367" s="859"/>
      <c r="BE367" s="859"/>
      <c r="BF367" s="859"/>
      <c r="BG367" s="859"/>
      <c r="BH367" s="859"/>
      <c r="BI367" s="859"/>
      <c r="BJ367" s="859"/>
    </row>
    <row r="368" spans="17:62" s="875" customFormat="1">
      <c r="Q368" s="859"/>
      <c r="R368" s="859"/>
      <c r="S368" s="859"/>
      <c r="T368" s="859"/>
      <c r="U368" s="859"/>
      <c r="V368" s="859"/>
      <c r="W368" s="877"/>
      <c r="X368" s="859"/>
      <c r="Y368" s="859"/>
      <c r="Z368" s="859"/>
      <c r="AA368" s="859"/>
      <c r="AB368" s="859"/>
      <c r="AC368" s="859"/>
      <c r="AD368" s="859"/>
      <c r="AE368" s="859"/>
      <c r="AF368" s="859"/>
      <c r="AG368" s="859"/>
      <c r="AH368" s="859"/>
      <c r="AI368" s="859"/>
      <c r="AJ368" s="859"/>
      <c r="AK368" s="859"/>
      <c r="AL368" s="859"/>
      <c r="AM368" s="859"/>
      <c r="AN368" s="859"/>
      <c r="AO368" s="859"/>
      <c r="AP368" s="859"/>
      <c r="AQ368" s="859"/>
      <c r="AR368" s="859"/>
      <c r="AS368" s="859"/>
      <c r="AT368" s="859"/>
      <c r="AU368" s="859"/>
      <c r="AV368" s="859"/>
      <c r="AW368" s="859"/>
      <c r="AX368" s="859"/>
      <c r="AY368" s="859"/>
      <c r="AZ368" s="859"/>
      <c r="BA368" s="859"/>
      <c r="BB368" s="859"/>
      <c r="BC368" s="859"/>
      <c r="BD368" s="859"/>
      <c r="BE368" s="859"/>
      <c r="BF368" s="859"/>
      <c r="BG368" s="859"/>
      <c r="BH368" s="859"/>
      <c r="BI368" s="859"/>
      <c r="BJ368" s="859"/>
    </row>
    <row r="369" spans="17:62" s="875" customFormat="1">
      <c r="Q369" s="859"/>
      <c r="R369" s="859"/>
      <c r="S369" s="859"/>
      <c r="T369" s="859"/>
      <c r="U369" s="859"/>
      <c r="V369" s="859"/>
      <c r="W369" s="877"/>
      <c r="X369" s="859"/>
      <c r="Y369" s="859"/>
      <c r="Z369" s="859"/>
      <c r="AA369" s="859"/>
      <c r="AB369" s="859"/>
      <c r="AC369" s="859"/>
      <c r="AD369" s="859"/>
      <c r="AE369" s="859"/>
      <c r="AF369" s="859"/>
      <c r="AG369" s="859"/>
      <c r="AH369" s="859"/>
      <c r="AI369" s="859"/>
      <c r="AJ369" s="859"/>
      <c r="AK369" s="859"/>
      <c r="AL369" s="859"/>
      <c r="AM369" s="859"/>
      <c r="AN369" s="859"/>
      <c r="AO369" s="859"/>
      <c r="AP369" s="859"/>
      <c r="AQ369" s="859"/>
      <c r="AR369" s="859"/>
      <c r="AS369" s="859"/>
      <c r="AT369" s="859"/>
      <c r="AU369" s="859"/>
      <c r="AV369" s="859"/>
      <c r="AW369" s="859"/>
      <c r="AX369" s="859"/>
      <c r="AY369" s="859"/>
      <c r="AZ369" s="859"/>
      <c r="BA369" s="859"/>
      <c r="BB369" s="859"/>
      <c r="BC369" s="859"/>
      <c r="BD369" s="859"/>
      <c r="BE369" s="859"/>
      <c r="BF369" s="859"/>
      <c r="BG369" s="859"/>
      <c r="BH369" s="859"/>
      <c r="BI369" s="859"/>
      <c r="BJ369" s="859"/>
    </row>
    <row r="370" spans="17:62" s="875" customFormat="1">
      <c r="Q370" s="859"/>
      <c r="R370" s="859"/>
      <c r="S370" s="859"/>
      <c r="T370" s="859"/>
      <c r="U370" s="859"/>
      <c r="V370" s="859"/>
      <c r="W370" s="877"/>
      <c r="X370" s="859"/>
      <c r="Y370" s="859"/>
      <c r="Z370" s="859"/>
      <c r="AA370" s="859"/>
      <c r="AB370" s="859"/>
      <c r="AC370" s="859"/>
      <c r="AD370" s="859"/>
      <c r="AE370" s="859"/>
      <c r="AF370" s="859"/>
      <c r="AG370" s="859"/>
      <c r="AH370" s="859"/>
      <c r="AI370" s="859"/>
      <c r="AJ370" s="859"/>
      <c r="AK370" s="859"/>
      <c r="AL370" s="859"/>
      <c r="AM370" s="859"/>
      <c r="AN370" s="859"/>
      <c r="AO370" s="859"/>
      <c r="AP370" s="859"/>
      <c r="AQ370" s="859"/>
      <c r="AR370" s="859"/>
      <c r="AS370" s="859"/>
      <c r="AT370" s="859"/>
      <c r="AU370" s="859"/>
      <c r="AV370" s="859"/>
      <c r="AW370" s="859"/>
      <c r="AX370" s="859"/>
      <c r="AY370" s="859"/>
      <c r="AZ370" s="859"/>
      <c r="BA370" s="859"/>
      <c r="BB370" s="859"/>
      <c r="BC370" s="859"/>
      <c r="BD370" s="859"/>
      <c r="BE370" s="859"/>
      <c r="BF370" s="859"/>
      <c r="BG370" s="859"/>
      <c r="BH370" s="859"/>
      <c r="BI370" s="859"/>
      <c r="BJ370" s="859"/>
    </row>
    <row r="371" spans="17:62" s="875" customFormat="1">
      <c r="Q371" s="859"/>
      <c r="R371" s="859"/>
      <c r="S371" s="859"/>
      <c r="T371" s="859"/>
      <c r="U371" s="859"/>
      <c r="V371" s="859"/>
      <c r="W371" s="877"/>
      <c r="X371" s="859"/>
      <c r="Y371" s="859"/>
      <c r="Z371" s="859"/>
      <c r="AA371" s="859"/>
      <c r="AB371" s="859"/>
      <c r="AC371" s="859"/>
      <c r="AD371" s="859"/>
      <c r="AE371" s="859"/>
      <c r="AF371" s="859"/>
      <c r="AG371" s="859"/>
      <c r="AH371" s="859"/>
      <c r="AI371" s="859"/>
      <c r="AJ371" s="859"/>
      <c r="AK371" s="859"/>
      <c r="AL371" s="859"/>
      <c r="AM371" s="859"/>
      <c r="AN371" s="859"/>
      <c r="AO371" s="859"/>
      <c r="AP371" s="859"/>
      <c r="AQ371" s="859"/>
      <c r="AR371" s="859"/>
      <c r="AS371" s="859"/>
      <c r="AT371" s="859"/>
      <c r="AU371" s="859"/>
      <c r="AV371" s="859"/>
      <c r="AW371" s="859"/>
      <c r="AX371" s="859"/>
      <c r="AY371" s="859"/>
      <c r="AZ371" s="859"/>
      <c r="BA371" s="859"/>
      <c r="BB371" s="859"/>
      <c r="BC371" s="859"/>
      <c r="BD371" s="859"/>
      <c r="BE371" s="859"/>
      <c r="BF371" s="859"/>
      <c r="BG371" s="859"/>
      <c r="BH371" s="859"/>
      <c r="BI371" s="859"/>
      <c r="BJ371" s="859"/>
    </row>
    <row r="372" spans="17:62" s="875" customFormat="1">
      <c r="Q372" s="859"/>
      <c r="R372" s="859"/>
      <c r="S372" s="859"/>
      <c r="T372" s="859"/>
      <c r="U372" s="859"/>
      <c r="V372" s="859"/>
      <c r="W372" s="877"/>
      <c r="X372" s="859"/>
      <c r="Y372" s="859"/>
      <c r="Z372" s="859"/>
      <c r="AA372" s="859"/>
      <c r="AB372" s="859"/>
      <c r="AC372" s="859"/>
      <c r="AD372" s="859"/>
      <c r="AE372" s="859"/>
      <c r="AF372" s="859"/>
      <c r="AG372" s="859"/>
      <c r="AH372" s="859"/>
      <c r="AI372" s="859"/>
      <c r="AJ372" s="859"/>
      <c r="AK372" s="859"/>
      <c r="AL372" s="859"/>
      <c r="AM372" s="859"/>
      <c r="AN372" s="859"/>
      <c r="AO372" s="859"/>
      <c r="AP372" s="859"/>
      <c r="AQ372" s="859"/>
      <c r="AR372" s="859"/>
      <c r="AS372" s="859"/>
      <c r="AT372" s="859"/>
      <c r="AU372" s="859"/>
      <c r="AV372" s="859"/>
      <c r="AW372" s="859"/>
      <c r="AX372" s="859"/>
      <c r="AY372" s="859"/>
      <c r="AZ372" s="859"/>
      <c r="BA372" s="859"/>
      <c r="BB372" s="859"/>
      <c r="BC372" s="859"/>
      <c r="BD372" s="859"/>
      <c r="BE372" s="859"/>
      <c r="BF372" s="859"/>
      <c r="BG372" s="859"/>
      <c r="BH372" s="859"/>
      <c r="BI372" s="859"/>
      <c r="BJ372" s="859"/>
    </row>
    <row r="373" spans="17:62" s="875" customFormat="1">
      <c r="Q373" s="859"/>
      <c r="R373" s="859"/>
      <c r="S373" s="859"/>
      <c r="T373" s="859"/>
      <c r="U373" s="859"/>
      <c r="V373" s="859"/>
      <c r="W373" s="877"/>
      <c r="X373" s="859"/>
      <c r="Y373" s="859"/>
      <c r="Z373" s="859"/>
      <c r="AA373" s="859"/>
      <c r="AB373" s="859"/>
      <c r="AC373" s="859"/>
      <c r="AD373" s="859"/>
      <c r="AE373" s="859"/>
      <c r="AF373" s="859"/>
      <c r="AG373" s="859"/>
      <c r="AH373" s="859"/>
      <c r="AI373" s="859"/>
      <c r="AJ373" s="859"/>
      <c r="AK373" s="859"/>
      <c r="AL373" s="859"/>
      <c r="AM373" s="859"/>
      <c r="AN373" s="859"/>
      <c r="AO373" s="859"/>
      <c r="AP373" s="859"/>
      <c r="AQ373" s="859"/>
      <c r="AR373" s="859"/>
      <c r="AS373" s="859"/>
      <c r="AT373" s="859"/>
      <c r="AU373" s="859"/>
      <c r="AV373" s="859"/>
      <c r="AW373" s="859"/>
      <c r="AX373" s="859"/>
      <c r="AY373" s="859"/>
      <c r="AZ373" s="859"/>
      <c r="BA373" s="859"/>
      <c r="BB373" s="859"/>
      <c r="BC373" s="859"/>
      <c r="BD373" s="859"/>
      <c r="BE373" s="859"/>
      <c r="BF373" s="859"/>
      <c r="BG373" s="859"/>
      <c r="BH373" s="859"/>
      <c r="BI373" s="859"/>
      <c r="BJ373" s="859"/>
    </row>
    <row r="374" spans="17:62" s="875" customFormat="1">
      <c r="Q374" s="859"/>
      <c r="R374" s="859"/>
      <c r="S374" s="859"/>
      <c r="T374" s="859"/>
      <c r="U374" s="859"/>
      <c r="V374" s="859"/>
      <c r="W374" s="877"/>
      <c r="X374" s="859"/>
      <c r="Y374" s="859"/>
      <c r="Z374" s="859"/>
      <c r="AA374" s="859"/>
      <c r="AB374" s="859"/>
      <c r="AC374" s="859"/>
      <c r="AD374" s="859"/>
      <c r="AE374" s="859"/>
      <c r="AF374" s="859"/>
      <c r="AG374" s="859"/>
      <c r="AH374" s="859"/>
      <c r="AI374" s="859"/>
      <c r="AJ374" s="859"/>
      <c r="AK374" s="859"/>
      <c r="AL374" s="859"/>
      <c r="AM374" s="859"/>
      <c r="AN374" s="859"/>
      <c r="AO374" s="859"/>
      <c r="AP374" s="859"/>
      <c r="AQ374" s="859"/>
      <c r="AR374" s="859"/>
      <c r="AS374" s="859"/>
      <c r="AT374" s="859"/>
      <c r="AU374" s="859"/>
      <c r="AV374" s="859"/>
      <c r="AW374" s="859"/>
      <c r="AX374" s="859"/>
      <c r="AY374" s="859"/>
      <c r="AZ374" s="859"/>
      <c r="BA374" s="859"/>
      <c r="BB374" s="859"/>
      <c r="BC374" s="859"/>
      <c r="BD374" s="859"/>
      <c r="BE374" s="859"/>
      <c r="BF374" s="859"/>
      <c r="BG374" s="859"/>
      <c r="BH374" s="859"/>
      <c r="BI374" s="859"/>
      <c r="BJ374" s="859"/>
    </row>
    <row r="375" spans="17:62" s="875" customFormat="1">
      <c r="Q375" s="859"/>
      <c r="R375" s="859"/>
      <c r="S375" s="859"/>
      <c r="T375" s="859"/>
      <c r="U375" s="859"/>
      <c r="V375" s="859"/>
      <c r="W375" s="877"/>
      <c r="X375" s="859"/>
      <c r="Y375" s="859"/>
      <c r="Z375" s="859"/>
      <c r="AA375" s="859"/>
      <c r="AB375" s="859"/>
      <c r="AC375" s="859"/>
      <c r="AD375" s="859"/>
      <c r="AE375" s="859"/>
      <c r="AF375" s="859"/>
      <c r="AG375" s="859"/>
      <c r="AH375" s="859"/>
      <c r="AI375" s="859"/>
      <c r="AJ375" s="859"/>
      <c r="AK375" s="859"/>
      <c r="AL375" s="859"/>
      <c r="AM375" s="859"/>
      <c r="AN375" s="859"/>
      <c r="AO375" s="859"/>
      <c r="AP375" s="859"/>
      <c r="AQ375" s="859"/>
      <c r="AR375" s="859"/>
      <c r="AS375" s="859"/>
      <c r="AT375" s="859"/>
      <c r="AU375" s="859"/>
      <c r="AV375" s="859"/>
      <c r="AW375" s="859"/>
      <c r="AX375" s="859"/>
      <c r="AY375" s="859"/>
      <c r="AZ375" s="859"/>
      <c r="BA375" s="859"/>
      <c r="BB375" s="859"/>
      <c r="BC375" s="859"/>
      <c r="BD375" s="859"/>
      <c r="BE375" s="859"/>
      <c r="BF375" s="859"/>
      <c r="BG375" s="859"/>
      <c r="BH375" s="859"/>
      <c r="BI375" s="859"/>
      <c r="BJ375" s="859"/>
    </row>
    <row r="376" spans="17:62" s="875" customFormat="1">
      <c r="Q376" s="859"/>
      <c r="R376" s="859"/>
      <c r="S376" s="859"/>
      <c r="T376" s="859"/>
      <c r="U376" s="859"/>
      <c r="V376" s="859"/>
      <c r="W376" s="877"/>
      <c r="X376" s="859"/>
      <c r="Y376" s="859"/>
      <c r="Z376" s="859"/>
      <c r="AA376" s="859"/>
      <c r="AB376" s="859"/>
      <c r="AC376" s="859"/>
      <c r="AD376" s="859"/>
      <c r="AE376" s="859"/>
      <c r="AF376" s="859"/>
      <c r="AG376" s="859"/>
      <c r="AH376" s="859"/>
      <c r="AI376" s="859"/>
      <c r="AJ376" s="859"/>
      <c r="AK376" s="859"/>
      <c r="AL376" s="859"/>
      <c r="AM376" s="859"/>
      <c r="AN376" s="859"/>
      <c r="AO376" s="859"/>
      <c r="AP376" s="859"/>
      <c r="AQ376" s="859"/>
      <c r="AR376" s="859"/>
      <c r="AS376" s="859"/>
      <c r="AT376" s="859"/>
      <c r="AU376" s="859"/>
      <c r="AV376" s="859"/>
      <c r="AW376" s="859"/>
      <c r="AX376" s="859"/>
      <c r="AY376" s="859"/>
      <c r="AZ376" s="859"/>
      <c r="BA376" s="859"/>
      <c r="BB376" s="859"/>
      <c r="BC376" s="859"/>
      <c r="BD376" s="859"/>
      <c r="BE376" s="859"/>
      <c r="BF376" s="859"/>
      <c r="BG376" s="859"/>
      <c r="BH376" s="859"/>
      <c r="BI376" s="859"/>
      <c r="BJ376" s="859"/>
    </row>
    <row r="377" spans="17:62" s="875" customFormat="1">
      <c r="Q377" s="859"/>
      <c r="R377" s="859"/>
      <c r="S377" s="859"/>
      <c r="T377" s="859"/>
      <c r="U377" s="859"/>
      <c r="V377" s="859"/>
      <c r="W377" s="877"/>
      <c r="X377" s="859"/>
      <c r="Y377" s="859"/>
      <c r="Z377" s="859"/>
      <c r="AA377" s="859"/>
      <c r="AB377" s="859"/>
      <c r="AC377" s="859"/>
      <c r="AD377" s="859"/>
      <c r="AE377" s="859"/>
      <c r="AF377" s="859"/>
      <c r="AG377" s="859"/>
      <c r="AH377" s="859"/>
      <c r="AI377" s="859"/>
      <c r="AJ377" s="859"/>
      <c r="AK377" s="859"/>
      <c r="AL377" s="859"/>
      <c r="AM377" s="859"/>
      <c r="AN377" s="859"/>
      <c r="AO377" s="859"/>
      <c r="AP377" s="859"/>
      <c r="AQ377" s="859"/>
      <c r="AR377" s="859"/>
      <c r="AS377" s="859"/>
      <c r="AT377" s="859"/>
      <c r="AU377" s="859"/>
      <c r="AV377" s="859"/>
      <c r="AW377" s="859"/>
      <c r="AX377" s="859"/>
      <c r="AY377" s="859"/>
      <c r="AZ377" s="859"/>
      <c r="BA377" s="859"/>
      <c r="BB377" s="859"/>
      <c r="BC377" s="859"/>
      <c r="BD377" s="859"/>
      <c r="BE377" s="859"/>
      <c r="BF377" s="859"/>
      <c r="BG377" s="859"/>
      <c r="BH377" s="859"/>
      <c r="BI377" s="859"/>
      <c r="BJ377" s="859"/>
    </row>
    <row r="378" spans="17:62" s="875" customFormat="1">
      <c r="Q378" s="859"/>
      <c r="R378" s="859"/>
      <c r="S378" s="859"/>
      <c r="T378" s="859"/>
      <c r="U378" s="859"/>
      <c r="V378" s="859"/>
      <c r="W378" s="877"/>
      <c r="X378" s="859"/>
      <c r="Y378" s="859"/>
      <c r="Z378" s="859"/>
      <c r="AA378" s="859"/>
      <c r="AB378" s="859"/>
      <c r="AC378" s="859"/>
      <c r="AD378" s="859"/>
      <c r="AE378" s="859"/>
      <c r="AF378" s="859"/>
      <c r="AG378" s="859"/>
      <c r="AH378" s="859"/>
      <c r="AI378" s="859"/>
      <c r="AJ378" s="859"/>
      <c r="AK378" s="859"/>
      <c r="AL378" s="859"/>
      <c r="AM378" s="859"/>
      <c r="AN378" s="859"/>
      <c r="AO378" s="859"/>
      <c r="AP378" s="859"/>
      <c r="AQ378" s="859"/>
      <c r="AR378" s="859"/>
      <c r="AS378" s="859"/>
      <c r="AT378" s="859"/>
      <c r="AU378" s="859"/>
      <c r="AV378" s="859"/>
      <c r="AW378" s="859"/>
      <c r="AX378" s="859"/>
      <c r="AY378" s="859"/>
      <c r="AZ378" s="859"/>
      <c r="BA378" s="859"/>
      <c r="BB378" s="859"/>
      <c r="BC378" s="859"/>
      <c r="BD378" s="859"/>
      <c r="BE378" s="859"/>
      <c r="BF378" s="859"/>
      <c r="BG378" s="859"/>
      <c r="BH378" s="859"/>
      <c r="BI378" s="859"/>
      <c r="BJ378" s="859"/>
    </row>
    <row r="379" spans="17:62" s="875" customFormat="1">
      <c r="Q379" s="859"/>
      <c r="R379" s="859"/>
      <c r="S379" s="859"/>
      <c r="T379" s="859"/>
      <c r="U379" s="859"/>
      <c r="V379" s="859"/>
      <c r="W379" s="877"/>
      <c r="X379" s="859"/>
      <c r="Y379" s="859"/>
      <c r="Z379" s="859"/>
      <c r="AA379" s="859"/>
      <c r="AB379" s="859"/>
      <c r="AC379" s="859"/>
      <c r="AD379" s="859"/>
      <c r="AE379" s="859"/>
      <c r="AF379" s="859"/>
      <c r="AG379" s="859"/>
      <c r="AH379" s="859"/>
      <c r="AI379" s="859"/>
      <c r="AJ379" s="859"/>
      <c r="AK379" s="859"/>
      <c r="AL379" s="859"/>
      <c r="AM379" s="859"/>
      <c r="AN379" s="859"/>
      <c r="AO379" s="859"/>
      <c r="AP379" s="859"/>
      <c r="AQ379" s="859"/>
      <c r="AR379" s="859"/>
      <c r="AS379" s="859"/>
      <c r="AT379" s="859"/>
      <c r="AU379" s="859"/>
      <c r="AV379" s="859"/>
      <c r="AW379" s="859"/>
      <c r="AX379" s="859"/>
      <c r="AY379" s="859"/>
      <c r="AZ379" s="859"/>
      <c r="BA379" s="859"/>
      <c r="BB379" s="859"/>
      <c r="BC379" s="859"/>
      <c r="BD379" s="859"/>
      <c r="BE379" s="859"/>
      <c r="BF379" s="859"/>
      <c r="BG379" s="859"/>
      <c r="BH379" s="859"/>
      <c r="BI379" s="859"/>
      <c r="BJ379" s="859"/>
    </row>
    <row r="380" spans="17:62" s="875" customFormat="1">
      <c r="Q380" s="859"/>
      <c r="R380" s="859"/>
      <c r="S380" s="859"/>
      <c r="T380" s="859"/>
      <c r="U380" s="859"/>
      <c r="V380" s="859"/>
      <c r="W380" s="877"/>
      <c r="X380" s="859"/>
      <c r="Y380" s="859"/>
      <c r="Z380" s="859"/>
      <c r="AA380" s="859"/>
      <c r="AB380" s="859"/>
      <c r="AC380" s="859"/>
      <c r="AD380" s="859"/>
      <c r="AE380" s="859"/>
      <c r="AF380" s="859"/>
      <c r="AG380" s="859"/>
      <c r="AH380" s="859"/>
      <c r="AI380" s="859"/>
      <c r="AJ380" s="859"/>
      <c r="AK380" s="859"/>
      <c r="AL380" s="859"/>
      <c r="AM380" s="859"/>
      <c r="AN380" s="859"/>
      <c r="AO380" s="859"/>
      <c r="AP380" s="859"/>
      <c r="AQ380" s="859"/>
      <c r="AR380" s="859"/>
      <c r="AS380" s="859"/>
      <c r="AT380" s="859"/>
      <c r="AU380" s="859"/>
      <c r="AV380" s="859"/>
      <c r="AW380" s="859"/>
      <c r="AX380" s="859"/>
      <c r="AY380" s="859"/>
      <c r="AZ380" s="859"/>
      <c r="BA380" s="859"/>
      <c r="BB380" s="859"/>
      <c r="BC380" s="859"/>
      <c r="BD380" s="859"/>
      <c r="BE380" s="859"/>
      <c r="BF380" s="859"/>
      <c r="BG380" s="859"/>
      <c r="BH380" s="859"/>
      <c r="BI380" s="859"/>
      <c r="BJ380" s="859"/>
    </row>
    <row r="381" spans="17:62" s="875" customFormat="1">
      <c r="Q381" s="859"/>
      <c r="R381" s="859"/>
      <c r="S381" s="859"/>
      <c r="T381" s="859"/>
      <c r="U381" s="859"/>
      <c r="V381" s="859"/>
      <c r="W381" s="877"/>
      <c r="X381" s="859"/>
      <c r="Y381" s="859"/>
      <c r="Z381" s="859"/>
      <c r="AA381" s="859"/>
      <c r="AB381" s="859"/>
      <c r="AC381" s="859"/>
      <c r="AD381" s="859"/>
      <c r="AE381" s="859"/>
      <c r="AF381" s="859"/>
      <c r="AG381" s="859"/>
      <c r="AH381" s="859"/>
      <c r="AI381" s="859"/>
      <c r="AJ381" s="859"/>
      <c r="AK381" s="859"/>
      <c r="AL381" s="859"/>
      <c r="AM381" s="859"/>
      <c r="AN381" s="859"/>
      <c r="AO381" s="859"/>
      <c r="AP381" s="859"/>
      <c r="AQ381" s="859"/>
      <c r="AR381" s="859"/>
      <c r="AS381" s="859"/>
      <c r="AT381" s="859"/>
      <c r="AU381" s="859"/>
      <c r="AV381" s="859"/>
      <c r="AW381" s="859"/>
      <c r="AX381" s="859"/>
      <c r="AY381" s="859"/>
      <c r="AZ381" s="859"/>
      <c r="BA381" s="859"/>
      <c r="BB381" s="859"/>
      <c r="BC381" s="859"/>
      <c r="BD381" s="859"/>
      <c r="BE381" s="859"/>
      <c r="BF381" s="859"/>
      <c r="BG381" s="859"/>
      <c r="BH381" s="859"/>
      <c r="BI381" s="859"/>
      <c r="BJ381" s="859"/>
    </row>
    <row r="382" spans="17:62" s="875" customFormat="1">
      <c r="Q382" s="859"/>
      <c r="R382" s="859"/>
      <c r="S382" s="859"/>
      <c r="T382" s="859"/>
      <c r="U382" s="859"/>
      <c r="V382" s="859"/>
      <c r="W382" s="877"/>
      <c r="X382" s="859"/>
      <c r="Y382" s="859"/>
      <c r="Z382" s="859"/>
      <c r="AA382" s="859"/>
      <c r="AB382" s="859"/>
      <c r="AC382" s="859"/>
      <c r="AD382" s="859"/>
      <c r="AE382" s="859"/>
      <c r="AF382" s="859"/>
      <c r="AG382" s="859"/>
      <c r="AH382" s="859"/>
      <c r="AI382" s="859"/>
      <c r="AJ382" s="859"/>
      <c r="AK382" s="859"/>
      <c r="AL382" s="859"/>
      <c r="AM382" s="859"/>
      <c r="AN382" s="859"/>
      <c r="AO382" s="859"/>
      <c r="AP382" s="859"/>
      <c r="AQ382" s="859"/>
      <c r="AR382" s="859"/>
      <c r="AS382" s="859"/>
      <c r="AT382" s="859"/>
      <c r="AU382" s="859"/>
      <c r="AV382" s="859"/>
      <c r="AW382" s="859"/>
      <c r="AX382" s="859"/>
      <c r="AY382" s="859"/>
      <c r="AZ382" s="859"/>
      <c r="BA382" s="859"/>
      <c r="BB382" s="859"/>
      <c r="BC382" s="859"/>
      <c r="BD382" s="859"/>
      <c r="BE382" s="859"/>
      <c r="BF382" s="859"/>
      <c r="BG382" s="859"/>
      <c r="BH382" s="859"/>
      <c r="BI382" s="859"/>
      <c r="BJ382" s="859"/>
    </row>
    <row r="383" spans="17:62" s="875" customFormat="1">
      <c r="Q383" s="859"/>
      <c r="R383" s="859"/>
      <c r="S383" s="859"/>
      <c r="T383" s="859"/>
      <c r="U383" s="859"/>
      <c r="V383" s="859"/>
      <c r="W383" s="877"/>
      <c r="X383" s="859"/>
      <c r="Y383" s="859"/>
      <c r="Z383" s="859"/>
      <c r="AA383" s="859"/>
      <c r="AB383" s="859"/>
      <c r="AC383" s="859"/>
      <c r="AD383" s="859"/>
      <c r="AE383" s="859"/>
      <c r="AF383" s="859"/>
      <c r="AG383" s="859"/>
      <c r="AH383" s="859"/>
      <c r="AI383" s="859"/>
      <c r="AJ383" s="859"/>
      <c r="AK383" s="859"/>
      <c r="AL383" s="859"/>
      <c r="AM383" s="859"/>
      <c r="AN383" s="859"/>
      <c r="AO383" s="859"/>
      <c r="AP383" s="859"/>
      <c r="AQ383" s="859"/>
      <c r="AR383" s="859"/>
      <c r="AS383" s="859"/>
      <c r="AT383" s="859"/>
      <c r="AU383" s="859"/>
      <c r="AV383" s="859"/>
      <c r="AW383" s="859"/>
      <c r="AX383" s="859"/>
      <c r="AY383" s="859"/>
      <c r="AZ383" s="859"/>
      <c r="BA383" s="859"/>
      <c r="BB383" s="859"/>
      <c r="BC383" s="859"/>
      <c r="BD383" s="859"/>
      <c r="BE383" s="859"/>
      <c r="BF383" s="859"/>
      <c r="BG383" s="859"/>
      <c r="BH383" s="859"/>
      <c r="BI383" s="859"/>
      <c r="BJ383" s="859"/>
    </row>
    <row r="384" spans="17:62" s="875" customFormat="1">
      <c r="Q384" s="859"/>
      <c r="R384" s="859"/>
      <c r="S384" s="859"/>
      <c r="T384" s="859"/>
      <c r="U384" s="859"/>
      <c r="V384" s="859"/>
      <c r="W384" s="877"/>
      <c r="X384" s="859"/>
      <c r="Y384" s="859"/>
      <c r="Z384" s="859"/>
      <c r="AA384" s="859"/>
      <c r="AB384" s="859"/>
      <c r="AC384" s="859"/>
      <c r="AD384" s="859"/>
      <c r="AE384" s="859"/>
      <c r="AF384" s="859"/>
      <c r="AG384" s="859"/>
      <c r="AH384" s="859"/>
      <c r="AI384" s="859"/>
      <c r="AJ384" s="859"/>
      <c r="AK384" s="859"/>
      <c r="AL384" s="859"/>
      <c r="AM384" s="859"/>
      <c r="AN384" s="859"/>
      <c r="AO384" s="859"/>
      <c r="AP384" s="859"/>
      <c r="AQ384" s="859"/>
      <c r="AR384" s="859"/>
      <c r="AS384" s="859"/>
      <c r="AT384" s="859"/>
      <c r="AU384" s="859"/>
      <c r="AV384" s="859"/>
      <c r="AW384" s="859"/>
      <c r="AX384" s="859"/>
      <c r="AY384" s="859"/>
      <c r="AZ384" s="859"/>
      <c r="BA384" s="859"/>
      <c r="BB384" s="859"/>
      <c r="BC384" s="859"/>
      <c r="BD384" s="859"/>
      <c r="BE384" s="859"/>
      <c r="BF384" s="859"/>
      <c r="BG384" s="859"/>
      <c r="BH384" s="859"/>
      <c r="BI384" s="859"/>
      <c r="BJ384" s="859"/>
    </row>
    <row r="385" spans="17:62" s="875" customFormat="1">
      <c r="Q385" s="859"/>
      <c r="R385" s="859"/>
      <c r="S385" s="859"/>
      <c r="T385" s="859"/>
      <c r="U385" s="859"/>
      <c r="V385" s="859"/>
      <c r="W385" s="877"/>
      <c r="X385" s="859"/>
      <c r="Y385" s="859"/>
      <c r="Z385" s="859"/>
      <c r="AA385" s="859"/>
      <c r="AB385" s="859"/>
      <c r="AC385" s="859"/>
      <c r="AD385" s="859"/>
      <c r="AE385" s="859"/>
      <c r="AF385" s="859"/>
      <c r="AG385" s="859"/>
      <c r="AH385" s="859"/>
      <c r="AI385" s="859"/>
      <c r="AJ385" s="859"/>
      <c r="AK385" s="859"/>
      <c r="AL385" s="859"/>
      <c r="AM385" s="859"/>
      <c r="AN385" s="859"/>
      <c r="AO385" s="859"/>
      <c r="AP385" s="859"/>
      <c r="AQ385" s="859"/>
      <c r="AR385" s="859"/>
      <c r="AS385" s="859"/>
      <c r="AT385" s="859"/>
      <c r="AU385" s="859"/>
      <c r="AV385" s="859"/>
      <c r="AW385" s="859"/>
      <c r="AX385" s="859"/>
      <c r="AY385" s="859"/>
      <c r="AZ385" s="859"/>
      <c r="BA385" s="859"/>
      <c r="BB385" s="859"/>
      <c r="BC385" s="859"/>
      <c r="BD385" s="859"/>
      <c r="BE385" s="859"/>
      <c r="BF385" s="859"/>
      <c r="BG385" s="859"/>
      <c r="BH385" s="859"/>
      <c r="BI385" s="859"/>
      <c r="BJ385" s="859"/>
    </row>
    <row r="386" spans="17:62" s="875" customFormat="1">
      <c r="Q386" s="859"/>
      <c r="R386" s="859"/>
      <c r="S386" s="859"/>
      <c r="T386" s="859"/>
      <c r="U386" s="859"/>
      <c r="V386" s="859"/>
      <c r="W386" s="877"/>
      <c r="X386" s="859"/>
      <c r="Y386" s="859"/>
      <c r="Z386" s="859"/>
      <c r="AA386" s="859"/>
      <c r="AB386" s="859"/>
      <c r="AC386" s="859"/>
      <c r="AD386" s="859"/>
      <c r="AE386" s="859"/>
      <c r="AF386" s="859"/>
      <c r="AG386" s="859"/>
      <c r="AH386" s="859"/>
      <c r="AI386" s="859"/>
      <c r="AJ386" s="859"/>
      <c r="AK386" s="859"/>
      <c r="AL386" s="859"/>
      <c r="AM386" s="859"/>
      <c r="AN386" s="859"/>
      <c r="AO386" s="859"/>
      <c r="AP386" s="859"/>
      <c r="AQ386" s="859"/>
      <c r="AR386" s="859"/>
      <c r="AS386" s="859"/>
      <c r="AT386" s="859"/>
      <c r="AU386" s="859"/>
      <c r="AV386" s="859"/>
      <c r="AW386" s="859"/>
      <c r="AX386" s="859"/>
      <c r="AY386" s="859"/>
      <c r="AZ386" s="859"/>
      <c r="BA386" s="859"/>
      <c r="BB386" s="859"/>
      <c r="BC386" s="859"/>
      <c r="BD386" s="859"/>
      <c r="BE386" s="859"/>
      <c r="BF386" s="859"/>
      <c r="BG386" s="859"/>
      <c r="BH386" s="859"/>
      <c r="BI386" s="859"/>
      <c r="BJ386" s="859"/>
    </row>
    <row r="387" spans="17:62" s="875" customFormat="1">
      <c r="Q387" s="859"/>
      <c r="R387" s="859"/>
      <c r="S387" s="859"/>
      <c r="T387" s="859"/>
      <c r="U387" s="859"/>
      <c r="V387" s="859"/>
      <c r="W387" s="877"/>
      <c r="X387" s="859"/>
      <c r="Y387" s="859"/>
      <c r="Z387" s="859"/>
      <c r="AA387" s="859"/>
      <c r="AB387" s="859"/>
      <c r="AC387" s="859"/>
      <c r="AD387" s="859"/>
      <c r="AE387" s="859"/>
      <c r="AF387" s="859"/>
      <c r="AG387" s="859"/>
      <c r="AH387" s="859"/>
      <c r="AI387" s="859"/>
      <c r="AJ387" s="859"/>
      <c r="AK387" s="859"/>
      <c r="AL387" s="859"/>
      <c r="AM387" s="859"/>
      <c r="AN387" s="859"/>
      <c r="AO387" s="859"/>
      <c r="AP387" s="859"/>
      <c r="AQ387" s="859"/>
      <c r="AR387" s="859"/>
      <c r="AS387" s="859"/>
      <c r="AT387" s="859"/>
      <c r="AU387" s="859"/>
      <c r="AV387" s="859"/>
      <c r="AW387" s="859"/>
      <c r="AX387" s="859"/>
      <c r="AY387" s="859"/>
      <c r="AZ387" s="859"/>
      <c r="BA387" s="859"/>
      <c r="BB387" s="859"/>
      <c r="BC387" s="859"/>
      <c r="BD387" s="859"/>
      <c r="BE387" s="859"/>
      <c r="BF387" s="859"/>
      <c r="BG387" s="859"/>
      <c r="BH387" s="859"/>
      <c r="BI387" s="859"/>
      <c r="BJ387" s="859"/>
    </row>
    <row r="388" spans="17:62" s="875" customFormat="1">
      <c r="Q388" s="859"/>
      <c r="R388" s="859"/>
      <c r="S388" s="859"/>
      <c r="T388" s="859"/>
      <c r="U388" s="859"/>
      <c r="V388" s="859"/>
      <c r="W388" s="877"/>
      <c r="X388" s="859"/>
      <c r="Y388" s="859"/>
      <c r="Z388" s="859"/>
      <c r="AA388" s="859"/>
      <c r="AB388" s="859"/>
      <c r="AC388" s="859"/>
      <c r="AD388" s="859"/>
      <c r="AE388" s="859"/>
      <c r="AF388" s="859"/>
      <c r="AG388" s="859"/>
      <c r="AH388" s="859"/>
      <c r="AI388" s="859"/>
      <c r="AJ388" s="859"/>
      <c r="AK388" s="859"/>
      <c r="AL388" s="859"/>
      <c r="AM388" s="859"/>
      <c r="AN388" s="859"/>
      <c r="AO388" s="859"/>
      <c r="AP388" s="859"/>
      <c r="AQ388" s="859"/>
      <c r="AR388" s="859"/>
      <c r="AS388" s="859"/>
      <c r="AT388" s="859"/>
      <c r="AU388" s="859"/>
      <c r="AV388" s="859"/>
      <c r="AW388" s="859"/>
      <c r="AX388" s="859"/>
      <c r="AY388" s="859"/>
      <c r="AZ388" s="859"/>
      <c r="BA388" s="859"/>
      <c r="BB388" s="859"/>
      <c r="BC388" s="859"/>
      <c r="BD388" s="859"/>
      <c r="BE388" s="859"/>
      <c r="BF388" s="859"/>
      <c r="BG388" s="859"/>
      <c r="BH388" s="859"/>
      <c r="BI388" s="859"/>
      <c r="BJ388" s="859"/>
    </row>
    <row r="389" spans="17:62" s="875" customFormat="1">
      <c r="Q389" s="859"/>
      <c r="R389" s="859"/>
      <c r="S389" s="859"/>
      <c r="T389" s="859"/>
      <c r="U389" s="859"/>
      <c r="V389" s="859"/>
      <c r="W389" s="877"/>
      <c r="X389" s="859"/>
      <c r="Y389" s="859"/>
      <c r="Z389" s="859"/>
      <c r="AA389" s="859"/>
      <c r="AB389" s="859"/>
      <c r="AC389" s="859"/>
      <c r="AD389" s="859"/>
      <c r="AE389" s="859"/>
      <c r="AF389" s="859"/>
      <c r="AG389" s="859"/>
      <c r="AH389" s="859"/>
      <c r="AI389" s="859"/>
      <c r="AJ389" s="859"/>
      <c r="AK389" s="859"/>
      <c r="AL389" s="859"/>
      <c r="AM389" s="859"/>
      <c r="AN389" s="859"/>
      <c r="AO389" s="859"/>
      <c r="AP389" s="859"/>
      <c r="AQ389" s="859"/>
      <c r="AR389" s="859"/>
      <c r="AS389" s="859"/>
      <c r="AT389" s="859"/>
      <c r="AU389" s="859"/>
      <c r="AV389" s="859"/>
      <c r="AW389" s="859"/>
      <c r="AX389" s="859"/>
      <c r="AY389" s="859"/>
      <c r="AZ389" s="859"/>
      <c r="BA389" s="859"/>
      <c r="BB389" s="859"/>
      <c r="BC389" s="859"/>
      <c r="BD389" s="859"/>
      <c r="BE389" s="859"/>
      <c r="BF389" s="859"/>
      <c r="BG389" s="859"/>
      <c r="BH389" s="859"/>
      <c r="BI389" s="859"/>
      <c r="BJ389" s="859"/>
    </row>
    <row r="390" spans="17:62" s="875" customFormat="1">
      <c r="Q390" s="859"/>
      <c r="R390" s="859"/>
      <c r="S390" s="859"/>
      <c r="T390" s="859"/>
      <c r="U390" s="859"/>
      <c r="V390" s="859"/>
      <c r="W390" s="877"/>
      <c r="X390" s="859"/>
      <c r="Y390" s="859"/>
      <c r="Z390" s="859"/>
      <c r="AA390" s="859"/>
      <c r="AB390" s="859"/>
      <c r="AC390" s="859"/>
      <c r="AD390" s="859"/>
      <c r="AE390" s="859"/>
      <c r="AF390" s="859"/>
      <c r="AG390" s="859"/>
      <c r="AH390" s="859"/>
      <c r="AI390" s="859"/>
      <c r="AJ390" s="859"/>
      <c r="AK390" s="859"/>
      <c r="AL390" s="859"/>
      <c r="AM390" s="859"/>
      <c r="AN390" s="859"/>
      <c r="AO390" s="859"/>
      <c r="AP390" s="859"/>
      <c r="AQ390" s="859"/>
      <c r="AR390" s="859"/>
      <c r="AS390" s="859"/>
      <c r="AT390" s="859"/>
      <c r="AU390" s="859"/>
      <c r="AV390" s="859"/>
      <c r="AW390" s="859"/>
      <c r="AX390" s="859"/>
      <c r="AY390" s="859"/>
      <c r="AZ390" s="859"/>
      <c r="BA390" s="859"/>
      <c r="BB390" s="859"/>
      <c r="BC390" s="859"/>
      <c r="BD390" s="859"/>
      <c r="BE390" s="859"/>
      <c r="BF390" s="859"/>
      <c r="BG390" s="859"/>
      <c r="BH390" s="859"/>
      <c r="BI390" s="859"/>
      <c r="BJ390" s="859"/>
    </row>
    <row r="391" spans="17:62" s="875" customFormat="1">
      <c r="Q391" s="859"/>
      <c r="R391" s="859"/>
      <c r="S391" s="859"/>
      <c r="T391" s="859"/>
      <c r="U391" s="859"/>
      <c r="V391" s="859"/>
      <c r="W391" s="877"/>
      <c r="X391" s="859"/>
      <c r="Y391" s="859"/>
      <c r="Z391" s="859"/>
      <c r="AA391" s="859"/>
      <c r="AB391" s="859"/>
      <c r="AC391" s="859"/>
      <c r="AD391" s="859"/>
      <c r="AE391" s="859"/>
      <c r="AF391" s="859"/>
      <c r="AG391" s="859"/>
      <c r="AH391" s="859"/>
      <c r="AI391" s="859"/>
      <c r="AJ391" s="859"/>
      <c r="AK391" s="859"/>
      <c r="AL391" s="859"/>
      <c r="AM391" s="859"/>
      <c r="AN391" s="859"/>
      <c r="AO391" s="859"/>
      <c r="AP391" s="859"/>
      <c r="AQ391" s="859"/>
      <c r="AR391" s="859"/>
      <c r="AS391" s="859"/>
      <c r="AT391" s="859"/>
      <c r="AU391" s="859"/>
      <c r="AV391" s="859"/>
      <c r="AW391" s="859"/>
      <c r="AX391" s="859"/>
      <c r="AY391" s="859"/>
      <c r="AZ391" s="859"/>
      <c r="BA391" s="859"/>
      <c r="BB391" s="859"/>
      <c r="BC391" s="859"/>
      <c r="BD391" s="859"/>
      <c r="BE391" s="859"/>
      <c r="BF391" s="859"/>
      <c r="BG391" s="859"/>
      <c r="BH391" s="859"/>
      <c r="BI391" s="859"/>
      <c r="BJ391" s="859"/>
    </row>
    <row r="392" spans="17:62" s="875" customFormat="1">
      <c r="Q392" s="859"/>
      <c r="R392" s="859"/>
      <c r="S392" s="859"/>
      <c r="T392" s="859"/>
      <c r="U392" s="859"/>
      <c r="V392" s="859"/>
      <c r="W392" s="877"/>
      <c r="X392" s="859"/>
      <c r="Y392" s="859"/>
      <c r="Z392" s="859"/>
      <c r="AA392" s="859"/>
      <c r="AB392" s="859"/>
      <c r="AC392" s="859"/>
      <c r="AD392" s="859"/>
      <c r="AE392" s="859"/>
      <c r="AF392" s="859"/>
      <c r="AG392" s="859"/>
      <c r="AH392" s="859"/>
      <c r="AI392" s="859"/>
      <c r="AJ392" s="859"/>
      <c r="AK392" s="859"/>
      <c r="AL392" s="859"/>
      <c r="AM392" s="859"/>
      <c r="AN392" s="859"/>
      <c r="AO392" s="859"/>
      <c r="AP392" s="859"/>
      <c r="AQ392" s="859"/>
      <c r="AR392" s="859"/>
      <c r="AS392" s="859"/>
      <c r="AT392" s="859"/>
      <c r="AU392" s="859"/>
      <c r="AV392" s="859"/>
      <c r="AW392" s="859"/>
      <c r="AX392" s="859"/>
      <c r="AY392" s="859"/>
      <c r="AZ392" s="859"/>
      <c r="BA392" s="859"/>
      <c r="BB392" s="859"/>
      <c r="BC392" s="859"/>
      <c r="BD392" s="859"/>
      <c r="BE392" s="859"/>
      <c r="BF392" s="859"/>
      <c r="BG392" s="859"/>
      <c r="BH392" s="859"/>
      <c r="BI392" s="859"/>
      <c r="BJ392" s="859"/>
    </row>
    <row r="393" spans="17:62" s="875" customFormat="1">
      <c r="Q393" s="859"/>
      <c r="R393" s="859"/>
      <c r="S393" s="859"/>
      <c r="T393" s="859"/>
      <c r="U393" s="859"/>
      <c r="V393" s="859"/>
      <c r="W393" s="877"/>
      <c r="X393" s="859"/>
      <c r="Y393" s="859"/>
      <c r="Z393" s="859"/>
      <c r="AA393" s="859"/>
      <c r="AB393" s="859"/>
      <c r="AC393" s="859"/>
      <c r="AD393" s="859"/>
      <c r="AE393" s="859"/>
      <c r="AF393" s="859"/>
      <c r="AG393" s="859"/>
      <c r="AH393" s="859"/>
      <c r="AI393" s="859"/>
      <c r="AJ393" s="859"/>
      <c r="AK393" s="859"/>
      <c r="AL393" s="859"/>
      <c r="AM393" s="859"/>
      <c r="AN393" s="859"/>
      <c r="AO393" s="859"/>
      <c r="AP393" s="859"/>
      <c r="AQ393" s="859"/>
      <c r="AR393" s="859"/>
      <c r="AS393" s="859"/>
      <c r="AT393" s="859"/>
      <c r="AU393" s="859"/>
      <c r="AV393" s="859"/>
      <c r="AW393" s="859"/>
      <c r="AX393" s="859"/>
      <c r="AY393" s="859"/>
      <c r="AZ393" s="859"/>
      <c r="BA393" s="859"/>
      <c r="BB393" s="859"/>
      <c r="BC393" s="859"/>
      <c r="BD393" s="859"/>
      <c r="BE393" s="859"/>
      <c r="BF393" s="859"/>
      <c r="BG393" s="859"/>
      <c r="BH393" s="859"/>
      <c r="BI393" s="859"/>
      <c r="BJ393" s="859"/>
    </row>
    <row r="394" spans="17:62" s="875" customFormat="1">
      <c r="Q394" s="859"/>
      <c r="R394" s="859"/>
      <c r="S394" s="859"/>
      <c r="T394" s="859"/>
      <c r="U394" s="859"/>
      <c r="V394" s="859"/>
      <c r="W394" s="877"/>
      <c r="X394" s="859"/>
      <c r="Y394" s="859"/>
      <c r="Z394" s="859"/>
      <c r="AA394" s="859"/>
      <c r="AB394" s="859"/>
      <c r="AC394" s="859"/>
      <c r="AD394" s="859"/>
      <c r="AE394" s="859"/>
      <c r="AF394" s="859"/>
      <c r="AG394" s="859"/>
      <c r="AH394" s="859"/>
      <c r="AI394" s="859"/>
      <c r="AJ394" s="859"/>
      <c r="AK394" s="859"/>
      <c r="AL394" s="859"/>
      <c r="AM394" s="859"/>
      <c r="AN394" s="859"/>
      <c r="AO394" s="859"/>
      <c r="AP394" s="859"/>
      <c r="AQ394" s="859"/>
      <c r="AR394" s="859"/>
      <c r="AS394" s="859"/>
      <c r="AT394" s="859"/>
      <c r="AU394" s="859"/>
      <c r="AV394" s="859"/>
      <c r="AW394" s="859"/>
      <c r="AX394" s="859"/>
      <c r="AY394" s="859"/>
      <c r="AZ394" s="859"/>
      <c r="BA394" s="859"/>
      <c r="BB394" s="859"/>
      <c r="BC394" s="859"/>
      <c r="BD394" s="859"/>
      <c r="BE394" s="859"/>
      <c r="BF394" s="859"/>
      <c r="BG394" s="859"/>
      <c r="BH394" s="859"/>
      <c r="BI394" s="859"/>
      <c r="BJ394" s="859"/>
    </row>
    <row r="395" spans="17:62" s="875" customFormat="1">
      <c r="Q395" s="859"/>
      <c r="R395" s="859"/>
      <c r="S395" s="859"/>
      <c r="T395" s="859"/>
      <c r="U395" s="859"/>
      <c r="V395" s="859"/>
      <c r="W395" s="877"/>
      <c r="X395" s="859"/>
      <c r="Y395" s="859"/>
      <c r="Z395" s="859"/>
      <c r="AA395" s="859"/>
      <c r="AB395" s="859"/>
      <c r="AC395" s="859"/>
      <c r="AD395" s="859"/>
      <c r="AE395" s="859"/>
      <c r="AF395" s="859"/>
      <c r="AG395" s="859"/>
      <c r="AH395" s="859"/>
      <c r="AI395" s="859"/>
      <c r="AJ395" s="859"/>
      <c r="AK395" s="859"/>
      <c r="AL395" s="859"/>
      <c r="AM395" s="859"/>
      <c r="AN395" s="859"/>
      <c r="AO395" s="859"/>
      <c r="AP395" s="859"/>
      <c r="AQ395" s="859"/>
      <c r="AR395" s="859"/>
      <c r="AS395" s="859"/>
      <c r="AT395" s="859"/>
      <c r="AU395" s="859"/>
      <c r="AV395" s="859"/>
      <c r="AW395" s="859"/>
      <c r="AX395" s="859"/>
      <c r="AY395" s="859"/>
      <c r="AZ395" s="859"/>
      <c r="BA395" s="859"/>
      <c r="BB395" s="859"/>
      <c r="BC395" s="859"/>
      <c r="BD395" s="859"/>
      <c r="BE395" s="859"/>
      <c r="BF395" s="859"/>
      <c r="BG395" s="859"/>
      <c r="BH395" s="859"/>
      <c r="BI395" s="859"/>
      <c r="BJ395" s="859"/>
    </row>
    <row r="396" spans="17:62" s="875" customFormat="1">
      <c r="Q396" s="859"/>
      <c r="R396" s="859"/>
      <c r="S396" s="859"/>
      <c r="T396" s="859"/>
      <c r="U396" s="859"/>
      <c r="V396" s="859"/>
      <c r="W396" s="877"/>
      <c r="X396" s="859"/>
      <c r="Y396" s="859"/>
      <c r="Z396" s="859"/>
      <c r="AA396" s="859"/>
      <c r="AB396" s="859"/>
      <c r="AC396" s="859"/>
      <c r="AD396" s="859"/>
      <c r="AE396" s="859"/>
      <c r="AF396" s="859"/>
      <c r="AG396" s="859"/>
      <c r="AH396" s="859"/>
      <c r="AI396" s="859"/>
      <c r="AJ396" s="859"/>
      <c r="AK396" s="859"/>
      <c r="AL396" s="859"/>
      <c r="AM396" s="859"/>
      <c r="AN396" s="859"/>
      <c r="AO396" s="859"/>
      <c r="AP396" s="859"/>
      <c r="AQ396" s="859"/>
      <c r="AR396" s="859"/>
      <c r="AS396" s="859"/>
      <c r="AT396" s="859"/>
      <c r="AU396" s="859"/>
      <c r="AV396" s="859"/>
      <c r="AW396" s="859"/>
      <c r="AX396" s="859"/>
      <c r="AY396" s="859"/>
      <c r="AZ396" s="859"/>
      <c r="BA396" s="859"/>
      <c r="BB396" s="859"/>
      <c r="BC396" s="859"/>
      <c r="BD396" s="859"/>
      <c r="BE396" s="859"/>
      <c r="BF396" s="859"/>
      <c r="BG396" s="859"/>
      <c r="BH396" s="859"/>
      <c r="BI396" s="859"/>
      <c r="BJ396" s="859"/>
    </row>
    <row r="397" spans="17:62" s="875" customFormat="1">
      <c r="Q397" s="859"/>
      <c r="R397" s="859"/>
      <c r="S397" s="859"/>
      <c r="T397" s="859"/>
      <c r="U397" s="859"/>
      <c r="V397" s="859"/>
      <c r="W397" s="877"/>
      <c r="X397" s="859"/>
      <c r="Y397" s="859"/>
      <c r="Z397" s="859"/>
      <c r="AA397" s="859"/>
      <c r="AB397" s="859"/>
      <c r="AC397" s="859"/>
      <c r="AD397" s="859"/>
      <c r="AE397" s="859"/>
      <c r="AF397" s="859"/>
      <c r="AG397" s="859"/>
      <c r="AH397" s="859"/>
      <c r="AI397" s="859"/>
      <c r="AJ397" s="859"/>
      <c r="AK397" s="859"/>
      <c r="AL397" s="859"/>
      <c r="AM397" s="859"/>
      <c r="AN397" s="859"/>
      <c r="AO397" s="859"/>
      <c r="AP397" s="859"/>
      <c r="AQ397" s="859"/>
      <c r="AR397" s="859"/>
      <c r="AS397" s="859"/>
      <c r="AT397" s="859"/>
      <c r="AU397" s="859"/>
      <c r="AV397" s="859"/>
      <c r="AW397" s="859"/>
      <c r="AX397" s="859"/>
      <c r="AY397" s="859"/>
      <c r="AZ397" s="859"/>
      <c r="BA397" s="859"/>
      <c r="BB397" s="859"/>
      <c r="BC397" s="859"/>
      <c r="BD397" s="859"/>
      <c r="BE397" s="859"/>
      <c r="BF397" s="859"/>
      <c r="BG397" s="859"/>
      <c r="BH397" s="859"/>
      <c r="BI397" s="859"/>
      <c r="BJ397" s="859"/>
    </row>
    <row r="398" spans="17:62" s="875" customFormat="1">
      <c r="Q398" s="859"/>
      <c r="R398" s="859"/>
      <c r="S398" s="859"/>
      <c r="T398" s="859"/>
      <c r="U398" s="859"/>
      <c r="V398" s="859"/>
      <c r="W398" s="877"/>
      <c r="X398" s="859"/>
      <c r="Y398" s="859"/>
      <c r="Z398" s="859"/>
      <c r="AA398" s="859"/>
      <c r="AB398" s="859"/>
      <c r="AC398" s="859"/>
      <c r="AD398" s="859"/>
      <c r="AE398" s="859"/>
      <c r="AF398" s="859"/>
      <c r="AG398" s="859"/>
      <c r="AH398" s="859"/>
      <c r="AI398" s="859"/>
      <c r="AJ398" s="859"/>
      <c r="AK398" s="859"/>
      <c r="AL398" s="859"/>
      <c r="AM398" s="859"/>
      <c r="AN398" s="859"/>
      <c r="AO398" s="859"/>
      <c r="AP398" s="859"/>
      <c r="AQ398" s="859"/>
      <c r="AR398" s="859"/>
      <c r="AS398" s="859"/>
      <c r="AT398" s="859"/>
      <c r="AU398" s="859"/>
      <c r="AV398" s="859"/>
      <c r="AW398" s="859"/>
      <c r="AX398" s="859"/>
      <c r="AY398" s="859"/>
      <c r="AZ398" s="859"/>
      <c r="BA398" s="859"/>
      <c r="BB398" s="859"/>
      <c r="BC398" s="859"/>
      <c r="BD398" s="859"/>
      <c r="BE398" s="859"/>
      <c r="BF398" s="859"/>
      <c r="BG398" s="859"/>
      <c r="BH398" s="859"/>
      <c r="BI398" s="859"/>
      <c r="BJ398" s="859"/>
    </row>
    <row r="399" spans="17:62" s="875" customFormat="1">
      <c r="Q399" s="859"/>
      <c r="R399" s="859"/>
      <c r="S399" s="859"/>
      <c r="T399" s="859"/>
      <c r="U399" s="859"/>
      <c r="V399" s="859"/>
      <c r="W399" s="877"/>
      <c r="X399" s="859"/>
      <c r="Y399" s="859"/>
      <c r="Z399" s="859"/>
      <c r="AA399" s="859"/>
      <c r="AB399" s="859"/>
      <c r="AC399" s="859"/>
      <c r="AD399" s="859"/>
      <c r="AE399" s="859"/>
      <c r="AF399" s="859"/>
      <c r="AG399" s="859"/>
      <c r="AH399" s="859"/>
      <c r="AI399" s="859"/>
      <c r="AJ399" s="859"/>
      <c r="AK399" s="859"/>
      <c r="AL399" s="859"/>
      <c r="AM399" s="859"/>
      <c r="AN399" s="859"/>
      <c r="AO399" s="859"/>
      <c r="AP399" s="859"/>
      <c r="AQ399" s="859"/>
      <c r="AR399" s="859"/>
      <c r="AS399" s="859"/>
      <c r="AT399" s="859"/>
      <c r="AU399" s="859"/>
      <c r="AV399" s="859"/>
      <c r="AW399" s="859"/>
      <c r="AX399" s="859"/>
      <c r="AY399" s="859"/>
      <c r="AZ399" s="859"/>
      <c r="BA399" s="859"/>
      <c r="BB399" s="859"/>
      <c r="BC399" s="859"/>
      <c r="BD399" s="859"/>
      <c r="BE399" s="859"/>
      <c r="BF399" s="859"/>
      <c r="BG399" s="859"/>
      <c r="BH399" s="859"/>
      <c r="BI399" s="859"/>
      <c r="BJ399" s="859"/>
    </row>
    <row r="400" spans="17:62" s="875" customFormat="1">
      <c r="Q400" s="859"/>
      <c r="R400" s="859"/>
      <c r="S400" s="859"/>
      <c r="T400" s="859"/>
      <c r="U400" s="859"/>
      <c r="V400" s="859"/>
      <c r="W400" s="877"/>
      <c r="X400" s="859"/>
      <c r="Y400" s="859"/>
      <c r="Z400" s="859"/>
      <c r="AA400" s="859"/>
      <c r="AB400" s="859"/>
      <c r="AC400" s="859"/>
      <c r="AD400" s="859"/>
      <c r="AE400" s="859"/>
      <c r="AF400" s="859"/>
      <c r="AG400" s="859"/>
      <c r="AH400" s="859"/>
      <c r="AI400" s="859"/>
      <c r="AJ400" s="859"/>
      <c r="AK400" s="859"/>
      <c r="AL400" s="859"/>
      <c r="AM400" s="859"/>
      <c r="AN400" s="859"/>
      <c r="AO400" s="859"/>
      <c r="AP400" s="859"/>
      <c r="AQ400" s="859"/>
      <c r="AR400" s="859"/>
      <c r="AS400" s="859"/>
      <c r="AT400" s="859"/>
      <c r="AU400" s="859"/>
      <c r="AV400" s="859"/>
      <c r="AW400" s="859"/>
      <c r="AX400" s="859"/>
      <c r="AY400" s="859"/>
      <c r="AZ400" s="859"/>
      <c r="BA400" s="859"/>
      <c r="BB400" s="859"/>
      <c r="BC400" s="859"/>
      <c r="BD400" s="859"/>
      <c r="BE400" s="859"/>
      <c r="BF400" s="859"/>
      <c r="BG400" s="859"/>
      <c r="BH400" s="859"/>
      <c r="BI400" s="859"/>
      <c r="BJ400" s="859"/>
    </row>
    <row r="401" spans="17:62" s="875" customFormat="1">
      <c r="Q401" s="859"/>
      <c r="R401" s="859"/>
      <c r="S401" s="859"/>
      <c r="T401" s="859"/>
      <c r="U401" s="859"/>
      <c r="V401" s="859"/>
      <c r="W401" s="877"/>
      <c r="X401" s="859"/>
      <c r="Y401" s="859"/>
      <c r="Z401" s="859"/>
      <c r="AA401" s="859"/>
      <c r="AB401" s="859"/>
      <c r="AC401" s="859"/>
      <c r="AD401" s="859"/>
      <c r="AE401" s="859"/>
      <c r="AF401" s="859"/>
      <c r="AG401" s="859"/>
      <c r="AH401" s="859"/>
      <c r="AI401" s="859"/>
      <c r="AJ401" s="859"/>
      <c r="AK401" s="859"/>
      <c r="AL401" s="859"/>
      <c r="AM401" s="859"/>
      <c r="AN401" s="859"/>
      <c r="AO401" s="859"/>
      <c r="AP401" s="859"/>
      <c r="AQ401" s="859"/>
      <c r="AR401" s="859"/>
      <c r="AS401" s="859"/>
      <c r="AT401" s="859"/>
      <c r="AU401" s="859"/>
      <c r="AV401" s="859"/>
      <c r="AW401" s="859"/>
      <c r="AX401" s="859"/>
      <c r="AY401" s="859"/>
      <c r="AZ401" s="859"/>
      <c r="BA401" s="859"/>
      <c r="BB401" s="859"/>
      <c r="BC401" s="859"/>
      <c r="BD401" s="859"/>
      <c r="BE401" s="859"/>
      <c r="BF401" s="859"/>
      <c r="BG401" s="859"/>
      <c r="BH401" s="859"/>
      <c r="BI401" s="859"/>
      <c r="BJ401" s="859"/>
    </row>
    <row r="402" spans="17:62" s="875" customFormat="1">
      <c r="Q402" s="859"/>
      <c r="R402" s="859"/>
      <c r="S402" s="859"/>
      <c r="T402" s="859"/>
      <c r="U402" s="859"/>
      <c r="V402" s="859"/>
      <c r="W402" s="877"/>
      <c r="X402" s="859"/>
      <c r="Y402" s="859"/>
      <c r="Z402" s="859"/>
      <c r="AA402" s="859"/>
      <c r="AB402" s="859"/>
      <c r="AC402" s="859"/>
      <c r="AD402" s="859"/>
      <c r="AE402" s="859"/>
      <c r="AF402" s="859"/>
      <c r="AG402" s="859"/>
      <c r="AH402" s="859"/>
      <c r="AI402" s="859"/>
      <c r="AJ402" s="859"/>
      <c r="AK402" s="859"/>
      <c r="AL402" s="859"/>
      <c r="AM402" s="859"/>
      <c r="AN402" s="859"/>
      <c r="AO402" s="859"/>
      <c r="AP402" s="859"/>
      <c r="AQ402" s="859"/>
      <c r="AR402" s="859"/>
      <c r="AS402" s="859"/>
      <c r="AT402" s="859"/>
      <c r="AU402" s="859"/>
      <c r="AV402" s="859"/>
      <c r="AW402" s="859"/>
      <c r="AX402" s="859"/>
      <c r="AY402" s="859"/>
      <c r="AZ402" s="859"/>
      <c r="BA402" s="859"/>
      <c r="BB402" s="859"/>
      <c r="BC402" s="859"/>
      <c r="BD402" s="859"/>
      <c r="BE402" s="859"/>
      <c r="BF402" s="859"/>
      <c r="BG402" s="859"/>
      <c r="BH402" s="859"/>
      <c r="BI402" s="859"/>
      <c r="BJ402" s="859"/>
    </row>
    <row r="403" spans="17:62" s="875" customFormat="1">
      <c r="Q403" s="859"/>
      <c r="R403" s="859"/>
      <c r="S403" s="859"/>
      <c r="T403" s="859"/>
      <c r="U403" s="859"/>
      <c r="V403" s="859"/>
      <c r="W403" s="877"/>
      <c r="X403" s="859"/>
      <c r="Y403" s="859"/>
      <c r="Z403" s="859"/>
      <c r="AA403" s="859"/>
      <c r="AB403" s="859"/>
      <c r="AC403" s="859"/>
      <c r="AD403" s="859"/>
      <c r="AE403" s="859"/>
      <c r="AF403" s="859"/>
      <c r="AG403" s="859"/>
      <c r="AH403" s="859"/>
      <c r="AI403" s="859"/>
      <c r="AJ403" s="859"/>
      <c r="AK403" s="859"/>
      <c r="AL403" s="859"/>
      <c r="AM403" s="859"/>
      <c r="AN403" s="859"/>
      <c r="AO403" s="859"/>
      <c r="AP403" s="859"/>
      <c r="AQ403" s="859"/>
      <c r="AR403" s="859"/>
      <c r="AS403" s="859"/>
      <c r="AT403" s="859"/>
      <c r="AU403" s="859"/>
      <c r="AV403" s="859"/>
      <c r="AW403" s="859"/>
      <c r="AX403" s="859"/>
      <c r="AY403" s="859"/>
      <c r="AZ403" s="859"/>
      <c r="BA403" s="859"/>
      <c r="BB403" s="859"/>
      <c r="BC403" s="859"/>
      <c r="BD403" s="859"/>
      <c r="BE403" s="859"/>
      <c r="BF403" s="859"/>
      <c r="BG403" s="859"/>
      <c r="BH403" s="859"/>
      <c r="BI403" s="859"/>
      <c r="BJ403" s="859"/>
    </row>
    <row r="404" spans="17:62" s="875" customFormat="1">
      <c r="Q404" s="859"/>
      <c r="R404" s="859"/>
      <c r="S404" s="859"/>
      <c r="T404" s="859"/>
      <c r="U404" s="859"/>
      <c r="V404" s="859"/>
      <c r="W404" s="877"/>
      <c r="X404" s="859"/>
      <c r="Y404" s="859"/>
      <c r="Z404" s="859"/>
      <c r="AA404" s="859"/>
      <c r="AB404" s="859"/>
      <c r="AC404" s="859"/>
      <c r="AD404" s="859"/>
      <c r="AE404" s="859"/>
      <c r="AF404" s="859"/>
      <c r="AG404" s="859"/>
      <c r="AH404" s="859"/>
      <c r="AI404" s="859"/>
      <c r="AJ404" s="859"/>
      <c r="AK404" s="859"/>
      <c r="AL404" s="859"/>
      <c r="AM404" s="859"/>
      <c r="AN404" s="859"/>
      <c r="AO404" s="859"/>
      <c r="AP404" s="859"/>
      <c r="AQ404" s="859"/>
      <c r="AR404" s="859"/>
      <c r="AS404" s="859"/>
      <c r="AT404" s="859"/>
      <c r="AU404" s="859"/>
      <c r="AV404" s="859"/>
      <c r="AW404" s="859"/>
      <c r="AX404" s="859"/>
      <c r="AY404" s="859"/>
      <c r="AZ404" s="859"/>
      <c r="BA404" s="859"/>
      <c r="BB404" s="859"/>
      <c r="BC404" s="859"/>
      <c r="BD404" s="859"/>
      <c r="BE404" s="859"/>
      <c r="BF404" s="859"/>
      <c r="BG404" s="859"/>
      <c r="BH404" s="859"/>
      <c r="BI404" s="859"/>
      <c r="BJ404" s="859"/>
    </row>
    <row r="405" spans="17:62" s="875" customFormat="1">
      <c r="Q405" s="859"/>
      <c r="R405" s="859"/>
      <c r="S405" s="859"/>
      <c r="T405" s="859"/>
      <c r="U405" s="859"/>
      <c r="V405" s="859"/>
      <c r="W405" s="877"/>
      <c r="X405" s="859"/>
      <c r="Y405" s="859"/>
      <c r="Z405" s="859"/>
      <c r="AA405" s="859"/>
      <c r="AB405" s="859"/>
      <c r="AC405" s="859"/>
      <c r="AD405" s="859"/>
      <c r="AE405" s="859"/>
      <c r="AF405" s="859"/>
      <c r="AG405" s="859"/>
      <c r="AH405" s="859"/>
      <c r="AI405" s="859"/>
      <c r="AJ405" s="859"/>
      <c r="AK405" s="859"/>
      <c r="AL405" s="859"/>
      <c r="AM405" s="859"/>
      <c r="AN405" s="859"/>
      <c r="AO405" s="859"/>
      <c r="AP405" s="859"/>
      <c r="AQ405" s="859"/>
      <c r="AR405" s="859"/>
      <c r="AS405" s="859"/>
      <c r="AT405" s="859"/>
      <c r="AU405" s="859"/>
      <c r="AV405" s="859"/>
      <c r="AW405" s="859"/>
      <c r="AX405" s="859"/>
      <c r="AY405" s="859"/>
      <c r="AZ405" s="859"/>
      <c r="BA405" s="859"/>
      <c r="BB405" s="859"/>
      <c r="BC405" s="859"/>
      <c r="BD405" s="859"/>
      <c r="BE405" s="859"/>
      <c r="BF405" s="859"/>
      <c r="BG405" s="859"/>
      <c r="BH405" s="859"/>
      <c r="BI405" s="859"/>
      <c r="BJ405" s="859"/>
    </row>
    <row r="406" spans="17:62" s="875" customFormat="1">
      <c r="Q406" s="859"/>
      <c r="R406" s="859"/>
      <c r="S406" s="859"/>
      <c r="T406" s="859"/>
      <c r="U406" s="859"/>
      <c r="V406" s="859"/>
      <c r="W406" s="877"/>
      <c r="X406" s="859"/>
      <c r="Y406" s="859"/>
      <c r="Z406" s="859"/>
      <c r="AA406" s="859"/>
      <c r="AB406" s="859"/>
      <c r="AC406" s="859"/>
      <c r="AD406" s="859"/>
      <c r="AE406" s="859"/>
      <c r="AF406" s="859"/>
      <c r="AG406" s="859"/>
      <c r="AH406" s="859"/>
      <c r="AI406" s="859"/>
      <c r="AJ406" s="859"/>
      <c r="AK406" s="859"/>
      <c r="AL406" s="859"/>
      <c r="AM406" s="859"/>
      <c r="AN406" s="859"/>
      <c r="AO406" s="859"/>
      <c r="AP406" s="859"/>
      <c r="AQ406" s="859"/>
      <c r="AR406" s="859"/>
      <c r="AS406" s="859"/>
      <c r="AT406" s="859"/>
      <c r="AU406" s="859"/>
      <c r="AV406" s="859"/>
      <c r="AW406" s="859"/>
      <c r="AX406" s="859"/>
      <c r="AY406" s="859"/>
      <c r="AZ406" s="859"/>
      <c r="BA406" s="859"/>
      <c r="BB406" s="859"/>
      <c r="BC406" s="859"/>
      <c r="BD406" s="859"/>
      <c r="BE406" s="859"/>
      <c r="BF406" s="859"/>
      <c r="BG406" s="859"/>
      <c r="BH406" s="859"/>
      <c r="BI406" s="859"/>
      <c r="BJ406" s="859"/>
    </row>
    <row r="407" spans="17:62" s="875" customFormat="1">
      <c r="Q407" s="859"/>
      <c r="R407" s="859"/>
      <c r="S407" s="859"/>
      <c r="T407" s="859"/>
      <c r="U407" s="859"/>
      <c r="V407" s="859"/>
      <c r="W407" s="877"/>
      <c r="X407" s="859"/>
      <c r="Y407" s="859"/>
      <c r="Z407" s="859"/>
      <c r="AA407" s="859"/>
      <c r="AB407" s="859"/>
      <c r="AC407" s="859"/>
      <c r="AD407" s="859"/>
      <c r="AE407" s="859"/>
      <c r="AF407" s="859"/>
      <c r="AG407" s="859"/>
      <c r="AH407" s="859"/>
      <c r="AI407" s="859"/>
      <c r="AJ407" s="859"/>
      <c r="AK407" s="859"/>
      <c r="AL407" s="859"/>
      <c r="AM407" s="859"/>
      <c r="AN407" s="859"/>
      <c r="AO407" s="859"/>
      <c r="AP407" s="859"/>
      <c r="AQ407" s="859"/>
      <c r="AR407" s="859"/>
      <c r="AS407" s="859"/>
      <c r="AT407" s="859"/>
      <c r="AU407" s="859"/>
      <c r="AV407" s="859"/>
      <c r="AW407" s="859"/>
      <c r="AX407" s="859"/>
      <c r="AY407" s="859"/>
      <c r="AZ407" s="859"/>
      <c r="BA407" s="859"/>
      <c r="BB407" s="859"/>
      <c r="BC407" s="859"/>
      <c r="BD407" s="859"/>
      <c r="BE407" s="859"/>
      <c r="BF407" s="859"/>
      <c r="BG407" s="859"/>
      <c r="BH407" s="859"/>
      <c r="BI407" s="859"/>
      <c r="BJ407" s="859"/>
    </row>
    <row r="408" spans="17:62" s="875" customFormat="1">
      <c r="Q408" s="859"/>
      <c r="R408" s="859"/>
      <c r="S408" s="859"/>
      <c r="T408" s="859"/>
      <c r="U408" s="859"/>
      <c r="V408" s="859"/>
      <c r="W408" s="877"/>
      <c r="X408" s="859"/>
      <c r="Y408" s="859"/>
      <c r="Z408" s="859"/>
      <c r="AA408" s="859"/>
      <c r="AB408" s="859"/>
      <c r="AC408" s="859"/>
      <c r="AD408" s="859"/>
      <c r="AE408" s="859"/>
      <c r="AF408" s="859"/>
      <c r="AG408" s="859"/>
      <c r="AH408" s="859"/>
      <c r="AI408" s="859"/>
      <c r="AJ408" s="859"/>
      <c r="AK408" s="859"/>
      <c r="AL408" s="859"/>
      <c r="AM408" s="859"/>
      <c r="AN408" s="859"/>
      <c r="AO408" s="859"/>
      <c r="AP408" s="859"/>
      <c r="AQ408" s="859"/>
      <c r="AR408" s="859"/>
      <c r="AS408" s="859"/>
      <c r="AT408" s="859"/>
      <c r="AU408" s="859"/>
      <c r="AV408" s="859"/>
      <c r="AW408" s="859"/>
      <c r="AX408" s="859"/>
      <c r="AY408" s="859"/>
      <c r="AZ408" s="859"/>
      <c r="BA408" s="859"/>
      <c r="BB408" s="859"/>
      <c r="BC408" s="859"/>
      <c r="BD408" s="859"/>
      <c r="BE408" s="859"/>
      <c r="BF408" s="859"/>
      <c r="BG408" s="859"/>
      <c r="BH408" s="859"/>
      <c r="BI408" s="859"/>
      <c r="BJ408" s="859"/>
    </row>
    <row r="409" spans="17:62" s="875" customFormat="1">
      <c r="Q409" s="859"/>
      <c r="R409" s="859"/>
      <c r="S409" s="859"/>
      <c r="T409" s="859"/>
      <c r="U409" s="859"/>
      <c r="V409" s="859"/>
      <c r="W409" s="877"/>
      <c r="X409" s="859"/>
      <c r="Y409" s="859"/>
      <c r="Z409" s="859"/>
      <c r="AA409" s="859"/>
      <c r="AB409" s="859"/>
      <c r="AC409" s="859"/>
      <c r="AD409" s="859"/>
      <c r="AE409" s="859"/>
      <c r="AF409" s="859"/>
      <c r="AG409" s="859"/>
      <c r="AH409" s="859"/>
      <c r="AI409" s="859"/>
      <c r="AJ409" s="859"/>
      <c r="AK409" s="859"/>
      <c r="AL409" s="859"/>
      <c r="AM409" s="859"/>
      <c r="AN409" s="859"/>
      <c r="AO409" s="859"/>
      <c r="AP409" s="859"/>
      <c r="AQ409" s="859"/>
      <c r="AR409" s="859"/>
      <c r="AS409" s="859"/>
      <c r="AT409" s="859"/>
      <c r="AU409" s="859"/>
      <c r="AV409" s="859"/>
      <c r="AW409" s="859"/>
      <c r="AX409" s="859"/>
      <c r="AY409" s="859"/>
      <c r="AZ409" s="859"/>
      <c r="BA409" s="859"/>
      <c r="BB409" s="859"/>
      <c r="BC409" s="859"/>
      <c r="BD409" s="859"/>
      <c r="BE409" s="859"/>
      <c r="BF409" s="859"/>
      <c r="BG409" s="859"/>
      <c r="BH409" s="859"/>
      <c r="BI409" s="859"/>
      <c r="BJ409" s="859"/>
    </row>
    <row r="410" spans="17:62" s="875" customFormat="1">
      <c r="Q410" s="859"/>
      <c r="R410" s="859"/>
      <c r="S410" s="859"/>
      <c r="T410" s="859"/>
      <c r="U410" s="859"/>
      <c r="V410" s="859"/>
      <c r="W410" s="877"/>
      <c r="X410" s="859"/>
      <c r="Y410" s="859"/>
      <c r="Z410" s="859"/>
      <c r="AA410" s="859"/>
      <c r="AB410" s="859"/>
      <c r="AC410" s="859"/>
      <c r="AD410" s="859"/>
      <c r="AE410" s="859"/>
      <c r="AF410" s="859"/>
      <c r="AG410" s="859"/>
      <c r="AH410" s="859"/>
      <c r="AI410" s="859"/>
      <c r="AJ410" s="859"/>
      <c r="AK410" s="859"/>
      <c r="AL410" s="859"/>
      <c r="AM410" s="859"/>
      <c r="AN410" s="859"/>
      <c r="AO410" s="859"/>
      <c r="AP410" s="859"/>
      <c r="AQ410" s="859"/>
      <c r="AR410" s="859"/>
      <c r="AS410" s="859"/>
      <c r="AT410" s="859"/>
      <c r="AU410" s="859"/>
      <c r="AV410" s="859"/>
      <c r="AW410" s="859"/>
      <c r="AX410" s="859"/>
      <c r="AY410" s="859"/>
      <c r="AZ410" s="859"/>
      <c r="BA410" s="859"/>
      <c r="BB410" s="859"/>
      <c r="BC410" s="859"/>
      <c r="BD410" s="859"/>
      <c r="BE410" s="859"/>
      <c r="BF410" s="859"/>
      <c r="BG410" s="859"/>
      <c r="BH410" s="859"/>
      <c r="BI410" s="859"/>
      <c r="BJ410" s="859"/>
    </row>
    <row r="411" spans="17:62" s="875" customFormat="1">
      <c r="Q411" s="859"/>
      <c r="R411" s="859"/>
      <c r="S411" s="859"/>
      <c r="T411" s="859"/>
      <c r="U411" s="859"/>
      <c r="V411" s="859"/>
      <c r="W411" s="877"/>
      <c r="X411" s="859"/>
      <c r="Y411" s="859"/>
      <c r="Z411" s="859"/>
      <c r="AA411" s="859"/>
      <c r="AB411" s="859"/>
      <c r="AC411" s="859"/>
      <c r="AD411" s="859"/>
      <c r="AE411" s="859"/>
      <c r="AF411" s="859"/>
      <c r="AG411" s="859"/>
      <c r="AH411" s="859"/>
      <c r="AI411" s="859"/>
      <c r="AJ411" s="859"/>
      <c r="AK411" s="859"/>
      <c r="AL411" s="859"/>
      <c r="AM411" s="859"/>
      <c r="AN411" s="859"/>
      <c r="AO411" s="859"/>
      <c r="AP411" s="859"/>
      <c r="AQ411" s="859"/>
      <c r="AR411" s="859"/>
      <c r="AS411" s="859"/>
      <c r="AT411" s="859"/>
      <c r="AU411" s="859"/>
      <c r="AV411" s="859"/>
      <c r="AW411" s="859"/>
      <c r="AX411" s="859"/>
      <c r="AY411" s="859"/>
      <c r="AZ411" s="859"/>
      <c r="BA411" s="859"/>
      <c r="BB411" s="859"/>
      <c r="BC411" s="859"/>
      <c r="BD411" s="859"/>
      <c r="BE411" s="859"/>
      <c r="BF411" s="859"/>
      <c r="BG411" s="859"/>
      <c r="BH411" s="859"/>
      <c r="BI411" s="859"/>
      <c r="BJ411" s="859"/>
    </row>
    <row r="412" spans="17:62" s="875" customFormat="1">
      <c r="Q412" s="859"/>
      <c r="R412" s="859"/>
      <c r="S412" s="859"/>
      <c r="T412" s="859"/>
      <c r="U412" s="859"/>
      <c r="V412" s="859"/>
      <c r="W412" s="877"/>
      <c r="X412" s="859"/>
      <c r="Y412" s="859"/>
      <c r="Z412" s="859"/>
      <c r="AA412" s="859"/>
      <c r="AB412" s="859"/>
      <c r="AC412" s="859"/>
      <c r="AD412" s="859"/>
      <c r="AE412" s="859"/>
      <c r="AF412" s="859"/>
      <c r="AG412" s="859"/>
      <c r="AH412" s="859"/>
      <c r="AI412" s="859"/>
      <c r="AJ412" s="859"/>
      <c r="AK412" s="859"/>
      <c r="AL412" s="859"/>
      <c r="AM412" s="859"/>
      <c r="AN412" s="859"/>
      <c r="AO412" s="859"/>
      <c r="AP412" s="859"/>
      <c r="AQ412" s="859"/>
      <c r="AR412" s="859"/>
      <c r="AS412" s="859"/>
      <c r="AT412" s="859"/>
      <c r="AU412" s="859"/>
      <c r="AV412" s="859"/>
      <c r="AW412" s="859"/>
      <c r="AX412" s="859"/>
      <c r="AY412" s="859"/>
      <c r="AZ412" s="859"/>
      <c r="BA412" s="859"/>
      <c r="BB412" s="859"/>
      <c r="BC412" s="859"/>
      <c r="BD412" s="859"/>
      <c r="BE412" s="859"/>
      <c r="BF412" s="859"/>
      <c r="BG412" s="859"/>
      <c r="BH412" s="859"/>
      <c r="BI412" s="859"/>
      <c r="BJ412" s="859"/>
    </row>
    <row r="413" spans="17:62" s="875" customFormat="1">
      <c r="Q413" s="859"/>
      <c r="R413" s="859"/>
      <c r="S413" s="859"/>
      <c r="T413" s="859"/>
      <c r="U413" s="859"/>
      <c r="V413" s="859"/>
      <c r="W413" s="877"/>
      <c r="X413" s="859"/>
      <c r="Y413" s="859"/>
      <c r="Z413" s="859"/>
      <c r="AA413" s="859"/>
      <c r="AB413" s="859"/>
      <c r="AC413" s="859"/>
      <c r="AD413" s="859"/>
      <c r="AE413" s="859"/>
      <c r="AF413" s="859"/>
      <c r="AG413" s="859"/>
      <c r="AH413" s="859"/>
      <c r="AI413" s="859"/>
      <c r="AJ413" s="859"/>
      <c r="AK413" s="859"/>
      <c r="AL413" s="859"/>
      <c r="AM413" s="859"/>
      <c r="AN413" s="859"/>
      <c r="AO413" s="859"/>
      <c r="AP413" s="859"/>
      <c r="AQ413" s="859"/>
      <c r="AR413" s="859"/>
      <c r="AS413" s="859"/>
      <c r="AT413" s="859"/>
      <c r="AU413" s="859"/>
      <c r="AV413" s="859"/>
      <c r="AW413" s="859"/>
      <c r="AX413" s="859"/>
      <c r="AY413" s="859"/>
      <c r="AZ413" s="859"/>
      <c r="BA413" s="859"/>
      <c r="BB413" s="859"/>
      <c r="BC413" s="859"/>
      <c r="BD413" s="859"/>
      <c r="BE413" s="859"/>
      <c r="BF413" s="859"/>
      <c r="BG413" s="859"/>
      <c r="BH413" s="859"/>
      <c r="BI413" s="859"/>
      <c r="BJ413" s="859"/>
    </row>
    <row r="414" spans="17:62" s="875" customFormat="1">
      <c r="Q414" s="859"/>
      <c r="R414" s="859"/>
      <c r="S414" s="859"/>
      <c r="T414" s="859"/>
      <c r="U414" s="859"/>
      <c r="V414" s="859"/>
      <c r="W414" s="877"/>
      <c r="X414" s="859"/>
      <c r="Y414" s="859"/>
      <c r="Z414" s="859"/>
      <c r="AA414" s="859"/>
      <c r="AB414" s="859"/>
      <c r="AC414" s="859"/>
      <c r="AD414" s="859"/>
      <c r="AE414" s="859"/>
      <c r="AF414" s="859"/>
      <c r="AG414" s="859"/>
      <c r="AH414" s="859"/>
      <c r="AI414" s="859"/>
      <c r="AJ414" s="859"/>
      <c r="AK414" s="859"/>
      <c r="AL414" s="859"/>
      <c r="AM414" s="859"/>
      <c r="AN414" s="859"/>
      <c r="AO414" s="859"/>
      <c r="AP414" s="859"/>
      <c r="AQ414" s="859"/>
      <c r="AR414" s="859"/>
      <c r="AS414" s="859"/>
      <c r="AT414" s="859"/>
      <c r="AU414" s="859"/>
      <c r="AV414" s="859"/>
      <c r="AW414" s="859"/>
      <c r="AX414" s="859"/>
      <c r="AY414" s="859"/>
      <c r="AZ414" s="859"/>
      <c r="BA414" s="859"/>
      <c r="BB414" s="859"/>
      <c r="BC414" s="859"/>
      <c r="BD414" s="859"/>
      <c r="BE414" s="859"/>
      <c r="BF414" s="859"/>
      <c r="BG414" s="859"/>
      <c r="BH414" s="859"/>
      <c r="BI414" s="859"/>
      <c r="BJ414" s="859"/>
    </row>
    <row r="415" spans="17:62" s="875" customFormat="1">
      <c r="Q415" s="859"/>
      <c r="R415" s="859"/>
      <c r="S415" s="859"/>
      <c r="T415" s="859"/>
      <c r="U415" s="859"/>
      <c r="V415" s="859"/>
      <c r="W415" s="877"/>
      <c r="X415" s="859"/>
      <c r="Y415" s="859"/>
      <c r="Z415" s="859"/>
      <c r="AA415" s="859"/>
      <c r="AB415" s="859"/>
      <c r="AC415" s="859"/>
      <c r="AD415" s="859"/>
      <c r="AE415" s="859"/>
      <c r="AF415" s="859"/>
      <c r="AG415" s="859"/>
      <c r="AH415" s="859"/>
      <c r="AI415" s="859"/>
      <c r="AJ415" s="859"/>
      <c r="AK415" s="859"/>
      <c r="AL415" s="859"/>
      <c r="AM415" s="859"/>
      <c r="AN415" s="859"/>
      <c r="AO415" s="859"/>
      <c r="AP415" s="859"/>
      <c r="AQ415" s="859"/>
      <c r="AR415" s="859"/>
      <c r="AS415" s="859"/>
      <c r="AT415" s="859"/>
      <c r="AU415" s="859"/>
      <c r="AV415" s="859"/>
      <c r="AW415" s="859"/>
      <c r="AX415" s="859"/>
      <c r="AY415" s="859"/>
      <c r="AZ415" s="859"/>
      <c r="BA415" s="859"/>
      <c r="BB415" s="859"/>
      <c r="BC415" s="859"/>
      <c r="BD415" s="859"/>
      <c r="BE415" s="859"/>
      <c r="BF415" s="859"/>
      <c r="BG415" s="859"/>
      <c r="BH415" s="859"/>
      <c r="BI415" s="859"/>
      <c r="BJ415" s="859"/>
    </row>
    <row r="416" spans="17:62" s="875" customFormat="1">
      <c r="Q416" s="859"/>
      <c r="R416" s="859"/>
      <c r="S416" s="859"/>
      <c r="T416" s="859"/>
      <c r="U416" s="859"/>
      <c r="V416" s="859"/>
      <c r="W416" s="877"/>
      <c r="X416" s="859"/>
      <c r="Y416" s="859"/>
      <c r="Z416" s="859"/>
      <c r="AA416" s="859"/>
      <c r="AB416" s="859"/>
      <c r="AC416" s="859"/>
      <c r="AD416" s="859"/>
      <c r="AE416" s="859"/>
      <c r="AF416" s="859"/>
      <c r="AG416" s="859"/>
      <c r="AH416" s="859"/>
      <c r="AI416" s="859"/>
      <c r="AJ416" s="859"/>
      <c r="AK416" s="859"/>
      <c r="AL416" s="859"/>
      <c r="AM416" s="859"/>
      <c r="AN416" s="859"/>
      <c r="AO416" s="859"/>
      <c r="AP416" s="859"/>
      <c r="AQ416" s="859"/>
      <c r="AR416" s="859"/>
      <c r="AS416" s="859"/>
      <c r="AT416" s="859"/>
      <c r="AU416" s="859"/>
      <c r="AV416" s="859"/>
      <c r="AW416" s="859"/>
      <c r="AX416" s="859"/>
      <c r="AY416" s="859"/>
      <c r="AZ416" s="859"/>
      <c r="BA416" s="859"/>
      <c r="BB416" s="859"/>
      <c r="BC416" s="859"/>
      <c r="BD416" s="859"/>
      <c r="BE416" s="859"/>
      <c r="BF416" s="859"/>
      <c r="BG416" s="859"/>
      <c r="BH416" s="859"/>
      <c r="BI416" s="859"/>
      <c r="BJ416" s="859"/>
    </row>
    <row r="417" spans="17:62" s="875" customFormat="1">
      <c r="Q417" s="859"/>
      <c r="R417" s="859"/>
      <c r="S417" s="859"/>
      <c r="T417" s="859"/>
      <c r="U417" s="859"/>
      <c r="V417" s="859"/>
      <c r="W417" s="877"/>
      <c r="X417" s="859"/>
      <c r="Y417" s="859"/>
      <c r="Z417" s="859"/>
      <c r="AA417" s="859"/>
      <c r="AB417" s="859"/>
      <c r="AC417" s="859"/>
      <c r="AD417" s="859"/>
      <c r="AE417" s="859"/>
      <c r="AF417" s="859"/>
      <c r="AG417" s="859"/>
      <c r="AH417" s="859"/>
      <c r="AI417" s="859"/>
      <c r="AJ417" s="859"/>
      <c r="AK417" s="859"/>
      <c r="AL417" s="859"/>
      <c r="AM417" s="859"/>
      <c r="AN417" s="859"/>
      <c r="AO417" s="859"/>
      <c r="AP417" s="859"/>
      <c r="AQ417" s="859"/>
      <c r="AR417" s="859"/>
      <c r="AS417" s="859"/>
      <c r="AT417" s="859"/>
      <c r="AU417" s="859"/>
      <c r="AV417" s="859"/>
      <c r="AW417" s="859"/>
      <c r="AX417" s="859"/>
      <c r="AY417" s="859"/>
      <c r="AZ417" s="859"/>
      <c r="BA417" s="859"/>
      <c r="BB417" s="859"/>
      <c r="BC417" s="859"/>
      <c r="BD417" s="859"/>
      <c r="BE417" s="859"/>
      <c r="BF417" s="859"/>
      <c r="BG417" s="859"/>
      <c r="BH417" s="859"/>
      <c r="BI417" s="859"/>
      <c r="BJ417" s="859"/>
    </row>
    <row r="418" spans="17:62" s="875" customFormat="1">
      <c r="Q418" s="859"/>
      <c r="R418" s="859"/>
      <c r="S418" s="859"/>
      <c r="T418" s="859"/>
      <c r="U418" s="859"/>
      <c r="V418" s="859"/>
      <c r="W418" s="877"/>
      <c r="X418" s="859"/>
      <c r="Y418" s="859"/>
      <c r="Z418" s="859"/>
      <c r="AA418" s="859"/>
      <c r="AB418" s="859"/>
      <c r="AC418" s="859"/>
      <c r="AD418" s="859"/>
      <c r="AE418" s="859"/>
      <c r="AF418" s="859"/>
      <c r="AG418" s="859"/>
      <c r="AH418" s="859"/>
      <c r="AI418" s="859"/>
      <c r="AJ418" s="859"/>
      <c r="AK418" s="859"/>
      <c r="AL418" s="859"/>
      <c r="AM418" s="859"/>
      <c r="AN418" s="859"/>
      <c r="AO418" s="859"/>
      <c r="AP418" s="859"/>
      <c r="AQ418" s="859"/>
      <c r="AR418" s="859"/>
      <c r="AS418" s="859"/>
      <c r="AT418" s="859"/>
      <c r="AU418" s="859"/>
      <c r="AV418" s="859"/>
      <c r="AW418" s="859"/>
      <c r="AX418" s="859"/>
      <c r="AY418" s="859"/>
      <c r="AZ418" s="859"/>
      <c r="BA418" s="859"/>
      <c r="BB418" s="859"/>
      <c r="BC418" s="859"/>
      <c r="BD418" s="859"/>
      <c r="BE418" s="859"/>
      <c r="BF418" s="859"/>
      <c r="BG418" s="859"/>
      <c r="BH418" s="859"/>
      <c r="BI418" s="859"/>
      <c r="BJ418" s="859"/>
    </row>
    <row r="419" spans="17:62" s="875" customFormat="1">
      <c r="Q419" s="859"/>
      <c r="R419" s="859"/>
      <c r="S419" s="859"/>
      <c r="T419" s="859"/>
      <c r="U419" s="859"/>
      <c r="V419" s="859"/>
      <c r="W419" s="877"/>
      <c r="X419" s="859"/>
      <c r="Y419" s="859"/>
      <c r="Z419" s="859"/>
      <c r="AA419" s="859"/>
      <c r="AB419" s="859"/>
      <c r="AC419" s="859"/>
      <c r="AD419" s="859"/>
      <c r="AE419" s="859"/>
      <c r="AF419" s="859"/>
      <c r="AG419" s="859"/>
      <c r="AH419" s="859"/>
      <c r="AI419" s="859"/>
      <c r="AJ419" s="859"/>
      <c r="AK419" s="859"/>
      <c r="AL419" s="859"/>
      <c r="AM419" s="859"/>
      <c r="AN419" s="859"/>
      <c r="AO419" s="859"/>
      <c r="AP419" s="859"/>
      <c r="AQ419" s="859"/>
      <c r="AR419" s="859"/>
      <c r="AS419" s="859"/>
      <c r="AT419" s="859"/>
      <c r="AU419" s="859"/>
      <c r="AV419" s="859"/>
      <c r="AW419" s="859"/>
      <c r="AX419" s="859"/>
      <c r="AY419" s="859"/>
      <c r="AZ419" s="859"/>
      <c r="BA419" s="859"/>
      <c r="BB419" s="859"/>
      <c r="BC419" s="859"/>
      <c r="BD419" s="859"/>
      <c r="BE419" s="859"/>
      <c r="BF419" s="859"/>
      <c r="BG419" s="859"/>
      <c r="BH419" s="859"/>
      <c r="BI419" s="859"/>
      <c r="BJ419" s="859"/>
    </row>
    <row r="420" spans="17:62" s="875" customFormat="1">
      <c r="Q420" s="859"/>
      <c r="R420" s="859"/>
      <c r="S420" s="859"/>
      <c r="T420" s="859"/>
      <c r="U420" s="859"/>
      <c r="V420" s="859"/>
      <c r="W420" s="877"/>
      <c r="X420" s="859"/>
      <c r="Y420" s="859"/>
      <c r="Z420" s="859"/>
      <c r="AA420" s="859"/>
      <c r="AB420" s="859"/>
      <c r="AC420" s="859"/>
      <c r="AD420" s="859"/>
      <c r="AE420" s="859"/>
      <c r="AF420" s="859"/>
      <c r="AG420" s="859"/>
      <c r="AH420" s="859"/>
      <c r="AI420" s="859"/>
      <c r="AJ420" s="859"/>
      <c r="AK420" s="859"/>
      <c r="AL420" s="859"/>
      <c r="AM420" s="859"/>
      <c r="AN420" s="859"/>
      <c r="AO420" s="859"/>
      <c r="AP420" s="859"/>
      <c r="AQ420" s="859"/>
      <c r="AR420" s="859"/>
      <c r="AS420" s="859"/>
      <c r="AT420" s="859"/>
      <c r="AU420" s="859"/>
      <c r="AV420" s="859"/>
      <c r="AW420" s="859"/>
      <c r="AX420" s="859"/>
      <c r="AY420" s="859"/>
      <c r="AZ420" s="859"/>
      <c r="BA420" s="859"/>
      <c r="BB420" s="859"/>
      <c r="BC420" s="859"/>
      <c r="BD420" s="859"/>
      <c r="BE420" s="859"/>
      <c r="BF420" s="859"/>
      <c r="BG420" s="859"/>
      <c r="BH420" s="859"/>
      <c r="BI420" s="859"/>
      <c r="BJ420" s="859"/>
    </row>
    <row r="421" spans="17:62" s="875" customFormat="1">
      <c r="Q421" s="859"/>
      <c r="R421" s="859"/>
      <c r="S421" s="859"/>
      <c r="T421" s="859"/>
      <c r="U421" s="859"/>
      <c r="V421" s="859"/>
      <c r="W421" s="877"/>
      <c r="X421" s="859"/>
      <c r="Y421" s="859"/>
      <c r="Z421" s="859"/>
      <c r="AA421" s="859"/>
      <c r="AB421" s="859"/>
      <c r="AC421" s="859"/>
      <c r="AD421" s="859"/>
      <c r="AE421" s="859"/>
      <c r="AF421" s="859"/>
      <c r="AG421" s="859"/>
      <c r="AH421" s="859"/>
      <c r="AI421" s="859"/>
      <c r="AJ421" s="859"/>
      <c r="AK421" s="859"/>
      <c r="AL421" s="859"/>
      <c r="AM421" s="859"/>
      <c r="AN421" s="859"/>
      <c r="AO421" s="859"/>
      <c r="AP421" s="859"/>
      <c r="AQ421" s="859"/>
      <c r="AR421" s="859"/>
      <c r="AS421" s="859"/>
      <c r="AT421" s="859"/>
      <c r="AU421" s="859"/>
      <c r="AV421" s="859"/>
      <c r="AW421" s="859"/>
      <c r="AX421" s="859"/>
      <c r="AY421" s="859"/>
      <c r="AZ421" s="859"/>
      <c r="BA421" s="859"/>
      <c r="BB421" s="859"/>
      <c r="BC421" s="859"/>
      <c r="BD421" s="859"/>
      <c r="BE421" s="859"/>
      <c r="BF421" s="859"/>
      <c r="BG421" s="859"/>
      <c r="BH421" s="859"/>
      <c r="BI421" s="859"/>
      <c r="BJ421" s="859"/>
    </row>
    <row r="422" spans="17:62" s="875" customFormat="1">
      <c r="Q422" s="859"/>
      <c r="R422" s="859"/>
      <c r="S422" s="859"/>
      <c r="T422" s="859"/>
      <c r="U422" s="859"/>
      <c r="V422" s="859"/>
      <c r="W422" s="877"/>
      <c r="X422" s="859"/>
      <c r="Y422" s="859"/>
      <c r="Z422" s="859"/>
      <c r="AA422" s="859"/>
      <c r="AB422" s="859"/>
      <c r="AC422" s="859"/>
      <c r="AD422" s="859"/>
      <c r="AE422" s="859"/>
      <c r="AF422" s="859"/>
      <c r="AG422" s="859"/>
      <c r="AH422" s="859"/>
      <c r="AI422" s="859"/>
      <c r="AJ422" s="859"/>
      <c r="AK422" s="859"/>
      <c r="AL422" s="859"/>
      <c r="AM422" s="859"/>
      <c r="AN422" s="859"/>
      <c r="AO422" s="859"/>
      <c r="AP422" s="859"/>
      <c r="AQ422" s="859"/>
      <c r="AR422" s="859"/>
      <c r="AS422" s="859"/>
      <c r="AT422" s="859"/>
      <c r="AU422" s="859"/>
      <c r="AV422" s="859"/>
      <c r="AW422" s="859"/>
      <c r="AX422" s="859"/>
      <c r="AY422" s="859"/>
      <c r="AZ422" s="859"/>
      <c r="BA422" s="859"/>
      <c r="BB422" s="859"/>
      <c r="BC422" s="859"/>
      <c r="BD422" s="859"/>
      <c r="BE422" s="859"/>
      <c r="BF422" s="859"/>
      <c r="BG422" s="859"/>
      <c r="BH422" s="859"/>
      <c r="BI422" s="859"/>
      <c r="BJ422" s="859"/>
    </row>
    <row r="423" spans="17:62" s="875" customFormat="1">
      <c r="Q423" s="859"/>
      <c r="R423" s="859"/>
      <c r="S423" s="859"/>
      <c r="T423" s="859"/>
      <c r="U423" s="859"/>
      <c r="V423" s="859"/>
      <c r="W423" s="877"/>
      <c r="X423" s="859"/>
      <c r="Y423" s="859"/>
      <c r="Z423" s="859"/>
      <c r="AA423" s="859"/>
      <c r="AB423" s="859"/>
      <c r="AC423" s="859"/>
      <c r="AD423" s="859"/>
      <c r="AE423" s="859"/>
      <c r="AF423" s="859"/>
      <c r="AG423" s="859"/>
      <c r="AH423" s="859"/>
      <c r="AI423" s="859"/>
      <c r="AJ423" s="859"/>
      <c r="AK423" s="859"/>
      <c r="AL423" s="859"/>
      <c r="AM423" s="859"/>
      <c r="AN423" s="859"/>
      <c r="AO423" s="859"/>
      <c r="AP423" s="859"/>
      <c r="AQ423" s="859"/>
      <c r="AR423" s="859"/>
      <c r="AS423" s="859"/>
      <c r="AT423" s="859"/>
      <c r="AU423" s="859"/>
      <c r="AV423" s="859"/>
      <c r="AW423" s="859"/>
      <c r="AX423" s="859"/>
      <c r="AY423" s="859"/>
      <c r="AZ423" s="859"/>
      <c r="BA423" s="859"/>
      <c r="BB423" s="859"/>
      <c r="BC423" s="859"/>
      <c r="BD423" s="859"/>
      <c r="BE423" s="859"/>
      <c r="BF423" s="859"/>
      <c r="BG423" s="859"/>
      <c r="BH423" s="859"/>
      <c r="BI423" s="859"/>
      <c r="BJ423" s="859"/>
    </row>
    <row r="424" spans="17:62" s="875" customFormat="1">
      <c r="Q424" s="859"/>
      <c r="R424" s="859"/>
      <c r="S424" s="859"/>
      <c r="T424" s="859"/>
      <c r="U424" s="859"/>
      <c r="V424" s="859"/>
      <c r="W424" s="877"/>
      <c r="X424" s="859"/>
      <c r="Y424" s="859"/>
      <c r="Z424" s="859"/>
      <c r="AA424" s="859"/>
      <c r="AB424" s="859"/>
      <c r="AC424" s="859"/>
      <c r="AD424" s="859"/>
      <c r="AE424" s="859"/>
      <c r="AF424" s="859"/>
      <c r="AG424" s="859"/>
      <c r="AH424" s="859"/>
      <c r="AI424" s="859"/>
      <c r="AJ424" s="859"/>
      <c r="AK424" s="859"/>
      <c r="AL424" s="859"/>
      <c r="AM424" s="859"/>
      <c r="AN424" s="859"/>
      <c r="AO424" s="859"/>
      <c r="AP424" s="859"/>
      <c r="AQ424" s="859"/>
      <c r="AR424" s="859"/>
      <c r="AS424" s="859"/>
      <c r="AT424" s="859"/>
      <c r="AU424" s="859"/>
      <c r="AV424" s="859"/>
      <c r="AW424" s="859"/>
      <c r="AX424" s="859"/>
      <c r="AY424" s="859"/>
      <c r="AZ424" s="859"/>
      <c r="BA424" s="859"/>
      <c r="BB424" s="859"/>
      <c r="BC424" s="859"/>
      <c r="BD424" s="859"/>
      <c r="BE424" s="859"/>
      <c r="BF424" s="859"/>
      <c r="BG424" s="859"/>
      <c r="BH424" s="859"/>
      <c r="BI424" s="859"/>
      <c r="BJ424" s="859"/>
    </row>
    <row r="425" spans="17:62" s="875" customFormat="1">
      <c r="Q425" s="859"/>
      <c r="R425" s="859"/>
      <c r="S425" s="859"/>
      <c r="T425" s="859"/>
      <c r="U425" s="859"/>
      <c r="V425" s="859"/>
      <c r="W425" s="877"/>
      <c r="X425" s="859"/>
      <c r="Y425" s="859"/>
      <c r="Z425" s="859"/>
      <c r="AA425" s="859"/>
      <c r="AB425" s="859"/>
      <c r="AC425" s="859"/>
      <c r="AD425" s="859"/>
      <c r="AE425" s="859"/>
      <c r="AF425" s="859"/>
      <c r="AG425" s="859"/>
      <c r="AH425" s="859"/>
      <c r="AI425" s="859"/>
      <c r="AJ425" s="859"/>
      <c r="AK425" s="859"/>
      <c r="AL425" s="859"/>
      <c r="AM425" s="859"/>
      <c r="AN425" s="859"/>
      <c r="AO425" s="859"/>
      <c r="AP425" s="859"/>
      <c r="AQ425" s="859"/>
      <c r="AR425" s="859"/>
      <c r="AS425" s="859"/>
      <c r="AT425" s="859"/>
      <c r="AU425" s="859"/>
      <c r="AV425" s="859"/>
      <c r="AW425" s="859"/>
      <c r="AX425" s="859"/>
      <c r="AY425" s="859"/>
      <c r="AZ425" s="859"/>
      <c r="BA425" s="859"/>
      <c r="BB425" s="859"/>
      <c r="BC425" s="859"/>
      <c r="BD425" s="859"/>
      <c r="BE425" s="859"/>
      <c r="BF425" s="859"/>
      <c r="BG425" s="859"/>
      <c r="BH425" s="859"/>
      <c r="BI425" s="859"/>
      <c r="BJ425" s="859"/>
    </row>
    <row r="426" spans="17:62" s="875" customFormat="1">
      <c r="Q426" s="859"/>
      <c r="R426" s="859"/>
      <c r="S426" s="859"/>
      <c r="T426" s="859"/>
      <c r="U426" s="859"/>
      <c r="V426" s="859"/>
      <c r="W426" s="877"/>
      <c r="X426" s="859"/>
      <c r="Y426" s="859"/>
      <c r="Z426" s="859"/>
      <c r="AA426" s="859"/>
      <c r="AB426" s="859"/>
      <c r="AC426" s="859"/>
      <c r="AD426" s="859"/>
      <c r="AE426" s="859"/>
      <c r="AF426" s="859"/>
      <c r="AG426" s="859"/>
      <c r="AH426" s="859"/>
      <c r="AI426" s="859"/>
      <c r="AJ426" s="859"/>
      <c r="AK426" s="859"/>
      <c r="AL426" s="859"/>
      <c r="AM426" s="859"/>
      <c r="AN426" s="859"/>
      <c r="AO426" s="859"/>
      <c r="AP426" s="859"/>
      <c r="AQ426" s="859"/>
      <c r="AR426" s="859"/>
      <c r="AS426" s="859"/>
      <c r="AT426" s="859"/>
      <c r="AU426" s="859"/>
      <c r="AV426" s="859"/>
      <c r="AW426" s="859"/>
      <c r="AX426" s="859"/>
      <c r="AY426" s="859"/>
      <c r="AZ426" s="859"/>
      <c r="BA426" s="859"/>
      <c r="BB426" s="859"/>
      <c r="BC426" s="859"/>
      <c r="BD426" s="859"/>
      <c r="BE426" s="859"/>
      <c r="BF426" s="859"/>
      <c r="BG426" s="859"/>
      <c r="BH426" s="859"/>
      <c r="BI426" s="859"/>
      <c r="BJ426" s="859"/>
    </row>
    <row r="427" spans="17:62" s="875" customFormat="1">
      <c r="Q427" s="859"/>
      <c r="R427" s="859"/>
      <c r="S427" s="859"/>
      <c r="T427" s="859"/>
      <c r="U427" s="859"/>
      <c r="V427" s="859"/>
      <c r="W427" s="877"/>
      <c r="X427" s="859"/>
      <c r="Y427" s="859"/>
      <c r="Z427" s="859"/>
      <c r="AA427" s="859"/>
      <c r="AB427" s="859"/>
      <c r="AC427" s="859"/>
      <c r="AD427" s="859"/>
      <c r="AE427" s="859"/>
      <c r="AF427" s="859"/>
      <c r="AG427" s="859"/>
      <c r="AH427" s="859"/>
      <c r="AI427" s="859"/>
      <c r="AJ427" s="859"/>
      <c r="AK427" s="859"/>
      <c r="AL427" s="859"/>
      <c r="AM427" s="859"/>
      <c r="AN427" s="859"/>
      <c r="AO427" s="859"/>
      <c r="AP427" s="859"/>
      <c r="AQ427" s="859"/>
      <c r="AR427" s="859"/>
      <c r="AS427" s="859"/>
      <c r="AT427" s="859"/>
      <c r="AU427" s="859"/>
      <c r="AV427" s="859"/>
      <c r="AW427" s="859"/>
      <c r="AX427" s="859"/>
      <c r="AY427" s="859"/>
      <c r="AZ427" s="859"/>
      <c r="BA427" s="859"/>
      <c r="BB427" s="859"/>
      <c r="BC427" s="859"/>
      <c r="BD427" s="859"/>
      <c r="BE427" s="859"/>
      <c r="BF427" s="859"/>
      <c r="BG427" s="859"/>
      <c r="BH427" s="859"/>
      <c r="BI427" s="859"/>
      <c r="BJ427" s="859"/>
    </row>
    <row r="428" spans="17:62" s="875" customFormat="1">
      <c r="Q428" s="859"/>
      <c r="R428" s="859"/>
      <c r="S428" s="859"/>
      <c r="T428" s="859"/>
      <c r="U428" s="859"/>
      <c r="V428" s="859"/>
      <c r="W428" s="877"/>
      <c r="X428" s="859"/>
      <c r="Y428" s="859"/>
      <c r="Z428" s="859"/>
      <c r="AA428" s="859"/>
      <c r="AB428" s="859"/>
      <c r="AC428" s="859"/>
      <c r="AD428" s="859"/>
      <c r="AE428" s="859"/>
      <c r="AF428" s="859"/>
      <c r="AG428" s="859"/>
      <c r="AH428" s="859"/>
      <c r="AI428" s="859"/>
      <c r="AJ428" s="859"/>
      <c r="AK428" s="859"/>
      <c r="AL428" s="859"/>
      <c r="AM428" s="859"/>
      <c r="AN428" s="859"/>
      <c r="AO428" s="859"/>
      <c r="AP428" s="859"/>
      <c r="AQ428" s="859"/>
      <c r="AR428" s="859"/>
      <c r="AS428" s="859"/>
      <c r="AT428" s="859"/>
      <c r="AU428" s="859"/>
      <c r="AV428" s="859"/>
      <c r="AW428" s="859"/>
      <c r="AX428" s="859"/>
      <c r="AY428" s="859"/>
      <c r="AZ428" s="859"/>
      <c r="BA428" s="859"/>
      <c r="BB428" s="859"/>
      <c r="BC428" s="859"/>
      <c r="BD428" s="859"/>
      <c r="BE428" s="859"/>
      <c r="BF428" s="859"/>
      <c r="BG428" s="859"/>
      <c r="BH428" s="859"/>
      <c r="BI428" s="859"/>
      <c r="BJ428" s="859"/>
    </row>
    <row r="429" spans="17:62" s="875" customFormat="1">
      <c r="Q429" s="859"/>
      <c r="R429" s="859"/>
      <c r="S429" s="859"/>
      <c r="T429" s="859"/>
      <c r="U429" s="859"/>
      <c r="V429" s="859"/>
      <c r="W429" s="877"/>
      <c r="X429" s="859"/>
      <c r="Y429" s="859"/>
      <c r="Z429" s="859"/>
      <c r="AA429" s="859"/>
      <c r="AB429" s="859"/>
      <c r="AC429" s="859"/>
      <c r="AD429" s="859"/>
      <c r="AE429" s="859"/>
      <c r="AF429" s="859"/>
      <c r="AG429" s="859"/>
      <c r="AH429" s="859"/>
      <c r="AI429" s="859"/>
      <c r="AJ429" s="859"/>
      <c r="AK429" s="859"/>
      <c r="AL429" s="859"/>
      <c r="AM429" s="859"/>
      <c r="AN429" s="859"/>
      <c r="AO429" s="859"/>
      <c r="AP429" s="859"/>
      <c r="AQ429" s="859"/>
      <c r="AR429" s="859"/>
      <c r="AS429" s="859"/>
      <c r="AT429" s="859"/>
      <c r="AU429" s="859"/>
      <c r="AV429" s="859"/>
      <c r="AW429" s="859"/>
      <c r="AX429" s="859"/>
      <c r="AY429" s="859"/>
      <c r="AZ429" s="859"/>
      <c r="BA429" s="859"/>
      <c r="BB429" s="859"/>
      <c r="BC429" s="859"/>
      <c r="BD429" s="859"/>
      <c r="BE429" s="859"/>
      <c r="BF429" s="859"/>
      <c r="BG429" s="859"/>
      <c r="BH429" s="859"/>
      <c r="BI429" s="859"/>
      <c r="BJ429" s="859"/>
    </row>
    <row r="430" spans="17:62" s="875" customFormat="1">
      <c r="Q430" s="859"/>
      <c r="R430" s="859"/>
      <c r="S430" s="859"/>
      <c r="T430" s="859"/>
      <c r="U430" s="859"/>
      <c r="V430" s="859"/>
      <c r="W430" s="877"/>
      <c r="X430" s="859"/>
      <c r="Y430" s="859"/>
      <c r="Z430" s="859"/>
      <c r="AA430" s="859"/>
      <c r="AB430" s="859"/>
      <c r="AC430" s="859"/>
      <c r="AD430" s="859"/>
      <c r="AE430" s="859"/>
      <c r="AF430" s="859"/>
      <c r="AG430" s="859"/>
      <c r="AH430" s="859"/>
      <c r="AI430" s="859"/>
      <c r="AJ430" s="859"/>
      <c r="AK430" s="859"/>
      <c r="AL430" s="859"/>
      <c r="AM430" s="859"/>
      <c r="AN430" s="859"/>
      <c r="AO430" s="859"/>
      <c r="AP430" s="859"/>
      <c r="AQ430" s="859"/>
      <c r="AR430" s="859"/>
      <c r="AS430" s="859"/>
      <c r="AT430" s="859"/>
      <c r="AU430" s="859"/>
      <c r="AV430" s="859"/>
      <c r="AW430" s="859"/>
      <c r="AX430" s="859"/>
      <c r="AY430" s="859"/>
      <c r="AZ430" s="859"/>
      <c r="BA430" s="859"/>
      <c r="BB430" s="859"/>
      <c r="BC430" s="859"/>
      <c r="BD430" s="859"/>
      <c r="BE430" s="859"/>
      <c r="BF430" s="859"/>
      <c r="BG430" s="859"/>
      <c r="BH430" s="859"/>
      <c r="BI430" s="859"/>
      <c r="BJ430" s="859"/>
    </row>
    <row r="431" spans="17:62" s="875" customFormat="1">
      <c r="Q431" s="859"/>
      <c r="R431" s="859"/>
      <c r="S431" s="859"/>
      <c r="T431" s="859"/>
      <c r="U431" s="859"/>
      <c r="V431" s="859"/>
      <c r="W431" s="877"/>
      <c r="X431" s="859"/>
      <c r="Y431" s="859"/>
      <c r="Z431" s="859"/>
      <c r="AA431" s="859"/>
      <c r="AB431" s="859"/>
      <c r="AC431" s="859"/>
      <c r="AD431" s="859"/>
      <c r="AE431" s="859"/>
      <c r="AF431" s="859"/>
      <c r="AG431" s="859"/>
      <c r="AH431" s="859"/>
      <c r="AI431" s="859"/>
      <c r="AJ431" s="859"/>
      <c r="AK431" s="859"/>
      <c r="AL431" s="859"/>
      <c r="AM431" s="859"/>
      <c r="AN431" s="859"/>
      <c r="AO431" s="859"/>
      <c r="AP431" s="859"/>
      <c r="AQ431" s="859"/>
      <c r="AR431" s="859"/>
      <c r="AS431" s="859"/>
      <c r="AT431" s="859"/>
      <c r="AU431" s="859"/>
      <c r="AV431" s="859"/>
      <c r="AW431" s="859"/>
      <c r="AX431" s="859"/>
      <c r="AY431" s="859"/>
      <c r="AZ431" s="859"/>
      <c r="BA431" s="859"/>
      <c r="BB431" s="859"/>
      <c r="BC431" s="859"/>
      <c r="BD431" s="859"/>
      <c r="BE431" s="859"/>
      <c r="BF431" s="859"/>
      <c r="BG431" s="859"/>
      <c r="BH431" s="859"/>
      <c r="BI431" s="859"/>
      <c r="BJ431" s="859"/>
    </row>
    <row r="432" spans="17:62" s="875" customFormat="1">
      <c r="Q432" s="859"/>
      <c r="R432" s="859"/>
      <c r="S432" s="859"/>
      <c r="T432" s="859"/>
      <c r="U432" s="859"/>
      <c r="V432" s="859"/>
      <c r="W432" s="877"/>
      <c r="X432" s="859"/>
      <c r="Y432" s="859"/>
      <c r="Z432" s="859"/>
      <c r="AA432" s="859"/>
      <c r="AB432" s="859"/>
      <c r="AC432" s="859"/>
      <c r="AD432" s="859"/>
      <c r="AE432" s="859"/>
      <c r="AF432" s="859"/>
      <c r="AG432" s="859"/>
      <c r="AH432" s="859"/>
      <c r="AI432" s="859"/>
      <c r="AJ432" s="859"/>
      <c r="AK432" s="859"/>
      <c r="AL432" s="859"/>
      <c r="AM432" s="859"/>
      <c r="AN432" s="859"/>
      <c r="AO432" s="859"/>
      <c r="AP432" s="859"/>
      <c r="AQ432" s="859"/>
      <c r="AR432" s="859"/>
      <c r="AS432" s="859"/>
      <c r="AT432" s="859"/>
      <c r="AU432" s="859"/>
      <c r="AV432" s="859"/>
      <c r="AW432" s="859"/>
      <c r="AX432" s="859"/>
      <c r="AY432" s="859"/>
      <c r="AZ432" s="859"/>
      <c r="BA432" s="859"/>
      <c r="BB432" s="859"/>
      <c r="BC432" s="859"/>
      <c r="BD432" s="859"/>
      <c r="BE432" s="859"/>
      <c r="BF432" s="859"/>
      <c r="BG432" s="859"/>
      <c r="BH432" s="859"/>
      <c r="BI432" s="859"/>
      <c r="BJ432" s="859"/>
    </row>
    <row r="433" spans="17:62" s="875" customFormat="1">
      <c r="Q433" s="859"/>
      <c r="R433" s="859"/>
      <c r="S433" s="859"/>
      <c r="T433" s="859"/>
      <c r="U433" s="859"/>
      <c r="V433" s="859"/>
      <c r="W433" s="877"/>
      <c r="X433" s="859"/>
      <c r="Y433" s="859"/>
      <c r="Z433" s="859"/>
      <c r="AA433" s="859"/>
      <c r="AB433" s="859"/>
      <c r="AC433" s="859"/>
      <c r="AD433" s="859"/>
      <c r="AE433" s="859"/>
      <c r="AF433" s="859"/>
      <c r="AG433" s="859"/>
      <c r="AH433" s="859"/>
      <c r="AI433" s="859"/>
      <c r="AJ433" s="859"/>
      <c r="AK433" s="859"/>
      <c r="AL433" s="859"/>
      <c r="AM433" s="859"/>
      <c r="AN433" s="859"/>
      <c r="AO433" s="859"/>
      <c r="AP433" s="859"/>
      <c r="AQ433" s="859"/>
      <c r="AR433" s="859"/>
      <c r="AS433" s="859"/>
      <c r="AT433" s="859"/>
      <c r="AU433" s="859"/>
      <c r="AV433" s="859"/>
      <c r="AW433" s="859"/>
      <c r="AX433" s="859"/>
      <c r="AY433" s="859"/>
      <c r="AZ433" s="859"/>
      <c r="BA433" s="859"/>
      <c r="BB433" s="859"/>
      <c r="BC433" s="859"/>
      <c r="BD433" s="859"/>
      <c r="BE433" s="859"/>
      <c r="BF433" s="859"/>
      <c r="BG433" s="859"/>
      <c r="BH433" s="859"/>
      <c r="BI433" s="859"/>
      <c r="BJ433" s="859"/>
    </row>
    <row r="434" spans="17:62" s="875" customFormat="1">
      <c r="Q434" s="859"/>
      <c r="R434" s="859"/>
      <c r="S434" s="859"/>
      <c r="T434" s="859"/>
      <c r="U434" s="859"/>
      <c r="V434" s="859"/>
      <c r="W434" s="877"/>
      <c r="X434" s="859"/>
      <c r="Y434" s="859"/>
      <c r="Z434" s="859"/>
      <c r="AA434" s="859"/>
      <c r="AB434" s="859"/>
      <c r="AC434" s="859"/>
      <c r="AD434" s="859"/>
      <c r="AE434" s="859"/>
      <c r="AF434" s="859"/>
      <c r="AG434" s="859"/>
      <c r="AH434" s="859"/>
      <c r="AI434" s="859"/>
      <c r="AJ434" s="859"/>
      <c r="AK434" s="859"/>
      <c r="AL434" s="859"/>
      <c r="AM434" s="859"/>
      <c r="AN434" s="859"/>
      <c r="AO434" s="859"/>
      <c r="AP434" s="859"/>
      <c r="AQ434" s="859"/>
      <c r="AR434" s="859"/>
      <c r="AS434" s="859"/>
      <c r="AT434" s="859"/>
      <c r="AU434" s="859"/>
      <c r="AV434" s="859"/>
      <c r="AW434" s="859"/>
      <c r="AX434" s="859"/>
      <c r="AY434" s="859"/>
      <c r="AZ434" s="859"/>
      <c r="BA434" s="859"/>
      <c r="BB434" s="859"/>
      <c r="BC434" s="859"/>
      <c r="BD434" s="859"/>
      <c r="BE434" s="859"/>
      <c r="BF434" s="859"/>
      <c r="BG434" s="859"/>
      <c r="BH434" s="859"/>
      <c r="BI434" s="859"/>
      <c r="BJ434" s="859"/>
    </row>
    <row r="435" spans="17:62" s="875" customFormat="1">
      <c r="Q435" s="859"/>
      <c r="R435" s="859"/>
      <c r="S435" s="859"/>
      <c r="T435" s="859"/>
      <c r="U435" s="859"/>
      <c r="V435" s="859"/>
      <c r="W435" s="877"/>
      <c r="X435" s="859"/>
      <c r="Y435" s="859"/>
      <c r="Z435" s="859"/>
      <c r="AA435" s="859"/>
      <c r="AB435" s="859"/>
      <c r="AC435" s="859"/>
      <c r="AD435" s="859"/>
      <c r="AE435" s="859"/>
      <c r="AF435" s="859"/>
      <c r="AG435" s="859"/>
      <c r="AH435" s="859"/>
      <c r="AI435" s="859"/>
      <c r="AJ435" s="859"/>
      <c r="AK435" s="859"/>
      <c r="AL435" s="859"/>
      <c r="AM435" s="859"/>
      <c r="AN435" s="859"/>
      <c r="AO435" s="859"/>
      <c r="AP435" s="859"/>
      <c r="AQ435" s="859"/>
      <c r="AR435" s="859"/>
      <c r="AS435" s="859"/>
      <c r="AT435" s="859"/>
      <c r="AU435" s="859"/>
      <c r="AV435" s="859"/>
      <c r="AW435" s="859"/>
      <c r="AX435" s="859"/>
      <c r="AY435" s="859"/>
      <c r="AZ435" s="859"/>
      <c r="BA435" s="859"/>
      <c r="BB435" s="859"/>
      <c r="BC435" s="859"/>
      <c r="BD435" s="859"/>
      <c r="BE435" s="859"/>
      <c r="BF435" s="859"/>
      <c r="BG435" s="859"/>
      <c r="BH435" s="859"/>
      <c r="BI435" s="859"/>
      <c r="BJ435" s="859"/>
    </row>
    <row r="436" spans="17:62" s="875" customFormat="1">
      <c r="Q436" s="859"/>
      <c r="R436" s="859"/>
      <c r="S436" s="859"/>
      <c r="T436" s="859"/>
      <c r="U436" s="859"/>
      <c r="V436" s="859"/>
      <c r="W436" s="877"/>
      <c r="X436" s="859"/>
      <c r="Y436" s="859"/>
      <c r="Z436" s="859"/>
      <c r="AA436" s="859"/>
      <c r="AB436" s="859"/>
      <c r="AC436" s="859"/>
      <c r="AD436" s="859"/>
      <c r="AE436" s="859"/>
      <c r="AF436" s="859"/>
      <c r="AG436" s="859"/>
      <c r="AH436" s="859"/>
      <c r="AI436" s="859"/>
      <c r="AJ436" s="859"/>
      <c r="AK436" s="859"/>
      <c r="AL436" s="859"/>
      <c r="AM436" s="859"/>
      <c r="AN436" s="859"/>
      <c r="AO436" s="859"/>
      <c r="AP436" s="859"/>
      <c r="AQ436" s="859"/>
      <c r="AR436" s="859"/>
      <c r="AS436" s="859"/>
      <c r="AT436" s="859"/>
      <c r="AU436" s="859"/>
      <c r="AV436" s="859"/>
      <c r="AW436" s="859"/>
      <c r="AX436" s="859"/>
      <c r="AY436" s="859"/>
      <c r="AZ436" s="859"/>
      <c r="BA436" s="859"/>
      <c r="BB436" s="859"/>
      <c r="BC436" s="859"/>
      <c r="BD436" s="859"/>
      <c r="BE436" s="859"/>
      <c r="BF436" s="859"/>
      <c r="BG436" s="859"/>
      <c r="BH436" s="859"/>
      <c r="BI436" s="859"/>
      <c r="BJ436" s="859"/>
    </row>
    <row r="437" spans="17:62" s="875" customFormat="1">
      <c r="Q437" s="859"/>
      <c r="R437" s="859"/>
      <c r="S437" s="859"/>
      <c r="T437" s="859"/>
      <c r="U437" s="859"/>
      <c r="V437" s="859"/>
      <c r="W437" s="877"/>
      <c r="X437" s="859"/>
      <c r="Y437" s="859"/>
      <c r="Z437" s="859"/>
      <c r="AA437" s="859"/>
      <c r="AB437" s="859"/>
      <c r="AC437" s="859"/>
      <c r="AD437" s="859"/>
      <c r="AE437" s="859"/>
      <c r="AF437" s="859"/>
      <c r="AG437" s="859"/>
      <c r="AH437" s="859"/>
      <c r="AI437" s="859"/>
      <c r="AJ437" s="859"/>
      <c r="AK437" s="859"/>
      <c r="AL437" s="859"/>
      <c r="AM437" s="859"/>
      <c r="AN437" s="859"/>
      <c r="AO437" s="859"/>
      <c r="AP437" s="859"/>
      <c r="AQ437" s="859"/>
      <c r="AR437" s="859"/>
      <c r="AS437" s="859"/>
      <c r="AT437" s="859"/>
      <c r="AU437" s="859"/>
      <c r="AV437" s="859"/>
      <c r="AW437" s="859"/>
      <c r="AX437" s="859"/>
      <c r="AY437" s="859"/>
      <c r="AZ437" s="859"/>
      <c r="BA437" s="859"/>
      <c r="BB437" s="859"/>
      <c r="BC437" s="859"/>
      <c r="BD437" s="859"/>
      <c r="BE437" s="859"/>
      <c r="BF437" s="859"/>
      <c r="BG437" s="859"/>
      <c r="BH437" s="859"/>
      <c r="BI437" s="859"/>
      <c r="BJ437" s="859"/>
    </row>
    <row r="438" spans="17:62" s="875" customFormat="1">
      <c r="Q438" s="859"/>
      <c r="R438" s="859"/>
      <c r="S438" s="859"/>
      <c r="T438" s="859"/>
      <c r="U438" s="859"/>
      <c r="V438" s="859"/>
      <c r="W438" s="877"/>
      <c r="X438" s="859"/>
      <c r="Y438" s="859"/>
      <c r="Z438" s="859"/>
      <c r="AA438" s="859"/>
      <c r="AB438" s="859"/>
      <c r="AC438" s="859"/>
      <c r="AD438" s="859"/>
      <c r="AE438" s="859"/>
      <c r="AF438" s="859"/>
      <c r="AG438" s="859"/>
      <c r="AH438" s="859"/>
      <c r="AI438" s="859"/>
      <c r="AJ438" s="859"/>
      <c r="AK438" s="859"/>
      <c r="AL438" s="859"/>
      <c r="AM438" s="859"/>
      <c r="AN438" s="859"/>
      <c r="AO438" s="859"/>
      <c r="AP438" s="859"/>
      <c r="AQ438" s="859"/>
      <c r="AR438" s="859"/>
      <c r="AS438" s="859"/>
      <c r="AT438" s="859"/>
      <c r="AU438" s="859"/>
      <c r="AV438" s="859"/>
      <c r="AW438" s="859"/>
      <c r="AX438" s="859"/>
      <c r="AY438" s="859"/>
      <c r="AZ438" s="859"/>
      <c r="BA438" s="859"/>
      <c r="BB438" s="859"/>
      <c r="BC438" s="859"/>
      <c r="BD438" s="859"/>
      <c r="BE438" s="859"/>
      <c r="BF438" s="859"/>
      <c r="BG438" s="859"/>
      <c r="BH438" s="859"/>
      <c r="BI438" s="859"/>
      <c r="BJ438" s="859"/>
    </row>
    <row r="439" spans="17:62" s="875" customFormat="1">
      <c r="Q439" s="859"/>
      <c r="R439" s="859"/>
      <c r="S439" s="859"/>
      <c r="T439" s="859"/>
      <c r="U439" s="859"/>
      <c r="V439" s="859"/>
      <c r="W439" s="877"/>
      <c r="X439" s="859"/>
      <c r="Y439" s="859"/>
      <c r="Z439" s="859"/>
      <c r="AA439" s="859"/>
      <c r="AB439" s="859"/>
      <c r="AC439" s="859"/>
      <c r="AD439" s="859"/>
      <c r="AE439" s="859"/>
      <c r="AF439" s="859"/>
      <c r="AG439" s="859"/>
      <c r="AH439" s="859"/>
      <c r="AI439" s="859"/>
      <c r="AJ439" s="859"/>
      <c r="AK439" s="859"/>
      <c r="AL439" s="859"/>
      <c r="AM439" s="859"/>
      <c r="AN439" s="859"/>
      <c r="AO439" s="859"/>
      <c r="AP439" s="859"/>
      <c r="AQ439" s="859"/>
      <c r="AR439" s="859"/>
      <c r="AS439" s="859"/>
      <c r="AT439" s="859"/>
      <c r="AU439" s="859"/>
      <c r="AV439" s="859"/>
      <c r="AW439" s="859"/>
      <c r="AX439" s="859"/>
      <c r="AY439" s="859"/>
      <c r="AZ439" s="859"/>
      <c r="BA439" s="859"/>
      <c r="BB439" s="859"/>
      <c r="BC439" s="859"/>
      <c r="BD439" s="859"/>
      <c r="BE439" s="859"/>
      <c r="BF439" s="859"/>
      <c r="BG439" s="859"/>
      <c r="BH439" s="859"/>
      <c r="BI439" s="859"/>
      <c r="BJ439" s="859"/>
    </row>
    <row r="440" spans="17:62" s="875" customFormat="1">
      <c r="Q440" s="859"/>
      <c r="R440" s="859"/>
      <c r="S440" s="859"/>
      <c r="T440" s="859"/>
      <c r="U440" s="859"/>
      <c r="V440" s="859"/>
      <c r="W440" s="877"/>
      <c r="X440" s="859"/>
      <c r="Y440" s="859"/>
      <c r="Z440" s="859"/>
      <c r="AA440" s="859"/>
      <c r="AB440" s="859"/>
      <c r="AC440" s="859"/>
      <c r="AD440" s="859"/>
      <c r="AE440" s="859"/>
      <c r="AF440" s="859"/>
      <c r="AG440" s="859"/>
      <c r="AH440" s="859"/>
      <c r="AI440" s="859"/>
      <c r="AJ440" s="859"/>
      <c r="AK440" s="859"/>
      <c r="AL440" s="859"/>
      <c r="AM440" s="859"/>
      <c r="AN440" s="859"/>
      <c r="AO440" s="859"/>
      <c r="AP440" s="859"/>
      <c r="AQ440" s="859"/>
      <c r="AR440" s="859"/>
      <c r="AS440" s="859"/>
      <c r="AT440" s="859"/>
      <c r="AU440" s="859"/>
      <c r="AV440" s="859"/>
      <c r="AW440" s="859"/>
      <c r="AX440" s="859"/>
      <c r="AY440" s="859"/>
      <c r="AZ440" s="859"/>
      <c r="BA440" s="859"/>
      <c r="BB440" s="859"/>
      <c r="BC440" s="859"/>
      <c r="BD440" s="859"/>
      <c r="BE440" s="859"/>
      <c r="BF440" s="859"/>
      <c r="BG440" s="859"/>
      <c r="BH440" s="859"/>
      <c r="BI440" s="859"/>
      <c r="BJ440" s="859"/>
    </row>
    <row r="441" spans="17:62" s="875" customFormat="1">
      <c r="Q441" s="859"/>
      <c r="R441" s="859"/>
      <c r="S441" s="859"/>
      <c r="T441" s="859"/>
      <c r="U441" s="859"/>
      <c r="V441" s="859"/>
      <c r="W441" s="877"/>
      <c r="X441" s="859"/>
      <c r="Y441" s="859"/>
      <c r="Z441" s="859"/>
      <c r="AA441" s="859"/>
      <c r="AB441" s="859"/>
      <c r="AC441" s="859"/>
      <c r="AD441" s="859"/>
      <c r="AE441" s="859"/>
      <c r="AF441" s="859"/>
      <c r="AG441" s="859"/>
      <c r="AH441" s="859"/>
      <c r="AI441" s="859"/>
      <c r="AJ441" s="859"/>
      <c r="AK441" s="859"/>
      <c r="AL441" s="859"/>
      <c r="AM441" s="859"/>
      <c r="AN441" s="859"/>
      <c r="AO441" s="859"/>
      <c r="AP441" s="859"/>
      <c r="AQ441" s="859"/>
      <c r="AR441" s="859"/>
      <c r="AS441" s="859"/>
      <c r="AT441" s="859"/>
      <c r="AU441" s="859"/>
      <c r="AV441" s="859"/>
      <c r="AW441" s="859"/>
      <c r="AX441" s="859"/>
      <c r="AY441" s="859"/>
      <c r="AZ441" s="859"/>
      <c r="BA441" s="859"/>
      <c r="BB441" s="859"/>
      <c r="BC441" s="859"/>
      <c r="BD441" s="859"/>
      <c r="BE441" s="859"/>
      <c r="BF441" s="859"/>
      <c r="BG441" s="859"/>
      <c r="BH441" s="859"/>
      <c r="BI441" s="859"/>
      <c r="BJ441" s="859"/>
    </row>
    <row r="442" spans="17:62" s="875" customFormat="1">
      <c r="Q442" s="859"/>
      <c r="R442" s="859"/>
      <c r="S442" s="859"/>
      <c r="T442" s="859"/>
      <c r="U442" s="859"/>
      <c r="V442" s="859"/>
      <c r="W442" s="877"/>
      <c r="X442" s="859"/>
      <c r="Y442" s="859"/>
      <c r="Z442" s="859"/>
      <c r="AA442" s="859"/>
      <c r="AB442" s="859"/>
      <c r="AC442" s="859"/>
      <c r="AD442" s="859"/>
      <c r="AE442" s="859"/>
      <c r="AF442" s="859"/>
      <c r="AG442" s="859"/>
      <c r="AH442" s="859"/>
      <c r="AI442" s="859"/>
      <c r="AJ442" s="859"/>
      <c r="AK442" s="859"/>
      <c r="AL442" s="859"/>
      <c r="AM442" s="859"/>
      <c r="AN442" s="859"/>
      <c r="AO442" s="859"/>
      <c r="AP442" s="859"/>
      <c r="AQ442" s="859"/>
      <c r="AR442" s="859"/>
      <c r="AS442" s="859"/>
      <c r="AT442" s="859"/>
      <c r="AU442" s="859"/>
      <c r="AV442" s="859"/>
      <c r="AW442" s="859"/>
      <c r="AX442" s="859"/>
      <c r="AY442" s="859"/>
      <c r="AZ442" s="859"/>
      <c r="BA442" s="859"/>
      <c r="BB442" s="859"/>
      <c r="BC442" s="859"/>
      <c r="BD442" s="859"/>
      <c r="BE442" s="859"/>
      <c r="BF442" s="859"/>
      <c r="BG442" s="859"/>
      <c r="BH442" s="859"/>
      <c r="BI442" s="859"/>
      <c r="BJ442" s="859"/>
    </row>
    <row r="443" spans="17:62" s="875" customFormat="1">
      <c r="Q443" s="859"/>
      <c r="R443" s="859"/>
      <c r="S443" s="859"/>
      <c r="T443" s="859"/>
      <c r="U443" s="859"/>
      <c r="V443" s="859"/>
      <c r="W443" s="877"/>
      <c r="X443" s="859"/>
      <c r="Y443" s="859"/>
      <c r="Z443" s="859"/>
      <c r="AA443" s="859"/>
      <c r="AB443" s="859"/>
      <c r="AC443" s="859"/>
      <c r="AD443" s="859"/>
      <c r="AE443" s="859"/>
      <c r="AF443" s="859"/>
      <c r="AG443" s="859"/>
      <c r="AH443" s="859"/>
      <c r="AI443" s="859"/>
      <c r="AJ443" s="859"/>
      <c r="AK443" s="859"/>
      <c r="AL443" s="859"/>
      <c r="AM443" s="859"/>
      <c r="AN443" s="859"/>
      <c r="AO443" s="859"/>
      <c r="AP443" s="859"/>
      <c r="AQ443" s="859"/>
      <c r="AR443" s="859"/>
      <c r="AS443" s="859"/>
      <c r="AT443" s="859"/>
      <c r="AU443" s="859"/>
      <c r="AV443" s="859"/>
      <c r="AW443" s="859"/>
      <c r="AX443" s="859"/>
      <c r="AY443" s="859"/>
      <c r="AZ443" s="859"/>
      <c r="BA443" s="859"/>
      <c r="BB443" s="859"/>
      <c r="BC443" s="859"/>
      <c r="BD443" s="859"/>
      <c r="BE443" s="859"/>
      <c r="BF443" s="859"/>
      <c r="BG443" s="859"/>
      <c r="BH443" s="859"/>
      <c r="BI443" s="859"/>
      <c r="BJ443" s="859"/>
    </row>
    <row r="444" spans="17:62" s="875" customFormat="1">
      <c r="Q444" s="859"/>
      <c r="R444" s="859"/>
      <c r="S444" s="859"/>
      <c r="T444" s="859"/>
      <c r="U444" s="859"/>
      <c r="V444" s="859"/>
      <c r="W444" s="877"/>
      <c r="X444" s="859"/>
      <c r="Y444" s="859"/>
      <c r="Z444" s="859"/>
      <c r="AA444" s="859"/>
      <c r="AB444" s="859"/>
      <c r="AC444" s="859"/>
      <c r="AD444" s="859"/>
      <c r="AE444" s="859"/>
      <c r="AF444" s="859"/>
      <c r="AG444" s="859"/>
      <c r="AH444" s="859"/>
      <c r="AI444" s="859"/>
      <c r="AJ444" s="859"/>
      <c r="AK444" s="859"/>
      <c r="AL444" s="859"/>
      <c r="AM444" s="859"/>
      <c r="AN444" s="859"/>
      <c r="AO444" s="859"/>
      <c r="AP444" s="859"/>
      <c r="AQ444" s="859"/>
      <c r="AR444" s="859"/>
      <c r="AS444" s="859"/>
      <c r="AT444" s="859"/>
      <c r="AU444" s="859"/>
      <c r="AV444" s="859"/>
      <c r="AW444" s="859"/>
      <c r="AX444" s="859"/>
      <c r="AY444" s="859"/>
      <c r="AZ444" s="859"/>
      <c r="BA444" s="859"/>
      <c r="BB444" s="859"/>
      <c r="BC444" s="859"/>
      <c r="BD444" s="859"/>
      <c r="BE444" s="859"/>
      <c r="BF444" s="859"/>
      <c r="BG444" s="859"/>
      <c r="BH444" s="859"/>
      <c r="BI444" s="859"/>
      <c r="BJ444" s="859"/>
    </row>
    <row r="445" spans="17:62" s="875" customFormat="1">
      <c r="Q445" s="859"/>
      <c r="R445" s="859"/>
      <c r="S445" s="859"/>
      <c r="T445" s="859"/>
      <c r="U445" s="859"/>
      <c r="V445" s="859"/>
      <c r="W445" s="877"/>
      <c r="X445" s="859"/>
      <c r="Y445" s="859"/>
      <c r="Z445" s="859"/>
      <c r="AA445" s="859"/>
      <c r="AB445" s="859"/>
      <c r="AC445" s="859"/>
      <c r="AD445" s="859"/>
      <c r="AE445" s="859"/>
      <c r="AF445" s="859"/>
      <c r="AG445" s="859"/>
      <c r="AH445" s="859"/>
      <c r="AI445" s="859"/>
      <c r="AJ445" s="859"/>
      <c r="AK445" s="859"/>
      <c r="AL445" s="859"/>
      <c r="AM445" s="859"/>
      <c r="AN445" s="859"/>
      <c r="AO445" s="859"/>
      <c r="AP445" s="859"/>
      <c r="AQ445" s="859"/>
      <c r="AR445" s="859"/>
      <c r="AS445" s="859"/>
      <c r="AT445" s="859"/>
      <c r="AU445" s="859"/>
      <c r="AV445" s="859"/>
      <c r="AW445" s="859"/>
      <c r="AX445" s="859"/>
      <c r="AY445" s="859"/>
      <c r="AZ445" s="859"/>
      <c r="BA445" s="859"/>
      <c r="BB445" s="859"/>
      <c r="BC445" s="859"/>
      <c r="BD445" s="859"/>
      <c r="BE445" s="859"/>
      <c r="BF445" s="859"/>
      <c r="BG445" s="859"/>
      <c r="BH445" s="859"/>
      <c r="BI445" s="859"/>
      <c r="BJ445" s="859"/>
    </row>
    <row r="446" spans="17:62" s="875" customFormat="1">
      <c r="Q446" s="859"/>
      <c r="R446" s="859"/>
      <c r="S446" s="859"/>
      <c r="T446" s="859"/>
      <c r="U446" s="859"/>
      <c r="V446" s="859"/>
      <c r="W446" s="877"/>
      <c r="X446" s="859"/>
      <c r="Y446" s="859"/>
      <c r="Z446" s="859"/>
      <c r="AA446" s="859"/>
      <c r="AB446" s="859"/>
      <c r="AC446" s="859"/>
      <c r="AD446" s="859"/>
      <c r="AE446" s="859"/>
      <c r="AF446" s="859"/>
      <c r="AG446" s="859"/>
      <c r="AH446" s="859"/>
      <c r="AI446" s="859"/>
      <c r="AJ446" s="859"/>
      <c r="AK446" s="859"/>
      <c r="AL446" s="859"/>
      <c r="AM446" s="859"/>
      <c r="AN446" s="859"/>
      <c r="AO446" s="859"/>
      <c r="AP446" s="859"/>
      <c r="AQ446" s="859"/>
      <c r="AR446" s="859"/>
      <c r="AS446" s="859"/>
      <c r="AT446" s="859"/>
      <c r="AU446" s="859"/>
      <c r="AV446" s="859"/>
      <c r="AW446" s="859"/>
      <c r="AX446" s="859"/>
      <c r="AY446" s="859"/>
      <c r="AZ446" s="859"/>
      <c r="BA446" s="859"/>
      <c r="BB446" s="859"/>
      <c r="BC446" s="859"/>
      <c r="BD446" s="859"/>
      <c r="BE446" s="859"/>
      <c r="BF446" s="859"/>
      <c r="BG446" s="859"/>
      <c r="BH446" s="859"/>
      <c r="BI446" s="859"/>
      <c r="BJ446" s="859"/>
    </row>
    <row r="447" spans="17:62" s="875" customFormat="1">
      <c r="Q447" s="859"/>
      <c r="R447" s="859"/>
      <c r="S447" s="859"/>
      <c r="T447" s="859"/>
      <c r="U447" s="859"/>
      <c r="V447" s="859"/>
      <c r="W447" s="877"/>
      <c r="X447" s="859"/>
      <c r="Y447" s="859"/>
      <c r="Z447" s="859"/>
      <c r="AA447" s="859"/>
      <c r="AB447" s="859"/>
      <c r="AC447" s="859"/>
      <c r="AD447" s="859"/>
      <c r="AE447" s="859"/>
      <c r="AF447" s="859"/>
      <c r="AG447" s="859"/>
      <c r="AH447" s="859"/>
      <c r="AI447" s="859"/>
      <c r="AJ447" s="859"/>
      <c r="AK447" s="859"/>
      <c r="AL447" s="859"/>
      <c r="AM447" s="859"/>
      <c r="AN447" s="859"/>
      <c r="AO447" s="859"/>
      <c r="AP447" s="859"/>
      <c r="AQ447" s="859"/>
      <c r="AR447" s="859"/>
      <c r="AS447" s="859"/>
      <c r="AT447" s="859"/>
      <c r="AU447" s="859"/>
      <c r="AV447" s="859"/>
      <c r="AW447" s="859"/>
      <c r="AX447" s="859"/>
      <c r="AY447" s="859"/>
      <c r="AZ447" s="859"/>
      <c r="BA447" s="859"/>
      <c r="BB447" s="859"/>
      <c r="BC447" s="859"/>
      <c r="BD447" s="859"/>
      <c r="BE447" s="859"/>
      <c r="BF447" s="859"/>
      <c r="BG447" s="859"/>
      <c r="BH447" s="859"/>
      <c r="BI447" s="859"/>
      <c r="BJ447" s="859"/>
    </row>
    <row r="448" spans="17:62" s="875" customFormat="1">
      <c r="Q448" s="859"/>
      <c r="R448" s="859"/>
      <c r="S448" s="859"/>
      <c r="T448" s="859"/>
      <c r="U448" s="859"/>
      <c r="V448" s="859"/>
      <c r="W448" s="877"/>
      <c r="X448" s="859"/>
      <c r="Y448" s="859"/>
      <c r="Z448" s="859"/>
      <c r="AA448" s="859"/>
      <c r="AB448" s="859"/>
      <c r="AC448" s="859"/>
      <c r="AD448" s="859"/>
      <c r="AE448" s="859"/>
      <c r="AF448" s="859"/>
      <c r="AG448" s="859"/>
      <c r="AH448" s="859"/>
      <c r="AI448" s="859"/>
      <c r="AJ448" s="859"/>
      <c r="AK448" s="859"/>
      <c r="AL448" s="859"/>
      <c r="AM448" s="859"/>
      <c r="AN448" s="859"/>
      <c r="AO448" s="859"/>
      <c r="AP448" s="859"/>
      <c r="AQ448" s="859"/>
      <c r="AR448" s="859"/>
      <c r="AS448" s="859"/>
      <c r="AT448" s="859"/>
      <c r="AU448" s="859"/>
      <c r="AV448" s="859"/>
      <c r="AW448" s="859"/>
      <c r="AX448" s="859"/>
      <c r="AY448" s="859"/>
      <c r="AZ448" s="859"/>
      <c r="BA448" s="859"/>
      <c r="BB448" s="859"/>
      <c r="BC448" s="859"/>
      <c r="BD448" s="859"/>
      <c r="BE448" s="859"/>
      <c r="BF448" s="859"/>
      <c r="BG448" s="859"/>
      <c r="BH448" s="859"/>
      <c r="BI448" s="859"/>
      <c r="BJ448" s="859"/>
    </row>
    <row r="449" spans="17:62" s="875" customFormat="1">
      <c r="Q449" s="859"/>
      <c r="R449" s="859"/>
      <c r="S449" s="859"/>
      <c r="T449" s="859"/>
      <c r="U449" s="859"/>
      <c r="V449" s="859"/>
      <c r="W449" s="877"/>
      <c r="X449" s="859"/>
      <c r="Y449" s="859"/>
      <c r="Z449" s="859"/>
      <c r="AA449" s="859"/>
      <c r="AB449" s="859"/>
      <c r="AC449" s="859"/>
      <c r="AD449" s="859"/>
      <c r="AE449" s="859"/>
      <c r="AF449" s="859"/>
      <c r="AG449" s="859"/>
      <c r="AH449" s="859"/>
      <c r="AI449" s="859"/>
      <c r="AJ449" s="859"/>
      <c r="AK449" s="859"/>
      <c r="AL449" s="859"/>
      <c r="AM449" s="859"/>
      <c r="AN449" s="859"/>
      <c r="AO449" s="859"/>
      <c r="AP449" s="859"/>
      <c r="AQ449" s="859"/>
      <c r="AR449" s="859"/>
      <c r="AS449" s="859"/>
      <c r="AT449" s="859"/>
      <c r="AU449" s="859"/>
      <c r="AV449" s="859"/>
      <c r="AW449" s="859"/>
      <c r="AX449" s="859"/>
      <c r="AY449" s="859"/>
      <c r="AZ449" s="859"/>
      <c r="BA449" s="859"/>
      <c r="BB449" s="859"/>
      <c r="BC449" s="859"/>
      <c r="BD449" s="859"/>
      <c r="BE449" s="859"/>
      <c r="BF449" s="859"/>
      <c r="BG449" s="859"/>
      <c r="BH449" s="859"/>
      <c r="BI449" s="859"/>
      <c r="BJ449" s="859"/>
    </row>
    <row r="450" spans="17:62" s="875" customFormat="1">
      <c r="Q450" s="859"/>
      <c r="R450" s="859"/>
      <c r="S450" s="859"/>
      <c r="T450" s="859"/>
      <c r="U450" s="859"/>
      <c r="V450" s="859"/>
      <c r="W450" s="877"/>
      <c r="X450" s="859"/>
      <c r="Y450" s="859"/>
      <c r="Z450" s="859"/>
      <c r="AA450" s="859"/>
      <c r="AB450" s="859"/>
      <c r="AC450" s="859"/>
      <c r="AD450" s="859"/>
      <c r="AE450" s="859"/>
      <c r="AF450" s="859"/>
      <c r="AG450" s="859"/>
      <c r="AH450" s="859"/>
      <c r="AI450" s="859"/>
      <c r="AJ450" s="859"/>
      <c r="AK450" s="859"/>
      <c r="AL450" s="859"/>
      <c r="AM450" s="859"/>
      <c r="AN450" s="859"/>
      <c r="AO450" s="859"/>
      <c r="AP450" s="859"/>
      <c r="AQ450" s="859"/>
      <c r="AR450" s="859"/>
      <c r="AS450" s="859"/>
      <c r="AT450" s="859"/>
      <c r="AU450" s="859"/>
      <c r="AV450" s="859"/>
      <c r="AW450" s="859"/>
      <c r="AX450" s="859"/>
      <c r="AY450" s="859"/>
      <c r="AZ450" s="859"/>
      <c r="BA450" s="859"/>
      <c r="BB450" s="859"/>
      <c r="BC450" s="859"/>
      <c r="BD450" s="859"/>
      <c r="BE450" s="859"/>
      <c r="BF450" s="859"/>
      <c r="BG450" s="859"/>
      <c r="BH450" s="859"/>
      <c r="BI450" s="859"/>
      <c r="BJ450" s="859"/>
    </row>
    <row r="451" spans="17:62" s="875" customFormat="1">
      <c r="Q451" s="859"/>
      <c r="R451" s="859"/>
      <c r="S451" s="859"/>
      <c r="T451" s="859"/>
      <c r="U451" s="859"/>
      <c r="V451" s="859"/>
      <c r="W451" s="877"/>
      <c r="X451" s="859"/>
      <c r="Y451" s="859"/>
      <c r="Z451" s="859"/>
      <c r="AA451" s="859"/>
      <c r="AB451" s="859"/>
      <c r="AC451" s="859"/>
      <c r="AD451" s="859"/>
      <c r="AE451" s="859"/>
      <c r="AF451" s="859"/>
      <c r="AG451" s="859"/>
      <c r="AH451" s="859"/>
      <c r="AI451" s="859"/>
      <c r="AJ451" s="859"/>
      <c r="AK451" s="859"/>
      <c r="AL451" s="859"/>
      <c r="AM451" s="859"/>
      <c r="AN451" s="859"/>
      <c r="AO451" s="859"/>
      <c r="AP451" s="859"/>
      <c r="AQ451" s="859"/>
      <c r="AR451" s="859"/>
      <c r="AS451" s="859"/>
      <c r="AT451" s="859"/>
      <c r="AU451" s="859"/>
      <c r="AV451" s="859"/>
      <c r="AW451" s="859"/>
      <c r="AX451" s="859"/>
      <c r="AY451" s="859"/>
      <c r="AZ451" s="859"/>
      <c r="BA451" s="859"/>
      <c r="BB451" s="859"/>
      <c r="BC451" s="859"/>
      <c r="BD451" s="859"/>
      <c r="BE451" s="859"/>
      <c r="BF451" s="859"/>
      <c r="BG451" s="859"/>
      <c r="BH451" s="859"/>
      <c r="BI451" s="859"/>
      <c r="BJ451" s="859"/>
    </row>
    <row r="452" spans="17:62" s="875" customFormat="1">
      <c r="Q452" s="859"/>
      <c r="R452" s="859"/>
      <c r="S452" s="859"/>
      <c r="T452" s="859"/>
      <c r="U452" s="859"/>
      <c r="V452" s="859"/>
      <c r="W452" s="877"/>
      <c r="X452" s="859"/>
      <c r="Y452" s="859"/>
      <c r="Z452" s="859"/>
      <c r="AA452" s="859"/>
      <c r="AB452" s="859"/>
      <c r="AC452" s="859"/>
      <c r="AD452" s="859"/>
      <c r="AE452" s="859"/>
      <c r="AF452" s="859"/>
      <c r="AG452" s="859"/>
      <c r="AH452" s="859"/>
      <c r="AI452" s="859"/>
      <c r="AJ452" s="859"/>
      <c r="AK452" s="859"/>
      <c r="AL452" s="859"/>
      <c r="AM452" s="859"/>
      <c r="AN452" s="859"/>
      <c r="AO452" s="859"/>
      <c r="AP452" s="859"/>
      <c r="AQ452" s="859"/>
      <c r="AR452" s="859"/>
      <c r="AS452" s="859"/>
      <c r="AT452" s="859"/>
      <c r="AU452" s="859"/>
      <c r="AV452" s="859"/>
      <c r="AW452" s="859"/>
      <c r="AX452" s="859"/>
      <c r="AY452" s="859"/>
      <c r="AZ452" s="859"/>
      <c r="BA452" s="859"/>
      <c r="BB452" s="859"/>
      <c r="BC452" s="859"/>
      <c r="BD452" s="859"/>
      <c r="BE452" s="859"/>
      <c r="BF452" s="859"/>
      <c r="BG452" s="859"/>
      <c r="BH452" s="859"/>
      <c r="BI452" s="859"/>
      <c r="BJ452" s="859"/>
    </row>
    <row r="453" spans="17:62" s="875" customFormat="1">
      <c r="Q453" s="859"/>
      <c r="R453" s="859"/>
      <c r="S453" s="859"/>
      <c r="T453" s="859"/>
      <c r="U453" s="859"/>
      <c r="V453" s="859"/>
      <c r="W453" s="877"/>
      <c r="X453" s="859"/>
      <c r="Y453" s="859"/>
      <c r="Z453" s="859"/>
      <c r="AA453" s="859"/>
      <c r="AB453" s="859"/>
      <c r="AC453" s="859"/>
      <c r="AD453" s="859"/>
      <c r="AE453" s="859"/>
      <c r="AF453" s="859"/>
      <c r="AG453" s="859"/>
      <c r="AH453" s="859"/>
      <c r="AI453" s="859"/>
      <c r="AJ453" s="859"/>
      <c r="AK453" s="859"/>
      <c r="AL453" s="859"/>
      <c r="AM453" s="859"/>
      <c r="AN453" s="859"/>
      <c r="AO453" s="859"/>
      <c r="AP453" s="859"/>
      <c r="AQ453" s="859"/>
      <c r="AR453" s="859"/>
      <c r="AS453" s="859"/>
      <c r="AT453" s="859"/>
      <c r="AU453" s="859"/>
      <c r="AV453" s="859"/>
      <c r="AW453" s="859"/>
      <c r="AX453" s="859"/>
      <c r="AY453" s="859"/>
      <c r="AZ453" s="859"/>
      <c r="BA453" s="859"/>
      <c r="BB453" s="859"/>
      <c r="BC453" s="859"/>
      <c r="BD453" s="859"/>
      <c r="BE453" s="859"/>
      <c r="BF453" s="859"/>
      <c r="BG453" s="859"/>
      <c r="BH453" s="859"/>
      <c r="BI453" s="859"/>
      <c r="BJ453" s="859"/>
    </row>
    <row r="454" spans="17:62" s="875" customFormat="1">
      <c r="Q454" s="859"/>
      <c r="R454" s="859"/>
      <c r="S454" s="859"/>
      <c r="T454" s="859"/>
      <c r="U454" s="859"/>
      <c r="V454" s="859"/>
      <c r="W454" s="877"/>
      <c r="X454" s="859"/>
      <c r="Y454" s="859"/>
      <c r="Z454" s="859"/>
      <c r="AA454" s="859"/>
      <c r="AB454" s="859"/>
      <c r="AC454" s="859"/>
      <c r="AD454" s="859"/>
      <c r="AE454" s="859"/>
      <c r="AF454" s="859"/>
      <c r="AG454" s="859"/>
      <c r="AH454" s="859"/>
      <c r="AI454" s="859"/>
      <c r="AJ454" s="859"/>
      <c r="AK454" s="859"/>
      <c r="AL454" s="859"/>
      <c r="AM454" s="859"/>
      <c r="AN454" s="859"/>
      <c r="AO454" s="859"/>
      <c r="AP454" s="859"/>
      <c r="AQ454" s="859"/>
      <c r="AR454" s="859"/>
      <c r="AS454" s="859"/>
      <c r="AT454" s="859"/>
      <c r="AU454" s="859"/>
      <c r="AV454" s="859"/>
      <c r="AW454" s="859"/>
      <c r="AX454" s="859"/>
      <c r="AY454" s="859"/>
      <c r="AZ454" s="859"/>
      <c r="BA454" s="859"/>
      <c r="BB454" s="859"/>
      <c r="BC454" s="859"/>
      <c r="BD454" s="859"/>
      <c r="BE454" s="859"/>
      <c r="BF454" s="859"/>
      <c r="BG454" s="859"/>
      <c r="BH454" s="859"/>
      <c r="BI454" s="859"/>
      <c r="BJ454" s="859"/>
    </row>
    <row r="455" spans="17:62" s="875" customFormat="1">
      <c r="Q455" s="859"/>
      <c r="R455" s="859"/>
      <c r="S455" s="859"/>
      <c r="T455" s="859"/>
      <c r="U455" s="859"/>
      <c r="V455" s="859"/>
      <c r="W455" s="877"/>
      <c r="X455" s="859"/>
      <c r="Y455" s="859"/>
      <c r="Z455" s="859"/>
      <c r="AA455" s="859"/>
      <c r="AB455" s="859"/>
      <c r="AC455" s="859"/>
      <c r="AD455" s="859"/>
      <c r="AE455" s="859"/>
      <c r="AF455" s="859"/>
      <c r="AG455" s="859"/>
      <c r="AH455" s="859"/>
      <c r="AI455" s="859"/>
      <c r="AJ455" s="859"/>
      <c r="AK455" s="859"/>
      <c r="AL455" s="859"/>
      <c r="AM455" s="859"/>
      <c r="AN455" s="859"/>
      <c r="AO455" s="859"/>
      <c r="AP455" s="859"/>
      <c r="AQ455" s="859"/>
      <c r="AR455" s="859"/>
      <c r="AS455" s="859"/>
      <c r="AT455" s="859"/>
      <c r="AU455" s="859"/>
      <c r="AV455" s="859"/>
      <c r="AW455" s="859"/>
      <c r="AX455" s="859"/>
      <c r="AY455" s="859"/>
      <c r="AZ455" s="859"/>
      <c r="BA455" s="859"/>
      <c r="BB455" s="859"/>
      <c r="BC455" s="859"/>
      <c r="BD455" s="859"/>
      <c r="BE455" s="859"/>
      <c r="BF455" s="859"/>
      <c r="BG455" s="859"/>
      <c r="BH455" s="859"/>
      <c r="BI455" s="859"/>
      <c r="BJ455" s="859"/>
    </row>
    <row r="456" spans="17:62" s="875" customFormat="1">
      <c r="Q456" s="859"/>
      <c r="R456" s="859"/>
      <c r="S456" s="859"/>
      <c r="T456" s="859"/>
      <c r="U456" s="859"/>
      <c r="V456" s="859"/>
      <c r="W456" s="877"/>
      <c r="X456" s="859"/>
      <c r="Y456" s="859"/>
      <c r="Z456" s="859"/>
      <c r="AA456" s="859"/>
      <c r="AB456" s="859"/>
      <c r="AC456" s="859"/>
      <c r="AD456" s="859"/>
      <c r="AE456" s="859"/>
      <c r="AF456" s="859"/>
      <c r="AG456" s="859"/>
      <c r="AH456" s="859"/>
      <c r="AI456" s="859"/>
      <c r="AJ456" s="859"/>
      <c r="AK456" s="859"/>
      <c r="AL456" s="859"/>
      <c r="AM456" s="859"/>
      <c r="AN456" s="859"/>
      <c r="AO456" s="859"/>
      <c r="AP456" s="859"/>
      <c r="AQ456" s="859"/>
      <c r="AR456" s="859"/>
      <c r="AS456" s="859"/>
      <c r="AT456" s="859"/>
      <c r="AU456" s="859"/>
      <c r="AV456" s="859"/>
      <c r="AW456" s="859"/>
      <c r="AX456" s="859"/>
      <c r="AY456" s="859"/>
      <c r="AZ456" s="859"/>
      <c r="BA456" s="859"/>
      <c r="BB456" s="859"/>
      <c r="BC456" s="859"/>
      <c r="BD456" s="859"/>
      <c r="BE456" s="859"/>
      <c r="BF456" s="859"/>
      <c r="BG456" s="859"/>
      <c r="BH456" s="859"/>
      <c r="BI456" s="859"/>
      <c r="BJ456" s="859"/>
    </row>
    <row r="457" spans="17:62" s="875" customFormat="1">
      <c r="Q457" s="859"/>
      <c r="R457" s="859"/>
      <c r="S457" s="859"/>
      <c r="T457" s="859"/>
      <c r="U457" s="859"/>
      <c r="V457" s="859"/>
      <c r="W457" s="877"/>
      <c r="X457" s="859"/>
      <c r="Y457" s="859"/>
      <c r="Z457" s="859"/>
      <c r="AA457" s="859"/>
      <c r="AB457" s="859"/>
      <c r="AC457" s="859"/>
      <c r="AD457" s="859"/>
      <c r="AE457" s="859"/>
      <c r="AF457" s="859"/>
      <c r="AG457" s="859"/>
      <c r="AH457" s="859"/>
      <c r="AI457" s="859"/>
      <c r="AJ457" s="859"/>
      <c r="AK457" s="859"/>
      <c r="AL457" s="859"/>
      <c r="AM457" s="859"/>
      <c r="AN457" s="859"/>
      <c r="AO457" s="859"/>
      <c r="AP457" s="859"/>
      <c r="AQ457" s="859"/>
      <c r="AR457" s="859"/>
      <c r="AS457" s="859"/>
      <c r="AT457" s="859"/>
      <c r="AU457" s="859"/>
      <c r="AV457" s="859"/>
      <c r="AW457" s="859"/>
      <c r="AX457" s="859"/>
      <c r="AY457" s="859"/>
      <c r="AZ457" s="859"/>
      <c r="BA457" s="859"/>
      <c r="BB457" s="859"/>
      <c r="BC457" s="859"/>
      <c r="BD457" s="859"/>
      <c r="BE457" s="859"/>
      <c r="BF457" s="859"/>
      <c r="BG457" s="859"/>
      <c r="BH457" s="859"/>
      <c r="BI457" s="859"/>
      <c r="BJ457" s="859"/>
    </row>
    <row r="458" spans="17:62" s="875" customFormat="1">
      <c r="Q458" s="859"/>
      <c r="R458" s="859"/>
      <c r="S458" s="859"/>
      <c r="T458" s="859"/>
      <c r="U458" s="859"/>
      <c r="V458" s="859"/>
      <c r="W458" s="877"/>
      <c r="X458" s="859"/>
      <c r="Y458" s="859"/>
      <c r="Z458" s="859"/>
      <c r="AA458" s="859"/>
      <c r="AB458" s="859"/>
      <c r="AC458" s="859"/>
      <c r="AD458" s="859"/>
      <c r="AE458" s="859"/>
      <c r="AF458" s="859"/>
      <c r="AG458" s="859"/>
      <c r="AH458" s="859"/>
      <c r="AI458" s="859"/>
      <c r="AJ458" s="859"/>
      <c r="AK458" s="859"/>
      <c r="AL458" s="859"/>
      <c r="AM458" s="859"/>
      <c r="AN458" s="859"/>
      <c r="AO458" s="859"/>
      <c r="AP458" s="859"/>
      <c r="AQ458" s="859"/>
      <c r="AR458" s="859"/>
      <c r="AS458" s="859"/>
      <c r="AT458" s="859"/>
      <c r="AU458" s="859"/>
      <c r="AV458" s="859"/>
      <c r="AW458" s="859"/>
      <c r="AX458" s="859"/>
      <c r="AY458" s="859"/>
      <c r="AZ458" s="859"/>
      <c r="BA458" s="859"/>
      <c r="BB458" s="859"/>
      <c r="BC458" s="859"/>
      <c r="BD458" s="859"/>
      <c r="BE458" s="859"/>
      <c r="BF458" s="859"/>
      <c r="BG458" s="859"/>
      <c r="BH458" s="859"/>
      <c r="BI458" s="859"/>
      <c r="BJ458" s="859"/>
    </row>
    <row r="459" spans="17:62" s="875" customFormat="1">
      <c r="Q459" s="859"/>
      <c r="R459" s="859"/>
      <c r="S459" s="859"/>
      <c r="T459" s="859"/>
      <c r="U459" s="859"/>
      <c r="V459" s="859"/>
      <c r="W459" s="877"/>
      <c r="X459" s="859"/>
      <c r="Y459" s="859"/>
      <c r="Z459" s="859"/>
      <c r="AA459" s="859"/>
      <c r="AB459" s="859"/>
      <c r="AC459" s="859"/>
      <c r="AD459" s="859"/>
      <c r="AE459" s="859"/>
      <c r="AF459" s="859"/>
      <c r="AG459" s="859"/>
      <c r="AH459" s="859"/>
      <c r="AI459" s="859"/>
      <c r="AJ459" s="859"/>
      <c r="AK459" s="859"/>
      <c r="AL459" s="859"/>
      <c r="AM459" s="859"/>
      <c r="AN459" s="859"/>
      <c r="AO459" s="859"/>
      <c r="AP459" s="859"/>
      <c r="AQ459" s="859"/>
      <c r="AR459" s="859"/>
      <c r="AS459" s="859"/>
      <c r="AT459" s="859"/>
      <c r="AU459" s="859"/>
      <c r="AV459" s="859"/>
      <c r="AW459" s="859"/>
      <c r="AX459" s="859"/>
      <c r="AY459" s="859"/>
      <c r="AZ459" s="859"/>
      <c r="BA459" s="859"/>
      <c r="BB459" s="859"/>
      <c r="BC459" s="859"/>
      <c r="BD459" s="859"/>
      <c r="BE459" s="859"/>
      <c r="BF459" s="859"/>
      <c r="BG459" s="859"/>
      <c r="BH459" s="859"/>
      <c r="BI459" s="859"/>
      <c r="BJ459" s="859"/>
    </row>
    <row r="460" spans="17:62" s="875" customFormat="1">
      <c r="Q460" s="859"/>
      <c r="R460" s="859"/>
      <c r="S460" s="859"/>
      <c r="T460" s="859"/>
      <c r="U460" s="859"/>
      <c r="V460" s="859"/>
      <c r="W460" s="877"/>
      <c r="X460" s="859"/>
      <c r="Y460" s="859"/>
      <c r="Z460" s="859"/>
      <c r="AA460" s="859"/>
      <c r="AB460" s="859"/>
      <c r="AC460" s="859"/>
      <c r="AD460" s="859"/>
      <c r="AE460" s="859"/>
      <c r="AF460" s="859"/>
      <c r="AG460" s="859"/>
      <c r="AH460" s="859"/>
      <c r="AI460" s="859"/>
      <c r="AJ460" s="859"/>
      <c r="AK460" s="859"/>
      <c r="AL460" s="859"/>
      <c r="AM460" s="859"/>
      <c r="AN460" s="859"/>
      <c r="AO460" s="859"/>
      <c r="AP460" s="859"/>
      <c r="AQ460" s="859"/>
      <c r="AR460" s="859"/>
      <c r="AS460" s="859"/>
      <c r="AT460" s="859"/>
      <c r="AU460" s="859"/>
      <c r="AV460" s="859"/>
      <c r="AW460" s="859"/>
      <c r="AX460" s="859"/>
      <c r="AY460" s="859"/>
      <c r="AZ460" s="859"/>
      <c r="BA460" s="859"/>
      <c r="BB460" s="859"/>
      <c r="BC460" s="859"/>
      <c r="BD460" s="859"/>
      <c r="BE460" s="859"/>
      <c r="BF460" s="859"/>
      <c r="BG460" s="859"/>
      <c r="BH460" s="859"/>
      <c r="BI460" s="859"/>
      <c r="BJ460" s="859"/>
    </row>
    <row r="461" spans="17:62" s="875" customFormat="1">
      <c r="Q461" s="859"/>
      <c r="R461" s="859"/>
      <c r="S461" s="859"/>
      <c r="T461" s="859"/>
      <c r="U461" s="859"/>
      <c r="V461" s="859"/>
      <c r="W461" s="877"/>
      <c r="X461" s="859"/>
      <c r="Y461" s="859"/>
      <c r="Z461" s="859"/>
      <c r="AA461" s="859"/>
      <c r="AB461" s="859"/>
      <c r="AC461" s="859"/>
      <c r="AD461" s="859"/>
      <c r="AE461" s="859"/>
      <c r="AF461" s="859"/>
      <c r="AG461" s="859"/>
      <c r="AH461" s="859"/>
      <c r="AI461" s="859"/>
      <c r="AJ461" s="859"/>
      <c r="AK461" s="859"/>
      <c r="AL461" s="859"/>
      <c r="AM461" s="859"/>
      <c r="AN461" s="859"/>
      <c r="AO461" s="859"/>
      <c r="AP461" s="859"/>
      <c r="AQ461" s="859"/>
      <c r="AR461" s="859"/>
      <c r="AS461" s="859"/>
      <c r="AT461" s="859"/>
      <c r="AU461" s="859"/>
      <c r="AV461" s="859"/>
      <c r="AW461" s="859"/>
      <c r="AX461" s="859"/>
      <c r="AY461" s="859"/>
      <c r="AZ461" s="859"/>
      <c r="BA461" s="859"/>
      <c r="BB461" s="859"/>
      <c r="BC461" s="859"/>
      <c r="BD461" s="859"/>
      <c r="BE461" s="859"/>
      <c r="BF461" s="859"/>
      <c r="BG461" s="859"/>
      <c r="BH461" s="859"/>
      <c r="BI461" s="859"/>
      <c r="BJ461" s="859"/>
    </row>
    <row r="462" spans="17:62" s="875" customFormat="1">
      <c r="Q462" s="859"/>
      <c r="R462" s="859"/>
      <c r="S462" s="859"/>
      <c r="T462" s="859"/>
      <c r="U462" s="859"/>
      <c r="V462" s="859"/>
      <c r="W462" s="877"/>
      <c r="X462" s="859"/>
      <c r="Y462" s="859"/>
      <c r="Z462" s="859"/>
      <c r="AA462" s="859"/>
      <c r="AB462" s="859"/>
      <c r="AC462" s="859"/>
      <c r="AD462" s="859"/>
      <c r="AE462" s="859"/>
      <c r="AF462" s="859"/>
      <c r="AG462" s="859"/>
      <c r="AH462" s="859"/>
      <c r="AI462" s="859"/>
      <c r="AJ462" s="859"/>
      <c r="AK462" s="859"/>
      <c r="AL462" s="859"/>
      <c r="AM462" s="859"/>
      <c r="AN462" s="859"/>
      <c r="AO462" s="859"/>
      <c r="AP462" s="859"/>
      <c r="AQ462" s="859"/>
      <c r="AR462" s="859"/>
      <c r="AS462" s="859"/>
      <c r="AT462" s="859"/>
      <c r="AU462" s="859"/>
      <c r="AV462" s="859"/>
      <c r="AW462" s="859"/>
      <c r="AX462" s="859"/>
      <c r="AY462" s="859"/>
      <c r="AZ462" s="859"/>
      <c r="BA462" s="859"/>
      <c r="BB462" s="859"/>
      <c r="BC462" s="859"/>
      <c r="BD462" s="859"/>
      <c r="BE462" s="859"/>
      <c r="BF462" s="859"/>
      <c r="BG462" s="859"/>
      <c r="BH462" s="859"/>
      <c r="BI462" s="859"/>
      <c r="BJ462" s="859"/>
    </row>
    <row r="463" spans="17:62" s="875" customFormat="1">
      <c r="Q463" s="859"/>
      <c r="R463" s="859"/>
      <c r="S463" s="859"/>
      <c r="T463" s="859"/>
      <c r="U463" s="859"/>
      <c r="V463" s="859"/>
      <c r="W463" s="877"/>
      <c r="X463" s="859"/>
      <c r="Y463" s="859"/>
      <c r="Z463" s="859"/>
      <c r="AA463" s="859"/>
      <c r="AB463" s="859"/>
      <c r="AC463" s="859"/>
      <c r="AD463" s="859"/>
      <c r="AE463" s="859"/>
      <c r="AF463" s="859"/>
      <c r="AG463" s="859"/>
      <c r="AH463" s="859"/>
      <c r="AI463" s="859"/>
      <c r="AJ463" s="859"/>
      <c r="AK463" s="859"/>
      <c r="AL463" s="859"/>
      <c r="AM463" s="859"/>
      <c r="AN463" s="859"/>
      <c r="AO463" s="859"/>
      <c r="AP463" s="859"/>
      <c r="AQ463" s="859"/>
      <c r="AR463" s="859"/>
      <c r="AS463" s="859"/>
      <c r="AT463" s="859"/>
      <c r="AU463" s="859"/>
      <c r="AV463" s="859"/>
      <c r="AW463" s="859"/>
      <c r="AX463" s="859"/>
      <c r="AY463" s="859"/>
      <c r="AZ463" s="859"/>
      <c r="BA463" s="859"/>
      <c r="BB463" s="859"/>
      <c r="BC463" s="859"/>
      <c r="BD463" s="859"/>
      <c r="BE463" s="859"/>
      <c r="BF463" s="859"/>
      <c r="BG463" s="859"/>
      <c r="BH463" s="859"/>
      <c r="BI463" s="859"/>
      <c r="BJ463" s="859"/>
    </row>
    <row r="464" spans="17:62" s="875" customFormat="1">
      <c r="Q464" s="859"/>
      <c r="R464" s="859"/>
      <c r="S464" s="859"/>
      <c r="T464" s="859"/>
      <c r="U464" s="859"/>
      <c r="V464" s="859"/>
      <c r="W464" s="877"/>
      <c r="X464" s="859"/>
      <c r="Y464" s="859"/>
      <c r="Z464" s="859"/>
      <c r="AA464" s="859"/>
      <c r="AB464" s="859"/>
      <c r="AC464" s="859"/>
      <c r="AD464" s="859"/>
      <c r="AE464" s="859"/>
      <c r="AF464" s="859"/>
      <c r="AG464" s="859"/>
      <c r="AH464" s="859"/>
      <c r="AI464" s="859"/>
      <c r="AJ464" s="859"/>
      <c r="AK464" s="859"/>
      <c r="AL464" s="859"/>
      <c r="AM464" s="859"/>
      <c r="AN464" s="859"/>
      <c r="AO464" s="859"/>
      <c r="AP464" s="859"/>
      <c r="AQ464" s="859"/>
      <c r="AR464" s="859"/>
      <c r="AS464" s="859"/>
      <c r="AT464" s="859"/>
      <c r="AU464" s="859"/>
      <c r="AV464" s="859"/>
      <c r="AW464" s="859"/>
      <c r="AX464" s="859"/>
      <c r="AY464" s="859"/>
      <c r="AZ464" s="859"/>
      <c r="BA464" s="859"/>
      <c r="BB464" s="859"/>
      <c r="BC464" s="859"/>
      <c r="BD464" s="859"/>
      <c r="BE464" s="859"/>
      <c r="BF464" s="859"/>
      <c r="BG464" s="859"/>
      <c r="BH464" s="859"/>
      <c r="BI464" s="859"/>
      <c r="BJ464" s="859"/>
    </row>
    <row r="465" spans="17:62" s="875" customFormat="1">
      <c r="Q465" s="859"/>
      <c r="R465" s="859"/>
      <c r="S465" s="859"/>
      <c r="T465" s="859"/>
      <c r="U465" s="859"/>
      <c r="V465" s="859"/>
      <c r="W465" s="877"/>
      <c r="X465" s="859"/>
      <c r="Y465" s="859"/>
      <c r="Z465" s="859"/>
      <c r="AA465" s="859"/>
      <c r="AB465" s="859"/>
      <c r="AC465" s="859"/>
      <c r="AD465" s="859"/>
      <c r="AE465" s="859"/>
      <c r="AF465" s="859"/>
      <c r="AG465" s="859"/>
      <c r="AH465" s="859"/>
      <c r="AI465" s="859"/>
      <c r="AJ465" s="859"/>
      <c r="AK465" s="859"/>
      <c r="AL465" s="859"/>
      <c r="AM465" s="859"/>
      <c r="AN465" s="859"/>
      <c r="AO465" s="859"/>
      <c r="AP465" s="859"/>
      <c r="AQ465" s="859"/>
      <c r="AR465" s="859"/>
      <c r="AS465" s="859"/>
      <c r="AT465" s="859"/>
      <c r="AU465" s="859"/>
      <c r="AV465" s="859"/>
      <c r="AW465" s="859"/>
      <c r="AX465" s="859"/>
      <c r="AY465" s="859"/>
      <c r="AZ465" s="859"/>
      <c r="BA465" s="859"/>
      <c r="BB465" s="859"/>
      <c r="BC465" s="859"/>
      <c r="BD465" s="859"/>
      <c r="BE465" s="859"/>
      <c r="BF465" s="859"/>
      <c r="BG465" s="859"/>
      <c r="BH465" s="859"/>
      <c r="BI465" s="859"/>
      <c r="BJ465" s="859"/>
    </row>
    <row r="466" spans="17:62" s="875" customFormat="1">
      <c r="Q466" s="859"/>
      <c r="R466" s="859"/>
      <c r="S466" s="859"/>
      <c r="T466" s="859"/>
      <c r="U466" s="859"/>
      <c r="V466" s="859"/>
      <c r="W466" s="877"/>
      <c r="X466" s="859"/>
      <c r="Y466" s="859"/>
      <c r="Z466" s="859"/>
      <c r="AA466" s="859"/>
      <c r="AB466" s="859"/>
      <c r="AC466" s="859"/>
      <c r="AD466" s="859"/>
      <c r="AE466" s="859"/>
      <c r="AF466" s="859"/>
      <c r="AG466" s="859"/>
      <c r="AH466" s="859"/>
      <c r="AI466" s="859"/>
      <c r="AJ466" s="859"/>
      <c r="AK466" s="859"/>
      <c r="AL466" s="859"/>
      <c r="AM466" s="859"/>
      <c r="AN466" s="859"/>
      <c r="AO466" s="859"/>
      <c r="AP466" s="859"/>
      <c r="AQ466" s="859"/>
      <c r="AR466" s="859"/>
      <c r="AS466" s="859"/>
      <c r="AT466" s="859"/>
      <c r="AU466" s="859"/>
      <c r="AV466" s="859"/>
      <c r="AW466" s="859"/>
      <c r="AX466" s="859"/>
      <c r="AY466" s="859"/>
      <c r="AZ466" s="859"/>
      <c r="BA466" s="859"/>
      <c r="BB466" s="859"/>
      <c r="BC466" s="859"/>
      <c r="BD466" s="859"/>
      <c r="BE466" s="859"/>
      <c r="BF466" s="859"/>
      <c r="BG466" s="859"/>
      <c r="BH466" s="859"/>
      <c r="BI466" s="859"/>
      <c r="BJ466" s="859"/>
    </row>
    <row r="467" spans="17:62" s="875" customFormat="1">
      <c r="Q467" s="859"/>
      <c r="R467" s="859"/>
      <c r="S467" s="859"/>
      <c r="T467" s="859"/>
      <c r="U467" s="859"/>
      <c r="V467" s="859"/>
      <c r="W467" s="877"/>
      <c r="X467" s="859"/>
      <c r="Y467" s="859"/>
      <c r="Z467" s="859"/>
      <c r="AA467" s="859"/>
      <c r="AB467" s="859"/>
      <c r="AC467" s="859"/>
      <c r="AD467" s="859"/>
      <c r="AE467" s="859"/>
      <c r="AF467" s="859"/>
      <c r="AG467" s="859"/>
      <c r="AH467" s="859"/>
      <c r="AI467" s="859"/>
      <c r="AJ467" s="859"/>
      <c r="AK467" s="859"/>
      <c r="AL467" s="859"/>
      <c r="AM467" s="859"/>
      <c r="AN467" s="859"/>
      <c r="AO467" s="859"/>
      <c r="AP467" s="859"/>
      <c r="AQ467" s="859"/>
      <c r="AR467" s="859"/>
      <c r="AS467" s="859"/>
      <c r="AT467" s="859"/>
      <c r="AU467" s="859"/>
      <c r="AV467" s="859"/>
      <c r="AW467" s="859"/>
      <c r="AX467" s="859"/>
      <c r="AY467" s="859"/>
      <c r="AZ467" s="859"/>
      <c r="BA467" s="859"/>
      <c r="BB467" s="859"/>
      <c r="BC467" s="859"/>
      <c r="BD467" s="859"/>
      <c r="BE467" s="859"/>
      <c r="BF467" s="859"/>
      <c r="BG467" s="859"/>
      <c r="BH467" s="859"/>
      <c r="BI467" s="859"/>
      <c r="BJ467" s="859"/>
    </row>
    <row r="468" spans="17:62" s="875" customFormat="1">
      <c r="Q468" s="859"/>
      <c r="R468" s="859"/>
      <c r="S468" s="859"/>
      <c r="T468" s="859"/>
      <c r="U468" s="859"/>
      <c r="V468" s="859"/>
      <c r="W468" s="877"/>
      <c r="X468" s="859"/>
      <c r="Y468" s="859"/>
      <c r="Z468" s="859"/>
      <c r="AA468" s="859"/>
      <c r="AB468" s="859"/>
      <c r="AC468" s="859"/>
      <c r="AD468" s="859"/>
      <c r="AE468" s="859"/>
      <c r="AF468" s="859"/>
      <c r="AG468" s="859"/>
      <c r="AH468" s="859"/>
      <c r="AI468" s="859"/>
      <c r="AJ468" s="859"/>
      <c r="AK468" s="859"/>
      <c r="AL468" s="859"/>
      <c r="AM468" s="859"/>
      <c r="AN468" s="859"/>
      <c r="AO468" s="859"/>
      <c r="AP468" s="859"/>
      <c r="AQ468" s="859"/>
      <c r="AR468" s="859"/>
      <c r="AS468" s="859"/>
      <c r="AT468" s="859"/>
      <c r="AU468" s="859"/>
      <c r="AV468" s="859"/>
      <c r="AW468" s="859"/>
      <c r="AX468" s="859"/>
      <c r="AY468" s="859"/>
      <c r="AZ468" s="859"/>
      <c r="BA468" s="859"/>
      <c r="BB468" s="859"/>
      <c r="BC468" s="859"/>
      <c r="BD468" s="859"/>
      <c r="BE468" s="859"/>
      <c r="BF468" s="859"/>
      <c r="BG468" s="859"/>
      <c r="BH468" s="859"/>
      <c r="BI468" s="859"/>
      <c r="BJ468" s="859"/>
    </row>
    <row r="469" spans="17:62" s="875" customFormat="1">
      <c r="Q469" s="859"/>
      <c r="R469" s="859"/>
      <c r="S469" s="859"/>
      <c r="T469" s="859"/>
      <c r="U469" s="859"/>
      <c r="V469" s="859"/>
      <c r="W469" s="877"/>
      <c r="X469" s="859"/>
      <c r="Y469" s="859"/>
      <c r="Z469" s="859"/>
      <c r="AA469" s="859"/>
      <c r="AB469" s="859"/>
      <c r="AC469" s="859"/>
      <c r="AD469" s="859"/>
      <c r="AE469" s="859"/>
      <c r="AF469" s="859"/>
      <c r="AG469" s="859"/>
      <c r="AH469" s="859"/>
      <c r="AI469" s="859"/>
      <c r="AJ469" s="859"/>
      <c r="AK469" s="859"/>
      <c r="AL469" s="859"/>
      <c r="AM469" s="859"/>
      <c r="AN469" s="859"/>
      <c r="AO469" s="859"/>
      <c r="AP469" s="859"/>
      <c r="AQ469" s="859"/>
      <c r="AR469" s="859"/>
      <c r="AS469" s="859"/>
      <c r="AT469" s="859"/>
      <c r="AU469" s="859"/>
      <c r="AV469" s="859"/>
      <c r="AW469" s="859"/>
      <c r="AX469" s="859"/>
      <c r="AY469" s="859"/>
      <c r="AZ469" s="859"/>
      <c r="BA469" s="859"/>
      <c r="BB469" s="859"/>
      <c r="BC469" s="859"/>
      <c r="BD469" s="859"/>
      <c r="BE469" s="859"/>
      <c r="BF469" s="859"/>
      <c r="BG469" s="859"/>
      <c r="BH469" s="859"/>
      <c r="BI469" s="859"/>
      <c r="BJ469" s="859"/>
    </row>
    <row r="470" spans="17:62" s="875" customFormat="1">
      <c r="Q470" s="859"/>
      <c r="R470" s="859"/>
      <c r="S470" s="859"/>
      <c r="T470" s="859"/>
      <c r="U470" s="859"/>
      <c r="V470" s="859"/>
      <c r="W470" s="877"/>
      <c r="X470" s="859"/>
      <c r="Y470" s="859"/>
      <c r="Z470" s="859"/>
      <c r="AA470" s="859"/>
      <c r="AB470" s="859"/>
      <c r="AC470" s="859"/>
      <c r="AD470" s="859"/>
      <c r="AE470" s="859"/>
      <c r="AF470" s="859"/>
      <c r="AG470" s="859"/>
      <c r="AH470" s="859"/>
      <c r="AI470" s="859"/>
      <c r="AJ470" s="859"/>
      <c r="AK470" s="859"/>
      <c r="AL470" s="859"/>
      <c r="AM470" s="859"/>
      <c r="AN470" s="859"/>
      <c r="AO470" s="859"/>
      <c r="AP470" s="859"/>
      <c r="AQ470" s="859"/>
      <c r="AR470" s="859"/>
      <c r="AS470" s="859"/>
      <c r="AT470" s="859"/>
      <c r="AU470" s="859"/>
      <c r="AV470" s="859"/>
      <c r="AW470" s="859"/>
      <c r="AX470" s="859"/>
      <c r="AY470" s="859"/>
      <c r="AZ470" s="859"/>
      <c r="BA470" s="859"/>
      <c r="BB470" s="859"/>
      <c r="BC470" s="859"/>
      <c r="BD470" s="859"/>
      <c r="BE470" s="859"/>
      <c r="BF470" s="859"/>
      <c r="BG470" s="859"/>
      <c r="BH470" s="859"/>
      <c r="BI470" s="859"/>
      <c r="BJ470" s="859"/>
    </row>
    <row r="471" spans="17:62" s="875" customFormat="1">
      <c r="Q471" s="859"/>
      <c r="R471" s="859"/>
      <c r="S471" s="859"/>
      <c r="T471" s="859"/>
      <c r="U471" s="859"/>
      <c r="V471" s="859"/>
      <c r="W471" s="877"/>
      <c r="X471" s="859"/>
      <c r="Y471" s="859"/>
      <c r="Z471" s="859"/>
      <c r="AA471" s="859"/>
      <c r="AB471" s="859"/>
      <c r="AC471" s="859"/>
      <c r="AD471" s="859"/>
      <c r="AE471" s="859"/>
      <c r="AF471" s="859"/>
      <c r="AG471" s="859"/>
      <c r="AH471" s="859"/>
      <c r="AI471" s="859"/>
      <c r="AJ471" s="859"/>
      <c r="AK471" s="859"/>
      <c r="AL471" s="859"/>
      <c r="AM471" s="859"/>
      <c r="AN471" s="859"/>
      <c r="AO471" s="859"/>
      <c r="AP471" s="859"/>
      <c r="AQ471" s="859"/>
      <c r="AR471" s="859"/>
      <c r="AS471" s="859"/>
      <c r="AT471" s="859"/>
      <c r="AU471" s="859"/>
      <c r="AV471" s="859"/>
      <c r="AW471" s="859"/>
      <c r="AX471" s="859"/>
      <c r="AY471" s="859"/>
      <c r="AZ471" s="859"/>
      <c r="BA471" s="859"/>
      <c r="BB471" s="859"/>
      <c r="BC471" s="859"/>
      <c r="BD471" s="859"/>
      <c r="BE471" s="859"/>
      <c r="BF471" s="859"/>
      <c r="BG471" s="859"/>
      <c r="BH471" s="859"/>
      <c r="BI471" s="859"/>
      <c r="BJ471" s="859"/>
    </row>
    <row r="472" spans="17:62" s="875" customFormat="1">
      <c r="Q472" s="859"/>
      <c r="R472" s="859"/>
      <c r="S472" s="859"/>
      <c r="T472" s="859"/>
      <c r="U472" s="859"/>
      <c r="V472" s="859"/>
      <c r="W472" s="877"/>
      <c r="X472" s="859"/>
      <c r="Y472" s="859"/>
      <c r="Z472" s="859"/>
      <c r="AA472" s="859"/>
      <c r="AB472" s="859"/>
      <c r="AC472" s="859"/>
      <c r="AD472" s="859"/>
      <c r="AE472" s="859"/>
      <c r="AF472" s="859"/>
      <c r="AG472" s="859"/>
      <c r="AH472" s="859"/>
      <c r="AI472" s="859"/>
      <c r="AJ472" s="859"/>
      <c r="AK472" s="859"/>
      <c r="AL472" s="859"/>
      <c r="AM472" s="859"/>
      <c r="AN472" s="859"/>
      <c r="AO472" s="859"/>
      <c r="AP472" s="859"/>
      <c r="AQ472" s="859"/>
      <c r="AR472" s="859"/>
      <c r="AS472" s="859"/>
      <c r="AT472" s="859"/>
      <c r="AU472" s="859"/>
      <c r="AV472" s="859"/>
      <c r="AW472" s="859"/>
      <c r="AX472" s="859"/>
      <c r="AY472" s="859"/>
      <c r="AZ472" s="859"/>
      <c r="BA472" s="859"/>
      <c r="BB472" s="859"/>
      <c r="BC472" s="859"/>
      <c r="BD472" s="859"/>
      <c r="BE472" s="859"/>
      <c r="BF472" s="859"/>
      <c r="BG472" s="859"/>
      <c r="BH472" s="859"/>
      <c r="BI472" s="859"/>
      <c r="BJ472" s="859"/>
    </row>
    <row r="473" spans="17:62" s="875" customFormat="1">
      <c r="Q473" s="859"/>
      <c r="R473" s="859"/>
      <c r="S473" s="859"/>
      <c r="T473" s="859"/>
      <c r="U473" s="859"/>
      <c r="V473" s="859"/>
      <c r="W473" s="877"/>
      <c r="X473" s="859"/>
      <c r="Y473" s="859"/>
      <c r="Z473" s="859"/>
      <c r="AA473" s="859"/>
      <c r="AB473" s="859"/>
      <c r="AC473" s="859"/>
      <c r="AD473" s="859"/>
      <c r="AE473" s="859"/>
      <c r="AF473" s="859"/>
      <c r="AG473" s="859"/>
      <c r="AH473" s="859"/>
      <c r="AI473" s="859"/>
      <c r="AJ473" s="859"/>
      <c r="AK473" s="859"/>
      <c r="AL473" s="859"/>
      <c r="AM473" s="859"/>
      <c r="AN473" s="859"/>
      <c r="AO473" s="859"/>
      <c r="AP473" s="859"/>
      <c r="AQ473" s="859"/>
      <c r="AR473" s="859"/>
      <c r="AS473" s="859"/>
      <c r="AT473" s="859"/>
      <c r="AU473" s="859"/>
      <c r="AV473" s="859"/>
      <c r="AW473" s="859"/>
      <c r="AX473" s="859"/>
      <c r="AY473" s="859"/>
      <c r="AZ473" s="859"/>
      <c r="BA473" s="859"/>
      <c r="BB473" s="859"/>
      <c r="BC473" s="859"/>
      <c r="BD473" s="859"/>
      <c r="BE473" s="859"/>
      <c r="BF473" s="859"/>
      <c r="BG473" s="859"/>
      <c r="BH473" s="859"/>
      <c r="BI473" s="859"/>
      <c r="BJ473" s="859"/>
    </row>
    <row r="474" spans="17:62" s="875" customFormat="1">
      <c r="Q474" s="859"/>
      <c r="R474" s="859"/>
      <c r="S474" s="859"/>
      <c r="T474" s="859"/>
      <c r="U474" s="859"/>
      <c r="V474" s="859"/>
      <c r="W474" s="877"/>
      <c r="X474" s="859"/>
      <c r="Y474" s="859"/>
      <c r="Z474" s="859"/>
      <c r="AA474" s="859"/>
      <c r="AB474" s="859"/>
      <c r="AC474" s="859"/>
      <c r="AD474" s="859"/>
      <c r="AE474" s="859"/>
      <c r="AF474" s="859"/>
      <c r="AG474" s="859"/>
      <c r="AH474" s="859"/>
      <c r="AI474" s="859"/>
      <c r="AJ474" s="859"/>
      <c r="AK474" s="859"/>
      <c r="AL474" s="859"/>
      <c r="AM474" s="859"/>
      <c r="AN474" s="859"/>
      <c r="AO474" s="859"/>
      <c r="AP474" s="859"/>
      <c r="AQ474" s="859"/>
      <c r="AR474" s="859"/>
      <c r="AS474" s="859"/>
      <c r="AT474" s="859"/>
      <c r="AU474" s="859"/>
      <c r="AV474" s="859"/>
      <c r="AW474" s="859"/>
      <c r="AX474" s="859"/>
      <c r="AY474" s="859"/>
      <c r="AZ474" s="859"/>
      <c r="BA474" s="859"/>
      <c r="BB474" s="859"/>
      <c r="BC474" s="859"/>
      <c r="BD474" s="859"/>
      <c r="BE474" s="859"/>
      <c r="BF474" s="859"/>
      <c r="BG474" s="859"/>
      <c r="BH474" s="859"/>
      <c r="BI474" s="859"/>
      <c r="BJ474" s="859"/>
    </row>
    <row r="475" spans="17:62" s="875" customFormat="1">
      <c r="Q475" s="859"/>
      <c r="R475" s="859"/>
      <c r="S475" s="859"/>
      <c r="T475" s="859"/>
      <c r="U475" s="859"/>
      <c r="V475" s="859"/>
      <c r="W475" s="877"/>
      <c r="X475" s="859"/>
      <c r="Y475" s="859"/>
      <c r="Z475" s="859"/>
      <c r="AA475" s="859"/>
      <c r="AB475" s="859"/>
      <c r="AC475" s="859"/>
      <c r="AD475" s="859"/>
      <c r="AE475" s="859"/>
      <c r="AF475" s="859"/>
      <c r="AG475" s="859"/>
      <c r="AH475" s="859"/>
      <c r="AI475" s="859"/>
      <c r="AJ475" s="859"/>
      <c r="AK475" s="859"/>
      <c r="AL475" s="859"/>
      <c r="AM475" s="859"/>
      <c r="AN475" s="859"/>
      <c r="AO475" s="859"/>
      <c r="AP475" s="859"/>
      <c r="AQ475" s="859"/>
      <c r="AR475" s="859"/>
      <c r="AS475" s="859"/>
      <c r="AT475" s="859"/>
      <c r="AU475" s="859"/>
      <c r="AV475" s="859"/>
      <c r="AW475" s="859"/>
      <c r="AX475" s="859"/>
      <c r="AY475" s="859"/>
      <c r="AZ475" s="859"/>
      <c r="BA475" s="859"/>
      <c r="BB475" s="859"/>
      <c r="BC475" s="859"/>
      <c r="BD475" s="859"/>
      <c r="BE475" s="859"/>
      <c r="BF475" s="859"/>
      <c r="BG475" s="859"/>
      <c r="BH475" s="859"/>
      <c r="BI475" s="859"/>
      <c r="BJ475" s="859"/>
    </row>
    <row r="476" spans="17:62" s="875" customFormat="1">
      <c r="Q476" s="859"/>
      <c r="R476" s="859"/>
      <c r="S476" s="859"/>
      <c r="T476" s="859"/>
      <c r="U476" s="859"/>
      <c r="V476" s="859"/>
      <c r="W476" s="877"/>
      <c r="X476" s="859"/>
      <c r="Y476" s="859"/>
      <c r="Z476" s="859"/>
      <c r="AA476" s="859"/>
      <c r="AB476" s="859"/>
      <c r="AC476" s="859"/>
      <c r="AD476" s="859"/>
      <c r="AE476" s="859"/>
      <c r="AF476" s="859"/>
      <c r="AG476" s="859"/>
      <c r="AH476" s="859"/>
      <c r="AI476" s="859"/>
      <c r="AJ476" s="859"/>
      <c r="AK476" s="859"/>
      <c r="AL476" s="859"/>
      <c r="AM476" s="859"/>
      <c r="AN476" s="859"/>
      <c r="AO476" s="859"/>
      <c r="AP476" s="859"/>
      <c r="AQ476" s="859"/>
      <c r="AR476" s="859"/>
      <c r="AS476" s="859"/>
      <c r="AT476" s="859"/>
      <c r="AU476" s="859"/>
      <c r="AV476" s="859"/>
      <c r="AW476" s="859"/>
      <c r="AX476" s="859"/>
      <c r="AY476" s="859"/>
      <c r="AZ476" s="859"/>
      <c r="BA476" s="859"/>
      <c r="BB476" s="859"/>
      <c r="BC476" s="859"/>
      <c r="BD476" s="859"/>
      <c r="BE476" s="859"/>
      <c r="BF476" s="859"/>
      <c r="BG476" s="859"/>
      <c r="BH476" s="859"/>
      <c r="BI476" s="859"/>
      <c r="BJ476" s="859"/>
    </row>
    <row r="477" spans="17:62" s="875" customFormat="1">
      <c r="Q477" s="859"/>
      <c r="R477" s="859"/>
      <c r="S477" s="859"/>
      <c r="T477" s="859"/>
      <c r="U477" s="859"/>
      <c r="V477" s="859"/>
      <c r="W477" s="877"/>
      <c r="X477" s="859"/>
      <c r="Y477" s="859"/>
      <c r="Z477" s="859"/>
      <c r="AA477" s="859"/>
      <c r="AB477" s="859"/>
      <c r="AC477" s="859"/>
      <c r="AD477" s="859"/>
      <c r="AE477" s="859"/>
      <c r="AF477" s="859"/>
      <c r="AG477" s="859"/>
      <c r="AH477" s="859"/>
      <c r="AI477" s="859"/>
      <c r="AJ477" s="859"/>
      <c r="AK477" s="859"/>
      <c r="AL477" s="859"/>
      <c r="AM477" s="859"/>
      <c r="AN477" s="859"/>
      <c r="AO477" s="859"/>
      <c r="AP477" s="859"/>
      <c r="AQ477" s="859"/>
      <c r="AR477" s="859"/>
      <c r="AS477" s="859"/>
      <c r="AT477" s="859"/>
      <c r="AU477" s="859"/>
      <c r="AV477" s="859"/>
      <c r="AW477" s="859"/>
      <c r="AX477" s="859"/>
      <c r="AY477" s="859"/>
      <c r="AZ477" s="859"/>
      <c r="BA477" s="859"/>
      <c r="BB477" s="859"/>
      <c r="BC477" s="859"/>
      <c r="BD477" s="859"/>
      <c r="BE477" s="859"/>
      <c r="BF477" s="859"/>
      <c r="BG477" s="859"/>
      <c r="BH477" s="859"/>
      <c r="BI477" s="859"/>
      <c r="BJ477" s="859"/>
    </row>
    <row r="478" spans="17:62" s="875" customFormat="1">
      <c r="Q478" s="859"/>
      <c r="R478" s="859"/>
      <c r="S478" s="859"/>
      <c r="T478" s="859"/>
      <c r="U478" s="859"/>
      <c r="V478" s="859"/>
      <c r="W478" s="877"/>
      <c r="X478" s="859"/>
      <c r="Y478" s="859"/>
      <c r="Z478" s="859"/>
      <c r="AA478" s="859"/>
      <c r="AB478" s="859"/>
      <c r="AC478" s="859"/>
      <c r="AD478" s="859"/>
      <c r="AE478" s="859"/>
      <c r="AF478" s="859"/>
      <c r="AG478" s="859"/>
      <c r="AH478" s="859"/>
      <c r="AI478" s="859"/>
      <c r="AJ478" s="859"/>
      <c r="AK478" s="859"/>
      <c r="AL478" s="859"/>
      <c r="AM478" s="859"/>
      <c r="AN478" s="859"/>
      <c r="AO478" s="859"/>
      <c r="AP478" s="859"/>
      <c r="AQ478" s="859"/>
      <c r="AR478" s="859"/>
      <c r="AS478" s="859"/>
      <c r="AT478" s="859"/>
      <c r="AU478" s="859"/>
      <c r="AV478" s="859"/>
      <c r="AW478" s="859"/>
      <c r="AX478" s="859"/>
      <c r="AY478" s="859"/>
      <c r="AZ478" s="859"/>
      <c r="BA478" s="859"/>
      <c r="BB478" s="859"/>
      <c r="BC478" s="859"/>
      <c r="BD478" s="859"/>
      <c r="BE478" s="859"/>
      <c r="BF478" s="859"/>
      <c r="BG478" s="859"/>
      <c r="BH478" s="859"/>
      <c r="BI478" s="859"/>
      <c r="BJ478" s="859"/>
    </row>
    <row r="479" spans="17:62" s="875" customFormat="1">
      <c r="Q479" s="859"/>
      <c r="R479" s="859"/>
      <c r="S479" s="859"/>
      <c r="T479" s="859"/>
      <c r="U479" s="859"/>
      <c r="V479" s="859"/>
      <c r="W479" s="877"/>
      <c r="X479" s="859"/>
      <c r="Y479" s="859"/>
      <c r="Z479" s="859"/>
      <c r="AA479" s="859"/>
      <c r="AB479" s="859"/>
      <c r="AC479" s="859"/>
      <c r="AD479" s="859"/>
      <c r="AE479" s="859"/>
      <c r="AF479" s="859"/>
      <c r="AG479" s="859"/>
      <c r="AH479" s="859"/>
      <c r="AI479" s="859"/>
      <c r="AJ479" s="859"/>
      <c r="AK479" s="859"/>
      <c r="AL479" s="859"/>
      <c r="AM479" s="859"/>
      <c r="AN479" s="859"/>
      <c r="AO479" s="859"/>
      <c r="AP479" s="859"/>
      <c r="AQ479" s="859"/>
      <c r="AR479" s="859"/>
      <c r="AS479" s="859"/>
      <c r="AT479" s="859"/>
      <c r="AU479" s="859"/>
      <c r="AV479" s="859"/>
      <c r="AW479" s="859"/>
      <c r="AX479" s="859"/>
      <c r="AY479" s="859"/>
      <c r="AZ479" s="859"/>
      <c r="BA479" s="859"/>
      <c r="BB479" s="859"/>
      <c r="BC479" s="859"/>
      <c r="BD479" s="859"/>
      <c r="BE479" s="859"/>
      <c r="BF479" s="859"/>
      <c r="BG479" s="859"/>
      <c r="BH479" s="859"/>
      <c r="BI479" s="859"/>
      <c r="BJ479" s="859"/>
    </row>
    <row r="480" spans="17:62" s="875" customFormat="1">
      <c r="Q480" s="859"/>
      <c r="R480" s="859"/>
      <c r="S480" s="859"/>
      <c r="T480" s="859"/>
      <c r="U480" s="859"/>
      <c r="V480" s="859"/>
      <c r="W480" s="877"/>
      <c r="X480" s="859"/>
      <c r="Y480" s="859"/>
      <c r="Z480" s="859"/>
      <c r="AA480" s="859"/>
      <c r="AB480" s="859"/>
      <c r="AC480" s="859"/>
      <c r="AD480" s="859"/>
      <c r="AE480" s="859"/>
      <c r="AF480" s="859"/>
      <c r="AG480" s="859"/>
      <c r="AH480" s="859"/>
      <c r="AI480" s="859"/>
      <c r="AJ480" s="859"/>
      <c r="AK480" s="859"/>
      <c r="AL480" s="859"/>
      <c r="AM480" s="859"/>
      <c r="AN480" s="859"/>
      <c r="AO480" s="859"/>
      <c r="AP480" s="859"/>
      <c r="AQ480" s="859"/>
      <c r="AR480" s="859"/>
      <c r="AS480" s="859"/>
      <c r="AT480" s="859"/>
      <c r="AU480" s="859"/>
      <c r="AV480" s="859"/>
      <c r="AW480" s="859"/>
      <c r="AX480" s="859"/>
      <c r="AY480" s="859"/>
      <c r="AZ480" s="859"/>
      <c r="BA480" s="859"/>
      <c r="BB480" s="859"/>
      <c r="BC480" s="859"/>
      <c r="BD480" s="859"/>
      <c r="BE480" s="859"/>
      <c r="BF480" s="859"/>
      <c r="BG480" s="859"/>
      <c r="BH480" s="859"/>
      <c r="BI480" s="859"/>
      <c r="BJ480" s="859"/>
    </row>
    <row r="481" spans="17:62" s="875" customFormat="1">
      <c r="Q481" s="859"/>
      <c r="R481" s="859"/>
      <c r="S481" s="859"/>
      <c r="T481" s="859"/>
      <c r="U481" s="859"/>
      <c r="V481" s="859"/>
      <c r="W481" s="877"/>
      <c r="X481" s="859"/>
      <c r="Y481" s="859"/>
      <c r="Z481" s="859"/>
      <c r="AA481" s="859"/>
      <c r="AB481" s="859"/>
      <c r="AC481" s="859"/>
      <c r="AD481" s="859"/>
      <c r="AE481" s="859"/>
      <c r="AF481" s="859"/>
      <c r="AG481" s="859"/>
      <c r="AH481" s="859"/>
      <c r="AI481" s="859"/>
      <c r="AJ481" s="859"/>
      <c r="AK481" s="859"/>
      <c r="AL481" s="859"/>
      <c r="AM481" s="859"/>
      <c r="AN481" s="859"/>
      <c r="AO481" s="859"/>
      <c r="AP481" s="859"/>
      <c r="AQ481" s="859"/>
      <c r="AR481" s="859"/>
      <c r="AS481" s="859"/>
      <c r="AT481" s="859"/>
      <c r="AU481" s="859"/>
      <c r="AV481" s="859"/>
      <c r="AW481" s="859"/>
      <c r="AX481" s="859"/>
      <c r="AY481" s="859"/>
      <c r="AZ481" s="859"/>
      <c r="BA481" s="859"/>
      <c r="BB481" s="859"/>
      <c r="BC481" s="859"/>
      <c r="BD481" s="859"/>
      <c r="BE481" s="859"/>
      <c r="BF481" s="859"/>
      <c r="BG481" s="859"/>
      <c r="BH481" s="859"/>
      <c r="BI481" s="859"/>
      <c r="BJ481" s="859"/>
    </row>
    <row r="482" spans="17:62" s="875" customFormat="1">
      <c r="Q482" s="859"/>
      <c r="R482" s="859"/>
      <c r="S482" s="859"/>
      <c r="T482" s="859"/>
      <c r="U482" s="859"/>
      <c r="V482" s="859"/>
      <c r="W482" s="877"/>
      <c r="X482" s="859"/>
      <c r="Y482" s="859"/>
      <c r="Z482" s="859"/>
      <c r="AA482" s="859"/>
      <c r="AB482" s="859"/>
      <c r="AC482" s="859"/>
      <c r="AD482" s="859"/>
      <c r="AE482" s="859"/>
      <c r="AF482" s="859"/>
      <c r="AG482" s="859"/>
      <c r="AH482" s="859"/>
      <c r="AI482" s="859"/>
      <c r="AJ482" s="859"/>
      <c r="AK482" s="859"/>
      <c r="AL482" s="859"/>
      <c r="AM482" s="859"/>
      <c r="AN482" s="859"/>
      <c r="AO482" s="859"/>
      <c r="AP482" s="859"/>
      <c r="AQ482" s="859"/>
      <c r="AR482" s="859"/>
      <c r="AS482" s="859"/>
      <c r="AT482" s="859"/>
      <c r="AU482" s="859"/>
      <c r="AV482" s="859"/>
      <c r="AW482" s="859"/>
      <c r="AX482" s="859"/>
      <c r="AY482" s="859"/>
      <c r="AZ482" s="859"/>
      <c r="BA482" s="859"/>
      <c r="BB482" s="859"/>
      <c r="BC482" s="859"/>
      <c r="BD482" s="859"/>
      <c r="BE482" s="859"/>
      <c r="BF482" s="859"/>
      <c r="BG482" s="859"/>
      <c r="BH482" s="859"/>
      <c r="BI482" s="859"/>
      <c r="BJ482" s="859"/>
    </row>
    <row r="483" spans="17:62" s="875" customFormat="1">
      <c r="Q483" s="859"/>
      <c r="R483" s="859"/>
      <c r="S483" s="859"/>
      <c r="T483" s="859"/>
      <c r="U483" s="859"/>
      <c r="V483" s="859"/>
      <c r="W483" s="877"/>
      <c r="X483" s="859"/>
      <c r="Y483" s="859"/>
      <c r="Z483" s="859"/>
      <c r="AA483" s="859"/>
      <c r="AB483" s="859"/>
      <c r="AC483" s="859"/>
      <c r="AD483" s="859"/>
      <c r="AE483" s="859"/>
      <c r="AF483" s="859"/>
      <c r="AG483" s="859"/>
      <c r="AH483" s="859"/>
      <c r="AI483" s="859"/>
      <c r="AJ483" s="859"/>
      <c r="AK483" s="859"/>
      <c r="AL483" s="859"/>
      <c r="AM483" s="859"/>
      <c r="AN483" s="859"/>
      <c r="AO483" s="859"/>
      <c r="AP483" s="859"/>
      <c r="AQ483" s="859"/>
      <c r="AR483" s="859"/>
      <c r="AS483" s="859"/>
      <c r="AT483" s="859"/>
      <c r="AU483" s="859"/>
      <c r="AV483" s="859"/>
      <c r="AW483" s="859"/>
      <c r="AX483" s="859"/>
      <c r="AY483" s="859"/>
      <c r="AZ483" s="859"/>
      <c r="BA483" s="859"/>
      <c r="BB483" s="859"/>
      <c r="BC483" s="859"/>
      <c r="BD483" s="859"/>
      <c r="BE483" s="859"/>
      <c r="BF483" s="859"/>
      <c r="BG483" s="859"/>
      <c r="BH483" s="859"/>
      <c r="BI483" s="859"/>
      <c r="BJ483" s="859"/>
    </row>
    <row r="484" spans="17:62" s="875" customFormat="1">
      <c r="Q484" s="859"/>
      <c r="R484" s="859"/>
      <c r="S484" s="859"/>
      <c r="T484" s="859"/>
      <c r="U484" s="859"/>
      <c r="V484" s="859"/>
      <c r="W484" s="877"/>
      <c r="X484" s="859"/>
      <c r="Y484" s="859"/>
      <c r="Z484" s="859"/>
      <c r="AA484" s="859"/>
      <c r="AB484" s="859"/>
      <c r="AC484" s="859"/>
      <c r="AD484" s="859"/>
      <c r="AE484" s="859"/>
      <c r="AF484" s="859"/>
      <c r="AG484" s="859"/>
      <c r="AH484" s="859"/>
      <c r="AI484" s="859"/>
      <c r="AJ484" s="859"/>
      <c r="AK484" s="859"/>
      <c r="AL484" s="859"/>
      <c r="AM484" s="859"/>
      <c r="AN484" s="859"/>
      <c r="AO484" s="859"/>
      <c r="AP484" s="859"/>
      <c r="AQ484" s="859"/>
      <c r="AR484" s="859"/>
      <c r="AS484" s="859"/>
      <c r="AT484" s="859"/>
      <c r="AU484" s="859"/>
      <c r="AV484" s="859"/>
      <c r="AW484" s="859"/>
      <c r="AX484" s="859"/>
      <c r="AY484" s="859"/>
      <c r="AZ484" s="859"/>
      <c r="BA484" s="859"/>
      <c r="BB484" s="859"/>
      <c r="BC484" s="859"/>
      <c r="BD484" s="859"/>
      <c r="BE484" s="859"/>
      <c r="BF484" s="859"/>
      <c r="BG484" s="859"/>
      <c r="BH484" s="859"/>
      <c r="BI484" s="859"/>
      <c r="BJ484" s="859"/>
    </row>
    <row r="485" spans="17:62" s="875" customFormat="1">
      <c r="Q485" s="859"/>
      <c r="R485" s="859"/>
      <c r="S485" s="859"/>
      <c r="T485" s="859"/>
      <c r="U485" s="859"/>
      <c r="V485" s="859"/>
      <c r="W485" s="877"/>
      <c r="X485" s="859"/>
      <c r="Y485" s="859"/>
      <c r="Z485" s="859"/>
      <c r="AA485" s="859"/>
      <c r="AB485" s="859"/>
      <c r="AC485" s="859"/>
      <c r="AD485" s="859"/>
      <c r="AE485" s="859"/>
      <c r="AF485" s="859"/>
      <c r="AG485" s="859"/>
      <c r="AH485" s="859"/>
      <c r="AI485" s="859"/>
      <c r="AJ485" s="859"/>
      <c r="AK485" s="859"/>
      <c r="AL485" s="859"/>
      <c r="AM485" s="859"/>
      <c r="AN485" s="859"/>
      <c r="AO485" s="859"/>
      <c r="AP485" s="859"/>
      <c r="AQ485" s="859"/>
      <c r="AR485" s="859"/>
      <c r="AS485" s="859"/>
      <c r="AT485" s="859"/>
      <c r="AU485" s="859"/>
      <c r="AV485" s="859"/>
      <c r="AW485" s="859"/>
      <c r="AX485" s="859"/>
      <c r="AY485" s="859"/>
      <c r="AZ485" s="859"/>
      <c r="BA485" s="859"/>
      <c r="BB485" s="859"/>
      <c r="BC485" s="859"/>
      <c r="BD485" s="859"/>
      <c r="BE485" s="859"/>
      <c r="BF485" s="859"/>
      <c r="BG485" s="859"/>
      <c r="BH485" s="859"/>
      <c r="BI485" s="859"/>
      <c r="BJ485" s="859"/>
    </row>
    <row r="486" spans="17:62" s="875" customFormat="1">
      <c r="Q486" s="859"/>
      <c r="R486" s="859"/>
      <c r="S486" s="859"/>
      <c r="T486" s="859"/>
      <c r="U486" s="859"/>
      <c r="V486" s="859"/>
      <c r="W486" s="877"/>
      <c r="X486" s="859"/>
      <c r="Y486" s="859"/>
      <c r="Z486" s="859"/>
      <c r="AA486" s="859"/>
      <c r="AB486" s="859"/>
      <c r="AC486" s="859"/>
      <c r="AD486" s="859"/>
      <c r="AE486" s="859"/>
      <c r="AF486" s="859"/>
      <c r="AG486" s="859"/>
      <c r="AH486" s="859"/>
      <c r="AI486" s="859"/>
      <c r="AJ486" s="859"/>
      <c r="AK486" s="859"/>
      <c r="AL486" s="859"/>
      <c r="AM486" s="859"/>
      <c r="AN486" s="859"/>
      <c r="AO486" s="859"/>
      <c r="AP486" s="859"/>
      <c r="AQ486" s="859"/>
      <c r="AR486" s="859"/>
      <c r="AS486" s="859"/>
      <c r="AT486" s="859"/>
      <c r="AU486" s="859"/>
      <c r="AV486" s="859"/>
      <c r="AW486" s="859"/>
      <c r="AX486" s="859"/>
      <c r="AY486" s="859"/>
      <c r="AZ486" s="859"/>
      <c r="BA486" s="859"/>
      <c r="BB486" s="859"/>
      <c r="BC486" s="859"/>
      <c r="BD486" s="859"/>
      <c r="BE486" s="859"/>
      <c r="BF486" s="859"/>
      <c r="BG486" s="859"/>
      <c r="BH486" s="859"/>
      <c r="BI486" s="859"/>
      <c r="BJ486" s="859"/>
    </row>
    <row r="487" spans="17:62" s="875" customFormat="1">
      <c r="Q487" s="859"/>
      <c r="R487" s="859"/>
      <c r="S487" s="859"/>
      <c r="T487" s="859"/>
      <c r="U487" s="859"/>
      <c r="V487" s="859"/>
      <c r="W487" s="877"/>
      <c r="X487" s="859"/>
      <c r="Y487" s="859"/>
      <c r="Z487" s="859"/>
      <c r="AA487" s="859"/>
      <c r="AB487" s="859"/>
      <c r="AC487" s="859"/>
      <c r="AD487" s="859"/>
      <c r="AE487" s="859"/>
      <c r="AF487" s="859"/>
      <c r="AG487" s="859"/>
      <c r="AH487" s="859"/>
      <c r="AI487" s="859"/>
      <c r="AJ487" s="859"/>
      <c r="AK487" s="859"/>
      <c r="AL487" s="859"/>
      <c r="AM487" s="859"/>
      <c r="AN487" s="859"/>
      <c r="AO487" s="859"/>
      <c r="AP487" s="859"/>
      <c r="AQ487" s="859"/>
      <c r="AR487" s="859"/>
      <c r="AS487" s="859"/>
      <c r="AT487" s="859"/>
      <c r="AU487" s="859"/>
      <c r="AV487" s="859"/>
      <c r="AW487" s="859"/>
      <c r="AX487" s="859"/>
      <c r="AY487" s="859"/>
      <c r="AZ487" s="859"/>
      <c r="BA487" s="859"/>
      <c r="BB487" s="859"/>
      <c r="BC487" s="859"/>
      <c r="BD487" s="859"/>
      <c r="BE487" s="859"/>
      <c r="BF487" s="859"/>
      <c r="BG487" s="859"/>
      <c r="BH487" s="859"/>
      <c r="BI487" s="859"/>
      <c r="BJ487" s="859"/>
    </row>
    <row r="488" spans="17:62" s="875" customFormat="1">
      <c r="Q488" s="859"/>
      <c r="R488" s="859"/>
      <c r="S488" s="859"/>
      <c r="T488" s="859"/>
      <c r="U488" s="859"/>
      <c r="V488" s="859"/>
      <c r="W488" s="877"/>
      <c r="X488" s="859"/>
      <c r="Y488" s="859"/>
      <c r="Z488" s="859"/>
      <c r="AA488" s="859"/>
      <c r="AB488" s="859"/>
      <c r="AC488" s="859"/>
      <c r="AD488" s="859"/>
      <c r="AE488" s="859"/>
      <c r="AF488" s="859"/>
      <c r="AG488" s="859"/>
      <c r="AH488" s="859"/>
      <c r="AI488" s="859"/>
      <c r="AJ488" s="859"/>
      <c r="AK488" s="859"/>
      <c r="AL488" s="859"/>
      <c r="AM488" s="859"/>
      <c r="AN488" s="859"/>
      <c r="AO488" s="859"/>
      <c r="AP488" s="859"/>
      <c r="AQ488" s="859"/>
      <c r="AR488" s="859"/>
      <c r="AS488" s="859"/>
      <c r="AT488" s="859"/>
      <c r="AU488" s="859"/>
      <c r="AV488" s="859"/>
      <c r="AW488" s="859"/>
      <c r="AX488" s="859"/>
      <c r="AY488" s="859"/>
      <c r="AZ488" s="859"/>
      <c r="BA488" s="859"/>
      <c r="BB488" s="859"/>
      <c r="BC488" s="859"/>
      <c r="BD488" s="859"/>
      <c r="BE488" s="859"/>
      <c r="BF488" s="859"/>
      <c r="BG488" s="859"/>
      <c r="BH488" s="859"/>
      <c r="BI488" s="859"/>
      <c r="BJ488" s="859"/>
    </row>
    <row r="489" spans="17:62" s="875" customFormat="1">
      <c r="Q489" s="859"/>
      <c r="R489" s="859"/>
      <c r="S489" s="859"/>
      <c r="T489" s="859"/>
      <c r="U489" s="859"/>
      <c r="V489" s="859"/>
      <c r="W489" s="877"/>
      <c r="X489" s="859"/>
      <c r="Y489" s="859"/>
      <c r="Z489" s="859"/>
      <c r="AA489" s="859"/>
      <c r="AB489" s="859"/>
      <c r="AC489" s="859"/>
      <c r="AD489" s="859"/>
      <c r="AE489" s="859"/>
      <c r="AF489" s="859"/>
      <c r="AG489" s="859"/>
      <c r="AH489" s="859"/>
      <c r="AI489" s="859"/>
      <c r="AJ489" s="859"/>
      <c r="AK489" s="859"/>
      <c r="AL489" s="859"/>
      <c r="AM489" s="859"/>
      <c r="AN489" s="859"/>
      <c r="AO489" s="859"/>
      <c r="AP489" s="859"/>
      <c r="AQ489" s="859"/>
      <c r="AR489" s="859"/>
      <c r="AS489" s="859"/>
      <c r="AT489" s="859"/>
      <c r="AU489" s="859"/>
      <c r="AV489" s="859"/>
      <c r="AW489" s="859"/>
      <c r="AX489" s="859"/>
      <c r="AY489" s="859"/>
      <c r="AZ489" s="859"/>
      <c r="BA489" s="859"/>
      <c r="BB489" s="859"/>
      <c r="BC489" s="859"/>
      <c r="BD489" s="859"/>
      <c r="BE489" s="859"/>
      <c r="BF489" s="859"/>
      <c r="BG489" s="859"/>
      <c r="BH489" s="859"/>
      <c r="BI489" s="859"/>
      <c r="BJ489" s="859"/>
    </row>
    <row r="490" spans="17:62" s="875" customFormat="1">
      <c r="Q490" s="859"/>
      <c r="R490" s="859"/>
      <c r="S490" s="859"/>
      <c r="T490" s="859"/>
      <c r="U490" s="859"/>
      <c r="V490" s="859"/>
      <c r="W490" s="877"/>
      <c r="X490" s="859"/>
      <c r="Y490" s="859"/>
      <c r="Z490" s="859"/>
      <c r="AA490" s="859"/>
      <c r="AB490" s="859"/>
      <c r="AC490" s="859"/>
      <c r="AD490" s="859"/>
      <c r="AE490" s="859"/>
      <c r="AF490" s="859"/>
      <c r="AG490" s="859"/>
      <c r="AH490" s="859"/>
      <c r="AI490" s="859"/>
      <c r="AJ490" s="859"/>
      <c r="AK490" s="859"/>
      <c r="AL490" s="859"/>
      <c r="AM490" s="859"/>
      <c r="AN490" s="859"/>
      <c r="AO490" s="859"/>
      <c r="AP490" s="859"/>
      <c r="AQ490" s="859"/>
      <c r="AR490" s="859"/>
      <c r="AS490" s="859"/>
      <c r="AT490" s="859"/>
      <c r="AU490" s="859"/>
      <c r="AV490" s="859"/>
      <c r="AW490" s="859"/>
      <c r="AX490" s="859"/>
      <c r="AY490" s="859"/>
      <c r="AZ490" s="859"/>
      <c r="BA490" s="859"/>
      <c r="BB490" s="859"/>
      <c r="BC490" s="859"/>
      <c r="BD490" s="859"/>
      <c r="BE490" s="859"/>
      <c r="BF490" s="859"/>
      <c r="BG490" s="859"/>
      <c r="BH490" s="859"/>
      <c r="BI490" s="859"/>
      <c r="BJ490" s="859"/>
    </row>
    <row r="491" spans="17:62" s="875" customFormat="1">
      <c r="Q491" s="859"/>
      <c r="R491" s="859"/>
      <c r="S491" s="859"/>
      <c r="T491" s="859"/>
      <c r="U491" s="859"/>
      <c r="V491" s="859"/>
      <c r="W491" s="877"/>
      <c r="X491" s="859"/>
      <c r="Y491" s="859"/>
      <c r="Z491" s="859"/>
      <c r="AA491" s="859"/>
      <c r="AB491" s="859"/>
      <c r="AC491" s="859"/>
      <c r="AD491" s="859"/>
      <c r="AE491" s="859"/>
      <c r="AF491" s="859"/>
      <c r="AG491" s="859"/>
      <c r="AH491" s="859"/>
      <c r="AI491" s="859"/>
      <c r="AJ491" s="859"/>
      <c r="AK491" s="859"/>
      <c r="AL491" s="859"/>
      <c r="AM491" s="859"/>
      <c r="AN491" s="859"/>
      <c r="AO491" s="859"/>
      <c r="AP491" s="859"/>
      <c r="AQ491" s="859"/>
      <c r="AR491" s="859"/>
      <c r="AS491" s="859"/>
      <c r="AT491" s="859"/>
      <c r="AU491" s="859"/>
      <c r="AV491" s="859"/>
      <c r="AW491" s="859"/>
      <c r="AX491" s="859"/>
      <c r="AY491" s="859"/>
      <c r="AZ491" s="859"/>
      <c r="BA491" s="859"/>
      <c r="BB491" s="859"/>
      <c r="BC491" s="859"/>
      <c r="BD491" s="859"/>
      <c r="BE491" s="859"/>
      <c r="BF491" s="859"/>
      <c r="BG491" s="859"/>
      <c r="BH491" s="859"/>
      <c r="BI491" s="859"/>
      <c r="BJ491" s="859"/>
    </row>
    <row r="492" spans="17:62" s="875" customFormat="1">
      <c r="Q492" s="859"/>
      <c r="R492" s="859"/>
      <c r="S492" s="859"/>
      <c r="T492" s="859"/>
      <c r="U492" s="859"/>
      <c r="V492" s="859"/>
      <c r="W492" s="877"/>
      <c r="X492" s="859"/>
      <c r="Y492" s="859"/>
      <c r="Z492" s="859"/>
      <c r="AA492" s="859"/>
      <c r="AB492" s="859"/>
      <c r="AC492" s="859"/>
      <c r="AD492" s="859"/>
      <c r="AE492" s="859"/>
      <c r="AF492" s="859"/>
      <c r="AG492" s="859"/>
      <c r="AH492" s="859"/>
      <c r="AI492" s="859"/>
      <c r="AJ492" s="859"/>
      <c r="AK492" s="859"/>
      <c r="AL492" s="859"/>
      <c r="AM492" s="859"/>
      <c r="AN492" s="859"/>
      <c r="AO492" s="859"/>
      <c r="AP492" s="859"/>
      <c r="AQ492" s="859"/>
      <c r="AR492" s="859"/>
      <c r="AS492" s="859"/>
      <c r="AT492" s="859"/>
      <c r="AU492" s="859"/>
      <c r="AV492" s="859"/>
      <c r="AW492" s="859"/>
      <c r="AX492" s="859"/>
      <c r="AY492" s="859"/>
      <c r="AZ492" s="859"/>
      <c r="BA492" s="859"/>
      <c r="BB492" s="859"/>
      <c r="BC492" s="859"/>
      <c r="BD492" s="859"/>
      <c r="BE492" s="859"/>
      <c r="BF492" s="859"/>
      <c r="BG492" s="859"/>
      <c r="BH492" s="859"/>
      <c r="BI492" s="859"/>
      <c r="BJ492" s="859"/>
    </row>
    <row r="493" spans="17:62" s="875" customFormat="1">
      <c r="Q493" s="859"/>
      <c r="R493" s="859"/>
      <c r="S493" s="859"/>
      <c r="T493" s="859"/>
      <c r="U493" s="859"/>
      <c r="V493" s="859"/>
      <c r="W493" s="877"/>
      <c r="X493" s="859"/>
      <c r="Y493" s="859"/>
      <c r="Z493" s="859"/>
      <c r="AA493" s="859"/>
      <c r="AB493" s="859"/>
      <c r="AC493" s="859"/>
      <c r="AD493" s="859"/>
      <c r="AE493" s="859"/>
      <c r="AF493" s="859"/>
      <c r="AG493" s="859"/>
      <c r="AH493" s="859"/>
      <c r="AI493" s="859"/>
      <c r="AJ493" s="859"/>
      <c r="AK493" s="859"/>
      <c r="AL493" s="859"/>
      <c r="AM493" s="859"/>
      <c r="AN493" s="859"/>
      <c r="AO493" s="859"/>
      <c r="AP493" s="859"/>
      <c r="AQ493" s="859"/>
      <c r="AR493" s="859"/>
      <c r="AS493" s="859"/>
      <c r="AT493" s="859"/>
      <c r="AU493" s="859"/>
      <c r="AV493" s="859"/>
      <c r="AW493" s="859"/>
      <c r="AX493" s="859"/>
      <c r="AY493" s="859"/>
      <c r="AZ493" s="859"/>
      <c r="BA493" s="859"/>
      <c r="BB493" s="859"/>
      <c r="BC493" s="859"/>
      <c r="BD493" s="859"/>
      <c r="BE493" s="859"/>
      <c r="BF493" s="859"/>
      <c r="BG493" s="859"/>
      <c r="BH493" s="859"/>
      <c r="BI493" s="859"/>
      <c r="BJ493" s="859"/>
    </row>
    <row r="494" spans="17:62" s="875" customFormat="1">
      <c r="Q494" s="859"/>
      <c r="R494" s="859"/>
      <c r="S494" s="859"/>
      <c r="T494" s="859"/>
      <c r="U494" s="859"/>
      <c r="V494" s="859"/>
      <c r="W494" s="877"/>
      <c r="X494" s="859"/>
      <c r="Y494" s="859"/>
      <c r="Z494" s="859"/>
      <c r="AA494" s="859"/>
      <c r="AB494" s="859"/>
      <c r="AC494" s="859"/>
      <c r="AD494" s="859"/>
      <c r="AE494" s="859"/>
      <c r="AF494" s="859"/>
      <c r="AG494" s="859"/>
      <c r="AH494" s="859"/>
      <c r="AI494" s="859"/>
      <c r="AJ494" s="859"/>
      <c r="AK494" s="859"/>
      <c r="AL494" s="859"/>
      <c r="AM494" s="859"/>
      <c r="AN494" s="859"/>
      <c r="AO494" s="859"/>
      <c r="AP494" s="859"/>
      <c r="AQ494" s="859"/>
      <c r="AR494" s="859"/>
      <c r="AS494" s="859"/>
      <c r="AT494" s="859"/>
      <c r="AU494" s="859"/>
      <c r="AV494" s="859"/>
      <c r="AW494" s="859"/>
      <c r="AX494" s="859"/>
      <c r="AY494" s="859"/>
      <c r="AZ494" s="859"/>
      <c r="BA494" s="859"/>
      <c r="BB494" s="859"/>
      <c r="BC494" s="859"/>
      <c r="BD494" s="859"/>
      <c r="BE494" s="859"/>
      <c r="BF494" s="859"/>
      <c r="BG494" s="859"/>
      <c r="BH494" s="859"/>
      <c r="BI494" s="859"/>
      <c r="BJ494" s="859"/>
    </row>
    <row r="495" spans="17:62" s="875" customFormat="1">
      <c r="Q495" s="859"/>
      <c r="R495" s="859"/>
      <c r="S495" s="859"/>
      <c r="T495" s="859"/>
      <c r="U495" s="859"/>
      <c r="V495" s="859"/>
      <c r="W495" s="877"/>
      <c r="X495" s="859"/>
      <c r="Y495" s="859"/>
      <c r="Z495" s="859"/>
      <c r="AA495" s="859"/>
      <c r="AB495" s="859"/>
      <c r="AC495" s="859"/>
      <c r="AD495" s="859"/>
      <c r="AE495" s="859"/>
      <c r="AF495" s="859"/>
      <c r="AG495" s="859"/>
      <c r="AH495" s="859"/>
      <c r="AI495" s="859"/>
      <c r="AJ495" s="859"/>
      <c r="AK495" s="859"/>
      <c r="AL495" s="859"/>
      <c r="AM495" s="859"/>
      <c r="AN495" s="859"/>
      <c r="AO495" s="859"/>
      <c r="AP495" s="859"/>
      <c r="AQ495" s="859"/>
      <c r="AR495" s="859"/>
      <c r="AS495" s="859"/>
      <c r="AT495" s="859"/>
      <c r="AU495" s="859"/>
      <c r="AV495" s="859"/>
      <c r="AW495" s="859"/>
      <c r="AX495" s="859"/>
      <c r="AY495" s="859"/>
      <c r="AZ495" s="859"/>
      <c r="BA495" s="859"/>
      <c r="BB495" s="859"/>
      <c r="BC495" s="859"/>
      <c r="BD495" s="859"/>
      <c r="BE495" s="859"/>
      <c r="BF495" s="859"/>
      <c r="BG495" s="859"/>
      <c r="BH495" s="859"/>
      <c r="BI495" s="859"/>
      <c r="BJ495" s="859"/>
    </row>
    <row r="496" spans="17:62" s="875" customFormat="1">
      <c r="Q496" s="859"/>
      <c r="R496" s="859"/>
      <c r="S496" s="859"/>
      <c r="T496" s="859"/>
      <c r="U496" s="859"/>
      <c r="V496" s="859"/>
      <c r="W496" s="877"/>
      <c r="X496" s="859"/>
      <c r="Y496" s="859"/>
      <c r="Z496" s="859"/>
      <c r="AA496" s="859"/>
      <c r="AB496" s="859"/>
      <c r="AC496" s="859"/>
      <c r="AD496" s="859"/>
      <c r="AE496" s="859"/>
      <c r="AF496" s="859"/>
      <c r="AG496" s="859"/>
      <c r="AH496" s="859"/>
      <c r="AI496" s="859"/>
      <c r="AJ496" s="859"/>
      <c r="AK496" s="859"/>
      <c r="AL496" s="859"/>
      <c r="AM496" s="859"/>
      <c r="AN496" s="859"/>
      <c r="AO496" s="859"/>
      <c r="AP496" s="859"/>
      <c r="AQ496" s="859"/>
      <c r="AR496" s="859"/>
      <c r="AS496" s="859"/>
      <c r="AT496" s="859"/>
      <c r="AU496" s="859"/>
      <c r="AV496" s="859"/>
      <c r="AW496" s="859"/>
      <c r="AX496" s="859"/>
      <c r="AY496" s="859"/>
      <c r="AZ496" s="859"/>
      <c r="BA496" s="859"/>
      <c r="BB496" s="859"/>
      <c r="BC496" s="859"/>
      <c r="BD496" s="859"/>
      <c r="BE496" s="859"/>
      <c r="BF496" s="859"/>
      <c r="BG496" s="859"/>
      <c r="BH496" s="859"/>
      <c r="BI496" s="859"/>
      <c r="BJ496" s="859"/>
    </row>
    <row r="497" spans="17:62" s="875" customFormat="1">
      <c r="Q497" s="859"/>
      <c r="R497" s="859"/>
      <c r="S497" s="859"/>
      <c r="T497" s="859"/>
      <c r="U497" s="859"/>
      <c r="V497" s="859"/>
      <c r="W497" s="877"/>
      <c r="X497" s="859"/>
      <c r="Y497" s="859"/>
      <c r="Z497" s="859"/>
      <c r="AA497" s="859"/>
      <c r="AB497" s="859"/>
      <c r="AC497" s="859"/>
      <c r="AD497" s="859"/>
      <c r="AE497" s="859"/>
      <c r="AF497" s="859"/>
      <c r="AG497" s="859"/>
      <c r="AH497" s="859"/>
      <c r="AI497" s="859"/>
      <c r="AJ497" s="859"/>
      <c r="AK497" s="859"/>
      <c r="AL497" s="859"/>
      <c r="AM497" s="859"/>
      <c r="AN497" s="859"/>
      <c r="AO497" s="859"/>
      <c r="AP497" s="859"/>
      <c r="AQ497" s="859"/>
      <c r="AR497" s="859"/>
      <c r="AS497" s="859"/>
      <c r="AT497" s="859"/>
      <c r="AU497" s="859"/>
      <c r="AV497" s="859"/>
      <c r="AW497" s="859"/>
      <c r="AX497" s="859"/>
      <c r="AY497" s="859"/>
      <c r="AZ497" s="859"/>
      <c r="BA497" s="859"/>
      <c r="BB497" s="859"/>
      <c r="BC497" s="859"/>
      <c r="BD497" s="859"/>
      <c r="BE497" s="859"/>
      <c r="BF497" s="859"/>
      <c r="BG497" s="859"/>
      <c r="BH497" s="859"/>
      <c r="BI497" s="859"/>
      <c r="BJ497" s="859"/>
    </row>
    <row r="498" spans="17:62" s="875" customFormat="1">
      <c r="Q498" s="859"/>
      <c r="R498" s="859"/>
      <c r="S498" s="859"/>
      <c r="T498" s="859"/>
      <c r="U498" s="859"/>
      <c r="V498" s="859"/>
      <c r="W498" s="877"/>
      <c r="X498" s="859"/>
      <c r="Y498" s="859"/>
      <c r="Z498" s="859"/>
      <c r="AA498" s="859"/>
      <c r="AB498" s="859"/>
      <c r="AC498" s="859"/>
      <c r="AD498" s="859"/>
      <c r="AE498" s="859"/>
      <c r="AF498" s="859"/>
      <c r="AG498" s="859"/>
      <c r="AH498" s="859"/>
      <c r="AI498" s="859"/>
      <c r="AJ498" s="859"/>
      <c r="AK498" s="859"/>
      <c r="AL498" s="859"/>
      <c r="AM498" s="859"/>
      <c r="AN498" s="859"/>
      <c r="AO498" s="859"/>
      <c r="AP498" s="859"/>
      <c r="AQ498" s="859"/>
      <c r="AR498" s="859"/>
      <c r="AS498" s="859"/>
      <c r="AT498" s="859"/>
      <c r="AU498" s="859"/>
      <c r="AV498" s="859"/>
      <c r="AW498" s="859"/>
      <c r="AX498" s="859"/>
      <c r="AY498" s="859"/>
      <c r="AZ498" s="859"/>
      <c r="BA498" s="859"/>
      <c r="BB498" s="859"/>
      <c r="BC498" s="859"/>
      <c r="BD498" s="859"/>
      <c r="BE498" s="859"/>
      <c r="BF498" s="859"/>
      <c r="BG498" s="859"/>
      <c r="BH498" s="859"/>
      <c r="BI498" s="859"/>
      <c r="BJ498" s="859"/>
    </row>
    <row r="499" spans="17:62" s="875" customFormat="1">
      <c r="Q499" s="859"/>
      <c r="R499" s="859"/>
      <c r="S499" s="859"/>
      <c r="T499" s="859"/>
      <c r="U499" s="859"/>
      <c r="V499" s="859"/>
      <c r="W499" s="877"/>
      <c r="X499" s="859"/>
      <c r="Y499" s="859"/>
      <c r="Z499" s="859"/>
      <c r="AA499" s="859"/>
      <c r="AB499" s="859"/>
      <c r="AC499" s="859"/>
      <c r="AD499" s="859"/>
      <c r="AE499" s="859"/>
      <c r="AF499" s="859"/>
      <c r="AG499" s="859"/>
      <c r="AH499" s="859"/>
      <c r="AI499" s="859"/>
      <c r="AJ499" s="859"/>
      <c r="AK499" s="859"/>
      <c r="AL499" s="859"/>
      <c r="AM499" s="859"/>
      <c r="AN499" s="859"/>
      <c r="AO499" s="859"/>
      <c r="AP499" s="859"/>
      <c r="AQ499" s="859"/>
      <c r="AR499" s="859"/>
      <c r="AS499" s="859"/>
      <c r="AT499" s="859"/>
      <c r="AU499" s="859"/>
      <c r="AV499" s="859"/>
      <c r="AW499" s="859"/>
      <c r="AX499" s="859"/>
      <c r="AY499" s="859"/>
      <c r="AZ499" s="859"/>
      <c r="BA499" s="859"/>
      <c r="BB499" s="859"/>
      <c r="BC499" s="859"/>
      <c r="BD499" s="859"/>
      <c r="BE499" s="859"/>
      <c r="BF499" s="859"/>
      <c r="BG499" s="859"/>
      <c r="BH499" s="859"/>
      <c r="BI499" s="859"/>
      <c r="BJ499" s="859"/>
    </row>
    <row r="500" spans="17:62" s="875" customFormat="1">
      <c r="Q500" s="859"/>
      <c r="R500" s="859"/>
      <c r="S500" s="859"/>
      <c r="T500" s="859"/>
      <c r="U500" s="859"/>
      <c r="V500" s="859"/>
      <c r="W500" s="877"/>
      <c r="X500" s="859"/>
      <c r="Y500" s="859"/>
      <c r="Z500" s="859"/>
      <c r="AA500" s="859"/>
      <c r="AB500" s="859"/>
      <c r="AC500" s="859"/>
      <c r="AD500" s="859"/>
      <c r="AE500" s="859"/>
      <c r="AF500" s="859"/>
      <c r="AG500" s="859"/>
      <c r="AH500" s="859"/>
      <c r="AI500" s="859"/>
      <c r="AJ500" s="859"/>
      <c r="AK500" s="859"/>
      <c r="AL500" s="859"/>
      <c r="AM500" s="859"/>
      <c r="AN500" s="859"/>
      <c r="AO500" s="859"/>
      <c r="AP500" s="859"/>
      <c r="AQ500" s="859"/>
      <c r="AR500" s="859"/>
      <c r="AS500" s="859"/>
      <c r="AT500" s="859"/>
      <c r="AU500" s="859"/>
      <c r="AV500" s="859"/>
      <c r="AW500" s="859"/>
      <c r="AX500" s="859"/>
      <c r="AY500" s="859"/>
      <c r="AZ500" s="859"/>
      <c r="BA500" s="859"/>
      <c r="BB500" s="859"/>
      <c r="BC500" s="859"/>
      <c r="BD500" s="859"/>
      <c r="BE500" s="859"/>
      <c r="BF500" s="859"/>
      <c r="BG500" s="859"/>
      <c r="BH500" s="859"/>
      <c r="BI500" s="859"/>
      <c r="BJ500" s="859"/>
    </row>
    <row r="501" spans="17:62" s="875" customFormat="1">
      <c r="Q501" s="859"/>
      <c r="R501" s="859"/>
      <c r="S501" s="859"/>
      <c r="T501" s="859"/>
      <c r="U501" s="859"/>
      <c r="V501" s="859"/>
      <c r="W501" s="877"/>
      <c r="X501" s="859"/>
      <c r="Y501" s="859"/>
      <c r="Z501" s="859"/>
      <c r="AA501" s="859"/>
      <c r="AB501" s="859"/>
      <c r="AC501" s="859"/>
      <c r="AD501" s="859"/>
      <c r="AE501" s="859"/>
      <c r="AF501" s="859"/>
      <c r="AG501" s="859"/>
      <c r="AH501" s="859"/>
      <c r="AI501" s="859"/>
      <c r="AJ501" s="859"/>
      <c r="AK501" s="859"/>
      <c r="AL501" s="859"/>
      <c r="AM501" s="859"/>
      <c r="AN501" s="859"/>
      <c r="AO501" s="859"/>
      <c r="AP501" s="859"/>
      <c r="AQ501" s="859"/>
      <c r="AR501" s="859"/>
      <c r="AS501" s="859"/>
      <c r="AT501" s="859"/>
      <c r="AU501" s="859"/>
      <c r="AV501" s="859"/>
      <c r="AW501" s="859"/>
      <c r="AX501" s="859"/>
      <c r="AY501" s="859"/>
      <c r="AZ501" s="859"/>
      <c r="BA501" s="859"/>
      <c r="BB501" s="859"/>
      <c r="BC501" s="859"/>
      <c r="BD501" s="859"/>
      <c r="BE501" s="859"/>
      <c r="BF501" s="859"/>
      <c r="BG501" s="859"/>
      <c r="BH501" s="859"/>
      <c r="BI501" s="859"/>
      <c r="BJ501" s="859"/>
    </row>
    <row r="502" spans="17:62" s="875" customFormat="1">
      <c r="Q502" s="859"/>
      <c r="R502" s="859"/>
      <c r="S502" s="859"/>
      <c r="T502" s="859"/>
      <c r="U502" s="859"/>
      <c r="V502" s="859"/>
      <c r="W502" s="877"/>
      <c r="X502" s="859"/>
      <c r="Y502" s="859"/>
      <c r="Z502" s="859"/>
      <c r="AA502" s="859"/>
      <c r="AB502" s="859"/>
      <c r="AC502" s="859"/>
      <c r="AD502" s="859"/>
      <c r="AE502" s="859"/>
      <c r="AF502" s="859"/>
      <c r="AG502" s="859"/>
      <c r="AH502" s="859"/>
      <c r="AI502" s="859"/>
      <c r="AJ502" s="859"/>
      <c r="AK502" s="859"/>
      <c r="AL502" s="859"/>
      <c r="AM502" s="859"/>
      <c r="AN502" s="859"/>
      <c r="AO502" s="859"/>
      <c r="AP502" s="859"/>
      <c r="AQ502" s="859"/>
      <c r="AR502" s="859"/>
      <c r="AS502" s="859"/>
      <c r="AT502" s="859"/>
      <c r="AU502" s="859"/>
      <c r="AV502" s="859"/>
      <c r="AW502" s="859"/>
      <c r="AX502" s="859"/>
      <c r="AY502" s="859"/>
      <c r="AZ502" s="859"/>
      <c r="BA502" s="859"/>
      <c r="BB502" s="859"/>
      <c r="BC502" s="859"/>
      <c r="BD502" s="859"/>
      <c r="BE502" s="859"/>
      <c r="BF502" s="859"/>
      <c r="BG502" s="859"/>
      <c r="BH502" s="859"/>
      <c r="BI502" s="859"/>
      <c r="BJ502" s="859"/>
    </row>
    <row r="503" spans="17:62" s="875" customFormat="1">
      <c r="Q503" s="859"/>
      <c r="R503" s="859"/>
      <c r="S503" s="859"/>
      <c r="T503" s="859"/>
      <c r="U503" s="859"/>
      <c r="V503" s="859"/>
      <c r="W503" s="877"/>
      <c r="X503" s="859"/>
      <c r="Y503" s="859"/>
      <c r="Z503" s="859"/>
      <c r="AA503" s="859"/>
      <c r="AB503" s="859"/>
      <c r="AC503" s="859"/>
      <c r="AD503" s="859"/>
      <c r="AE503" s="859"/>
      <c r="AF503" s="859"/>
      <c r="AG503" s="859"/>
      <c r="AH503" s="859"/>
      <c r="AI503" s="859"/>
      <c r="AJ503" s="859"/>
      <c r="AK503" s="859"/>
      <c r="AL503" s="859"/>
      <c r="AM503" s="859"/>
      <c r="AN503" s="859"/>
      <c r="AO503" s="859"/>
      <c r="AP503" s="859"/>
      <c r="AQ503" s="859"/>
      <c r="AR503" s="859"/>
      <c r="AS503" s="859"/>
      <c r="AT503" s="859"/>
      <c r="AU503" s="859"/>
      <c r="AV503" s="859"/>
      <c r="AW503" s="859"/>
      <c r="AX503" s="859"/>
      <c r="AY503" s="859"/>
      <c r="AZ503" s="859"/>
      <c r="BA503" s="859"/>
      <c r="BB503" s="859"/>
      <c r="BC503" s="859"/>
      <c r="BD503" s="859"/>
      <c r="BE503" s="859"/>
      <c r="BF503" s="859"/>
      <c r="BG503" s="859"/>
      <c r="BH503" s="859"/>
      <c r="BI503" s="859"/>
      <c r="BJ503" s="859"/>
    </row>
    <row r="504" spans="17:62" s="875" customFormat="1">
      <c r="Q504" s="859"/>
      <c r="R504" s="859"/>
      <c r="S504" s="859"/>
      <c r="T504" s="859"/>
      <c r="U504" s="859"/>
      <c r="V504" s="859"/>
      <c r="W504" s="877"/>
      <c r="X504" s="859"/>
      <c r="Y504" s="859"/>
      <c r="Z504" s="859"/>
      <c r="AA504" s="859"/>
      <c r="AB504" s="859"/>
      <c r="AC504" s="859"/>
      <c r="AD504" s="859"/>
      <c r="AE504" s="859"/>
      <c r="AF504" s="859"/>
      <c r="AG504" s="859"/>
      <c r="AH504" s="859"/>
      <c r="AI504" s="859"/>
      <c r="AJ504" s="859"/>
      <c r="AK504" s="859"/>
      <c r="AL504" s="859"/>
      <c r="AM504" s="859"/>
      <c r="AN504" s="859"/>
      <c r="AO504" s="859"/>
      <c r="AP504" s="859"/>
      <c r="AQ504" s="859"/>
      <c r="AR504" s="859"/>
      <c r="AS504" s="859"/>
      <c r="AT504" s="859"/>
      <c r="AU504" s="859"/>
      <c r="AV504" s="859"/>
      <c r="AW504" s="859"/>
      <c r="AX504" s="859"/>
      <c r="AY504" s="859"/>
      <c r="AZ504" s="859"/>
      <c r="BA504" s="859"/>
      <c r="BB504" s="859"/>
      <c r="BC504" s="859"/>
      <c r="BD504" s="859"/>
      <c r="BE504" s="859"/>
      <c r="BF504" s="859"/>
      <c r="BG504" s="859"/>
      <c r="BH504" s="859"/>
      <c r="BI504" s="859"/>
      <c r="BJ504" s="859"/>
    </row>
    <row r="505" spans="17:62" s="875" customFormat="1">
      <c r="Q505" s="859"/>
      <c r="R505" s="859"/>
      <c r="S505" s="859"/>
      <c r="T505" s="859"/>
      <c r="U505" s="859"/>
      <c r="V505" s="859"/>
      <c r="W505" s="877"/>
      <c r="X505" s="859"/>
      <c r="Y505" s="859"/>
      <c r="Z505" s="859"/>
      <c r="AA505" s="859"/>
      <c r="AB505" s="859"/>
      <c r="AC505" s="859"/>
      <c r="AD505" s="859"/>
      <c r="AE505" s="859"/>
      <c r="AF505" s="859"/>
      <c r="AG505" s="859"/>
      <c r="AH505" s="859"/>
      <c r="AI505" s="859"/>
      <c r="AJ505" s="859"/>
      <c r="AK505" s="859"/>
      <c r="AL505" s="859"/>
      <c r="AM505" s="859"/>
      <c r="AN505" s="859"/>
      <c r="AO505" s="859"/>
      <c r="AP505" s="859"/>
      <c r="AQ505" s="859"/>
      <c r="AR505" s="859"/>
      <c r="AS505" s="859"/>
      <c r="AT505" s="859"/>
      <c r="AU505" s="859"/>
      <c r="AV505" s="859"/>
      <c r="AW505" s="859"/>
      <c r="AX505" s="859"/>
      <c r="AY505" s="859"/>
      <c r="AZ505" s="859"/>
      <c r="BA505" s="859"/>
      <c r="BB505" s="859"/>
      <c r="BC505" s="859"/>
      <c r="BD505" s="859"/>
      <c r="BE505" s="859"/>
      <c r="BF505" s="859"/>
      <c r="BG505" s="859"/>
      <c r="BH505" s="859"/>
      <c r="BI505" s="859"/>
      <c r="BJ505" s="859"/>
    </row>
    <row r="506" spans="17:62" s="875" customFormat="1">
      <c r="Q506" s="859"/>
      <c r="R506" s="859"/>
      <c r="S506" s="859"/>
      <c r="T506" s="859"/>
      <c r="U506" s="859"/>
      <c r="V506" s="859"/>
      <c r="W506" s="877"/>
      <c r="X506" s="859"/>
      <c r="Y506" s="859"/>
      <c r="Z506" s="859"/>
      <c r="AA506" s="859"/>
      <c r="AB506" s="859"/>
      <c r="AC506" s="859"/>
      <c r="AD506" s="859"/>
      <c r="AE506" s="859"/>
      <c r="AF506" s="859"/>
      <c r="AG506" s="859"/>
      <c r="AH506" s="859"/>
      <c r="AI506" s="859"/>
      <c r="AJ506" s="859"/>
      <c r="AK506" s="859"/>
      <c r="AL506" s="859"/>
      <c r="AM506" s="859"/>
      <c r="AN506" s="859"/>
      <c r="AO506" s="859"/>
      <c r="AP506" s="859"/>
      <c r="AQ506" s="859"/>
      <c r="AR506" s="859"/>
      <c r="AS506" s="859"/>
      <c r="AT506" s="859"/>
      <c r="AU506" s="859"/>
      <c r="AV506" s="859"/>
      <c r="AW506" s="859"/>
      <c r="AX506" s="859"/>
      <c r="AY506" s="859"/>
      <c r="AZ506" s="859"/>
      <c r="BA506" s="859"/>
      <c r="BB506" s="859"/>
      <c r="BC506" s="859"/>
      <c r="BD506" s="859"/>
      <c r="BE506" s="859"/>
      <c r="BF506" s="859"/>
      <c r="BG506" s="859"/>
      <c r="BH506" s="859"/>
      <c r="BI506" s="859"/>
      <c r="BJ506" s="859"/>
    </row>
    <row r="507" spans="17:62" s="875" customFormat="1">
      <c r="Q507" s="859"/>
      <c r="R507" s="859"/>
      <c r="S507" s="859"/>
      <c r="T507" s="859"/>
      <c r="U507" s="859"/>
      <c r="V507" s="859"/>
      <c r="W507" s="877"/>
      <c r="X507" s="859"/>
      <c r="Y507" s="859"/>
      <c r="Z507" s="859"/>
      <c r="AA507" s="859"/>
      <c r="AB507" s="859"/>
      <c r="AC507" s="859"/>
      <c r="AD507" s="859"/>
      <c r="AE507" s="859"/>
      <c r="AF507" s="859"/>
      <c r="AG507" s="859"/>
      <c r="AH507" s="859"/>
      <c r="AI507" s="859"/>
      <c r="AJ507" s="859"/>
      <c r="AK507" s="859"/>
      <c r="AL507" s="859"/>
      <c r="AM507" s="859"/>
      <c r="AN507" s="859"/>
      <c r="AO507" s="859"/>
      <c r="AP507" s="859"/>
      <c r="AQ507" s="859"/>
      <c r="AR507" s="859"/>
      <c r="AS507" s="859"/>
      <c r="AT507" s="859"/>
      <c r="AU507" s="859"/>
      <c r="AV507" s="859"/>
      <c r="AW507" s="859"/>
      <c r="AX507" s="859"/>
      <c r="AY507" s="859"/>
      <c r="AZ507" s="859"/>
      <c r="BA507" s="859"/>
      <c r="BB507" s="859"/>
      <c r="BC507" s="859"/>
      <c r="BD507" s="859"/>
      <c r="BE507" s="859"/>
      <c r="BF507" s="859"/>
      <c r="BG507" s="859"/>
      <c r="BH507" s="859"/>
      <c r="BI507" s="859"/>
      <c r="BJ507" s="859"/>
    </row>
    <row r="508" spans="17:62" s="875" customFormat="1">
      <c r="Q508" s="859"/>
      <c r="R508" s="859"/>
      <c r="S508" s="859"/>
      <c r="T508" s="859"/>
      <c r="U508" s="859"/>
      <c r="V508" s="859"/>
      <c r="W508" s="877"/>
      <c r="X508" s="859"/>
      <c r="Y508" s="859"/>
      <c r="Z508" s="859"/>
      <c r="AA508" s="859"/>
      <c r="AB508" s="859"/>
      <c r="AC508" s="859"/>
      <c r="AD508" s="859"/>
      <c r="AE508" s="859"/>
      <c r="AF508" s="859"/>
      <c r="AG508" s="859"/>
      <c r="AH508" s="859"/>
      <c r="AI508" s="859"/>
      <c r="AJ508" s="859"/>
      <c r="AK508" s="859"/>
      <c r="AL508" s="859"/>
      <c r="AM508" s="859"/>
      <c r="AN508" s="859"/>
      <c r="AO508" s="859"/>
      <c r="AP508" s="859"/>
      <c r="AQ508" s="859"/>
      <c r="AR508" s="859"/>
      <c r="AS508" s="859"/>
      <c r="AT508" s="859"/>
      <c r="AU508" s="859"/>
      <c r="AV508" s="859"/>
      <c r="AW508" s="859"/>
      <c r="AX508" s="859"/>
      <c r="AY508" s="859"/>
      <c r="AZ508" s="859"/>
      <c r="BA508" s="859"/>
      <c r="BB508" s="859"/>
      <c r="BC508" s="859"/>
      <c r="BD508" s="859"/>
      <c r="BE508" s="859"/>
      <c r="BF508" s="859"/>
      <c r="BG508" s="859"/>
      <c r="BH508" s="859"/>
      <c r="BI508" s="859"/>
      <c r="BJ508" s="859"/>
    </row>
    <row r="509" spans="17:62" s="875" customFormat="1">
      <c r="Q509" s="859"/>
      <c r="R509" s="859"/>
      <c r="S509" s="859"/>
      <c r="T509" s="859"/>
      <c r="U509" s="859"/>
      <c r="V509" s="859"/>
      <c r="W509" s="877"/>
      <c r="X509" s="859"/>
      <c r="Y509" s="859"/>
      <c r="Z509" s="859"/>
      <c r="AA509" s="859"/>
      <c r="AB509" s="859"/>
      <c r="AC509" s="859"/>
      <c r="AD509" s="859"/>
      <c r="AE509" s="859"/>
      <c r="AF509" s="859"/>
      <c r="AG509" s="859"/>
      <c r="AH509" s="859"/>
      <c r="AI509" s="859"/>
      <c r="AJ509" s="859"/>
      <c r="AK509" s="859"/>
      <c r="AL509" s="859"/>
      <c r="AM509" s="859"/>
      <c r="AN509" s="859"/>
      <c r="AO509" s="859"/>
      <c r="AP509" s="859"/>
      <c r="AQ509" s="859"/>
      <c r="AR509" s="859"/>
      <c r="AS509" s="859"/>
      <c r="AT509" s="859"/>
      <c r="AU509" s="859"/>
      <c r="AV509" s="859"/>
      <c r="AW509" s="859"/>
      <c r="AX509" s="859"/>
      <c r="AY509" s="859"/>
      <c r="AZ509" s="859"/>
      <c r="BA509" s="859"/>
      <c r="BB509" s="859"/>
      <c r="BC509" s="859"/>
      <c r="BD509" s="859"/>
      <c r="BE509" s="859"/>
      <c r="BF509" s="859"/>
      <c r="BG509" s="859"/>
      <c r="BH509" s="859"/>
      <c r="BI509" s="859"/>
      <c r="BJ509" s="859"/>
    </row>
    <row r="510" spans="17:62" s="875" customFormat="1">
      <c r="Q510" s="859"/>
      <c r="R510" s="859"/>
      <c r="S510" s="859"/>
      <c r="T510" s="859"/>
      <c r="U510" s="859"/>
      <c r="V510" s="859"/>
      <c r="W510" s="877"/>
      <c r="X510" s="859"/>
      <c r="Y510" s="859"/>
      <c r="Z510" s="859"/>
      <c r="AA510" s="859"/>
      <c r="AB510" s="859"/>
      <c r="AC510" s="859"/>
      <c r="AD510" s="859"/>
      <c r="AE510" s="859"/>
      <c r="AF510" s="859"/>
      <c r="AG510" s="859"/>
      <c r="AH510" s="859"/>
      <c r="AI510" s="859"/>
      <c r="AJ510" s="859"/>
      <c r="AK510" s="859"/>
      <c r="AL510" s="859"/>
      <c r="AM510" s="859"/>
      <c r="AN510" s="859"/>
      <c r="AO510" s="859"/>
      <c r="AP510" s="859"/>
      <c r="AQ510" s="859"/>
      <c r="AR510" s="859"/>
      <c r="AS510" s="859"/>
      <c r="AT510" s="859"/>
      <c r="AU510" s="859"/>
      <c r="AV510" s="859"/>
      <c r="AW510" s="859"/>
      <c r="AX510" s="859"/>
      <c r="AY510" s="859"/>
      <c r="AZ510" s="859"/>
      <c r="BA510" s="859"/>
      <c r="BB510" s="859"/>
      <c r="BC510" s="859"/>
      <c r="BD510" s="859"/>
      <c r="BE510" s="859"/>
      <c r="BF510" s="859"/>
      <c r="BG510" s="859"/>
      <c r="BH510" s="859"/>
      <c r="BI510" s="859"/>
      <c r="BJ510" s="859"/>
    </row>
    <row r="511" spans="17:62" s="875" customFormat="1">
      <c r="Q511" s="859"/>
      <c r="R511" s="859"/>
      <c r="S511" s="859"/>
      <c r="T511" s="859"/>
      <c r="U511" s="859"/>
      <c r="V511" s="859"/>
      <c r="W511" s="877"/>
      <c r="X511" s="859"/>
      <c r="Y511" s="859"/>
      <c r="Z511" s="859"/>
      <c r="AA511" s="859"/>
      <c r="AB511" s="859"/>
      <c r="AC511" s="859"/>
      <c r="AD511" s="859"/>
      <c r="AE511" s="859"/>
      <c r="AF511" s="859"/>
      <c r="AG511" s="859"/>
      <c r="AH511" s="859"/>
      <c r="AI511" s="859"/>
      <c r="AJ511" s="859"/>
      <c r="AK511" s="859"/>
      <c r="AL511" s="859"/>
      <c r="AM511" s="859"/>
      <c r="AN511" s="859"/>
      <c r="AO511" s="859"/>
      <c r="AP511" s="859"/>
      <c r="AQ511" s="859"/>
      <c r="AR511" s="859"/>
      <c r="AS511" s="859"/>
      <c r="AT511" s="859"/>
      <c r="AU511" s="859"/>
      <c r="AV511" s="859"/>
      <c r="AW511" s="859"/>
      <c r="AX511" s="859"/>
      <c r="AY511" s="859"/>
      <c r="AZ511" s="859"/>
      <c r="BA511" s="859"/>
      <c r="BB511" s="859"/>
      <c r="BC511" s="859"/>
      <c r="BD511" s="859"/>
      <c r="BE511" s="859"/>
      <c r="BF511" s="859"/>
      <c r="BG511" s="859"/>
      <c r="BH511" s="859"/>
      <c r="BI511" s="859"/>
      <c r="BJ511" s="859"/>
    </row>
    <row r="512" spans="17:62" s="875" customFormat="1">
      <c r="Q512" s="859"/>
      <c r="R512" s="859"/>
      <c r="S512" s="859"/>
      <c r="T512" s="859"/>
      <c r="U512" s="859"/>
      <c r="V512" s="859"/>
      <c r="W512" s="877"/>
      <c r="X512" s="859"/>
      <c r="Y512" s="859"/>
      <c r="Z512" s="859"/>
      <c r="AA512" s="859"/>
      <c r="AB512" s="859"/>
      <c r="AC512" s="859"/>
      <c r="AD512" s="859"/>
      <c r="AE512" s="859"/>
      <c r="AF512" s="859"/>
      <c r="AG512" s="859"/>
      <c r="AH512" s="859"/>
      <c r="AI512" s="859"/>
      <c r="AJ512" s="859"/>
      <c r="AK512" s="859"/>
      <c r="AL512" s="859"/>
      <c r="AM512" s="859"/>
      <c r="AN512" s="859"/>
      <c r="AO512" s="859"/>
      <c r="AP512" s="859"/>
      <c r="AQ512" s="859"/>
      <c r="AR512" s="859"/>
      <c r="AS512" s="859"/>
      <c r="AT512" s="859"/>
      <c r="AU512" s="859"/>
      <c r="AV512" s="859"/>
      <c r="AW512" s="859"/>
      <c r="AX512" s="859"/>
      <c r="AY512" s="859"/>
      <c r="AZ512" s="859"/>
      <c r="BA512" s="859"/>
      <c r="BB512" s="859"/>
      <c r="BC512" s="859"/>
      <c r="BD512" s="859"/>
      <c r="BE512" s="859"/>
      <c r="BF512" s="859"/>
      <c r="BG512" s="859"/>
      <c r="BH512" s="859"/>
      <c r="BI512" s="859"/>
      <c r="BJ512" s="859"/>
    </row>
    <row r="513" spans="17:62" s="875" customFormat="1">
      <c r="Q513" s="859"/>
      <c r="R513" s="859"/>
      <c r="S513" s="859"/>
      <c r="T513" s="859"/>
      <c r="U513" s="859"/>
      <c r="V513" s="859"/>
      <c r="W513" s="877"/>
      <c r="X513" s="859"/>
      <c r="Y513" s="859"/>
      <c r="Z513" s="859"/>
      <c r="AA513" s="859"/>
      <c r="AB513" s="859"/>
      <c r="AC513" s="859"/>
      <c r="AD513" s="859"/>
      <c r="AE513" s="859"/>
      <c r="AF513" s="859"/>
      <c r="AG513" s="859"/>
      <c r="AH513" s="859"/>
      <c r="AI513" s="859"/>
      <c r="AJ513" s="859"/>
      <c r="AK513" s="859"/>
      <c r="AL513" s="859"/>
      <c r="AM513" s="859"/>
      <c r="AN513" s="859"/>
      <c r="AO513" s="859"/>
      <c r="AP513" s="859"/>
      <c r="AQ513" s="859"/>
      <c r="AR513" s="859"/>
      <c r="AS513" s="859"/>
      <c r="AT513" s="859"/>
      <c r="AU513" s="859"/>
      <c r="AV513" s="859"/>
      <c r="AW513" s="859"/>
      <c r="AX513" s="859"/>
      <c r="AY513" s="859"/>
      <c r="AZ513" s="859"/>
      <c r="BA513" s="859"/>
      <c r="BB513" s="859"/>
      <c r="BC513" s="859"/>
      <c r="BD513" s="859"/>
      <c r="BE513" s="859"/>
      <c r="BF513" s="859"/>
      <c r="BG513" s="859"/>
      <c r="BH513" s="859"/>
      <c r="BI513" s="859"/>
      <c r="BJ513" s="859"/>
    </row>
    <row r="514" spans="17:62" s="875" customFormat="1">
      <c r="Q514" s="859"/>
      <c r="R514" s="859"/>
      <c r="S514" s="859"/>
      <c r="T514" s="859"/>
      <c r="U514" s="859"/>
      <c r="V514" s="859"/>
      <c r="W514" s="877"/>
      <c r="X514" s="859"/>
      <c r="Y514" s="859"/>
      <c r="Z514" s="859"/>
      <c r="AA514" s="859"/>
      <c r="AB514" s="859"/>
      <c r="AC514" s="859"/>
      <c r="AD514" s="859"/>
      <c r="AE514" s="859"/>
      <c r="AF514" s="859"/>
      <c r="AG514" s="859"/>
      <c r="AH514" s="859"/>
      <c r="AI514" s="859"/>
      <c r="AJ514" s="859"/>
      <c r="AK514" s="859"/>
      <c r="AL514" s="859"/>
      <c r="AM514" s="859"/>
      <c r="AN514" s="859"/>
      <c r="AO514" s="859"/>
      <c r="AP514" s="859"/>
      <c r="AQ514" s="859"/>
      <c r="AR514" s="859"/>
      <c r="AS514" s="859"/>
      <c r="AT514" s="859"/>
      <c r="AU514" s="859"/>
      <c r="AV514" s="859"/>
      <c r="AW514" s="859"/>
      <c r="AX514" s="859"/>
      <c r="AY514" s="859"/>
      <c r="AZ514" s="859"/>
      <c r="BA514" s="859"/>
      <c r="BB514" s="859"/>
      <c r="BC514" s="859"/>
      <c r="BD514" s="859"/>
      <c r="BE514" s="859"/>
      <c r="BF514" s="859"/>
      <c r="BG514" s="859"/>
      <c r="BH514" s="859"/>
      <c r="BI514" s="859"/>
      <c r="BJ514" s="859"/>
    </row>
    <row r="515" spans="17:62" s="875" customFormat="1">
      <c r="Q515" s="859"/>
      <c r="R515" s="859"/>
      <c r="S515" s="859"/>
      <c r="T515" s="859"/>
      <c r="U515" s="859"/>
      <c r="V515" s="859"/>
      <c r="W515" s="877"/>
      <c r="X515" s="859"/>
      <c r="Y515" s="859"/>
      <c r="Z515" s="859"/>
      <c r="AA515" s="859"/>
      <c r="AB515" s="859"/>
      <c r="AC515" s="859"/>
      <c r="AD515" s="859"/>
      <c r="AE515" s="859"/>
      <c r="AF515" s="859"/>
      <c r="AG515" s="859"/>
      <c r="AH515" s="859"/>
      <c r="AI515" s="859"/>
      <c r="AJ515" s="859"/>
      <c r="AK515" s="859"/>
      <c r="AL515" s="859"/>
      <c r="AM515" s="859"/>
      <c r="AN515" s="859"/>
      <c r="AO515" s="859"/>
      <c r="AP515" s="859"/>
      <c r="AQ515" s="859"/>
      <c r="AR515" s="859"/>
      <c r="AS515" s="859"/>
      <c r="AT515" s="859"/>
      <c r="AU515" s="859"/>
      <c r="AV515" s="859"/>
      <c r="AW515" s="859"/>
      <c r="AX515" s="859"/>
      <c r="AY515" s="859"/>
      <c r="AZ515" s="859"/>
      <c r="BA515" s="859"/>
      <c r="BB515" s="859"/>
      <c r="BC515" s="859"/>
      <c r="BD515" s="859"/>
      <c r="BE515" s="859"/>
      <c r="BF515" s="859"/>
      <c r="BG515" s="859"/>
      <c r="BH515" s="859"/>
      <c r="BI515" s="859"/>
      <c r="BJ515" s="859"/>
    </row>
    <row r="516" spans="17:62" s="875" customFormat="1">
      <c r="Q516" s="859"/>
      <c r="R516" s="859"/>
      <c r="S516" s="859"/>
      <c r="T516" s="859"/>
      <c r="U516" s="859"/>
      <c r="V516" s="859"/>
      <c r="W516" s="877"/>
      <c r="X516" s="859"/>
      <c r="Y516" s="859"/>
      <c r="Z516" s="859"/>
      <c r="AA516" s="859"/>
      <c r="AB516" s="859"/>
      <c r="AC516" s="859"/>
      <c r="AD516" s="859"/>
      <c r="AE516" s="859"/>
      <c r="AF516" s="859"/>
      <c r="AG516" s="859"/>
      <c r="AH516" s="859"/>
      <c r="AI516" s="859"/>
      <c r="AJ516" s="859"/>
      <c r="AK516" s="859"/>
      <c r="AL516" s="859"/>
      <c r="AM516" s="859"/>
      <c r="AN516" s="859"/>
      <c r="AO516" s="859"/>
      <c r="AP516" s="859"/>
      <c r="AQ516" s="859"/>
      <c r="AR516" s="859"/>
      <c r="AS516" s="859"/>
      <c r="AT516" s="859"/>
      <c r="AU516" s="859"/>
      <c r="AV516" s="859"/>
      <c r="AW516" s="859"/>
      <c r="AX516" s="859"/>
      <c r="AY516" s="859"/>
      <c r="AZ516" s="859"/>
      <c r="BA516" s="859"/>
      <c r="BB516" s="859"/>
      <c r="BC516" s="859"/>
      <c r="BD516" s="859"/>
      <c r="BE516" s="859"/>
      <c r="BF516" s="859"/>
      <c r="BG516" s="859"/>
      <c r="BH516" s="859"/>
      <c r="BI516" s="859"/>
      <c r="BJ516" s="859"/>
    </row>
    <row r="517" spans="17:62" s="875" customFormat="1">
      <c r="Q517" s="859"/>
      <c r="R517" s="859"/>
      <c r="S517" s="859"/>
      <c r="T517" s="859"/>
      <c r="U517" s="859"/>
      <c r="V517" s="859"/>
      <c r="W517" s="877"/>
      <c r="X517" s="859"/>
      <c r="Y517" s="859"/>
      <c r="Z517" s="859"/>
      <c r="AA517" s="859"/>
      <c r="AB517" s="859"/>
      <c r="AC517" s="859"/>
      <c r="AD517" s="859"/>
      <c r="AE517" s="859"/>
      <c r="AF517" s="859"/>
      <c r="AG517" s="859"/>
      <c r="AH517" s="859"/>
      <c r="AI517" s="859"/>
      <c r="AJ517" s="859"/>
      <c r="AK517" s="859"/>
      <c r="AL517" s="859"/>
      <c r="AM517" s="859"/>
      <c r="AN517" s="859"/>
      <c r="AO517" s="859"/>
      <c r="AP517" s="859"/>
      <c r="AQ517" s="859"/>
      <c r="AR517" s="859"/>
      <c r="AS517" s="859"/>
      <c r="AT517" s="859"/>
      <c r="AU517" s="859"/>
      <c r="AV517" s="859"/>
      <c r="AW517" s="859"/>
      <c r="AX517" s="859"/>
      <c r="AY517" s="859"/>
      <c r="AZ517" s="859"/>
      <c r="BA517" s="859"/>
      <c r="BB517" s="859"/>
      <c r="BC517" s="859"/>
      <c r="BD517" s="859"/>
      <c r="BE517" s="859"/>
      <c r="BF517" s="859"/>
      <c r="BG517" s="859"/>
      <c r="BH517" s="859"/>
      <c r="BI517" s="859"/>
      <c r="BJ517" s="859"/>
    </row>
    <row r="518" spans="17:62" s="875" customFormat="1">
      <c r="Q518" s="859"/>
      <c r="R518" s="859"/>
      <c r="S518" s="859"/>
      <c r="T518" s="859"/>
      <c r="U518" s="859"/>
      <c r="V518" s="859"/>
      <c r="W518" s="877"/>
      <c r="X518" s="859"/>
      <c r="Y518" s="859"/>
      <c r="Z518" s="859"/>
      <c r="AA518" s="859"/>
      <c r="AB518" s="859"/>
      <c r="AC518" s="859"/>
      <c r="AD518" s="859"/>
      <c r="AE518" s="859"/>
      <c r="AF518" s="859"/>
      <c r="AG518" s="859"/>
      <c r="AH518" s="859"/>
      <c r="AI518" s="859"/>
      <c r="AJ518" s="859"/>
      <c r="AK518" s="859"/>
      <c r="AL518" s="859"/>
      <c r="AM518" s="859"/>
      <c r="AN518" s="859"/>
      <c r="AO518" s="859"/>
      <c r="AP518" s="859"/>
      <c r="AQ518" s="859"/>
      <c r="AR518" s="859"/>
      <c r="AS518" s="859"/>
      <c r="AT518" s="859"/>
      <c r="AU518" s="859"/>
      <c r="AV518" s="859"/>
      <c r="AW518" s="859"/>
      <c r="AX518" s="859"/>
      <c r="AY518" s="859"/>
      <c r="AZ518" s="859"/>
      <c r="BA518" s="859"/>
      <c r="BB518" s="859"/>
      <c r="BC518" s="859"/>
      <c r="BD518" s="859"/>
      <c r="BE518" s="859"/>
      <c r="BF518" s="859"/>
      <c r="BG518" s="859"/>
      <c r="BH518" s="859"/>
      <c r="BI518" s="859"/>
      <c r="BJ518" s="859"/>
    </row>
    <row r="519" spans="17:62" s="875" customFormat="1">
      <c r="Q519" s="859"/>
      <c r="R519" s="859"/>
      <c r="S519" s="859"/>
      <c r="T519" s="859"/>
      <c r="U519" s="859"/>
      <c r="V519" s="859"/>
      <c r="W519" s="877"/>
      <c r="X519" s="859"/>
      <c r="Y519" s="859"/>
      <c r="Z519" s="859"/>
      <c r="AA519" s="859"/>
      <c r="AB519" s="859"/>
      <c r="AC519" s="859"/>
      <c r="AD519" s="859"/>
      <c r="AE519" s="859"/>
      <c r="AF519" s="859"/>
      <c r="AG519" s="859"/>
      <c r="AH519" s="859"/>
      <c r="AI519" s="859"/>
      <c r="AJ519" s="859"/>
      <c r="AK519" s="859"/>
      <c r="AL519" s="859"/>
      <c r="AM519" s="859"/>
      <c r="AN519" s="859"/>
      <c r="AO519" s="859"/>
      <c r="AP519" s="859"/>
      <c r="AQ519" s="859"/>
      <c r="AR519" s="859"/>
      <c r="AS519" s="859"/>
      <c r="AT519" s="859"/>
      <c r="AU519" s="859"/>
      <c r="AV519" s="859"/>
      <c r="AW519" s="859"/>
      <c r="AX519" s="859"/>
      <c r="AY519" s="859"/>
      <c r="AZ519" s="859"/>
      <c r="BA519" s="859"/>
      <c r="BB519" s="859"/>
      <c r="BC519" s="859"/>
      <c r="BD519" s="859"/>
      <c r="BE519" s="859"/>
      <c r="BF519" s="859"/>
      <c r="BG519" s="859"/>
      <c r="BH519" s="859"/>
      <c r="BI519" s="859"/>
      <c r="BJ519" s="859"/>
    </row>
    <row r="520" spans="17:62" s="875" customFormat="1">
      <c r="Q520" s="859"/>
      <c r="R520" s="859"/>
      <c r="S520" s="859"/>
      <c r="T520" s="859"/>
      <c r="U520" s="859"/>
      <c r="V520" s="859"/>
      <c r="W520" s="877"/>
      <c r="X520" s="859"/>
      <c r="Y520" s="859"/>
      <c r="Z520" s="859"/>
      <c r="AA520" s="859"/>
      <c r="AB520" s="859"/>
      <c r="AC520" s="859"/>
      <c r="AD520" s="859"/>
      <c r="AE520" s="859"/>
      <c r="AF520" s="859"/>
      <c r="AG520" s="859"/>
      <c r="AH520" s="859"/>
      <c r="AI520" s="859"/>
      <c r="AJ520" s="859"/>
      <c r="AK520" s="859"/>
      <c r="AL520" s="859"/>
      <c r="AM520" s="859"/>
      <c r="AN520" s="859"/>
      <c r="AO520" s="859"/>
      <c r="AP520" s="859"/>
      <c r="AQ520" s="859"/>
      <c r="AR520" s="859"/>
      <c r="AS520" s="859"/>
      <c r="AT520" s="859"/>
      <c r="AU520" s="859"/>
      <c r="AV520" s="859"/>
      <c r="AW520" s="859"/>
      <c r="AX520" s="859"/>
      <c r="AY520" s="859"/>
      <c r="AZ520" s="859"/>
      <c r="BA520" s="859"/>
      <c r="BB520" s="859"/>
      <c r="BC520" s="859"/>
      <c r="BD520" s="859"/>
      <c r="BE520" s="859"/>
      <c r="BF520" s="859"/>
      <c r="BG520" s="859"/>
      <c r="BH520" s="859"/>
      <c r="BI520" s="859"/>
      <c r="BJ520" s="859"/>
    </row>
    <row r="521" spans="17:62" s="875" customFormat="1">
      <c r="Q521" s="859"/>
      <c r="R521" s="859"/>
      <c r="S521" s="859"/>
      <c r="T521" s="859"/>
      <c r="U521" s="859"/>
      <c r="V521" s="859"/>
      <c r="W521" s="877"/>
      <c r="X521" s="859"/>
      <c r="Y521" s="859"/>
      <c r="Z521" s="859"/>
      <c r="AA521" s="859"/>
      <c r="AB521" s="859"/>
      <c r="AC521" s="859"/>
      <c r="AD521" s="859"/>
      <c r="AE521" s="859"/>
      <c r="AF521" s="859"/>
      <c r="AG521" s="859"/>
      <c r="AH521" s="859"/>
      <c r="AI521" s="859"/>
      <c r="AJ521" s="859"/>
      <c r="AK521" s="859"/>
      <c r="AL521" s="859"/>
      <c r="AM521" s="859"/>
      <c r="AN521" s="859"/>
      <c r="AO521" s="859"/>
      <c r="AP521" s="859"/>
      <c r="AQ521" s="859"/>
      <c r="AR521" s="859"/>
      <c r="AS521" s="859"/>
      <c r="AT521" s="859"/>
      <c r="AU521" s="859"/>
      <c r="AV521" s="859"/>
      <c r="AW521" s="859"/>
      <c r="AX521" s="859"/>
      <c r="AY521" s="859"/>
      <c r="AZ521" s="859"/>
      <c r="BA521" s="859"/>
      <c r="BB521" s="859"/>
      <c r="BC521" s="859"/>
      <c r="BD521" s="859"/>
      <c r="BE521" s="859"/>
      <c r="BF521" s="859"/>
      <c r="BG521" s="859"/>
      <c r="BH521" s="859"/>
      <c r="BI521" s="859"/>
      <c r="BJ521" s="859"/>
    </row>
    <row r="522" spans="17:62" s="875" customFormat="1">
      <c r="Q522" s="859"/>
      <c r="R522" s="859"/>
      <c r="S522" s="859"/>
      <c r="T522" s="859"/>
      <c r="U522" s="859"/>
      <c r="V522" s="859"/>
      <c r="W522" s="877"/>
      <c r="X522" s="859"/>
      <c r="Y522" s="859"/>
      <c r="Z522" s="859"/>
      <c r="AA522" s="859"/>
      <c r="AB522" s="859"/>
      <c r="AC522" s="859"/>
      <c r="AD522" s="859"/>
      <c r="AE522" s="859"/>
      <c r="AF522" s="859"/>
      <c r="AG522" s="859"/>
      <c r="AH522" s="859"/>
      <c r="AI522" s="859"/>
      <c r="AJ522" s="859"/>
      <c r="AK522" s="859"/>
      <c r="AL522" s="859"/>
      <c r="AM522" s="859"/>
      <c r="AN522" s="859"/>
      <c r="AO522" s="859"/>
      <c r="AP522" s="859"/>
      <c r="AQ522" s="859"/>
      <c r="AR522" s="859"/>
      <c r="AS522" s="859"/>
      <c r="AT522" s="859"/>
      <c r="AU522" s="859"/>
      <c r="AV522" s="859"/>
      <c r="AW522" s="859"/>
      <c r="AX522" s="859"/>
      <c r="AY522" s="859"/>
      <c r="AZ522" s="859"/>
      <c r="BA522" s="859"/>
      <c r="BB522" s="859"/>
      <c r="BC522" s="859"/>
      <c r="BD522" s="859"/>
      <c r="BE522" s="859"/>
      <c r="BF522" s="859"/>
      <c r="BG522" s="859"/>
      <c r="BH522" s="859"/>
      <c r="BI522" s="859"/>
      <c r="BJ522" s="859"/>
    </row>
    <row r="523" spans="17:62" s="875" customFormat="1">
      <c r="Q523" s="859"/>
      <c r="R523" s="859"/>
      <c r="S523" s="859"/>
      <c r="T523" s="859"/>
      <c r="U523" s="859"/>
      <c r="V523" s="859"/>
      <c r="W523" s="877"/>
      <c r="X523" s="859"/>
      <c r="Y523" s="859"/>
      <c r="Z523" s="859"/>
      <c r="AA523" s="859"/>
      <c r="AB523" s="859"/>
      <c r="AC523" s="859"/>
      <c r="AD523" s="859"/>
      <c r="AE523" s="859"/>
      <c r="AF523" s="859"/>
      <c r="AG523" s="859"/>
      <c r="AH523" s="859"/>
      <c r="AI523" s="859"/>
      <c r="AJ523" s="859"/>
      <c r="AK523" s="859"/>
      <c r="AL523" s="859"/>
      <c r="AM523" s="859"/>
      <c r="AN523" s="859"/>
      <c r="AO523" s="859"/>
      <c r="AP523" s="859"/>
      <c r="AQ523" s="859"/>
      <c r="AR523" s="859"/>
      <c r="AS523" s="859"/>
      <c r="AT523" s="859"/>
      <c r="AU523" s="859"/>
      <c r="AV523" s="859"/>
      <c r="AW523" s="859"/>
      <c r="AX523" s="859"/>
      <c r="AY523" s="859"/>
      <c r="AZ523" s="859"/>
      <c r="BA523" s="859"/>
      <c r="BB523" s="859"/>
      <c r="BC523" s="859"/>
      <c r="BD523" s="859"/>
      <c r="BE523" s="859"/>
      <c r="BF523" s="859"/>
      <c r="BG523" s="859"/>
      <c r="BH523" s="859"/>
      <c r="BI523" s="859"/>
      <c r="BJ523" s="859"/>
    </row>
    <row r="524" spans="17:62" s="875" customFormat="1">
      <c r="Q524" s="859"/>
      <c r="R524" s="859"/>
      <c r="S524" s="859"/>
      <c r="T524" s="859"/>
      <c r="U524" s="859"/>
      <c r="V524" s="859"/>
      <c r="W524" s="877"/>
      <c r="X524" s="859"/>
      <c r="Y524" s="859"/>
      <c r="Z524" s="859"/>
      <c r="AA524" s="859"/>
      <c r="AB524" s="859"/>
      <c r="AC524" s="859"/>
      <c r="AD524" s="859"/>
      <c r="AE524" s="859"/>
      <c r="AF524" s="859"/>
      <c r="AG524" s="859"/>
      <c r="AH524" s="859"/>
      <c r="AI524" s="859"/>
      <c r="AJ524" s="859"/>
      <c r="AK524" s="859"/>
      <c r="AL524" s="859"/>
      <c r="AM524" s="859"/>
      <c r="AN524" s="859"/>
      <c r="AO524" s="859"/>
      <c r="AP524" s="859"/>
      <c r="AQ524" s="859"/>
      <c r="AR524" s="859"/>
      <c r="AS524" s="859"/>
      <c r="AT524" s="859"/>
      <c r="AU524" s="859"/>
      <c r="AV524" s="859"/>
      <c r="AW524" s="859"/>
      <c r="AX524" s="859"/>
      <c r="AY524" s="859"/>
      <c r="AZ524" s="859"/>
      <c r="BA524" s="859"/>
      <c r="BB524" s="859"/>
      <c r="BC524" s="859"/>
      <c r="BD524" s="859"/>
      <c r="BE524" s="859"/>
      <c r="BF524" s="859"/>
      <c r="BG524" s="859"/>
      <c r="BH524" s="859"/>
      <c r="BI524" s="859"/>
      <c r="BJ524" s="859"/>
    </row>
    <row r="525" spans="17:62" s="875" customFormat="1">
      <c r="Q525" s="859"/>
      <c r="R525" s="859"/>
      <c r="S525" s="859"/>
      <c r="T525" s="859"/>
      <c r="U525" s="859"/>
      <c r="V525" s="859"/>
      <c r="W525" s="877"/>
      <c r="X525" s="859"/>
      <c r="Y525" s="859"/>
      <c r="Z525" s="859"/>
      <c r="AA525" s="859"/>
      <c r="AB525" s="859"/>
      <c r="AC525" s="859"/>
      <c r="AD525" s="859"/>
      <c r="AE525" s="859"/>
      <c r="AF525" s="859"/>
      <c r="AG525" s="859"/>
      <c r="AH525" s="859"/>
      <c r="AI525" s="859"/>
      <c r="AJ525" s="859"/>
      <c r="AK525" s="859"/>
      <c r="AL525" s="859"/>
      <c r="AM525" s="859"/>
      <c r="AN525" s="859"/>
      <c r="AO525" s="859"/>
      <c r="AP525" s="859"/>
      <c r="AQ525" s="859"/>
      <c r="AR525" s="859"/>
      <c r="AS525" s="859"/>
      <c r="AT525" s="859"/>
      <c r="AU525" s="859"/>
      <c r="AV525" s="859"/>
      <c r="AW525" s="859"/>
      <c r="AX525" s="859"/>
      <c r="AY525" s="859"/>
      <c r="AZ525" s="859"/>
      <c r="BA525" s="859"/>
      <c r="BB525" s="859"/>
      <c r="BC525" s="859"/>
      <c r="BD525" s="859"/>
      <c r="BE525" s="859"/>
      <c r="BF525" s="859"/>
      <c r="BG525" s="859"/>
      <c r="BH525" s="859"/>
      <c r="BI525" s="859"/>
      <c r="BJ525" s="859"/>
    </row>
    <row r="526" spans="17:62" s="875" customFormat="1">
      <c r="Q526" s="859"/>
      <c r="R526" s="859"/>
      <c r="S526" s="859"/>
      <c r="T526" s="859"/>
      <c r="U526" s="859"/>
      <c r="V526" s="859"/>
      <c r="W526" s="877"/>
      <c r="X526" s="859"/>
      <c r="Y526" s="859"/>
      <c r="Z526" s="859"/>
      <c r="AA526" s="859"/>
      <c r="AB526" s="859"/>
      <c r="AC526" s="859"/>
      <c r="AD526" s="859"/>
      <c r="AE526" s="859"/>
      <c r="AF526" s="859"/>
      <c r="AG526" s="859"/>
      <c r="AH526" s="859"/>
      <c r="AI526" s="859"/>
      <c r="AJ526" s="859"/>
      <c r="AK526" s="859"/>
      <c r="AL526" s="859"/>
      <c r="AM526" s="859"/>
      <c r="AN526" s="859"/>
      <c r="AO526" s="859"/>
      <c r="AP526" s="859"/>
      <c r="AQ526" s="859"/>
      <c r="AR526" s="859"/>
      <c r="AS526" s="859"/>
      <c r="AT526" s="859"/>
      <c r="AU526" s="859"/>
      <c r="AV526" s="859"/>
      <c r="AW526" s="859"/>
      <c r="AX526" s="859"/>
      <c r="AY526" s="859"/>
      <c r="AZ526" s="859"/>
      <c r="BA526" s="859"/>
      <c r="BB526" s="859"/>
      <c r="BC526" s="859"/>
      <c r="BD526" s="859"/>
      <c r="BE526" s="859"/>
      <c r="BF526" s="859"/>
      <c r="BG526" s="859"/>
      <c r="BH526" s="859"/>
      <c r="BI526" s="859"/>
      <c r="BJ526" s="859"/>
    </row>
    <row r="527" spans="17:62" s="875" customFormat="1">
      <c r="Q527" s="859"/>
      <c r="R527" s="859"/>
      <c r="S527" s="859"/>
      <c r="T527" s="859"/>
      <c r="U527" s="859"/>
      <c r="V527" s="859"/>
      <c r="W527" s="877"/>
      <c r="X527" s="859"/>
      <c r="Y527" s="859"/>
      <c r="Z527" s="859"/>
      <c r="AA527" s="859"/>
      <c r="AB527" s="859"/>
      <c r="AC527" s="859"/>
      <c r="AD527" s="859"/>
      <c r="AE527" s="859"/>
      <c r="AF527" s="859"/>
      <c r="AG527" s="859"/>
      <c r="AH527" s="859"/>
      <c r="AI527" s="859"/>
      <c r="AJ527" s="859"/>
      <c r="AK527" s="859"/>
      <c r="AL527" s="859"/>
      <c r="AM527" s="859"/>
      <c r="AN527" s="859"/>
      <c r="AO527" s="859"/>
      <c r="AP527" s="859"/>
      <c r="AQ527" s="859"/>
      <c r="AR527" s="859"/>
      <c r="AS527" s="859"/>
      <c r="AT527" s="859"/>
      <c r="AU527" s="859"/>
      <c r="AV527" s="859"/>
      <c r="AW527" s="859"/>
      <c r="AX527" s="859"/>
      <c r="AY527" s="859"/>
      <c r="AZ527" s="859"/>
      <c r="BA527" s="859"/>
      <c r="BB527" s="859"/>
      <c r="BC527" s="859"/>
      <c r="BD527" s="859"/>
      <c r="BE527" s="859"/>
      <c r="BF527" s="859"/>
      <c r="BG527" s="859"/>
      <c r="BH527" s="859"/>
      <c r="BI527" s="859"/>
      <c r="BJ527" s="859"/>
    </row>
    <row r="528" spans="17:62" s="875" customFormat="1">
      <c r="Q528" s="859"/>
      <c r="R528" s="859"/>
      <c r="S528" s="859"/>
      <c r="T528" s="859"/>
      <c r="U528" s="859"/>
      <c r="V528" s="859"/>
      <c r="W528" s="877"/>
      <c r="X528" s="859"/>
      <c r="Y528" s="859"/>
      <c r="Z528" s="859"/>
      <c r="AA528" s="859"/>
      <c r="AB528" s="859"/>
      <c r="AC528" s="859"/>
      <c r="AD528" s="859"/>
      <c r="AE528" s="859"/>
      <c r="AF528" s="859"/>
      <c r="AG528" s="859"/>
      <c r="AH528" s="859"/>
      <c r="AI528" s="859"/>
      <c r="AJ528" s="859"/>
      <c r="AK528" s="859"/>
      <c r="AL528" s="859"/>
      <c r="AM528" s="859"/>
      <c r="AN528" s="859"/>
      <c r="AO528" s="859"/>
      <c r="AP528" s="859"/>
      <c r="AQ528" s="859"/>
      <c r="AR528" s="859"/>
      <c r="AS528" s="859"/>
      <c r="AT528" s="859"/>
      <c r="AU528" s="859"/>
      <c r="AV528" s="859"/>
      <c r="AW528" s="859"/>
      <c r="AX528" s="859"/>
      <c r="AY528" s="859"/>
      <c r="AZ528" s="859"/>
      <c r="BA528" s="859"/>
      <c r="BB528" s="859"/>
      <c r="BC528" s="859"/>
      <c r="BD528" s="859"/>
      <c r="BE528" s="859"/>
      <c r="BF528" s="859"/>
      <c r="BG528" s="859"/>
      <c r="BH528" s="859"/>
      <c r="BI528" s="859"/>
      <c r="BJ528" s="859"/>
    </row>
    <row r="529" spans="17:62" s="875" customFormat="1">
      <c r="Q529" s="859"/>
      <c r="R529" s="859"/>
      <c r="S529" s="859"/>
      <c r="T529" s="859"/>
      <c r="U529" s="859"/>
      <c r="V529" s="859"/>
      <c r="W529" s="877"/>
      <c r="X529" s="859"/>
      <c r="Y529" s="859"/>
      <c r="Z529" s="859"/>
      <c r="AA529" s="859"/>
      <c r="AB529" s="859"/>
      <c r="AC529" s="859"/>
      <c r="AD529" s="859"/>
      <c r="AE529" s="859"/>
      <c r="AF529" s="859"/>
      <c r="AG529" s="859"/>
      <c r="AH529" s="859"/>
      <c r="AI529" s="859"/>
      <c r="AJ529" s="859"/>
      <c r="AK529" s="859"/>
      <c r="AL529" s="859"/>
      <c r="AM529" s="859"/>
      <c r="AN529" s="859"/>
      <c r="AO529" s="859"/>
      <c r="AP529" s="859"/>
      <c r="AQ529" s="859"/>
      <c r="AR529" s="859"/>
      <c r="AS529" s="859"/>
      <c r="AT529" s="859"/>
      <c r="AU529" s="859"/>
      <c r="AV529" s="859"/>
      <c r="AW529" s="859"/>
      <c r="AX529" s="859"/>
      <c r="AY529" s="859"/>
      <c r="AZ529" s="859"/>
      <c r="BA529" s="859"/>
      <c r="BB529" s="859"/>
      <c r="BC529" s="859"/>
      <c r="BD529" s="859"/>
      <c r="BE529" s="859"/>
      <c r="BF529" s="859"/>
      <c r="BG529" s="859"/>
      <c r="BH529" s="859"/>
      <c r="BI529" s="859"/>
      <c r="BJ529" s="859"/>
    </row>
    <row r="530" spans="17:62" s="875" customFormat="1">
      <c r="Q530" s="859"/>
      <c r="R530" s="859"/>
      <c r="S530" s="859"/>
      <c r="T530" s="859"/>
      <c r="U530" s="859"/>
      <c r="V530" s="859"/>
      <c r="W530" s="877"/>
      <c r="X530" s="859"/>
      <c r="Y530" s="859"/>
      <c r="Z530" s="859"/>
      <c r="AA530" s="859"/>
      <c r="AB530" s="859"/>
      <c r="AC530" s="859"/>
      <c r="AD530" s="859"/>
      <c r="AE530" s="859"/>
      <c r="AF530" s="859"/>
      <c r="AG530" s="859"/>
      <c r="AH530" s="859"/>
      <c r="AI530" s="859"/>
      <c r="AJ530" s="859"/>
      <c r="AK530" s="859"/>
      <c r="AL530" s="859"/>
      <c r="AM530" s="859"/>
      <c r="AN530" s="859"/>
      <c r="AO530" s="859"/>
      <c r="AP530" s="859"/>
      <c r="AQ530" s="859"/>
      <c r="AR530" s="859"/>
      <c r="AS530" s="859"/>
      <c r="AT530" s="859"/>
      <c r="AU530" s="859"/>
      <c r="AV530" s="859"/>
      <c r="AW530" s="859"/>
      <c r="AX530" s="859"/>
      <c r="AY530" s="859"/>
      <c r="AZ530" s="859"/>
      <c r="BA530" s="859"/>
      <c r="BB530" s="859"/>
      <c r="BC530" s="859"/>
      <c r="BD530" s="859"/>
      <c r="BE530" s="859"/>
      <c r="BF530" s="859"/>
      <c r="BG530" s="859"/>
      <c r="BH530" s="859"/>
      <c r="BI530" s="859"/>
      <c r="BJ530" s="859"/>
    </row>
    <row r="531" spans="17:62" s="875" customFormat="1">
      <c r="Q531" s="859"/>
      <c r="R531" s="859"/>
      <c r="S531" s="859"/>
      <c r="T531" s="859"/>
      <c r="U531" s="859"/>
      <c r="V531" s="859"/>
      <c r="W531" s="877"/>
      <c r="X531" s="859"/>
      <c r="Y531" s="859"/>
      <c r="Z531" s="859"/>
      <c r="AA531" s="859"/>
      <c r="AB531" s="859"/>
      <c r="AC531" s="859"/>
      <c r="AD531" s="859"/>
      <c r="AE531" s="859"/>
      <c r="AF531" s="859"/>
      <c r="AG531" s="859"/>
      <c r="AH531" s="859"/>
      <c r="AI531" s="859"/>
      <c r="AJ531" s="859"/>
      <c r="AK531" s="859"/>
      <c r="AL531" s="859"/>
      <c r="AM531" s="859"/>
      <c r="AN531" s="859"/>
      <c r="AO531" s="859"/>
      <c r="AP531" s="859"/>
      <c r="AQ531" s="859"/>
      <c r="AR531" s="859"/>
      <c r="AS531" s="859"/>
      <c r="AT531" s="859"/>
      <c r="AU531" s="859"/>
      <c r="AV531" s="859"/>
      <c r="AW531" s="859"/>
      <c r="AX531" s="859"/>
      <c r="AY531" s="859"/>
      <c r="AZ531" s="859"/>
      <c r="BA531" s="859"/>
      <c r="BB531" s="859"/>
      <c r="BC531" s="859"/>
      <c r="BD531" s="859"/>
      <c r="BE531" s="859"/>
      <c r="BF531" s="859"/>
      <c r="BG531" s="859"/>
      <c r="BH531" s="859"/>
      <c r="BI531" s="859"/>
      <c r="BJ531" s="859"/>
    </row>
    <row r="532" spans="17:62" s="875" customFormat="1">
      <c r="Q532" s="859"/>
      <c r="R532" s="859"/>
      <c r="S532" s="859"/>
      <c r="T532" s="859"/>
      <c r="U532" s="859"/>
      <c r="V532" s="859"/>
      <c r="W532" s="877"/>
      <c r="X532" s="859"/>
      <c r="Y532" s="859"/>
      <c r="Z532" s="859"/>
      <c r="AA532" s="859"/>
      <c r="AB532" s="859"/>
      <c r="AC532" s="859"/>
      <c r="AD532" s="859"/>
      <c r="AE532" s="859"/>
      <c r="AF532" s="859"/>
      <c r="AG532" s="859"/>
      <c r="AH532" s="859"/>
      <c r="AI532" s="859"/>
      <c r="AJ532" s="859"/>
      <c r="AK532" s="859"/>
      <c r="AL532" s="859"/>
      <c r="AM532" s="859"/>
      <c r="AN532" s="859"/>
      <c r="AO532" s="859"/>
      <c r="AP532" s="859"/>
      <c r="AQ532" s="859"/>
      <c r="AR532" s="859"/>
      <c r="AS532" s="859"/>
      <c r="AT532" s="859"/>
      <c r="AU532" s="859"/>
      <c r="AV532" s="859"/>
      <c r="AW532" s="859"/>
      <c r="AX532" s="859"/>
      <c r="AY532" s="859"/>
      <c r="AZ532" s="859"/>
      <c r="BA532" s="859"/>
      <c r="BB532" s="859"/>
      <c r="BC532" s="859"/>
      <c r="BD532" s="859"/>
      <c r="BE532" s="859"/>
      <c r="BF532" s="859"/>
      <c r="BG532" s="859"/>
      <c r="BH532" s="859"/>
      <c r="BI532" s="859"/>
      <c r="BJ532" s="859"/>
    </row>
    <row r="533" spans="17:62" s="875" customFormat="1">
      <c r="Q533" s="859"/>
      <c r="R533" s="859"/>
      <c r="S533" s="859"/>
      <c r="T533" s="859"/>
      <c r="U533" s="859"/>
      <c r="V533" s="859"/>
      <c r="W533" s="877"/>
      <c r="X533" s="859"/>
      <c r="Y533" s="859"/>
      <c r="Z533" s="859"/>
      <c r="AA533" s="859"/>
      <c r="AB533" s="859"/>
      <c r="AC533" s="859"/>
      <c r="AD533" s="859"/>
      <c r="AE533" s="859"/>
      <c r="AF533" s="859"/>
      <c r="AG533" s="859"/>
      <c r="AH533" s="859"/>
      <c r="AI533" s="859"/>
      <c r="AJ533" s="859"/>
      <c r="AK533" s="859"/>
      <c r="AL533" s="859"/>
      <c r="AM533" s="859"/>
      <c r="AN533" s="859"/>
      <c r="AO533" s="859"/>
      <c r="AP533" s="859"/>
      <c r="AQ533" s="859"/>
      <c r="AR533" s="859"/>
      <c r="AS533" s="859"/>
      <c r="AT533" s="859"/>
      <c r="AU533" s="859"/>
      <c r="AV533" s="859"/>
      <c r="AW533" s="859"/>
      <c r="AX533" s="859"/>
      <c r="AY533" s="859"/>
      <c r="AZ533" s="859"/>
      <c r="BA533" s="859"/>
      <c r="BB533" s="859"/>
      <c r="BC533" s="859"/>
      <c r="BD533" s="859"/>
      <c r="BE533" s="859"/>
      <c r="BF533" s="859"/>
      <c r="BG533" s="859"/>
      <c r="BH533" s="859"/>
      <c r="BI533" s="859"/>
      <c r="BJ533" s="859"/>
    </row>
    <row r="534" spans="17:62" s="875" customFormat="1">
      <c r="Q534" s="859"/>
      <c r="R534" s="859"/>
      <c r="S534" s="859"/>
      <c r="T534" s="859"/>
      <c r="U534" s="859"/>
      <c r="V534" s="859"/>
      <c r="W534" s="877"/>
      <c r="X534" s="859"/>
      <c r="Y534" s="859"/>
      <c r="Z534" s="859"/>
      <c r="AA534" s="859"/>
      <c r="AB534" s="859"/>
      <c r="AC534" s="859"/>
      <c r="AD534" s="859"/>
      <c r="AE534" s="859"/>
      <c r="AF534" s="859"/>
      <c r="AG534" s="859"/>
      <c r="AH534" s="859"/>
      <c r="AI534" s="859"/>
      <c r="AJ534" s="859"/>
      <c r="AK534" s="859"/>
      <c r="AL534" s="859"/>
      <c r="AM534" s="859"/>
      <c r="AN534" s="859"/>
      <c r="AO534" s="859"/>
      <c r="AP534" s="859"/>
      <c r="AQ534" s="859"/>
      <c r="AR534" s="859"/>
      <c r="AS534" s="859"/>
      <c r="AT534" s="859"/>
      <c r="AU534" s="859"/>
      <c r="AV534" s="859"/>
      <c r="AW534" s="859"/>
      <c r="AX534" s="859"/>
      <c r="AY534" s="859"/>
      <c r="AZ534" s="859"/>
      <c r="BA534" s="859"/>
      <c r="BB534" s="859"/>
      <c r="BC534" s="859"/>
      <c r="BD534" s="859"/>
      <c r="BE534" s="859"/>
      <c r="BF534" s="859"/>
      <c r="BG534" s="859"/>
      <c r="BH534" s="859"/>
      <c r="BI534" s="859"/>
      <c r="BJ534" s="859"/>
    </row>
    <row r="535" spans="17:62" s="875" customFormat="1">
      <c r="Q535" s="859"/>
      <c r="R535" s="859"/>
      <c r="S535" s="859"/>
      <c r="T535" s="859"/>
      <c r="U535" s="859"/>
      <c r="V535" s="859"/>
      <c r="W535" s="877"/>
      <c r="X535" s="859"/>
      <c r="Y535" s="859"/>
      <c r="Z535" s="859"/>
      <c r="AA535" s="859"/>
      <c r="AB535" s="859"/>
      <c r="AC535" s="859"/>
      <c r="AD535" s="859"/>
      <c r="AE535" s="859"/>
      <c r="AF535" s="859"/>
      <c r="AG535" s="859"/>
      <c r="AH535" s="859"/>
      <c r="AI535" s="859"/>
      <c r="AJ535" s="859"/>
      <c r="AK535" s="859"/>
      <c r="AL535" s="859"/>
      <c r="AM535" s="859"/>
      <c r="AN535" s="859"/>
      <c r="AO535" s="859"/>
      <c r="AP535" s="859"/>
      <c r="AQ535" s="859"/>
      <c r="AR535" s="859"/>
      <c r="AS535" s="859"/>
      <c r="AT535" s="859"/>
      <c r="AU535" s="859"/>
      <c r="AV535" s="859"/>
      <c r="AW535" s="859"/>
      <c r="AX535" s="859"/>
      <c r="AY535" s="859"/>
      <c r="AZ535" s="859"/>
      <c r="BA535" s="859"/>
      <c r="BB535" s="859"/>
      <c r="BC535" s="859"/>
      <c r="BD535" s="859"/>
      <c r="BE535" s="859"/>
      <c r="BF535" s="859"/>
      <c r="BG535" s="859"/>
      <c r="BH535" s="859"/>
      <c r="BI535" s="859"/>
      <c r="BJ535" s="859"/>
    </row>
    <row r="536" spans="17:62" s="875" customFormat="1">
      <c r="Q536" s="859"/>
      <c r="R536" s="859"/>
      <c r="S536" s="859"/>
      <c r="T536" s="859"/>
      <c r="U536" s="859"/>
      <c r="V536" s="859"/>
      <c r="W536" s="877"/>
      <c r="X536" s="859"/>
      <c r="Y536" s="859"/>
      <c r="Z536" s="859"/>
      <c r="AA536" s="859"/>
      <c r="AB536" s="859"/>
      <c r="AC536" s="859"/>
      <c r="AD536" s="859"/>
      <c r="AE536" s="859"/>
      <c r="AF536" s="859"/>
      <c r="AG536" s="859"/>
      <c r="AH536" s="859"/>
      <c r="AI536" s="859"/>
      <c r="AJ536" s="859"/>
      <c r="AK536" s="859"/>
      <c r="AL536" s="859"/>
      <c r="AM536" s="859"/>
      <c r="AN536" s="859"/>
      <c r="AO536" s="859"/>
      <c r="AP536" s="859"/>
      <c r="AQ536" s="859"/>
      <c r="AR536" s="859"/>
      <c r="AS536" s="859"/>
      <c r="AT536" s="859"/>
      <c r="AU536" s="859"/>
      <c r="AV536" s="859"/>
      <c r="AW536" s="859"/>
      <c r="AX536" s="859"/>
      <c r="AY536" s="859"/>
      <c r="AZ536" s="859"/>
      <c r="BA536" s="859"/>
      <c r="BB536" s="859"/>
      <c r="BC536" s="859"/>
      <c r="BD536" s="859"/>
      <c r="BE536" s="859"/>
      <c r="BF536" s="859"/>
      <c r="BG536" s="859"/>
      <c r="BH536" s="859"/>
      <c r="BI536" s="859"/>
      <c r="BJ536" s="859"/>
    </row>
    <row r="537" spans="17:62" s="875" customFormat="1">
      <c r="Q537" s="859"/>
      <c r="R537" s="859"/>
      <c r="S537" s="859"/>
      <c r="T537" s="859"/>
      <c r="U537" s="859"/>
      <c r="V537" s="859"/>
      <c r="W537" s="877"/>
      <c r="X537" s="859"/>
      <c r="Y537" s="859"/>
      <c r="Z537" s="859"/>
      <c r="AA537" s="859"/>
      <c r="AB537" s="859"/>
      <c r="AC537" s="859"/>
      <c r="AD537" s="859"/>
      <c r="AE537" s="859"/>
      <c r="AF537" s="859"/>
      <c r="AG537" s="859"/>
      <c r="AH537" s="859"/>
      <c r="AI537" s="859"/>
      <c r="AJ537" s="859"/>
      <c r="AK537" s="859"/>
      <c r="AL537" s="859"/>
      <c r="AM537" s="859"/>
      <c r="AN537" s="859"/>
      <c r="AO537" s="859"/>
      <c r="AP537" s="859"/>
      <c r="AQ537" s="859"/>
      <c r="AR537" s="859"/>
      <c r="AS537" s="859"/>
      <c r="AT537" s="859"/>
      <c r="AU537" s="859"/>
      <c r="AV537" s="859"/>
      <c r="AW537" s="859"/>
      <c r="AX537" s="859"/>
      <c r="AY537" s="859"/>
      <c r="AZ537" s="859"/>
      <c r="BA537" s="859"/>
      <c r="BB537" s="859"/>
      <c r="BC537" s="859"/>
      <c r="BD537" s="859"/>
      <c r="BE537" s="859"/>
      <c r="BF537" s="859"/>
      <c r="BG537" s="859"/>
      <c r="BH537" s="859"/>
      <c r="BI537" s="859"/>
      <c r="BJ537" s="859"/>
    </row>
    <row r="538" spans="17:62" s="875" customFormat="1">
      <c r="Q538" s="859"/>
      <c r="R538" s="859"/>
      <c r="S538" s="859"/>
      <c r="T538" s="859"/>
      <c r="U538" s="859"/>
      <c r="V538" s="859"/>
      <c r="W538" s="877"/>
      <c r="X538" s="859"/>
      <c r="Y538" s="859"/>
      <c r="Z538" s="859"/>
      <c r="AA538" s="859"/>
      <c r="AB538" s="859"/>
      <c r="AC538" s="859"/>
      <c r="AD538" s="859"/>
      <c r="AE538" s="859"/>
      <c r="AF538" s="859"/>
      <c r="AG538" s="859"/>
      <c r="AH538" s="859"/>
      <c r="AI538" s="859"/>
      <c r="AJ538" s="859"/>
      <c r="AK538" s="859"/>
      <c r="AL538" s="859"/>
      <c r="AM538" s="859"/>
      <c r="AN538" s="859"/>
      <c r="AO538" s="859"/>
      <c r="AP538" s="859"/>
      <c r="AQ538" s="859"/>
      <c r="AR538" s="859"/>
      <c r="AS538" s="859"/>
      <c r="AT538" s="859"/>
      <c r="AU538" s="859"/>
      <c r="AV538" s="859"/>
      <c r="AW538" s="859"/>
      <c r="AX538" s="859"/>
      <c r="AY538" s="859"/>
      <c r="AZ538" s="859"/>
      <c r="BA538" s="859"/>
      <c r="BB538" s="859"/>
      <c r="BC538" s="859"/>
      <c r="BD538" s="859"/>
      <c r="BE538" s="859"/>
      <c r="BF538" s="859"/>
      <c r="BG538" s="859"/>
      <c r="BH538" s="859"/>
      <c r="BI538" s="859"/>
      <c r="BJ538" s="859"/>
    </row>
    <row r="539" spans="17:62" s="875" customFormat="1">
      <c r="Q539" s="859"/>
      <c r="R539" s="859"/>
      <c r="S539" s="859"/>
      <c r="T539" s="859"/>
      <c r="U539" s="859"/>
      <c r="V539" s="859"/>
      <c r="W539" s="877"/>
      <c r="X539" s="859"/>
      <c r="Y539" s="859"/>
      <c r="Z539" s="859"/>
      <c r="AA539" s="859"/>
      <c r="AB539" s="859"/>
      <c r="AC539" s="859"/>
      <c r="AD539" s="859"/>
      <c r="AE539" s="859"/>
      <c r="AF539" s="859"/>
      <c r="AG539" s="859"/>
      <c r="AH539" s="859"/>
      <c r="AI539" s="859"/>
      <c r="AJ539" s="859"/>
      <c r="AK539" s="859"/>
      <c r="AL539" s="859"/>
      <c r="AM539" s="859"/>
      <c r="AN539" s="859"/>
      <c r="AO539" s="859"/>
      <c r="AP539" s="859"/>
      <c r="AQ539" s="859"/>
      <c r="AR539" s="859"/>
      <c r="AS539" s="859"/>
      <c r="AT539" s="859"/>
      <c r="AU539" s="859"/>
      <c r="AV539" s="859"/>
      <c r="AW539" s="859"/>
      <c r="AX539" s="859"/>
      <c r="AY539" s="859"/>
      <c r="AZ539" s="859"/>
      <c r="BA539" s="859"/>
      <c r="BB539" s="859"/>
      <c r="BC539" s="859"/>
      <c r="BD539" s="859"/>
      <c r="BE539" s="859"/>
      <c r="BF539" s="859"/>
      <c r="BG539" s="859"/>
      <c r="BH539" s="859"/>
      <c r="BI539" s="859"/>
      <c r="BJ539" s="859"/>
    </row>
    <row r="540" spans="17:62" s="875" customFormat="1">
      <c r="Q540" s="859"/>
      <c r="R540" s="859"/>
      <c r="S540" s="859"/>
      <c r="T540" s="859"/>
      <c r="U540" s="859"/>
      <c r="V540" s="859"/>
      <c r="W540" s="877"/>
      <c r="X540" s="859"/>
      <c r="Y540" s="859"/>
      <c r="Z540" s="859"/>
      <c r="AA540" s="859"/>
      <c r="AB540" s="859"/>
      <c r="AC540" s="859"/>
      <c r="AD540" s="859"/>
      <c r="AE540" s="859"/>
      <c r="AF540" s="859"/>
      <c r="AG540" s="859"/>
      <c r="AH540" s="859"/>
      <c r="AI540" s="859"/>
      <c r="AJ540" s="859"/>
      <c r="AK540" s="859"/>
      <c r="AL540" s="859"/>
      <c r="AM540" s="859"/>
      <c r="AN540" s="859"/>
      <c r="AO540" s="859"/>
      <c r="AP540" s="859"/>
      <c r="AQ540" s="859"/>
      <c r="AR540" s="859"/>
      <c r="AS540" s="859"/>
      <c r="AT540" s="859"/>
      <c r="AU540" s="859"/>
      <c r="AV540" s="859"/>
      <c r="AW540" s="859"/>
      <c r="AX540" s="859"/>
      <c r="AY540" s="859"/>
      <c r="AZ540" s="859"/>
      <c r="BA540" s="859"/>
      <c r="BB540" s="859"/>
      <c r="BC540" s="859"/>
      <c r="BD540" s="859"/>
      <c r="BE540" s="859"/>
      <c r="BF540" s="859"/>
      <c r="BG540" s="859"/>
      <c r="BH540" s="859"/>
      <c r="BI540" s="859"/>
      <c r="BJ540" s="859"/>
    </row>
    <row r="541" spans="17:62" s="875" customFormat="1">
      <c r="Q541" s="859"/>
      <c r="R541" s="859"/>
      <c r="S541" s="859"/>
      <c r="T541" s="859"/>
      <c r="U541" s="859"/>
      <c r="V541" s="859"/>
      <c r="W541" s="877"/>
      <c r="X541" s="859"/>
      <c r="Y541" s="859"/>
      <c r="Z541" s="859"/>
      <c r="AA541" s="859"/>
      <c r="AB541" s="859"/>
      <c r="AC541" s="859"/>
      <c r="AD541" s="859"/>
      <c r="AE541" s="859"/>
      <c r="AF541" s="859"/>
      <c r="AG541" s="859"/>
      <c r="AH541" s="859"/>
      <c r="AI541" s="859"/>
      <c r="AJ541" s="859"/>
      <c r="AK541" s="859"/>
      <c r="AL541" s="859"/>
      <c r="AM541" s="859"/>
      <c r="AN541" s="859"/>
      <c r="AO541" s="859"/>
      <c r="AP541" s="859"/>
      <c r="AQ541" s="859"/>
      <c r="AR541" s="859"/>
      <c r="AS541" s="859"/>
      <c r="AT541" s="859"/>
      <c r="AU541" s="859"/>
      <c r="AV541" s="859"/>
      <c r="AW541" s="859"/>
      <c r="AX541" s="859"/>
      <c r="AY541" s="859"/>
      <c r="AZ541" s="859"/>
      <c r="BA541" s="859"/>
      <c r="BB541" s="859"/>
      <c r="BC541" s="859"/>
      <c r="BD541" s="859"/>
      <c r="BE541" s="859"/>
      <c r="BF541" s="859"/>
      <c r="BG541" s="859"/>
      <c r="BH541" s="859"/>
      <c r="BI541" s="859"/>
      <c r="BJ541" s="859"/>
    </row>
    <row r="542" spans="17:62" s="875" customFormat="1">
      <c r="Q542" s="859"/>
      <c r="R542" s="859"/>
      <c r="S542" s="859"/>
      <c r="T542" s="859"/>
      <c r="U542" s="859"/>
      <c r="V542" s="859"/>
      <c r="W542" s="877"/>
      <c r="X542" s="859"/>
      <c r="Y542" s="859"/>
      <c r="Z542" s="859"/>
      <c r="AA542" s="859"/>
      <c r="AB542" s="859"/>
      <c r="AC542" s="859"/>
      <c r="AD542" s="859"/>
      <c r="AE542" s="859"/>
      <c r="AF542" s="859"/>
      <c r="AG542" s="859"/>
      <c r="AH542" s="859"/>
      <c r="AI542" s="859"/>
      <c r="AJ542" s="859"/>
      <c r="AK542" s="859"/>
      <c r="AL542" s="859"/>
      <c r="AM542" s="859"/>
      <c r="AN542" s="859"/>
      <c r="AO542" s="859"/>
      <c r="AP542" s="859"/>
      <c r="AQ542" s="859"/>
      <c r="AR542" s="859"/>
      <c r="AS542" s="859"/>
      <c r="AT542" s="859"/>
      <c r="AU542" s="859"/>
      <c r="AV542" s="859"/>
      <c r="AW542" s="859"/>
      <c r="AX542" s="859"/>
      <c r="AY542" s="859"/>
      <c r="AZ542" s="859"/>
      <c r="BA542" s="859"/>
      <c r="BB542" s="859"/>
      <c r="BC542" s="859"/>
      <c r="BD542" s="859"/>
      <c r="BE542" s="859"/>
      <c r="BF542" s="859"/>
      <c r="BG542" s="859"/>
      <c r="BH542" s="859"/>
      <c r="BI542" s="859"/>
      <c r="BJ542" s="859"/>
    </row>
    <row r="543" spans="17:62" s="875" customFormat="1">
      <c r="Q543" s="859"/>
      <c r="R543" s="859"/>
      <c r="S543" s="859"/>
      <c r="T543" s="859"/>
      <c r="U543" s="859"/>
      <c r="V543" s="859"/>
      <c r="W543" s="877"/>
      <c r="X543" s="859"/>
      <c r="Y543" s="859"/>
      <c r="Z543" s="859"/>
      <c r="AA543" s="859"/>
      <c r="AB543" s="859"/>
      <c r="AC543" s="859"/>
      <c r="AD543" s="859"/>
      <c r="AE543" s="859"/>
      <c r="AF543" s="859"/>
      <c r="AG543" s="859"/>
      <c r="AH543" s="859"/>
      <c r="AI543" s="859"/>
      <c r="AJ543" s="859"/>
      <c r="AK543" s="859"/>
      <c r="AL543" s="859"/>
      <c r="AM543" s="859"/>
      <c r="AN543" s="859"/>
      <c r="AO543" s="859"/>
      <c r="AP543" s="859"/>
      <c r="AQ543" s="859"/>
      <c r="AR543" s="859"/>
      <c r="AS543" s="859"/>
      <c r="AT543" s="859"/>
      <c r="AU543" s="859"/>
      <c r="AV543" s="859"/>
      <c r="AW543" s="859"/>
      <c r="AX543" s="859"/>
      <c r="AY543" s="859"/>
      <c r="AZ543" s="859"/>
      <c r="BA543" s="859"/>
      <c r="BB543" s="859"/>
      <c r="BC543" s="859"/>
      <c r="BD543" s="859"/>
      <c r="BE543" s="859"/>
      <c r="BF543" s="859"/>
      <c r="BG543" s="859"/>
      <c r="BH543" s="859"/>
      <c r="BI543" s="859"/>
      <c r="BJ543" s="859"/>
    </row>
    <row r="544" spans="17:62" s="875" customFormat="1">
      <c r="Q544" s="859"/>
      <c r="R544" s="859"/>
      <c r="S544" s="859"/>
      <c r="T544" s="859"/>
      <c r="U544" s="859"/>
      <c r="V544" s="859"/>
      <c r="W544" s="877"/>
      <c r="X544" s="859"/>
      <c r="Y544" s="859"/>
      <c r="Z544" s="859"/>
      <c r="AA544" s="859"/>
      <c r="AB544" s="859"/>
      <c r="AC544" s="859"/>
      <c r="AD544" s="859"/>
      <c r="AE544" s="859"/>
      <c r="AF544" s="859"/>
      <c r="AG544" s="859"/>
      <c r="AH544" s="859"/>
      <c r="AI544" s="859"/>
      <c r="AJ544" s="859"/>
      <c r="AK544" s="859"/>
      <c r="AL544" s="859"/>
      <c r="AM544" s="859"/>
      <c r="AN544" s="859"/>
      <c r="AO544" s="859"/>
      <c r="AP544" s="859"/>
      <c r="AQ544" s="859"/>
      <c r="AR544" s="859"/>
      <c r="AS544" s="859"/>
      <c r="AT544" s="859"/>
      <c r="AU544" s="859"/>
      <c r="AV544" s="859"/>
      <c r="AW544" s="859"/>
      <c r="AX544" s="859"/>
      <c r="AY544" s="859"/>
      <c r="AZ544" s="859"/>
      <c r="BA544" s="859"/>
      <c r="BB544" s="859"/>
      <c r="BC544" s="859"/>
      <c r="BD544" s="859"/>
      <c r="BE544" s="859"/>
      <c r="BF544" s="859"/>
      <c r="BG544" s="859"/>
      <c r="BH544" s="859"/>
      <c r="BI544" s="859"/>
      <c r="BJ544" s="859"/>
    </row>
    <row r="545" spans="17:62" s="875" customFormat="1">
      <c r="Q545" s="859"/>
      <c r="R545" s="859"/>
      <c r="S545" s="859"/>
      <c r="T545" s="859"/>
      <c r="U545" s="859"/>
      <c r="V545" s="859"/>
      <c r="W545" s="877"/>
      <c r="X545" s="859"/>
      <c r="Y545" s="859"/>
      <c r="Z545" s="859"/>
      <c r="AA545" s="859"/>
      <c r="AB545" s="859"/>
      <c r="AC545" s="859"/>
      <c r="AD545" s="859"/>
      <c r="AE545" s="859"/>
      <c r="AF545" s="859"/>
      <c r="AG545" s="859"/>
      <c r="AH545" s="859"/>
      <c r="AI545" s="859"/>
      <c r="AJ545" s="859"/>
      <c r="AK545" s="859"/>
      <c r="AL545" s="859"/>
      <c r="AM545" s="859"/>
      <c r="AN545" s="859"/>
      <c r="AO545" s="859"/>
      <c r="AP545" s="859"/>
      <c r="AQ545" s="859"/>
      <c r="AR545" s="859"/>
      <c r="AS545" s="859"/>
      <c r="AT545" s="859"/>
      <c r="AU545" s="859"/>
      <c r="AV545" s="859"/>
      <c r="AW545" s="859"/>
      <c r="AX545" s="859"/>
      <c r="AY545" s="859"/>
      <c r="AZ545" s="859"/>
      <c r="BA545" s="859"/>
      <c r="BB545" s="859"/>
      <c r="BC545" s="859"/>
      <c r="BD545" s="859"/>
      <c r="BE545" s="859"/>
      <c r="BF545" s="859"/>
      <c r="BG545" s="859"/>
      <c r="BH545" s="859"/>
      <c r="BI545" s="859"/>
      <c r="BJ545" s="859"/>
    </row>
    <row r="546" spans="17:62" s="875" customFormat="1">
      <c r="Q546" s="859"/>
      <c r="R546" s="859"/>
      <c r="S546" s="859"/>
      <c r="T546" s="859"/>
      <c r="U546" s="859"/>
      <c r="V546" s="859"/>
      <c r="W546" s="877"/>
      <c r="X546" s="859"/>
      <c r="Y546" s="859"/>
      <c r="Z546" s="859"/>
      <c r="AA546" s="859"/>
      <c r="AB546" s="859"/>
      <c r="AC546" s="859"/>
      <c r="AD546" s="859"/>
      <c r="AE546" s="859"/>
      <c r="AF546" s="859"/>
      <c r="AG546" s="859"/>
      <c r="AH546" s="859"/>
      <c r="AI546" s="859"/>
      <c r="AJ546" s="859"/>
      <c r="AK546" s="859"/>
      <c r="AL546" s="859"/>
      <c r="AM546" s="859"/>
      <c r="AN546" s="859"/>
      <c r="AO546" s="859"/>
      <c r="AP546" s="859"/>
      <c r="AQ546" s="859"/>
      <c r="AR546" s="859"/>
      <c r="AS546" s="859"/>
      <c r="AT546" s="859"/>
      <c r="AU546" s="859"/>
      <c r="AV546" s="859"/>
      <c r="AW546" s="859"/>
      <c r="AX546" s="859"/>
      <c r="AY546" s="859"/>
      <c r="AZ546" s="859"/>
      <c r="BA546" s="859"/>
      <c r="BB546" s="859"/>
      <c r="BC546" s="859"/>
      <c r="BD546" s="859"/>
      <c r="BE546" s="859"/>
      <c r="BF546" s="859"/>
      <c r="BG546" s="859"/>
      <c r="BH546" s="859"/>
      <c r="BI546" s="859"/>
      <c r="BJ546" s="859"/>
    </row>
    <row r="547" spans="17:62" s="875" customFormat="1">
      <c r="Q547" s="859"/>
      <c r="R547" s="859"/>
      <c r="S547" s="859"/>
      <c r="T547" s="859"/>
      <c r="U547" s="859"/>
      <c r="V547" s="859"/>
      <c r="W547" s="877"/>
      <c r="X547" s="859"/>
      <c r="Y547" s="859"/>
      <c r="Z547" s="859"/>
      <c r="AA547" s="859"/>
      <c r="AB547" s="859"/>
      <c r="AC547" s="859"/>
      <c r="AD547" s="859"/>
      <c r="AE547" s="859"/>
      <c r="AF547" s="859"/>
      <c r="AG547" s="859"/>
      <c r="AH547" s="859"/>
      <c r="AI547" s="859"/>
      <c r="AJ547" s="859"/>
      <c r="AK547" s="859"/>
      <c r="AL547" s="859"/>
      <c r="AM547" s="859"/>
      <c r="AN547" s="859"/>
      <c r="AO547" s="859"/>
      <c r="AP547" s="859"/>
      <c r="AQ547" s="859"/>
      <c r="AR547" s="859"/>
      <c r="AS547" s="859"/>
      <c r="AT547" s="859"/>
      <c r="AU547" s="859"/>
      <c r="AV547" s="859"/>
      <c r="AW547" s="859"/>
      <c r="AX547" s="859"/>
      <c r="AY547" s="859"/>
      <c r="AZ547" s="859"/>
      <c r="BA547" s="859"/>
      <c r="BB547" s="859"/>
      <c r="BC547" s="859"/>
      <c r="BD547" s="859"/>
      <c r="BE547" s="859"/>
      <c r="BF547" s="859"/>
      <c r="BG547" s="859"/>
      <c r="BH547" s="859"/>
      <c r="BI547" s="859"/>
      <c r="BJ547" s="859"/>
    </row>
    <row r="548" spans="17:62" s="875" customFormat="1">
      <c r="Q548" s="859"/>
      <c r="R548" s="859"/>
      <c r="S548" s="859"/>
      <c r="T548" s="859"/>
      <c r="U548" s="859"/>
      <c r="V548" s="859"/>
      <c r="W548" s="877"/>
      <c r="X548" s="859"/>
      <c r="Y548" s="859"/>
      <c r="Z548" s="859"/>
      <c r="AA548" s="859"/>
      <c r="AB548" s="859"/>
      <c r="AC548" s="859"/>
      <c r="AD548" s="859"/>
      <c r="AE548" s="859"/>
      <c r="AF548" s="859"/>
      <c r="AG548" s="859"/>
      <c r="AH548" s="859"/>
      <c r="AI548" s="859"/>
      <c r="AJ548" s="859"/>
      <c r="AK548" s="859"/>
      <c r="AL548" s="859"/>
      <c r="AM548" s="859"/>
      <c r="AN548" s="859"/>
      <c r="AO548" s="859"/>
      <c r="AP548" s="859"/>
      <c r="AQ548" s="859"/>
      <c r="AR548" s="859"/>
      <c r="AS548" s="859"/>
      <c r="AT548" s="859"/>
      <c r="AU548" s="859"/>
      <c r="AV548" s="859"/>
      <c r="AW548" s="859"/>
      <c r="AX548" s="859"/>
      <c r="AY548" s="859"/>
      <c r="AZ548" s="859"/>
      <c r="BA548" s="859"/>
      <c r="BB548" s="859"/>
      <c r="BC548" s="859"/>
      <c r="BD548" s="859"/>
      <c r="BE548" s="859"/>
      <c r="BF548" s="859"/>
      <c r="BG548" s="859"/>
      <c r="BH548" s="859"/>
      <c r="BI548" s="859"/>
      <c r="BJ548" s="859"/>
    </row>
    <row r="549" spans="17:62" s="875" customFormat="1">
      <c r="Q549" s="859"/>
      <c r="R549" s="859"/>
      <c r="S549" s="859"/>
      <c r="T549" s="859"/>
      <c r="U549" s="859"/>
      <c r="V549" s="859"/>
      <c r="W549" s="877"/>
      <c r="X549" s="859"/>
      <c r="Y549" s="859"/>
      <c r="Z549" s="859"/>
      <c r="AA549" s="859"/>
      <c r="AB549" s="859"/>
      <c r="AC549" s="859"/>
      <c r="AD549" s="859"/>
      <c r="AE549" s="859"/>
      <c r="AF549" s="859"/>
      <c r="AG549" s="859"/>
      <c r="AH549" s="859"/>
      <c r="AI549" s="859"/>
      <c r="AJ549" s="859"/>
      <c r="AK549" s="859"/>
      <c r="AL549" s="859"/>
      <c r="AM549" s="859"/>
      <c r="AN549" s="859"/>
      <c r="AO549" s="859"/>
      <c r="AP549" s="859"/>
      <c r="AQ549" s="859"/>
      <c r="AR549" s="859"/>
      <c r="AS549" s="859"/>
      <c r="AT549" s="859"/>
      <c r="AU549" s="859"/>
      <c r="AV549" s="859"/>
      <c r="AW549" s="859"/>
      <c r="AX549" s="859"/>
      <c r="AY549" s="859"/>
      <c r="AZ549" s="859"/>
      <c r="BA549" s="859"/>
      <c r="BB549" s="859"/>
      <c r="BC549" s="859"/>
      <c r="BD549" s="859"/>
      <c r="BE549" s="859"/>
      <c r="BF549" s="859"/>
      <c r="BG549" s="859"/>
      <c r="BH549" s="859"/>
      <c r="BI549" s="859"/>
      <c r="BJ549" s="859"/>
    </row>
    <row r="550" spans="17:62" s="875" customFormat="1">
      <c r="Q550" s="859"/>
      <c r="R550" s="859"/>
      <c r="S550" s="859"/>
      <c r="T550" s="859"/>
      <c r="U550" s="859"/>
      <c r="V550" s="859"/>
      <c r="W550" s="877"/>
      <c r="X550" s="859"/>
      <c r="Y550" s="859"/>
      <c r="Z550" s="859"/>
      <c r="AA550" s="859"/>
      <c r="AB550" s="859"/>
      <c r="AC550" s="859"/>
      <c r="AD550" s="859"/>
      <c r="AE550" s="859"/>
      <c r="AF550" s="859"/>
      <c r="AG550" s="859"/>
      <c r="AH550" s="859"/>
      <c r="AI550" s="859"/>
      <c r="AJ550" s="859"/>
      <c r="AK550" s="859"/>
      <c r="AL550" s="859"/>
      <c r="AM550" s="859"/>
      <c r="AN550" s="859"/>
      <c r="AO550" s="859"/>
      <c r="AP550" s="859"/>
      <c r="AQ550" s="859"/>
      <c r="AR550" s="859"/>
      <c r="AS550" s="859"/>
      <c r="AT550" s="859"/>
      <c r="AU550" s="859"/>
      <c r="AV550" s="859"/>
      <c r="AW550" s="859"/>
      <c r="AX550" s="859"/>
      <c r="AY550" s="859"/>
      <c r="AZ550" s="859"/>
      <c r="BA550" s="859"/>
      <c r="BB550" s="859"/>
      <c r="BC550" s="859"/>
      <c r="BD550" s="859"/>
      <c r="BE550" s="859"/>
      <c r="BF550" s="859"/>
      <c r="BG550" s="859"/>
      <c r="BH550" s="859"/>
      <c r="BI550" s="859"/>
      <c r="BJ550" s="859"/>
    </row>
    <row r="551" spans="17:62" s="875" customFormat="1">
      <c r="Q551" s="859"/>
      <c r="R551" s="859"/>
      <c r="S551" s="859"/>
      <c r="T551" s="859"/>
      <c r="U551" s="859"/>
      <c r="V551" s="859"/>
      <c r="W551" s="877"/>
      <c r="X551" s="859"/>
      <c r="Y551" s="859"/>
      <c r="Z551" s="859"/>
      <c r="AA551" s="859"/>
      <c r="AB551" s="859"/>
      <c r="AC551" s="859"/>
      <c r="AD551" s="859"/>
      <c r="AE551" s="859"/>
      <c r="AF551" s="859"/>
      <c r="AG551" s="859"/>
      <c r="AH551" s="859"/>
      <c r="AI551" s="859"/>
      <c r="AJ551" s="859"/>
      <c r="AK551" s="859"/>
      <c r="AL551" s="859"/>
      <c r="AM551" s="859"/>
      <c r="AN551" s="859"/>
      <c r="AO551" s="859"/>
      <c r="AP551" s="859"/>
      <c r="AQ551" s="859"/>
      <c r="AR551" s="859"/>
      <c r="AS551" s="859"/>
      <c r="AT551" s="859"/>
      <c r="AU551" s="859"/>
      <c r="AV551" s="859"/>
      <c r="AW551" s="859"/>
      <c r="AX551" s="859"/>
      <c r="AY551" s="859"/>
      <c r="AZ551" s="859"/>
      <c r="BA551" s="859"/>
      <c r="BB551" s="859"/>
      <c r="BC551" s="859"/>
      <c r="BD551" s="859"/>
      <c r="BE551" s="859"/>
      <c r="BF551" s="859"/>
      <c r="BG551" s="859"/>
      <c r="BH551" s="859"/>
      <c r="BI551" s="859"/>
      <c r="BJ551" s="859"/>
    </row>
    <row r="552" spans="17:62" s="875" customFormat="1">
      <c r="Q552" s="859"/>
      <c r="R552" s="859"/>
      <c r="S552" s="859"/>
      <c r="T552" s="859"/>
      <c r="U552" s="859"/>
      <c r="V552" s="859"/>
      <c r="W552" s="877"/>
      <c r="X552" s="859"/>
      <c r="Y552" s="859"/>
      <c r="Z552" s="859"/>
      <c r="AA552" s="859"/>
      <c r="AB552" s="859"/>
      <c r="AC552" s="859"/>
      <c r="AD552" s="859"/>
      <c r="AE552" s="859"/>
      <c r="AF552" s="859"/>
      <c r="AG552" s="859"/>
      <c r="AH552" s="859"/>
      <c r="AI552" s="859"/>
      <c r="AJ552" s="859"/>
      <c r="AK552" s="859"/>
      <c r="AL552" s="859"/>
      <c r="AM552" s="859"/>
      <c r="AN552" s="859"/>
      <c r="AO552" s="859"/>
      <c r="AP552" s="859"/>
      <c r="AQ552" s="859"/>
      <c r="AR552" s="859"/>
      <c r="AS552" s="859"/>
      <c r="AT552" s="859"/>
      <c r="AU552" s="859"/>
      <c r="AV552" s="859"/>
      <c r="AW552" s="859"/>
      <c r="AX552" s="859"/>
      <c r="AY552" s="859"/>
      <c r="AZ552" s="859"/>
      <c r="BA552" s="859"/>
      <c r="BB552" s="859"/>
      <c r="BC552" s="859"/>
      <c r="BD552" s="859"/>
      <c r="BE552" s="859"/>
      <c r="BF552" s="859"/>
      <c r="BG552" s="859"/>
      <c r="BH552" s="859"/>
      <c r="BI552" s="859"/>
      <c r="BJ552" s="859"/>
    </row>
    <row r="553" spans="17:62" s="875" customFormat="1">
      <c r="Q553" s="859"/>
      <c r="R553" s="859"/>
      <c r="S553" s="859"/>
      <c r="T553" s="859"/>
      <c r="U553" s="859"/>
      <c r="V553" s="859"/>
      <c r="W553" s="877"/>
      <c r="X553" s="859"/>
      <c r="Y553" s="859"/>
      <c r="Z553" s="859"/>
      <c r="AA553" s="859"/>
      <c r="AB553" s="859"/>
      <c r="AC553" s="859"/>
      <c r="AD553" s="859"/>
      <c r="AE553" s="859"/>
      <c r="AF553" s="859"/>
      <c r="AG553" s="859"/>
      <c r="AH553" s="859"/>
      <c r="AI553" s="859"/>
      <c r="AJ553" s="859"/>
      <c r="AK553" s="859"/>
      <c r="AL553" s="859"/>
      <c r="AM553" s="859"/>
      <c r="AN553" s="859"/>
      <c r="AO553" s="859"/>
      <c r="AP553" s="859"/>
      <c r="AQ553" s="859"/>
      <c r="AR553" s="859"/>
      <c r="AS553" s="859"/>
      <c r="AT553" s="859"/>
      <c r="AU553" s="859"/>
      <c r="AV553" s="859"/>
      <c r="AW553" s="859"/>
      <c r="AX553" s="859"/>
      <c r="AY553" s="859"/>
      <c r="AZ553" s="859"/>
      <c r="BA553" s="859"/>
      <c r="BB553" s="859"/>
      <c r="BC553" s="859"/>
      <c r="BD553" s="859"/>
      <c r="BE553" s="859"/>
      <c r="BF553" s="859"/>
      <c r="BG553" s="859"/>
      <c r="BH553" s="859"/>
      <c r="BI553" s="859"/>
      <c r="BJ553" s="859"/>
    </row>
    <row r="554" spans="17:62" s="875" customFormat="1">
      <c r="Q554" s="859"/>
      <c r="R554" s="859"/>
      <c r="S554" s="859"/>
      <c r="T554" s="859"/>
      <c r="U554" s="859"/>
      <c r="V554" s="859"/>
      <c r="W554" s="877"/>
      <c r="X554" s="859"/>
      <c r="Y554" s="859"/>
      <c r="Z554" s="859"/>
      <c r="AA554" s="859"/>
      <c r="AB554" s="859"/>
      <c r="AC554" s="859"/>
      <c r="AD554" s="859"/>
      <c r="AE554" s="859"/>
      <c r="AF554" s="859"/>
      <c r="AG554" s="859"/>
      <c r="AH554" s="859"/>
      <c r="AI554" s="859"/>
      <c r="AJ554" s="859"/>
      <c r="AK554" s="859"/>
      <c r="AL554" s="859"/>
      <c r="AM554" s="859"/>
      <c r="AN554" s="859"/>
      <c r="AO554" s="859"/>
      <c r="AP554" s="859"/>
      <c r="AQ554" s="859"/>
      <c r="AR554" s="859"/>
      <c r="AS554" s="859"/>
      <c r="AT554" s="859"/>
      <c r="AU554" s="859"/>
      <c r="AV554" s="859"/>
      <c r="AW554" s="859"/>
      <c r="AX554" s="859"/>
      <c r="AY554" s="859"/>
      <c r="AZ554" s="859"/>
      <c r="BA554" s="859"/>
      <c r="BB554" s="859"/>
      <c r="BC554" s="859"/>
      <c r="BD554" s="859"/>
      <c r="BE554" s="859"/>
      <c r="BF554" s="859"/>
      <c r="BG554" s="859"/>
      <c r="BH554" s="859"/>
      <c r="BI554" s="859"/>
      <c r="BJ554" s="859"/>
    </row>
    <row r="555" spans="17:62" s="875" customFormat="1">
      <c r="Q555" s="859"/>
      <c r="R555" s="859"/>
      <c r="S555" s="859"/>
      <c r="T555" s="859"/>
      <c r="U555" s="859"/>
      <c r="V555" s="859"/>
      <c r="W555" s="877"/>
      <c r="X555" s="859"/>
      <c r="Y555" s="859"/>
      <c r="Z555" s="859"/>
      <c r="AA555" s="859"/>
      <c r="AB555" s="859"/>
      <c r="AC555" s="859"/>
      <c r="AD555" s="859"/>
      <c r="AE555" s="859"/>
      <c r="AF555" s="859"/>
      <c r="AG555" s="859"/>
      <c r="AH555" s="859"/>
      <c r="AI555" s="859"/>
      <c r="AJ555" s="859"/>
      <c r="AK555" s="859"/>
      <c r="AL555" s="859"/>
      <c r="AM555" s="859"/>
      <c r="AN555" s="859"/>
      <c r="AO555" s="859"/>
      <c r="AP555" s="859"/>
      <c r="AQ555" s="859"/>
      <c r="AR555" s="859"/>
      <c r="AS555" s="859"/>
      <c r="AT555" s="859"/>
      <c r="AU555" s="859"/>
      <c r="AV555" s="859"/>
      <c r="AW555" s="859"/>
      <c r="AX555" s="859"/>
      <c r="AY555" s="859"/>
      <c r="AZ555" s="859"/>
      <c r="BA555" s="859"/>
      <c r="BB555" s="859"/>
      <c r="BC555" s="859"/>
      <c r="BD555" s="859"/>
      <c r="BE555" s="859"/>
      <c r="BF555" s="859"/>
      <c r="BG555" s="859"/>
      <c r="BH555" s="859"/>
      <c r="BI555" s="859"/>
      <c r="BJ555" s="859"/>
    </row>
    <row r="556" spans="17:62" s="875" customFormat="1">
      <c r="Q556" s="859"/>
      <c r="R556" s="859"/>
      <c r="S556" s="859"/>
      <c r="T556" s="859"/>
      <c r="U556" s="859"/>
      <c r="V556" s="859"/>
      <c r="W556" s="877"/>
      <c r="X556" s="859"/>
      <c r="Y556" s="859"/>
      <c r="Z556" s="859"/>
      <c r="AA556" s="859"/>
      <c r="AB556" s="859"/>
      <c r="AC556" s="859"/>
      <c r="AD556" s="859"/>
      <c r="AE556" s="859"/>
      <c r="AF556" s="859"/>
      <c r="AG556" s="859"/>
      <c r="AH556" s="859"/>
      <c r="AI556" s="859"/>
      <c r="AJ556" s="859"/>
      <c r="AK556" s="859"/>
      <c r="AL556" s="859"/>
      <c r="AM556" s="859"/>
      <c r="AN556" s="859"/>
      <c r="AO556" s="859"/>
      <c r="AP556" s="859"/>
      <c r="AQ556" s="859"/>
      <c r="AR556" s="859"/>
      <c r="AS556" s="859"/>
      <c r="AT556" s="859"/>
      <c r="AU556" s="859"/>
      <c r="AV556" s="859"/>
      <c r="AW556" s="859"/>
      <c r="AX556" s="859"/>
      <c r="AY556" s="859"/>
      <c r="AZ556" s="859"/>
      <c r="BA556" s="859"/>
      <c r="BB556" s="859"/>
      <c r="BC556" s="859"/>
      <c r="BD556" s="859"/>
      <c r="BE556" s="859"/>
      <c r="BF556" s="859"/>
      <c r="BG556" s="859"/>
      <c r="BH556" s="859"/>
      <c r="BI556" s="859"/>
      <c r="BJ556" s="859"/>
    </row>
    <row r="557" spans="17:62" s="875" customFormat="1">
      <c r="Q557" s="859"/>
      <c r="R557" s="859"/>
      <c r="S557" s="859"/>
      <c r="T557" s="859"/>
      <c r="U557" s="859"/>
      <c r="V557" s="859"/>
      <c r="W557" s="877"/>
      <c r="X557" s="859"/>
      <c r="Y557" s="859"/>
      <c r="Z557" s="859"/>
      <c r="AA557" s="859"/>
      <c r="AB557" s="859"/>
      <c r="AC557" s="859"/>
      <c r="AD557" s="859"/>
      <c r="AE557" s="859"/>
      <c r="AF557" s="859"/>
      <c r="AG557" s="859"/>
      <c r="AH557" s="859"/>
      <c r="AI557" s="859"/>
      <c r="AJ557" s="859"/>
      <c r="AK557" s="859"/>
      <c r="AL557" s="859"/>
      <c r="AM557" s="859"/>
      <c r="AN557" s="859"/>
      <c r="AO557" s="859"/>
      <c r="AP557" s="859"/>
      <c r="AQ557" s="859"/>
      <c r="AR557" s="859"/>
      <c r="AS557" s="859"/>
      <c r="AT557" s="859"/>
      <c r="AU557" s="859"/>
      <c r="AV557" s="859"/>
      <c r="AW557" s="859"/>
      <c r="AX557" s="859"/>
      <c r="AY557" s="859"/>
      <c r="AZ557" s="859"/>
      <c r="BA557" s="859"/>
      <c r="BB557" s="859"/>
      <c r="BC557" s="859"/>
      <c r="BD557" s="859"/>
      <c r="BE557" s="859"/>
      <c r="BF557" s="859"/>
      <c r="BG557" s="859"/>
      <c r="BH557" s="859"/>
      <c r="BI557" s="859"/>
      <c r="BJ557" s="859"/>
    </row>
    <row r="558" spans="17:62" s="875" customFormat="1">
      <c r="Q558" s="859"/>
      <c r="R558" s="859"/>
      <c r="S558" s="859"/>
      <c r="T558" s="859"/>
      <c r="U558" s="859"/>
      <c r="V558" s="859"/>
      <c r="W558" s="877"/>
      <c r="X558" s="859"/>
      <c r="Y558" s="859"/>
      <c r="Z558" s="859"/>
      <c r="AA558" s="859"/>
      <c r="AB558" s="859"/>
      <c r="AC558" s="859"/>
      <c r="AD558" s="859"/>
      <c r="AE558" s="859"/>
      <c r="AF558" s="859"/>
      <c r="AG558" s="859"/>
      <c r="AH558" s="859"/>
      <c r="AI558" s="859"/>
      <c r="AJ558" s="859"/>
      <c r="AK558" s="859"/>
      <c r="AL558" s="859"/>
      <c r="AM558" s="859"/>
      <c r="AN558" s="859"/>
      <c r="AO558" s="859"/>
      <c r="AP558" s="859"/>
      <c r="AQ558" s="859"/>
      <c r="AR558" s="859"/>
      <c r="AS558" s="859"/>
      <c r="AT558" s="859"/>
      <c r="AU558" s="859"/>
      <c r="AV558" s="859"/>
      <c r="AW558" s="859"/>
      <c r="AX558" s="859"/>
      <c r="AY558" s="859"/>
      <c r="AZ558" s="859"/>
      <c r="BA558" s="859"/>
      <c r="BB558" s="859"/>
      <c r="BC558" s="859"/>
      <c r="BD558" s="859"/>
      <c r="BE558" s="859"/>
      <c r="BF558" s="859"/>
      <c r="BG558" s="859"/>
      <c r="BH558" s="859"/>
      <c r="BI558" s="859"/>
      <c r="BJ558" s="859"/>
    </row>
    <row r="559" spans="17:62" s="875" customFormat="1">
      <c r="Q559" s="859"/>
      <c r="R559" s="859"/>
      <c r="S559" s="859"/>
      <c r="T559" s="859"/>
      <c r="U559" s="859"/>
      <c r="V559" s="859"/>
      <c r="W559" s="877"/>
      <c r="X559" s="859"/>
      <c r="Y559" s="859"/>
      <c r="Z559" s="859"/>
      <c r="AA559" s="859"/>
      <c r="AB559" s="859"/>
      <c r="AC559" s="859"/>
      <c r="AD559" s="859"/>
      <c r="AE559" s="859"/>
      <c r="AF559" s="859"/>
      <c r="AG559" s="859"/>
      <c r="AH559" s="859"/>
      <c r="AI559" s="859"/>
      <c r="AJ559" s="859"/>
      <c r="AK559" s="859"/>
      <c r="AL559" s="859"/>
      <c r="AM559" s="859"/>
      <c r="AN559" s="859"/>
      <c r="AO559" s="859"/>
      <c r="AP559" s="859"/>
      <c r="AQ559" s="859"/>
      <c r="AR559" s="859"/>
      <c r="AS559" s="859"/>
      <c r="AT559" s="859"/>
      <c r="AU559" s="859"/>
      <c r="AV559" s="859"/>
      <c r="AW559" s="859"/>
      <c r="AX559" s="859"/>
      <c r="AY559" s="859"/>
      <c r="AZ559" s="859"/>
      <c r="BA559" s="859"/>
      <c r="BB559" s="859"/>
      <c r="BC559" s="859"/>
      <c r="BD559" s="859"/>
      <c r="BE559" s="859"/>
      <c r="BF559" s="859"/>
      <c r="BG559" s="859"/>
      <c r="BH559" s="859"/>
      <c r="BI559" s="859"/>
      <c r="BJ559" s="859"/>
    </row>
    <row r="560" spans="17:62" s="875" customFormat="1">
      <c r="Q560" s="859"/>
      <c r="R560" s="859"/>
      <c r="S560" s="859"/>
      <c r="T560" s="859"/>
      <c r="U560" s="859"/>
      <c r="V560" s="859"/>
      <c r="W560" s="877"/>
      <c r="X560" s="859"/>
      <c r="Y560" s="859"/>
      <c r="Z560" s="859"/>
      <c r="AA560" s="859"/>
      <c r="AB560" s="859"/>
      <c r="AC560" s="859"/>
      <c r="AD560" s="859"/>
      <c r="AE560" s="859"/>
      <c r="AF560" s="859"/>
      <c r="AG560" s="859"/>
      <c r="AH560" s="859"/>
      <c r="AI560" s="859"/>
      <c r="AJ560" s="859"/>
      <c r="AK560" s="859"/>
      <c r="AL560" s="859"/>
      <c r="AM560" s="859"/>
      <c r="AN560" s="859"/>
      <c r="AO560" s="859"/>
      <c r="AP560" s="859"/>
      <c r="AQ560" s="859"/>
      <c r="AR560" s="859"/>
      <c r="AS560" s="859"/>
      <c r="AT560" s="859"/>
      <c r="AU560" s="859"/>
      <c r="AV560" s="859"/>
      <c r="AW560" s="859"/>
      <c r="AX560" s="859"/>
      <c r="AY560" s="859"/>
      <c r="AZ560" s="859"/>
      <c r="BA560" s="859"/>
      <c r="BB560" s="859"/>
      <c r="BC560" s="859"/>
      <c r="BD560" s="859"/>
      <c r="BE560" s="859"/>
      <c r="BF560" s="859"/>
      <c r="BG560" s="859"/>
      <c r="BH560" s="859"/>
      <c r="BI560" s="859"/>
      <c r="BJ560" s="859"/>
    </row>
    <row r="561" spans="17:62" s="875" customFormat="1">
      <c r="Q561" s="859"/>
      <c r="R561" s="859"/>
      <c r="S561" s="859"/>
      <c r="T561" s="859"/>
      <c r="U561" s="859"/>
      <c r="V561" s="859"/>
      <c r="W561" s="877"/>
      <c r="X561" s="859"/>
      <c r="Y561" s="859"/>
      <c r="Z561" s="859"/>
      <c r="AA561" s="859"/>
      <c r="AB561" s="859"/>
      <c r="AC561" s="859"/>
      <c r="AD561" s="859"/>
      <c r="AE561" s="859"/>
      <c r="AF561" s="859"/>
      <c r="AG561" s="859"/>
      <c r="AH561" s="859"/>
      <c r="AI561" s="859"/>
      <c r="AJ561" s="859"/>
      <c r="AK561" s="859"/>
      <c r="AL561" s="859"/>
      <c r="AM561" s="859"/>
      <c r="AN561" s="859"/>
      <c r="AO561" s="859"/>
      <c r="AP561" s="859"/>
      <c r="AQ561" s="859"/>
      <c r="AR561" s="859"/>
      <c r="AS561" s="859"/>
      <c r="AT561" s="859"/>
      <c r="AU561" s="859"/>
      <c r="AV561" s="859"/>
      <c r="AW561" s="859"/>
      <c r="AX561" s="859"/>
      <c r="AY561" s="859"/>
      <c r="AZ561" s="859"/>
      <c r="BA561" s="859"/>
      <c r="BB561" s="859"/>
      <c r="BC561" s="859"/>
      <c r="BD561" s="859"/>
      <c r="BE561" s="859"/>
      <c r="BF561" s="859"/>
      <c r="BG561" s="859"/>
      <c r="BH561" s="859"/>
      <c r="BI561" s="859"/>
      <c r="BJ561" s="859"/>
    </row>
    <row r="562" spans="17:62" s="875" customFormat="1">
      <c r="Q562" s="859"/>
      <c r="R562" s="859"/>
      <c r="S562" s="859"/>
      <c r="T562" s="859"/>
      <c r="U562" s="859"/>
      <c r="V562" s="859"/>
      <c r="W562" s="877"/>
      <c r="X562" s="859"/>
      <c r="Y562" s="859"/>
      <c r="Z562" s="859"/>
      <c r="AA562" s="859"/>
      <c r="AB562" s="859"/>
      <c r="AC562" s="859"/>
      <c r="AD562" s="859"/>
      <c r="AE562" s="859"/>
      <c r="AF562" s="859"/>
      <c r="AG562" s="859"/>
      <c r="AH562" s="859"/>
      <c r="AI562" s="859"/>
      <c r="AJ562" s="859"/>
      <c r="AK562" s="859"/>
      <c r="AL562" s="859"/>
      <c r="AM562" s="859"/>
      <c r="AN562" s="859"/>
      <c r="AO562" s="859"/>
      <c r="AP562" s="859"/>
      <c r="AQ562" s="859"/>
      <c r="AR562" s="859"/>
      <c r="AS562" s="859"/>
      <c r="AT562" s="859"/>
      <c r="AU562" s="859"/>
      <c r="AV562" s="859"/>
      <c r="AW562" s="859"/>
      <c r="AX562" s="859"/>
      <c r="AY562" s="859"/>
      <c r="AZ562" s="859"/>
      <c r="BA562" s="859"/>
      <c r="BB562" s="859"/>
      <c r="BC562" s="859"/>
      <c r="BD562" s="859"/>
      <c r="BE562" s="859"/>
      <c r="BF562" s="859"/>
      <c r="BG562" s="859"/>
      <c r="BH562" s="859"/>
      <c r="BI562" s="859"/>
      <c r="BJ562" s="859"/>
    </row>
    <row r="563" spans="17:62" s="875" customFormat="1">
      <c r="Q563" s="859"/>
      <c r="R563" s="859"/>
      <c r="S563" s="859"/>
      <c r="T563" s="859"/>
      <c r="U563" s="859"/>
      <c r="V563" s="859"/>
      <c r="W563" s="877"/>
      <c r="X563" s="859"/>
      <c r="Y563" s="859"/>
      <c r="Z563" s="859"/>
      <c r="AA563" s="859"/>
      <c r="AB563" s="859"/>
      <c r="AC563" s="859"/>
      <c r="AD563" s="859"/>
      <c r="AE563" s="859"/>
      <c r="AF563" s="859"/>
      <c r="AG563" s="859"/>
      <c r="AH563" s="859"/>
      <c r="AI563" s="859"/>
      <c r="AJ563" s="859"/>
      <c r="AK563" s="859"/>
      <c r="AL563" s="859"/>
      <c r="AM563" s="859"/>
      <c r="AN563" s="859"/>
      <c r="AO563" s="859"/>
      <c r="AP563" s="859"/>
      <c r="AQ563" s="859"/>
      <c r="AR563" s="859"/>
      <c r="AS563" s="859"/>
      <c r="AT563" s="859"/>
      <c r="AU563" s="859"/>
      <c r="AV563" s="859"/>
      <c r="AW563" s="859"/>
      <c r="AX563" s="859"/>
      <c r="AY563" s="859"/>
      <c r="AZ563" s="859"/>
      <c r="BA563" s="859"/>
      <c r="BB563" s="859"/>
      <c r="BC563" s="859"/>
      <c r="BD563" s="859"/>
      <c r="BE563" s="859"/>
      <c r="BF563" s="859"/>
      <c r="BG563" s="859"/>
      <c r="BH563" s="859"/>
      <c r="BI563" s="859"/>
      <c r="BJ563" s="859"/>
    </row>
    <row r="564" spans="17:62" s="875" customFormat="1">
      <c r="Q564" s="859"/>
      <c r="R564" s="859"/>
      <c r="S564" s="859"/>
      <c r="T564" s="859"/>
      <c r="U564" s="859"/>
      <c r="V564" s="859"/>
      <c r="W564" s="877"/>
      <c r="X564" s="859"/>
      <c r="Y564" s="859"/>
      <c r="Z564" s="859"/>
      <c r="AA564" s="859"/>
      <c r="AB564" s="859"/>
      <c r="AC564" s="859"/>
      <c r="AD564" s="859"/>
      <c r="AE564" s="859"/>
      <c r="AF564" s="859"/>
      <c r="AG564" s="859"/>
      <c r="AH564" s="859"/>
      <c r="AI564" s="859"/>
      <c r="AJ564" s="859"/>
      <c r="AK564" s="859"/>
      <c r="AL564" s="859"/>
      <c r="AM564" s="859"/>
      <c r="AN564" s="859"/>
      <c r="AO564" s="859"/>
      <c r="AP564" s="859"/>
      <c r="AQ564" s="859"/>
      <c r="AR564" s="859"/>
      <c r="AS564" s="859"/>
      <c r="AT564" s="859"/>
      <c r="AU564" s="859"/>
      <c r="AV564" s="859"/>
      <c r="AW564" s="859"/>
      <c r="AX564" s="859"/>
      <c r="AY564" s="859"/>
      <c r="AZ564" s="859"/>
      <c r="BA564" s="859"/>
      <c r="BB564" s="859"/>
      <c r="BC564" s="859"/>
      <c r="BD564" s="859"/>
      <c r="BE564" s="859"/>
      <c r="BF564" s="859"/>
      <c r="BG564" s="859"/>
      <c r="BH564" s="859"/>
      <c r="BI564" s="859"/>
      <c r="BJ564" s="859"/>
    </row>
    <row r="565" spans="17:62" s="875" customFormat="1">
      <c r="Q565" s="859"/>
      <c r="R565" s="859"/>
      <c r="S565" s="859"/>
      <c r="T565" s="859"/>
      <c r="U565" s="859"/>
      <c r="V565" s="859"/>
      <c r="W565" s="877"/>
      <c r="X565" s="859"/>
      <c r="Y565" s="859"/>
      <c r="Z565" s="859"/>
      <c r="AA565" s="859"/>
      <c r="AB565" s="859"/>
      <c r="AC565" s="859"/>
      <c r="AD565" s="859"/>
      <c r="AE565" s="859"/>
      <c r="AF565" s="859"/>
      <c r="AG565" s="859"/>
      <c r="AH565" s="859"/>
      <c r="AI565" s="859"/>
      <c r="AJ565" s="859"/>
      <c r="AK565" s="859"/>
      <c r="AL565" s="859"/>
      <c r="AM565" s="859"/>
      <c r="AN565" s="859"/>
      <c r="AO565" s="859"/>
      <c r="AP565" s="859"/>
      <c r="AQ565" s="859"/>
      <c r="AR565" s="859"/>
      <c r="AS565" s="859"/>
      <c r="AT565" s="859"/>
      <c r="AU565" s="859"/>
      <c r="AV565" s="859"/>
      <c r="AW565" s="859"/>
      <c r="AX565" s="859"/>
      <c r="AY565" s="859"/>
      <c r="AZ565" s="859"/>
      <c r="BA565" s="859"/>
      <c r="BB565" s="859"/>
      <c r="BC565" s="859"/>
      <c r="BD565" s="859"/>
      <c r="BE565" s="859"/>
      <c r="BF565" s="859"/>
      <c r="BG565" s="859"/>
      <c r="BH565" s="859"/>
      <c r="BI565" s="859"/>
      <c r="BJ565" s="859"/>
    </row>
    <row r="566" spans="17:62" s="875" customFormat="1">
      <c r="Q566" s="859"/>
      <c r="R566" s="859"/>
      <c r="S566" s="859"/>
      <c r="T566" s="859"/>
      <c r="U566" s="859"/>
      <c r="V566" s="859"/>
      <c r="W566" s="877"/>
      <c r="X566" s="859"/>
      <c r="Y566" s="859"/>
      <c r="Z566" s="859"/>
      <c r="AA566" s="859"/>
      <c r="AB566" s="859"/>
      <c r="AC566" s="859"/>
      <c r="AD566" s="859"/>
      <c r="AE566" s="859"/>
      <c r="AF566" s="859"/>
      <c r="AG566" s="859"/>
      <c r="AH566" s="859"/>
      <c r="AI566" s="859"/>
      <c r="AJ566" s="859"/>
      <c r="AK566" s="859"/>
      <c r="AL566" s="859"/>
      <c r="AM566" s="859"/>
      <c r="AN566" s="859"/>
      <c r="AO566" s="859"/>
      <c r="AP566" s="859"/>
      <c r="AQ566" s="859"/>
      <c r="AR566" s="859"/>
      <c r="AS566" s="859"/>
      <c r="AT566" s="859"/>
      <c r="AU566" s="859"/>
      <c r="AV566" s="859"/>
      <c r="AW566" s="859"/>
      <c r="AX566" s="859"/>
      <c r="AY566" s="859"/>
      <c r="AZ566" s="859"/>
      <c r="BA566" s="859"/>
      <c r="BB566" s="859"/>
      <c r="BC566" s="859"/>
      <c r="BD566" s="859"/>
      <c r="BE566" s="859"/>
      <c r="BF566" s="859"/>
      <c r="BG566" s="859"/>
      <c r="BH566" s="859"/>
      <c r="BI566" s="859"/>
      <c r="BJ566" s="859"/>
    </row>
    <row r="567" spans="17:62" s="875" customFormat="1">
      <c r="Q567" s="859"/>
      <c r="R567" s="859"/>
      <c r="S567" s="859"/>
      <c r="T567" s="859"/>
      <c r="U567" s="859"/>
      <c r="V567" s="859"/>
      <c r="W567" s="877"/>
      <c r="X567" s="859"/>
      <c r="Y567" s="859"/>
      <c r="Z567" s="859"/>
      <c r="AA567" s="859"/>
      <c r="AB567" s="859"/>
      <c r="AC567" s="859"/>
      <c r="AD567" s="859"/>
      <c r="AE567" s="859"/>
      <c r="AF567" s="859"/>
      <c r="AG567" s="859"/>
      <c r="AH567" s="859"/>
      <c r="AI567" s="859"/>
      <c r="AJ567" s="859"/>
      <c r="AK567" s="859"/>
      <c r="AL567" s="859"/>
      <c r="AM567" s="859"/>
      <c r="AN567" s="859"/>
      <c r="AO567" s="859"/>
      <c r="AP567" s="859"/>
      <c r="AQ567" s="859"/>
      <c r="AR567" s="859"/>
      <c r="AS567" s="859"/>
      <c r="AT567" s="859"/>
      <c r="AU567" s="859"/>
      <c r="AV567" s="859"/>
      <c r="AW567" s="859"/>
      <c r="AX567" s="859"/>
      <c r="AY567" s="859"/>
      <c r="AZ567" s="859"/>
      <c r="BA567" s="859"/>
      <c r="BB567" s="859"/>
      <c r="BC567" s="859"/>
      <c r="BD567" s="859"/>
      <c r="BE567" s="859"/>
      <c r="BF567" s="859"/>
      <c r="BG567" s="859"/>
      <c r="BH567" s="859"/>
      <c r="BI567" s="859"/>
      <c r="BJ567" s="859"/>
    </row>
    <row r="568" spans="17:62" s="875" customFormat="1">
      <c r="Q568" s="859"/>
      <c r="R568" s="859"/>
      <c r="S568" s="859"/>
      <c r="T568" s="859"/>
      <c r="U568" s="859"/>
      <c r="V568" s="859"/>
      <c r="W568" s="877"/>
      <c r="X568" s="859"/>
      <c r="Y568" s="859"/>
      <c r="Z568" s="859"/>
      <c r="AA568" s="859"/>
      <c r="AB568" s="859"/>
      <c r="AC568" s="859"/>
      <c r="AD568" s="859"/>
      <c r="AE568" s="859"/>
      <c r="AF568" s="859"/>
      <c r="AG568" s="859"/>
      <c r="AH568" s="859"/>
      <c r="AI568" s="859"/>
      <c r="AJ568" s="859"/>
      <c r="AK568" s="859"/>
      <c r="AL568" s="859"/>
      <c r="AM568" s="859"/>
      <c r="AN568" s="859"/>
      <c r="AO568" s="859"/>
      <c r="AP568" s="859"/>
      <c r="AQ568" s="859"/>
      <c r="AR568" s="859"/>
      <c r="AS568" s="859"/>
      <c r="AT568" s="859"/>
      <c r="AU568" s="859"/>
      <c r="AV568" s="859"/>
      <c r="AW568" s="859"/>
      <c r="AX568" s="859"/>
      <c r="AY568" s="859"/>
      <c r="AZ568" s="859"/>
      <c r="BA568" s="859"/>
      <c r="BB568" s="859"/>
      <c r="BC568" s="859"/>
      <c r="BD568" s="859"/>
      <c r="BE568" s="859"/>
      <c r="BF568" s="859"/>
      <c r="BG568" s="859"/>
      <c r="BH568" s="859"/>
      <c r="BI568" s="859"/>
      <c r="BJ568" s="859"/>
    </row>
    <row r="569" spans="17:62" s="875" customFormat="1">
      <c r="Q569" s="859"/>
      <c r="R569" s="859"/>
      <c r="S569" s="859"/>
      <c r="T569" s="859"/>
      <c r="U569" s="859"/>
      <c r="V569" s="859"/>
      <c r="W569" s="877"/>
      <c r="X569" s="859"/>
      <c r="Y569" s="859"/>
      <c r="Z569" s="859"/>
      <c r="AA569" s="859"/>
      <c r="AB569" s="859"/>
      <c r="AC569" s="859"/>
      <c r="AD569" s="859"/>
      <c r="AE569" s="859"/>
      <c r="AF569" s="859"/>
      <c r="AG569" s="859"/>
      <c r="AH569" s="859"/>
      <c r="AI569" s="859"/>
      <c r="AJ569" s="859"/>
      <c r="AK569" s="859"/>
      <c r="AL569" s="859"/>
      <c r="AM569" s="859"/>
      <c r="AN569" s="859"/>
      <c r="AO569" s="859"/>
      <c r="AP569" s="859"/>
      <c r="AQ569" s="859"/>
      <c r="AR569" s="859"/>
      <c r="AS569" s="859"/>
      <c r="AT569" s="859"/>
      <c r="AU569" s="859"/>
      <c r="AV569" s="859"/>
      <c r="AW569" s="859"/>
      <c r="AX569" s="859"/>
      <c r="AY569" s="859"/>
      <c r="AZ569" s="859"/>
      <c r="BA569" s="859"/>
      <c r="BB569" s="859"/>
      <c r="BC569" s="859"/>
      <c r="BD569" s="859"/>
      <c r="BE569" s="859"/>
      <c r="BF569" s="859"/>
      <c r="BG569" s="859"/>
      <c r="BH569" s="859"/>
      <c r="BI569" s="859"/>
      <c r="BJ569" s="859"/>
    </row>
    <row r="570" spans="17:62" s="875" customFormat="1">
      <c r="Q570" s="859"/>
      <c r="R570" s="859"/>
      <c r="S570" s="859"/>
      <c r="T570" s="859"/>
      <c r="U570" s="859"/>
      <c r="V570" s="859"/>
      <c r="W570" s="877"/>
      <c r="X570" s="859"/>
      <c r="Y570" s="859"/>
      <c r="Z570" s="859"/>
      <c r="AA570" s="859"/>
      <c r="AB570" s="859"/>
      <c r="AC570" s="859"/>
      <c r="AD570" s="859"/>
      <c r="AE570" s="859"/>
      <c r="AF570" s="859"/>
      <c r="AG570" s="859"/>
      <c r="AH570" s="859"/>
      <c r="AI570" s="859"/>
      <c r="AJ570" s="859"/>
      <c r="AK570" s="859"/>
      <c r="AL570" s="859"/>
      <c r="AM570" s="859"/>
      <c r="AN570" s="859"/>
      <c r="AO570" s="859"/>
      <c r="AP570" s="859"/>
      <c r="AQ570" s="859"/>
      <c r="AR570" s="859"/>
      <c r="AS570" s="859"/>
      <c r="AT570" s="859"/>
      <c r="AU570" s="859"/>
      <c r="AV570" s="859"/>
      <c r="AW570" s="859"/>
      <c r="AX570" s="859"/>
      <c r="AY570" s="859"/>
      <c r="AZ570" s="859"/>
      <c r="BA570" s="859"/>
      <c r="BB570" s="859"/>
      <c r="BC570" s="859"/>
      <c r="BD570" s="859"/>
      <c r="BE570" s="859"/>
      <c r="BF570" s="859"/>
      <c r="BG570" s="859"/>
      <c r="BH570" s="859"/>
      <c r="BI570" s="859"/>
      <c r="BJ570" s="859"/>
    </row>
    <row r="571" spans="17:62" s="875" customFormat="1">
      <c r="Q571" s="859"/>
      <c r="R571" s="859"/>
      <c r="S571" s="859"/>
      <c r="T571" s="859"/>
      <c r="U571" s="859"/>
      <c r="V571" s="859"/>
      <c r="W571" s="877"/>
      <c r="X571" s="859"/>
      <c r="Y571" s="859"/>
      <c r="Z571" s="859"/>
      <c r="AA571" s="859"/>
      <c r="AB571" s="859"/>
      <c r="AC571" s="859"/>
      <c r="AD571" s="859"/>
      <c r="AE571" s="859"/>
      <c r="AF571" s="859"/>
      <c r="AG571" s="859"/>
      <c r="AH571" s="859"/>
      <c r="AI571" s="859"/>
      <c r="AJ571" s="859"/>
      <c r="AK571" s="859"/>
      <c r="AL571" s="859"/>
      <c r="AM571" s="859"/>
      <c r="AN571" s="859"/>
      <c r="AO571" s="859"/>
      <c r="AP571" s="859"/>
      <c r="AQ571" s="859"/>
      <c r="AR571" s="859"/>
      <c r="AS571" s="859"/>
      <c r="AT571" s="859"/>
      <c r="AU571" s="859"/>
      <c r="AV571" s="859"/>
      <c r="AW571" s="859"/>
      <c r="AX571" s="859"/>
      <c r="AY571" s="859"/>
      <c r="AZ571" s="859"/>
      <c r="BA571" s="859"/>
      <c r="BB571" s="859"/>
      <c r="BC571" s="859"/>
      <c r="BD571" s="859"/>
      <c r="BE571" s="859"/>
      <c r="BF571" s="859"/>
      <c r="BG571" s="859"/>
      <c r="BH571" s="859"/>
      <c r="BI571" s="859"/>
      <c r="BJ571" s="859"/>
    </row>
    <row r="572" spans="17:62" s="875" customFormat="1">
      <c r="Q572" s="859"/>
      <c r="R572" s="859"/>
      <c r="S572" s="859"/>
      <c r="T572" s="859"/>
      <c r="U572" s="859"/>
      <c r="V572" s="859"/>
      <c r="W572" s="877"/>
      <c r="X572" s="859"/>
      <c r="Y572" s="859"/>
      <c r="Z572" s="859"/>
      <c r="AA572" s="859"/>
      <c r="AB572" s="859"/>
      <c r="AC572" s="859"/>
      <c r="AD572" s="859"/>
      <c r="AE572" s="859"/>
      <c r="AF572" s="859"/>
      <c r="AG572" s="859"/>
      <c r="AH572" s="859"/>
      <c r="AI572" s="859"/>
      <c r="AJ572" s="859"/>
      <c r="AK572" s="859"/>
      <c r="AL572" s="859"/>
      <c r="AM572" s="859"/>
      <c r="AN572" s="859"/>
      <c r="AO572" s="859"/>
      <c r="AP572" s="859"/>
      <c r="AQ572" s="859"/>
      <c r="AR572" s="859"/>
      <c r="AS572" s="859"/>
      <c r="AT572" s="859"/>
      <c r="AU572" s="859"/>
      <c r="AV572" s="859"/>
      <c r="AW572" s="859"/>
      <c r="AX572" s="859"/>
      <c r="AY572" s="859"/>
      <c r="AZ572" s="859"/>
      <c r="BA572" s="859"/>
      <c r="BB572" s="859"/>
      <c r="BC572" s="859"/>
      <c r="BD572" s="859"/>
      <c r="BE572" s="859"/>
      <c r="BF572" s="859"/>
      <c r="BG572" s="859"/>
      <c r="BH572" s="859"/>
      <c r="BI572" s="859"/>
      <c r="BJ572" s="859"/>
    </row>
    <row r="573" spans="17:62" s="875" customFormat="1">
      <c r="Q573" s="859"/>
      <c r="R573" s="859"/>
      <c r="S573" s="859"/>
      <c r="T573" s="859"/>
      <c r="U573" s="859"/>
      <c r="V573" s="859"/>
      <c r="W573" s="877"/>
      <c r="X573" s="859"/>
      <c r="Y573" s="859"/>
      <c r="Z573" s="859"/>
      <c r="AA573" s="859"/>
      <c r="AB573" s="859"/>
      <c r="AC573" s="859"/>
      <c r="AD573" s="859"/>
      <c r="AE573" s="859"/>
      <c r="AF573" s="859"/>
      <c r="AG573" s="859"/>
      <c r="AH573" s="859"/>
      <c r="AI573" s="859"/>
      <c r="AJ573" s="859"/>
      <c r="AK573" s="859"/>
      <c r="AL573" s="859"/>
      <c r="AM573" s="859"/>
      <c r="AN573" s="859"/>
      <c r="AO573" s="859"/>
      <c r="AP573" s="859"/>
      <c r="AQ573" s="859"/>
      <c r="AR573" s="859"/>
      <c r="AS573" s="859"/>
      <c r="AT573" s="859"/>
      <c r="AU573" s="859"/>
      <c r="AV573" s="859"/>
      <c r="AW573" s="859"/>
      <c r="AX573" s="859"/>
      <c r="AY573" s="859"/>
      <c r="AZ573" s="859"/>
      <c r="BA573" s="859"/>
      <c r="BB573" s="859"/>
      <c r="BC573" s="859"/>
      <c r="BD573" s="859"/>
      <c r="BE573" s="859"/>
      <c r="BF573" s="859"/>
      <c r="BG573" s="859"/>
      <c r="BH573" s="859"/>
      <c r="BI573" s="859"/>
      <c r="BJ573" s="859"/>
    </row>
    <row r="574" spans="17:62" s="875" customFormat="1">
      <c r="Q574" s="859"/>
      <c r="R574" s="859"/>
      <c r="S574" s="859"/>
      <c r="T574" s="859"/>
      <c r="U574" s="859"/>
      <c r="V574" s="859"/>
      <c r="W574" s="877"/>
      <c r="X574" s="859"/>
      <c r="Y574" s="859"/>
      <c r="Z574" s="859"/>
      <c r="AA574" s="859"/>
      <c r="AB574" s="859"/>
      <c r="AC574" s="859"/>
      <c r="AD574" s="859"/>
      <c r="AE574" s="859"/>
      <c r="AF574" s="859"/>
      <c r="AG574" s="859"/>
      <c r="AH574" s="859"/>
      <c r="AI574" s="859"/>
      <c r="AJ574" s="859"/>
      <c r="AK574" s="859"/>
      <c r="AL574" s="859"/>
      <c r="AM574" s="859"/>
      <c r="AN574" s="859"/>
      <c r="AO574" s="859"/>
      <c r="AP574" s="859"/>
      <c r="AQ574" s="859"/>
      <c r="AR574" s="859"/>
      <c r="AS574" s="859"/>
      <c r="AT574" s="859"/>
      <c r="AU574" s="859"/>
      <c r="AV574" s="859"/>
      <c r="AW574" s="859"/>
      <c r="AX574" s="859"/>
      <c r="AY574" s="859"/>
      <c r="AZ574" s="859"/>
      <c r="BA574" s="859"/>
      <c r="BB574" s="859"/>
      <c r="BC574" s="859"/>
      <c r="BD574" s="859"/>
      <c r="BE574" s="859"/>
      <c r="BF574" s="859"/>
      <c r="BG574" s="859"/>
      <c r="BH574" s="859"/>
      <c r="BI574" s="859"/>
      <c r="BJ574" s="859"/>
    </row>
    <row r="575" spans="17:62" s="875" customFormat="1">
      <c r="Q575" s="859"/>
      <c r="R575" s="859"/>
      <c r="S575" s="859"/>
      <c r="T575" s="859"/>
      <c r="U575" s="859"/>
      <c r="V575" s="859"/>
      <c r="W575" s="877"/>
      <c r="X575" s="859"/>
      <c r="Y575" s="859"/>
      <c r="Z575" s="859"/>
      <c r="AA575" s="859"/>
      <c r="AB575" s="859"/>
      <c r="AC575" s="859"/>
      <c r="AD575" s="859"/>
      <c r="AE575" s="859"/>
      <c r="AF575" s="859"/>
      <c r="AG575" s="859"/>
      <c r="AH575" s="859"/>
      <c r="AI575" s="859"/>
      <c r="AJ575" s="859"/>
      <c r="AK575" s="859"/>
      <c r="AL575" s="859"/>
      <c r="AM575" s="859"/>
      <c r="AN575" s="859"/>
      <c r="AO575" s="859"/>
      <c r="AP575" s="859"/>
      <c r="AQ575" s="859"/>
      <c r="AR575" s="859"/>
      <c r="AS575" s="859"/>
      <c r="AT575" s="859"/>
      <c r="AU575" s="859"/>
      <c r="AV575" s="859"/>
      <c r="AW575" s="859"/>
      <c r="AX575" s="859"/>
      <c r="AY575" s="859"/>
      <c r="AZ575" s="859"/>
      <c r="BA575" s="859"/>
      <c r="BB575" s="859"/>
      <c r="BC575" s="859"/>
      <c r="BD575" s="859"/>
      <c r="BE575" s="859"/>
      <c r="BF575" s="859"/>
      <c r="BG575" s="859"/>
      <c r="BH575" s="859"/>
      <c r="BI575" s="859"/>
      <c r="BJ575" s="859"/>
    </row>
    <row r="576" spans="17:62" s="875" customFormat="1">
      <c r="Q576" s="859"/>
      <c r="R576" s="859"/>
      <c r="S576" s="859"/>
      <c r="T576" s="859"/>
      <c r="U576" s="859"/>
      <c r="V576" s="859"/>
      <c r="W576" s="877"/>
      <c r="X576" s="859"/>
      <c r="Y576" s="859"/>
      <c r="Z576" s="859"/>
      <c r="AA576" s="859"/>
      <c r="AB576" s="859"/>
      <c r="AC576" s="859"/>
      <c r="AD576" s="859"/>
      <c r="AE576" s="859"/>
      <c r="AF576" s="859"/>
      <c r="AG576" s="859"/>
      <c r="AH576" s="859"/>
      <c r="AI576" s="859"/>
      <c r="AJ576" s="859"/>
      <c r="AK576" s="859"/>
      <c r="AL576" s="859"/>
      <c r="AM576" s="859"/>
      <c r="AN576" s="859"/>
      <c r="AO576" s="859"/>
      <c r="AP576" s="859"/>
      <c r="AQ576" s="859"/>
      <c r="AR576" s="859"/>
      <c r="AS576" s="859"/>
      <c r="AT576" s="859"/>
      <c r="AU576" s="859"/>
      <c r="AV576" s="859"/>
      <c r="AW576" s="859"/>
      <c r="AX576" s="859"/>
      <c r="AY576" s="859"/>
      <c r="AZ576" s="859"/>
      <c r="BA576" s="859"/>
      <c r="BB576" s="859"/>
      <c r="BC576" s="859"/>
      <c r="BD576" s="859"/>
      <c r="BE576" s="859"/>
      <c r="BF576" s="859"/>
      <c r="BG576" s="859"/>
      <c r="BH576" s="859"/>
      <c r="BI576" s="859"/>
      <c r="BJ576" s="859"/>
    </row>
    <row r="577" spans="17:62" s="875" customFormat="1">
      <c r="Q577" s="859"/>
      <c r="R577" s="859"/>
      <c r="S577" s="859"/>
      <c r="T577" s="859"/>
      <c r="U577" s="859"/>
      <c r="V577" s="859"/>
      <c r="W577" s="877"/>
      <c r="X577" s="859"/>
      <c r="Y577" s="859"/>
      <c r="Z577" s="859"/>
      <c r="AA577" s="859"/>
      <c r="AB577" s="859"/>
      <c r="AC577" s="859"/>
      <c r="AD577" s="859"/>
      <c r="AE577" s="859"/>
      <c r="AF577" s="859"/>
      <c r="AG577" s="859"/>
      <c r="AH577" s="859"/>
      <c r="AI577" s="859"/>
      <c r="AJ577" s="859"/>
      <c r="AK577" s="859"/>
      <c r="AL577" s="859"/>
      <c r="AM577" s="859"/>
      <c r="AN577" s="859"/>
      <c r="AO577" s="859"/>
      <c r="AP577" s="859"/>
      <c r="AQ577" s="859"/>
      <c r="AR577" s="859"/>
      <c r="AS577" s="859"/>
      <c r="AT577" s="859"/>
      <c r="AU577" s="859"/>
      <c r="AV577" s="859"/>
      <c r="AW577" s="859"/>
      <c r="AX577" s="859"/>
      <c r="AY577" s="859"/>
      <c r="AZ577" s="859"/>
      <c r="BA577" s="859"/>
      <c r="BB577" s="859"/>
      <c r="BC577" s="859"/>
      <c r="BD577" s="859"/>
      <c r="BE577" s="859"/>
      <c r="BF577" s="859"/>
      <c r="BG577" s="859"/>
      <c r="BH577" s="859"/>
      <c r="BI577" s="859"/>
      <c r="BJ577" s="859"/>
    </row>
    <row r="578" spans="17:62" s="875" customFormat="1">
      <c r="Q578" s="859"/>
      <c r="R578" s="859"/>
      <c r="S578" s="859"/>
      <c r="T578" s="859"/>
      <c r="U578" s="859"/>
      <c r="V578" s="859"/>
      <c r="W578" s="877"/>
      <c r="X578" s="859"/>
      <c r="Y578" s="859"/>
      <c r="Z578" s="859"/>
      <c r="AA578" s="859"/>
      <c r="AB578" s="859"/>
      <c r="AC578" s="859"/>
      <c r="AD578" s="859"/>
      <c r="AE578" s="859"/>
      <c r="AF578" s="859"/>
      <c r="AG578" s="859"/>
      <c r="AH578" s="859"/>
      <c r="AI578" s="859"/>
      <c r="AJ578" s="859"/>
      <c r="AK578" s="859"/>
      <c r="AL578" s="859"/>
      <c r="AM578" s="859"/>
      <c r="AN578" s="859"/>
      <c r="AO578" s="859"/>
      <c r="AP578" s="859"/>
      <c r="AQ578" s="859"/>
      <c r="AR578" s="859"/>
      <c r="AS578" s="859"/>
      <c r="AT578" s="859"/>
      <c r="AU578" s="859"/>
      <c r="AV578" s="859"/>
      <c r="AW578" s="859"/>
      <c r="AX578" s="859"/>
      <c r="AY578" s="859"/>
      <c r="AZ578" s="859"/>
      <c r="BA578" s="859"/>
      <c r="BB578" s="859"/>
      <c r="BC578" s="859"/>
      <c r="BD578" s="859"/>
      <c r="BE578" s="859"/>
      <c r="BF578" s="859"/>
      <c r="BG578" s="859"/>
      <c r="BH578" s="859"/>
      <c r="BI578" s="859"/>
      <c r="BJ578" s="859"/>
    </row>
    <row r="579" spans="17:62" s="875" customFormat="1">
      <c r="Q579" s="859"/>
      <c r="R579" s="859"/>
      <c r="S579" s="859"/>
      <c r="T579" s="859"/>
      <c r="U579" s="859"/>
      <c r="V579" s="859"/>
      <c r="W579" s="877"/>
      <c r="X579" s="859"/>
      <c r="Y579" s="859"/>
      <c r="Z579" s="859"/>
      <c r="AA579" s="859"/>
      <c r="AB579" s="859"/>
      <c r="AC579" s="859"/>
      <c r="AD579" s="859"/>
      <c r="AE579" s="859"/>
      <c r="AF579" s="859"/>
      <c r="AG579" s="859"/>
      <c r="AH579" s="859"/>
      <c r="AI579" s="859"/>
      <c r="AJ579" s="859"/>
      <c r="AK579" s="859"/>
      <c r="AL579" s="859"/>
      <c r="AM579" s="859"/>
      <c r="AN579" s="859"/>
      <c r="AO579" s="859"/>
      <c r="AP579" s="859"/>
      <c r="AQ579" s="859"/>
      <c r="AR579" s="859"/>
      <c r="AS579" s="859"/>
      <c r="AT579" s="859"/>
      <c r="AU579" s="859"/>
      <c r="AV579" s="859"/>
      <c r="AW579" s="859"/>
      <c r="AX579" s="859"/>
      <c r="AY579" s="859"/>
      <c r="AZ579" s="859"/>
      <c r="BA579" s="859"/>
      <c r="BB579" s="859"/>
      <c r="BC579" s="859"/>
      <c r="BD579" s="859"/>
      <c r="BE579" s="859"/>
      <c r="BF579" s="859"/>
      <c r="BG579" s="859"/>
      <c r="BH579" s="859"/>
      <c r="BI579" s="859"/>
      <c r="BJ579" s="859"/>
    </row>
    <row r="580" spans="17:62" s="875" customFormat="1">
      <c r="Q580" s="859"/>
      <c r="R580" s="859"/>
      <c r="S580" s="859"/>
      <c r="T580" s="859"/>
      <c r="U580" s="859"/>
      <c r="V580" s="859"/>
      <c r="W580" s="877"/>
      <c r="X580" s="859"/>
      <c r="Y580" s="859"/>
      <c r="Z580" s="859"/>
      <c r="AA580" s="859"/>
      <c r="AB580" s="859"/>
      <c r="AC580" s="859"/>
      <c r="AD580" s="859"/>
      <c r="AE580" s="859"/>
      <c r="AF580" s="859"/>
      <c r="AG580" s="859"/>
      <c r="AH580" s="859"/>
      <c r="AI580" s="859"/>
      <c r="AJ580" s="859"/>
      <c r="AK580" s="859"/>
      <c r="AL580" s="859"/>
      <c r="AM580" s="859"/>
      <c r="AN580" s="859"/>
      <c r="AO580" s="859"/>
      <c r="AP580" s="859"/>
      <c r="AQ580" s="859"/>
      <c r="AR580" s="859"/>
      <c r="AS580" s="859"/>
      <c r="AT580" s="859"/>
      <c r="AU580" s="859"/>
      <c r="AV580" s="859"/>
      <c r="AW580" s="859"/>
      <c r="AX580" s="859"/>
      <c r="AY580" s="859"/>
      <c r="AZ580" s="859"/>
      <c r="BA580" s="859"/>
      <c r="BB580" s="859"/>
      <c r="BC580" s="859"/>
      <c r="BD580" s="859"/>
      <c r="BE580" s="859"/>
      <c r="BF580" s="859"/>
      <c r="BG580" s="859"/>
      <c r="BH580" s="859"/>
      <c r="BI580" s="859"/>
      <c r="BJ580" s="859"/>
    </row>
    <row r="581" spans="17:62" s="875" customFormat="1">
      <c r="Q581" s="859"/>
      <c r="R581" s="859"/>
      <c r="S581" s="859"/>
      <c r="T581" s="859"/>
      <c r="U581" s="859"/>
      <c r="V581" s="859"/>
      <c r="W581" s="877"/>
      <c r="X581" s="859"/>
      <c r="Y581" s="859"/>
      <c r="Z581" s="859"/>
      <c r="AA581" s="859"/>
      <c r="AB581" s="859"/>
      <c r="AC581" s="859"/>
      <c r="AD581" s="859"/>
      <c r="AE581" s="859"/>
      <c r="AF581" s="859"/>
      <c r="AG581" s="859"/>
      <c r="AH581" s="859"/>
      <c r="AI581" s="859"/>
      <c r="AJ581" s="859"/>
      <c r="AK581" s="859"/>
      <c r="AL581" s="859"/>
      <c r="AM581" s="859"/>
      <c r="AN581" s="859"/>
      <c r="AO581" s="859"/>
      <c r="AP581" s="859"/>
      <c r="AQ581" s="859"/>
      <c r="AR581" s="859"/>
      <c r="AS581" s="859"/>
      <c r="AT581" s="859"/>
      <c r="AU581" s="859"/>
      <c r="AV581" s="859"/>
      <c r="AW581" s="859"/>
      <c r="AX581" s="859"/>
      <c r="AY581" s="859"/>
      <c r="AZ581" s="859"/>
      <c r="BA581" s="859"/>
      <c r="BB581" s="859"/>
      <c r="BC581" s="859"/>
      <c r="BD581" s="859"/>
      <c r="BE581" s="859"/>
      <c r="BF581" s="859"/>
      <c r="BG581" s="859"/>
      <c r="BH581" s="859"/>
      <c r="BI581" s="859"/>
      <c r="BJ581" s="859"/>
    </row>
    <row r="582" spans="17:62" s="875" customFormat="1">
      <c r="Q582" s="859"/>
      <c r="R582" s="859"/>
      <c r="S582" s="859"/>
      <c r="T582" s="859"/>
      <c r="U582" s="859"/>
      <c r="V582" s="859"/>
      <c r="W582" s="877"/>
      <c r="X582" s="859"/>
      <c r="Y582" s="859"/>
      <c r="Z582" s="859"/>
      <c r="AA582" s="859"/>
      <c r="AB582" s="859"/>
      <c r="AC582" s="859"/>
      <c r="AD582" s="859"/>
      <c r="AE582" s="859"/>
      <c r="AF582" s="859"/>
      <c r="AG582" s="859"/>
      <c r="AH582" s="859"/>
      <c r="AI582" s="859"/>
      <c r="AJ582" s="859"/>
      <c r="AK582" s="859"/>
      <c r="AL582" s="859"/>
      <c r="AM582" s="859"/>
      <c r="AN582" s="859"/>
      <c r="AO582" s="859"/>
      <c r="AP582" s="859"/>
      <c r="AQ582" s="859"/>
      <c r="AR582" s="859"/>
      <c r="AS582" s="859"/>
      <c r="AT582" s="859"/>
      <c r="AU582" s="859"/>
      <c r="AV582" s="859"/>
      <c r="AW582" s="859"/>
      <c r="AX582" s="859"/>
      <c r="AY582" s="859"/>
      <c r="AZ582" s="859"/>
      <c r="BA582" s="859"/>
      <c r="BB582" s="859"/>
      <c r="BC582" s="859"/>
      <c r="BD582" s="859"/>
      <c r="BE582" s="859"/>
      <c r="BF582" s="859"/>
      <c r="BG582" s="859"/>
      <c r="BH582" s="859"/>
      <c r="BI582" s="859"/>
      <c r="BJ582" s="859"/>
    </row>
    <row r="583" spans="17:62" s="875" customFormat="1">
      <c r="Q583" s="859"/>
      <c r="R583" s="859"/>
      <c r="S583" s="859"/>
      <c r="T583" s="859"/>
      <c r="U583" s="859"/>
      <c r="V583" s="859"/>
      <c r="W583" s="877"/>
      <c r="X583" s="859"/>
      <c r="Y583" s="859"/>
      <c r="Z583" s="859"/>
      <c r="AA583" s="859"/>
      <c r="AB583" s="859"/>
      <c r="AC583" s="859"/>
      <c r="AD583" s="859"/>
      <c r="AE583" s="859"/>
      <c r="AF583" s="859"/>
      <c r="AG583" s="859"/>
      <c r="AH583" s="859"/>
      <c r="AI583" s="859"/>
      <c r="AJ583" s="859"/>
      <c r="AK583" s="859"/>
      <c r="AL583" s="859"/>
      <c r="AM583" s="859"/>
      <c r="AN583" s="859"/>
      <c r="AO583" s="859"/>
      <c r="AP583" s="859"/>
      <c r="AQ583" s="859"/>
      <c r="AR583" s="859"/>
      <c r="AS583" s="859"/>
      <c r="AT583" s="859"/>
      <c r="AU583" s="859"/>
      <c r="AV583" s="859"/>
      <c r="AW583" s="859"/>
      <c r="AX583" s="859"/>
      <c r="AY583" s="859"/>
      <c r="AZ583" s="859"/>
      <c r="BA583" s="859"/>
      <c r="BB583" s="859"/>
      <c r="BC583" s="859"/>
      <c r="BD583" s="859"/>
      <c r="BE583" s="859"/>
      <c r="BF583" s="859"/>
      <c r="BG583" s="859"/>
      <c r="BH583" s="859"/>
      <c r="BI583" s="859"/>
      <c r="BJ583" s="859"/>
    </row>
    <row r="584" spans="17:62" s="875" customFormat="1">
      <c r="Q584" s="859"/>
      <c r="R584" s="859"/>
      <c r="S584" s="859"/>
      <c r="T584" s="859"/>
      <c r="U584" s="859"/>
      <c r="V584" s="859"/>
      <c r="W584" s="877"/>
      <c r="X584" s="859"/>
      <c r="Y584" s="859"/>
      <c r="Z584" s="859"/>
      <c r="AA584" s="859"/>
      <c r="AB584" s="859"/>
      <c r="AC584" s="859"/>
      <c r="AD584" s="859"/>
      <c r="AE584" s="859"/>
      <c r="AF584" s="859"/>
      <c r="AG584" s="859"/>
      <c r="AH584" s="859"/>
      <c r="AI584" s="859"/>
      <c r="AJ584" s="859"/>
      <c r="AK584" s="859"/>
      <c r="AL584" s="859"/>
      <c r="AM584" s="859"/>
      <c r="AN584" s="859"/>
      <c r="AO584" s="859"/>
      <c r="AP584" s="859"/>
      <c r="AQ584" s="859"/>
      <c r="AR584" s="859"/>
      <c r="AS584" s="859"/>
      <c r="AT584" s="859"/>
      <c r="AU584" s="859"/>
      <c r="AV584" s="859"/>
      <c r="AW584" s="859"/>
      <c r="AX584" s="859"/>
      <c r="AY584" s="859"/>
      <c r="AZ584" s="859"/>
      <c r="BA584" s="859"/>
      <c r="BB584" s="859"/>
      <c r="BC584" s="859"/>
      <c r="BD584" s="859"/>
      <c r="BE584" s="859"/>
      <c r="BF584" s="859"/>
      <c r="BG584" s="859"/>
      <c r="BH584" s="859"/>
      <c r="BI584" s="859"/>
      <c r="BJ584" s="859"/>
    </row>
    <row r="585" spans="17:62" s="875" customFormat="1">
      <c r="Q585" s="859"/>
      <c r="R585" s="859"/>
      <c r="S585" s="859"/>
      <c r="T585" s="859"/>
      <c r="U585" s="859"/>
      <c r="V585" s="859"/>
      <c r="W585" s="877"/>
      <c r="X585" s="859"/>
      <c r="Y585" s="859"/>
      <c r="Z585" s="859"/>
      <c r="AA585" s="859"/>
      <c r="AB585" s="859"/>
      <c r="AC585" s="859"/>
      <c r="AD585" s="859"/>
      <c r="AE585" s="859"/>
      <c r="AF585" s="859"/>
      <c r="AG585" s="859"/>
      <c r="AH585" s="859"/>
      <c r="AI585" s="859"/>
      <c r="AJ585" s="859"/>
      <c r="AK585" s="859"/>
      <c r="AL585" s="859"/>
      <c r="AM585" s="859"/>
      <c r="AN585" s="859"/>
      <c r="AO585" s="859"/>
      <c r="AP585" s="859"/>
      <c r="AQ585" s="859"/>
      <c r="AR585" s="859"/>
      <c r="AS585" s="859"/>
      <c r="AT585" s="859"/>
      <c r="AU585" s="859"/>
      <c r="AV585" s="859"/>
      <c r="AW585" s="859"/>
      <c r="AX585" s="859"/>
      <c r="AY585" s="859"/>
      <c r="AZ585" s="859"/>
      <c r="BA585" s="859"/>
      <c r="BB585" s="859"/>
      <c r="BC585" s="859"/>
      <c r="BD585" s="859"/>
      <c r="BE585" s="859"/>
      <c r="BF585" s="859"/>
      <c r="BG585" s="859"/>
      <c r="BH585" s="859"/>
      <c r="BI585" s="859"/>
      <c r="BJ585" s="859"/>
    </row>
    <row r="586" spans="17:62" s="875" customFormat="1">
      <c r="Q586" s="859"/>
      <c r="R586" s="859"/>
      <c r="S586" s="859"/>
      <c r="T586" s="859"/>
      <c r="U586" s="859"/>
      <c r="V586" s="859"/>
      <c r="W586" s="877"/>
      <c r="X586" s="859"/>
      <c r="Y586" s="859"/>
      <c r="Z586" s="859"/>
      <c r="AA586" s="859"/>
      <c r="AB586" s="859"/>
      <c r="AC586" s="859"/>
      <c r="AD586" s="859"/>
      <c r="AE586" s="859"/>
      <c r="AF586" s="859"/>
      <c r="AG586" s="859"/>
      <c r="AH586" s="859"/>
      <c r="AI586" s="859"/>
      <c r="AJ586" s="859"/>
      <c r="AK586" s="859"/>
      <c r="AL586" s="859"/>
      <c r="AM586" s="859"/>
      <c r="AN586" s="859"/>
      <c r="AO586" s="859"/>
      <c r="AP586" s="859"/>
      <c r="AQ586" s="859"/>
      <c r="AR586" s="859"/>
      <c r="AS586" s="859"/>
      <c r="AT586" s="859"/>
      <c r="AU586" s="859"/>
      <c r="AV586" s="859"/>
      <c r="AW586" s="859"/>
      <c r="AX586" s="859"/>
      <c r="AY586" s="859"/>
      <c r="AZ586" s="859"/>
      <c r="BA586" s="859"/>
      <c r="BB586" s="859"/>
      <c r="BC586" s="859"/>
      <c r="BD586" s="859"/>
      <c r="BE586" s="859"/>
      <c r="BF586" s="859"/>
      <c r="BG586" s="859"/>
      <c r="BH586" s="859"/>
      <c r="BI586" s="859"/>
      <c r="BJ586" s="859"/>
    </row>
    <row r="587" spans="17:62" s="875" customFormat="1">
      <c r="Q587" s="859"/>
      <c r="R587" s="859"/>
      <c r="S587" s="859"/>
      <c r="T587" s="859"/>
      <c r="U587" s="859"/>
      <c r="V587" s="859"/>
      <c r="W587" s="877"/>
      <c r="X587" s="859"/>
      <c r="Y587" s="859"/>
      <c r="Z587" s="859"/>
      <c r="AA587" s="859"/>
      <c r="AB587" s="859"/>
      <c r="AC587" s="859"/>
      <c r="AD587" s="859"/>
      <c r="AE587" s="859"/>
      <c r="AF587" s="859"/>
      <c r="AG587" s="859"/>
      <c r="AH587" s="859"/>
      <c r="AI587" s="859"/>
      <c r="AJ587" s="859"/>
      <c r="AK587" s="859"/>
      <c r="AL587" s="859"/>
      <c r="AM587" s="859"/>
      <c r="AN587" s="859"/>
      <c r="AO587" s="859"/>
      <c r="AP587" s="859"/>
      <c r="AQ587" s="859"/>
      <c r="AR587" s="859"/>
      <c r="AS587" s="859"/>
      <c r="AT587" s="859"/>
      <c r="AU587" s="859"/>
      <c r="AV587" s="859"/>
      <c r="AW587" s="859"/>
      <c r="AX587" s="859"/>
      <c r="AY587" s="859"/>
      <c r="AZ587" s="859"/>
      <c r="BA587" s="859"/>
      <c r="BB587" s="859"/>
      <c r="BC587" s="859"/>
      <c r="BD587" s="859"/>
      <c r="BE587" s="859"/>
      <c r="BF587" s="859"/>
      <c r="BG587" s="859"/>
      <c r="BH587" s="859"/>
      <c r="BI587" s="859"/>
      <c r="BJ587" s="859"/>
    </row>
    <row r="588" spans="17:62" s="875" customFormat="1">
      <c r="Q588" s="859"/>
      <c r="R588" s="859"/>
      <c r="S588" s="859"/>
      <c r="T588" s="859"/>
      <c r="U588" s="859"/>
      <c r="V588" s="859"/>
      <c r="W588" s="877"/>
      <c r="X588" s="859"/>
      <c r="Y588" s="859"/>
      <c r="Z588" s="859"/>
      <c r="AA588" s="859"/>
      <c r="AB588" s="859"/>
      <c r="AC588" s="859"/>
      <c r="AD588" s="859"/>
      <c r="AE588" s="859"/>
      <c r="AF588" s="859"/>
      <c r="AG588" s="859"/>
      <c r="AH588" s="859"/>
      <c r="AI588" s="859"/>
      <c r="AJ588" s="859"/>
      <c r="AK588" s="859"/>
      <c r="AL588" s="859"/>
      <c r="AM588" s="859"/>
      <c r="AN588" s="859"/>
      <c r="AO588" s="859"/>
      <c r="AP588" s="859"/>
      <c r="AQ588" s="859"/>
      <c r="AR588" s="859"/>
      <c r="AS588" s="859"/>
      <c r="AT588" s="859"/>
      <c r="AU588" s="859"/>
      <c r="AV588" s="859"/>
      <c r="AW588" s="859"/>
      <c r="AX588" s="859"/>
      <c r="AY588" s="859"/>
      <c r="AZ588" s="859"/>
      <c r="BA588" s="859"/>
      <c r="BB588" s="859"/>
      <c r="BC588" s="859"/>
      <c r="BD588" s="859"/>
      <c r="BE588" s="859"/>
      <c r="BF588" s="859"/>
      <c r="BG588" s="859"/>
      <c r="BH588" s="859"/>
      <c r="BI588" s="859"/>
      <c r="BJ588" s="859"/>
    </row>
    <row r="589" spans="17:62" s="875" customFormat="1">
      <c r="Q589" s="859"/>
      <c r="R589" s="859"/>
      <c r="S589" s="859"/>
      <c r="T589" s="859"/>
      <c r="U589" s="859"/>
      <c r="V589" s="859"/>
      <c r="W589" s="877"/>
      <c r="X589" s="859"/>
      <c r="Y589" s="859"/>
      <c r="Z589" s="859"/>
      <c r="AA589" s="859"/>
      <c r="AB589" s="859"/>
      <c r="AC589" s="859"/>
      <c r="AD589" s="859"/>
      <c r="AE589" s="859"/>
      <c r="AF589" s="859"/>
      <c r="AG589" s="859"/>
      <c r="AH589" s="859"/>
      <c r="AI589" s="859"/>
      <c r="AJ589" s="859"/>
      <c r="AK589" s="859"/>
      <c r="AL589" s="859"/>
      <c r="AM589" s="859"/>
      <c r="AN589" s="859"/>
      <c r="AO589" s="859"/>
      <c r="AP589" s="859"/>
      <c r="AQ589" s="859"/>
      <c r="AR589" s="859"/>
      <c r="AS589" s="859"/>
      <c r="AT589" s="859"/>
      <c r="AU589" s="859"/>
      <c r="AV589" s="859"/>
      <c r="AW589" s="859"/>
      <c r="AX589" s="859"/>
      <c r="AY589" s="859"/>
      <c r="AZ589" s="859"/>
      <c r="BA589" s="859"/>
      <c r="BB589" s="859"/>
      <c r="BC589" s="859"/>
      <c r="BD589" s="859"/>
      <c r="BE589" s="859"/>
      <c r="BF589" s="859"/>
      <c r="BG589" s="859"/>
      <c r="BH589" s="859"/>
      <c r="BI589" s="859"/>
      <c r="BJ589" s="859"/>
    </row>
    <row r="590" spans="17:62" s="875" customFormat="1">
      <c r="Q590" s="859"/>
      <c r="R590" s="859"/>
      <c r="S590" s="859"/>
      <c r="T590" s="859"/>
      <c r="U590" s="859"/>
      <c r="V590" s="859"/>
      <c r="W590" s="877"/>
      <c r="X590" s="859"/>
      <c r="Y590" s="859"/>
      <c r="Z590" s="859"/>
      <c r="AA590" s="859"/>
      <c r="AB590" s="859"/>
      <c r="AC590" s="859"/>
      <c r="AD590" s="859"/>
      <c r="AE590" s="859"/>
      <c r="AF590" s="859"/>
      <c r="AG590" s="859"/>
      <c r="AH590" s="859"/>
      <c r="AI590" s="859"/>
      <c r="AJ590" s="859"/>
      <c r="AK590" s="859"/>
      <c r="AL590" s="859"/>
      <c r="AM590" s="859"/>
      <c r="AN590" s="859"/>
      <c r="AO590" s="859"/>
      <c r="AP590" s="859"/>
      <c r="AQ590" s="859"/>
      <c r="AR590" s="859"/>
      <c r="AS590" s="859"/>
      <c r="AT590" s="859"/>
      <c r="AU590" s="859"/>
      <c r="AV590" s="859"/>
      <c r="AW590" s="859"/>
      <c r="AX590" s="859"/>
      <c r="AY590" s="859"/>
      <c r="AZ590" s="859"/>
      <c r="BA590" s="859"/>
      <c r="BB590" s="859"/>
      <c r="BC590" s="859"/>
      <c r="BD590" s="859"/>
      <c r="BE590" s="859"/>
      <c r="BF590" s="859"/>
      <c r="BG590" s="859"/>
      <c r="BH590" s="859"/>
      <c r="BI590" s="859"/>
      <c r="BJ590" s="859"/>
    </row>
    <row r="591" spans="17:62" s="875" customFormat="1">
      <c r="Q591" s="859"/>
      <c r="R591" s="859"/>
      <c r="S591" s="859"/>
      <c r="T591" s="859"/>
      <c r="U591" s="859"/>
      <c r="V591" s="859"/>
      <c r="W591" s="877"/>
      <c r="X591" s="859"/>
      <c r="Y591" s="859"/>
      <c r="Z591" s="859"/>
      <c r="AA591" s="859"/>
      <c r="AB591" s="859"/>
      <c r="AC591" s="859"/>
      <c r="AD591" s="859"/>
      <c r="AE591" s="859"/>
      <c r="AF591" s="859"/>
      <c r="AG591" s="859"/>
      <c r="AH591" s="859"/>
      <c r="AI591" s="859"/>
      <c r="AJ591" s="859"/>
      <c r="AK591" s="859"/>
      <c r="AL591" s="859"/>
      <c r="AM591" s="859"/>
      <c r="AN591" s="859"/>
      <c r="AO591" s="859"/>
      <c r="AP591" s="859"/>
      <c r="AQ591" s="859"/>
      <c r="AR591" s="859"/>
      <c r="AS591" s="859"/>
      <c r="AT591" s="859"/>
      <c r="AU591" s="859"/>
      <c r="AV591" s="859"/>
      <c r="AW591" s="859"/>
      <c r="AX591" s="859"/>
      <c r="AY591" s="859"/>
      <c r="AZ591" s="859"/>
      <c r="BA591" s="859"/>
      <c r="BB591" s="859"/>
      <c r="BC591" s="859"/>
      <c r="BD591" s="859"/>
      <c r="BE591" s="859"/>
      <c r="BF591" s="859"/>
      <c r="BG591" s="859"/>
      <c r="BH591" s="859"/>
      <c r="BI591" s="859"/>
      <c r="BJ591" s="859"/>
    </row>
    <row r="592" spans="17:62" s="875" customFormat="1">
      <c r="Q592" s="859"/>
      <c r="R592" s="859"/>
      <c r="S592" s="859"/>
      <c r="T592" s="859"/>
      <c r="U592" s="859"/>
      <c r="V592" s="859"/>
      <c r="W592" s="877"/>
      <c r="X592" s="859"/>
      <c r="Y592" s="859"/>
      <c r="Z592" s="859"/>
      <c r="AA592" s="859"/>
      <c r="AB592" s="859"/>
      <c r="AC592" s="859"/>
      <c r="AD592" s="859"/>
      <c r="AE592" s="859"/>
      <c r="AF592" s="859"/>
      <c r="AG592" s="859"/>
      <c r="AH592" s="859"/>
      <c r="AI592" s="859"/>
      <c r="AJ592" s="859"/>
      <c r="AK592" s="859"/>
      <c r="AL592" s="859"/>
      <c r="AM592" s="859"/>
      <c r="AN592" s="859"/>
      <c r="AO592" s="859"/>
      <c r="AP592" s="859"/>
      <c r="AQ592" s="859"/>
      <c r="AR592" s="859"/>
      <c r="AS592" s="859"/>
      <c r="AT592" s="859"/>
      <c r="AU592" s="859"/>
      <c r="AV592" s="859"/>
      <c r="AW592" s="859"/>
      <c r="AX592" s="859"/>
      <c r="AY592" s="859"/>
      <c r="AZ592" s="859"/>
      <c r="BA592" s="859"/>
      <c r="BB592" s="859"/>
      <c r="BC592" s="859"/>
      <c r="BD592" s="859"/>
      <c r="BE592" s="859"/>
      <c r="BF592" s="859"/>
      <c r="BG592" s="859"/>
      <c r="BH592" s="859"/>
      <c r="BI592" s="859"/>
      <c r="BJ592" s="859"/>
    </row>
    <row r="593" spans="17:62" s="875" customFormat="1">
      <c r="Q593" s="859"/>
      <c r="R593" s="859"/>
      <c r="S593" s="859"/>
      <c r="T593" s="859"/>
      <c r="U593" s="859"/>
      <c r="V593" s="859"/>
      <c r="W593" s="877"/>
      <c r="X593" s="859"/>
      <c r="Y593" s="859"/>
      <c r="Z593" s="859"/>
      <c r="AA593" s="859"/>
      <c r="AB593" s="859"/>
      <c r="AC593" s="859"/>
      <c r="AD593" s="859"/>
      <c r="AE593" s="859"/>
      <c r="AF593" s="859"/>
      <c r="AG593" s="859"/>
      <c r="AH593" s="859"/>
      <c r="AI593" s="859"/>
      <c r="AJ593" s="859"/>
      <c r="AK593" s="859"/>
      <c r="AL593" s="859"/>
      <c r="AM593" s="859"/>
      <c r="AN593" s="859"/>
      <c r="AO593" s="859"/>
      <c r="AP593" s="859"/>
      <c r="AQ593" s="859"/>
      <c r="AR593" s="859"/>
      <c r="AS593" s="859"/>
      <c r="AT593" s="859"/>
      <c r="AU593" s="859"/>
      <c r="AV593" s="859"/>
      <c r="AW593" s="859"/>
      <c r="AX593" s="859"/>
      <c r="AY593" s="859"/>
      <c r="AZ593" s="859"/>
      <c r="BA593" s="859"/>
      <c r="BB593" s="859"/>
      <c r="BC593" s="859"/>
      <c r="BD593" s="859"/>
      <c r="BE593" s="859"/>
      <c r="BF593" s="859"/>
      <c r="BG593" s="859"/>
      <c r="BH593" s="859"/>
      <c r="BI593" s="859"/>
      <c r="BJ593" s="859"/>
    </row>
    <row r="594" spans="17:62" s="875" customFormat="1">
      <c r="Q594" s="859"/>
      <c r="R594" s="859"/>
      <c r="S594" s="859"/>
      <c r="T594" s="859"/>
      <c r="U594" s="859"/>
      <c r="V594" s="859"/>
      <c r="W594" s="877"/>
      <c r="X594" s="859"/>
      <c r="Y594" s="859"/>
      <c r="Z594" s="859"/>
      <c r="AA594" s="859"/>
      <c r="AB594" s="859"/>
      <c r="AC594" s="859"/>
      <c r="AD594" s="859"/>
      <c r="AE594" s="859"/>
      <c r="AF594" s="859"/>
      <c r="AG594" s="859"/>
      <c r="AH594" s="859"/>
      <c r="AI594" s="859"/>
      <c r="AJ594" s="859"/>
      <c r="AK594" s="859"/>
      <c r="AL594" s="859"/>
      <c r="AM594" s="859"/>
      <c r="AN594" s="859"/>
      <c r="AO594" s="859"/>
      <c r="AP594" s="859"/>
      <c r="AQ594" s="859"/>
      <c r="AR594" s="859"/>
      <c r="AS594" s="859"/>
      <c r="AT594" s="859"/>
      <c r="AU594" s="859"/>
      <c r="AV594" s="859"/>
      <c r="AW594" s="859"/>
      <c r="AX594" s="859"/>
      <c r="AY594" s="859"/>
      <c r="AZ594" s="859"/>
      <c r="BA594" s="859"/>
      <c r="BB594" s="859"/>
      <c r="BC594" s="859"/>
      <c r="BD594" s="859"/>
      <c r="BE594" s="859"/>
      <c r="BF594" s="859"/>
      <c r="BG594" s="859"/>
      <c r="BH594" s="859"/>
      <c r="BI594" s="859"/>
      <c r="BJ594" s="859"/>
    </row>
    <row r="595" spans="17:62" s="875" customFormat="1">
      <c r="Q595" s="859"/>
      <c r="R595" s="859"/>
      <c r="S595" s="859"/>
      <c r="T595" s="859"/>
      <c r="U595" s="859"/>
      <c r="V595" s="859"/>
      <c r="W595" s="877"/>
      <c r="X595" s="859"/>
      <c r="Y595" s="859"/>
      <c r="Z595" s="859"/>
      <c r="AA595" s="859"/>
      <c r="AB595" s="859"/>
      <c r="AC595" s="859"/>
      <c r="AD595" s="859"/>
      <c r="AE595" s="859"/>
      <c r="AF595" s="859"/>
      <c r="AG595" s="859"/>
      <c r="AH595" s="859"/>
      <c r="AI595" s="859"/>
      <c r="AJ595" s="859"/>
      <c r="AK595" s="859"/>
      <c r="AL595" s="859"/>
      <c r="AM595" s="859"/>
      <c r="AN595" s="859"/>
      <c r="AO595" s="859"/>
      <c r="AP595" s="859"/>
      <c r="AQ595" s="859"/>
      <c r="AR595" s="859"/>
      <c r="AS595" s="859"/>
      <c r="AT595" s="859"/>
      <c r="AU595" s="859"/>
      <c r="AV595" s="859"/>
      <c r="AW595" s="859"/>
      <c r="AX595" s="859"/>
      <c r="AY595" s="859"/>
      <c r="AZ595" s="859"/>
      <c r="BA595" s="859"/>
      <c r="BB595" s="859"/>
      <c r="BC595" s="859"/>
      <c r="BD595" s="859"/>
      <c r="BE595" s="859"/>
      <c r="BF595" s="859"/>
      <c r="BG595" s="859"/>
      <c r="BH595" s="859"/>
      <c r="BI595" s="859"/>
      <c r="BJ595" s="859"/>
    </row>
    <row r="596" spans="17:62" s="875" customFormat="1">
      <c r="Q596" s="859"/>
      <c r="R596" s="859"/>
      <c r="S596" s="859"/>
      <c r="T596" s="859"/>
      <c r="U596" s="859"/>
      <c r="V596" s="859"/>
      <c r="W596" s="877"/>
      <c r="X596" s="859"/>
      <c r="Y596" s="859"/>
      <c r="Z596" s="859"/>
      <c r="AA596" s="859"/>
      <c r="AB596" s="859"/>
      <c r="AC596" s="859"/>
      <c r="AD596" s="859"/>
      <c r="AE596" s="859"/>
      <c r="AF596" s="859"/>
      <c r="AG596" s="859"/>
      <c r="AH596" s="859"/>
      <c r="AI596" s="859"/>
      <c r="AJ596" s="859"/>
      <c r="AK596" s="859"/>
      <c r="AL596" s="859"/>
      <c r="AM596" s="859"/>
      <c r="AN596" s="859"/>
      <c r="AO596" s="859"/>
      <c r="AP596" s="859"/>
      <c r="AQ596" s="859"/>
      <c r="AR596" s="859"/>
      <c r="AS596" s="859"/>
      <c r="AT596" s="859"/>
      <c r="AU596" s="859"/>
      <c r="AV596" s="859"/>
      <c r="AW596" s="859"/>
      <c r="AX596" s="859"/>
      <c r="AY596" s="859"/>
      <c r="AZ596" s="859"/>
      <c r="BA596" s="859"/>
      <c r="BB596" s="859"/>
      <c r="BC596" s="859"/>
      <c r="BD596" s="859"/>
      <c r="BE596" s="859"/>
      <c r="BF596" s="859"/>
      <c r="BG596" s="859"/>
      <c r="BH596" s="859"/>
      <c r="BI596" s="859"/>
      <c r="BJ596" s="859"/>
    </row>
    <row r="597" spans="17:62" s="875" customFormat="1">
      <c r="Q597" s="859"/>
      <c r="R597" s="859"/>
      <c r="S597" s="859"/>
      <c r="T597" s="859"/>
      <c r="U597" s="859"/>
      <c r="V597" s="859"/>
      <c r="W597" s="877"/>
      <c r="X597" s="859"/>
      <c r="Y597" s="859"/>
      <c r="Z597" s="859"/>
      <c r="AA597" s="859"/>
      <c r="AB597" s="859"/>
      <c r="AC597" s="859"/>
      <c r="AD597" s="859"/>
      <c r="AE597" s="859"/>
      <c r="AF597" s="859"/>
      <c r="AG597" s="859"/>
      <c r="AH597" s="859"/>
      <c r="AI597" s="859"/>
      <c r="AJ597" s="859"/>
      <c r="AK597" s="859"/>
      <c r="AL597" s="859"/>
      <c r="AM597" s="859"/>
      <c r="AN597" s="859"/>
      <c r="AO597" s="859"/>
      <c r="AP597" s="859"/>
      <c r="AQ597" s="859"/>
      <c r="AR597" s="859"/>
      <c r="AS597" s="859"/>
      <c r="AT597" s="859"/>
      <c r="AU597" s="859"/>
      <c r="AV597" s="859"/>
      <c r="AW597" s="859"/>
      <c r="AX597" s="859"/>
      <c r="AY597" s="859"/>
      <c r="AZ597" s="859"/>
      <c r="BA597" s="859"/>
      <c r="BB597" s="859"/>
      <c r="BC597" s="859"/>
      <c r="BD597" s="859"/>
      <c r="BE597" s="859"/>
      <c r="BF597" s="859"/>
      <c r="BG597" s="859"/>
      <c r="BH597" s="859"/>
      <c r="BI597" s="859"/>
      <c r="BJ597" s="859"/>
    </row>
    <row r="598" spans="17:62" s="875" customFormat="1">
      <c r="Q598" s="859"/>
      <c r="R598" s="859"/>
      <c r="S598" s="859"/>
      <c r="T598" s="859"/>
      <c r="U598" s="859"/>
      <c r="V598" s="859"/>
      <c r="W598" s="877"/>
      <c r="X598" s="859"/>
      <c r="Y598" s="859"/>
      <c r="Z598" s="859"/>
      <c r="AA598" s="859"/>
      <c r="AB598" s="859"/>
      <c r="AC598" s="859"/>
      <c r="AD598" s="859"/>
      <c r="AE598" s="859"/>
      <c r="AF598" s="859"/>
      <c r="AG598" s="859"/>
      <c r="AH598" s="859"/>
      <c r="AI598" s="859"/>
      <c r="AJ598" s="859"/>
      <c r="AK598" s="859"/>
      <c r="AL598" s="859"/>
      <c r="AM598" s="859"/>
      <c r="AN598" s="859"/>
      <c r="AO598" s="859"/>
      <c r="AP598" s="859"/>
      <c r="AQ598" s="859"/>
      <c r="AR598" s="859"/>
      <c r="AS598" s="859"/>
      <c r="AT598" s="859"/>
      <c r="AU598" s="859"/>
      <c r="AV598" s="859"/>
      <c r="AW598" s="859"/>
      <c r="AX598" s="859"/>
      <c r="AY598" s="859"/>
      <c r="AZ598" s="859"/>
      <c r="BA598" s="859"/>
      <c r="BB598" s="859"/>
      <c r="BC598" s="859"/>
      <c r="BD598" s="859"/>
      <c r="BE598" s="859"/>
      <c r="BF598" s="859"/>
      <c r="BG598" s="859"/>
      <c r="BH598" s="859"/>
      <c r="BI598" s="859"/>
      <c r="BJ598" s="859"/>
    </row>
    <row r="599" spans="17:62" s="875" customFormat="1">
      <c r="Q599" s="859"/>
      <c r="R599" s="859"/>
      <c r="S599" s="859"/>
      <c r="T599" s="859"/>
      <c r="U599" s="859"/>
      <c r="V599" s="859"/>
      <c r="W599" s="877"/>
      <c r="X599" s="859"/>
      <c r="Y599" s="859"/>
      <c r="Z599" s="859"/>
      <c r="AA599" s="859"/>
      <c r="AB599" s="859"/>
      <c r="AC599" s="859"/>
      <c r="AD599" s="859"/>
      <c r="AE599" s="859"/>
      <c r="AF599" s="859"/>
      <c r="AG599" s="859"/>
      <c r="AH599" s="859"/>
      <c r="AI599" s="859"/>
      <c r="AJ599" s="859"/>
      <c r="AK599" s="859"/>
      <c r="AL599" s="859"/>
      <c r="AM599" s="859"/>
      <c r="AN599" s="859"/>
      <c r="AO599" s="859"/>
      <c r="AP599" s="859"/>
      <c r="AQ599" s="859"/>
      <c r="AR599" s="859"/>
      <c r="AS599" s="859"/>
      <c r="AT599" s="859"/>
      <c r="AU599" s="859"/>
      <c r="AV599" s="859"/>
      <c r="AW599" s="859"/>
      <c r="AX599" s="859"/>
      <c r="AY599" s="859"/>
      <c r="AZ599" s="859"/>
      <c r="BA599" s="859"/>
      <c r="BB599" s="859"/>
      <c r="BC599" s="859"/>
      <c r="BD599" s="859"/>
      <c r="BE599" s="859"/>
      <c r="BF599" s="859"/>
      <c r="BG599" s="859"/>
      <c r="BH599" s="859"/>
      <c r="BI599" s="859"/>
      <c r="BJ599" s="859"/>
    </row>
    <row r="600" spans="17:62" s="875" customFormat="1">
      <c r="Q600" s="859"/>
      <c r="R600" s="859"/>
      <c r="S600" s="859"/>
      <c r="T600" s="859"/>
      <c r="U600" s="859"/>
      <c r="V600" s="859"/>
      <c r="W600" s="877"/>
      <c r="X600" s="859"/>
      <c r="Y600" s="859"/>
      <c r="Z600" s="859"/>
      <c r="AA600" s="859"/>
      <c r="AB600" s="859"/>
      <c r="AC600" s="859"/>
      <c r="AD600" s="859"/>
      <c r="AE600" s="859"/>
      <c r="AF600" s="859"/>
      <c r="AG600" s="859"/>
      <c r="AH600" s="859"/>
      <c r="AI600" s="859"/>
      <c r="AJ600" s="859"/>
      <c r="AK600" s="859"/>
      <c r="AL600" s="859"/>
      <c r="AM600" s="859"/>
      <c r="AN600" s="859"/>
      <c r="AO600" s="859"/>
      <c r="AP600" s="859"/>
      <c r="AQ600" s="859"/>
      <c r="AR600" s="859"/>
      <c r="AS600" s="859"/>
      <c r="AT600" s="859"/>
      <c r="AU600" s="859"/>
      <c r="AV600" s="859"/>
      <c r="AW600" s="859"/>
      <c r="AX600" s="859"/>
      <c r="AY600" s="859"/>
      <c r="AZ600" s="859"/>
      <c r="BA600" s="859"/>
      <c r="BB600" s="859"/>
      <c r="BC600" s="859"/>
      <c r="BD600" s="859"/>
      <c r="BE600" s="859"/>
      <c r="BF600" s="859"/>
      <c r="BG600" s="859"/>
      <c r="BH600" s="859"/>
      <c r="BI600" s="859"/>
      <c r="BJ600" s="859"/>
    </row>
    <row r="601" spans="17:62" s="875" customFormat="1">
      <c r="Q601" s="859"/>
      <c r="R601" s="859"/>
      <c r="S601" s="859"/>
      <c r="T601" s="859"/>
      <c r="U601" s="859"/>
      <c r="V601" s="859"/>
      <c r="W601" s="877"/>
      <c r="X601" s="859"/>
      <c r="Y601" s="859"/>
      <c r="Z601" s="859"/>
      <c r="AA601" s="859"/>
      <c r="AB601" s="859"/>
      <c r="AC601" s="859"/>
      <c r="AD601" s="859"/>
      <c r="AE601" s="859"/>
      <c r="AF601" s="859"/>
      <c r="AG601" s="859"/>
      <c r="AH601" s="859"/>
      <c r="AI601" s="859"/>
      <c r="AJ601" s="859"/>
      <c r="AK601" s="859"/>
      <c r="AL601" s="859"/>
      <c r="AM601" s="859"/>
      <c r="AN601" s="859"/>
      <c r="AO601" s="859"/>
      <c r="AP601" s="859"/>
      <c r="AQ601" s="859"/>
      <c r="AR601" s="859"/>
      <c r="AS601" s="859"/>
      <c r="AT601" s="859"/>
      <c r="AU601" s="859"/>
      <c r="AV601" s="859"/>
      <c r="AW601" s="859"/>
      <c r="AX601" s="859"/>
      <c r="AY601" s="859"/>
      <c r="AZ601" s="859"/>
      <c r="BA601" s="859"/>
      <c r="BB601" s="859"/>
      <c r="BC601" s="859"/>
      <c r="BD601" s="859"/>
      <c r="BE601" s="859"/>
      <c r="BF601" s="859"/>
      <c r="BG601" s="859"/>
      <c r="BH601" s="859"/>
      <c r="BI601" s="859"/>
      <c r="BJ601" s="859"/>
    </row>
    <row r="602" spans="17:62" s="875" customFormat="1">
      <c r="Q602" s="859"/>
      <c r="R602" s="859"/>
      <c r="S602" s="859"/>
      <c r="T602" s="859"/>
      <c r="U602" s="859"/>
      <c r="V602" s="859"/>
      <c r="W602" s="877"/>
      <c r="X602" s="859"/>
      <c r="Y602" s="859"/>
      <c r="Z602" s="859"/>
      <c r="AA602" s="859"/>
      <c r="AB602" s="859"/>
      <c r="AC602" s="859"/>
      <c r="AD602" s="859"/>
      <c r="AE602" s="859"/>
      <c r="AF602" s="859"/>
      <c r="AG602" s="859"/>
      <c r="AH602" s="859"/>
      <c r="AI602" s="859"/>
      <c r="AJ602" s="859"/>
      <c r="AK602" s="859"/>
      <c r="AL602" s="859"/>
      <c r="AM602" s="859"/>
      <c r="AN602" s="859"/>
      <c r="AO602" s="859"/>
      <c r="AP602" s="859"/>
      <c r="AQ602" s="859"/>
      <c r="AR602" s="859"/>
      <c r="AS602" s="859"/>
      <c r="AT602" s="859"/>
      <c r="AU602" s="859"/>
      <c r="AV602" s="859"/>
      <c r="AW602" s="859"/>
      <c r="AX602" s="859"/>
      <c r="AY602" s="859"/>
      <c r="AZ602" s="859"/>
      <c r="BA602" s="859"/>
      <c r="BB602" s="859"/>
      <c r="BC602" s="859"/>
      <c r="BD602" s="859"/>
      <c r="BE602" s="859"/>
      <c r="BF602" s="859"/>
      <c r="BG602" s="859"/>
      <c r="BH602" s="859"/>
      <c r="BI602" s="859"/>
      <c r="BJ602" s="859"/>
    </row>
    <row r="603" spans="17:62" s="875" customFormat="1">
      <c r="Q603" s="859"/>
      <c r="R603" s="859"/>
      <c r="S603" s="859"/>
      <c r="T603" s="859"/>
      <c r="U603" s="859"/>
      <c r="V603" s="859"/>
      <c r="W603" s="877"/>
      <c r="X603" s="859"/>
      <c r="Y603" s="859"/>
      <c r="Z603" s="859"/>
      <c r="AA603" s="859"/>
      <c r="AB603" s="859"/>
      <c r="AC603" s="859"/>
      <c r="AD603" s="859"/>
      <c r="AE603" s="859"/>
      <c r="AF603" s="859"/>
      <c r="AG603" s="859"/>
      <c r="AH603" s="859"/>
      <c r="AI603" s="859"/>
      <c r="AJ603" s="859"/>
      <c r="AK603" s="859"/>
      <c r="AL603" s="859"/>
      <c r="AM603" s="859"/>
      <c r="AN603" s="859"/>
      <c r="AO603" s="859"/>
      <c r="AP603" s="859"/>
      <c r="AQ603" s="859"/>
      <c r="AR603" s="859"/>
      <c r="AS603" s="859"/>
      <c r="AT603" s="859"/>
      <c r="AU603" s="859"/>
      <c r="AV603" s="859"/>
      <c r="AW603" s="859"/>
      <c r="AX603" s="859"/>
      <c r="AY603" s="859"/>
      <c r="AZ603" s="859"/>
      <c r="BA603" s="859"/>
      <c r="BB603" s="859"/>
      <c r="BC603" s="859"/>
      <c r="BD603" s="859"/>
      <c r="BE603" s="859"/>
      <c r="BF603" s="859"/>
      <c r="BG603" s="859"/>
      <c r="BH603" s="859"/>
      <c r="BI603" s="859"/>
      <c r="BJ603" s="859"/>
    </row>
    <row r="604" spans="17:62" s="875" customFormat="1">
      <c r="Q604" s="859"/>
      <c r="R604" s="859"/>
      <c r="S604" s="859"/>
      <c r="T604" s="859"/>
      <c r="U604" s="859"/>
      <c r="V604" s="859"/>
      <c r="W604" s="877"/>
      <c r="X604" s="859"/>
      <c r="Y604" s="859"/>
      <c r="Z604" s="859"/>
      <c r="AA604" s="859"/>
      <c r="AB604" s="859"/>
      <c r="AC604" s="859"/>
      <c r="AD604" s="859"/>
      <c r="AE604" s="859"/>
      <c r="AF604" s="859"/>
      <c r="AG604" s="859"/>
      <c r="AH604" s="859"/>
      <c r="AI604" s="859"/>
      <c r="AJ604" s="859"/>
      <c r="AK604" s="859"/>
      <c r="AL604" s="859"/>
      <c r="AM604" s="859"/>
      <c r="AN604" s="859"/>
      <c r="AO604" s="859"/>
      <c r="AP604" s="859"/>
      <c r="AQ604" s="859"/>
      <c r="AR604" s="859"/>
      <c r="AS604" s="859"/>
      <c r="AT604" s="859"/>
      <c r="AU604" s="859"/>
      <c r="AV604" s="859"/>
      <c r="AW604" s="859"/>
      <c r="AX604" s="859"/>
      <c r="AY604" s="859"/>
      <c r="AZ604" s="859"/>
      <c r="BA604" s="859"/>
      <c r="BB604" s="859"/>
      <c r="BC604" s="859"/>
      <c r="BD604" s="859"/>
      <c r="BE604" s="859"/>
      <c r="BF604" s="859"/>
      <c r="BG604" s="859"/>
      <c r="BH604" s="859"/>
      <c r="BI604" s="859"/>
      <c r="BJ604" s="859"/>
    </row>
    <row r="605" spans="17:62" s="875" customFormat="1">
      <c r="Q605" s="859"/>
      <c r="R605" s="859"/>
      <c r="S605" s="859"/>
      <c r="T605" s="859"/>
      <c r="U605" s="859"/>
      <c r="V605" s="859"/>
      <c r="W605" s="877"/>
      <c r="X605" s="859"/>
      <c r="Y605" s="859"/>
      <c r="Z605" s="859"/>
      <c r="AA605" s="859"/>
      <c r="AB605" s="859"/>
      <c r="AC605" s="859"/>
      <c r="AD605" s="859"/>
      <c r="AE605" s="859"/>
      <c r="AF605" s="859"/>
      <c r="AG605" s="859"/>
      <c r="AH605" s="859"/>
      <c r="AI605" s="859"/>
      <c r="AJ605" s="859"/>
      <c r="AK605" s="859"/>
      <c r="AL605" s="859"/>
      <c r="AM605" s="859"/>
      <c r="AN605" s="859"/>
      <c r="AO605" s="859"/>
      <c r="AP605" s="859"/>
      <c r="AQ605" s="859"/>
      <c r="AR605" s="859"/>
      <c r="AS605" s="859"/>
      <c r="AT605" s="859"/>
      <c r="AU605" s="859"/>
      <c r="AV605" s="859"/>
      <c r="AW605" s="859"/>
      <c r="AX605" s="859"/>
      <c r="AY605" s="859"/>
      <c r="AZ605" s="859"/>
      <c r="BA605" s="859"/>
      <c r="BB605" s="859"/>
      <c r="BC605" s="859"/>
      <c r="BD605" s="859"/>
      <c r="BE605" s="859"/>
      <c r="BF605" s="859"/>
      <c r="BG605" s="859"/>
      <c r="BH605" s="859"/>
      <c r="BI605" s="859"/>
      <c r="BJ605" s="859"/>
    </row>
    <row r="606" spans="17:62" s="875" customFormat="1">
      <c r="Q606" s="859"/>
      <c r="R606" s="859"/>
      <c r="S606" s="859"/>
      <c r="T606" s="859"/>
      <c r="U606" s="859"/>
      <c r="V606" s="859"/>
      <c r="W606" s="877"/>
      <c r="X606" s="859"/>
      <c r="Y606" s="859"/>
      <c r="Z606" s="859"/>
      <c r="AA606" s="859"/>
      <c r="AB606" s="859"/>
      <c r="AC606" s="859"/>
      <c r="AD606" s="859"/>
      <c r="AE606" s="859"/>
      <c r="AF606" s="859"/>
      <c r="AG606" s="859"/>
      <c r="AH606" s="859"/>
      <c r="AI606" s="859"/>
      <c r="AJ606" s="859"/>
      <c r="AK606" s="859"/>
      <c r="AL606" s="859"/>
      <c r="AM606" s="859"/>
      <c r="AN606" s="859"/>
      <c r="AO606" s="859"/>
      <c r="AP606" s="859"/>
      <c r="AQ606" s="859"/>
      <c r="AR606" s="859"/>
      <c r="AS606" s="859"/>
      <c r="AT606" s="859"/>
      <c r="AU606" s="859"/>
      <c r="AV606" s="859"/>
      <c r="AW606" s="859"/>
      <c r="AX606" s="859"/>
      <c r="AY606" s="859"/>
      <c r="AZ606" s="859"/>
      <c r="BA606" s="859"/>
      <c r="BB606" s="859"/>
      <c r="BC606" s="859"/>
      <c r="BD606" s="859"/>
      <c r="BE606" s="859"/>
      <c r="BF606" s="859"/>
      <c r="BG606" s="859"/>
      <c r="BH606" s="859"/>
      <c r="BI606" s="859"/>
      <c r="BJ606" s="859"/>
    </row>
    <row r="607" spans="17:62" s="875" customFormat="1">
      <c r="Q607" s="859"/>
      <c r="R607" s="859"/>
      <c r="S607" s="859"/>
      <c r="T607" s="859"/>
      <c r="U607" s="859"/>
      <c r="V607" s="859"/>
      <c r="W607" s="877"/>
      <c r="X607" s="859"/>
      <c r="Y607" s="859"/>
      <c r="Z607" s="859"/>
      <c r="AA607" s="859"/>
      <c r="AB607" s="859"/>
      <c r="AC607" s="859"/>
      <c r="AD607" s="859"/>
      <c r="AE607" s="859"/>
      <c r="AF607" s="859"/>
      <c r="AG607" s="859"/>
      <c r="AH607" s="859"/>
      <c r="AI607" s="859"/>
      <c r="AJ607" s="859"/>
      <c r="AK607" s="859"/>
      <c r="AL607" s="859"/>
      <c r="AM607" s="859"/>
      <c r="AN607" s="859"/>
      <c r="AO607" s="859"/>
      <c r="AP607" s="859"/>
      <c r="AQ607" s="859"/>
      <c r="AR607" s="859"/>
      <c r="AS607" s="859"/>
      <c r="AT607" s="859"/>
      <c r="AU607" s="859"/>
      <c r="AV607" s="859"/>
      <c r="AW607" s="859"/>
      <c r="AX607" s="859"/>
      <c r="AY607" s="859"/>
      <c r="AZ607" s="859"/>
      <c r="BA607" s="859"/>
      <c r="BB607" s="859"/>
      <c r="BC607" s="859"/>
      <c r="BD607" s="859"/>
      <c r="BE607" s="859"/>
      <c r="BF607" s="859"/>
      <c r="BG607" s="859"/>
      <c r="BH607" s="859"/>
      <c r="BI607" s="859"/>
      <c r="BJ607" s="859"/>
    </row>
    <row r="608" spans="17:62" s="875" customFormat="1">
      <c r="Q608" s="859"/>
      <c r="R608" s="859"/>
      <c r="S608" s="859"/>
      <c r="T608" s="859"/>
      <c r="U608" s="859"/>
      <c r="V608" s="859"/>
      <c r="W608" s="877"/>
      <c r="X608" s="859"/>
      <c r="Y608" s="859"/>
      <c r="Z608" s="859"/>
      <c r="AA608" s="859"/>
      <c r="AB608" s="859"/>
      <c r="AC608" s="859"/>
      <c r="AD608" s="859"/>
      <c r="AE608" s="859"/>
      <c r="AF608" s="859"/>
      <c r="AG608" s="859"/>
      <c r="AH608" s="859"/>
      <c r="AI608" s="859"/>
      <c r="AJ608" s="859"/>
      <c r="AK608" s="859"/>
      <c r="AL608" s="859"/>
      <c r="AM608" s="859"/>
      <c r="AN608" s="859"/>
      <c r="AO608" s="859"/>
      <c r="AP608" s="859"/>
      <c r="AQ608" s="859"/>
      <c r="AR608" s="859"/>
      <c r="AS608" s="859"/>
      <c r="AT608" s="859"/>
      <c r="AU608" s="859"/>
      <c r="AV608" s="859"/>
      <c r="AW608" s="859"/>
      <c r="AX608" s="859"/>
      <c r="AY608" s="859"/>
      <c r="AZ608" s="859"/>
      <c r="BA608" s="859"/>
      <c r="BB608" s="859"/>
      <c r="BC608" s="859"/>
      <c r="BD608" s="859"/>
      <c r="BE608" s="859"/>
      <c r="BF608" s="859"/>
      <c r="BG608" s="859"/>
      <c r="BH608" s="859"/>
      <c r="BI608" s="859"/>
      <c r="BJ608" s="859"/>
    </row>
    <row r="609" spans="17:62" s="875" customFormat="1">
      <c r="Q609" s="859"/>
      <c r="R609" s="859"/>
      <c r="S609" s="859"/>
      <c r="T609" s="859"/>
      <c r="U609" s="859"/>
      <c r="V609" s="859"/>
      <c r="W609" s="877"/>
      <c r="X609" s="859"/>
      <c r="Y609" s="859"/>
      <c r="Z609" s="859"/>
      <c r="AA609" s="859"/>
      <c r="AB609" s="859"/>
      <c r="AC609" s="859"/>
      <c r="AD609" s="859"/>
      <c r="AE609" s="859"/>
      <c r="AF609" s="859"/>
      <c r="AG609" s="859"/>
      <c r="AH609" s="859"/>
      <c r="AI609" s="859"/>
      <c r="AJ609" s="859"/>
      <c r="AK609" s="859"/>
      <c r="AL609" s="859"/>
      <c r="AM609" s="859"/>
      <c r="AN609" s="859"/>
      <c r="AO609" s="859"/>
      <c r="AP609" s="859"/>
      <c r="AQ609" s="859"/>
      <c r="AR609" s="859"/>
      <c r="AS609" s="859"/>
      <c r="AT609" s="859"/>
      <c r="AU609" s="859"/>
      <c r="AV609" s="859"/>
      <c r="AW609" s="859"/>
      <c r="AX609" s="859"/>
      <c r="AY609" s="859"/>
      <c r="AZ609" s="859"/>
      <c r="BA609" s="859"/>
      <c r="BB609" s="859"/>
      <c r="BC609" s="859"/>
      <c r="BD609" s="859"/>
      <c r="BE609" s="859"/>
      <c r="BF609" s="859"/>
      <c r="BG609" s="859"/>
      <c r="BH609" s="859"/>
      <c r="BI609" s="859"/>
      <c r="BJ609" s="859"/>
    </row>
    <row r="610" spans="17:62" s="875" customFormat="1">
      <c r="Q610" s="859"/>
      <c r="R610" s="859"/>
      <c r="S610" s="859"/>
      <c r="T610" s="859"/>
      <c r="U610" s="859"/>
      <c r="V610" s="859"/>
      <c r="W610" s="877"/>
      <c r="X610" s="859"/>
      <c r="Y610" s="859"/>
      <c r="Z610" s="859"/>
      <c r="AA610" s="859"/>
      <c r="AB610" s="859"/>
      <c r="AC610" s="859"/>
      <c r="AD610" s="859"/>
      <c r="AE610" s="859"/>
      <c r="AF610" s="859"/>
      <c r="AG610" s="859"/>
      <c r="AH610" s="859"/>
      <c r="AI610" s="859"/>
      <c r="AJ610" s="859"/>
      <c r="AK610" s="859"/>
      <c r="AL610" s="859"/>
      <c r="AM610" s="859"/>
      <c r="AN610" s="859"/>
      <c r="AO610" s="859"/>
      <c r="AP610" s="859"/>
      <c r="AQ610" s="859"/>
      <c r="AR610" s="859"/>
      <c r="AS610" s="859"/>
      <c r="AT610" s="859"/>
      <c r="AU610" s="859"/>
      <c r="AV610" s="859"/>
      <c r="AW610" s="859"/>
      <c r="AX610" s="859"/>
      <c r="AY610" s="859"/>
      <c r="AZ610" s="859"/>
      <c r="BA610" s="859"/>
      <c r="BB610" s="859"/>
      <c r="BC610" s="859"/>
      <c r="BD610" s="859"/>
      <c r="BE610" s="859"/>
      <c r="BF610" s="859"/>
      <c r="BG610" s="859"/>
      <c r="BH610" s="859"/>
      <c r="BI610" s="859"/>
      <c r="BJ610" s="859"/>
    </row>
    <row r="611" spans="17:62" s="875" customFormat="1">
      <c r="Q611" s="859"/>
      <c r="R611" s="859"/>
      <c r="S611" s="859"/>
      <c r="T611" s="859"/>
      <c r="U611" s="859"/>
      <c r="V611" s="859"/>
      <c r="W611" s="877"/>
      <c r="X611" s="859"/>
      <c r="Y611" s="859"/>
      <c r="Z611" s="859"/>
      <c r="AA611" s="859"/>
      <c r="AB611" s="859"/>
      <c r="AC611" s="859"/>
      <c r="AD611" s="859"/>
      <c r="AE611" s="859"/>
      <c r="AF611" s="859"/>
      <c r="AG611" s="859"/>
      <c r="AH611" s="859"/>
      <c r="AI611" s="859"/>
      <c r="AJ611" s="859"/>
      <c r="AK611" s="859"/>
      <c r="AL611" s="859"/>
      <c r="AM611" s="859"/>
      <c r="AN611" s="859"/>
      <c r="AO611" s="859"/>
      <c r="AP611" s="859"/>
      <c r="AQ611" s="859"/>
      <c r="AR611" s="859"/>
      <c r="AS611" s="859"/>
      <c r="AT611" s="859"/>
      <c r="AU611" s="859"/>
      <c r="AV611" s="859"/>
      <c r="AW611" s="859"/>
      <c r="AX611" s="859"/>
      <c r="AY611" s="859"/>
      <c r="AZ611" s="859"/>
      <c r="BA611" s="859"/>
      <c r="BB611" s="859"/>
      <c r="BC611" s="859"/>
      <c r="BD611" s="859"/>
      <c r="BE611" s="859"/>
      <c r="BF611" s="859"/>
      <c r="BG611" s="859"/>
      <c r="BH611" s="859"/>
      <c r="BI611" s="859"/>
      <c r="BJ611" s="859"/>
    </row>
    <row r="612" spans="17:62" s="875" customFormat="1">
      <c r="Q612" s="859"/>
      <c r="R612" s="859"/>
      <c r="S612" s="859"/>
      <c r="T612" s="859"/>
      <c r="U612" s="859"/>
      <c r="V612" s="859"/>
      <c r="W612" s="877"/>
      <c r="X612" s="859"/>
      <c r="Y612" s="859"/>
      <c r="Z612" s="859"/>
      <c r="AA612" s="859"/>
      <c r="AB612" s="859"/>
      <c r="AC612" s="859"/>
      <c r="AD612" s="859"/>
      <c r="AE612" s="859"/>
      <c r="AF612" s="859"/>
      <c r="AG612" s="859"/>
      <c r="AH612" s="859"/>
      <c r="AI612" s="859"/>
      <c r="AJ612" s="859"/>
      <c r="AK612" s="859"/>
      <c r="AL612" s="859"/>
      <c r="AM612" s="859"/>
      <c r="AN612" s="859"/>
      <c r="AO612" s="859"/>
      <c r="AP612" s="859"/>
      <c r="AQ612" s="859"/>
      <c r="AR612" s="859"/>
      <c r="AS612" s="859"/>
      <c r="AT612" s="859"/>
      <c r="AU612" s="859"/>
      <c r="AV612" s="859"/>
      <c r="AW612" s="859"/>
      <c r="AX612" s="859"/>
      <c r="AY612" s="859"/>
      <c r="AZ612" s="859"/>
      <c r="BA612" s="859"/>
      <c r="BB612" s="859"/>
      <c r="BC612" s="859"/>
      <c r="BD612" s="859"/>
      <c r="BE612" s="859"/>
      <c r="BF612" s="859"/>
      <c r="BG612" s="859"/>
      <c r="BH612" s="859"/>
      <c r="BI612" s="859"/>
      <c r="BJ612" s="859"/>
    </row>
    <row r="613" spans="17:62" s="875" customFormat="1">
      <c r="Q613" s="859"/>
      <c r="R613" s="859"/>
      <c r="S613" s="859"/>
      <c r="T613" s="859"/>
      <c r="U613" s="859"/>
      <c r="V613" s="859"/>
      <c r="W613" s="877"/>
      <c r="X613" s="859"/>
      <c r="Y613" s="859"/>
      <c r="Z613" s="859"/>
      <c r="AA613" s="859"/>
      <c r="AB613" s="859"/>
      <c r="AC613" s="859"/>
      <c r="AD613" s="859"/>
      <c r="AE613" s="859"/>
      <c r="AF613" s="859"/>
      <c r="AG613" s="859"/>
      <c r="AH613" s="859"/>
      <c r="AI613" s="859"/>
      <c r="AJ613" s="859"/>
      <c r="AK613" s="859"/>
      <c r="AL613" s="859"/>
      <c r="AM613" s="859"/>
      <c r="AN613" s="859"/>
      <c r="AO613" s="859"/>
      <c r="AP613" s="859"/>
      <c r="AQ613" s="859"/>
      <c r="AR613" s="859"/>
      <c r="AS613" s="859"/>
      <c r="AT613" s="859"/>
      <c r="AU613" s="859"/>
      <c r="AV613" s="859"/>
      <c r="AW613" s="859"/>
      <c r="AX613" s="859"/>
      <c r="AY613" s="859"/>
      <c r="AZ613" s="859"/>
      <c r="BA613" s="859"/>
      <c r="BB613" s="859"/>
      <c r="BC613" s="859"/>
      <c r="BD613" s="859"/>
      <c r="BE613" s="859"/>
      <c r="BF613" s="859"/>
      <c r="BG613" s="859"/>
      <c r="BH613" s="859"/>
      <c r="BI613" s="859"/>
      <c r="BJ613" s="859"/>
    </row>
    <row r="614" spans="17:62" s="875" customFormat="1">
      <c r="Q614" s="859"/>
      <c r="R614" s="859"/>
      <c r="S614" s="859"/>
      <c r="T614" s="859"/>
      <c r="U614" s="859"/>
      <c r="V614" s="859"/>
      <c r="W614" s="877"/>
      <c r="X614" s="859"/>
      <c r="Y614" s="859"/>
      <c r="Z614" s="859"/>
      <c r="AA614" s="859"/>
      <c r="AB614" s="859"/>
      <c r="AC614" s="859"/>
      <c r="AD614" s="859"/>
      <c r="AE614" s="859"/>
      <c r="AF614" s="859"/>
      <c r="AG614" s="859"/>
      <c r="AH614" s="859"/>
      <c r="AI614" s="859"/>
      <c r="AJ614" s="859"/>
      <c r="AK614" s="859"/>
      <c r="AL614" s="859"/>
      <c r="AM614" s="859"/>
      <c r="AN614" s="859"/>
      <c r="AO614" s="859"/>
      <c r="AP614" s="859"/>
      <c r="AQ614" s="859"/>
      <c r="AR614" s="859"/>
      <c r="AS614" s="859"/>
      <c r="AT614" s="859"/>
      <c r="AU614" s="859"/>
      <c r="AV614" s="859"/>
      <c r="AW614" s="859"/>
      <c r="AX614" s="859"/>
      <c r="AY614" s="859"/>
      <c r="AZ614" s="859"/>
      <c r="BA614" s="859"/>
      <c r="BB614" s="859"/>
      <c r="BC614" s="859"/>
      <c r="BD614" s="859"/>
      <c r="BE614" s="859"/>
      <c r="BF614" s="859"/>
      <c r="BG614" s="859"/>
      <c r="BH614" s="859"/>
      <c r="BI614" s="859"/>
      <c r="BJ614" s="859"/>
    </row>
    <row r="615" spans="17:62" s="875" customFormat="1">
      <c r="Q615" s="859"/>
      <c r="R615" s="859"/>
      <c r="S615" s="859"/>
      <c r="T615" s="859"/>
      <c r="U615" s="859"/>
      <c r="V615" s="859"/>
      <c r="W615" s="877"/>
      <c r="X615" s="859"/>
      <c r="Y615" s="859"/>
      <c r="Z615" s="859"/>
      <c r="AA615" s="859"/>
      <c r="AB615" s="859"/>
      <c r="AC615" s="859"/>
      <c r="AD615" s="859"/>
      <c r="AE615" s="859"/>
      <c r="AF615" s="859"/>
      <c r="AG615" s="859"/>
      <c r="AH615" s="859"/>
      <c r="AI615" s="859"/>
      <c r="AJ615" s="859"/>
      <c r="AK615" s="859"/>
      <c r="AL615" s="859"/>
      <c r="AM615" s="859"/>
      <c r="AN615" s="859"/>
      <c r="AO615" s="859"/>
      <c r="AP615" s="859"/>
      <c r="AQ615" s="859"/>
      <c r="AR615" s="859"/>
      <c r="AS615" s="859"/>
      <c r="AT615" s="859"/>
      <c r="AU615" s="859"/>
      <c r="AV615" s="859"/>
      <c r="AW615" s="859"/>
      <c r="AX615" s="859"/>
      <c r="AY615" s="859"/>
      <c r="AZ615" s="859"/>
      <c r="BA615" s="859"/>
      <c r="BB615" s="859"/>
      <c r="BC615" s="859"/>
      <c r="BD615" s="859"/>
      <c r="BE615" s="859"/>
      <c r="BF615" s="859"/>
      <c r="BG615" s="859"/>
      <c r="BH615" s="859"/>
      <c r="BI615" s="859"/>
      <c r="BJ615" s="859"/>
    </row>
    <row r="616" spans="17:62" s="875" customFormat="1">
      <c r="Q616" s="859"/>
      <c r="R616" s="859"/>
      <c r="S616" s="859"/>
      <c r="T616" s="859"/>
      <c r="U616" s="859"/>
      <c r="V616" s="859"/>
      <c r="W616" s="877"/>
      <c r="X616" s="859"/>
      <c r="Y616" s="859"/>
      <c r="Z616" s="859"/>
      <c r="AA616" s="859"/>
      <c r="AB616" s="859"/>
      <c r="AC616" s="859"/>
      <c r="AD616" s="859"/>
      <c r="AE616" s="859"/>
      <c r="AF616" s="859"/>
      <c r="AG616" s="859"/>
      <c r="AH616" s="859"/>
      <c r="AI616" s="859"/>
      <c r="AJ616" s="859"/>
      <c r="AK616" s="859"/>
      <c r="AL616" s="859"/>
      <c r="AM616" s="859"/>
      <c r="AN616" s="859"/>
      <c r="AO616" s="859"/>
      <c r="AP616" s="859"/>
      <c r="AQ616" s="859"/>
      <c r="AR616" s="859"/>
      <c r="AS616" s="859"/>
      <c r="AT616" s="859"/>
      <c r="AU616" s="859"/>
      <c r="AV616" s="859"/>
      <c r="AW616" s="859"/>
      <c r="AX616" s="859"/>
      <c r="AY616" s="859"/>
      <c r="AZ616" s="859"/>
      <c r="BA616" s="859"/>
      <c r="BB616" s="859"/>
      <c r="BC616" s="859"/>
      <c r="BD616" s="859"/>
      <c r="BE616" s="859"/>
      <c r="BF616" s="859"/>
      <c r="BG616" s="859"/>
      <c r="BH616" s="859"/>
      <c r="BI616" s="859"/>
      <c r="BJ616" s="859"/>
    </row>
    <row r="617" spans="17:62" s="875" customFormat="1">
      <c r="Q617" s="859"/>
      <c r="R617" s="859"/>
      <c r="S617" s="859"/>
      <c r="T617" s="859"/>
      <c r="U617" s="859"/>
      <c r="V617" s="859"/>
      <c r="W617" s="877"/>
      <c r="X617" s="859"/>
      <c r="Y617" s="859"/>
      <c r="Z617" s="859"/>
      <c r="AA617" s="859"/>
      <c r="AB617" s="859"/>
      <c r="AC617" s="859"/>
      <c r="AD617" s="859"/>
      <c r="AE617" s="859"/>
      <c r="AF617" s="859"/>
      <c r="AG617" s="859"/>
      <c r="AH617" s="859"/>
      <c r="AI617" s="859"/>
      <c r="AJ617" s="859"/>
      <c r="AK617" s="859"/>
      <c r="AL617" s="859"/>
      <c r="AM617" s="859"/>
      <c r="AN617" s="859"/>
      <c r="AO617" s="859"/>
      <c r="AP617" s="859"/>
      <c r="AQ617" s="859"/>
      <c r="AR617" s="859"/>
      <c r="AS617" s="859"/>
      <c r="AT617" s="859"/>
      <c r="AU617" s="859"/>
      <c r="AV617" s="859"/>
      <c r="AW617" s="859"/>
      <c r="AX617" s="859"/>
      <c r="AY617" s="859"/>
      <c r="AZ617" s="859"/>
      <c r="BA617" s="859"/>
      <c r="BB617" s="859"/>
      <c r="BC617" s="859"/>
      <c r="BD617" s="859"/>
      <c r="BE617" s="859"/>
      <c r="BF617" s="859"/>
      <c r="BG617" s="859"/>
      <c r="BH617" s="859"/>
      <c r="BI617" s="859"/>
      <c r="BJ617" s="859"/>
    </row>
    <row r="618" spans="17:62" s="875" customFormat="1">
      <c r="Q618" s="859"/>
      <c r="R618" s="859"/>
      <c r="S618" s="859"/>
      <c r="T618" s="859"/>
      <c r="U618" s="859"/>
      <c r="V618" s="859"/>
      <c r="W618" s="877"/>
      <c r="X618" s="859"/>
      <c r="Y618" s="859"/>
      <c r="Z618" s="859"/>
      <c r="AA618" s="859"/>
      <c r="AB618" s="859"/>
      <c r="AC618" s="859"/>
      <c r="AD618" s="859"/>
      <c r="AE618" s="859"/>
      <c r="AF618" s="859"/>
      <c r="AG618" s="859"/>
      <c r="AH618" s="859"/>
      <c r="AI618" s="859"/>
      <c r="AJ618" s="859"/>
      <c r="AK618" s="859"/>
      <c r="AL618" s="859"/>
      <c r="AM618" s="859"/>
      <c r="AN618" s="859"/>
      <c r="AO618" s="859"/>
      <c r="AP618" s="859"/>
      <c r="AQ618" s="859"/>
      <c r="AR618" s="859"/>
      <c r="AS618" s="859"/>
      <c r="AT618" s="859"/>
      <c r="AU618" s="859"/>
      <c r="AV618" s="859"/>
      <c r="AW618" s="859"/>
      <c r="AX618" s="859"/>
      <c r="AY618" s="859"/>
      <c r="AZ618" s="859"/>
      <c r="BA618" s="859"/>
      <c r="BB618" s="859"/>
      <c r="BC618" s="859"/>
      <c r="BD618" s="859"/>
      <c r="BE618" s="859"/>
      <c r="BF618" s="859"/>
      <c r="BG618" s="859"/>
      <c r="BH618" s="859"/>
      <c r="BI618" s="859"/>
      <c r="BJ618" s="859"/>
    </row>
    <row r="619" spans="17:62" s="875" customFormat="1">
      <c r="Q619" s="859"/>
      <c r="R619" s="859"/>
      <c r="S619" s="859"/>
      <c r="T619" s="859"/>
      <c r="U619" s="859"/>
      <c r="V619" s="859"/>
      <c r="W619" s="877"/>
      <c r="X619" s="859"/>
      <c r="Y619" s="859"/>
      <c r="Z619" s="859"/>
      <c r="AA619" s="859"/>
      <c r="AB619" s="859"/>
      <c r="AC619" s="859"/>
      <c r="AD619" s="859"/>
      <c r="AE619" s="859"/>
      <c r="AF619" s="859"/>
      <c r="AG619" s="859"/>
      <c r="AH619" s="859"/>
      <c r="AI619" s="859"/>
      <c r="AJ619" s="859"/>
      <c r="AK619" s="859"/>
      <c r="AL619" s="859"/>
      <c r="AM619" s="859"/>
      <c r="AN619" s="859"/>
      <c r="AO619" s="859"/>
      <c r="AP619" s="859"/>
      <c r="AQ619" s="859"/>
      <c r="AR619" s="859"/>
      <c r="AS619" s="859"/>
      <c r="AT619" s="859"/>
      <c r="AU619" s="859"/>
      <c r="AV619" s="859"/>
      <c r="AW619" s="859"/>
      <c r="AX619" s="859"/>
      <c r="AY619" s="859"/>
      <c r="AZ619" s="859"/>
      <c r="BA619" s="859"/>
      <c r="BB619" s="859"/>
      <c r="BC619" s="859"/>
      <c r="BD619" s="859"/>
      <c r="BE619" s="859"/>
      <c r="BF619" s="859"/>
      <c r="BG619" s="859"/>
      <c r="BH619" s="859"/>
      <c r="BI619" s="859"/>
      <c r="BJ619" s="859"/>
    </row>
    <row r="620" spans="17:62" s="875" customFormat="1">
      <c r="Q620" s="859"/>
      <c r="R620" s="859"/>
      <c r="S620" s="859"/>
      <c r="T620" s="859"/>
      <c r="U620" s="859"/>
      <c r="V620" s="859"/>
      <c r="W620" s="877"/>
      <c r="X620" s="859"/>
      <c r="Y620" s="859"/>
      <c r="Z620" s="859"/>
      <c r="AA620" s="859"/>
      <c r="AB620" s="859"/>
      <c r="AC620" s="859"/>
      <c r="AD620" s="859"/>
      <c r="AE620" s="859"/>
      <c r="AF620" s="859"/>
      <c r="AG620" s="859"/>
      <c r="AH620" s="859"/>
      <c r="AI620" s="859"/>
      <c r="AJ620" s="859"/>
      <c r="AK620" s="859"/>
      <c r="AL620" s="859"/>
      <c r="AM620" s="859"/>
      <c r="AN620" s="859"/>
      <c r="AO620" s="859"/>
      <c r="AP620" s="859"/>
      <c r="AQ620" s="859"/>
      <c r="AR620" s="859"/>
      <c r="AS620" s="859"/>
      <c r="AT620" s="859"/>
      <c r="AU620" s="859"/>
      <c r="AV620" s="859"/>
      <c r="AW620" s="859"/>
      <c r="AX620" s="859"/>
      <c r="AY620" s="859"/>
      <c r="AZ620" s="859"/>
      <c r="BA620" s="859"/>
      <c r="BB620" s="859"/>
      <c r="BC620" s="859"/>
      <c r="BD620" s="859"/>
      <c r="BE620" s="859"/>
      <c r="BF620" s="859"/>
      <c r="BG620" s="859"/>
      <c r="BH620" s="859"/>
      <c r="BI620" s="859"/>
      <c r="BJ620" s="859"/>
    </row>
    <row r="621" spans="17:62" s="875" customFormat="1">
      <c r="Q621" s="859"/>
      <c r="R621" s="859"/>
      <c r="S621" s="859"/>
      <c r="T621" s="859"/>
      <c r="U621" s="859"/>
      <c r="V621" s="859"/>
      <c r="W621" s="877"/>
      <c r="X621" s="859"/>
      <c r="Y621" s="859"/>
      <c r="Z621" s="859"/>
      <c r="AA621" s="859"/>
      <c r="AB621" s="859"/>
      <c r="AC621" s="859"/>
      <c r="AD621" s="859"/>
      <c r="AE621" s="859"/>
      <c r="AF621" s="859"/>
      <c r="AG621" s="859"/>
      <c r="AH621" s="859"/>
      <c r="AI621" s="859"/>
      <c r="AJ621" s="859"/>
      <c r="AK621" s="859"/>
      <c r="AL621" s="859"/>
      <c r="AM621" s="859"/>
      <c r="AN621" s="859"/>
      <c r="AO621" s="859"/>
      <c r="AP621" s="859"/>
      <c r="AQ621" s="859"/>
      <c r="AR621" s="859"/>
      <c r="AS621" s="859"/>
      <c r="AT621" s="859"/>
      <c r="AU621" s="859"/>
      <c r="AV621" s="859"/>
      <c r="AW621" s="859"/>
      <c r="AX621" s="859"/>
      <c r="AY621" s="859"/>
      <c r="AZ621" s="859"/>
      <c r="BA621" s="859"/>
      <c r="BB621" s="859"/>
      <c r="BC621" s="859"/>
      <c r="BD621" s="859"/>
      <c r="BE621" s="859"/>
      <c r="BF621" s="859"/>
      <c r="BG621" s="859"/>
      <c r="BH621" s="859"/>
      <c r="BI621" s="859"/>
      <c r="BJ621" s="859"/>
    </row>
    <row r="622" spans="17:62" s="875" customFormat="1">
      <c r="Q622" s="859"/>
      <c r="R622" s="859"/>
      <c r="S622" s="859"/>
      <c r="T622" s="859"/>
      <c r="U622" s="859"/>
      <c r="V622" s="859"/>
      <c r="W622" s="877"/>
      <c r="X622" s="859"/>
      <c r="Y622" s="859"/>
      <c r="Z622" s="859"/>
      <c r="AA622" s="859"/>
      <c r="AB622" s="859"/>
      <c r="AC622" s="859"/>
      <c r="AD622" s="859"/>
      <c r="AE622" s="859"/>
      <c r="AF622" s="859"/>
      <c r="AG622" s="859"/>
      <c r="AH622" s="859"/>
      <c r="AI622" s="859"/>
      <c r="AJ622" s="859"/>
      <c r="AK622" s="859"/>
      <c r="AL622" s="859"/>
      <c r="AM622" s="859"/>
      <c r="AN622" s="859"/>
      <c r="AO622" s="859"/>
      <c r="AP622" s="859"/>
      <c r="AQ622" s="859"/>
      <c r="AR622" s="859"/>
      <c r="AS622" s="859"/>
      <c r="AT622" s="859"/>
      <c r="AU622" s="859"/>
      <c r="AV622" s="859"/>
      <c r="AW622" s="859"/>
      <c r="AX622" s="859"/>
      <c r="AY622" s="859"/>
      <c r="AZ622" s="859"/>
      <c r="BA622" s="859"/>
      <c r="BB622" s="859"/>
      <c r="BC622" s="859"/>
      <c r="BD622" s="859"/>
      <c r="BE622" s="859"/>
      <c r="BF622" s="859"/>
      <c r="BG622" s="859"/>
      <c r="BH622" s="859"/>
      <c r="BI622" s="859"/>
      <c r="BJ622" s="859"/>
    </row>
    <row r="623" spans="17:62" s="875" customFormat="1">
      <c r="Q623" s="859"/>
      <c r="R623" s="859"/>
      <c r="S623" s="859"/>
      <c r="T623" s="859"/>
      <c r="U623" s="859"/>
      <c r="V623" s="859"/>
      <c r="W623" s="877"/>
      <c r="X623" s="859"/>
      <c r="Y623" s="859"/>
      <c r="Z623" s="859"/>
      <c r="AA623" s="859"/>
      <c r="AB623" s="859"/>
      <c r="AC623" s="859"/>
      <c r="AD623" s="859"/>
      <c r="AE623" s="859"/>
      <c r="AF623" s="859"/>
      <c r="AG623" s="859"/>
      <c r="AH623" s="859"/>
      <c r="AI623" s="859"/>
      <c r="AJ623" s="859"/>
      <c r="AK623" s="859"/>
      <c r="AL623" s="859"/>
      <c r="AM623" s="859"/>
      <c r="AN623" s="859"/>
      <c r="AO623" s="859"/>
      <c r="AP623" s="859"/>
      <c r="AQ623" s="859"/>
      <c r="AR623" s="859"/>
      <c r="AS623" s="859"/>
      <c r="AT623" s="859"/>
      <c r="AU623" s="859"/>
      <c r="AV623" s="859"/>
      <c r="AW623" s="859"/>
      <c r="AX623" s="859"/>
      <c r="AY623" s="859"/>
      <c r="AZ623" s="859"/>
      <c r="BA623" s="859"/>
      <c r="BB623" s="859"/>
      <c r="BC623" s="859"/>
      <c r="BD623" s="859"/>
      <c r="BE623" s="859"/>
      <c r="BF623" s="859"/>
      <c r="BG623" s="859"/>
      <c r="BH623" s="859"/>
      <c r="BI623" s="859"/>
      <c r="BJ623" s="859"/>
    </row>
    <row r="624" spans="17:62" s="875" customFormat="1">
      <c r="Q624" s="859"/>
      <c r="R624" s="859"/>
      <c r="S624" s="859"/>
      <c r="T624" s="859"/>
      <c r="U624" s="859"/>
      <c r="V624" s="859"/>
      <c r="W624" s="877"/>
      <c r="X624" s="859"/>
      <c r="Y624" s="859"/>
      <c r="Z624" s="859"/>
      <c r="AA624" s="859"/>
      <c r="AB624" s="859"/>
      <c r="AC624" s="859"/>
      <c r="AD624" s="859"/>
      <c r="AE624" s="859"/>
      <c r="AF624" s="859"/>
      <c r="AG624" s="859"/>
      <c r="AH624" s="859"/>
      <c r="AI624" s="859"/>
      <c r="AJ624" s="859"/>
      <c r="AK624" s="859"/>
      <c r="AL624" s="859"/>
      <c r="AM624" s="859"/>
      <c r="AN624" s="859"/>
      <c r="AO624" s="859"/>
      <c r="AP624" s="859"/>
      <c r="AQ624" s="859"/>
      <c r="AR624" s="859"/>
      <c r="AS624" s="859"/>
      <c r="AT624" s="859"/>
      <c r="AU624" s="859"/>
      <c r="AV624" s="859"/>
      <c r="AW624" s="859"/>
      <c r="AX624" s="859"/>
      <c r="AY624" s="859"/>
      <c r="AZ624" s="859"/>
      <c r="BA624" s="859"/>
      <c r="BB624" s="859"/>
      <c r="BC624" s="859"/>
      <c r="BD624" s="859"/>
      <c r="BE624" s="859"/>
      <c r="BF624" s="859"/>
      <c r="BG624" s="859"/>
      <c r="BH624" s="859"/>
      <c r="BI624" s="859"/>
      <c r="BJ624" s="859"/>
    </row>
    <row r="625" spans="17:62" s="875" customFormat="1">
      <c r="Q625" s="859"/>
      <c r="R625" s="859"/>
      <c r="S625" s="859"/>
      <c r="T625" s="859"/>
      <c r="U625" s="859"/>
      <c r="V625" s="859"/>
      <c r="W625" s="877"/>
      <c r="X625" s="859"/>
      <c r="Y625" s="859"/>
      <c r="Z625" s="859"/>
      <c r="AA625" s="859"/>
      <c r="AB625" s="859"/>
      <c r="AC625" s="859"/>
      <c r="AD625" s="859"/>
      <c r="AE625" s="859"/>
      <c r="AF625" s="859"/>
      <c r="AG625" s="859"/>
      <c r="AH625" s="859"/>
      <c r="AI625" s="859"/>
      <c r="AJ625" s="859"/>
      <c r="AK625" s="859"/>
      <c r="AL625" s="859"/>
      <c r="AM625" s="859"/>
      <c r="AN625" s="859"/>
      <c r="AO625" s="859"/>
      <c r="AP625" s="859"/>
      <c r="AQ625" s="859"/>
      <c r="AR625" s="859"/>
      <c r="AS625" s="859"/>
      <c r="AT625" s="859"/>
      <c r="AU625" s="859"/>
      <c r="AV625" s="859"/>
      <c r="AW625" s="859"/>
      <c r="AX625" s="859"/>
      <c r="AY625" s="859"/>
      <c r="AZ625" s="859"/>
      <c r="BA625" s="859"/>
      <c r="BB625" s="859"/>
      <c r="BC625" s="859"/>
      <c r="BD625" s="859"/>
      <c r="BE625" s="859"/>
      <c r="BF625" s="859"/>
      <c r="BG625" s="859"/>
      <c r="BH625" s="859"/>
      <c r="BI625" s="859"/>
      <c r="BJ625" s="859"/>
    </row>
    <row r="626" spans="17:62" s="875" customFormat="1">
      <c r="Q626" s="859"/>
      <c r="R626" s="859"/>
      <c r="S626" s="859"/>
      <c r="T626" s="859"/>
      <c r="U626" s="859"/>
      <c r="V626" s="859"/>
      <c r="W626" s="877"/>
      <c r="X626" s="859"/>
      <c r="Y626" s="859"/>
      <c r="Z626" s="859"/>
      <c r="AA626" s="859"/>
      <c r="AB626" s="859"/>
      <c r="AC626" s="859"/>
      <c r="AD626" s="859"/>
      <c r="AE626" s="859"/>
      <c r="AF626" s="859"/>
      <c r="AG626" s="859"/>
      <c r="AH626" s="859"/>
      <c r="AI626" s="859"/>
      <c r="AJ626" s="859"/>
      <c r="AK626" s="859"/>
      <c r="AL626" s="859"/>
      <c r="AM626" s="859"/>
      <c r="AN626" s="859"/>
      <c r="AO626" s="859"/>
      <c r="AP626" s="859"/>
      <c r="AQ626" s="859"/>
      <c r="AR626" s="859"/>
      <c r="AS626" s="859"/>
      <c r="AT626" s="859"/>
      <c r="AU626" s="859"/>
      <c r="AV626" s="859"/>
      <c r="AW626" s="859"/>
      <c r="AX626" s="859"/>
      <c r="AY626" s="859"/>
      <c r="AZ626" s="859"/>
      <c r="BA626" s="859"/>
      <c r="BB626" s="859"/>
      <c r="BC626" s="859"/>
      <c r="BD626" s="859"/>
      <c r="BE626" s="859"/>
      <c r="BF626" s="859"/>
      <c r="BG626" s="859"/>
      <c r="BH626" s="859"/>
      <c r="BI626" s="859"/>
      <c r="BJ626" s="859"/>
    </row>
    <row r="627" spans="17:62" s="875" customFormat="1">
      <c r="Q627" s="859"/>
      <c r="R627" s="859"/>
      <c r="S627" s="859"/>
      <c r="T627" s="859"/>
      <c r="U627" s="859"/>
      <c r="V627" s="859"/>
      <c r="W627" s="877"/>
      <c r="X627" s="859"/>
      <c r="Y627" s="859"/>
      <c r="Z627" s="859"/>
      <c r="AA627" s="859"/>
      <c r="AB627" s="859"/>
      <c r="AC627" s="859"/>
      <c r="AD627" s="859"/>
      <c r="AE627" s="859"/>
      <c r="AF627" s="859"/>
      <c r="AG627" s="859"/>
      <c r="AH627" s="859"/>
      <c r="AI627" s="859"/>
      <c r="AJ627" s="859"/>
      <c r="AK627" s="859"/>
      <c r="AL627" s="859"/>
      <c r="AM627" s="859"/>
      <c r="AN627" s="859"/>
      <c r="AO627" s="859"/>
      <c r="AP627" s="859"/>
      <c r="AQ627" s="859"/>
      <c r="AR627" s="859"/>
      <c r="AS627" s="859"/>
      <c r="AT627" s="859"/>
      <c r="AU627" s="859"/>
      <c r="AV627" s="859"/>
      <c r="AW627" s="859"/>
      <c r="AX627" s="859"/>
      <c r="AY627" s="859"/>
      <c r="AZ627" s="859"/>
      <c r="BA627" s="859"/>
      <c r="BB627" s="859"/>
      <c r="BC627" s="859"/>
      <c r="BD627" s="859"/>
      <c r="BE627" s="859"/>
      <c r="BF627" s="859"/>
      <c r="BG627" s="859"/>
      <c r="BH627" s="859"/>
      <c r="BI627" s="859"/>
      <c r="BJ627" s="859"/>
    </row>
    <row r="628" spans="17:62" s="875" customFormat="1">
      <c r="Q628" s="859"/>
      <c r="R628" s="859"/>
      <c r="S628" s="859"/>
      <c r="T628" s="859"/>
      <c r="U628" s="859"/>
      <c r="V628" s="859"/>
      <c r="W628" s="877"/>
      <c r="X628" s="859"/>
      <c r="Y628" s="859"/>
      <c r="Z628" s="859"/>
      <c r="AA628" s="859"/>
      <c r="AB628" s="859"/>
      <c r="AC628" s="859"/>
      <c r="AD628" s="859"/>
      <c r="AE628" s="859"/>
      <c r="AF628" s="859"/>
      <c r="AG628" s="859"/>
      <c r="AH628" s="859"/>
      <c r="AI628" s="859"/>
      <c r="AJ628" s="859"/>
      <c r="AK628" s="859"/>
      <c r="AL628" s="859"/>
      <c r="AM628" s="859"/>
      <c r="AN628" s="859"/>
      <c r="AO628" s="859"/>
      <c r="AP628" s="859"/>
      <c r="AQ628" s="859"/>
      <c r="AR628" s="859"/>
      <c r="AS628" s="859"/>
      <c r="AT628" s="859"/>
      <c r="AU628" s="859"/>
      <c r="AV628" s="859"/>
      <c r="AW628" s="859"/>
      <c r="AX628" s="859"/>
      <c r="AY628" s="859"/>
      <c r="AZ628" s="859"/>
      <c r="BA628" s="859"/>
      <c r="BB628" s="859"/>
      <c r="BC628" s="859"/>
      <c r="BD628" s="859"/>
      <c r="BE628" s="859"/>
      <c r="BF628" s="859"/>
      <c r="BG628" s="859"/>
      <c r="BH628" s="859"/>
      <c r="BI628" s="859"/>
      <c r="BJ628" s="859"/>
    </row>
    <row r="629" spans="17:62" s="875" customFormat="1">
      <c r="Q629" s="859"/>
      <c r="R629" s="859"/>
      <c r="S629" s="859"/>
      <c r="T629" s="859"/>
      <c r="U629" s="859"/>
      <c r="V629" s="859"/>
      <c r="W629" s="877"/>
      <c r="X629" s="859"/>
      <c r="Y629" s="859"/>
      <c r="Z629" s="859"/>
      <c r="AA629" s="859"/>
      <c r="AB629" s="859"/>
      <c r="AC629" s="859"/>
      <c r="AD629" s="859"/>
      <c r="AE629" s="859"/>
      <c r="AF629" s="859"/>
      <c r="AG629" s="859"/>
      <c r="AH629" s="859"/>
      <c r="AI629" s="859"/>
      <c r="AJ629" s="859"/>
      <c r="AK629" s="859"/>
      <c r="AL629" s="859"/>
      <c r="AM629" s="859"/>
      <c r="AN629" s="859"/>
      <c r="AO629" s="859"/>
      <c r="AP629" s="859"/>
      <c r="AQ629" s="859"/>
      <c r="AR629" s="859"/>
      <c r="AS629" s="859"/>
      <c r="AT629" s="859"/>
      <c r="AU629" s="859"/>
      <c r="AV629" s="859"/>
      <c r="AW629" s="859"/>
      <c r="AX629" s="859"/>
      <c r="AY629" s="859"/>
      <c r="AZ629" s="859"/>
      <c r="BA629" s="859"/>
      <c r="BB629" s="859"/>
      <c r="BC629" s="859"/>
      <c r="BD629" s="859"/>
      <c r="BE629" s="859"/>
      <c r="BF629" s="859"/>
      <c r="BG629" s="859"/>
      <c r="BH629" s="859"/>
      <c r="BI629" s="859"/>
      <c r="BJ629" s="859"/>
    </row>
    <row r="630" spans="17:62" s="875" customFormat="1">
      <c r="Q630" s="859"/>
      <c r="R630" s="859"/>
      <c r="S630" s="859"/>
      <c r="T630" s="859"/>
      <c r="U630" s="859"/>
      <c r="V630" s="859"/>
      <c r="W630" s="877"/>
      <c r="X630" s="859"/>
      <c r="Y630" s="859"/>
      <c r="Z630" s="859"/>
      <c r="AA630" s="859"/>
      <c r="AB630" s="859"/>
      <c r="AC630" s="859"/>
      <c r="AD630" s="859"/>
      <c r="AE630" s="859"/>
      <c r="AF630" s="859"/>
      <c r="AG630" s="859"/>
      <c r="AH630" s="859"/>
      <c r="AI630" s="859"/>
      <c r="AJ630" s="859"/>
      <c r="AK630" s="859"/>
      <c r="AL630" s="859"/>
      <c r="AM630" s="859"/>
      <c r="AN630" s="859"/>
      <c r="AO630" s="859"/>
      <c r="AP630" s="859"/>
      <c r="AQ630" s="859"/>
      <c r="AR630" s="859"/>
      <c r="AS630" s="859"/>
      <c r="AT630" s="859"/>
      <c r="AU630" s="859"/>
      <c r="AV630" s="859"/>
      <c r="AW630" s="859"/>
      <c r="AX630" s="859"/>
      <c r="AY630" s="859"/>
      <c r="AZ630" s="859"/>
      <c r="BA630" s="859"/>
      <c r="BB630" s="859"/>
      <c r="BC630" s="859"/>
      <c r="BD630" s="859"/>
      <c r="BE630" s="859"/>
      <c r="BF630" s="859"/>
      <c r="BG630" s="859"/>
      <c r="BH630" s="859"/>
      <c r="BI630" s="859"/>
      <c r="BJ630" s="859"/>
    </row>
    <row r="631" spans="17:62" s="875" customFormat="1">
      <c r="Q631" s="859"/>
      <c r="R631" s="859"/>
      <c r="S631" s="859"/>
      <c r="T631" s="859"/>
      <c r="U631" s="859"/>
      <c r="V631" s="859"/>
      <c r="W631" s="877"/>
      <c r="X631" s="859"/>
      <c r="Y631" s="859"/>
      <c r="Z631" s="859"/>
      <c r="AA631" s="859"/>
      <c r="AB631" s="859"/>
      <c r="AC631" s="859"/>
      <c r="AD631" s="859"/>
      <c r="AE631" s="859"/>
      <c r="AF631" s="859"/>
      <c r="AG631" s="859"/>
      <c r="AH631" s="859"/>
      <c r="AI631" s="859"/>
      <c r="AJ631" s="859"/>
      <c r="AK631" s="859"/>
      <c r="AL631" s="859"/>
      <c r="AM631" s="859"/>
      <c r="AN631" s="859"/>
      <c r="AO631" s="859"/>
      <c r="AP631" s="859"/>
      <c r="AQ631" s="859"/>
      <c r="AR631" s="859"/>
      <c r="AS631" s="859"/>
      <c r="AT631" s="859"/>
      <c r="AU631" s="859"/>
      <c r="AV631" s="859"/>
      <c r="AW631" s="859"/>
      <c r="AX631" s="859"/>
      <c r="AY631" s="859"/>
      <c r="AZ631" s="859"/>
      <c r="BA631" s="859"/>
      <c r="BB631" s="859"/>
      <c r="BC631" s="859"/>
      <c r="BD631" s="859"/>
      <c r="BE631" s="859"/>
      <c r="BF631" s="859"/>
      <c r="BG631" s="859"/>
      <c r="BH631" s="859"/>
      <c r="BI631" s="859"/>
      <c r="BJ631" s="859"/>
    </row>
    <row r="632" spans="17:62" s="875" customFormat="1">
      <c r="Q632" s="859"/>
      <c r="R632" s="859"/>
      <c r="S632" s="859"/>
      <c r="T632" s="859"/>
      <c r="U632" s="859"/>
      <c r="V632" s="859"/>
      <c r="W632" s="877"/>
      <c r="X632" s="859"/>
      <c r="Y632" s="859"/>
      <c r="Z632" s="859"/>
      <c r="AA632" s="859"/>
      <c r="AB632" s="859"/>
      <c r="AC632" s="859"/>
      <c r="AD632" s="859"/>
      <c r="AE632" s="859"/>
      <c r="AF632" s="859"/>
      <c r="AG632" s="859"/>
      <c r="AH632" s="859"/>
      <c r="AI632" s="859"/>
      <c r="AJ632" s="859"/>
      <c r="AK632" s="859"/>
      <c r="AL632" s="859"/>
      <c r="AM632" s="859"/>
      <c r="AN632" s="859"/>
      <c r="AO632" s="859"/>
      <c r="AP632" s="859"/>
      <c r="AQ632" s="859"/>
      <c r="AR632" s="859"/>
      <c r="AS632" s="859"/>
      <c r="AT632" s="859"/>
      <c r="AU632" s="859"/>
      <c r="AV632" s="859"/>
      <c r="AW632" s="859"/>
      <c r="AX632" s="859"/>
      <c r="AY632" s="859"/>
      <c r="AZ632" s="859"/>
      <c r="BA632" s="859"/>
      <c r="BB632" s="859"/>
      <c r="BC632" s="859"/>
      <c r="BD632" s="859"/>
      <c r="BE632" s="859"/>
      <c r="BF632" s="859"/>
      <c r="BG632" s="859"/>
      <c r="BH632" s="859"/>
      <c r="BI632" s="859"/>
      <c r="BJ632" s="859"/>
    </row>
    <row r="633" spans="17:62" s="875" customFormat="1">
      <c r="Q633" s="859"/>
      <c r="R633" s="859"/>
      <c r="S633" s="859"/>
      <c r="T633" s="859"/>
      <c r="U633" s="859"/>
      <c r="V633" s="859"/>
      <c r="W633" s="877"/>
      <c r="X633" s="859"/>
      <c r="Y633" s="859"/>
      <c r="Z633" s="859"/>
      <c r="AA633" s="859"/>
      <c r="AB633" s="859"/>
      <c r="AC633" s="859"/>
      <c r="AD633" s="859"/>
      <c r="AE633" s="859"/>
      <c r="AF633" s="859"/>
      <c r="AG633" s="859"/>
      <c r="AH633" s="859"/>
      <c r="AI633" s="859"/>
      <c r="AJ633" s="859"/>
      <c r="AK633" s="859"/>
      <c r="AL633" s="859"/>
      <c r="AM633" s="859"/>
      <c r="AN633" s="859"/>
      <c r="AO633" s="859"/>
      <c r="AP633" s="859"/>
      <c r="AQ633" s="859"/>
      <c r="AR633" s="859"/>
      <c r="AS633" s="859"/>
      <c r="AT633" s="859"/>
      <c r="AU633" s="859"/>
      <c r="AV633" s="859"/>
      <c r="AW633" s="859"/>
      <c r="AX633" s="859"/>
      <c r="AY633" s="859"/>
      <c r="AZ633" s="859"/>
      <c r="BA633" s="859"/>
      <c r="BB633" s="859"/>
      <c r="BC633" s="859"/>
      <c r="BD633" s="859"/>
      <c r="BE633" s="859"/>
      <c r="BF633" s="859"/>
      <c r="BG633" s="859"/>
      <c r="BH633" s="859"/>
      <c r="BI633" s="859"/>
      <c r="BJ633" s="859"/>
    </row>
    <row r="634" spans="17:62" s="875" customFormat="1">
      <c r="Q634" s="859"/>
      <c r="R634" s="859"/>
      <c r="S634" s="859"/>
      <c r="T634" s="859"/>
      <c r="U634" s="859"/>
      <c r="V634" s="859"/>
      <c r="W634" s="877"/>
      <c r="X634" s="859"/>
      <c r="Y634" s="859"/>
      <c r="Z634" s="859"/>
      <c r="AA634" s="859"/>
      <c r="AB634" s="859"/>
      <c r="AC634" s="859"/>
      <c r="AD634" s="859"/>
      <c r="AE634" s="859"/>
      <c r="AF634" s="859"/>
      <c r="AG634" s="859"/>
      <c r="AH634" s="859"/>
      <c r="AI634" s="859"/>
      <c r="AJ634" s="859"/>
      <c r="AK634" s="859"/>
      <c r="AL634" s="859"/>
      <c r="AM634" s="859"/>
      <c r="AN634" s="859"/>
      <c r="AO634" s="859"/>
      <c r="AP634" s="859"/>
      <c r="AQ634" s="859"/>
      <c r="AR634" s="859"/>
      <c r="AS634" s="859"/>
      <c r="AT634" s="859"/>
      <c r="AU634" s="859"/>
      <c r="AV634" s="859"/>
      <c r="AW634" s="859"/>
      <c r="AX634" s="859"/>
      <c r="AY634" s="859"/>
      <c r="AZ634" s="859"/>
      <c r="BA634" s="859"/>
      <c r="BB634" s="859"/>
      <c r="BC634" s="859"/>
      <c r="BD634" s="859"/>
      <c r="BE634" s="859"/>
      <c r="BF634" s="859"/>
      <c r="BG634" s="859"/>
      <c r="BH634" s="859"/>
      <c r="BI634" s="859"/>
      <c r="BJ634" s="859"/>
    </row>
    <row r="635" spans="17:62" s="875" customFormat="1">
      <c r="Q635" s="859"/>
      <c r="R635" s="859"/>
      <c r="S635" s="859"/>
      <c r="T635" s="859"/>
      <c r="U635" s="859"/>
      <c r="V635" s="859"/>
      <c r="W635" s="877"/>
      <c r="X635" s="859"/>
      <c r="Y635" s="859"/>
      <c r="Z635" s="859"/>
      <c r="AA635" s="859"/>
      <c r="AB635" s="859"/>
      <c r="AC635" s="859"/>
      <c r="AD635" s="859"/>
      <c r="AE635" s="859"/>
      <c r="AF635" s="859"/>
      <c r="AG635" s="859"/>
      <c r="AH635" s="859"/>
      <c r="AI635" s="859"/>
      <c r="AJ635" s="859"/>
      <c r="AK635" s="859"/>
      <c r="AL635" s="859"/>
      <c r="AM635" s="859"/>
      <c r="AN635" s="859"/>
      <c r="AO635" s="859"/>
      <c r="AP635" s="859"/>
      <c r="AQ635" s="859"/>
      <c r="AR635" s="859"/>
      <c r="AS635" s="859"/>
      <c r="AT635" s="859"/>
      <c r="AU635" s="859"/>
      <c r="AV635" s="859"/>
      <c r="AW635" s="859"/>
      <c r="AX635" s="859"/>
      <c r="AY635" s="859"/>
      <c r="AZ635" s="859"/>
      <c r="BA635" s="859"/>
      <c r="BB635" s="859"/>
      <c r="BC635" s="859"/>
      <c r="BD635" s="859"/>
      <c r="BE635" s="859"/>
      <c r="BF635" s="859"/>
      <c r="BG635" s="859"/>
      <c r="BH635" s="859"/>
      <c r="BI635" s="859"/>
      <c r="BJ635" s="859"/>
    </row>
    <row r="636" spans="17:62" s="875" customFormat="1">
      <c r="Q636" s="859"/>
      <c r="R636" s="859"/>
      <c r="S636" s="859"/>
      <c r="T636" s="859"/>
      <c r="U636" s="859"/>
      <c r="V636" s="859"/>
      <c r="W636" s="877"/>
      <c r="X636" s="859"/>
      <c r="Y636" s="859"/>
      <c r="Z636" s="859"/>
      <c r="AA636" s="859"/>
      <c r="AB636" s="859"/>
      <c r="AC636" s="859"/>
      <c r="AD636" s="859"/>
      <c r="AE636" s="859"/>
      <c r="AF636" s="859"/>
      <c r="AG636" s="859"/>
      <c r="AH636" s="859"/>
      <c r="AI636" s="859"/>
      <c r="AJ636" s="859"/>
      <c r="AK636" s="859"/>
      <c r="AL636" s="859"/>
      <c r="AM636" s="859"/>
      <c r="AN636" s="859"/>
      <c r="AO636" s="859"/>
      <c r="AP636" s="859"/>
      <c r="AQ636" s="859"/>
      <c r="AR636" s="859"/>
      <c r="AS636" s="859"/>
      <c r="AT636" s="859"/>
      <c r="AU636" s="859"/>
      <c r="AV636" s="859"/>
      <c r="AW636" s="859"/>
      <c r="AX636" s="859"/>
      <c r="AY636" s="859"/>
      <c r="AZ636" s="859"/>
      <c r="BA636" s="859"/>
      <c r="BB636" s="859"/>
      <c r="BC636" s="859"/>
      <c r="BD636" s="859"/>
      <c r="BE636" s="859"/>
      <c r="BF636" s="859"/>
      <c r="BG636" s="859"/>
      <c r="BH636" s="859"/>
      <c r="BI636" s="859"/>
      <c r="BJ636" s="859"/>
    </row>
    <row r="637" spans="17:62" s="875" customFormat="1">
      <c r="Q637" s="859"/>
      <c r="R637" s="859"/>
      <c r="S637" s="859"/>
      <c r="T637" s="859"/>
      <c r="U637" s="859"/>
      <c r="V637" s="859"/>
      <c r="W637" s="877"/>
      <c r="X637" s="859"/>
      <c r="Y637" s="859"/>
      <c r="Z637" s="859"/>
      <c r="AA637" s="859"/>
      <c r="AB637" s="859"/>
      <c r="AC637" s="859"/>
      <c r="AD637" s="859"/>
      <c r="AE637" s="859"/>
      <c r="AF637" s="859"/>
      <c r="AG637" s="859"/>
      <c r="AH637" s="859"/>
      <c r="AI637" s="859"/>
      <c r="AJ637" s="859"/>
      <c r="AK637" s="859"/>
      <c r="AL637" s="859"/>
      <c r="AM637" s="859"/>
      <c r="AN637" s="859"/>
      <c r="AO637" s="859"/>
      <c r="AP637" s="859"/>
      <c r="AQ637" s="859"/>
      <c r="AR637" s="859"/>
      <c r="AS637" s="859"/>
      <c r="AT637" s="859"/>
      <c r="AU637" s="859"/>
      <c r="AV637" s="859"/>
      <c r="AW637" s="859"/>
      <c r="AX637" s="859"/>
      <c r="AY637" s="859"/>
      <c r="AZ637" s="859"/>
      <c r="BA637" s="859"/>
      <c r="BB637" s="859"/>
      <c r="BC637" s="859"/>
      <c r="BD637" s="859"/>
      <c r="BE637" s="859"/>
      <c r="BF637" s="859"/>
      <c r="BG637" s="859"/>
      <c r="BH637" s="859"/>
      <c r="BI637" s="859"/>
      <c r="BJ637" s="859"/>
    </row>
    <row r="638" spans="17:62" s="875" customFormat="1">
      <c r="Q638" s="859"/>
      <c r="R638" s="859"/>
      <c r="S638" s="859"/>
      <c r="T638" s="859"/>
      <c r="U638" s="859"/>
      <c r="V638" s="859"/>
      <c r="W638" s="877"/>
      <c r="X638" s="859"/>
      <c r="Y638" s="859"/>
      <c r="Z638" s="859"/>
      <c r="AA638" s="859"/>
      <c r="AB638" s="859"/>
      <c r="AC638" s="859"/>
      <c r="AD638" s="859"/>
      <c r="AE638" s="859"/>
      <c r="AF638" s="859"/>
      <c r="AG638" s="859"/>
      <c r="AH638" s="859"/>
      <c r="AI638" s="859"/>
      <c r="AJ638" s="859"/>
      <c r="AK638" s="859"/>
      <c r="AL638" s="859"/>
      <c r="AM638" s="859"/>
      <c r="AN638" s="859"/>
      <c r="AO638" s="859"/>
      <c r="AP638" s="859"/>
      <c r="AQ638" s="859"/>
      <c r="AR638" s="859"/>
      <c r="AS638" s="859"/>
      <c r="AT638" s="859"/>
      <c r="AU638" s="859"/>
      <c r="AV638" s="859"/>
      <c r="AW638" s="859"/>
      <c r="AX638" s="859"/>
      <c r="AY638" s="859"/>
      <c r="AZ638" s="859"/>
      <c r="BA638" s="859"/>
      <c r="BB638" s="859"/>
      <c r="BC638" s="859"/>
      <c r="BD638" s="859"/>
      <c r="BE638" s="859"/>
      <c r="BF638" s="859"/>
      <c r="BG638" s="859"/>
      <c r="BH638" s="859"/>
      <c r="BI638" s="859"/>
      <c r="BJ638" s="859"/>
    </row>
    <row r="639" spans="17:62" s="875" customFormat="1">
      <c r="Q639" s="859"/>
      <c r="R639" s="859"/>
      <c r="S639" s="859"/>
      <c r="T639" s="859"/>
      <c r="U639" s="859"/>
      <c r="V639" s="859"/>
      <c r="W639" s="877"/>
      <c r="X639" s="859"/>
      <c r="Y639" s="859"/>
      <c r="Z639" s="859"/>
      <c r="AA639" s="859"/>
      <c r="AB639" s="859"/>
      <c r="AC639" s="859"/>
      <c r="AD639" s="859"/>
      <c r="AE639" s="859"/>
      <c r="AF639" s="859"/>
      <c r="AG639" s="859"/>
      <c r="AH639" s="859"/>
      <c r="AI639" s="859"/>
      <c r="AJ639" s="859"/>
      <c r="AK639" s="859"/>
      <c r="AL639" s="859"/>
      <c r="AM639" s="859"/>
      <c r="AN639" s="859"/>
      <c r="AO639" s="859"/>
      <c r="AP639" s="859"/>
      <c r="AQ639" s="859"/>
      <c r="AR639" s="859"/>
      <c r="AS639" s="859"/>
      <c r="AT639" s="859"/>
      <c r="AU639" s="859"/>
      <c r="AV639" s="859"/>
      <c r="AW639" s="859"/>
      <c r="AX639" s="859"/>
      <c r="AY639" s="859"/>
      <c r="AZ639" s="859"/>
      <c r="BA639" s="859"/>
      <c r="BB639" s="859"/>
      <c r="BC639" s="859"/>
      <c r="BD639" s="859"/>
      <c r="BE639" s="859"/>
      <c r="BF639" s="859"/>
      <c r="BG639" s="859"/>
      <c r="BH639" s="859"/>
      <c r="BI639" s="859"/>
      <c r="BJ639" s="859"/>
    </row>
    <row r="640" spans="17:62" s="875" customFormat="1">
      <c r="Q640" s="859"/>
      <c r="R640" s="859"/>
      <c r="S640" s="859"/>
      <c r="T640" s="859"/>
      <c r="U640" s="859"/>
      <c r="V640" s="859"/>
      <c r="W640" s="877"/>
      <c r="X640" s="859"/>
      <c r="Y640" s="859"/>
      <c r="Z640" s="859"/>
      <c r="AA640" s="859"/>
      <c r="AB640" s="859"/>
      <c r="AC640" s="859"/>
      <c r="AD640" s="859"/>
      <c r="AE640" s="859"/>
      <c r="AF640" s="859"/>
      <c r="AG640" s="859"/>
      <c r="AH640" s="859"/>
      <c r="AI640" s="859"/>
      <c r="AJ640" s="859"/>
      <c r="AK640" s="859"/>
      <c r="AL640" s="859"/>
      <c r="AM640" s="859"/>
      <c r="AN640" s="859"/>
      <c r="AO640" s="859"/>
      <c r="AP640" s="859"/>
      <c r="AQ640" s="859"/>
      <c r="AR640" s="859"/>
      <c r="AS640" s="859"/>
      <c r="AT640" s="859"/>
      <c r="AU640" s="859"/>
      <c r="AV640" s="859"/>
      <c r="AW640" s="859"/>
      <c r="AX640" s="859"/>
      <c r="AY640" s="859"/>
      <c r="AZ640" s="859"/>
      <c r="BA640" s="859"/>
      <c r="BB640" s="859"/>
      <c r="BC640" s="859"/>
      <c r="BD640" s="859"/>
      <c r="BE640" s="859"/>
      <c r="BF640" s="859"/>
      <c r="BG640" s="859"/>
      <c r="BH640" s="859"/>
      <c r="BI640" s="859"/>
      <c r="BJ640" s="859"/>
    </row>
    <row r="641" spans="17:62" s="875" customFormat="1">
      <c r="Q641" s="859"/>
      <c r="R641" s="859"/>
      <c r="S641" s="859"/>
      <c r="T641" s="859"/>
      <c r="U641" s="859"/>
      <c r="V641" s="859"/>
      <c r="W641" s="877"/>
      <c r="X641" s="859"/>
      <c r="Y641" s="859"/>
      <c r="Z641" s="859"/>
      <c r="AA641" s="859"/>
      <c r="AB641" s="859"/>
      <c r="AC641" s="859"/>
      <c r="AD641" s="859"/>
      <c r="AE641" s="859"/>
      <c r="AF641" s="859"/>
      <c r="AG641" s="859"/>
      <c r="AH641" s="859"/>
      <c r="AI641" s="859"/>
      <c r="AJ641" s="859"/>
      <c r="AK641" s="859"/>
      <c r="AL641" s="859"/>
      <c r="AM641" s="859"/>
      <c r="AN641" s="859"/>
      <c r="AO641" s="859"/>
      <c r="AP641" s="859"/>
      <c r="AQ641" s="859"/>
      <c r="AR641" s="859"/>
      <c r="AS641" s="859"/>
      <c r="AT641" s="859"/>
      <c r="AU641" s="859"/>
      <c r="AV641" s="859"/>
      <c r="AW641" s="859"/>
      <c r="AX641" s="859"/>
      <c r="AY641" s="859"/>
      <c r="AZ641" s="859"/>
      <c r="BA641" s="859"/>
      <c r="BB641" s="859"/>
      <c r="BC641" s="859"/>
      <c r="BD641" s="859"/>
      <c r="BE641" s="859"/>
      <c r="BF641" s="859"/>
      <c r="BG641" s="859"/>
      <c r="BH641" s="859"/>
      <c r="BI641" s="859"/>
      <c r="BJ641" s="859"/>
    </row>
    <row r="642" spans="17:62" s="875" customFormat="1">
      <c r="Q642" s="859"/>
      <c r="R642" s="859"/>
      <c r="S642" s="859"/>
      <c r="T642" s="859"/>
      <c r="U642" s="859"/>
      <c r="V642" s="859"/>
      <c r="W642" s="877"/>
      <c r="X642" s="859"/>
      <c r="Y642" s="859"/>
      <c r="Z642" s="859"/>
      <c r="AA642" s="859"/>
      <c r="AB642" s="859"/>
      <c r="AC642" s="859"/>
      <c r="AD642" s="859"/>
      <c r="AE642" s="859"/>
      <c r="AF642" s="859"/>
      <c r="AG642" s="859"/>
      <c r="AH642" s="859"/>
      <c r="AI642" s="859"/>
      <c r="AJ642" s="859"/>
      <c r="AK642" s="859"/>
      <c r="AL642" s="859"/>
      <c r="AM642" s="859"/>
      <c r="AN642" s="859"/>
      <c r="AO642" s="859"/>
      <c r="AP642" s="859"/>
      <c r="AQ642" s="859"/>
      <c r="AR642" s="859"/>
      <c r="AS642" s="859"/>
      <c r="AT642" s="859"/>
      <c r="AU642" s="859"/>
      <c r="AV642" s="859"/>
      <c r="AW642" s="859"/>
      <c r="AX642" s="859"/>
      <c r="AY642" s="859"/>
      <c r="AZ642" s="859"/>
      <c r="BA642" s="859"/>
      <c r="BB642" s="859"/>
      <c r="BC642" s="859"/>
      <c r="BD642" s="859"/>
      <c r="BE642" s="859"/>
      <c r="BF642" s="859"/>
      <c r="BG642" s="859"/>
      <c r="BH642" s="859"/>
      <c r="BI642" s="859"/>
      <c r="BJ642" s="859"/>
    </row>
    <row r="643" spans="17:62" s="875" customFormat="1">
      <c r="Q643" s="859"/>
      <c r="R643" s="859"/>
      <c r="S643" s="859"/>
      <c r="T643" s="859"/>
      <c r="U643" s="859"/>
      <c r="V643" s="859"/>
      <c r="W643" s="877"/>
      <c r="X643" s="859"/>
      <c r="Y643" s="859"/>
      <c r="Z643" s="859"/>
      <c r="AA643" s="859"/>
      <c r="AB643" s="859"/>
      <c r="AC643" s="859"/>
      <c r="AD643" s="859"/>
      <c r="AE643" s="859"/>
      <c r="AF643" s="859"/>
      <c r="AG643" s="859"/>
      <c r="AH643" s="859"/>
      <c r="AI643" s="859"/>
      <c r="AJ643" s="859"/>
      <c r="AK643" s="859"/>
      <c r="AL643" s="859"/>
      <c r="AM643" s="859"/>
      <c r="AN643" s="859"/>
      <c r="AO643" s="859"/>
      <c r="AP643" s="859"/>
      <c r="AQ643" s="859"/>
      <c r="AR643" s="859"/>
      <c r="AS643" s="859"/>
      <c r="AT643" s="859"/>
      <c r="AU643" s="859"/>
      <c r="AV643" s="859"/>
      <c r="AW643" s="859"/>
      <c r="AX643" s="859"/>
      <c r="AY643" s="859"/>
      <c r="AZ643" s="859"/>
      <c r="BA643" s="859"/>
      <c r="BB643" s="859"/>
      <c r="BC643" s="859"/>
      <c r="BD643" s="859"/>
      <c r="BE643" s="859"/>
      <c r="BF643" s="859"/>
      <c r="BG643" s="859"/>
      <c r="BH643" s="859"/>
      <c r="BI643" s="859"/>
      <c r="BJ643" s="859"/>
    </row>
    <row r="644" spans="17:62" s="875" customFormat="1">
      <c r="Q644" s="859"/>
      <c r="R644" s="859"/>
      <c r="S644" s="859"/>
      <c r="T644" s="859"/>
      <c r="U644" s="859"/>
      <c r="V644" s="859"/>
      <c r="W644" s="877"/>
      <c r="X644" s="859"/>
      <c r="Y644" s="859"/>
      <c r="Z644" s="859"/>
      <c r="AA644" s="859"/>
      <c r="AB644" s="859"/>
      <c r="AC644" s="859"/>
      <c r="AD644" s="859"/>
      <c r="AE644" s="859"/>
      <c r="AF644" s="859"/>
      <c r="AG644" s="859"/>
      <c r="AH644" s="859"/>
      <c r="AI644" s="859"/>
      <c r="AJ644" s="859"/>
      <c r="AK644" s="859"/>
      <c r="AL644" s="859"/>
      <c r="AM644" s="859"/>
      <c r="AN644" s="859"/>
      <c r="AO644" s="859"/>
      <c r="AP644" s="859"/>
      <c r="AQ644" s="859"/>
      <c r="AR644" s="859"/>
      <c r="AS644" s="859"/>
      <c r="AT644" s="859"/>
      <c r="AU644" s="859"/>
      <c r="AV644" s="859"/>
      <c r="AW644" s="859"/>
      <c r="AX644" s="859"/>
      <c r="AY644" s="859"/>
      <c r="AZ644" s="859"/>
      <c r="BA644" s="859"/>
      <c r="BB644" s="859"/>
      <c r="BC644" s="859"/>
      <c r="BD644" s="859"/>
      <c r="BE644" s="859"/>
      <c r="BF644" s="859"/>
      <c r="BG644" s="859"/>
      <c r="BH644" s="859"/>
      <c r="BI644" s="859"/>
      <c r="BJ644" s="859"/>
    </row>
    <row r="645" spans="17:62" s="875" customFormat="1">
      <c r="Q645" s="859"/>
      <c r="R645" s="859"/>
      <c r="S645" s="859"/>
      <c r="T645" s="859"/>
      <c r="U645" s="859"/>
      <c r="V645" s="859"/>
      <c r="W645" s="877"/>
      <c r="X645" s="859"/>
      <c r="Y645" s="859"/>
      <c r="Z645" s="859"/>
      <c r="AA645" s="859"/>
      <c r="AB645" s="859"/>
      <c r="AC645" s="859"/>
      <c r="AD645" s="859"/>
      <c r="AE645" s="859"/>
      <c r="AF645" s="859"/>
      <c r="AG645" s="859"/>
      <c r="AH645" s="859"/>
      <c r="AI645" s="859"/>
      <c r="AJ645" s="859"/>
      <c r="AK645" s="859"/>
      <c r="AL645" s="859"/>
      <c r="AM645" s="859"/>
      <c r="AN645" s="859"/>
      <c r="AO645" s="859"/>
      <c r="AP645" s="859"/>
      <c r="AQ645" s="859"/>
      <c r="AR645" s="859"/>
      <c r="AS645" s="859"/>
      <c r="AT645" s="859"/>
      <c r="AU645" s="859"/>
      <c r="AV645" s="859"/>
      <c r="AW645" s="859"/>
      <c r="AX645" s="859"/>
      <c r="AY645" s="859"/>
      <c r="AZ645" s="859"/>
      <c r="BA645" s="859"/>
      <c r="BB645" s="859"/>
      <c r="BC645" s="859"/>
      <c r="BD645" s="859"/>
      <c r="BE645" s="859"/>
      <c r="BF645" s="859"/>
      <c r="BG645" s="859"/>
      <c r="BH645" s="859"/>
      <c r="BI645" s="859"/>
      <c r="BJ645" s="859"/>
    </row>
    <row r="646" spans="17:62" s="875" customFormat="1">
      <c r="Q646" s="859"/>
      <c r="R646" s="859"/>
      <c r="S646" s="859"/>
      <c r="T646" s="859"/>
      <c r="U646" s="859"/>
      <c r="V646" s="859"/>
      <c r="W646" s="877"/>
      <c r="X646" s="859"/>
      <c r="Y646" s="859"/>
      <c r="Z646" s="859"/>
      <c r="AA646" s="859"/>
      <c r="AB646" s="859"/>
      <c r="AC646" s="859"/>
      <c r="AD646" s="859"/>
      <c r="AE646" s="859"/>
      <c r="AF646" s="859"/>
      <c r="AG646" s="859"/>
      <c r="AH646" s="859"/>
      <c r="AI646" s="859"/>
      <c r="AJ646" s="859"/>
      <c r="AK646" s="859"/>
      <c r="AL646" s="859"/>
      <c r="AM646" s="859"/>
      <c r="AN646" s="859"/>
      <c r="AO646" s="859"/>
      <c r="AP646" s="859"/>
      <c r="AQ646" s="859"/>
      <c r="AR646" s="859"/>
      <c r="AS646" s="859"/>
      <c r="AT646" s="859"/>
      <c r="AU646" s="859"/>
      <c r="AV646" s="859"/>
      <c r="AW646" s="859"/>
      <c r="AX646" s="859"/>
      <c r="AY646" s="859"/>
      <c r="AZ646" s="859"/>
      <c r="BA646" s="859"/>
      <c r="BB646" s="859"/>
      <c r="BC646" s="859"/>
      <c r="BD646" s="859"/>
      <c r="BE646" s="859"/>
      <c r="BF646" s="859"/>
      <c r="BG646" s="859"/>
      <c r="BH646" s="859"/>
      <c r="BI646" s="859"/>
      <c r="BJ646" s="859"/>
    </row>
    <row r="647" spans="17:62" s="875" customFormat="1">
      <c r="Q647" s="859"/>
      <c r="R647" s="859"/>
      <c r="S647" s="859"/>
      <c r="T647" s="859"/>
      <c r="U647" s="859"/>
      <c r="V647" s="859"/>
      <c r="W647" s="877"/>
      <c r="X647" s="859"/>
      <c r="Y647" s="859"/>
      <c r="Z647" s="859"/>
      <c r="AA647" s="859"/>
      <c r="AB647" s="859"/>
      <c r="AC647" s="859"/>
      <c r="AD647" s="859"/>
      <c r="AE647" s="859"/>
      <c r="AF647" s="859"/>
      <c r="AG647" s="859"/>
      <c r="AH647" s="859"/>
      <c r="AI647" s="859"/>
      <c r="AJ647" s="859"/>
      <c r="AK647" s="859"/>
      <c r="AL647" s="859"/>
      <c r="AM647" s="859"/>
      <c r="AN647" s="859"/>
      <c r="AO647" s="859"/>
      <c r="AP647" s="859"/>
      <c r="AQ647" s="859"/>
      <c r="AR647" s="859"/>
      <c r="AS647" s="859"/>
      <c r="AT647" s="859"/>
      <c r="AU647" s="859"/>
      <c r="AV647" s="859"/>
      <c r="AW647" s="859"/>
      <c r="AX647" s="859"/>
      <c r="AY647" s="859"/>
      <c r="AZ647" s="859"/>
      <c r="BA647" s="859"/>
      <c r="BB647" s="859"/>
      <c r="BC647" s="859"/>
      <c r="BD647" s="859"/>
      <c r="BE647" s="859"/>
      <c r="BF647" s="859"/>
      <c r="BG647" s="859"/>
      <c r="BH647" s="859"/>
      <c r="BI647" s="859"/>
      <c r="BJ647" s="859"/>
    </row>
    <row r="648" spans="17:62" s="875" customFormat="1">
      <c r="Q648" s="859"/>
      <c r="R648" s="859"/>
      <c r="S648" s="859"/>
      <c r="T648" s="859"/>
      <c r="U648" s="859"/>
      <c r="V648" s="859"/>
      <c r="W648" s="877"/>
      <c r="X648" s="859"/>
      <c r="Y648" s="859"/>
      <c r="Z648" s="859"/>
      <c r="AA648" s="859"/>
      <c r="AB648" s="859"/>
      <c r="AC648" s="859"/>
      <c r="AD648" s="859"/>
      <c r="AE648" s="859"/>
      <c r="AF648" s="859"/>
      <c r="AG648" s="859"/>
      <c r="AH648" s="859"/>
      <c r="AI648" s="859"/>
      <c r="AJ648" s="859"/>
      <c r="AK648" s="859"/>
      <c r="AL648" s="859"/>
      <c r="AM648" s="859"/>
      <c r="AN648" s="859"/>
      <c r="AO648" s="859"/>
      <c r="AP648" s="859"/>
      <c r="AQ648" s="859"/>
      <c r="AR648" s="859"/>
      <c r="AS648" s="859"/>
      <c r="AT648" s="859"/>
      <c r="AU648" s="859"/>
      <c r="AV648" s="859"/>
      <c r="AW648" s="859"/>
      <c r="AX648" s="859"/>
      <c r="AY648" s="859"/>
      <c r="AZ648" s="859"/>
      <c r="BA648" s="859"/>
      <c r="BB648" s="859"/>
      <c r="BC648" s="859"/>
      <c r="BD648" s="859"/>
      <c r="BE648" s="859"/>
      <c r="BF648" s="859"/>
      <c r="BG648" s="859"/>
      <c r="BH648" s="859"/>
      <c r="BI648" s="859"/>
      <c r="BJ648" s="859"/>
    </row>
    <row r="649" spans="17:62" s="875" customFormat="1">
      <c r="Q649" s="859"/>
      <c r="R649" s="859"/>
      <c r="S649" s="859"/>
      <c r="T649" s="859"/>
      <c r="U649" s="859"/>
      <c r="V649" s="859"/>
      <c r="W649" s="877"/>
      <c r="X649" s="859"/>
      <c r="Y649" s="859"/>
      <c r="Z649" s="859"/>
      <c r="AA649" s="859"/>
      <c r="AB649" s="859"/>
      <c r="AC649" s="859"/>
      <c r="AD649" s="859"/>
      <c r="AE649" s="859"/>
      <c r="AF649" s="859"/>
      <c r="AG649" s="859"/>
      <c r="AH649" s="859"/>
      <c r="AI649" s="859"/>
      <c r="AJ649" s="859"/>
      <c r="AK649" s="859"/>
      <c r="AL649" s="859"/>
      <c r="AM649" s="859"/>
      <c r="AN649" s="859"/>
      <c r="AO649" s="859"/>
      <c r="AP649" s="859"/>
      <c r="AQ649" s="859"/>
      <c r="AR649" s="859"/>
      <c r="AS649" s="859"/>
      <c r="AT649" s="859"/>
      <c r="AU649" s="859"/>
      <c r="AV649" s="859"/>
      <c r="AW649" s="859"/>
      <c r="AX649" s="859"/>
      <c r="AY649" s="859"/>
      <c r="AZ649" s="859"/>
      <c r="BA649" s="859"/>
      <c r="BB649" s="859"/>
      <c r="BC649" s="859"/>
      <c r="BD649" s="859"/>
      <c r="BE649" s="859"/>
      <c r="BF649" s="859"/>
      <c r="BG649" s="859"/>
      <c r="BH649" s="859"/>
      <c r="BI649" s="859"/>
      <c r="BJ649" s="859"/>
    </row>
    <row r="650" spans="17:62" s="875" customFormat="1">
      <c r="Q650" s="859"/>
      <c r="R650" s="859"/>
      <c r="S650" s="859"/>
      <c r="T650" s="859"/>
      <c r="U650" s="859"/>
      <c r="V650" s="859"/>
      <c r="W650" s="877"/>
      <c r="X650" s="859"/>
      <c r="Y650" s="859"/>
      <c r="Z650" s="859"/>
      <c r="AA650" s="859"/>
      <c r="AB650" s="859"/>
      <c r="AC650" s="859"/>
      <c r="AD650" s="859"/>
      <c r="AE650" s="859"/>
      <c r="AF650" s="859"/>
      <c r="AG650" s="859"/>
      <c r="AH650" s="859"/>
      <c r="AI650" s="859"/>
      <c r="AJ650" s="859"/>
      <c r="AK650" s="859"/>
      <c r="AL650" s="859"/>
      <c r="AM650" s="859"/>
      <c r="AN650" s="859"/>
      <c r="AO650" s="859"/>
      <c r="AP650" s="859"/>
      <c r="AQ650" s="859"/>
      <c r="AR650" s="859"/>
      <c r="AS650" s="859"/>
      <c r="AT650" s="859"/>
      <c r="AU650" s="859"/>
      <c r="AV650" s="859"/>
      <c r="AW650" s="859"/>
      <c r="AX650" s="859"/>
      <c r="AY650" s="859"/>
      <c r="AZ650" s="859"/>
      <c r="BA650" s="859"/>
      <c r="BB650" s="859"/>
      <c r="BC650" s="859"/>
      <c r="BD650" s="859"/>
      <c r="BE650" s="859"/>
      <c r="BF650" s="859"/>
      <c r="BG650" s="859"/>
      <c r="BH650" s="859"/>
      <c r="BI650" s="859"/>
      <c r="BJ650" s="859"/>
    </row>
    <row r="651" spans="17:62" s="875" customFormat="1">
      <c r="Q651" s="859"/>
      <c r="R651" s="859"/>
      <c r="S651" s="859"/>
      <c r="T651" s="859"/>
      <c r="U651" s="859"/>
      <c r="V651" s="859"/>
      <c r="W651" s="877"/>
      <c r="X651" s="859"/>
      <c r="Y651" s="859"/>
      <c r="Z651" s="859"/>
      <c r="AA651" s="859"/>
      <c r="AB651" s="859"/>
      <c r="AC651" s="859"/>
      <c r="AD651" s="859"/>
      <c r="AE651" s="859"/>
      <c r="AF651" s="859"/>
      <c r="AG651" s="859"/>
      <c r="AH651" s="859"/>
      <c r="AI651" s="859"/>
      <c r="AJ651" s="859"/>
      <c r="AK651" s="859"/>
      <c r="AL651" s="859"/>
      <c r="AM651" s="859"/>
      <c r="AN651" s="859"/>
      <c r="AO651" s="859"/>
      <c r="AP651" s="859"/>
      <c r="AQ651" s="859"/>
      <c r="AR651" s="859"/>
      <c r="AS651" s="859"/>
      <c r="AT651" s="859"/>
      <c r="AU651" s="859"/>
      <c r="AV651" s="859"/>
      <c r="AW651" s="859"/>
      <c r="AX651" s="859"/>
      <c r="AY651" s="859"/>
      <c r="AZ651" s="859"/>
      <c r="BA651" s="859"/>
      <c r="BB651" s="859"/>
      <c r="BC651" s="859"/>
      <c r="BD651" s="859"/>
      <c r="BE651" s="859"/>
      <c r="BF651" s="859"/>
      <c r="BG651" s="859"/>
      <c r="BH651" s="859"/>
      <c r="BI651" s="859"/>
      <c r="BJ651" s="859"/>
    </row>
    <row r="652" spans="17:62" s="875" customFormat="1">
      <c r="Q652" s="859"/>
      <c r="R652" s="859"/>
      <c r="S652" s="859"/>
      <c r="T652" s="859"/>
      <c r="U652" s="859"/>
      <c r="V652" s="859"/>
      <c r="W652" s="877"/>
      <c r="X652" s="859"/>
      <c r="Y652" s="859"/>
      <c r="Z652" s="859"/>
      <c r="AA652" s="859"/>
      <c r="AB652" s="859"/>
      <c r="AC652" s="859"/>
      <c r="AD652" s="859"/>
      <c r="AE652" s="859"/>
      <c r="AF652" s="859"/>
      <c r="AG652" s="859"/>
      <c r="AH652" s="859"/>
      <c r="AI652" s="859"/>
      <c r="AJ652" s="859"/>
      <c r="AK652" s="859"/>
      <c r="AL652" s="859"/>
      <c r="AM652" s="859"/>
      <c r="AN652" s="859"/>
      <c r="AO652" s="859"/>
      <c r="AP652" s="859"/>
      <c r="AQ652" s="859"/>
      <c r="AR652" s="859"/>
      <c r="AS652" s="859"/>
      <c r="AT652" s="859"/>
      <c r="AU652" s="859"/>
      <c r="AV652" s="859"/>
      <c r="AW652" s="859"/>
      <c r="AX652" s="859"/>
      <c r="AY652" s="859"/>
      <c r="AZ652" s="859"/>
      <c r="BA652" s="859"/>
      <c r="BB652" s="859"/>
      <c r="BC652" s="859"/>
      <c r="BD652" s="859"/>
      <c r="BE652" s="859"/>
      <c r="BF652" s="859"/>
      <c r="BG652" s="859"/>
      <c r="BH652" s="859"/>
      <c r="BI652" s="859"/>
      <c r="BJ652" s="859"/>
    </row>
    <row r="653" spans="17:62" s="875" customFormat="1">
      <c r="Q653" s="859"/>
      <c r="R653" s="859"/>
      <c r="S653" s="859"/>
      <c r="T653" s="859"/>
      <c r="U653" s="859"/>
      <c r="V653" s="859"/>
      <c r="W653" s="877"/>
      <c r="X653" s="859"/>
      <c r="Y653" s="859"/>
      <c r="Z653" s="859"/>
      <c r="AA653" s="859"/>
      <c r="AB653" s="859"/>
      <c r="AC653" s="859"/>
      <c r="AD653" s="859"/>
      <c r="AE653" s="859"/>
      <c r="AF653" s="859"/>
      <c r="AG653" s="859"/>
      <c r="AH653" s="859"/>
      <c r="AI653" s="859"/>
      <c r="AJ653" s="859"/>
      <c r="AK653" s="859"/>
      <c r="AL653" s="859"/>
      <c r="AM653" s="859"/>
      <c r="AN653" s="859"/>
      <c r="AO653" s="859"/>
      <c r="AP653" s="859"/>
      <c r="AQ653" s="859"/>
      <c r="AR653" s="859"/>
      <c r="AS653" s="859"/>
      <c r="AT653" s="859"/>
      <c r="AU653" s="859"/>
      <c r="AV653" s="859"/>
      <c r="AW653" s="859"/>
      <c r="AX653" s="859"/>
      <c r="AY653" s="859"/>
      <c r="AZ653" s="859"/>
      <c r="BA653" s="859"/>
      <c r="BB653" s="859"/>
      <c r="BC653" s="859"/>
      <c r="BD653" s="859"/>
      <c r="BE653" s="859"/>
      <c r="BF653" s="859"/>
      <c r="BG653" s="859"/>
      <c r="BH653" s="859"/>
      <c r="BI653" s="859"/>
      <c r="BJ653" s="859"/>
    </row>
    <row r="654" spans="17:62" s="875" customFormat="1">
      <c r="Q654" s="859"/>
      <c r="R654" s="859"/>
      <c r="S654" s="859"/>
      <c r="T654" s="859"/>
      <c r="U654" s="859"/>
      <c r="V654" s="859"/>
      <c r="W654" s="877"/>
      <c r="X654" s="859"/>
      <c r="Y654" s="859"/>
      <c r="Z654" s="859"/>
      <c r="AA654" s="859"/>
      <c r="AB654" s="859"/>
      <c r="AC654" s="859"/>
      <c r="AD654" s="859"/>
      <c r="AE654" s="859"/>
      <c r="AF654" s="859"/>
      <c r="AG654" s="859"/>
      <c r="AH654" s="859"/>
      <c r="AI654" s="859"/>
      <c r="AJ654" s="859"/>
      <c r="AK654" s="859"/>
      <c r="AL654" s="859"/>
      <c r="AM654" s="859"/>
      <c r="AN654" s="859"/>
      <c r="AO654" s="859"/>
      <c r="AP654" s="859"/>
      <c r="AQ654" s="859"/>
      <c r="AR654" s="859"/>
      <c r="AS654" s="859"/>
      <c r="AT654" s="859"/>
      <c r="AU654" s="859"/>
      <c r="AV654" s="859"/>
      <c r="AW654" s="859"/>
      <c r="AX654" s="859"/>
      <c r="AY654" s="859"/>
      <c r="AZ654" s="859"/>
      <c r="BA654" s="859"/>
      <c r="BB654" s="859"/>
      <c r="BC654" s="859"/>
      <c r="BD654" s="859"/>
      <c r="BE654" s="859"/>
      <c r="BF654" s="859"/>
      <c r="BG654" s="859"/>
      <c r="BH654" s="859"/>
      <c r="BI654" s="859"/>
      <c r="BJ654" s="859"/>
    </row>
    <row r="655" spans="17:62" s="875" customFormat="1">
      <c r="Q655" s="859"/>
      <c r="R655" s="859"/>
      <c r="S655" s="859"/>
      <c r="T655" s="859"/>
      <c r="U655" s="859"/>
      <c r="V655" s="859"/>
      <c r="W655" s="877"/>
      <c r="X655" s="859"/>
      <c r="Y655" s="859"/>
      <c r="Z655" s="859"/>
      <c r="AA655" s="859"/>
      <c r="AB655" s="859"/>
      <c r="AC655" s="859"/>
      <c r="AD655" s="859"/>
      <c r="AE655" s="859"/>
      <c r="AF655" s="859"/>
      <c r="AG655" s="859"/>
      <c r="AH655" s="859"/>
      <c r="AI655" s="859"/>
      <c r="AJ655" s="859"/>
      <c r="AK655" s="859"/>
      <c r="AL655" s="859"/>
      <c r="AM655" s="859"/>
      <c r="AN655" s="859"/>
      <c r="AO655" s="859"/>
      <c r="AP655" s="859"/>
      <c r="AQ655" s="859"/>
      <c r="AR655" s="859"/>
      <c r="AS655" s="859"/>
      <c r="AT655" s="859"/>
      <c r="AU655" s="859"/>
      <c r="AV655" s="859"/>
      <c r="AW655" s="859"/>
      <c r="AX655" s="859"/>
      <c r="AY655" s="859"/>
      <c r="AZ655" s="859"/>
      <c r="BA655" s="859"/>
      <c r="BB655" s="859"/>
      <c r="BC655" s="859"/>
      <c r="BD655" s="859"/>
      <c r="BE655" s="859"/>
      <c r="BF655" s="859"/>
      <c r="BG655" s="859"/>
      <c r="BH655" s="859"/>
      <c r="BI655" s="859"/>
      <c r="BJ655" s="859"/>
    </row>
    <row r="656" spans="17:62" s="875" customFormat="1">
      <c r="Q656" s="859"/>
      <c r="R656" s="859"/>
      <c r="S656" s="859"/>
      <c r="T656" s="859"/>
      <c r="U656" s="859"/>
      <c r="V656" s="859"/>
      <c r="W656" s="877"/>
      <c r="X656" s="859"/>
      <c r="Y656" s="859"/>
      <c r="Z656" s="859"/>
      <c r="AA656" s="859"/>
      <c r="AB656" s="859"/>
      <c r="AC656" s="859"/>
      <c r="AD656" s="859"/>
      <c r="AE656" s="859"/>
      <c r="AF656" s="859"/>
      <c r="AG656" s="859"/>
      <c r="AH656" s="859"/>
      <c r="AI656" s="859"/>
      <c r="AJ656" s="859"/>
      <c r="AK656" s="859"/>
      <c r="AL656" s="859"/>
      <c r="AM656" s="859"/>
      <c r="AN656" s="859"/>
      <c r="AO656" s="859"/>
      <c r="AP656" s="859"/>
      <c r="AQ656" s="859"/>
      <c r="AR656" s="859"/>
      <c r="AS656" s="859"/>
      <c r="AT656" s="859"/>
      <c r="AU656" s="859"/>
      <c r="AV656" s="859"/>
      <c r="AW656" s="859"/>
      <c r="AX656" s="859"/>
      <c r="AY656" s="859"/>
      <c r="AZ656" s="859"/>
      <c r="BA656" s="859"/>
      <c r="BB656" s="859"/>
      <c r="BC656" s="859"/>
      <c r="BD656" s="859"/>
      <c r="BE656" s="859"/>
      <c r="BF656" s="859"/>
      <c r="BG656" s="859"/>
      <c r="BH656" s="859"/>
      <c r="BI656" s="859"/>
      <c r="BJ656" s="859"/>
    </row>
    <row r="657" spans="17:62" s="875" customFormat="1">
      <c r="Q657" s="859"/>
      <c r="R657" s="859"/>
      <c r="S657" s="859"/>
      <c r="T657" s="859"/>
      <c r="U657" s="859"/>
      <c r="V657" s="859"/>
      <c r="W657" s="877"/>
      <c r="X657" s="859"/>
      <c r="Y657" s="859"/>
      <c r="Z657" s="859"/>
      <c r="AA657" s="859"/>
      <c r="AB657" s="859"/>
      <c r="AC657" s="859"/>
      <c r="AD657" s="859"/>
      <c r="AE657" s="859"/>
      <c r="AF657" s="859"/>
      <c r="AG657" s="859"/>
      <c r="AH657" s="859"/>
      <c r="AI657" s="859"/>
      <c r="AJ657" s="859"/>
      <c r="AK657" s="859"/>
      <c r="AL657" s="859"/>
      <c r="AM657" s="859"/>
      <c r="AN657" s="859"/>
      <c r="AO657" s="859"/>
      <c r="AP657" s="859"/>
      <c r="AQ657" s="859"/>
      <c r="AR657" s="859"/>
      <c r="AS657" s="859"/>
      <c r="AT657" s="859"/>
      <c r="AU657" s="859"/>
      <c r="AV657" s="859"/>
      <c r="AW657" s="859"/>
      <c r="AX657" s="859"/>
      <c r="AY657" s="859"/>
      <c r="AZ657" s="859"/>
      <c r="BA657" s="859"/>
      <c r="BB657" s="859"/>
      <c r="BC657" s="859"/>
      <c r="BD657" s="859"/>
      <c r="BE657" s="859"/>
      <c r="BF657" s="859"/>
      <c r="BG657" s="859"/>
      <c r="BH657" s="859"/>
      <c r="BI657" s="859"/>
      <c r="BJ657" s="859"/>
    </row>
    <row r="658" spans="17:62" s="875" customFormat="1">
      <c r="Q658" s="859"/>
      <c r="R658" s="859"/>
      <c r="S658" s="859"/>
      <c r="T658" s="859"/>
      <c r="U658" s="859"/>
      <c r="V658" s="859"/>
      <c r="W658" s="877"/>
      <c r="X658" s="859"/>
      <c r="Y658" s="859"/>
      <c r="Z658" s="859"/>
      <c r="AA658" s="859"/>
      <c r="AB658" s="859"/>
      <c r="AC658" s="859"/>
      <c r="AD658" s="859"/>
      <c r="AE658" s="859"/>
      <c r="AF658" s="859"/>
      <c r="AG658" s="859"/>
      <c r="AH658" s="859"/>
      <c r="AI658" s="859"/>
      <c r="AJ658" s="859"/>
      <c r="AK658" s="859"/>
      <c r="AL658" s="859"/>
      <c r="AM658" s="859"/>
      <c r="AN658" s="859"/>
      <c r="AO658" s="859"/>
      <c r="AP658" s="859"/>
      <c r="AQ658" s="859"/>
      <c r="AR658" s="859"/>
      <c r="AS658" s="859"/>
      <c r="AT658" s="859"/>
      <c r="AU658" s="859"/>
      <c r="AV658" s="859"/>
      <c r="AW658" s="859"/>
      <c r="AX658" s="859"/>
      <c r="AY658" s="859"/>
      <c r="AZ658" s="859"/>
      <c r="BA658" s="859"/>
      <c r="BB658" s="859"/>
      <c r="BC658" s="859"/>
      <c r="BD658" s="859"/>
      <c r="BE658" s="859"/>
      <c r="BF658" s="859"/>
      <c r="BG658" s="859"/>
      <c r="BH658" s="859"/>
      <c r="BI658" s="859"/>
      <c r="BJ658" s="859"/>
    </row>
    <row r="659" spans="17:62" s="875" customFormat="1">
      <c r="Q659" s="859"/>
      <c r="R659" s="859"/>
      <c r="S659" s="859"/>
      <c r="T659" s="859"/>
      <c r="U659" s="859"/>
      <c r="V659" s="859"/>
      <c r="W659" s="877"/>
      <c r="X659" s="859"/>
      <c r="Y659" s="859"/>
      <c r="Z659" s="859"/>
      <c r="AA659" s="859"/>
      <c r="AB659" s="859"/>
      <c r="AC659" s="859"/>
      <c r="AD659" s="859"/>
      <c r="AE659" s="859"/>
      <c r="AF659" s="859"/>
      <c r="AG659" s="859"/>
      <c r="AH659" s="859"/>
      <c r="AI659" s="859"/>
      <c r="AJ659" s="859"/>
      <c r="AK659" s="859"/>
      <c r="AL659" s="859"/>
      <c r="AM659" s="859"/>
      <c r="AN659" s="859"/>
      <c r="AO659" s="859"/>
      <c r="AP659" s="859"/>
      <c r="AQ659" s="859"/>
      <c r="AR659" s="859"/>
      <c r="AS659" s="859"/>
      <c r="AT659" s="859"/>
      <c r="AU659" s="859"/>
      <c r="AV659" s="859"/>
      <c r="AW659" s="859"/>
      <c r="AX659" s="859"/>
      <c r="AY659" s="859"/>
      <c r="AZ659" s="859"/>
      <c r="BA659" s="859"/>
      <c r="BB659" s="859"/>
      <c r="BC659" s="859"/>
      <c r="BD659" s="859"/>
      <c r="BE659" s="859"/>
      <c r="BF659" s="859"/>
      <c r="BG659" s="859"/>
      <c r="BH659" s="859"/>
      <c r="BI659" s="859"/>
      <c r="BJ659" s="859"/>
    </row>
    <row r="660" spans="17:62" s="875" customFormat="1">
      <c r="Q660" s="859"/>
      <c r="R660" s="859"/>
      <c r="S660" s="859"/>
      <c r="T660" s="859"/>
      <c r="U660" s="859"/>
      <c r="V660" s="859"/>
      <c r="W660" s="877"/>
      <c r="X660" s="859"/>
      <c r="Y660" s="859"/>
      <c r="Z660" s="859"/>
      <c r="AA660" s="859"/>
      <c r="AB660" s="859"/>
      <c r="AC660" s="859"/>
      <c r="AD660" s="859"/>
      <c r="AE660" s="859"/>
      <c r="AF660" s="859"/>
      <c r="AG660" s="859"/>
      <c r="AH660" s="859"/>
      <c r="AI660" s="859"/>
      <c r="AJ660" s="859"/>
      <c r="AK660" s="859"/>
      <c r="AL660" s="859"/>
      <c r="AM660" s="859"/>
      <c r="AN660" s="859"/>
      <c r="AO660" s="859"/>
      <c r="AP660" s="859"/>
      <c r="AQ660" s="859"/>
      <c r="AR660" s="859"/>
      <c r="AS660" s="859"/>
      <c r="AT660" s="859"/>
      <c r="AU660" s="859"/>
      <c r="AV660" s="859"/>
      <c r="AW660" s="859"/>
      <c r="AX660" s="859"/>
      <c r="AY660" s="859"/>
      <c r="AZ660" s="859"/>
      <c r="BA660" s="859"/>
      <c r="BB660" s="859"/>
      <c r="BC660" s="859"/>
      <c r="BD660" s="859"/>
      <c r="BE660" s="859"/>
      <c r="BF660" s="859"/>
      <c r="BG660" s="859"/>
      <c r="BH660" s="859"/>
      <c r="BI660" s="859"/>
      <c r="BJ660" s="859"/>
    </row>
    <row r="661" spans="17:62" s="875" customFormat="1">
      <c r="Q661" s="859"/>
      <c r="R661" s="859"/>
      <c r="S661" s="859"/>
      <c r="T661" s="859"/>
      <c r="U661" s="859"/>
      <c r="V661" s="859"/>
      <c r="W661" s="877"/>
      <c r="X661" s="859"/>
      <c r="Y661" s="859"/>
      <c r="Z661" s="859"/>
      <c r="AA661" s="859"/>
      <c r="AB661" s="859"/>
      <c r="AC661" s="859"/>
      <c r="AD661" s="859"/>
      <c r="AE661" s="859"/>
      <c r="AF661" s="859"/>
      <c r="AG661" s="859"/>
      <c r="AH661" s="859"/>
      <c r="AI661" s="859"/>
      <c r="AJ661" s="859"/>
      <c r="AK661" s="859"/>
      <c r="AL661" s="859"/>
      <c r="AM661" s="859"/>
      <c r="AN661" s="859"/>
      <c r="AO661" s="859"/>
      <c r="AP661" s="859"/>
      <c r="AQ661" s="859"/>
      <c r="AR661" s="859"/>
      <c r="AS661" s="859"/>
      <c r="AT661" s="859"/>
      <c r="AU661" s="859"/>
      <c r="AV661" s="859"/>
      <c r="AW661" s="859"/>
      <c r="AX661" s="859"/>
      <c r="AY661" s="859"/>
      <c r="AZ661" s="859"/>
      <c r="BA661" s="859"/>
      <c r="BB661" s="859"/>
      <c r="BC661" s="859"/>
      <c r="BD661" s="859"/>
      <c r="BE661" s="859"/>
      <c r="BF661" s="859"/>
      <c r="BG661" s="859"/>
      <c r="BH661" s="859"/>
      <c r="BI661" s="859"/>
      <c r="BJ661" s="859"/>
    </row>
    <row r="662" spans="17:62" s="875" customFormat="1">
      <c r="Q662" s="859"/>
      <c r="R662" s="859"/>
      <c r="S662" s="859"/>
      <c r="T662" s="859"/>
      <c r="U662" s="859"/>
      <c r="V662" s="859"/>
      <c r="W662" s="877"/>
      <c r="X662" s="859"/>
      <c r="Y662" s="859"/>
      <c r="Z662" s="859"/>
      <c r="AA662" s="859"/>
      <c r="AB662" s="859"/>
      <c r="AC662" s="859"/>
      <c r="AD662" s="859"/>
      <c r="AE662" s="859"/>
      <c r="AF662" s="859"/>
      <c r="AG662" s="859"/>
      <c r="AH662" s="859"/>
      <c r="AI662" s="859"/>
      <c r="AJ662" s="859"/>
      <c r="AK662" s="859"/>
      <c r="AL662" s="859"/>
      <c r="AM662" s="859"/>
      <c r="AN662" s="859"/>
      <c r="AO662" s="859"/>
      <c r="AP662" s="859"/>
      <c r="AQ662" s="859"/>
      <c r="AR662" s="859"/>
      <c r="AS662" s="859"/>
      <c r="AT662" s="859"/>
      <c r="AU662" s="859"/>
      <c r="AV662" s="859"/>
      <c r="AW662" s="859"/>
      <c r="AX662" s="859"/>
      <c r="AY662" s="859"/>
      <c r="AZ662" s="859"/>
      <c r="BA662" s="859"/>
      <c r="BB662" s="859"/>
      <c r="BC662" s="859"/>
      <c r="BD662" s="859"/>
      <c r="BE662" s="859"/>
      <c r="BF662" s="859"/>
      <c r="BG662" s="859"/>
      <c r="BH662" s="859"/>
      <c r="BI662" s="859"/>
      <c r="BJ662" s="859"/>
    </row>
    <row r="663" spans="17:62" s="875" customFormat="1">
      <c r="Q663" s="859"/>
      <c r="R663" s="859"/>
      <c r="S663" s="859"/>
      <c r="T663" s="859"/>
      <c r="U663" s="859"/>
      <c r="V663" s="859"/>
      <c r="W663" s="877"/>
      <c r="X663" s="859"/>
      <c r="Y663" s="859"/>
      <c r="Z663" s="859"/>
      <c r="AA663" s="859"/>
      <c r="AB663" s="859"/>
      <c r="AC663" s="859"/>
      <c r="AD663" s="859"/>
      <c r="AE663" s="859"/>
      <c r="AF663" s="859"/>
      <c r="AG663" s="859"/>
      <c r="AH663" s="859"/>
      <c r="AI663" s="859"/>
      <c r="AJ663" s="859"/>
      <c r="AK663" s="859"/>
      <c r="AL663" s="859"/>
      <c r="AM663" s="859"/>
      <c r="AN663" s="859"/>
      <c r="AO663" s="859"/>
      <c r="AP663" s="859"/>
      <c r="AQ663" s="859"/>
      <c r="AR663" s="859"/>
      <c r="AS663" s="859"/>
      <c r="AT663" s="859"/>
      <c r="AU663" s="859"/>
      <c r="AV663" s="859"/>
      <c r="AW663" s="859"/>
      <c r="AX663" s="859"/>
      <c r="AY663" s="859"/>
      <c r="AZ663" s="859"/>
      <c r="BA663" s="859"/>
      <c r="BB663" s="859"/>
      <c r="BC663" s="859"/>
      <c r="BD663" s="859"/>
      <c r="BE663" s="859"/>
      <c r="BF663" s="859"/>
      <c r="BG663" s="859"/>
      <c r="BH663" s="859"/>
      <c r="BI663" s="859"/>
      <c r="BJ663" s="859"/>
    </row>
    <row r="664" spans="17:62" s="875" customFormat="1">
      <c r="Q664" s="859"/>
      <c r="R664" s="859"/>
      <c r="S664" s="859"/>
      <c r="T664" s="859"/>
      <c r="U664" s="859"/>
      <c r="V664" s="859"/>
      <c r="W664" s="877"/>
      <c r="X664" s="859"/>
      <c r="Y664" s="859"/>
      <c r="Z664" s="859"/>
      <c r="AA664" s="859"/>
      <c r="AB664" s="859"/>
      <c r="AC664" s="859"/>
      <c r="AD664" s="859"/>
      <c r="AE664" s="859"/>
      <c r="AF664" s="859"/>
      <c r="AG664" s="859"/>
      <c r="AH664" s="859"/>
      <c r="AI664" s="859"/>
      <c r="AJ664" s="859"/>
      <c r="AK664" s="859"/>
      <c r="AL664" s="859"/>
      <c r="AM664" s="859"/>
      <c r="AN664" s="859"/>
      <c r="AO664" s="859"/>
      <c r="AP664" s="859"/>
      <c r="AQ664" s="859"/>
      <c r="AR664" s="859"/>
      <c r="AS664" s="859"/>
      <c r="AT664" s="859"/>
      <c r="AU664" s="859"/>
      <c r="AV664" s="859"/>
      <c r="AW664" s="859"/>
      <c r="AX664" s="859"/>
      <c r="AY664" s="859"/>
      <c r="AZ664" s="859"/>
      <c r="BA664" s="859"/>
      <c r="BB664" s="859"/>
      <c r="BC664" s="859"/>
      <c r="BD664" s="859"/>
      <c r="BE664" s="859"/>
      <c r="BF664" s="859"/>
      <c r="BG664" s="859"/>
      <c r="BH664" s="859"/>
      <c r="BI664" s="859"/>
      <c r="BJ664" s="859"/>
    </row>
    <row r="665" spans="17:62" s="875" customFormat="1">
      <c r="Q665" s="859"/>
      <c r="R665" s="859"/>
      <c r="S665" s="859"/>
      <c r="T665" s="859"/>
      <c r="U665" s="859"/>
      <c r="V665" s="859"/>
      <c r="W665" s="877"/>
      <c r="X665" s="859"/>
      <c r="Y665" s="859"/>
      <c r="Z665" s="859"/>
      <c r="AA665" s="859"/>
      <c r="AB665" s="859"/>
      <c r="AC665" s="859"/>
      <c r="AD665" s="859"/>
      <c r="AE665" s="859"/>
      <c r="AF665" s="859"/>
      <c r="AG665" s="859"/>
      <c r="AH665" s="859"/>
      <c r="AI665" s="859"/>
      <c r="AJ665" s="859"/>
      <c r="AK665" s="859"/>
      <c r="AL665" s="859"/>
      <c r="AM665" s="859"/>
      <c r="AN665" s="859"/>
      <c r="AO665" s="859"/>
      <c r="AP665" s="859"/>
      <c r="AQ665" s="859"/>
      <c r="AR665" s="859"/>
      <c r="AS665" s="859"/>
      <c r="AT665" s="859"/>
      <c r="AU665" s="859"/>
      <c r="AV665" s="859"/>
      <c r="AW665" s="859"/>
      <c r="AX665" s="859"/>
      <c r="AY665" s="859"/>
      <c r="AZ665" s="859"/>
      <c r="BA665" s="859"/>
      <c r="BB665" s="859"/>
      <c r="BC665" s="859"/>
      <c r="BD665" s="859"/>
      <c r="BE665" s="859"/>
      <c r="BF665" s="859"/>
      <c r="BG665" s="859"/>
      <c r="BH665" s="859"/>
      <c r="BI665" s="859"/>
      <c r="BJ665" s="859"/>
    </row>
    <row r="666" spans="17:62" s="875" customFormat="1">
      <c r="Q666" s="859"/>
      <c r="R666" s="859"/>
      <c r="S666" s="859"/>
      <c r="T666" s="859"/>
      <c r="U666" s="859"/>
      <c r="V666" s="859"/>
      <c r="W666" s="877"/>
      <c r="X666" s="859"/>
      <c r="Y666" s="859"/>
      <c r="Z666" s="859"/>
      <c r="AA666" s="859"/>
      <c r="AB666" s="859"/>
      <c r="AC666" s="859"/>
      <c r="AD666" s="859"/>
      <c r="AE666" s="859"/>
      <c r="AF666" s="859"/>
      <c r="AG666" s="859"/>
      <c r="AH666" s="859"/>
      <c r="AI666" s="859"/>
      <c r="AJ666" s="859"/>
      <c r="AK666" s="859"/>
      <c r="AL666" s="859"/>
      <c r="AM666" s="859"/>
      <c r="AN666" s="859"/>
      <c r="AO666" s="859"/>
      <c r="AP666" s="859"/>
      <c r="AQ666" s="859"/>
      <c r="AR666" s="859"/>
      <c r="AS666" s="859"/>
      <c r="AT666" s="859"/>
      <c r="AU666" s="859"/>
      <c r="AV666" s="859"/>
      <c r="AW666" s="859"/>
      <c r="AX666" s="859"/>
      <c r="AY666" s="859"/>
      <c r="AZ666" s="859"/>
      <c r="BA666" s="859"/>
      <c r="BB666" s="859"/>
      <c r="BC666" s="859"/>
      <c r="BD666" s="859"/>
      <c r="BE666" s="859"/>
      <c r="BF666" s="859"/>
      <c r="BG666" s="859"/>
      <c r="BH666" s="859"/>
      <c r="BI666" s="859"/>
      <c r="BJ666" s="859"/>
    </row>
    <row r="667" spans="17:62" s="875" customFormat="1">
      <c r="Q667" s="859"/>
      <c r="R667" s="859"/>
      <c r="S667" s="859"/>
      <c r="T667" s="859"/>
      <c r="U667" s="859"/>
      <c r="V667" s="859"/>
      <c r="W667" s="877"/>
      <c r="X667" s="859"/>
      <c r="Y667" s="859"/>
      <c r="Z667" s="859"/>
      <c r="AA667" s="859"/>
      <c r="AB667" s="859"/>
      <c r="AC667" s="859"/>
      <c r="AD667" s="859"/>
      <c r="AE667" s="859"/>
      <c r="AF667" s="859"/>
      <c r="AG667" s="859"/>
      <c r="AH667" s="859"/>
      <c r="AI667" s="859"/>
      <c r="AJ667" s="859"/>
      <c r="AK667" s="859"/>
      <c r="AL667" s="859"/>
      <c r="AM667" s="859"/>
      <c r="AN667" s="859"/>
      <c r="AO667" s="859"/>
      <c r="AP667" s="859"/>
      <c r="AQ667" s="859"/>
      <c r="AR667" s="859"/>
      <c r="AS667" s="859"/>
      <c r="AT667" s="859"/>
      <c r="AU667" s="859"/>
      <c r="AV667" s="859"/>
      <c r="AW667" s="859"/>
      <c r="AX667" s="859"/>
      <c r="AY667" s="859"/>
      <c r="AZ667" s="859"/>
      <c r="BA667" s="859"/>
      <c r="BB667" s="859"/>
      <c r="BC667" s="859"/>
      <c r="BD667" s="859"/>
      <c r="BE667" s="859"/>
      <c r="BF667" s="859"/>
      <c r="BG667" s="859"/>
      <c r="BH667" s="859"/>
      <c r="BI667" s="859"/>
      <c r="BJ667" s="859"/>
    </row>
    <row r="668" spans="17:62" s="875" customFormat="1">
      <c r="Q668" s="859"/>
      <c r="R668" s="859"/>
      <c r="S668" s="859"/>
      <c r="T668" s="859"/>
      <c r="U668" s="859"/>
      <c r="V668" s="859"/>
      <c r="W668" s="877"/>
      <c r="X668" s="859"/>
      <c r="Y668" s="859"/>
      <c r="Z668" s="859"/>
      <c r="AA668" s="859"/>
      <c r="AB668" s="859"/>
      <c r="AC668" s="859"/>
      <c r="AD668" s="859"/>
      <c r="AE668" s="859"/>
      <c r="AF668" s="859"/>
      <c r="AG668" s="859"/>
      <c r="AH668" s="859"/>
      <c r="AI668" s="859"/>
      <c r="AJ668" s="859"/>
      <c r="AK668" s="859"/>
      <c r="AL668" s="859"/>
      <c r="AM668" s="859"/>
      <c r="AN668" s="859"/>
      <c r="AO668" s="859"/>
      <c r="AP668" s="859"/>
      <c r="AQ668" s="859"/>
      <c r="AR668" s="859"/>
      <c r="AS668" s="859"/>
      <c r="AT668" s="859"/>
      <c r="AU668" s="859"/>
      <c r="AV668" s="859"/>
      <c r="AW668" s="859"/>
      <c r="AX668" s="859"/>
      <c r="AY668" s="859"/>
      <c r="AZ668" s="859"/>
      <c r="BA668" s="859"/>
      <c r="BB668" s="859"/>
      <c r="BC668" s="859"/>
      <c r="BD668" s="859"/>
      <c r="BE668" s="859"/>
      <c r="BF668" s="859"/>
      <c r="BG668" s="859"/>
      <c r="BH668" s="859"/>
      <c r="BI668" s="859"/>
      <c r="BJ668" s="859"/>
    </row>
    <row r="669" spans="17:62" s="875" customFormat="1">
      <c r="Q669" s="859"/>
      <c r="R669" s="859"/>
      <c r="S669" s="859"/>
      <c r="T669" s="859"/>
      <c r="U669" s="859"/>
      <c r="V669" s="859"/>
      <c r="W669" s="877"/>
      <c r="X669" s="859"/>
      <c r="Y669" s="859"/>
      <c r="Z669" s="859"/>
      <c r="AA669" s="859"/>
      <c r="AB669" s="859"/>
      <c r="AC669" s="859"/>
      <c r="AD669" s="859"/>
      <c r="AE669" s="859"/>
      <c r="AF669" s="859"/>
      <c r="AG669" s="859"/>
      <c r="AH669" s="859"/>
      <c r="AI669" s="859"/>
      <c r="AJ669" s="859"/>
      <c r="AK669" s="859"/>
      <c r="AL669" s="859"/>
      <c r="AM669" s="859"/>
      <c r="AN669" s="859"/>
      <c r="AO669" s="859"/>
      <c r="AP669" s="859"/>
      <c r="AQ669" s="859"/>
      <c r="AR669" s="859"/>
      <c r="AS669" s="859"/>
      <c r="AT669" s="859"/>
      <c r="AU669" s="859"/>
      <c r="AV669" s="859"/>
      <c r="AW669" s="859"/>
      <c r="AX669" s="859"/>
      <c r="AY669" s="859"/>
      <c r="AZ669" s="859"/>
      <c r="BA669" s="859"/>
      <c r="BB669" s="859"/>
      <c r="BC669" s="859"/>
      <c r="BD669" s="859"/>
      <c r="BE669" s="859"/>
      <c r="BF669" s="859"/>
      <c r="BG669" s="859"/>
      <c r="BH669" s="859"/>
      <c r="BI669" s="859"/>
      <c r="BJ669" s="859"/>
    </row>
    <row r="670" spans="17:62" s="875" customFormat="1">
      <c r="Q670" s="859"/>
      <c r="R670" s="859"/>
      <c r="S670" s="859"/>
      <c r="T670" s="859"/>
      <c r="U670" s="859"/>
      <c r="V670" s="859"/>
      <c r="W670" s="877"/>
      <c r="X670" s="859"/>
      <c r="Y670" s="859"/>
      <c r="Z670" s="859"/>
      <c r="AA670" s="859"/>
      <c r="AB670" s="859"/>
      <c r="AC670" s="859"/>
      <c r="AD670" s="859"/>
      <c r="AE670" s="859"/>
      <c r="AF670" s="859"/>
      <c r="AG670" s="859"/>
      <c r="AH670" s="859"/>
      <c r="AI670" s="859"/>
      <c r="AJ670" s="859"/>
      <c r="AK670" s="859"/>
      <c r="AL670" s="859"/>
      <c r="AM670" s="859"/>
      <c r="AN670" s="859"/>
      <c r="AO670" s="859"/>
      <c r="AP670" s="859"/>
      <c r="AQ670" s="859"/>
      <c r="AR670" s="859"/>
      <c r="AS670" s="859"/>
      <c r="AT670" s="859"/>
      <c r="AU670" s="859"/>
      <c r="AV670" s="859"/>
      <c r="AW670" s="859"/>
      <c r="AX670" s="859"/>
      <c r="AY670" s="859"/>
      <c r="AZ670" s="859"/>
      <c r="BA670" s="859"/>
      <c r="BB670" s="859"/>
      <c r="BC670" s="859"/>
      <c r="BD670" s="859"/>
      <c r="BE670" s="859"/>
      <c r="BF670" s="859"/>
      <c r="BG670" s="859"/>
      <c r="BH670" s="859"/>
      <c r="BI670" s="859"/>
      <c r="BJ670" s="859"/>
    </row>
    <row r="671" spans="17:62" s="875" customFormat="1">
      <c r="Q671" s="859"/>
      <c r="R671" s="859"/>
      <c r="S671" s="859"/>
      <c r="T671" s="859"/>
      <c r="U671" s="859"/>
      <c r="V671" s="859"/>
      <c r="W671" s="877"/>
      <c r="X671" s="859"/>
      <c r="Y671" s="859"/>
      <c r="Z671" s="859"/>
      <c r="AA671" s="859"/>
      <c r="AB671" s="859"/>
      <c r="AC671" s="859"/>
      <c r="AD671" s="859"/>
      <c r="AE671" s="859"/>
      <c r="AF671" s="859"/>
      <c r="AG671" s="859"/>
      <c r="AH671" s="859"/>
      <c r="AI671" s="859"/>
      <c r="AJ671" s="859"/>
      <c r="AK671" s="859"/>
      <c r="AL671" s="859"/>
      <c r="AM671" s="859"/>
      <c r="AN671" s="859"/>
      <c r="AO671" s="859"/>
      <c r="AP671" s="859"/>
      <c r="AQ671" s="859"/>
      <c r="AR671" s="859"/>
      <c r="AS671" s="859"/>
      <c r="AT671" s="859"/>
      <c r="AU671" s="859"/>
      <c r="AV671" s="859"/>
      <c r="AW671" s="859"/>
      <c r="AX671" s="859"/>
      <c r="AY671" s="859"/>
      <c r="AZ671" s="859"/>
      <c r="BA671" s="859"/>
      <c r="BB671" s="859"/>
      <c r="BC671" s="859"/>
      <c r="BD671" s="859"/>
      <c r="BE671" s="859"/>
      <c r="BF671" s="859"/>
      <c r="BG671" s="859"/>
      <c r="BH671" s="859"/>
      <c r="BI671" s="859"/>
      <c r="BJ671" s="859"/>
    </row>
    <row r="672" spans="17:62" s="875" customFormat="1">
      <c r="Q672" s="859"/>
      <c r="R672" s="859"/>
      <c r="S672" s="859"/>
      <c r="T672" s="859"/>
      <c r="U672" s="859"/>
      <c r="V672" s="859"/>
      <c r="W672" s="877"/>
      <c r="X672" s="859"/>
      <c r="Y672" s="859"/>
      <c r="Z672" s="859"/>
      <c r="AA672" s="859"/>
      <c r="AB672" s="859"/>
      <c r="AC672" s="859"/>
      <c r="AD672" s="859"/>
      <c r="AE672" s="859"/>
      <c r="AF672" s="859"/>
      <c r="AG672" s="859"/>
      <c r="AH672" s="859"/>
      <c r="AI672" s="859"/>
      <c r="AJ672" s="859"/>
      <c r="AK672" s="859"/>
      <c r="AL672" s="859"/>
      <c r="AM672" s="859"/>
      <c r="AN672" s="859"/>
      <c r="AO672" s="859"/>
      <c r="AP672" s="859"/>
      <c r="AQ672" s="859"/>
      <c r="AR672" s="859"/>
      <c r="AS672" s="859"/>
      <c r="AT672" s="859"/>
      <c r="AU672" s="859"/>
      <c r="AV672" s="859"/>
      <c r="AW672" s="859"/>
      <c r="AX672" s="859"/>
      <c r="AY672" s="859"/>
      <c r="AZ672" s="859"/>
      <c r="BA672" s="859"/>
      <c r="BB672" s="859"/>
      <c r="BC672" s="859"/>
      <c r="BD672" s="859"/>
      <c r="BE672" s="859"/>
      <c r="BF672" s="859"/>
      <c r="BG672" s="859"/>
      <c r="BH672" s="859"/>
      <c r="BI672" s="859"/>
      <c r="BJ672" s="859"/>
    </row>
    <row r="673" spans="17:62" s="875" customFormat="1">
      <c r="Q673" s="859"/>
      <c r="R673" s="859"/>
      <c r="S673" s="859"/>
      <c r="T673" s="859"/>
      <c r="U673" s="859"/>
      <c r="V673" s="859"/>
      <c r="W673" s="877"/>
      <c r="X673" s="859"/>
      <c r="Y673" s="859"/>
      <c r="Z673" s="859"/>
      <c r="AA673" s="859"/>
      <c r="AB673" s="859"/>
      <c r="AC673" s="859"/>
      <c r="AD673" s="859"/>
      <c r="AE673" s="859"/>
      <c r="AF673" s="859"/>
      <c r="AG673" s="859"/>
      <c r="AH673" s="859"/>
      <c r="AI673" s="859"/>
      <c r="AJ673" s="859"/>
      <c r="AK673" s="859"/>
      <c r="AL673" s="859"/>
      <c r="AM673" s="859"/>
      <c r="AN673" s="859"/>
      <c r="AO673" s="859"/>
      <c r="AP673" s="859"/>
      <c r="AQ673" s="859"/>
      <c r="AR673" s="859"/>
      <c r="AS673" s="859"/>
      <c r="AT673" s="859"/>
      <c r="AU673" s="859"/>
      <c r="AV673" s="859"/>
      <c r="AW673" s="859"/>
      <c r="AX673" s="859"/>
      <c r="AY673" s="859"/>
      <c r="AZ673" s="859"/>
      <c r="BA673" s="859"/>
      <c r="BB673" s="859"/>
      <c r="BC673" s="859"/>
      <c r="BD673" s="859"/>
      <c r="BE673" s="859"/>
      <c r="BF673" s="859"/>
      <c r="BG673" s="859"/>
      <c r="BH673" s="859"/>
      <c r="BI673" s="859"/>
      <c r="BJ673" s="859"/>
    </row>
    <row r="674" spans="17:62" s="875" customFormat="1">
      <c r="Q674" s="859"/>
      <c r="R674" s="859"/>
      <c r="S674" s="859"/>
      <c r="T674" s="859"/>
      <c r="U674" s="859"/>
      <c r="V674" s="859"/>
      <c r="W674" s="877"/>
      <c r="X674" s="859"/>
      <c r="Y674" s="859"/>
      <c r="Z674" s="859"/>
      <c r="AA674" s="859"/>
      <c r="AB674" s="859"/>
      <c r="AC674" s="859"/>
      <c r="AD674" s="859"/>
      <c r="AE674" s="859"/>
      <c r="AF674" s="859"/>
      <c r="AG674" s="859"/>
      <c r="AH674" s="859"/>
      <c r="AI674" s="859"/>
      <c r="AJ674" s="859"/>
      <c r="AK674" s="859"/>
      <c r="AL674" s="859"/>
      <c r="AM674" s="859"/>
      <c r="AN674" s="859"/>
      <c r="AO674" s="859"/>
      <c r="AP674" s="859"/>
      <c r="AQ674" s="859"/>
      <c r="AR674" s="859"/>
      <c r="AS674" s="859"/>
      <c r="AT674" s="859"/>
      <c r="AU674" s="859"/>
      <c r="AV674" s="859"/>
      <c r="AW674" s="859"/>
      <c r="AX674" s="859"/>
      <c r="AY674" s="859"/>
      <c r="AZ674" s="859"/>
      <c r="BA674" s="859"/>
      <c r="BB674" s="859"/>
      <c r="BC674" s="859"/>
      <c r="BD674" s="859"/>
      <c r="BE674" s="859"/>
      <c r="BF674" s="859"/>
      <c r="BG674" s="859"/>
      <c r="BH674" s="859"/>
      <c r="BI674" s="859"/>
      <c r="BJ674" s="859"/>
    </row>
    <row r="675" spans="17:62" s="875" customFormat="1">
      <c r="Q675" s="859"/>
      <c r="R675" s="859"/>
      <c r="S675" s="859"/>
      <c r="T675" s="859"/>
      <c r="U675" s="859"/>
      <c r="V675" s="859"/>
      <c r="W675" s="877"/>
      <c r="X675" s="859"/>
      <c r="Y675" s="859"/>
      <c r="Z675" s="859"/>
      <c r="AA675" s="859"/>
      <c r="AB675" s="859"/>
      <c r="AC675" s="859"/>
      <c r="AD675" s="859"/>
      <c r="AE675" s="859"/>
      <c r="AF675" s="859"/>
      <c r="AG675" s="859"/>
      <c r="AH675" s="859"/>
      <c r="AI675" s="859"/>
      <c r="AJ675" s="859"/>
      <c r="AK675" s="859"/>
      <c r="AL675" s="859"/>
      <c r="AM675" s="859"/>
      <c r="AN675" s="859"/>
      <c r="AO675" s="859"/>
      <c r="AP675" s="859"/>
      <c r="AQ675" s="859"/>
      <c r="AR675" s="859"/>
      <c r="AS675" s="859"/>
      <c r="AT675" s="859"/>
      <c r="AU675" s="859"/>
      <c r="AV675" s="859"/>
      <c r="AW675" s="859"/>
      <c r="AX675" s="859"/>
      <c r="AY675" s="859"/>
      <c r="AZ675" s="859"/>
      <c r="BA675" s="859"/>
      <c r="BB675" s="859"/>
      <c r="BC675" s="859"/>
      <c r="BD675" s="859"/>
      <c r="BE675" s="859"/>
      <c r="BF675" s="859"/>
      <c r="BG675" s="859"/>
      <c r="BH675" s="859"/>
      <c r="BI675" s="859"/>
      <c r="BJ675" s="859"/>
    </row>
    <row r="676" spans="17:62" s="875" customFormat="1">
      <c r="Q676" s="859"/>
      <c r="R676" s="859"/>
      <c r="S676" s="859"/>
      <c r="T676" s="859"/>
      <c r="U676" s="859"/>
      <c r="V676" s="859"/>
      <c r="W676" s="877"/>
      <c r="X676" s="859"/>
      <c r="Y676" s="859"/>
      <c r="Z676" s="859"/>
      <c r="AA676" s="859"/>
      <c r="AB676" s="859"/>
      <c r="AC676" s="859"/>
      <c r="AD676" s="859"/>
      <c r="AE676" s="859"/>
      <c r="AF676" s="859"/>
      <c r="AG676" s="859"/>
      <c r="AH676" s="859"/>
      <c r="AI676" s="859"/>
      <c r="AJ676" s="859"/>
      <c r="AK676" s="859"/>
      <c r="AL676" s="859"/>
      <c r="AM676" s="859"/>
      <c r="AN676" s="859"/>
      <c r="AO676" s="859"/>
      <c r="AP676" s="859"/>
      <c r="AQ676" s="859"/>
      <c r="AR676" s="859"/>
      <c r="AS676" s="859"/>
      <c r="AT676" s="859"/>
      <c r="AU676" s="859"/>
      <c r="AV676" s="859"/>
      <c r="AW676" s="859"/>
      <c r="AX676" s="859"/>
      <c r="AY676" s="859"/>
      <c r="AZ676" s="859"/>
      <c r="BA676" s="859"/>
      <c r="BB676" s="859"/>
      <c r="BC676" s="859"/>
      <c r="BD676" s="859"/>
      <c r="BE676" s="859"/>
      <c r="BF676" s="859"/>
      <c r="BG676" s="859"/>
      <c r="BH676" s="859"/>
      <c r="BI676" s="859"/>
      <c r="BJ676" s="859"/>
    </row>
    <row r="677" spans="17:62" s="875" customFormat="1">
      <c r="Q677" s="859"/>
      <c r="R677" s="859"/>
      <c r="S677" s="859"/>
      <c r="T677" s="859"/>
      <c r="U677" s="859"/>
      <c r="V677" s="859"/>
      <c r="W677" s="877"/>
      <c r="X677" s="859"/>
      <c r="Y677" s="859"/>
      <c r="Z677" s="859"/>
      <c r="AA677" s="859"/>
      <c r="AB677" s="859"/>
      <c r="AC677" s="859"/>
      <c r="AD677" s="859"/>
      <c r="AE677" s="859"/>
      <c r="AF677" s="859"/>
      <c r="AG677" s="859"/>
      <c r="AH677" s="859"/>
      <c r="AI677" s="859"/>
      <c r="AJ677" s="859"/>
      <c r="AK677" s="859"/>
      <c r="AL677" s="859"/>
      <c r="AM677" s="859"/>
      <c r="AN677" s="859"/>
      <c r="AO677" s="859"/>
      <c r="AP677" s="859"/>
      <c r="AQ677" s="859"/>
      <c r="AR677" s="859"/>
      <c r="AS677" s="859"/>
      <c r="AT677" s="859"/>
      <c r="AU677" s="859"/>
      <c r="AV677" s="859"/>
      <c r="AW677" s="859"/>
      <c r="AX677" s="859"/>
      <c r="AY677" s="859"/>
      <c r="AZ677" s="859"/>
      <c r="BA677" s="859"/>
      <c r="BB677" s="859"/>
      <c r="BC677" s="859"/>
      <c r="BD677" s="859"/>
      <c r="BE677" s="859"/>
      <c r="BF677" s="859"/>
      <c r="BG677" s="859"/>
      <c r="BH677" s="859"/>
      <c r="BI677" s="859"/>
      <c r="BJ677" s="859"/>
    </row>
    <row r="678" spans="17:62" s="875" customFormat="1">
      <c r="Q678" s="859"/>
      <c r="R678" s="859"/>
      <c r="S678" s="859"/>
      <c r="T678" s="859"/>
      <c r="U678" s="859"/>
      <c r="V678" s="859"/>
      <c r="W678" s="877"/>
      <c r="X678" s="859"/>
      <c r="Y678" s="859"/>
      <c r="Z678" s="859"/>
      <c r="AA678" s="859"/>
      <c r="AB678" s="859"/>
      <c r="AC678" s="859"/>
      <c r="AD678" s="859"/>
      <c r="AE678" s="859"/>
      <c r="AF678" s="859"/>
      <c r="AG678" s="859"/>
      <c r="AH678" s="859"/>
      <c r="AI678" s="859"/>
      <c r="AJ678" s="859"/>
      <c r="AK678" s="859"/>
      <c r="AL678" s="859"/>
      <c r="AM678" s="859"/>
      <c r="AN678" s="859"/>
      <c r="AO678" s="859"/>
      <c r="AP678" s="859"/>
      <c r="AQ678" s="859"/>
      <c r="AR678" s="859"/>
      <c r="AS678" s="859"/>
      <c r="AT678" s="859"/>
      <c r="AU678" s="859"/>
      <c r="AV678" s="859"/>
      <c r="AW678" s="859"/>
      <c r="AX678" s="859"/>
      <c r="AY678" s="859"/>
      <c r="AZ678" s="859"/>
      <c r="BA678" s="859"/>
      <c r="BB678" s="859"/>
      <c r="BC678" s="859"/>
      <c r="BD678" s="859"/>
      <c r="BE678" s="859"/>
      <c r="BF678" s="859"/>
      <c r="BG678" s="859"/>
      <c r="BH678" s="859"/>
      <c r="BI678" s="859"/>
      <c r="BJ678" s="859"/>
    </row>
    <row r="679" spans="17:62" s="875" customFormat="1">
      <c r="Q679" s="859"/>
      <c r="R679" s="859"/>
      <c r="S679" s="859"/>
      <c r="T679" s="859"/>
      <c r="U679" s="859"/>
      <c r="V679" s="859"/>
      <c r="W679" s="877"/>
      <c r="X679" s="859"/>
      <c r="Y679" s="859"/>
      <c r="Z679" s="859"/>
      <c r="AA679" s="859"/>
      <c r="AB679" s="859"/>
      <c r="AC679" s="859"/>
      <c r="AD679" s="859"/>
      <c r="AE679" s="859"/>
      <c r="AF679" s="859"/>
      <c r="AG679" s="859"/>
      <c r="AH679" s="859"/>
      <c r="AI679" s="859"/>
      <c r="AJ679" s="859"/>
      <c r="AK679" s="859"/>
      <c r="AL679" s="859"/>
      <c r="AM679" s="859"/>
      <c r="AN679" s="859"/>
      <c r="AO679" s="859"/>
      <c r="AP679" s="859"/>
      <c r="AQ679" s="859"/>
      <c r="AR679" s="859"/>
      <c r="AS679" s="859"/>
      <c r="AT679" s="859"/>
      <c r="AU679" s="859"/>
      <c r="AV679" s="859"/>
      <c r="AW679" s="859"/>
      <c r="AX679" s="859"/>
      <c r="AY679" s="859"/>
      <c r="AZ679" s="859"/>
      <c r="BA679" s="859"/>
      <c r="BB679" s="859"/>
      <c r="BC679" s="859"/>
      <c r="BD679" s="859"/>
      <c r="BE679" s="859"/>
      <c r="BF679" s="859"/>
      <c r="BG679" s="859"/>
      <c r="BH679" s="859"/>
      <c r="BI679" s="859"/>
      <c r="BJ679" s="859"/>
    </row>
    <row r="680" spans="17:62" s="875" customFormat="1">
      <c r="Q680" s="859"/>
      <c r="R680" s="859"/>
      <c r="S680" s="859"/>
      <c r="T680" s="859"/>
      <c r="U680" s="859"/>
      <c r="V680" s="859"/>
      <c r="W680" s="877"/>
      <c r="X680" s="859"/>
      <c r="Y680" s="859"/>
      <c r="Z680" s="859"/>
      <c r="AA680" s="859"/>
      <c r="AB680" s="859"/>
      <c r="AC680" s="859"/>
      <c r="AD680" s="859"/>
      <c r="AE680" s="859"/>
      <c r="AF680" s="859"/>
      <c r="AG680" s="859"/>
      <c r="AH680" s="859"/>
      <c r="AI680" s="859"/>
      <c r="AJ680" s="859"/>
      <c r="AK680" s="859"/>
      <c r="AL680" s="859"/>
      <c r="AM680" s="859"/>
      <c r="AN680" s="859"/>
      <c r="AO680" s="859"/>
      <c r="AP680" s="859"/>
      <c r="AQ680" s="859"/>
      <c r="AR680" s="859"/>
      <c r="AS680" s="859"/>
      <c r="AT680" s="859"/>
      <c r="AU680" s="859"/>
      <c r="AV680" s="859"/>
      <c r="AW680" s="859"/>
      <c r="AX680" s="859"/>
      <c r="AY680" s="859"/>
      <c r="AZ680" s="859"/>
      <c r="BA680" s="859"/>
      <c r="BB680" s="859"/>
      <c r="BC680" s="859"/>
      <c r="BD680" s="859"/>
      <c r="BE680" s="859"/>
      <c r="BF680" s="859"/>
      <c r="BG680" s="859"/>
      <c r="BH680" s="859"/>
      <c r="BI680" s="859"/>
      <c r="BJ680" s="859"/>
    </row>
    <row r="681" spans="17:62" s="875" customFormat="1">
      <c r="Q681" s="859"/>
      <c r="R681" s="859"/>
      <c r="S681" s="859"/>
      <c r="T681" s="859"/>
      <c r="U681" s="859"/>
      <c r="V681" s="859"/>
      <c r="W681" s="877"/>
      <c r="X681" s="859"/>
      <c r="Y681" s="859"/>
      <c r="Z681" s="859"/>
      <c r="AA681" s="859"/>
      <c r="AB681" s="859"/>
      <c r="AC681" s="859"/>
      <c r="AD681" s="859"/>
      <c r="AE681" s="859"/>
      <c r="AF681" s="859"/>
      <c r="AG681" s="859"/>
      <c r="AH681" s="859"/>
      <c r="AI681" s="859"/>
      <c r="AJ681" s="859"/>
      <c r="AK681" s="859"/>
      <c r="AL681" s="859"/>
      <c r="AM681" s="859"/>
      <c r="AN681" s="859"/>
      <c r="AO681" s="859"/>
      <c r="AP681" s="859"/>
      <c r="AQ681" s="859"/>
      <c r="AR681" s="859"/>
      <c r="AS681" s="859"/>
      <c r="AT681" s="859"/>
      <c r="AU681" s="859"/>
      <c r="AV681" s="859"/>
      <c r="AW681" s="859"/>
      <c r="AX681" s="859"/>
      <c r="AY681" s="859"/>
      <c r="AZ681" s="859"/>
      <c r="BA681" s="859"/>
      <c r="BB681" s="859"/>
      <c r="BC681" s="859"/>
      <c r="BD681" s="859"/>
      <c r="BE681" s="859"/>
      <c r="BF681" s="859"/>
      <c r="BG681" s="859"/>
      <c r="BH681" s="859"/>
      <c r="BI681" s="859"/>
      <c r="BJ681" s="859"/>
    </row>
    <row r="682" spans="17:62" s="875" customFormat="1">
      <c r="Q682" s="859"/>
      <c r="R682" s="859"/>
      <c r="S682" s="859"/>
      <c r="T682" s="859"/>
      <c r="U682" s="859"/>
      <c r="V682" s="859"/>
      <c r="W682" s="877"/>
      <c r="X682" s="859"/>
      <c r="Y682" s="859"/>
      <c r="Z682" s="859"/>
      <c r="AA682" s="859"/>
      <c r="AB682" s="859"/>
      <c r="AC682" s="859"/>
      <c r="AD682" s="859"/>
      <c r="AE682" s="859"/>
      <c r="AF682" s="859"/>
      <c r="AG682" s="859"/>
      <c r="AH682" s="859"/>
      <c r="AI682" s="859"/>
      <c r="AJ682" s="859"/>
      <c r="AK682" s="859"/>
      <c r="AL682" s="859"/>
      <c r="AM682" s="859"/>
      <c r="AN682" s="859"/>
      <c r="AO682" s="859"/>
      <c r="AP682" s="859"/>
      <c r="AQ682" s="859"/>
      <c r="AR682" s="859"/>
      <c r="AS682" s="859"/>
      <c r="AT682" s="859"/>
      <c r="AU682" s="859"/>
      <c r="AV682" s="859"/>
      <c r="AW682" s="859"/>
      <c r="AX682" s="859"/>
      <c r="AY682" s="859"/>
      <c r="AZ682" s="859"/>
      <c r="BA682" s="859"/>
      <c r="BB682" s="859"/>
      <c r="BC682" s="859"/>
      <c r="BD682" s="859"/>
      <c r="BE682" s="859"/>
      <c r="BF682" s="859"/>
      <c r="BG682" s="859"/>
      <c r="BH682" s="859"/>
      <c r="BI682" s="859"/>
      <c r="BJ682" s="859"/>
    </row>
    <row r="683" spans="17:62" s="875" customFormat="1">
      <c r="Q683" s="859"/>
      <c r="R683" s="859"/>
      <c r="S683" s="859"/>
      <c r="T683" s="859"/>
      <c r="U683" s="859"/>
      <c r="V683" s="859"/>
      <c r="W683" s="877"/>
      <c r="X683" s="859"/>
      <c r="Y683" s="859"/>
      <c r="Z683" s="859"/>
      <c r="AA683" s="859"/>
      <c r="AB683" s="859"/>
      <c r="AC683" s="859"/>
      <c r="AD683" s="859"/>
      <c r="AE683" s="859"/>
      <c r="AF683" s="859"/>
      <c r="AG683" s="859"/>
      <c r="AH683" s="859"/>
      <c r="AI683" s="859"/>
      <c r="AJ683" s="859"/>
      <c r="AK683" s="859"/>
      <c r="AL683" s="859"/>
      <c r="AM683" s="859"/>
      <c r="AN683" s="859"/>
      <c r="AO683" s="859"/>
      <c r="AP683" s="859"/>
      <c r="AQ683" s="859"/>
      <c r="AR683" s="859"/>
      <c r="AS683" s="859"/>
      <c r="AT683" s="859"/>
      <c r="AU683" s="859"/>
      <c r="AV683" s="859"/>
      <c r="AW683" s="859"/>
      <c r="AX683" s="859"/>
      <c r="AY683" s="859"/>
      <c r="AZ683" s="859"/>
      <c r="BA683" s="859"/>
      <c r="BB683" s="859"/>
      <c r="BC683" s="859"/>
      <c r="BD683" s="859"/>
      <c r="BE683" s="859"/>
      <c r="BF683" s="859"/>
      <c r="BG683" s="859"/>
      <c r="BH683" s="859"/>
      <c r="BI683" s="859"/>
      <c r="BJ683" s="859"/>
    </row>
    <row r="684" spans="17:62" s="875" customFormat="1">
      <c r="Q684" s="859"/>
      <c r="R684" s="859"/>
      <c r="S684" s="859"/>
      <c r="T684" s="859"/>
      <c r="U684" s="859"/>
      <c r="V684" s="859"/>
      <c r="W684" s="877"/>
      <c r="X684" s="859"/>
      <c r="Y684" s="859"/>
      <c r="Z684" s="859"/>
      <c r="AA684" s="859"/>
      <c r="AB684" s="859"/>
      <c r="AC684" s="859"/>
      <c r="AD684" s="859"/>
      <c r="AE684" s="859"/>
      <c r="AF684" s="859"/>
      <c r="AG684" s="859"/>
      <c r="AH684" s="859"/>
      <c r="AI684" s="859"/>
      <c r="AJ684" s="859"/>
      <c r="AK684" s="859"/>
      <c r="AL684" s="859"/>
      <c r="AM684" s="859"/>
      <c r="AN684" s="859"/>
      <c r="AO684" s="859"/>
      <c r="AP684" s="859"/>
      <c r="AQ684" s="859"/>
      <c r="AR684" s="859"/>
      <c r="AS684" s="859"/>
      <c r="AT684" s="859"/>
      <c r="AU684" s="859"/>
      <c r="AV684" s="859"/>
      <c r="AW684" s="859"/>
      <c r="AX684" s="859"/>
      <c r="AY684" s="859"/>
      <c r="AZ684" s="859"/>
      <c r="BA684" s="859"/>
      <c r="BB684" s="859"/>
      <c r="BC684" s="859"/>
      <c r="BD684" s="859"/>
      <c r="BE684" s="859"/>
      <c r="BF684" s="859"/>
      <c r="BG684" s="859"/>
      <c r="BH684" s="859"/>
      <c r="BI684" s="859"/>
      <c r="BJ684" s="859"/>
    </row>
    <row r="685" spans="17:62" s="875" customFormat="1">
      <c r="Q685" s="859"/>
      <c r="R685" s="859"/>
      <c r="S685" s="859"/>
      <c r="T685" s="859"/>
      <c r="U685" s="859"/>
      <c r="V685" s="859"/>
      <c r="W685" s="877"/>
      <c r="X685" s="859"/>
      <c r="Y685" s="859"/>
      <c r="Z685" s="859"/>
      <c r="AA685" s="859"/>
      <c r="AB685" s="859"/>
      <c r="AC685" s="859"/>
      <c r="AD685" s="859"/>
      <c r="AE685" s="859"/>
      <c r="AF685" s="859"/>
      <c r="AG685" s="859"/>
      <c r="AH685" s="859"/>
      <c r="AI685" s="859"/>
      <c r="AJ685" s="859"/>
      <c r="AK685" s="859"/>
      <c r="AL685" s="859"/>
      <c r="AM685" s="859"/>
      <c r="AN685" s="859"/>
      <c r="AO685" s="859"/>
      <c r="AP685" s="859"/>
      <c r="AQ685" s="859"/>
      <c r="AR685" s="859"/>
      <c r="AS685" s="859"/>
      <c r="AT685" s="859"/>
      <c r="AU685" s="859"/>
      <c r="AV685" s="859"/>
      <c r="AW685" s="859"/>
      <c r="AX685" s="859"/>
      <c r="AY685" s="859"/>
      <c r="AZ685" s="859"/>
      <c r="BA685" s="859"/>
      <c r="BB685" s="859"/>
      <c r="BC685" s="859"/>
      <c r="BD685" s="859"/>
      <c r="BE685" s="859"/>
      <c r="BF685" s="859"/>
      <c r="BG685" s="859"/>
      <c r="BH685" s="859"/>
      <c r="BI685" s="859"/>
      <c r="BJ685" s="859"/>
    </row>
    <row r="686" spans="17:62" s="875" customFormat="1">
      <c r="Q686" s="859"/>
      <c r="R686" s="859"/>
      <c r="S686" s="859"/>
      <c r="T686" s="859"/>
      <c r="U686" s="859"/>
      <c r="V686" s="859"/>
      <c r="W686" s="877"/>
      <c r="X686" s="859"/>
      <c r="Y686" s="859"/>
      <c r="Z686" s="859"/>
      <c r="AA686" s="859"/>
      <c r="AB686" s="859"/>
      <c r="AC686" s="859"/>
      <c r="AD686" s="859"/>
      <c r="AE686" s="859"/>
      <c r="AF686" s="859"/>
      <c r="AG686" s="859"/>
      <c r="AH686" s="859"/>
      <c r="AI686" s="859"/>
      <c r="AJ686" s="859"/>
      <c r="AK686" s="859"/>
      <c r="AL686" s="859"/>
      <c r="AM686" s="859"/>
      <c r="AN686" s="859"/>
      <c r="AO686" s="859"/>
      <c r="AP686" s="859"/>
      <c r="AQ686" s="859"/>
      <c r="AR686" s="859"/>
      <c r="AS686" s="859"/>
      <c r="AT686" s="859"/>
      <c r="AU686" s="859"/>
      <c r="AV686" s="859"/>
      <c r="AW686" s="859"/>
      <c r="AX686" s="859"/>
      <c r="AY686" s="859"/>
      <c r="AZ686" s="859"/>
      <c r="BA686" s="859"/>
      <c r="BB686" s="859"/>
      <c r="BC686" s="859"/>
      <c r="BD686" s="859"/>
      <c r="BE686" s="859"/>
      <c r="BF686" s="859"/>
      <c r="BG686" s="859"/>
      <c r="BH686" s="859"/>
      <c r="BI686" s="859"/>
      <c r="BJ686" s="859"/>
    </row>
    <row r="687" spans="17:62" s="875" customFormat="1">
      <c r="Q687" s="859"/>
      <c r="R687" s="859"/>
      <c r="S687" s="859"/>
      <c r="T687" s="859"/>
      <c r="U687" s="859"/>
      <c r="V687" s="859"/>
      <c r="W687" s="877"/>
      <c r="X687" s="859"/>
      <c r="Y687" s="859"/>
      <c r="Z687" s="859"/>
      <c r="AA687" s="859"/>
      <c r="AB687" s="859"/>
      <c r="AC687" s="859"/>
      <c r="AD687" s="859"/>
      <c r="AE687" s="859"/>
      <c r="AF687" s="859"/>
      <c r="AG687" s="859"/>
      <c r="AH687" s="859"/>
      <c r="AI687" s="859"/>
      <c r="AJ687" s="859"/>
      <c r="AK687" s="859"/>
      <c r="AL687" s="859"/>
      <c r="AM687" s="859"/>
      <c r="AN687" s="859"/>
      <c r="AO687" s="859"/>
      <c r="AP687" s="859"/>
      <c r="AQ687" s="859"/>
      <c r="AR687" s="859"/>
      <c r="AS687" s="859"/>
      <c r="AT687" s="859"/>
      <c r="AU687" s="859"/>
      <c r="AV687" s="859"/>
      <c r="AW687" s="859"/>
      <c r="AX687" s="859"/>
      <c r="AY687" s="859"/>
      <c r="AZ687" s="859"/>
      <c r="BA687" s="859"/>
      <c r="BB687" s="859"/>
      <c r="BC687" s="859"/>
      <c r="BD687" s="859"/>
      <c r="BE687" s="859"/>
      <c r="BF687" s="859"/>
      <c r="BG687" s="859"/>
      <c r="BH687" s="859"/>
      <c r="BI687" s="859"/>
      <c r="BJ687" s="859"/>
    </row>
    <row r="688" spans="17:62" s="875" customFormat="1">
      <c r="Q688" s="859"/>
      <c r="R688" s="859"/>
      <c r="S688" s="859"/>
      <c r="T688" s="859"/>
      <c r="U688" s="859"/>
      <c r="V688" s="859"/>
      <c r="W688" s="877"/>
      <c r="X688" s="859"/>
      <c r="Y688" s="859"/>
      <c r="Z688" s="859"/>
      <c r="AA688" s="859"/>
      <c r="AB688" s="859"/>
      <c r="AC688" s="859"/>
      <c r="AD688" s="859"/>
      <c r="AE688" s="859"/>
      <c r="AF688" s="859"/>
      <c r="AG688" s="859"/>
      <c r="AH688" s="859"/>
      <c r="AI688" s="859"/>
      <c r="AJ688" s="859"/>
      <c r="AK688" s="859"/>
      <c r="AL688" s="859"/>
      <c r="AM688" s="859"/>
      <c r="AN688" s="859"/>
      <c r="AO688" s="859"/>
      <c r="AP688" s="859"/>
      <c r="AQ688" s="859"/>
      <c r="AR688" s="859"/>
      <c r="AS688" s="859"/>
      <c r="AT688" s="859"/>
      <c r="AU688" s="859"/>
      <c r="AV688" s="859"/>
      <c r="AW688" s="859"/>
      <c r="AX688" s="859"/>
      <c r="AY688" s="859"/>
      <c r="AZ688" s="859"/>
      <c r="BA688" s="859"/>
      <c r="BB688" s="859"/>
      <c r="BC688" s="859"/>
      <c r="BD688" s="859"/>
      <c r="BE688" s="859"/>
      <c r="BF688" s="859"/>
      <c r="BG688" s="859"/>
      <c r="BH688" s="859"/>
      <c r="BI688" s="859"/>
      <c r="BJ688" s="859"/>
    </row>
    <row r="689" spans="17:62" s="875" customFormat="1">
      <c r="Q689" s="859"/>
      <c r="R689" s="859"/>
      <c r="S689" s="859"/>
      <c r="T689" s="859"/>
      <c r="U689" s="859"/>
      <c r="V689" s="859"/>
      <c r="W689" s="877"/>
      <c r="X689" s="859"/>
      <c r="Y689" s="859"/>
      <c r="Z689" s="859"/>
      <c r="AA689" s="859"/>
      <c r="AB689" s="859"/>
      <c r="AC689" s="859"/>
      <c r="AD689" s="859"/>
      <c r="AE689" s="859"/>
      <c r="AF689" s="859"/>
      <c r="AG689" s="859"/>
      <c r="AH689" s="859"/>
      <c r="AI689" s="859"/>
      <c r="AJ689" s="859"/>
      <c r="AK689" s="859"/>
      <c r="AL689" s="859"/>
      <c r="AM689" s="859"/>
      <c r="AN689" s="859"/>
      <c r="AO689" s="859"/>
      <c r="AP689" s="859"/>
      <c r="AQ689" s="859"/>
      <c r="AR689" s="859"/>
      <c r="AS689" s="859"/>
      <c r="AT689" s="859"/>
      <c r="AU689" s="859"/>
      <c r="AV689" s="859"/>
      <c r="AW689" s="859"/>
      <c r="AX689" s="859"/>
      <c r="AY689" s="859"/>
      <c r="AZ689" s="859"/>
      <c r="BA689" s="859"/>
      <c r="BB689" s="859"/>
      <c r="BC689" s="859"/>
      <c r="BD689" s="859"/>
      <c r="BE689" s="859"/>
      <c r="BF689" s="859"/>
      <c r="BG689" s="859"/>
      <c r="BH689" s="859"/>
      <c r="BI689" s="859"/>
      <c r="BJ689" s="859"/>
    </row>
    <row r="690" spans="17:62" s="875" customFormat="1">
      <c r="Q690" s="859"/>
      <c r="R690" s="859"/>
      <c r="S690" s="859"/>
      <c r="T690" s="859"/>
      <c r="U690" s="859"/>
      <c r="V690" s="859"/>
      <c r="W690" s="877"/>
      <c r="X690" s="859"/>
      <c r="Y690" s="859"/>
      <c r="Z690" s="859"/>
      <c r="AA690" s="859"/>
      <c r="AB690" s="859"/>
      <c r="AC690" s="859"/>
      <c r="AD690" s="859"/>
      <c r="AE690" s="859"/>
      <c r="AF690" s="859"/>
      <c r="AG690" s="859"/>
      <c r="AH690" s="859"/>
      <c r="AI690" s="859"/>
      <c r="AJ690" s="859"/>
      <c r="AK690" s="859"/>
      <c r="AL690" s="859"/>
      <c r="AM690" s="859"/>
      <c r="AN690" s="859"/>
      <c r="AO690" s="859"/>
      <c r="AP690" s="859"/>
      <c r="AQ690" s="859"/>
      <c r="AR690" s="859"/>
      <c r="AS690" s="859"/>
      <c r="AT690" s="859"/>
      <c r="AU690" s="859"/>
      <c r="AV690" s="859"/>
      <c r="AW690" s="859"/>
      <c r="AX690" s="859"/>
      <c r="AY690" s="859"/>
      <c r="AZ690" s="859"/>
      <c r="BA690" s="859"/>
      <c r="BB690" s="859"/>
      <c r="BC690" s="859"/>
      <c r="BD690" s="859"/>
      <c r="BE690" s="859"/>
      <c r="BF690" s="859"/>
      <c r="BG690" s="859"/>
      <c r="BH690" s="859"/>
      <c r="BI690" s="859"/>
      <c r="BJ690" s="859"/>
    </row>
    <row r="691" spans="17:62" s="875" customFormat="1">
      <c r="Q691" s="859"/>
      <c r="R691" s="859"/>
      <c r="S691" s="859"/>
      <c r="T691" s="859"/>
      <c r="U691" s="859"/>
      <c r="V691" s="859"/>
      <c r="W691" s="877"/>
      <c r="X691" s="859"/>
      <c r="Y691" s="859"/>
      <c r="Z691" s="859"/>
      <c r="AA691" s="859"/>
      <c r="AB691" s="859"/>
      <c r="AC691" s="859"/>
      <c r="AD691" s="859"/>
      <c r="AE691" s="859"/>
      <c r="AF691" s="859"/>
      <c r="AG691" s="859"/>
      <c r="AH691" s="859"/>
      <c r="AI691" s="859"/>
      <c r="AJ691" s="859"/>
      <c r="AK691" s="859"/>
      <c r="AL691" s="859"/>
      <c r="AM691" s="859"/>
      <c r="AN691" s="859"/>
      <c r="AO691" s="859"/>
      <c r="AP691" s="859"/>
      <c r="AQ691" s="859"/>
      <c r="AR691" s="859"/>
      <c r="AS691" s="859"/>
      <c r="AT691" s="859"/>
      <c r="AU691" s="859"/>
      <c r="AV691" s="859"/>
      <c r="AW691" s="859"/>
      <c r="AX691" s="859"/>
      <c r="AY691" s="859"/>
      <c r="AZ691" s="859"/>
      <c r="BA691" s="859"/>
      <c r="BB691" s="859"/>
      <c r="BC691" s="859"/>
      <c r="BD691" s="859"/>
      <c r="BE691" s="859"/>
      <c r="BF691" s="859"/>
      <c r="BG691" s="859"/>
      <c r="BH691" s="859"/>
      <c r="BI691" s="859"/>
      <c r="BJ691" s="859"/>
    </row>
    <row r="692" spans="17:62" s="875" customFormat="1">
      <c r="Q692" s="859"/>
      <c r="R692" s="859"/>
      <c r="S692" s="859"/>
      <c r="T692" s="859"/>
      <c r="U692" s="859"/>
      <c r="V692" s="859"/>
      <c r="W692" s="877"/>
      <c r="X692" s="859"/>
      <c r="Y692" s="859"/>
      <c r="Z692" s="859"/>
      <c r="AA692" s="859"/>
      <c r="AB692" s="859"/>
      <c r="AC692" s="859"/>
      <c r="AD692" s="859"/>
      <c r="AE692" s="859"/>
      <c r="AF692" s="859"/>
      <c r="AG692" s="859"/>
      <c r="AH692" s="859"/>
      <c r="AI692" s="859"/>
      <c r="AJ692" s="859"/>
      <c r="AK692" s="859"/>
      <c r="AL692" s="859"/>
      <c r="AM692" s="859"/>
      <c r="AN692" s="859"/>
      <c r="AO692" s="859"/>
      <c r="AP692" s="859"/>
      <c r="AQ692" s="859"/>
      <c r="AR692" s="859"/>
      <c r="AS692" s="859"/>
      <c r="AT692" s="859"/>
      <c r="AU692" s="859"/>
      <c r="AV692" s="859"/>
      <c r="AW692" s="859"/>
      <c r="AX692" s="859"/>
      <c r="AY692" s="859"/>
      <c r="AZ692" s="859"/>
      <c r="BA692" s="859"/>
      <c r="BB692" s="859"/>
      <c r="BC692" s="859"/>
      <c r="BD692" s="859"/>
      <c r="BE692" s="859"/>
      <c r="BF692" s="859"/>
      <c r="BG692" s="859"/>
      <c r="BH692" s="859"/>
      <c r="BI692" s="859"/>
      <c r="BJ692" s="859"/>
    </row>
    <row r="693" spans="17:62" s="875" customFormat="1">
      <c r="Q693" s="859"/>
      <c r="R693" s="859"/>
      <c r="S693" s="859"/>
      <c r="T693" s="859"/>
      <c r="U693" s="859"/>
      <c r="V693" s="859"/>
      <c r="W693" s="877"/>
      <c r="X693" s="859"/>
      <c r="Y693" s="859"/>
      <c r="Z693" s="859"/>
      <c r="AA693" s="859"/>
      <c r="AB693" s="859"/>
      <c r="AC693" s="859"/>
      <c r="AD693" s="859"/>
      <c r="AE693" s="859"/>
      <c r="AF693" s="859"/>
      <c r="AG693" s="859"/>
      <c r="AH693" s="859"/>
      <c r="AI693" s="859"/>
      <c r="AJ693" s="859"/>
      <c r="AK693" s="859"/>
      <c r="AL693" s="859"/>
      <c r="AM693" s="859"/>
      <c r="AN693" s="859"/>
      <c r="AO693" s="859"/>
      <c r="AP693" s="859"/>
      <c r="AQ693" s="859"/>
      <c r="AR693" s="859"/>
      <c r="AS693" s="859"/>
      <c r="AT693" s="859"/>
      <c r="AU693" s="859"/>
      <c r="AV693" s="859"/>
      <c r="AW693" s="859"/>
      <c r="AX693" s="859"/>
      <c r="AY693" s="859"/>
      <c r="AZ693" s="859"/>
      <c r="BA693" s="859"/>
      <c r="BB693" s="859"/>
      <c r="BC693" s="859"/>
      <c r="BD693" s="859"/>
      <c r="BE693" s="859"/>
      <c r="BF693" s="859"/>
      <c r="BG693" s="859"/>
      <c r="BH693" s="859"/>
      <c r="BI693" s="859"/>
      <c r="BJ693" s="859"/>
    </row>
    <row r="694" spans="17:62" s="875" customFormat="1">
      <c r="Q694" s="859"/>
      <c r="R694" s="859"/>
      <c r="S694" s="859"/>
      <c r="T694" s="859"/>
      <c r="U694" s="859"/>
      <c r="V694" s="859"/>
      <c r="W694" s="877"/>
      <c r="X694" s="859"/>
      <c r="Y694" s="859"/>
      <c r="Z694" s="859"/>
      <c r="AA694" s="859"/>
      <c r="AB694" s="859"/>
      <c r="AC694" s="859"/>
      <c r="AD694" s="859"/>
      <c r="AE694" s="859"/>
      <c r="AF694" s="859"/>
      <c r="AG694" s="859"/>
      <c r="AH694" s="859"/>
      <c r="AI694" s="859"/>
      <c r="AJ694" s="859"/>
      <c r="AK694" s="859"/>
      <c r="AL694" s="859"/>
      <c r="AM694" s="859"/>
      <c r="AN694" s="859"/>
      <c r="AO694" s="859"/>
      <c r="AP694" s="859"/>
      <c r="AQ694" s="859"/>
      <c r="AR694" s="859"/>
      <c r="AS694" s="859"/>
      <c r="AT694" s="859"/>
      <c r="AU694" s="859"/>
      <c r="AV694" s="859"/>
      <c r="AW694" s="859"/>
      <c r="AX694" s="859"/>
      <c r="AY694" s="859"/>
      <c r="AZ694" s="859"/>
      <c r="BA694" s="859"/>
      <c r="BB694" s="859"/>
      <c r="BC694" s="859"/>
      <c r="BD694" s="859"/>
      <c r="BE694" s="859"/>
      <c r="BF694" s="859"/>
      <c r="BG694" s="859"/>
      <c r="BH694" s="859"/>
      <c r="BI694" s="859"/>
      <c r="BJ694" s="859"/>
    </row>
    <row r="695" spans="17:62" s="875" customFormat="1">
      <c r="Q695" s="859"/>
      <c r="R695" s="859"/>
      <c r="S695" s="859"/>
      <c r="T695" s="859"/>
      <c r="U695" s="859"/>
      <c r="V695" s="859"/>
      <c r="W695" s="877"/>
      <c r="X695" s="859"/>
      <c r="Y695" s="859"/>
      <c r="Z695" s="859"/>
      <c r="AA695" s="859"/>
      <c r="AB695" s="859"/>
      <c r="AC695" s="859"/>
      <c r="AD695" s="859"/>
      <c r="AE695" s="859"/>
      <c r="AF695" s="859"/>
      <c r="AG695" s="859"/>
      <c r="AH695" s="859"/>
      <c r="AI695" s="859"/>
      <c r="AJ695" s="859"/>
      <c r="AK695" s="859"/>
      <c r="AL695" s="859"/>
      <c r="AM695" s="859"/>
      <c r="AN695" s="859"/>
      <c r="AO695" s="859"/>
      <c r="AP695" s="859"/>
      <c r="AQ695" s="859"/>
      <c r="AR695" s="859"/>
      <c r="AS695" s="859"/>
      <c r="AT695" s="859"/>
      <c r="AU695" s="859"/>
      <c r="AV695" s="859"/>
      <c r="AW695" s="859"/>
      <c r="AX695" s="859"/>
      <c r="AY695" s="859"/>
      <c r="AZ695" s="859"/>
      <c r="BA695" s="859"/>
      <c r="BB695" s="859"/>
      <c r="BC695" s="859"/>
      <c r="BD695" s="859"/>
      <c r="BE695" s="859"/>
      <c r="BF695" s="859"/>
      <c r="BG695" s="859"/>
      <c r="BH695" s="859"/>
      <c r="BI695" s="859"/>
      <c r="BJ695" s="859"/>
    </row>
    <row r="696" spans="17:62" s="875" customFormat="1">
      <c r="Q696" s="859"/>
      <c r="R696" s="859"/>
      <c r="S696" s="859"/>
      <c r="T696" s="859"/>
      <c r="U696" s="859"/>
      <c r="V696" s="859"/>
      <c r="W696" s="877"/>
      <c r="X696" s="859"/>
      <c r="Y696" s="859"/>
      <c r="Z696" s="859"/>
      <c r="AA696" s="859"/>
      <c r="AB696" s="859"/>
      <c r="AC696" s="859"/>
      <c r="AD696" s="859"/>
      <c r="AE696" s="859"/>
      <c r="AF696" s="859"/>
      <c r="AG696" s="859"/>
      <c r="AH696" s="859"/>
      <c r="AI696" s="859"/>
      <c r="AJ696" s="859"/>
      <c r="AK696" s="859"/>
      <c r="AL696" s="859"/>
      <c r="AM696" s="859"/>
      <c r="AN696" s="859"/>
      <c r="AO696" s="859"/>
      <c r="AP696" s="859"/>
      <c r="AQ696" s="859"/>
      <c r="AR696" s="859"/>
      <c r="AS696" s="859"/>
      <c r="AT696" s="859"/>
      <c r="AU696" s="859"/>
      <c r="AV696" s="859"/>
      <c r="AW696" s="859"/>
      <c r="AX696" s="859"/>
      <c r="AY696" s="859"/>
      <c r="AZ696" s="859"/>
      <c r="BA696" s="859"/>
      <c r="BB696" s="859"/>
      <c r="BC696" s="859"/>
      <c r="BD696" s="859"/>
      <c r="BE696" s="859"/>
      <c r="BF696" s="859"/>
      <c r="BG696" s="859"/>
      <c r="BH696" s="859"/>
      <c r="BI696" s="859"/>
      <c r="BJ696" s="859"/>
    </row>
    <row r="697" spans="17:62" s="875" customFormat="1">
      <c r="Q697" s="859"/>
      <c r="R697" s="859"/>
      <c r="S697" s="859"/>
      <c r="T697" s="859"/>
      <c r="U697" s="859"/>
      <c r="V697" s="859"/>
      <c r="W697" s="877"/>
      <c r="X697" s="859"/>
      <c r="Y697" s="859"/>
      <c r="Z697" s="859"/>
      <c r="AA697" s="859"/>
      <c r="AB697" s="859"/>
      <c r="AC697" s="859"/>
      <c r="AD697" s="859"/>
      <c r="AE697" s="859"/>
      <c r="AF697" s="859"/>
      <c r="AG697" s="859"/>
      <c r="AH697" s="859"/>
      <c r="AI697" s="859"/>
      <c r="AJ697" s="859"/>
      <c r="AK697" s="859"/>
      <c r="AL697" s="859"/>
      <c r="AM697" s="859"/>
      <c r="AN697" s="859"/>
      <c r="AO697" s="859"/>
      <c r="AP697" s="859"/>
      <c r="AQ697" s="859"/>
      <c r="AR697" s="859"/>
      <c r="AS697" s="859"/>
      <c r="AT697" s="859"/>
      <c r="AU697" s="859"/>
      <c r="AV697" s="859"/>
      <c r="AW697" s="859"/>
      <c r="AX697" s="859"/>
      <c r="AY697" s="859"/>
      <c r="AZ697" s="859"/>
      <c r="BA697" s="859"/>
      <c r="BB697" s="859"/>
      <c r="BC697" s="859"/>
      <c r="BD697" s="859"/>
      <c r="BE697" s="859"/>
      <c r="BF697" s="859"/>
      <c r="BG697" s="859"/>
      <c r="BH697" s="859"/>
      <c r="BI697" s="859"/>
      <c r="BJ697" s="859"/>
    </row>
    <row r="698" spans="17:62" s="875" customFormat="1">
      <c r="Q698" s="859"/>
      <c r="R698" s="859"/>
      <c r="S698" s="859"/>
      <c r="T698" s="859"/>
      <c r="U698" s="859"/>
      <c r="V698" s="859"/>
      <c r="W698" s="877"/>
      <c r="X698" s="859"/>
      <c r="Y698" s="859"/>
      <c r="Z698" s="859"/>
      <c r="AA698" s="859"/>
      <c r="AB698" s="859"/>
      <c r="AC698" s="859"/>
      <c r="AD698" s="859"/>
      <c r="AE698" s="859"/>
      <c r="AF698" s="859"/>
      <c r="AG698" s="859"/>
      <c r="AH698" s="859"/>
      <c r="AI698" s="859"/>
      <c r="AJ698" s="859"/>
      <c r="AK698" s="859"/>
      <c r="AL698" s="859"/>
      <c r="AM698" s="859"/>
      <c r="AN698" s="859"/>
      <c r="AO698" s="859"/>
      <c r="AP698" s="859"/>
      <c r="AQ698" s="859"/>
      <c r="AR698" s="859"/>
      <c r="AS698" s="859"/>
      <c r="AT698" s="859"/>
      <c r="AU698" s="859"/>
      <c r="AV698" s="859"/>
      <c r="AW698" s="859"/>
      <c r="AX698" s="859"/>
      <c r="AY698" s="859"/>
      <c r="AZ698" s="859"/>
      <c r="BA698" s="859"/>
      <c r="BB698" s="859"/>
      <c r="BC698" s="859"/>
      <c r="BD698" s="859"/>
      <c r="BE698" s="859"/>
      <c r="BF698" s="859"/>
      <c r="BG698" s="859"/>
      <c r="BH698" s="859"/>
      <c r="BI698" s="859"/>
      <c r="BJ698" s="859"/>
    </row>
    <row r="699" spans="17:62" s="875" customFormat="1">
      <c r="Q699" s="859"/>
      <c r="R699" s="859"/>
      <c r="S699" s="859"/>
      <c r="T699" s="859"/>
      <c r="U699" s="859"/>
      <c r="V699" s="859"/>
      <c r="W699" s="877"/>
      <c r="X699" s="859"/>
      <c r="Y699" s="859"/>
      <c r="Z699" s="859"/>
      <c r="AA699" s="859"/>
      <c r="AB699" s="859"/>
      <c r="AC699" s="859"/>
      <c r="AD699" s="859"/>
      <c r="AE699" s="859"/>
      <c r="AF699" s="859"/>
      <c r="AG699" s="859"/>
      <c r="AH699" s="859"/>
      <c r="AI699" s="859"/>
      <c r="AJ699" s="859"/>
      <c r="AK699" s="859"/>
      <c r="AL699" s="859"/>
      <c r="AM699" s="859"/>
      <c r="AN699" s="859"/>
      <c r="AO699" s="859"/>
      <c r="AP699" s="859"/>
      <c r="AQ699" s="859"/>
      <c r="AR699" s="859"/>
      <c r="AS699" s="859"/>
      <c r="AT699" s="859"/>
      <c r="AU699" s="859"/>
      <c r="AV699" s="859"/>
      <c r="AW699" s="859"/>
      <c r="AX699" s="859"/>
      <c r="AY699" s="859"/>
      <c r="AZ699" s="859"/>
      <c r="BA699" s="859"/>
      <c r="BB699" s="859"/>
      <c r="BC699" s="859"/>
      <c r="BD699" s="859"/>
      <c r="BE699" s="859"/>
      <c r="BF699" s="859"/>
      <c r="BG699" s="859"/>
      <c r="BH699" s="859"/>
      <c r="BI699" s="859"/>
      <c r="BJ699" s="859"/>
    </row>
    <row r="700" spans="17:62" s="875" customFormat="1">
      <c r="Q700" s="859"/>
      <c r="R700" s="859"/>
      <c r="S700" s="859"/>
      <c r="T700" s="859"/>
      <c r="U700" s="859"/>
      <c r="V700" s="859"/>
      <c r="W700" s="877"/>
      <c r="X700" s="859"/>
      <c r="Y700" s="859"/>
      <c r="Z700" s="859"/>
      <c r="AA700" s="859"/>
      <c r="AB700" s="859"/>
      <c r="AC700" s="859"/>
      <c r="AD700" s="859"/>
      <c r="AE700" s="859"/>
      <c r="AF700" s="859"/>
      <c r="AG700" s="859"/>
      <c r="AH700" s="859"/>
      <c r="AI700" s="859"/>
      <c r="AJ700" s="859"/>
      <c r="AK700" s="859"/>
      <c r="AL700" s="859"/>
      <c r="AM700" s="859"/>
      <c r="AN700" s="859"/>
      <c r="AO700" s="859"/>
      <c r="AP700" s="859"/>
      <c r="AQ700" s="859"/>
      <c r="AR700" s="859"/>
      <c r="AS700" s="859"/>
      <c r="AT700" s="859"/>
      <c r="AU700" s="859"/>
      <c r="AV700" s="859"/>
      <c r="AW700" s="859"/>
      <c r="AX700" s="859"/>
      <c r="AY700" s="859"/>
      <c r="AZ700" s="859"/>
      <c r="BA700" s="859"/>
      <c r="BB700" s="859"/>
      <c r="BC700" s="859"/>
      <c r="BD700" s="859"/>
      <c r="BE700" s="859"/>
      <c r="BF700" s="859"/>
      <c r="BG700" s="859"/>
      <c r="BH700" s="859"/>
      <c r="BI700" s="859"/>
      <c r="BJ700" s="859"/>
    </row>
    <row r="701" spans="17:62" s="875" customFormat="1">
      <c r="Q701" s="859"/>
      <c r="R701" s="859"/>
      <c r="S701" s="859"/>
      <c r="T701" s="859"/>
      <c r="U701" s="859"/>
      <c r="V701" s="859"/>
      <c r="W701" s="877"/>
      <c r="X701" s="859"/>
      <c r="Y701" s="859"/>
      <c r="Z701" s="859"/>
      <c r="AA701" s="859"/>
      <c r="AB701" s="859"/>
      <c r="AC701" s="859"/>
      <c r="AD701" s="859"/>
      <c r="AE701" s="859"/>
      <c r="AF701" s="859"/>
      <c r="AG701" s="859"/>
      <c r="AH701" s="859"/>
      <c r="AI701" s="859"/>
      <c r="AJ701" s="859"/>
      <c r="AK701" s="859"/>
      <c r="AL701" s="859"/>
      <c r="AM701" s="859"/>
      <c r="AN701" s="859"/>
      <c r="AO701" s="859"/>
      <c r="AP701" s="859"/>
      <c r="AQ701" s="859"/>
      <c r="AR701" s="859"/>
      <c r="AS701" s="859"/>
      <c r="AT701" s="859"/>
      <c r="AU701" s="859"/>
      <c r="AV701" s="859"/>
      <c r="AW701" s="859"/>
      <c r="AX701" s="859"/>
      <c r="AY701" s="859"/>
      <c r="AZ701" s="859"/>
      <c r="BA701" s="859"/>
      <c r="BB701" s="859"/>
      <c r="BC701" s="859"/>
      <c r="BD701" s="859"/>
      <c r="BE701" s="859"/>
      <c r="BF701" s="859"/>
      <c r="BG701" s="859"/>
      <c r="BH701" s="859"/>
      <c r="BI701" s="859"/>
      <c r="BJ701" s="859"/>
    </row>
    <row r="702" spans="17:62" s="875" customFormat="1">
      <c r="Q702" s="859"/>
      <c r="R702" s="859"/>
      <c r="S702" s="859"/>
      <c r="T702" s="859"/>
      <c r="U702" s="859"/>
      <c r="V702" s="859"/>
      <c r="W702" s="877"/>
      <c r="X702" s="859"/>
      <c r="Y702" s="859"/>
      <c r="Z702" s="859"/>
      <c r="AA702" s="859"/>
      <c r="AB702" s="859"/>
      <c r="AC702" s="859"/>
      <c r="AD702" s="859"/>
      <c r="AE702" s="859"/>
      <c r="AF702" s="859"/>
      <c r="AG702" s="859"/>
      <c r="AH702" s="859"/>
      <c r="AI702" s="859"/>
      <c r="AJ702" s="859"/>
      <c r="AK702" s="859"/>
      <c r="AL702" s="859"/>
      <c r="AM702" s="859"/>
      <c r="AN702" s="859"/>
      <c r="AO702" s="859"/>
      <c r="AP702" s="859"/>
      <c r="AQ702" s="859"/>
      <c r="AR702" s="859"/>
      <c r="AS702" s="859"/>
      <c r="AT702" s="859"/>
      <c r="AU702" s="859"/>
      <c r="AV702" s="859"/>
      <c r="AW702" s="859"/>
      <c r="AX702" s="859"/>
      <c r="AY702" s="859"/>
      <c r="AZ702" s="859"/>
      <c r="BA702" s="859"/>
      <c r="BB702" s="859"/>
      <c r="BC702" s="859"/>
      <c r="BD702" s="859"/>
      <c r="BE702" s="859"/>
      <c r="BF702" s="859"/>
      <c r="BG702" s="859"/>
      <c r="BH702" s="859"/>
      <c r="BI702" s="859"/>
      <c r="BJ702" s="859"/>
    </row>
    <row r="703" spans="17:62" s="875" customFormat="1">
      <c r="Q703" s="859"/>
      <c r="R703" s="859"/>
      <c r="S703" s="859"/>
      <c r="T703" s="859"/>
      <c r="U703" s="859"/>
      <c r="V703" s="859"/>
      <c r="W703" s="877"/>
      <c r="X703" s="859"/>
      <c r="Y703" s="859"/>
      <c r="Z703" s="859"/>
      <c r="AA703" s="859"/>
      <c r="AB703" s="859"/>
      <c r="AC703" s="859"/>
      <c r="AD703" s="859"/>
      <c r="AE703" s="859"/>
      <c r="AF703" s="859"/>
      <c r="AG703" s="859"/>
      <c r="AH703" s="859"/>
      <c r="AI703" s="859"/>
      <c r="AJ703" s="859"/>
      <c r="AK703" s="859"/>
      <c r="AL703" s="859"/>
      <c r="AM703" s="859"/>
      <c r="AN703" s="859"/>
      <c r="AO703" s="859"/>
      <c r="AP703" s="859"/>
      <c r="AQ703" s="859"/>
      <c r="AR703" s="859"/>
      <c r="AS703" s="859"/>
      <c r="AT703" s="859"/>
      <c r="AU703" s="859"/>
      <c r="AV703" s="859"/>
      <c r="AW703" s="859"/>
      <c r="AX703" s="859"/>
      <c r="AY703" s="859"/>
      <c r="AZ703" s="859"/>
      <c r="BA703" s="859"/>
      <c r="BB703" s="859"/>
      <c r="BC703" s="859"/>
      <c r="BD703" s="859"/>
      <c r="BE703" s="859"/>
      <c r="BF703" s="859"/>
      <c r="BG703" s="859"/>
      <c r="BH703" s="859"/>
      <c r="BI703" s="859"/>
      <c r="BJ703" s="859"/>
    </row>
    <row r="704" spans="17:62" s="875" customFormat="1">
      <c r="Q704" s="859"/>
      <c r="R704" s="859"/>
      <c r="S704" s="859"/>
      <c r="T704" s="859"/>
      <c r="U704" s="859"/>
      <c r="V704" s="859"/>
      <c r="W704" s="877"/>
      <c r="X704" s="859"/>
      <c r="Y704" s="859"/>
      <c r="Z704" s="859"/>
      <c r="AA704" s="859"/>
      <c r="AB704" s="859"/>
      <c r="AC704" s="859"/>
      <c r="AD704" s="859"/>
      <c r="AE704" s="859"/>
      <c r="AF704" s="859"/>
      <c r="AG704" s="859"/>
      <c r="AH704" s="859"/>
      <c r="AI704" s="859"/>
      <c r="AJ704" s="859"/>
      <c r="AK704" s="859"/>
      <c r="AL704" s="859"/>
      <c r="AM704" s="859"/>
      <c r="AN704" s="859"/>
      <c r="AO704" s="859"/>
      <c r="AP704" s="859"/>
      <c r="AQ704" s="859"/>
      <c r="AR704" s="859"/>
      <c r="AS704" s="859"/>
      <c r="AT704" s="859"/>
      <c r="AU704" s="859"/>
      <c r="AV704" s="859"/>
      <c r="AW704" s="859"/>
      <c r="AX704" s="859"/>
      <c r="AY704" s="859"/>
      <c r="AZ704" s="859"/>
      <c r="BA704" s="859"/>
      <c r="BB704" s="859"/>
      <c r="BC704" s="859"/>
      <c r="BD704" s="859"/>
      <c r="BE704" s="859"/>
      <c r="BF704" s="859"/>
      <c r="BG704" s="859"/>
      <c r="BH704" s="859"/>
      <c r="BI704" s="859"/>
      <c r="BJ704" s="859"/>
    </row>
    <row r="705" spans="17:62" s="875" customFormat="1">
      <c r="Q705" s="859"/>
      <c r="R705" s="859"/>
      <c r="S705" s="859"/>
      <c r="T705" s="859"/>
      <c r="U705" s="859"/>
      <c r="V705" s="859"/>
      <c r="W705" s="877"/>
      <c r="X705" s="859"/>
      <c r="Y705" s="859"/>
      <c r="Z705" s="859"/>
      <c r="AA705" s="859"/>
      <c r="AB705" s="859"/>
      <c r="AC705" s="859"/>
      <c r="AD705" s="859"/>
      <c r="AE705" s="859"/>
      <c r="AF705" s="859"/>
      <c r="AG705" s="859"/>
      <c r="AH705" s="859"/>
      <c r="AI705" s="859"/>
      <c r="AJ705" s="859"/>
      <c r="AK705" s="859"/>
      <c r="AL705" s="859"/>
      <c r="AM705" s="859"/>
      <c r="AN705" s="859"/>
      <c r="AO705" s="859"/>
      <c r="AP705" s="859"/>
      <c r="AQ705" s="859"/>
      <c r="AR705" s="859"/>
      <c r="AS705" s="859"/>
      <c r="AT705" s="859"/>
      <c r="AU705" s="859"/>
      <c r="AV705" s="859"/>
      <c r="AW705" s="859"/>
      <c r="AX705" s="859"/>
      <c r="AY705" s="859"/>
      <c r="AZ705" s="859"/>
      <c r="BA705" s="859"/>
      <c r="BB705" s="859"/>
      <c r="BC705" s="859"/>
      <c r="BD705" s="859"/>
      <c r="BE705" s="859"/>
      <c r="BF705" s="859"/>
      <c r="BG705" s="859"/>
      <c r="BH705" s="859"/>
      <c r="BI705" s="859"/>
      <c r="BJ705" s="859"/>
    </row>
    <row r="706" spans="17:62" s="875" customFormat="1">
      <c r="Q706" s="859"/>
      <c r="R706" s="859"/>
      <c r="S706" s="859"/>
      <c r="T706" s="859"/>
      <c r="U706" s="859"/>
      <c r="V706" s="859"/>
      <c r="W706" s="877"/>
      <c r="X706" s="859"/>
      <c r="Y706" s="859"/>
      <c r="Z706" s="859"/>
      <c r="AA706" s="859"/>
      <c r="AB706" s="859"/>
      <c r="AC706" s="859"/>
      <c r="AD706" s="859"/>
      <c r="AE706" s="859"/>
      <c r="AF706" s="859"/>
      <c r="AG706" s="859"/>
      <c r="AH706" s="859"/>
      <c r="AI706" s="859"/>
      <c r="AJ706" s="859"/>
      <c r="AK706" s="859"/>
      <c r="AL706" s="859"/>
      <c r="AM706" s="859"/>
      <c r="AN706" s="859"/>
      <c r="AO706" s="859"/>
      <c r="AP706" s="859"/>
      <c r="AQ706" s="859"/>
      <c r="AR706" s="859"/>
      <c r="AS706" s="859"/>
      <c r="AT706" s="859"/>
      <c r="AU706" s="859"/>
      <c r="AV706" s="859"/>
      <c r="AW706" s="859"/>
      <c r="AX706" s="859"/>
      <c r="AY706" s="859"/>
      <c r="AZ706" s="859"/>
      <c r="BA706" s="859"/>
      <c r="BB706" s="859"/>
      <c r="BC706" s="859"/>
      <c r="BD706" s="859"/>
      <c r="BE706" s="859"/>
      <c r="BF706" s="859"/>
      <c r="BG706" s="859"/>
      <c r="BH706" s="859"/>
      <c r="BI706" s="859"/>
      <c r="BJ706" s="859"/>
    </row>
    <row r="707" spans="17:62" s="875" customFormat="1">
      <c r="Q707" s="859"/>
      <c r="R707" s="859"/>
      <c r="S707" s="859"/>
      <c r="T707" s="859"/>
      <c r="U707" s="859"/>
      <c r="V707" s="859"/>
      <c r="W707" s="877"/>
      <c r="X707" s="859"/>
      <c r="Y707" s="859"/>
      <c r="Z707" s="859"/>
      <c r="AA707" s="859"/>
      <c r="AB707" s="859"/>
      <c r="AC707" s="859"/>
      <c r="AD707" s="859"/>
      <c r="AE707" s="859"/>
      <c r="AF707" s="859"/>
      <c r="AG707" s="859"/>
      <c r="AH707" s="859"/>
      <c r="AI707" s="859"/>
      <c r="AJ707" s="859"/>
      <c r="AK707" s="859"/>
      <c r="AL707" s="859"/>
      <c r="AM707" s="859"/>
      <c r="AN707" s="859"/>
      <c r="AO707" s="859"/>
      <c r="AP707" s="859"/>
      <c r="AQ707" s="859"/>
      <c r="AR707" s="859"/>
      <c r="AS707" s="859"/>
      <c r="AT707" s="859"/>
      <c r="AU707" s="859"/>
      <c r="AV707" s="859"/>
      <c r="AW707" s="859"/>
      <c r="AX707" s="859"/>
      <c r="AY707" s="859"/>
      <c r="AZ707" s="859"/>
      <c r="BA707" s="859"/>
      <c r="BB707" s="859"/>
      <c r="BC707" s="859"/>
      <c r="BD707" s="859"/>
      <c r="BE707" s="859"/>
      <c r="BF707" s="859"/>
      <c r="BG707" s="859"/>
      <c r="BH707" s="859"/>
      <c r="BI707" s="859"/>
      <c r="BJ707" s="859"/>
    </row>
    <row r="708" spans="17:62" s="875" customFormat="1">
      <c r="Q708" s="859"/>
      <c r="R708" s="859"/>
      <c r="S708" s="859"/>
      <c r="T708" s="859"/>
      <c r="U708" s="859"/>
      <c r="V708" s="859"/>
      <c r="W708" s="877"/>
      <c r="X708" s="859"/>
      <c r="Y708" s="859"/>
      <c r="Z708" s="859"/>
      <c r="AA708" s="859"/>
      <c r="AB708" s="859"/>
      <c r="AC708" s="859"/>
      <c r="AD708" s="859"/>
      <c r="AE708" s="859"/>
      <c r="AF708" s="859"/>
      <c r="AG708" s="859"/>
      <c r="AH708" s="859"/>
      <c r="AI708" s="859"/>
      <c r="AJ708" s="859"/>
      <c r="AK708" s="859"/>
      <c r="AL708" s="859"/>
      <c r="AM708" s="859"/>
      <c r="AN708" s="859"/>
      <c r="AO708" s="859"/>
      <c r="AP708" s="859"/>
      <c r="AQ708" s="859"/>
      <c r="AR708" s="859"/>
      <c r="AS708" s="859"/>
      <c r="AT708" s="859"/>
      <c r="AU708" s="859"/>
      <c r="AV708" s="859"/>
      <c r="AW708" s="859"/>
      <c r="AX708" s="859"/>
      <c r="AY708" s="859"/>
      <c r="AZ708" s="859"/>
      <c r="BA708" s="859"/>
      <c r="BB708" s="859"/>
      <c r="BC708" s="859"/>
      <c r="BD708" s="859"/>
      <c r="BE708" s="859"/>
      <c r="BF708" s="859"/>
      <c r="BG708" s="859"/>
      <c r="BH708" s="859"/>
      <c r="BI708" s="859"/>
      <c r="BJ708" s="859"/>
    </row>
    <row r="709" spans="17:62" s="875" customFormat="1">
      <c r="Q709" s="859"/>
      <c r="R709" s="859"/>
      <c r="S709" s="859"/>
      <c r="T709" s="859"/>
      <c r="U709" s="859"/>
      <c r="V709" s="859"/>
      <c r="W709" s="877"/>
      <c r="X709" s="859"/>
      <c r="Y709" s="859"/>
      <c r="Z709" s="859"/>
      <c r="AA709" s="859"/>
      <c r="AB709" s="859"/>
      <c r="AC709" s="859"/>
      <c r="AD709" s="859"/>
      <c r="AE709" s="859"/>
      <c r="AF709" s="859"/>
      <c r="AG709" s="859"/>
      <c r="AH709" s="859"/>
      <c r="AI709" s="859"/>
      <c r="AJ709" s="859"/>
      <c r="AK709" s="859"/>
      <c r="AL709" s="859"/>
      <c r="AM709" s="859"/>
      <c r="AN709" s="859"/>
      <c r="AO709" s="859"/>
      <c r="AP709" s="859"/>
      <c r="AQ709" s="859"/>
      <c r="AR709" s="859"/>
      <c r="AS709" s="859"/>
      <c r="AT709" s="859"/>
      <c r="AU709" s="859"/>
      <c r="AV709" s="859"/>
      <c r="AW709" s="859"/>
      <c r="AX709" s="859"/>
      <c r="AY709" s="859"/>
      <c r="AZ709" s="859"/>
      <c r="BA709" s="859"/>
      <c r="BB709" s="859"/>
      <c r="BC709" s="859"/>
      <c r="BD709" s="859"/>
      <c r="BE709" s="859"/>
      <c r="BF709" s="859"/>
      <c r="BG709" s="859"/>
      <c r="BH709" s="859"/>
      <c r="BI709" s="859"/>
      <c r="BJ709" s="859"/>
    </row>
    <row r="710" spans="17:62" s="875" customFormat="1">
      <c r="Q710" s="859"/>
      <c r="R710" s="859"/>
      <c r="S710" s="859"/>
      <c r="T710" s="859"/>
      <c r="U710" s="859"/>
      <c r="V710" s="859"/>
      <c r="W710" s="877"/>
      <c r="X710" s="859"/>
      <c r="Y710" s="859"/>
      <c r="Z710" s="859"/>
      <c r="AA710" s="859"/>
      <c r="AB710" s="859"/>
      <c r="AC710" s="859"/>
      <c r="AD710" s="859"/>
      <c r="AE710" s="859"/>
      <c r="AF710" s="859"/>
      <c r="AG710" s="859"/>
      <c r="AH710" s="859"/>
      <c r="AI710" s="859"/>
      <c r="AJ710" s="859"/>
      <c r="AK710" s="859"/>
      <c r="AL710" s="859"/>
      <c r="AM710" s="859"/>
      <c r="AN710" s="859"/>
      <c r="AO710" s="859"/>
      <c r="AP710" s="859"/>
      <c r="AQ710" s="859"/>
      <c r="AR710" s="859"/>
      <c r="AS710" s="859"/>
      <c r="AT710" s="859"/>
      <c r="AU710" s="859"/>
      <c r="AV710" s="859"/>
      <c r="AW710" s="859"/>
      <c r="AX710" s="859"/>
      <c r="AY710" s="859"/>
      <c r="AZ710" s="859"/>
      <c r="BA710" s="859"/>
      <c r="BB710" s="859"/>
      <c r="BC710" s="859"/>
      <c r="BD710" s="859"/>
      <c r="BE710" s="859"/>
      <c r="BF710" s="859"/>
      <c r="BG710" s="859"/>
      <c r="BH710" s="859"/>
      <c r="BI710" s="859"/>
      <c r="BJ710" s="859"/>
    </row>
    <row r="711" spans="17:62" s="875" customFormat="1">
      <c r="Q711" s="859"/>
      <c r="R711" s="859"/>
      <c r="S711" s="859"/>
      <c r="T711" s="859"/>
      <c r="U711" s="859"/>
      <c r="V711" s="859"/>
      <c r="W711" s="877"/>
      <c r="X711" s="859"/>
      <c r="Y711" s="859"/>
      <c r="Z711" s="859"/>
      <c r="AA711" s="859"/>
      <c r="AB711" s="859"/>
      <c r="AC711" s="859"/>
      <c r="AD711" s="859"/>
      <c r="AE711" s="859"/>
      <c r="AF711" s="859"/>
      <c r="AG711" s="859"/>
      <c r="AH711" s="859"/>
      <c r="AI711" s="859"/>
      <c r="AJ711" s="859"/>
      <c r="AK711" s="859"/>
      <c r="AL711" s="859"/>
      <c r="AM711" s="859"/>
      <c r="AN711" s="859"/>
      <c r="AO711" s="859"/>
      <c r="AP711" s="859"/>
      <c r="AQ711" s="859"/>
      <c r="AR711" s="859"/>
      <c r="AS711" s="859"/>
      <c r="AT711" s="859"/>
      <c r="AU711" s="859"/>
      <c r="AV711" s="859"/>
      <c r="AW711" s="859"/>
      <c r="AX711" s="859"/>
      <c r="AY711" s="859"/>
      <c r="AZ711" s="859"/>
      <c r="BA711" s="859"/>
      <c r="BB711" s="859"/>
      <c r="BC711" s="859"/>
      <c r="BD711" s="859"/>
      <c r="BE711" s="859"/>
      <c r="BF711" s="859"/>
      <c r="BG711" s="859"/>
      <c r="BH711" s="859"/>
      <c r="BI711" s="859"/>
      <c r="BJ711" s="859"/>
    </row>
    <row r="712" spans="17:62" s="875" customFormat="1">
      <c r="Q712" s="859"/>
      <c r="R712" s="859"/>
      <c r="S712" s="859"/>
      <c r="T712" s="859"/>
      <c r="U712" s="859"/>
      <c r="V712" s="859"/>
      <c r="W712" s="877"/>
      <c r="X712" s="859"/>
      <c r="Y712" s="859"/>
      <c r="Z712" s="859"/>
      <c r="AA712" s="859"/>
      <c r="AB712" s="859"/>
      <c r="AC712" s="859"/>
      <c r="AD712" s="859"/>
      <c r="AE712" s="859"/>
      <c r="AF712" s="859"/>
      <c r="AG712" s="859"/>
      <c r="AH712" s="859"/>
      <c r="AI712" s="859"/>
      <c r="AJ712" s="859"/>
      <c r="AK712" s="859"/>
      <c r="AL712" s="859"/>
      <c r="AM712" s="859"/>
      <c r="AN712" s="859"/>
      <c r="AO712" s="859"/>
      <c r="AP712" s="859"/>
      <c r="AQ712" s="859"/>
      <c r="AR712" s="859"/>
      <c r="AS712" s="859"/>
      <c r="AT712" s="859"/>
      <c r="AU712" s="859"/>
      <c r="AV712" s="859"/>
      <c r="AW712" s="859"/>
      <c r="AX712" s="859"/>
      <c r="AY712" s="859"/>
      <c r="AZ712" s="859"/>
      <c r="BA712" s="859"/>
      <c r="BB712" s="859"/>
      <c r="BC712" s="859"/>
      <c r="BD712" s="859"/>
      <c r="BE712" s="859"/>
      <c r="BF712" s="859"/>
      <c r="BG712" s="859"/>
      <c r="BH712" s="859"/>
      <c r="BI712" s="859"/>
      <c r="BJ712" s="859"/>
    </row>
    <row r="713" spans="17:62" s="875" customFormat="1">
      <c r="Q713" s="859"/>
      <c r="R713" s="859"/>
      <c r="S713" s="859"/>
      <c r="T713" s="859"/>
      <c r="U713" s="859"/>
      <c r="V713" s="859"/>
      <c r="W713" s="877"/>
      <c r="X713" s="859"/>
      <c r="Y713" s="859"/>
      <c r="Z713" s="859"/>
      <c r="AA713" s="859"/>
      <c r="AB713" s="859"/>
      <c r="AC713" s="859"/>
      <c r="AD713" s="859"/>
      <c r="AE713" s="859"/>
      <c r="AF713" s="859"/>
      <c r="AG713" s="859"/>
      <c r="AH713" s="859"/>
      <c r="AI713" s="859"/>
      <c r="AJ713" s="859"/>
      <c r="AK713" s="859"/>
      <c r="AL713" s="859"/>
      <c r="AM713" s="859"/>
      <c r="AN713" s="859"/>
      <c r="AO713" s="859"/>
      <c r="AP713" s="859"/>
      <c r="AQ713" s="859"/>
      <c r="AR713" s="859"/>
      <c r="AS713" s="859"/>
      <c r="AT713" s="859"/>
      <c r="AU713" s="859"/>
      <c r="AV713" s="859"/>
      <c r="AW713" s="859"/>
      <c r="AX713" s="859"/>
      <c r="AY713" s="859"/>
      <c r="AZ713" s="859"/>
      <c r="BA713" s="859"/>
      <c r="BB713" s="859"/>
      <c r="BC713" s="859"/>
      <c r="BD713" s="859"/>
      <c r="BE713" s="859"/>
      <c r="BF713" s="859"/>
      <c r="BG713" s="859"/>
      <c r="BH713" s="859"/>
      <c r="BI713" s="859"/>
      <c r="BJ713" s="859"/>
    </row>
    <row r="714" spans="17:62" s="875" customFormat="1">
      <c r="Q714" s="859"/>
      <c r="R714" s="859"/>
      <c r="S714" s="859"/>
      <c r="T714" s="859"/>
      <c r="U714" s="859"/>
      <c r="V714" s="859"/>
      <c r="W714" s="877"/>
      <c r="X714" s="859"/>
      <c r="Y714" s="859"/>
      <c r="Z714" s="859"/>
      <c r="AA714" s="859"/>
      <c r="AB714" s="859"/>
      <c r="AC714" s="859"/>
      <c r="AD714" s="859"/>
      <c r="AE714" s="859"/>
      <c r="AF714" s="859"/>
      <c r="AG714" s="859"/>
      <c r="AH714" s="859"/>
      <c r="AI714" s="859"/>
      <c r="AJ714" s="859"/>
      <c r="AK714" s="859"/>
      <c r="AL714" s="859"/>
      <c r="AM714" s="859"/>
      <c r="AN714" s="859"/>
      <c r="AO714" s="859"/>
      <c r="AP714" s="859"/>
      <c r="AQ714" s="859"/>
      <c r="AR714" s="859"/>
      <c r="AS714" s="859"/>
      <c r="AT714" s="859"/>
      <c r="AU714" s="859"/>
      <c r="AV714" s="859"/>
      <c r="AW714" s="859"/>
      <c r="AX714" s="859"/>
      <c r="AY714" s="859"/>
      <c r="AZ714" s="859"/>
      <c r="BA714" s="859"/>
      <c r="BB714" s="859"/>
      <c r="BC714" s="859"/>
      <c r="BD714" s="859"/>
      <c r="BE714" s="859"/>
      <c r="BF714" s="859"/>
      <c r="BG714" s="859"/>
      <c r="BH714" s="859"/>
      <c r="BI714" s="859"/>
      <c r="BJ714" s="859"/>
    </row>
    <row r="715" spans="17:62" s="875" customFormat="1">
      <c r="Q715" s="859"/>
      <c r="R715" s="859"/>
      <c r="S715" s="859"/>
      <c r="T715" s="859"/>
      <c r="U715" s="859"/>
      <c r="V715" s="859"/>
      <c r="W715" s="877"/>
      <c r="X715" s="859"/>
      <c r="Y715" s="859"/>
      <c r="Z715" s="859"/>
      <c r="AA715" s="859"/>
      <c r="AB715" s="859"/>
      <c r="AC715" s="859"/>
      <c r="AD715" s="859"/>
      <c r="AE715" s="859"/>
      <c r="AF715" s="859"/>
      <c r="AG715" s="859"/>
      <c r="AH715" s="859"/>
      <c r="AI715" s="859"/>
      <c r="AJ715" s="859"/>
      <c r="AK715" s="859"/>
      <c r="AL715" s="859"/>
      <c r="AM715" s="859"/>
      <c r="AN715" s="859"/>
      <c r="AO715" s="859"/>
      <c r="AP715" s="859"/>
      <c r="AQ715" s="859"/>
      <c r="AR715" s="859"/>
      <c r="AS715" s="859"/>
      <c r="AT715" s="859"/>
      <c r="AU715" s="859"/>
      <c r="AV715" s="859"/>
      <c r="AW715" s="859"/>
      <c r="AX715" s="859"/>
      <c r="AY715" s="859"/>
      <c r="AZ715" s="859"/>
      <c r="BA715" s="859"/>
      <c r="BB715" s="859"/>
      <c r="BC715" s="859"/>
      <c r="BD715" s="859"/>
      <c r="BE715" s="859"/>
      <c r="BF715" s="859"/>
      <c r="BG715" s="859"/>
      <c r="BH715" s="859"/>
      <c r="BI715" s="859"/>
      <c r="BJ715" s="859"/>
    </row>
    <row r="716" spans="17:62" s="875" customFormat="1">
      <c r="Q716" s="859"/>
      <c r="R716" s="859"/>
      <c r="S716" s="859"/>
      <c r="T716" s="859"/>
      <c r="U716" s="859"/>
      <c r="V716" s="859"/>
      <c r="W716" s="877"/>
      <c r="X716" s="859"/>
      <c r="Y716" s="859"/>
      <c r="Z716" s="859"/>
      <c r="AA716" s="859"/>
      <c r="AB716" s="859"/>
      <c r="AC716" s="859"/>
      <c r="AD716" s="859"/>
      <c r="AE716" s="859"/>
      <c r="AF716" s="859"/>
      <c r="AG716" s="859"/>
      <c r="AH716" s="859"/>
      <c r="AI716" s="859"/>
      <c r="AJ716" s="859"/>
      <c r="AK716" s="859"/>
      <c r="AL716" s="859"/>
      <c r="AM716" s="859"/>
      <c r="AN716" s="859"/>
      <c r="AO716" s="859"/>
      <c r="AP716" s="859"/>
      <c r="AQ716" s="859"/>
      <c r="AR716" s="859"/>
      <c r="AS716" s="859"/>
      <c r="AT716" s="859"/>
      <c r="AU716" s="859"/>
      <c r="AV716" s="859"/>
      <c r="AW716" s="859"/>
      <c r="AX716" s="859"/>
      <c r="AY716" s="859"/>
      <c r="AZ716" s="859"/>
      <c r="BA716" s="859"/>
      <c r="BB716" s="859"/>
      <c r="BC716" s="859"/>
      <c r="BD716" s="859"/>
      <c r="BE716" s="859"/>
      <c r="BF716" s="859"/>
      <c r="BG716" s="859"/>
      <c r="BH716" s="859"/>
      <c r="BI716" s="859"/>
      <c r="BJ716" s="859"/>
    </row>
    <row r="717" spans="17:62" s="875" customFormat="1">
      <c r="Q717" s="859"/>
      <c r="R717" s="859"/>
      <c r="S717" s="859"/>
      <c r="T717" s="859"/>
      <c r="U717" s="859"/>
      <c r="V717" s="859"/>
      <c r="W717" s="877"/>
      <c r="X717" s="859"/>
      <c r="Y717" s="859"/>
      <c r="Z717" s="859"/>
      <c r="AA717" s="859"/>
      <c r="AB717" s="859"/>
      <c r="AC717" s="859"/>
      <c r="AD717" s="859"/>
      <c r="AE717" s="859"/>
      <c r="AF717" s="859"/>
      <c r="AG717" s="859"/>
      <c r="AH717" s="859"/>
      <c r="AI717" s="859"/>
      <c r="AJ717" s="859"/>
      <c r="AK717" s="859"/>
      <c r="AL717" s="859"/>
      <c r="AM717" s="859"/>
      <c r="AN717" s="859"/>
      <c r="AO717" s="859"/>
      <c r="AP717" s="859"/>
      <c r="AQ717" s="859"/>
      <c r="AR717" s="859"/>
      <c r="AS717" s="859"/>
      <c r="AT717" s="859"/>
      <c r="AU717" s="859"/>
      <c r="AV717" s="859"/>
      <c r="AW717" s="859"/>
      <c r="AX717" s="859"/>
      <c r="AY717" s="859"/>
      <c r="AZ717" s="859"/>
      <c r="BA717" s="859"/>
      <c r="BB717" s="859"/>
      <c r="BC717" s="859"/>
      <c r="BD717" s="859"/>
      <c r="BE717" s="859"/>
      <c r="BF717" s="859"/>
      <c r="BG717" s="859"/>
      <c r="BH717" s="859"/>
      <c r="BI717" s="859"/>
      <c r="BJ717" s="859"/>
    </row>
    <row r="718" spans="17:62" s="875" customFormat="1">
      <c r="Q718" s="859"/>
      <c r="R718" s="859"/>
      <c r="S718" s="859"/>
      <c r="T718" s="859"/>
      <c r="U718" s="859"/>
      <c r="V718" s="859"/>
      <c r="W718" s="877"/>
      <c r="X718" s="859"/>
      <c r="Y718" s="859"/>
      <c r="Z718" s="859"/>
      <c r="AA718" s="859"/>
      <c r="AB718" s="859"/>
      <c r="AC718" s="859"/>
      <c r="AD718" s="859"/>
      <c r="AE718" s="859"/>
      <c r="AF718" s="859"/>
      <c r="AG718" s="859"/>
      <c r="AH718" s="859"/>
      <c r="AI718" s="859"/>
      <c r="AJ718" s="859"/>
      <c r="AK718" s="859"/>
      <c r="AL718" s="859"/>
      <c r="AM718" s="859"/>
      <c r="AN718" s="859"/>
      <c r="AO718" s="859"/>
      <c r="AP718" s="859"/>
      <c r="AQ718" s="859"/>
      <c r="AR718" s="859"/>
      <c r="AS718" s="859"/>
      <c r="AT718" s="859"/>
      <c r="AU718" s="859"/>
      <c r="AV718" s="859"/>
      <c r="AW718" s="859"/>
      <c r="AX718" s="859"/>
      <c r="AY718" s="859"/>
      <c r="AZ718" s="859"/>
      <c r="BA718" s="859"/>
      <c r="BB718" s="859"/>
      <c r="BC718" s="859"/>
      <c r="BD718" s="859"/>
      <c r="BE718" s="859"/>
      <c r="BF718" s="859"/>
      <c r="BG718" s="859"/>
      <c r="BH718" s="859"/>
      <c r="BI718" s="859"/>
      <c r="BJ718" s="859"/>
    </row>
    <row r="719" spans="17:62" s="875" customFormat="1">
      <c r="Q719" s="859"/>
      <c r="R719" s="859"/>
      <c r="S719" s="859"/>
      <c r="T719" s="859"/>
      <c r="U719" s="859"/>
      <c r="V719" s="859"/>
      <c r="W719" s="877"/>
      <c r="X719" s="859"/>
      <c r="Y719" s="859"/>
      <c r="Z719" s="859"/>
      <c r="AA719" s="859"/>
      <c r="AB719" s="859"/>
      <c r="AC719" s="859"/>
      <c r="AD719" s="859"/>
      <c r="AE719" s="859"/>
      <c r="AF719" s="859"/>
      <c r="AG719" s="859"/>
      <c r="AH719" s="859"/>
      <c r="AI719" s="859"/>
      <c r="AJ719" s="859"/>
      <c r="AK719" s="859"/>
      <c r="AL719" s="859"/>
      <c r="AM719" s="859"/>
      <c r="AN719" s="859"/>
      <c r="AO719" s="859"/>
      <c r="AP719" s="859"/>
      <c r="AQ719" s="859"/>
      <c r="AR719" s="859"/>
      <c r="AS719" s="859"/>
      <c r="AT719" s="859"/>
      <c r="AU719" s="859"/>
      <c r="AV719" s="859"/>
      <c r="AW719" s="859"/>
      <c r="AX719" s="859"/>
      <c r="AY719" s="859"/>
      <c r="AZ719" s="859"/>
      <c r="BA719" s="859"/>
      <c r="BB719" s="859"/>
      <c r="BC719" s="859"/>
      <c r="BD719" s="859"/>
      <c r="BE719" s="859"/>
      <c r="BF719" s="859"/>
      <c r="BG719" s="859"/>
      <c r="BH719" s="859"/>
      <c r="BI719" s="859"/>
      <c r="BJ719" s="859"/>
    </row>
    <row r="720" spans="17:62" s="875" customFormat="1">
      <c r="Q720" s="859"/>
      <c r="R720" s="859"/>
      <c r="S720" s="859"/>
      <c r="T720" s="859"/>
      <c r="U720" s="859"/>
      <c r="V720" s="859"/>
      <c r="W720" s="877"/>
      <c r="X720" s="859"/>
      <c r="Y720" s="859"/>
      <c r="Z720" s="859"/>
      <c r="AA720" s="859"/>
      <c r="AB720" s="859"/>
      <c r="AC720" s="859"/>
      <c r="AD720" s="859"/>
      <c r="AE720" s="859"/>
      <c r="AF720" s="859"/>
      <c r="AG720" s="859"/>
      <c r="AH720" s="859"/>
      <c r="AI720" s="859"/>
      <c r="AJ720" s="859"/>
      <c r="AK720" s="859"/>
      <c r="AL720" s="859"/>
      <c r="AM720" s="859"/>
      <c r="AN720" s="859"/>
      <c r="AO720" s="859"/>
      <c r="AP720" s="859"/>
      <c r="AQ720" s="859"/>
      <c r="AR720" s="859"/>
      <c r="AS720" s="859"/>
      <c r="AT720" s="859"/>
      <c r="AU720" s="859"/>
      <c r="AV720" s="859"/>
      <c r="AW720" s="859"/>
      <c r="AX720" s="859"/>
      <c r="AY720" s="859"/>
      <c r="AZ720" s="859"/>
      <c r="BA720" s="859"/>
      <c r="BB720" s="859"/>
      <c r="BC720" s="859"/>
      <c r="BD720" s="859"/>
      <c r="BE720" s="859"/>
      <c r="BF720" s="859"/>
      <c r="BG720" s="859"/>
      <c r="BH720" s="859"/>
      <c r="BI720" s="859"/>
      <c r="BJ720" s="859"/>
    </row>
    <row r="721" spans="17:62" s="875" customFormat="1">
      <c r="Q721" s="859"/>
      <c r="R721" s="859"/>
      <c r="S721" s="859"/>
      <c r="T721" s="859"/>
      <c r="U721" s="859"/>
      <c r="V721" s="859"/>
      <c r="W721" s="877"/>
      <c r="X721" s="859"/>
      <c r="Y721" s="859"/>
      <c r="Z721" s="859"/>
      <c r="AA721" s="859"/>
      <c r="AB721" s="859"/>
      <c r="AC721" s="859"/>
      <c r="AD721" s="859"/>
      <c r="AE721" s="859"/>
      <c r="AF721" s="859"/>
      <c r="AG721" s="859"/>
      <c r="AH721" s="859"/>
      <c r="AI721" s="859"/>
      <c r="AJ721" s="859"/>
      <c r="AK721" s="859"/>
      <c r="AL721" s="859"/>
      <c r="AM721" s="859"/>
      <c r="AN721" s="859"/>
      <c r="AO721" s="859"/>
      <c r="AP721" s="859"/>
      <c r="AQ721" s="859"/>
      <c r="AR721" s="859"/>
      <c r="AS721" s="859"/>
      <c r="AT721" s="859"/>
      <c r="AU721" s="859"/>
      <c r="AV721" s="859"/>
      <c r="AW721" s="859"/>
      <c r="AX721" s="859"/>
      <c r="AY721" s="859"/>
      <c r="AZ721" s="859"/>
      <c r="BA721" s="859"/>
      <c r="BB721" s="859"/>
      <c r="BC721" s="859"/>
      <c r="BD721" s="859"/>
      <c r="BE721" s="859"/>
      <c r="BF721" s="859"/>
      <c r="BG721" s="859"/>
      <c r="BH721" s="859"/>
      <c r="BI721" s="859"/>
      <c r="BJ721" s="859"/>
    </row>
    <row r="722" spans="17:62" s="875" customFormat="1">
      <c r="Q722" s="859"/>
      <c r="R722" s="859"/>
      <c r="S722" s="859"/>
      <c r="T722" s="859"/>
      <c r="U722" s="859"/>
      <c r="V722" s="859"/>
      <c r="W722" s="877"/>
      <c r="X722" s="859"/>
      <c r="Y722" s="859"/>
      <c r="Z722" s="859"/>
      <c r="AA722" s="859"/>
      <c r="AB722" s="859"/>
      <c r="AC722" s="859"/>
      <c r="AD722" s="859"/>
      <c r="AE722" s="859"/>
      <c r="AF722" s="859"/>
      <c r="AG722" s="859"/>
      <c r="AH722" s="859"/>
      <c r="AI722" s="859"/>
      <c r="AJ722" s="859"/>
      <c r="AK722" s="859"/>
      <c r="AL722" s="859"/>
      <c r="AM722" s="859"/>
      <c r="AN722" s="859"/>
      <c r="AO722" s="859"/>
      <c r="AP722" s="859"/>
      <c r="AQ722" s="859"/>
      <c r="AR722" s="859"/>
      <c r="AS722" s="859"/>
      <c r="AT722" s="859"/>
      <c r="AU722" s="859"/>
      <c r="AV722" s="859"/>
      <c r="AW722" s="859"/>
      <c r="AX722" s="859"/>
      <c r="AY722" s="859"/>
      <c r="AZ722" s="859"/>
      <c r="BA722" s="859"/>
      <c r="BB722" s="859"/>
      <c r="BC722" s="859"/>
      <c r="BD722" s="859"/>
      <c r="BE722" s="859"/>
      <c r="BF722" s="859"/>
      <c r="BG722" s="859"/>
      <c r="BH722" s="859"/>
      <c r="BI722" s="859"/>
      <c r="BJ722" s="859"/>
    </row>
    <row r="723" spans="17:62" s="875" customFormat="1">
      <c r="Q723" s="859"/>
      <c r="R723" s="859"/>
      <c r="S723" s="859"/>
      <c r="T723" s="859"/>
      <c r="U723" s="859"/>
      <c r="V723" s="859"/>
      <c r="W723" s="877"/>
      <c r="X723" s="859"/>
      <c r="Y723" s="859"/>
      <c r="Z723" s="859"/>
      <c r="AA723" s="859"/>
      <c r="AB723" s="859"/>
      <c r="AC723" s="859"/>
      <c r="AD723" s="859"/>
      <c r="AE723" s="859"/>
      <c r="AF723" s="859"/>
      <c r="AG723" s="859"/>
      <c r="AH723" s="859"/>
      <c r="AI723" s="859"/>
      <c r="AJ723" s="859"/>
      <c r="AK723" s="859"/>
      <c r="AL723" s="859"/>
      <c r="AM723" s="859"/>
      <c r="AN723" s="859"/>
      <c r="AO723" s="859"/>
      <c r="AP723" s="859"/>
      <c r="AQ723" s="859"/>
      <c r="AR723" s="859"/>
      <c r="AS723" s="859"/>
      <c r="AT723" s="859"/>
      <c r="AU723" s="859"/>
      <c r="AV723" s="859"/>
      <c r="AW723" s="859"/>
      <c r="AX723" s="859"/>
      <c r="AY723" s="859"/>
      <c r="AZ723" s="859"/>
      <c r="BA723" s="859"/>
      <c r="BB723" s="859"/>
      <c r="BC723" s="859"/>
      <c r="BD723" s="859"/>
      <c r="BE723" s="859"/>
      <c r="BF723" s="859"/>
      <c r="BG723" s="859"/>
      <c r="BH723" s="859"/>
      <c r="BI723" s="859"/>
      <c r="BJ723" s="859"/>
    </row>
    <row r="724" spans="17:62" s="875" customFormat="1">
      <c r="Q724" s="859"/>
      <c r="R724" s="859"/>
      <c r="S724" s="859"/>
      <c r="T724" s="859"/>
      <c r="U724" s="859"/>
      <c r="V724" s="859"/>
      <c r="W724" s="877"/>
      <c r="X724" s="859"/>
      <c r="Y724" s="859"/>
      <c r="Z724" s="859"/>
      <c r="AA724" s="859"/>
      <c r="AB724" s="859"/>
      <c r="AC724" s="859"/>
      <c r="AD724" s="859"/>
      <c r="AE724" s="859"/>
      <c r="AF724" s="859"/>
      <c r="AG724" s="859"/>
      <c r="AH724" s="859"/>
      <c r="AI724" s="859"/>
      <c r="AJ724" s="859"/>
      <c r="AK724" s="859"/>
      <c r="AL724" s="859"/>
      <c r="AM724" s="859"/>
      <c r="AN724" s="859"/>
      <c r="AO724" s="859"/>
      <c r="AP724" s="859"/>
      <c r="AQ724" s="859"/>
      <c r="AR724" s="859"/>
      <c r="AS724" s="859"/>
      <c r="AT724" s="859"/>
      <c r="AU724" s="859"/>
      <c r="AV724" s="859"/>
      <c r="AW724" s="859"/>
      <c r="AX724" s="859"/>
      <c r="AY724" s="859"/>
      <c r="AZ724" s="859"/>
      <c r="BA724" s="859"/>
      <c r="BB724" s="859"/>
      <c r="BC724" s="859"/>
      <c r="BD724" s="859"/>
      <c r="BE724" s="859"/>
      <c r="BF724" s="859"/>
      <c r="BG724" s="859"/>
      <c r="BH724" s="859"/>
      <c r="BI724" s="859"/>
      <c r="BJ724" s="859"/>
    </row>
    <row r="725" spans="17:62" s="875" customFormat="1">
      <c r="Q725" s="859"/>
      <c r="R725" s="859"/>
      <c r="S725" s="859"/>
      <c r="T725" s="859"/>
      <c r="U725" s="859"/>
      <c r="V725" s="859"/>
      <c r="W725" s="877"/>
      <c r="X725" s="859"/>
      <c r="Y725" s="859"/>
      <c r="Z725" s="859"/>
      <c r="AA725" s="859"/>
      <c r="AB725" s="859"/>
      <c r="AC725" s="859"/>
      <c r="AD725" s="859"/>
      <c r="AE725" s="859"/>
      <c r="AF725" s="859"/>
      <c r="AG725" s="859"/>
      <c r="AH725" s="859"/>
      <c r="AI725" s="859"/>
      <c r="AJ725" s="859"/>
      <c r="AK725" s="859"/>
      <c r="AL725" s="859"/>
      <c r="AM725" s="859"/>
      <c r="AN725" s="859"/>
      <c r="AO725" s="859"/>
      <c r="AP725" s="859"/>
      <c r="AQ725" s="859"/>
      <c r="AR725" s="859"/>
      <c r="AS725" s="859"/>
      <c r="AT725" s="859"/>
      <c r="AU725" s="859"/>
      <c r="AV725" s="859"/>
      <c r="AW725" s="859"/>
      <c r="AX725" s="859"/>
      <c r="AY725" s="859"/>
      <c r="AZ725" s="859"/>
      <c r="BA725" s="859"/>
      <c r="BB725" s="859"/>
      <c r="BC725" s="859"/>
      <c r="BD725" s="859"/>
      <c r="BE725" s="859"/>
      <c r="BF725" s="859"/>
      <c r="BG725" s="859"/>
      <c r="BH725" s="859"/>
      <c r="BI725" s="859"/>
      <c r="BJ725" s="859"/>
    </row>
    <row r="726" spans="17:62" s="875" customFormat="1">
      <c r="Q726" s="859"/>
      <c r="R726" s="859"/>
      <c r="S726" s="859"/>
      <c r="T726" s="859"/>
      <c r="U726" s="859"/>
      <c r="V726" s="859"/>
      <c r="W726" s="877"/>
      <c r="X726" s="859"/>
      <c r="Y726" s="859"/>
      <c r="Z726" s="859"/>
      <c r="AA726" s="859"/>
      <c r="AB726" s="859"/>
      <c r="AC726" s="859"/>
      <c r="AD726" s="859"/>
      <c r="AE726" s="859"/>
      <c r="AF726" s="859"/>
      <c r="AG726" s="859"/>
      <c r="AH726" s="859"/>
      <c r="AI726" s="859"/>
      <c r="AJ726" s="859"/>
      <c r="AK726" s="859"/>
      <c r="AL726" s="859"/>
      <c r="AM726" s="859"/>
      <c r="AN726" s="859"/>
      <c r="AO726" s="859"/>
      <c r="AP726" s="859"/>
      <c r="AQ726" s="859"/>
      <c r="AR726" s="859"/>
      <c r="AS726" s="859"/>
      <c r="AT726" s="859"/>
      <c r="AU726" s="859"/>
      <c r="AV726" s="859"/>
      <c r="AW726" s="859"/>
      <c r="AX726" s="859"/>
      <c r="AY726" s="859"/>
      <c r="AZ726" s="859"/>
      <c r="BA726" s="859"/>
      <c r="BB726" s="859"/>
      <c r="BC726" s="859"/>
      <c r="BD726" s="859"/>
      <c r="BE726" s="859"/>
      <c r="BF726" s="859"/>
      <c r="BG726" s="859"/>
      <c r="BH726" s="859"/>
      <c r="BI726" s="859"/>
      <c r="BJ726" s="859"/>
    </row>
    <row r="727" spans="17:62" s="875" customFormat="1">
      <c r="Q727" s="859"/>
      <c r="R727" s="859"/>
      <c r="S727" s="859"/>
      <c r="T727" s="859"/>
      <c r="U727" s="859"/>
      <c r="V727" s="859"/>
      <c r="W727" s="877"/>
      <c r="X727" s="859"/>
      <c r="Y727" s="859"/>
      <c r="Z727" s="859"/>
      <c r="AA727" s="859"/>
      <c r="AB727" s="859"/>
      <c r="AC727" s="859"/>
      <c r="AD727" s="859"/>
      <c r="AE727" s="859"/>
      <c r="AF727" s="859"/>
      <c r="AG727" s="859"/>
      <c r="AH727" s="859"/>
      <c r="AI727" s="859"/>
      <c r="AJ727" s="859"/>
      <c r="AK727" s="859"/>
      <c r="AL727" s="859"/>
      <c r="AM727" s="859"/>
      <c r="AN727" s="859"/>
      <c r="AO727" s="859"/>
      <c r="AP727" s="859"/>
      <c r="AQ727" s="859"/>
      <c r="AR727" s="859"/>
      <c r="AS727" s="859"/>
      <c r="AT727" s="859"/>
      <c r="AU727" s="859"/>
      <c r="AV727" s="859"/>
      <c r="AW727" s="859"/>
      <c r="AX727" s="859"/>
      <c r="AY727" s="859"/>
      <c r="AZ727" s="859"/>
      <c r="BA727" s="859"/>
      <c r="BB727" s="859"/>
      <c r="BC727" s="859"/>
      <c r="BD727" s="859"/>
      <c r="BE727" s="859"/>
      <c r="BF727" s="859"/>
      <c r="BG727" s="859"/>
      <c r="BH727" s="859"/>
      <c r="BI727" s="859"/>
      <c r="BJ727" s="859"/>
    </row>
    <row r="728" spans="17:62" s="875" customFormat="1">
      <c r="Q728" s="859"/>
      <c r="R728" s="859"/>
      <c r="S728" s="859"/>
      <c r="T728" s="859"/>
      <c r="U728" s="859"/>
      <c r="V728" s="859"/>
      <c r="W728" s="877"/>
      <c r="X728" s="859"/>
      <c r="Y728" s="859"/>
      <c r="Z728" s="859"/>
      <c r="AA728" s="859"/>
      <c r="AB728" s="859"/>
      <c r="AC728" s="859"/>
      <c r="AD728" s="859"/>
      <c r="AE728" s="859"/>
      <c r="AF728" s="859"/>
      <c r="AG728" s="859"/>
      <c r="AH728" s="859"/>
      <c r="AI728" s="859"/>
      <c r="AJ728" s="859"/>
      <c r="AK728" s="859"/>
      <c r="AL728" s="859"/>
      <c r="AM728" s="859"/>
      <c r="AN728" s="859"/>
      <c r="AO728" s="859"/>
      <c r="AP728" s="859"/>
      <c r="AQ728" s="859"/>
      <c r="AR728" s="859"/>
      <c r="AS728" s="859"/>
      <c r="AT728" s="859"/>
      <c r="AU728" s="859"/>
      <c r="AV728" s="859"/>
      <c r="AW728" s="859"/>
      <c r="AX728" s="859"/>
      <c r="AY728" s="859"/>
      <c r="AZ728" s="859"/>
      <c r="BA728" s="859"/>
      <c r="BB728" s="859"/>
      <c r="BC728" s="859"/>
      <c r="BD728" s="859"/>
      <c r="BE728" s="859"/>
      <c r="BF728" s="859"/>
      <c r="BG728" s="859"/>
      <c r="BH728" s="859"/>
      <c r="BI728" s="859"/>
      <c r="BJ728" s="859"/>
    </row>
    <row r="729" spans="17:62" s="875" customFormat="1">
      <c r="Q729" s="859"/>
      <c r="R729" s="859"/>
      <c r="S729" s="859"/>
      <c r="T729" s="859"/>
      <c r="U729" s="859"/>
      <c r="V729" s="859"/>
      <c r="W729" s="877"/>
      <c r="X729" s="859"/>
      <c r="Y729" s="859"/>
      <c r="Z729" s="859"/>
      <c r="AA729" s="859"/>
      <c r="AB729" s="859"/>
      <c r="AC729" s="859"/>
      <c r="AD729" s="859"/>
      <c r="AE729" s="859"/>
      <c r="AF729" s="859"/>
      <c r="AG729" s="859"/>
      <c r="AH729" s="859"/>
      <c r="AI729" s="859"/>
      <c r="AJ729" s="859"/>
      <c r="AK729" s="859"/>
      <c r="AL729" s="859"/>
      <c r="AM729" s="859"/>
      <c r="AN729" s="859"/>
      <c r="AO729" s="859"/>
      <c r="AP729" s="859"/>
      <c r="AQ729" s="859"/>
      <c r="AR729" s="859"/>
      <c r="AS729" s="859"/>
      <c r="AT729" s="859"/>
      <c r="AU729" s="859"/>
      <c r="AV729" s="859"/>
      <c r="AW729" s="859"/>
      <c r="AX729" s="859"/>
      <c r="AY729" s="859"/>
      <c r="AZ729" s="859"/>
      <c r="BA729" s="859"/>
      <c r="BB729" s="859"/>
      <c r="BC729" s="859"/>
      <c r="BD729" s="859"/>
      <c r="BE729" s="859"/>
      <c r="BF729" s="859"/>
      <c r="BG729" s="859"/>
      <c r="BH729" s="859"/>
      <c r="BI729" s="859"/>
      <c r="BJ729" s="859"/>
    </row>
    <row r="730" spans="17:62" s="875" customFormat="1">
      <c r="Q730" s="859"/>
      <c r="R730" s="859"/>
      <c r="S730" s="859"/>
      <c r="T730" s="859"/>
      <c r="U730" s="859"/>
      <c r="V730" s="859"/>
      <c r="W730" s="877"/>
      <c r="X730" s="859"/>
      <c r="Y730" s="859"/>
      <c r="Z730" s="859"/>
      <c r="AA730" s="859"/>
      <c r="AB730" s="859"/>
      <c r="AC730" s="859"/>
      <c r="AD730" s="859"/>
      <c r="AE730" s="859"/>
      <c r="AF730" s="859"/>
      <c r="AG730" s="859"/>
      <c r="AH730" s="859"/>
      <c r="AI730" s="859"/>
      <c r="AJ730" s="859"/>
      <c r="AK730" s="859"/>
      <c r="AL730" s="859"/>
      <c r="AM730" s="859"/>
      <c r="AN730" s="859"/>
      <c r="AO730" s="859"/>
      <c r="AP730" s="859"/>
      <c r="AQ730" s="859"/>
      <c r="AR730" s="859"/>
      <c r="AS730" s="859"/>
      <c r="AT730" s="859"/>
      <c r="AU730" s="859"/>
      <c r="AV730" s="859"/>
      <c r="AW730" s="859"/>
      <c r="AX730" s="859"/>
      <c r="AY730" s="859"/>
      <c r="AZ730" s="859"/>
      <c r="BA730" s="859"/>
      <c r="BB730" s="859"/>
      <c r="BC730" s="859"/>
      <c r="BD730" s="859"/>
      <c r="BE730" s="859"/>
      <c r="BF730" s="859"/>
      <c r="BG730" s="859"/>
      <c r="BH730" s="859"/>
      <c r="BI730" s="859"/>
      <c r="BJ730" s="859"/>
    </row>
    <row r="731" spans="17:62" s="875" customFormat="1">
      <c r="Q731" s="859"/>
      <c r="R731" s="859"/>
      <c r="S731" s="859"/>
      <c r="T731" s="859"/>
      <c r="U731" s="859"/>
      <c r="V731" s="859"/>
      <c r="W731" s="877"/>
      <c r="X731" s="859"/>
      <c r="Y731" s="859"/>
      <c r="Z731" s="859"/>
      <c r="AA731" s="859"/>
      <c r="AB731" s="859"/>
      <c r="AC731" s="859"/>
      <c r="AD731" s="859"/>
      <c r="AE731" s="859"/>
      <c r="AF731" s="859"/>
      <c r="AG731" s="859"/>
      <c r="AH731" s="859"/>
      <c r="AI731" s="859"/>
      <c r="AJ731" s="859"/>
      <c r="AK731" s="859"/>
      <c r="AL731" s="859"/>
      <c r="AM731" s="859"/>
      <c r="AN731" s="859"/>
      <c r="AO731" s="859"/>
      <c r="AP731" s="859"/>
      <c r="AQ731" s="859"/>
      <c r="AR731" s="859"/>
      <c r="AS731" s="859"/>
      <c r="AT731" s="859"/>
      <c r="AU731" s="859"/>
      <c r="AV731" s="859"/>
      <c r="AW731" s="859"/>
      <c r="AX731" s="859"/>
      <c r="AY731" s="859"/>
      <c r="AZ731" s="859"/>
      <c r="BA731" s="859"/>
      <c r="BB731" s="859"/>
      <c r="BC731" s="859"/>
      <c r="BD731" s="859"/>
      <c r="BE731" s="859"/>
      <c r="BF731" s="859"/>
      <c r="BG731" s="859"/>
      <c r="BH731" s="859"/>
      <c r="BI731" s="859"/>
      <c r="BJ731" s="859"/>
    </row>
    <row r="732" spans="17:62" s="875" customFormat="1">
      <c r="Q732" s="859"/>
      <c r="R732" s="859"/>
      <c r="S732" s="859"/>
      <c r="T732" s="859"/>
      <c r="U732" s="859"/>
      <c r="V732" s="859"/>
      <c r="W732" s="877"/>
      <c r="X732" s="859"/>
      <c r="Y732" s="859"/>
      <c r="Z732" s="859"/>
      <c r="AA732" s="859"/>
      <c r="AB732" s="859"/>
      <c r="AC732" s="859"/>
      <c r="AD732" s="859"/>
      <c r="AE732" s="859"/>
      <c r="AF732" s="859"/>
      <c r="AG732" s="859"/>
      <c r="AH732" s="859"/>
      <c r="AI732" s="859"/>
      <c r="AJ732" s="859"/>
      <c r="AK732" s="859"/>
      <c r="AL732" s="859"/>
      <c r="AM732" s="859"/>
      <c r="AN732" s="859"/>
      <c r="AO732" s="859"/>
      <c r="AP732" s="859"/>
      <c r="AQ732" s="859"/>
      <c r="AR732" s="859"/>
      <c r="AS732" s="859"/>
      <c r="AT732" s="859"/>
      <c r="AU732" s="859"/>
      <c r="AV732" s="859"/>
      <c r="AW732" s="859"/>
      <c r="AX732" s="859"/>
      <c r="AY732" s="859"/>
      <c r="AZ732" s="859"/>
      <c r="BA732" s="859"/>
      <c r="BB732" s="859"/>
      <c r="BC732" s="859"/>
      <c r="BD732" s="859"/>
      <c r="BE732" s="859"/>
      <c r="BF732" s="859"/>
      <c r="BG732" s="859"/>
      <c r="BH732" s="859"/>
      <c r="BI732" s="859"/>
      <c r="BJ732" s="859"/>
    </row>
    <row r="733" spans="17:62" s="875" customFormat="1">
      <c r="Q733" s="859"/>
      <c r="R733" s="859"/>
      <c r="S733" s="859"/>
      <c r="T733" s="859"/>
      <c r="U733" s="859"/>
      <c r="V733" s="859"/>
      <c r="W733" s="877"/>
      <c r="X733" s="859"/>
      <c r="Y733" s="859"/>
      <c r="Z733" s="859"/>
      <c r="AA733" s="859"/>
      <c r="AB733" s="859"/>
      <c r="AC733" s="859"/>
      <c r="AD733" s="859"/>
      <c r="AE733" s="859"/>
      <c r="AF733" s="859"/>
      <c r="AG733" s="859"/>
      <c r="AH733" s="859"/>
      <c r="AI733" s="859"/>
      <c r="AJ733" s="859"/>
      <c r="AK733" s="859"/>
      <c r="AL733" s="859"/>
      <c r="AM733" s="859"/>
      <c r="AN733" s="859"/>
      <c r="AO733" s="859"/>
      <c r="AP733" s="859"/>
      <c r="AQ733" s="859"/>
      <c r="AR733" s="859"/>
      <c r="AS733" s="859"/>
      <c r="AT733" s="859"/>
      <c r="AU733" s="859"/>
      <c r="AV733" s="859"/>
      <c r="AW733" s="859"/>
      <c r="AX733" s="859"/>
      <c r="AY733" s="859"/>
      <c r="AZ733" s="859"/>
      <c r="BA733" s="859"/>
      <c r="BB733" s="859"/>
      <c r="BC733" s="859"/>
      <c r="BD733" s="859"/>
      <c r="BE733" s="859"/>
      <c r="BF733" s="859"/>
      <c r="BG733" s="859"/>
      <c r="BH733" s="859"/>
      <c r="BI733" s="859"/>
      <c r="BJ733" s="859"/>
    </row>
    <row r="734" spans="17:62" s="875" customFormat="1">
      <c r="Q734" s="859"/>
      <c r="R734" s="859"/>
      <c r="S734" s="859"/>
      <c r="T734" s="859"/>
      <c r="U734" s="859"/>
      <c r="V734" s="859"/>
      <c r="W734" s="877"/>
      <c r="X734" s="859"/>
      <c r="Y734" s="859"/>
      <c r="Z734" s="859"/>
      <c r="AA734" s="859"/>
      <c r="AB734" s="859"/>
      <c r="AC734" s="859"/>
      <c r="AD734" s="859"/>
      <c r="AE734" s="859"/>
      <c r="AF734" s="859"/>
      <c r="AG734" s="859"/>
      <c r="AH734" s="859"/>
      <c r="AI734" s="859"/>
      <c r="AJ734" s="859"/>
      <c r="AK734" s="859"/>
      <c r="AL734" s="859"/>
      <c r="AM734" s="859"/>
      <c r="AN734" s="859"/>
      <c r="AO734" s="859"/>
      <c r="AP734" s="859"/>
      <c r="AQ734" s="859"/>
      <c r="AR734" s="859"/>
      <c r="AS734" s="859"/>
      <c r="AT734" s="859"/>
      <c r="AU734" s="859"/>
      <c r="AV734" s="859"/>
      <c r="AW734" s="859"/>
      <c r="AX734" s="859"/>
      <c r="AY734" s="859"/>
      <c r="AZ734" s="859"/>
      <c r="BA734" s="859"/>
      <c r="BB734" s="859"/>
      <c r="BC734" s="859"/>
      <c r="BD734" s="859"/>
      <c r="BE734" s="859"/>
      <c r="BF734" s="859"/>
      <c r="BG734" s="859"/>
      <c r="BH734" s="859"/>
      <c r="BI734" s="859"/>
      <c r="BJ734" s="859"/>
    </row>
    <row r="735" spans="17:62" s="875" customFormat="1">
      <c r="Q735" s="859"/>
      <c r="R735" s="859"/>
      <c r="S735" s="859"/>
      <c r="T735" s="859"/>
      <c r="U735" s="859"/>
      <c r="V735" s="859"/>
      <c r="W735" s="877"/>
      <c r="X735" s="859"/>
      <c r="Y735" s="859"/>
      <c r="Z735" s="859"/>
      <c r="AA735" s="859"/>
      <c r="AB735" s="859"/>
      <c r="AC735" s="859"/>
      <c r="AD735" s="859"/>
      <c r="AE735" s="859"/>
      <c r="AF735" s="859"/>
      <c r="AG735" s="859"/>
      <c r="AH735" s="859"/>
      <c r="AI735" s="859"/>
      <c r="AJ735" s="859"/>
      <c r="AK735" s="859"/>
      <c r="AL735" s="859"/>
      <c r="AM735" s="859"/>
      <c r="AN735" s="859"/>
      <c r="AO735" s="859"/>
      <c r="AP735" s="859"/>
      <c r="AQ735" s="859"/>
      <c r="AR735" s="859"/>
      <c r="AS735" s="859"/>
      <c r="AT735" s="859"/>
      <c r="AU735" s="859"/>
      <c r="AV735" s="859"/>
      <c r="AW735" s="859"/>
      <c r="AX735" s="859"/>
      <c r="AY735" s="859"/>
      <c r="AZ735" s="859"/>
      <c r="BA735" s="859"/>
      <c r="BB735" s="859"/>
      <c r="BC735" s="859"/>
      <c r="BD735" s="859"/>
      <c r="BE735" s="859"/>
      <c r="BF735" s="859"/>
      <c r="BG735" s="859"/>
      <c r="BH735" s="859"/>
      <c r="BI735" s="859"/>
      <c r="BJ735" s="859"/>
    </row>
    <row r="736" spans="17:62" s="875" customFormat="1">
      <c r="Q736" s="859"/>
      <c r="R736" s="859"/>
      <c r="S736" s="859"/>
      <c r="T736" s="859"/>
      <c r="U736" s="859"/>
      <c r="V736" s="859"/>
      <c r="W736" s="877"/>
      <c r="X736" s="859"/>
      <c r="Y736" s="859"/>
      <c r="Z736" s="859"/>
      <c r="AA736" s="859"/>
      <c r="AB736" s="859"/>
      <c r="AC736" s="859"/>
      <c r="AD736" s="859"/>
      <c r="AE736" s="859"/>
      <c r="AF736" s="859"/>
      <c r="AG736" s="859"/>
      <c r="AH736" s="859"/>
      <c r="AI736" s="859"/>
      <c r="AJ736" s="859"/>
      <c r="AK736" s="859"/>
      <c r="AL736" s="859"/>
      <c r="AM736" s="859"/>
      <c r="AN736" s="859"/>
      <c r="AO736" s="859"/>
      <c r="AP736" s="859"/>
      <c r="AQ736" s="859"/>
      <c r="AR736" s="859"/>
      <c r="AS736" s="859"/>
      <c r="AT736" s="859"/>
      <c r="AU736" s="859"/>
      <c r="AV736" s="859"/>
      <c r="AW736" s="859"/>
      <c r="AX736" s="859"/>
      <c r="AY736" s="859"/>
      <c r="AZ736" s="859"/>
      <c r="BA736" s="859"/>
      <c r="BB736" s="859"/>
      <c r="BC736" s="859"/>
      <c r="BD736" s="859"/>
      <c r="BE736" s="859"/>
      <c r="BF736" s="859"/>
      <c r="BG736" s="859"/>
      <c r="BH736" s="859"/>
      <c r="BI736" s="859"/>
      <c r="BJ736" s="859"/>
    </row>
    <row r="737" spans="17:62" s="875" customFormat="1">
      <c r="Q737" s="859"/>
      <c r="R737" s="859"/>
      <c r="S737" s="859"/>
      <c r="T737" s="859"/>
      <c r="U737" s="859"/>
      <c r="V737" s="859"/>
      <c r="W737" s="877"/>
      <c r="X737" s="859"/>
      <c r="Y737" s="859"/>
      <c r="Z737" s="859"/>
      <c r="AA737" s="859"/>
      <c r="AB737" s="859"/>
      <c r="AC737" s="859"/>
      <c r="AD737" s="859"/>
      <c r="AE737" s="859"/>
      <c r="AF737" s="859"/>
      <c r="AG737" s="859"/>
      <c r="AH737" s="859"/>
      <c r="AI737" s="859"/>
      <c r="AJ737" s="859"/>
      <c r="AK737" s="859"/>
      <c r="AL737" s="859"/>
      <c r="AM737" s="859"/>
      <c r="AN737" s="859"/>
      <c r="AO737" s="859"/>
      <c r="AP737" s="859"/>
      <c r="AQ737" s="859"/>
      <c r="AR737" s="859"/>
      <c r="AS737" s="859"/>
      <c r="AT737" s="859"/>
      <c r="AU737" s="859"/>
      <c r="AV737" s="859"/>
      <c r="AW737" s="859"/>
      <c r="AX737" s="859"/>
      <c r="AY737" s="859"/>
      <c r="AZ737" s="859"/>
      <c r="BA737" s="859"/>
      <c r="BB737" s="859"/>
      <c r="BC737" s="859"/>
      <c r="BD737" s="859"/>
      <c r="BE737" s="859"/>
      <c r="BF737" s="859"/>
      <c r="BG737" s="859"/>
      <c r="BH737" s="859"/>
      <c r="BI737" s="859"/>
      <c r="BJ737" s="859"/>
    </row>
    <row r="738" spans="17:62" s="875" customFormat="1">
      <c r="Q738" s="859"/>
      <c r="R738" s="859"/>
      <c r="S738" s="859"/>
      <c r="T738" s="859"/>
      <c r="U738" s="859"/>
      <c r="V738" s="859"/>
      <c r="W738" s="877"/>
      <c r="X738" s="859"/>
      <c r="Y738" s="859"/>
      <c r="Z738" s="859"/>
      <c r="AA738" s="859"/>
      <c r="AB738" s="859"/>
      <c r="AC738" s="859"/>
      <c r="AD738" s="859"/>
      <c r="AE738" s="859"/>
      <c r="AF738" s="859"/>
      <c r="AG738" s="859"/>
      <c r="AH738" s="859"/>
      <c r="AI738" s="859"/>
      <c r="AJ738" s="859"/>
      <c r="AK738" s="859"/>
      <c r="AL738" s="859"/>
      <c r="AM738" s="859"/>
      <c r="AN738" s="859"/>
      <c r="AO738" s="859"/>
      <c r="AP738" s="859"/>
      <c r="AQ738" s="859"/>
      <c r="AR738" s="859"/>
      <c r="AS738" s="859"/>
      <c r="AT738" s="859"/>
      <c r="AU738" s="859"/>
      <c r="AV738" s="859"/>
      <c r="AW738" s="859"/>
      <c r="AX738" s="859"/>
      <c r="AY738" s="859"/>
      <c r="AZ738" s="859"/>
      <c r="BA738" s="859"/>
      <c r="BB738" s="859"/>
      <c r="BC738" s="859"/>
      <c r="BD738" s="859"/>
      <c r="BE738" s="859"/>
      <c r="BF738" s="859"/>
      <c r="BG738" s="859"/>
      <c r="BH738" s="859"/>
      <c r="BI738" s="859"/>
      <c r="BJ738" s="859"/>
    </row>
    <row r="739" spans="17:62" s="875" customFormat="1">
      <c r="Q739" s="859"/>
      <c r="R739" s="859"/>
      <c r="S739" s="859"/>
      <c r="T739" s="859"/>
      <c r="U739" s="859"/>
      <c r="V739" s="859"/>
      <c r="W739" s="877"/>
      <c r="X739" s="859"/>
      <c r="Y739" s="859"/>
      <c r="Z739" s="859"/>
      <c r="AA739" s="859"/>
      <c r="AB739" s="859"/>
      <c r="AC739" s="859"/>
      <c r="AD739" s="859"/>
      <c r="AE739" s="859"/>
      <c r="AF739" s="859"/>
      <c r="AG739" s="859"/>
      <c r="AH739" s="859"/>
      <c r="AI739" s="859"/>
      <c r="AJ739" s="859"/>
      <c r="AK739" s="859"/>
      <c r="AL739" s="859"/>
      <c r="AM739" s="859"/>
      <c r="AN739" s="859"/>
      <c r="AO739" s="859"/>
      <c r="AP739" s="859"/>
      <c r="AQ739" s="859"/>
      <c r="AR739" s="859"/>
      <c r="AS739" s="859"/>
      <c r="AT739" s="859"/>
      <c r="AU739" s="859"/>
      <c r="AV739" s="859"/>
      <c r="AW739" s="859"/>
      <c r="AX739" s="859"/>
      <c r="AY739" s="859"/>
      <c r="AZ739" s="859"/>
      <c r="BA739" s="859"/>
      <c r="BB739" s="859"/>
      <c r="BC739" s="859"/>
      <c r="BD739" s="859"/>
      <c r="BE739" s="859"/>
      <c r="BF739" s="859"/>
      <c r="BG739" s="859"/>
      <c r="BH739" s="859"/>
      <c r="BI739" s="859"/>
      <c r="BJ739" s="859"/>
    </row>
    <row r="740" spans="17:62" s="875" customFormat="1">
      <c r="Q740" s="859"/>
      <c r="R740" s="859"/>
      <c r="S740" s="859"/>
      <c r="T740" s="859"/>
      <c r="U740" s="859"/>
      <c r="V740" s="859"/>
      <c r="W740" s="877"/>
      <c r="X740" s="859"/>
      <c r="Y740" s="859"/>
      <c r="Z740" s="859"/>
      <c r="AA740" s="859"/>
      <c r="AB740" s="859"/>
      <c r="AC740" s="859"/>
      <c r="AD740" s="859"/>
      <c r="AE740" s="859"/>
      <c r="AF740" s="859"/>
      <c r="AG740" s="859"/>
      <c r="AH740" s="859"/>
      <c r="AI740" s="859"/>
      <c r="AJ740" s="859"/>
      <c r="AK740" s="859"/>
      <c r="AL740" s="859"/>
      <c r="AM740" s="859"/>
      <c r="AN740" s="859"/>
      <c r="AO740" s="859"/>
      <c r="AP740" s="859"/>
      <c r="AQ740" s="859"/>
      <c r="AR740" s="859"/>
      <c r="AS740" s="859"/>
      <c r="AT740" s="859"/>
      <c r="AU740" s="859"/>
      <c r="AV740" s="859"/>
      <c r="AW740" s="859"/>
      <c r="AX740" s="859"/>
      <c r="AY740" s="859"/>
      <c r="AZ740" s="859"/>
      <c r="BA740" s="859"/>
      <c r="BB740" s="859"/>
      <c r="BC740" s="859"/>
      <c r="BD740" s="859"/>
      <c r="BE740" s="859"/>
      <c r="BF740" s="859"/>
      <c r="BG740" s="859"/>
      <c r="BH740" s="859"/>
      <c r="BI740" s="859"/>
      <c r="BJ740" s="859"/>
    </row>
    <row r="741" spans="17:62" s="875" customFormat="1">
      <c r="Q741" s="859"/>
      <c r="R741" s="859"/>
      <c r="S741" s="859"/>
      <c r="T741" s="859"/>
      <c r="U741" s="859"/>
      <c r="V741" s="859"/>
      <c r="W741" s="877"/>
      <c r="X741" s="859"/>
      <c r="Y741" s="859"/>
      <c r="Z741" s="859"/>
      <c r="AA741" s="859"/>
      <c r="AB741" s="859"/>
      <c r="AC741" s="859"/>
      <c r="AD741" s="859"/>
      <c r="AE741" s="859"/>
      <c r="AF741" s="859"/>
      <c r="AG741" s="859"/>
      <c r="AH741" s="859"/>
      <c r="AI741" s="859"/>
      <c r="AJ741" s="859"/>
      <c r="AK741" s="859"/>
      <c r="AL741" s="859"/>
      <c r="AM741" s="859"/>
      <c r="AN741" s="859"/>
      <c r="AO741" s="859"/>
      <c r="AP741" s="859"/>
      <c r="AQ741" s="859"/>
      <c r="AR741" s="859"/>
      <c r="AS741" s="859"/>
      <c r="AT741" s="859"/>
      <c r="AU741" s="859"/>
      <c r="AV741" s="859"/>
      <c r="AW741" s="859"/>
      <c r="AX741" s="859"/>
      <c r="AY741" s="859"/>
      <c r="AZ741" s="859"/>
      <c r="BA741" s="859"/>
      <c r="BB741" s="859"/>
      <c r="BC741" s="859"/>
      <c r="BD741" s="859"/>
      <c r="BE741" s="859"/>
      <c r="BF741" s="859"/>
      <c r="BG741" s="859"/>
      <c r="BH741" s="859"/>
      <c r="BI741" s="859"/>
      <c r="BJ741" s="859"/>
    </row>
    <row r="742" spans="17:62" s="875" customFormat="1">
      <c r="Q742" s="859"/>
      <c r="R742" s="859"/>
      <c r="S742" s="859"/>
      <c r="T742" s="859"/>
      <c r="U742" s="859"/>
      <c r="V742" s="859"/>
      <c r="W742" s="877"/>
      <c r="X742" s="859"/>
      <c r="Y742" s="859"/>
      <c r="Z742" s="859"/>
      <c r="AA742" s="859"/>
      <c r="AB742" s="859"/>
      <c r="AC742" s="859"/>
      <c r="AD742" s="859"/>
      <c r="AE742" s="859"/>
      <c r="AF742" s="859"/>
      <c r="AG742" s="859"/>
      <c r="AH742" s="859"/>
      <c r="AI742" s="859"/>
      <c r="AJ742" s="859"/>
      <c r="AK742" s="859"/>
      <c r="AL742" s="859"/>
      <c r="AM742" s="859"/>
      <c r="AN742" s="859"/>
      <c r="AO742" s="859"/>
      <c r="AP742" s="859"/>
      <c r="AQ742" s="859"/>
      <c r="AR742" s="859"/>
      <c r="AS742" s="859"/>
      <c r="AT742" s="859"/>
      <c r="AU742" s="859"/>
      <c r="AV742" s="859"/>
      <c r="AW742" s="859"/>
      <c r="AX742" s="859"/>
      <c r="AY742" s="859"/>
      <c r="AZ742" s="859"/>
      <c r="BA742" s="859"/>
      <c r="BB742" s="859"/>
      <c r="BC742" s="859"/>
      <c r="BD742" s="859"/>
      <c r="BE742" s="859"/>
      <c r="BF742" s="859"/>
      <c r="BG742" s="859"/>
      <c r="BH742" s="859"/>
      <c r="BI742" s="859"/>
      <c r="BJ742" s="859"/>
    </row>
    <row r="743" spans="17:62" s="875" customFormat="1">
      <c r="Q743" s="859"/>
      <c r="R743" s="859"/>
      <c r="S743" s="859"/>
      <c r="T743" s="859"/>
      <c r="U743" s="859"/>
      <c r="V743" s="859"/>
      <c r="W743" s="877"/>
      <c r="X743" s="859"/>
      <c r="Y743" s="859"/>
      <c r="Z743" s="859"/>
      <c r="AA743" s="859"/>
      <c r="AB743" s="859"/>
      <c r="AC743" s="859"/>
      <c r="AD743" s="859"/>
      <c r="AE743" s="859"/>
      <c r="AF743" s="859"/>
      <c r="AG743" s="859"/>
      <c r="AH743" s="859"/>
      <c r="AI743" s="859"/>
      <c r="AJ743" s="859"/>
      <c r="AK743" s="859"/>
      <c r="AL743" s="859"/>
      <c r="AM743" s="859"/>
      <c r="AN743" s="859"/>
      <c r="AO743" s="859"/>
      <c r="AP743" s="859"/>
      <c r="AQ743" s="859"/>
      <c r="AR743" s="859"/>
      <c r="AS743" s="859"/>
      <c r="AT743" s="859"/>
      <c r="AU743" s="859"/>
      <c r="AV743" s="859"/>
      <c r="AW743" s="859"/>
      <c r="AX743" s="859"/>
      <c r="AY743" s="859"/>
      <c r="AZ743" s="859"/>
      <c r="BA743" s="859"/>
      <c r="BB743" s="859"/>
      <c r="BC743" s="859"/>
      <c r="BD743" s="859"/>
      <c r="BE743" s="859"/>
      <c r="BF743" s="859"/>
      <c r="BG743" s="859"/>
      <c r="BH743" s="859"/>
      <c r="BI743" s="859"/>
      <c r="BJ743" s="859"/>
    </row>
    <row r="744" spans="17:62" s="875" customFormat="1">
      <c r="Q744" s="859"/>
      <c r="R744" s="859"/>
      <c r="S744" s="859"/>
      <c r="T744" s="859"/>
      <c r="U744" s="859"/>
      <c r="V744" s="859"/>
      <c r="W744" s="877"/>
      <c r="X744" s="859"/>
      <c r="Y744" s="859"/>
      <c r="Z744" s="859"/>
      <c r="AA744" s="859"/>
      <c r="AB744" s="859"/>
      <c r="AC744" s="859"/>
      <c r="AD744" s="859"/>
      <c r="AE744" s="859"/>
      <c r="AF744" s="859"/>
      <c r="AG744" s="859"/>
      <c r="AH744" s="859"/>
      <c r="AI744" s="859"/>
      <c r="AJ744" s="859"/>
      <c r="AK744" s="859"/>
      <c r="AL744" s="859"/>
      <c r="AM744" s="859"/>
      <c r="AN744" s="859"/>
      <c r="AO744" s="859"/>
      <c r="AP744" s="859"/>
      <c r="AQ744" s="859"/>
      <c r="AR744" s="859"/>
      <c r="AS744" s="859"/>
      <c r="AT744" s="859"/>
      <c r="AU744" s="859"/>
      <c r="AV744" s="859"/>
      <c r="AW744" s="859"/>
      <c r="AX744" s="859"/>
      <c r="AY744" s="859"/>
      <c r="AZ744" s="859"/>
      <c r="BA744" s="859"/>
      <c r="BB744" s="859"/>
      <c r="BC744" s="859"/>
      <c r="BD744" s="859"/>
      <c r="BE744" s="859"/>
      <c r="BF744" s="859"/>
      <c r="BG744" s="859"/>
      <c r="BH744" s="859"/>
      <c r="BI744" s="859"/>
      <c r="BJ744" s="859"/>
    </row>
    <row r="745" spans="17:62" s="875" customFormat="1">
      <c r="Q745" s="859"/>
      <c r="R745" s="859"/>
      <c r="S745" s="859"/>
      <c r="T745" s="859"/>
      <c r="U745" s="859"/>
      <c r="V745" s="859"/>
      <c r="W745" s="877"/>
      <c r="X745" s="859"/>
      <c r="Y745" s="859"/>
      <c r="Z745" s="859"/>
      <c r="AA745" s="859"/>
      <c r="AB745" s="859"/>
      <c r="AC745" s="859"/>
      <c r="AD745" s="859"/>
      <c r="AE745" s="859"/>
      <c r="AF745" s="859"/>
      <c r="AG745" s="859"/>
      <c r="AH745" s="859"/>
      <c r="AI745" s="859"/>
      <c r="AJ745" s="859"/>
      <c r="AK745" s="859"/>
      <c r="AL745" s="859"/>
      <c r="AM745" s="859"/>
      <c r="AN745" s="859"/>
      <c r="AO745" s="859"/>
      <c r="AP745" s="859"/>
      <c r="AQ745" s="859"/>
      <c r="AR745" s="859"/>
      <c r="AS745" s="859"/>
      <c r="AT745" s="859"/>
      <c r="AU745" s="859"/>
      <c r="AV745" s="859"/>
      <c r="AW745" s="859"/>
      <c r="AX745" s="859"/>
      <c r="AY745" s="859"/>
      <c r="AZ745" s="859"/>
      <c r="BA745" s="859"/>
      <c r="BB745" s="859"/>
      <c r="BC745" s="859"/>
      <c r="BD745" s="859"/>
      <c r="BE745" s="859"/>
      <c r="BF745" s="859"/>
      <c r="BG745" s="859"/>
      <c r="BH745" s="859"/>
      <c r="BI745" s="859"/>
      <c r="BJ745" s="859"/>
    </row>
    <row r="746" spans="17:62" s="875" customFormat="1">
      <c r="Q746" s="859"/>
      <c r="R746" s="859"/>
      <c r="S746" s="859"/>
      <c r="T746" s="859"/>
      <c r="U746" s="859"/>
      <c r="V746" s="859"/>
      <c r="W746" s="877"/>
      <c r="X746" s="859"/>
      <c r="Y746" s="859"/>
      <c r="Z746" s="859"/>
      <c r="AA746" s="859"/>
      <c r="AB746" s="859"/>
      <c r="AC746" s="859"/>
      <c r="AD746" s="859"/>
      <c r="AE746" s="859"/>
      <c r="AF746" s="859"/>
      <c r="AG746" s="859"/>
      <c r="AH746" s="859"/>
      <c r="AI746" s="859"/>
      <c r="AJ746" s="859"/>
      <c r="AK746" s="859"/>
      <c r="AL746" s="859"/>
      <c r="AM746" s="859"/>
      <c r="AN746" s="859"/>
      <c r="AO746" s="859"/>
      <c r="AP746" s="859"/>
      <c r="AQ746" s="859"/>
      <c r="AR746" s="859"/>
      <c r="AS746" s="859"/>
      <c r="AT746" s="859"/>
      <c r="AU746" s="859"/>
      <c r="AV746" s="859"/>
      <c r="AW746" s="859"/>
      <c r="AX746" s="859"/>
      <c r="AY746" s="859"/>
      <c r="AZ746" s="859"/>
      <c r="BA746" s="859"/>
      <c r="BB746" s="859"/>
      <c r="BC746" s="859"/>
      <c r="BD746" s="859"/>
      <c r="BE746" s="859"/>
      <c r="BF746" s="859"/>
      <c r="BG746" s="859"/>
      <c r="BH746" s="859"/>
      <c r="BI746" s="859"/>
      <c r="BJ746" s="859"/>
    </row>
    <row r="747" spans="17:62" s="875" customFormat="1">
      <c r="Q747" s="859"/>
      <c r="R747" s="859"/>
      <c r="S747" s="859"/>
      <c r="T747" s="859"/>
      <c r="U747" s="859"/>
      <c r="V747" s="859"/>
      <c r="W747" s="877"/>
      <c r="X747" s="859"/>
      <c r="Y747" s="859"/>
      <c r="Z747" s="859"/>
      <c r="AA747" s="859"/>
      <c r="AB747" s="859"/>
      <c r="AC747" s="859"/>
      <c r="AD747" s="859"/>
      <c r="AE747" s="859"/>
      <c r="AF747" s="859"/>
      <c r="AG747" s="859"/>
      <c r="AH747" s="859"/>
      <c r="AI747" s="859"/>
      <c r="AJ747" s="859"/>
      <c r="AK747" s="859"/>
      <c r="AL747" s="859"/>
      <c r="AM747" s="859"/>
      <c r="AN747" s="859"/>
      <c r="AO747" s="859"/>
      <c r="AP747" s="859"/>
      <c r="AQ747" s="859"/>
      <c r="AR747" s="859"/>
      <c r="AS747" s="859"/>
      <c r="AT747" s="859"/>
      <c r="AU747" s="859"/>
      <c r="AV747" s="859"/>
      <c r="AW747" s="859"/>
      <c r="AX747" s="859"/>
      <c r="AY747" s="859"/>
      <c r="AZ747" s="859"/>
      <c r="BA747" s="859"/>
      <c r="BB747" s="859"/>
      <c r="BC747" s="859"/>
      <c r="BD747" s="859"/>
      <c r="BE747" s="859"/>
      <c r="BF747" s="859"/>
      <c r="BG747" s="859"/>
      <c r="BH747" s="859"/>
      <c r="BI747" s="859"/>
      <c r="BJ747" s="859"/>
    </row>
    <row r="748" spans="17:62" s="875" customFormat="1">
      <c r="Q748" s="859"/>
      <c r="R748" s="859"/>
      <c r="S748" s="859"/>
      <c r="T748" s="859"/>
      <c r="U748" s="859"/>
      <c r="V748" s="859"/>
      <c r="W748" s="877"/>
      <c r="X748" s="859"/>
      <c r="Y748" s="859"/>
      <c r="Z748" s="859"/>
      <c r="AA748" s="859"/>
      <c r="AB748" s="859"/>
      <c r="AC748" s="859"/>
      <c r="AD748" s="859"/>
      <c r="AE748" s="859"/>
      <c r="AF748" s="859"/>
      <c r="AG748" s="859"/>
      <c r="AH748" s="859"/>
      <c r="AI748" s="859"/>
      <c r="AJ748" s="859"/>
      <c r="AK748" s="859"/>
      <c r="AL748" s="859"/>
      <c r="AM748" s="859"/>
      <c r="AN748" s="859"/>
      <c r="AO748" s="859"/>
      <c r="AP748" s="859"/>
      <c r="AQ748" s="859"/>
      <c r="AR748" s="859"/>
      <c r="AS748" s="859"/>
      <c r="AT748" s="859"/>
      <c r="AU748" s="859"/>
      <c r="AV748" s="859"/>
      <c r="AW748" s="859"/>
      <c r="AX748" s="859"/>
      <c r="AY748" s="859"/>
      <c r="AZ748" s="859"/>
      <c r="BA748" s="859"/>
      <c r="BB748" s="859"/>
      <c r="BC748" s="859"/>
      <c r="BD748" s="859"/>
      <c r="BE748" s="859"/>
      <c r="BF748" s="859"/>
      <c r="BG748" s="859"/>
      <c r="BH748" s="859"/>
      <c r="BI748" s="859"/>
      <c r="BJ748" s="859"/>
    </row>
    <row r="749" spans="17:62" s="875" customFormat="1">
      <c r="Q749" s="859"/>
      <c r="R749" s="859"/>
      <c r="S749" s="859"/>
      <c r="T749" s="859"/>
      <c r="U749" s="859"/>
      <c r="V749" s="859"/>
      <c r="W749" s="877"/>
      <c r="X749" s="859"/>
      <c r="Y749" s="859"/>
      <c r="Z749" s="859"/>
      <c r="AA749" s="859"/>
      <c r="AB749" s="859"/>
      <c r="AC749" s="859"/>
      <c r="AD749" s="859"/>
      <c r="AE749" s="859"/>
      <c r="AF749" s="859"/>
      <c r="AG749" s="859"/>
      <c r="AH749" s="859"/>
      <c r="AI749" s="859"/>
      <c r="AJ749" s="859"/>
      <c r="AK749" s="859"/>
      <c r="AL749" s="859"/>
      <c r="AM749" s="859"/>
      <c r="AN749" s="859"/>
      <c r="AO749" s="859"/>
      <c r="AP749" s="859"/>
      <c r="AQ749" s="859"/>
      <c r="AR749" s="859"/>
      <c r="AS749" s="859"/>
      <c r="AT749" s="859"/>
      <c r="AU749" s="859"/>
      <c r="AV749" s="859"/>
      <c r="AW749" s="859"/>
      <c r="AX749" s="859"/>
      <c r="AY749" s="859"/>
      <c r="AZ749" s="859"/>
      <c r="BA749" s="859"/>
      <c r="BB749" s="859"/>
      <c r="BC749" s="859"/>
      <c r="BD749" s="859"/>
      <c r="BE749" s="859"/>
      <c r="BF749" s="859"/>
      <c r="BG749" s="859"/>
      <c r="BH749" s="859"/>
      <c r="BI749" s="859"/>
      <c r="BJ749" s="859"/>
    </row>
    <row r="750" spans="17:62" s="875" customFormat="1">
      <c r="Q750" s="859"/>
      <c r="R750" s="859"/>
      <c r="S750" s="859"/>
      <c r="T750" s="859"/>
      <c r="U750" s="859"/>
      <c r="V750" s="859"/>
      <c r="W750" s="877"/>
      <c r="X750" s="859"/>
      <c r="Y750" s="859"/>
      <c r="Z750" s="859"/>
      <c r="AA750" s="859"/>
      <c r="AB750" s="859"/>
      <c r="AC750" s="859"/>
      <c r="AD750" s="859"/>
      <c r="AE750" s="859"/>
      <c r="AF750" s="859"/>
      <c r="AG750" s="859"/>
      <c r="AH750" s="859"/>
      <c r="AI750" s="859"/>
      <c r="AJ750" s="859"/>
      <c r="AK750" s="859"/>
      <c r="AL750" s="859"/>
      <c r="AM750" s="859"/>
      <c r="AN750" s="859"/>
      <c r="AO750" s="859"/>
      <c r="AP750" s="859"/>
      <c r="AQ750" s="859"/>
      <c r="AR750" s="859"/>
      <c r="AS750" s="859"/>
      <c r="AT750" s="859"/>
      <c r="AU750" s="859"/>
      <c r="AV750" s="859"/>
      <c r="AW750" s="859"/>
      <c r="AX750" s="859"/>
      <c r="AY750" s="859"/>
      <c r="AZ750" s="859"/>
      <c r="BA750" s="859"/>
      <c r="BB750" s="859"/>
      <c r="BC750" s="859"/>
      <c r="BD750" s="859"/>
      <c r="BE750" s="859"/>
      <c r="BF750" s="859"/>
      <c r="BG750" s="859"/>
      <c r="BH750" s="859"/>
      <c r="BI750" s="859"/>
      <c r="BJ750" s="859"/>
    </row>
    <row r="751" spans="17:62" s="875" customFormat="1">
      <c r="Q751" s="859"/>
      <c r="R751" s="859"/>
      <c r="S751" s="859"/>
      <c r="T751" s="859"/>
      <c r="U751" s="859"/>
      <c r="V751" s="859"/>
      <c r="W751" s="877"/>
      <c r="X751" s="859"/>
      <c r="Y751" s="859"/>
      <c r="Z751" s="859"/>
      <c r="AA751" s="859"/>
      <c r="AB751" s="859"/>
      <c r="AC751" s="859"/>
      <c r="AD751" s="859"/>
      <c r="AE751" s="859"/>
      <c r="AF751" s="859"/>
      <c r="AG751" s="859"/>
      <c r="AH751" s="859"/>
      <c r="AI751" s="859"/>
      <c r="AJ751" s="859"/>
      <c r="AK751" s="859"/>
      <c r="AL751" s="859"/>
      <c r="AM751" s="859"/>
      <c r="AN751" s="859"/>
      <c r="AO751" s="859"/>
      <c r="AP751" s="859"/>
      <c r="AQ751" s="859"/>
      <c r="AR751" s="859"/>
      <c r="AS751" s="859"/>
      <c r="AT751" s="859"/>
      <c r="AU751" s="859"/>
      <c r="AV751" s="859"/>
      <c r="AW751" s="859"/>
      <c r="AX751" s="859"/>
      <c r="AY751" s="859"/>
      <c r="AZ751" s="859"/>
      <c r="BA751" s="859"/>
      <c r="BB751" s="859"/>
      <c r="BC751" s="859"/>
      <c r="BD751" s="859"/>
      <c r="BE751" s="859"/>
      <c r="BF751" s="859"/>
      <c r="BG751" s="859"/>
      <c r="BH751" s="859"/>
      <c r="BI751" s="859"/>
      <c r="BJ751" s="859"/>
    </row>
    <row r="752" spans="17:62" s="875" customFormat="1">
      <c r="Q752" s="859"/>
      <c r="R752" s="859"/>
      <c r="S752" s="859"/>
      <c r="T752" s="859"/>
      <c r="U752" s="859"/>
      <c r="V752" s="859"/>
      <c r="W752" s="877"/>
      <c r="X752" s="859"/>
      <c r="Y752" s="859"/>
      <c r="Z752" s="859"/>
      <c r="AA752" s="859"/>
      <c r="AB752" s="859"/>
      <c r="AC752" s="859"/>
      <c r="AD752" s="859"/>
      <c r="AE752" s="859"/>
      <c r="AF752" s="859"/>
      <c r="AG752" s="859"/>
      <c r="AH752" s="859"/>
      <c r="AI752" s="859"/>
      <c r="AJ752" s="859"/>
      <c r="AK752" s="859"/>
      <c r="AL752" s="859"/>
      <c r="AM752" s="859"/>
      <c r="AN752" s="859"/>
      <c r="AO752" s="859"/>
      <c r="AP752" s="859"/>
      <c r="AQ752" s="859"/>
      <c r="AR752" s="859"/>
      <c r="AS752" s="859"/>
      <c r="AT752" s="859"/>
      <c r="AU752" s="859"/>
      <c r="AV752" s="859"/>
      <c r="AW752" s="859"/>
      <c r="AX752" s="859"/>
      <c r="AY752" s="859"/>
      <c r="AZ752" s="859"/>
      <c r="BA752" s="859"/>
      <c r="BB752" s="859"/>
      <c r="BC752" s="859"/>
      <c r="BD752" s="859"/>
      <c r="BE752" s="859"/>
      <c r="BF752" s="859"/>
      <c r="BG752" s="859"/>
      <c r="BH752" s="859"/>
      <c r="BI752" s="859"/>
      <c r="BJ752" s="859"/>
    </row>
    <row r="753" spans="17:62" s="875" customFormat="1">
      <c r="Q753" s="859"/>
      <c r="R753" s="859"/>
      <c r="S753" s="859"/>
      <c r="T753" s="859"/>
      <c r="U753" s="859"/>
      <c r="V753" s="859"/>
      <c r="W753" s="877"/>
      <c r="X753" s="859"/>
      <c r="Y753" s="859"/>
      <c r="Z753" s="859"/>
      <c r="AA753" s="859"/>
      <c r="AB753" s="859"/>
      <c r="AC753" s="859"/>
      <c r="AD753" s="859"/>
      <c r="AE753" s="859"/>
      <c r="AF753" s="859"/>
      <c r="AG753" s="859"/>
      <c r="AH753" s="859"/>
      <c r="AI753" s="859"/>
      <c r="AJ753" s="859"/>
      <c r="AK753" s="859"/>
      <c r="AL753" s="859"/>
      <c r="AM753" s="859"/>
      <c r="AN753" s="859"/>
      <c r="AO753" s="859"/>
      <c r="AP753" s="859"/>
      <c r="AQ753" s="859"/>
      <c r="AR753" s="859"/>
      <c r="AS753" s="859"/>
      <c r="AT753" s="859"/>
      <c r="AU753" s="859"/>
      <c r="AV753" s="859"/>
      <c r="AW753" s="859"/>
      <c r="AX753" s="859"/>
      <c r="AY753" s="859"/>
      <c r="AZ753" s="859"/>
      <c r="BA753" s="859"/>
      <c r="BB753" s="859"/>
      <c r="BC753" s="859"/>
      <c r="BD753" s="859"/>
      <c r="BE753" s="859"/>
      <c r="BF753" s="859"/>
      <c r="BG753" s="859"/>
      <c r="BH753" s="859"/>
      <c r="BI753" s="859"/>
      <c r="BJ753" s="859"/>
    </row>
    <row r="754" spans="17:62" s="875" customFormat="1">
      <c r="Q754" s="859"/>
      <c r="R754" s="859"/>
      <c r="S754" s="859"/>
      <c r="T754" s="859"/>
      <c r="U754" s="859"/>
      <c r="V754" s="859"/>
      <c r="W754" s="877"/>
      <c r="X754" s="859"/>
      <c r="Y754" s="859"/>
      <c r="Z754" s="859"/>
      <c r="AA754" s="859"/>
      <c r="AB754" s="859"/>
      <c r="AC754" s="859"/>
      <c r="AD754" s="859"/>
      <c r="AE754" s="859"/>
      <c r="AF754" s="859"/>
      <c r="AG754" s="859"/>
      <c r="AH754" s="859"/>
      <c r="AI754" s="859"/>
      <c r="AJ754" s="859"/>
      <c r="AK754" s="859"/>
      <c r="AL754" s="859"/>
      <c r="AM754" s="859"/>
      <c r="AN754" s="859"/>
      <c r="AO754" s="859"/>
      <c r="AP754" s="859"/>
      <c r="AQ754" s="859"/>
      <c r="AR754" s="859"/>
      <c r="AS754" s="859"/>
      <c r="AT754" s="859"/>
      <c r="AU754" s="859"/>
      <c r="AV754" s="859"/>
      <c r="AW754" s="859"/>
      <c r="AX754" s="859"/>
      <c r="AY754" s="859"/>
      <c r="AZ754" s="859"/>
      <c r="BA754" s="859"/>
      <c r="BB754" s="859"/>
      <c r="BC754" s="859"/>
      <c r="BD754" s="859"/>
      <c r="BE754" s="859"/>
      <c r="BF754" s="859"/>
      <c r="BG754" s="859"/>
      <c r="BH754" s="859"/>
      <c r="BI754" s="859"/>
      <c r="BJ754" s="859"/>
    </row>
    <row r="755" spans="17:62" s="875" customFormat="1">
      <c r="Q755" s="859"/>
      <c r="R755" s="859"/>
      <c r="S755" s="859"/>
      <c r="T755" s="859"/>
      <c r="U755" s="859"/>
      <c r="V755" s="859"/>
      <c r="W755" s="877"/>
      <c r="X755" s="859"/>
      <c r="Y755" s="859"/>
      <c r="Z755" s="859"/>
      <c r="AA755" s="859"/>
      <c r="AB755" s="859"/>
      <c r="AC755" s="859"/>
      <c r="AD755" s="859"/>
      <c r="AE755" s="859"/>
      <c r="AF755" s="859"/>
      <c r="AG755" s="859"/>
      <c r="AH755" s="859"/>
      <c r="AI755" s="859"/>
      <c r="AJ755" s="859"/>
      <c r="AK755" s="859"/>
      <c r="AL755" s="859"/>
      <c r="AM755" s="859"/>
      <c r="AN755" s="859"/>
      <c r="AO755" s="859"/>
      <c r="AP755" s="859"/>
      <c r="AQ755" s="859"/>
      <c r="AR755" s="859"/>
      <c r="AS755" s="859"/>
      <c r="AT755" s="859"/>
      <c r="AU755" s="859"/>
      <c r="AV755" s="859"/>
      <c r="AW755" s="859"/>
      <c r="AX755" s="859"/>
      <c r="AY755" s="859"/>
      <c r="AZ755" s="859"/>
      <c r="BA755" s="859"/>
      <c r="BB755" s="859"/>
      <c r="BC755" s="859"/>
      <c r="BD755" s="859"/>
      <c r="BE755" s="859"/>
      <c r="BF755" s="859"/>
      <c r="BG755" s="859"/>
      <c r="BH755" s="859"/>
      <c r="BI755" s="859"/>
      <c r="BJ755" s="859"/>
    </row>
    <row r="756" spans="17:62" s="875" customFormat="1">
      <c r="Q756" s="859"/>
      <c r="R756" s="859"/>
      <c r="S756" s="859"/>
      <c r="T756" s="859"/>
      <c r="U756" s="859"/>
      <c r="V756" s="859"/>
      <c r="W756" s="877"/>
      <c r="X756" s="859"/>
      <c r="Y756" s="859"/>
      <c r="Z756" s="859"/>
      <c r="AA756" s="859"/>
      <c r="AB756" s="859"/>
      <c r="AC756" s="859"/>
      <c r="AD756" s="859"/>
      <c r="AE756" s="859"/>
      <c r="AF756" s="859"/>
      <c r="AG756" s="859"/>
      <c r="AH756" s="859"/>
      <c r="AI756" s="859"/>
      <c r="AJ756" s="859"/>
      <c r="AK756" s="859"/>
      <c r="AL756" s="859"/>
      <c r="AM756" s="859"/>
      <c r="AN756" s="859"/>
      <c r="AO756" s="859"/>
      <c r="AP756" s="859"/>
      <c r="AQ756" s="859"/>
      <c r="AR756" s="859"/>
      <c r="AS756" s="859"/>
      <c r="AT756" s="859"/>
      <c r="AU756" s="859"/>
      <c r="AV756" s="859"/>
      <c r="AW756" s="859"/>
      <c r="AX756" s="859"/>
      <c r="AY756" s="859"/>
      <c r="AZ756" s="859"/>
      <c r="BA756" s="859"/>
      <c r="BB756" s="859"/>
      <c r="BC756" s="859"/>
      <c r="BD756" s="859"/>
      <c r="BE756" s="859"/>
      <c r="BF756" s="859"/>
      <c r="BG756" s="859"/>
      <c r="BH756" s="859"/>
      <c r="BI756" s="859"/>
      <c r="BJ756" s="859"/>
    </row>
    <row r="757" spans="17:62" s="875" customFormat="1">
      <c r="Q757" s="859"/>
      <c r="R757" s="859"/>
      <c r="S757" s="859"/>
      <c r="T757" s="859"/>
      <c r="U757" s="859"/>
      <c r="V757" s="859"/>
      <c r="W757" s="877"/>
      <c r="X757" s="859"/>
      <c r="Y757" s="859"/>
      <c r="Z757" s="859"/>
      <c r="AA757" s="859"/>
      <c r="AB757" s="859"/>
      <c r="AC757" s="859"/>
      <c r="AD757" s="859"/>
      <c r="AE757" s="859"/>
      <c r="AF757" s="859"/>
      <c r="AG757" s="859"/>
      <c r="AH757" s="859"/>
      <c r="AI757" s="859"/>
      <c r="AJ757" s="859"/>
      <c r="AK757" s="859"/>
      <c r="AL757" s="859"/>
      <c r="AM757" s="859"/>
      <c r="AN757" s="859"/>
      <c r="AO757" s="859"/>
      <c r="AP757" s="859"/>
      <c r="AQ757" s="859"/>
      <c r="AR757" s="859"/>
      <c r="AS757" s="859"/>
      <c r="AT757" s="859"/>
      <c r="AU757" s="859"/>
      <c r="AV757" s="859"/>
      <c r="AW757" s="859"/>
      <c r="AX757" s="859"/>
      <c r="AY757" s="859"/>
      <c r="AZ757" s="859"/>
      <c r="BA757" s="859"/>
      <c r="BB757" s="859"/>
      <c r="BC757" s="859"/>
      <c r="BD757" s="859"/>
      <c r="BE757" s="859"/>
      <c r="BF757" s="859"/>
      <c r="BG757" s="859"/>
      <c r="BH757" s="859"/>
      <c r="BI757" s="859"/>
      <c r="BJ757" s="859"/>
    </row>
    <row r="758" spans="17:62" s="875" customFormat="1">
      <c r="Q758" s="859"/>
      <c r="R758" s="859"/>
      <c r="S758" s="859"/>
      <c r="T758" s="859"/>
      <c r="U758" s="859"/>
      <c r="V758" s="859"/>
      <c r="W758" s="877"/>
      <c r="X758" s="859"/>
      <c r="Y758" s="859"/>
      <c r="Z758" s="859"/>
      <c r="AA758" s="859"/>
      <c r="AB758" s="859"/>
      <c r="AC758" s="859"/>
      <c r="AD758" s="859"/>
      <c r="AE758" s="859"/>
      <c r="AF758" s="859"/>
      <c r="AG758" s="859"/>
      <c r="AH758" s="859"/>
      <c r="AI758" s="859"/>
      <c r="AJ758" s="859"/>
      <c r="AK758" s="859"/>
      <c r="AL758" s="859"/>
      <c r="AM758" s="859"/>
      <c r="AN758" s="859"/>
      <c r="AO758" s="859"/>
      <c r="AP758" s="859"/>
      <c r="AQ758" s="859"/>
      <c r="AR758" s="859"/>
      <c r="AS758" s="859"/>
      <c r="AT758" s="859"/>
      <c r="AU758" s="859"/>
      <c r="AV758" s="859"/>
      <c r="AW758" s="859"/>
      <c r="AX758" s="859"/>
      <c r="AY758" s="859"/>
      <c r="AZ758" s="859"/>
      <c r="BA758" s="859"/>
      <c r="BB758" s="859"/>
      <c r="BC758" s="859"/>
      <c r="BD758" s="859"/>
      <c r="BE758" s="859"/>
      <c r="BF758" s="859"/>
      <c r="BG758" s="859"/>
      <c r="BH758" s="859"/>
      <c r="BI758" s="859"/>
      <c r="BJ758" s="859"/>
    </row>
    <row r="759" spans="17:62" s="875" customFormat="1">
      <c r="Q759" s="859"/>
      <c r="R759" s="859"/>
      <c r="S759" s="859"/>
      <c r="T759" s="859"/>
      <c r="U759" s="859"/>
      <c r="V759" s="859"/>
      <c r="W759" s="877"/>
      <c r="X759" s="859"/>
      <c r="Y759" s="859"/>
      <c r="Z759" s="859"/>
      <c r="AA759" s="859"/>
      <c r="AB759" s="859"/>
      <c r="AC759" s="859"/>
      <c r="AD759" s="859"/>
      <c r="AE759" s="859"/>
      <c r="AF759" s="859"/>
      <c r="AG759" s="859"/>
      <c r="AH759" s="859"/>
      <c r="AI759" s="859"/>
      <c r="AJ759" s="859"/>
      <c r="AK759" s="859"/>
      <c r="AL759" s="859"/>
      <c r="AM759" s="859"/>
      <c r="AN759" s="859"/>
      <c r="AO759" s="859"/>
      <c r="AP759" s="859"/>
      <c r="AQ759" s="859"/>
      <c r="AR759" s="859"/>
      <c r="AS759" s="859"/>
      <c r="AT759" s="859"/>
      <c r="AU759" s="859"/>
      <c r="AV759" s="859"/>
      <c r="AW759" s="859"/>
      <c r="AX759" s="859"/>
      <c r="AY759" s="859"/>
      <c r="AZ759" s="859"/>
      <c r="BA759" s="859"/>
      <c r="BB759" s="859"/>
      <c r="BC759" s="859"/>
      <c r="BD759" s="859"/>
      <c r="BE759" s="859"/>
      <c r="BF759" s="859"/>
      <c r="BG759" s="859"/>
      <c r="BH759" s="859"/>
      <c r="BI759" s="859"/>
      <c r="BJ759" s="859"/>
    </row>
    <row r="760" spans="17:62" s="875" customFormat="1">
      <c r="Q760" s="859"/>
      <c r="R760" s="859"/>
      <c r="S760" s="859"/>
      <c r="T760" s="859"/>
      <c r="U760" s="859"/>
      <c r="V760" s="859"/>
      <c r="W760" s="877"/>
      <c r="X760" s="859"/>
      <c r="Y760" s="859"/>
      <c r="Z760" s="859"/>
      <c r="AA760" s="859"/>
      <c r="AB760" s="859"/>
      <c r="AC760" s="859"/>
      <c r="AD760" s="859"/>
      <c r="AE760" s="859"/>
      <c r="AF760" s="859"/>
      <c r="AG760" s="859"/>
      <c r="AH760" s="859"/>
      <c r="AI760" s="859"/>
      <c r="AJ760" s="859"/>
      <c r="AK760" s="859"/>
      <c r="AL760" s="859"/>
      <c r="AM760" s="859"/>
      <c r="AN760" s="859"/>
      <c r="AO760" s="859"/>
      <c r="AP760" s="859"/>
      <c r="AQ760" s="859"/>
      <c r="AR760" s="859"/>
      <c r="AS760" s="859"/>
      <c r="AT760" s="859"/>
      <c r="AU760" s="859"/>
      <c r="AV760" s="859"/>
      <c r="AW760" s="859"/>
      <c r="AX760" s="859"/>
      <c r="AY760" s="859"/>
      <c r="AZ760" s="859"/>
      <c r="BA760" s="859"/>
      <c r="BB760" s="859"/>
      <c r="BC760" s="859"/>
      <c r="BD760" s="859"/>
      <c r="BE760" s="859"/>
      <c r="BF760" s="859"/>
      <c r="BG760" s="859"/>
      <c r="BH760" s="859"/>
      <c r="BI760" s="859"/>
      <c r="BJ760" s="859"/>
    </row>
    <row r="761" spans="17:62" s="875" customFormat="1">
      <c r="Q761" s="859"/>
      <c r="R761" s="859"/>
      <c r="S761" s="859"/>
      <c r="T761" s="859"/>
      <c r="U761" s="859"/>
      <c r="V761" s="859"/>
      <c r="W761" s="877"/>
      <c r="X761" s="859"/>
      <c r="Y761" s="859"/>
      <c r="Z761" s="859"/>
      <c r="AA761" s="859"/>
      <c r="AB761" s="859"/>
      <c r="AC761" s="859"/>
      <c r="AD761" s="859"/>
      <c r="AE761" s="859"/>
      <c r="AF761" s="859"/>
      <c r="AG761" s="859"/>
      <c r="AH761" s="859"/>
      <c r="AI761" s="859"/>
      <c r="AJ761" s="859"/>
      <c r="AK761" s="859"/>
      <c r="AL761" s="859"/>
      <c r="AM761" s="859"/>
      <c r="AN761" s="859"/>
      <c r="AO761" s="859"/>
      <c r="AP761" s="859"/>
      <c r="AQ761" s="859"/>
      <c r="AR761" s="859"/>
      <c r="AS761" s="859"/>
      <c r="AT761" s="859"/>
      <c r="AU761" s="859"/>
      <c r="AV761" s="859"/>
      <c r="AW761" s="859"/>
      <c r="AX761" s="859"/>
      <c r="AY761" s="859"/>
      <c r="AZ761" s="859"/>
      <c r="BA761" s="859"/>
      <c r="BB761" s="859"/>
      <c r="BC761" s="859"/>
      <c r="BD761" s="859"/>
      <c r="BE761" s="859"/>
      <c r="BF761" s="859"/>
      <c r="BG761" s="859"/>
      <c r="BH761" s="859"/>
      <c r="BI761" s="859"/>
      <c r="BJ761" s="859"/>
    </row>
    <row r="762" spans="17:62" s="875" customFormat="1">
      <c r="Q762" s="859"/>
      <c r="R762" s="859"/>
      <c r="S762" s="859"/>
      <c r="T762" s="859"/>
      <c r="U762" s="859"/>
      <c r="V762" s="859"/>
      <c r="W762" s="877"/>
      <c r="X762" s="859"/>
      <c r="Y762" s="859"/>
      <c r="Z762" s="859"/>
      <c r="AA762" s="859"/>
      <c r="AB762" s="859"/>
      <c r="AC762" s="859"/>
      <c r="AD762" s="859"/>
      <c r="AE762" s="859"/>
      <c r="AF762" s="859"/>
      <c r="AG762" s="859"/>
      <c r="AH762" s="859"/>
      <c r="AI762" s="859"/>
      <c r="AJ762" s="859"/>
      <c r="AK762" s="859"/>
      <c r="AL762" s="859"/>
      <c r="AM762" s="859"/>
      <c r="AN762" s="859"/>
      <c r="AO762" s="859"/>
      <c r="AP762" s="859"/>
      <c r="AQ762" s="859"/>
      <c r="AR762" s="859"/>
      <c r="AS762" s="859"/>
      <c r="AT762" s="859"/>
      <c r="AU762" s="859"/>
      <c r="AV762" s="859"/>
      <c r="AW762" s="859"/>
      <c r="AX762" s="859"/>
      <c r="AY762" s="859"/>
      <c r="AZ762" s="859"/>
      <c r="BA762" s="859"/>
      <c r="BB762" s="859"/>
      <c r="BC762" s="859"/>
      <c r="BD762" s="859"/>
      <c r="BE762" s="859"/>
      <c r="BF762" s="859"/>
      <c r="BG762" s="859"/>
      <c r="BH762" s="859"/>
      <c r="BI762" s="859"/>
      <c r="BJ762" s="859"/>
    </row>
    <row r="763" spans="17:62" s="875" customFormat="1">
      <c r="Q763" s="859"/>
      <c r="R763" s="859"/>
      <c r="S763" s="859"/>
      <c r="T763" s="859"/>
      <c r="U763" s="859"/>
      <c r="V763" s="859"/>
      <c r="W763" s="877"/>
      <c r="X763" s="859"/>
      <c r="Y763" s="859"/>
      <c r="Z763" s="859"/>
      <c r="AA763" s="859"/>
      <c r="AB763" s="859"/>
      <c r="AC763" s="859"/>
      <c r="AD763" s="859"/>
      <c r="AE763" s="859"/>
      <c r="AF763" s="859"/>
      <c r="AG763" s="859"/>
      <c r="AH763" s="859"/>
      <c r="AI763" s="859"/>
      <c r="AJ763" s="859"/>
      <c r="AK763" s="859"/>
      <c r="AL763" s="859"/>
      <c r="AM763" s="859"/>
      <c r="AN763" s="859"/>
      <c r="AO763" s="859"/>
      <c r="AP763" s="859"/>
      <c r="AQ763" s="859"/>
      <c r="AR763" s="859"/>
      <c r="AS763" s="859"/>
      <c r="AT763" s="859"/>
      <c r="AU763" s="859"/>
      <c r="AV763" s="859"/>
      <c r="AW763" s="859"/>
      <c r="AX763" s="859"/>
      <c r="AY763" s="859"/>
      <c r="AZ763" s="859"/>
      <c r="BA763" s="859"/>
      <c r="BB763" s="859"/>
      <c r="BC763" s="859"/>
      <c r="BD763" s="859"/>
      <c r="BE763" s="859"/>
      <c r="BF763" s="859"/>
      <c r="BG763" s="859"/>
      <c r="BH763" s="859"/>
      <c r="BI763" s="859"/>
      <c r="BJ763" s="859"/>
    </row>
    <row r="764" spans="17:62" s="875" customFormat="1">
      <c r="Q764" s="859"/>
      <c r="R764" s="859"/>
      <c r="S764" s="859"/>
      <c r="T764" s="859"/>
      <c r="U764" s="859"/>
      <c r="V764" s="859"/>
      <c r="W764" s="877"/>
      <c r="X764" s="859"/>
      <c r="Y764" s="859"/>
      <c r="Z764" s="859"/>
      <c r="AA764" s="859"/>
      <c r="AB764" s="859"/>
      <c r="AC764" s="859"/>
      <c r="AD764" s="859"/>
      <c r="AE764" s="859"/>
      <c r="AF764" s="859"/>
      <c r="AG764" s="859"/>
      <c r="AH764" s="859"/>
      <c r="AI764" s="859"/>
      <c r="AJ764" s="859"/>
      <c r="AK764" s="859"/>
      <c r="AL764" s="859"/>
      <c r="AM764" s="859"/>
      <c r="AN764" s="859"/>
      <c r="AO764" s="859"/>
      <c r="AP764" s="859"/>
      <c r="AQ764" s="859"/>
      <c r="AR764" s="859"/>
      <c r="AS764" s="859"/>
      <c r="AT764" s="859"/>
      <c r="AU764" s="859"/>
      <c r="AV764" s="859"/>
      <c r="AW764" s="859"/>
      <c r="AX764" s="859"/>
      <c r="AY764" s="859"/>
      <c r="AZ764" s="859"/>
      <c r="BA764" s="859"/>
      <c r="BB764" s="859"/>
      <c r="BC764" s="859"/>
      <c r="BD764" s="859"/>
      <c r="BE764" s="859"/>
      <c r="BF764" s="859"/>
      <c r="BG764" s="859"/>
      <c r="BH764" s="859"/>
      <c r="BI764" s="859"/>
      <c r="BJ764" s="859"/>
    </row>
    <row r="765" spans="17:62" s="875" customFormat="1">
      <c r="Q765" s="859"/>
      <c r="R765" s="859"/>
      <c r="S765" s="859"/>
      <c r="T765" s="859"/>
      <c r="U765" s="859"/>
      <c r="V765" s="859"/>
      <c r="W765" s="877"/>
      <c r="X765" s="859"/>
      <c r="Y765" s="859"/>
      <c r="Z765" s="859"/>
      <c r="AA765" s="859"/>
      <c r="AB765" s="859"/>
      <c r="AC765" s="859"/>
      <c r="AD765" s="859"/>
      <c r="AE765" s="859"/>
      <c r="AF765" s="859"/>
      <c r="AG765" s="859"/>
      <c r="AH765" s="859"/>
      <c r="AI765" s="859"/>
      <c r="AJ765" s="859"/>
      <c r="AK765" s="859"/>
      <c r="AL765" s="859"/>
      <c r="AM765" s="859"/>
      <c r="AN765" s="859"/>
      <c r="AO765" s="859"/>
      <c r="AP765" s="859"/>
      <c r="AQ765" s="859"/>
      <c r="AR765" s="859"/>
      <c r="AS765" s="859"/>
      <c r="AT765" s="859"/>
      <c r="AU765" s="859"/>
      <c r="AV765" s="859"/>
      <c r="AW765" s="859"/>
      <c r="AX765" s="859"/>
      <c r="AY765" s="859"/>
      <c r="AZ765" s="859"/>
      <c r="BA765" s="859"/>
      <c r="BB765" s="859"/>
      <c r="BC765" s="859"/>
      <c r="BD765" s="859"/>
      <c r="BE765" s="859"/>
      <c r="BF765" s="859"/>
      <c r="BG765" s="859"/>
      <c r="BH765" s="859"/>
      <c r="BI765" s="859"/>
      <c r="BJ765" s="859"/>
    </row>
    <row r="766" spans="17:62" s="875" customFormat="1">
      <c r="Q766" s="859"/>
      <c r="R766" s="859"/>
      <c r="S766" s="859"/>
      <c r="T766" s="859"/>
      <c r="U766" s="859"/>
      <c r="V766" s="859"/>
      <c r="W766" s="877"/>
      <c r="X766" s="859"/>
      <c r="Y766" s="859"/>
      <c r="Z766" s="859"/>
      <c r="AA766" s="859"/>
      <c r="AB766" s="859"/>
      <c r="AC766" s="859"/>
      <c r="AD766" s="859"/>
      <c r="AE766" s="859"/>
      <c r="AF766" s="859"/>
      <c r="AG766" s="859"/>
      <c r="AH766" s="859"/>
      <c r="AI766" s="859"/>
      <c r="AJ766" s="859"/>
      <c r="AK766" s="859"/>
      <c r="AL766" s="859"/>
      <c r="AM766" s="859"/>
      <c r="AN766" s="859"/>
      <c r="AO766" s="859"/>
      <c r="AP766" s="859"/>
      <c r="AQ766" s="859"/>
      <c r="AR766" s="859"/>
      <c r="AS766" s="859"/>
      <c r="AT766" s="859"/>
      <c r="AU766" s="859"/>
      <c r="AV766" s="859"/>
      <c r="AW766" s="859"/>
      <c r="AX766" s="859"/>
      <c r="AY766" s="859"/>
      <c r="AZ766" s="859"/>
      <c r="BA766" s="859"/>
      <c r="BB766" s="859"/>
      <c r="BC766" s="859"/>
      <c r="BD766" s="859"/>
      <c r="BE766" s="859"/>
      <c r="BF766" s="859"/>
      <c r="BG766" s="859"/>
      <c r="BH766" s="859"/>
      <c r="BI766" s="859"/>
      <c r="BJ766" s="859"/>
    </row>
    <row r="767" spans="17:62" s="875" customFormat="1">
      <c r="Q767" s="859"/>
      <c r="R767" s="859"/>
      <c r="S767" s="859"/>
      <c r="T767" s="859"/>
      <c r="U767" s="859"/>
      <c r="V767" s="859"/>
      <c r="W767" s="877"/>
      <c r="X767" s="859"/>
      <c r="Y767" s="859"/>
      <c r="Z767" s="859"/>
      <c r="AA767" s="859"/>
      <c r="AB767" s="859"/>
      <c r="AC767" s="859"/>
      <c r="AD767" s="859"/>
      <c r="AE767" s="859"/>
      <c r="AF767" s="859"/>
      <c r="AG767" s="859"/>
      <c r="AH767" s="859"/>
      <c r="AI767" s="859"/>
      <c r="AJ767" s="859"/>
      <c r="AK767" s="859"/>
      <c r="AL767" s="859"/>
      <c r="AM767" s="859"/>
      <c r="AN767" s="859"/>
      <c r="AO767" s="859"/>
      <c r="AP767" s="859"/>
      <c r="AQ767" s="859"/>
      <c r="AR767" s="859"/>
      <c r="AS767" s="859"/>
      <c r="AT767" s="859"/>
      <c r="AU767" s="859"/>
      <c r="AV767" s="859"/>
      <c r="AW767" s="859"/>
      <c r="AX767" s="859"/>
      <c r="AY767" s="859"/>
      <c r="AZ767" s="859"/>
      <c r="BA767" s="859"/>
      <c r="BB767" s="859"/>
      <c r="BC767" s="859"/>
      <c r="BD767" s="859"/>
      <c r="BE767" s="859"/>
      <c r="BF767" s="859"/>
      <c r="BG767" s="859"/>
      <c r="BH767" s="859"/>
      <c r="BI767" s="859"/>
      <c r="BJ767" s="859"/>
    </row>
    <row r="768" spans="17:62" s="875" customFormat="1">
      <c r="Q768" s="859"/>
      <c r="R768" s="859"/>
      <c r="S768" s="859"/>
      <c r="T768" s="859"/>
      <c r="U768" s="859"/>
      <c r="V768" s="859"/>
      <c r="W768" s="877"/>
      <c r="X768" s="859"/>
      <c r="Y768" s="859"/>
      <c r="Z768" s="859"/>
      <c r="AA768" s="859"/>
      <c r="AB768" s="859"/>
      <c r="AC768" s="859"/>
      <c r="AD768" s="859"/>
      <c r="AE768" s="859"/>
      <c r="AF768" s="859"/>
      <c r="AG768" s="859"/>
      <c r="AH768" s="859"/>
      <c r="AI768" s="859"/>
      <c r="AJ768" s="859"/>
      <c r="AK768" s="859"/>
      <c r="AL768" s="859"/>
      <c r="AM768" s="859"/>
      <c r="AN768" s="859"/>
      <c r="AO768" s="859"/>
      <c r="AP768" s="859"/>
      <c r="AQ768" s="859"/>
      <c r="AR768" s="859"/>
      <c r="AS768" s="859"/>
      <c r="AT768" s="859"/>
      <c r="AU768" s="859"/>
      <c r="AV768" s="859"/>
      <c r="AW768" s="859"/>
      <c r="AX768" s="859"/>
      <c r="AY768" s="859"/>
      <c r="AZ768" s="859"/>
      <c r="BA768" s="859"/>
      <c r="BB768" s="859"/>
      <c r="BC768" s="859"/>
      <c r="BD768" s="859"/>
      <c r="BE768" s="859"/>
      <c r="BF768" s="859"/>
      <c r="BG768" s="859"/>
      <c r="BH768" s="859"/>
      <c r="BI768" s="859"/>
      <c r="BJ768" s="859"/>
    </row>
    <row r="769" spans="17:62" s="875" customFormat="1">
      <c r="Q769" s="859"/>
      <c r="R769" s="859"/>
      <c r="S769" s="859"/>
      <c r="T769" s="859"/>
      <c r="U769" s="859"/>
      <c r="V769" s="859"/>
      <c r="W769" s="877"/>
      <c r="X769" s="859"/>
      <c r="Y769" s="859"/>
      <c r="Z769" s="859"/>
      <c r="AA769" s="859"/>
      <c r="AB769" s="859"/>
      <c r="AC769" s="859"/>
      <c r="AD769" s="859"/>
      <c r="AE769" s="859"/>
      <c r="AF769" s="859"/>
      <c r="AG769" s="859"/>
      <c r="AH769" s="859"/>
      <c r="AI769" s="859"/>
      <c r="AJ769" s="859"/>
      <c r="AK769" s="859"/>
      <c r="AL769" s="859"/>
      <c r="AM769" s="859"/>
      <c r="AN769" s="859"/>
      <c r="AO769" s="859"/>
      <c r="AP769" s="859"/>
      <c r="AQ769" s="859"/>
      <c r="AR769" s="859"/>
      <c r="AS769" s="859"/>
      <c r="AT769" s="859"/>
      <c r="AU769" s="859"/>
      <c r="AV769" s="859"/>
      <c r="AW769" s="859"/>
      <c r="AX769" s="859"/>
      <c r="AY769" s="859"/>
      <c r="AZ769" s="859"/>
      <c r="BA769" s="859"/>
      <c r="BB769" s="859"/>
      <c r="BC769" s="859"/>
      <c r="BD769" s="859"/>
      <c r="BE769" s="859"/>
      <c r="BF769" s="859"/>
      <c r="BG769" s="859"/>
      <c r="BH769" s="859"/>
      <c r="BI769" s="859"/>
      <c r="BJ769" s="859"/>
    </row>
    <row r="770" spans="17:62" s="875" customFormat="1">
      <c r="Q770" s="859"/>
      <c r="R770" s="859"/>
      <c r="S770" s="859"/>
      <c r="T770" s="859"/>
      <c r="U770" s="859"/>
      <c r="V770" s="859"/>
      <c r="W770" s="877"/>
      <c r="X770" s="859"/>
      <c r="Y770" s="859"/>
      <c r="Z770" s="859"/>
      <c r="AA770" s="859"/>
      <c r="AB770" s="859"/>
      <c r="AC770" s="859"/>
      <c r="AD770" s="859"/>
      <c r="AE770" s="859"/>
      <c r="AF770" s="859"/>
      <c r="AG770" s="859"/>
      <c r="AH770" s="859"/>
      <c r="AI770" s="859"/>
      <c r="AJ770" s="859"/>
      <c r="AK770" s="859"/>
      <c r="AL770" s="859"/>
      <c r="AM770" s="859"/>
      <c r="AN770" s="859"/>
      <c r="AO770" s="859"/>
      <c r="AP770" s="859"/>
      <c r="AQ770" s="859"/>
      <c r="AR770" s="859"/>
      <c r="AS770" s="859"/>
      <c r="AT770" s="859"/>
      <c r="AU770" s="859"/>
      <c r="AV770" s="859"/>
      <c r="AW770" s="859"/>
      <c r="AX770" s="859"/>
      <c r="AY770" s="859"/>
      <c r="AZ770" s="859"/>
      <c r="BA770" s="859"/>
      <c r="BB770" s="859"/>
      <c r="BC770" s="859"/>
      <c r="BD770" s="859"/>
      <c r="BE770" s="859"/>
      <c r="BF770" s="859"/>
      <c r="BG770" s="859"/>
      <c r="BH770" s="859"/>
      <c r="BI770" s="859"/>
      <c r="BJ770" s="859"/>
    </row>
    <row r="771" spans="17:62" s="875" customFormat="1">
      <c r="Q771" s="859"/>
      <c r="R771" s="859"/>
      <c r="S771" s="859"/>
      <c r="T771" s="859"/>
      <c r="U771" s="859"/>
      <c r="V771" s="859"/>
      <c r="W771" s="877"/>
      <c r="X771" s="859"/>
      <c r="Y771" s="859"/>
      <c r="Z771" s="859"/>
      <c r="AA771" s="859"/>
      <c r="AB771" s="859"/>
      <c r="AC771" s="859"/>
      <c r="AD771" s="859"/>
      <c r="AE771" s="859"/>
      <c r="AF771" s="859"/>
      <c r="AG771" s="859"/>
      <c r="AH771" s="859"/>
      <c r="AI771" s="859"/>
      <c r="AJ771" s="859"/>
      <c r="AK771" s="859"/>
      <c r="AL771" s="859"/>
      <c r="AM771" s="859"/>
      <c r="AN771" s="859"/>
      <c r="AO771" s="859"/>
      <c r="AP771" s="859"/>
      <c r="AQ771" s="859"/>
      <c r="AR771" s="859"/>
      <c r="AS771" s="859"/>
      <c r="AT771" s="859"/>
      <c r="AU771" s="859"/>
      <c r="AV771" s="859"/>
      <c r="AW771" s="859"/>
      <c r="AX771" s="859"/>
      <c r="AY771" s="859"/>
      <c r="AZ771" s="859"/>
      <c r="BA771" s="859"/>
      <c r="BB771" s="859"/>
      <c r="BC771" s="859"/>
      <c r="BD771" s="859"/>
      <c r="BE771" s="859"/>
      <c r="BF771" s="859"/>
      <c r="BG771" s="859"/>
      <c r="BH771" s="859"/>
      <c r="BI771" s="859"/>
      <c r="BJ771" s="859"/>
    </row>
    <row r="772" spans="17:62" s="875" customFormat="1">
      <c r="Q772" s="859"/>
      <c r="R772" s="859"/>
      <c r="S772" s="859"/>
      <c r="T772" s="859"/>
      <c r="U772" s="859"/>
      <c r="V772" s="859"/>
      <c r="W772" s="877"/>
      <c r="X772" s="859"/>
      <c r="Y772" s="859"/>
      <c r="Z772" s="859"/>
      <c r="AA772" s="859"/>
      <c r="AB772" s="859"/>
      <c r="AC772" s="859"/>
      <c r="AD772" s="859"/>
      <c r="AE772" s="859"/>
      <c r="AF772" s="859"/>
      <c r="AG772" s="859"/>
      <c r="AH772" s="859"/>
      <c r="AI772" s="859"/>
      <c r="AJ772" s="859"/>
      <c r="AK772" s="859"/>
      <c r="AL772" s="859"/>
      <c r="AM772" s="859"/>
      <c r="AN772" s="859"/>
      <c r="AO772" s="859"/>
      <c r="AP772" s="859"/>
      <c r="AQ772" s="859"/>
      <c r="AR772" s="859"/>
      <c r="AS772" s="859"/>
      <c r="AT772" s="859"/>
      <c r="AU772" s="859"/>
      <c r="AV772" s="859"/>
      <c r="AW772" s="859"/>
      <c r="AX772" s="859"/>
      <c r="AY772" s="859"/>
      <c r="AZ772" s="859"/>
      <c r="BA772" s="859"/>
      <c r="BB772" s="859"/>
      <c r="BC772" s="859"/>
      <c r="BD772" s="859"/>
      <c r="BE772" s="859"/>
      <c r="BF772" s="859"/>
      <c r="BG772" s="859"/>
      <c r="BH772" s="859"/>
      <c r="BI772" s="859"/>
      <c r="BJ772" s="859"/>
    </row>
    <row r="773" spans="17:62" s="875" customFormat="1">
      <c r="Q773" s="859"/>
      <c r="R773" s="859"/>
      <c r="S773" s="859"/>
      <c r="T773" s="859"/>
      <c r="U773" s="859"/>
      <c r="V773" s="859"/>
      <c r="W773" s="877"/>
      <c r="X773" s="859"/>
      <c r="Y773" s="859"/>
      <c r="Z773" s="859"/>
      <c r="AA773" s="859"/>
      <c r="AB773" s="859"/>
      <c r="AC773" s="859"/>
      <c r="AD773" s="859"/>
      <c r="AE773" s="859"/>
      <c r="AF773" s="859"/>
      <c r="AG773" s="859"/>
      <c r="AH773" s="859"/>
      <c r="AI773" s="859"/>
      <c r="AJ773" s="859"/>
      <c r="AK773" s="859"/>
      <c r="AL773" s="859"/>
      <c r="AM773" s="859"/>
      <c r="AN773" s="859"/>
      <c r="AO773" s="859"/>
      <c r="AP773" s="859"/>
      <c r="AQ773" s="859"/>
      <c r="AR773" s="859"/>
      <c r="AS773" s="859"/>
      <c r="AT773" s="859"/>
      <c r="AU773" s="859"/>
      <c r="AV773" s="859"/>
      <c r="AW773" s="859"/>
      <c r="AX773" s="859"/>
      <c r="AY773" s="859"/>
      <c r="AZ773" s="859"/>
      <c r="BA773" s="859"/>
      <c r="BB773" s="859"/>
      <c r="BC773" s="859"/>
      <c r="BD773" s="859"/>
      <c r="BE773" s="859"/>
      <c r="BF773" s="859"/>
      <c r="BG773" s="859"/>
      <c r="BH773" s="859"/>
      <c r="BI773" s="859"/>
      <c r="BJ773" s="859"/>
    </row>
    <row r="774" spans="17:62" s="875" customFormat="1">
      <c r="Q774" s="859"/>
      <c r="R774" s="859"/>
      <c r="S774" s="859"/>
      <c r="T774" s="859"/>
      <c r="U774" s="859"/>
      <c r="V774" s="859"/>
      <c r="W774" s="877"/>
      <c r="X774" s="859"/>
      <c r="Y774" s="859"/>
      <c r="Z774" s="859"/>
      <c r="AA774" s="859"/>
      <c r="AB774" s="859"/>
      <c r="AC774" s="859"/>
      <c r="AD774" s="859"/>
      <c r="AE774" s="859"/>
      <c r="AF774" s="859"/>
      <c r="AG774" s="859"/>
      <c r="AH774" s="859"/>
      <c r="AI774" s="859"/>
      <c r="AJ774" s="859"/>
      <c r="AK774" s="859"/>
      <c r="AL774" s="859"/>
      <c r="AM774" s="859"/>
      <c r="AN774" s="859"/>
      <c r="AO774" s="859"/>
      <c r="AP774" s="859"/>
      <c r="AQ774" s="859"/>
      <c r="AR774" s="859"/>
      <c r="AS774" s="859"/>
      <c r="AT774" s="859"/>
      <c r="AU774" s="859"/>
      <c r="AV774" s="859"/>
      <c r="AW774" s="859"/>
      <c r="AX774" s="859"/>
      <c r="AY774" s="859"/>
      <c r="AZ774" s="859"/>
      <c r="BA774" s="859"/>
      <c r="BB774" s="859"/>
      <c r="BC774" s="859"/>
      <c r="BD774" s="859"/>
      <c r="BE774" s="859"/>
      <c r="BF774" s="859"/>
      <c r="BG774" s="859"/>
      <c r="BH774" s="859"/>
      <c r="BI774" s="859"/>
      <c r="BJ774" s="859"/>
    </row>
    <row r="775" spans="17:62" s="875" customFormat="1">
      <c r="Q775" s="859"/>
      <c r="R775" s="859"/>
      <c r="S775" s="859"/>
      <c r="T775" s="859"/>
      <c r="U775" s="859"/>
      <c r="V775" s="859"/>
      <c r="W775" s="877"/>
      <c r="X775" s="859"/>
      <c r="Y775" s="859"/>
      <c r="Z775" s="859"/>
      <c r="AA775" s="859"/>
      <c r="AB775" s="859"/>
      <c r="AC775" s="859"/>
      <c r="AD775" s="859"/>
      <c r="AE775" s="859"/>
      <c r="AF775" s="859"/>
      <c r="AG775" s="859"/>
      <c r="AH775" s="859"/>
      <c r="AI775" s="859"/>
      <c r="AJ775" s="859"/>
      <c r="AK775" s="859"/>
      <c r="AL775" s="859"/>
      <c r="AM775" s="859"/>
      <c r="AN775" s="859"/>
      <c r="AO775" s="859"/>
      <c r="AP775" s="859"/>
      <c r="AQ775" s="859"/>
      <c r="AR775" s="859"/>
      <c r="AS775" s="859"/>
      <c r="AT775" s="859"/>
      <c r="AU775" s="859"/>
      <c r="AV775" s="859"/>
      <c r="AW775" s="859"/>
      <c r="AX775" s="859"/>
      <c r="AY775" s="859"/>
      <c r="AZ775" s="859"/>
      <c r="BA775" s="859"/>
      <c r="BB775" s="859"/>
      <c r="BC775" s="859"/>
      <c r="BD775" s="859"/>
      <c r="BE775" s="859"/>
      <c r="BF775" s="859"/>
      <c r="BG775" s="859"/>
      <c r="BH775" s="859"/>
      <c r="BI775" s="859"/>
      <c r="BJ775" s="859"/>
    </row>
    <row r="776" spans="17:62" s="875" customFormat="1">
      <c r="Q776" s="859"/>
      <c r="R776" s="859"/>
      <c r="S776" s="859"/>
      <c r="T776" s="859"/>
      <c r="U776" s="859"/>
      <c r="V776" s="859"/>
      <c r="W776" s="877"/>
      <c r="X776" s="859"/>
      <c r="Y776" s="859"/>
      <c r="Z776" s="859"/>
      <c r="AA776" s="859"/>
      <c r="AB776" s="859"/>
      <c r="AC776" s="859"/>
      <c r="AD776" s="859"/>
      <c r="AE776" s="859"/>
      <c r="AF776" s="859"/>
      <c r="AG776" s="859"/>
      <c r="AH776" s="859"/>
      <c r="AI776" s="859"/>
      <c r="AJ776" s="859"/>
      <c r="AK776" s="859"/>
      <c r="AL776" s="859"/>
      <c r="AM776" s="859"/>
      <c r="AN776" s="859"/>
      <c r="AO776" s="859"/>
      <c r="AP776" s="859"/>
      <c r="AQ776" s="859"/>
      <c r="AR776" s="859"/>
      <c r="AS776" s="859"/>
      <c r="AT776" s="859"/>
      <c r="AU776" s="859"/>
      <c r="AV776" s="859"/>
      <c r="AW776" s="859"/>
      <c r="AX776" s="859"/>
      <c r="AY776" s="859"/>
      <c r="AZ776" s="859"/>
      <c r="BA776" s="859"/>
      <c r="BB776" s="859"/>
      <c r="BC776" s="859"/>
      <c r="BD776" s="859"/>
      <c r="BE776" s="859"/>
      <c r="BF776" s="859"/>
      <c r="BG776" s="859"/>
      <c r="BH776" s="859"/>
      <c r="BI776" s="859"/>
      <c r="BJ776" s="859"/>
    </row>
    <row r="777" spans="17:62" s="875" customFormat="1">
      <c r="Q777" s="859"/>
      <c r="R777" s="859"/>
      <c r="S777" s="859"/>
      <c r="T777" s="859"/>
      <c r="U777" s="859"/>
      <c r="V777" s="859"/>
      <c r="W777" s="877"/>
      <c r="X777" s="859"/>
      <c r="Y777" s="859"/>
      <c r="Z777" s="859"/>
      <c r="AA777" s="859"/>
      <c r="AB777" s="859"/>
      <c r="AC777" s="859"/>
      <c r="AD777" s="859"/>
      <c r="AE777" s="859"/>
      <c r="AF777" s="859"/>
      <c r="AG777" s="859"/>
      <c r="AH777" s="859"/>
      <c r="AI777" s="859"/>
      <c r="AJ777" s="859"/>
      <c r="AK777" s="859"/>
      <c r="AL777" s="859"/>
      <c r="AM777" s="859"/>
      <c r="AN777" s="859"/>
      <c r="AO777" s="859"/>
      <c r="AP777" s="859"/>
      <c r="AQ777" s="859"/>
      <c r="AR777" s="859"/>
      <c r="AS777" s="859"/>
      <c r="AT777" s="859"/>
      <c r="AU777" s="859"/>
      <c r="AV777" s="859"/>
      <c r="AW777" s="859"/>
      <c r="AX777" s="859"/>
      <c r="AY777" s="859"/>
      <c r="AZ777" s="859"/>
      <c r="BA777" s="859"/>
      <c r="BB777" s="859"/>
      <c r="BC777" s="859"/>
      <c r="BD777" s="859"/>
      <c r="BE777" s="859"/>
      <c r="BF777" s="859"/>
      <c r="BG777" s="859"/>
      <c r="BH777" s="859"/>
      <c r="BI777" s="859"/>
      <c r="BJ777" s="859"/>
    </row>
    <row r="778" spans="17:62" s="875" customFormat="1">
      <c r="Q778" s="859"/>
      <c r="R778" s="859"/>
      <c r="S778" s="859"/>
      <c r="T778" s="859"/>
      <c r="U778" s="859"/>
      <c r="V778" s="859"/>
      <c r="W778" s="877"/>
      <c r="X778" s="859"/>
      <c r="Y778" s="859"/>
      <c r="Z778" s="859"/>
      <c r="AA778" s="859"/>
      <c r="AB778" s="859"/>
      <c r="AC778" s="859"/>
      <c r="AD778" s="859"/>
      <c r="AE778" s="859"/>
      <c r="AF778" s="859"/>
      <c r="AG778" s="859"/>
      <c r="AH778" s="859"/>
      <c r="AI778" s="859"/>
      <c r="AJ778" s="859"/>
      <c r="AK778" s="859"/>
      <c r="AL778" s="859"/>
      <c r="AM778" s="859"/>
      <c r="AN778" s="859"/>
      <c r="AO778" s="859"/>
      <c r="AP778" s="859"/>
      <c r="AQ778" s="859"/>
      <c r="AR778" s="859"/>
      <c r="AS778" s="859"/>
      <c r="AT778" s="859"/>
      <c r="AU778" s="859"/>
      <c r="AV778" s="859"/>
      <c r="AW778" s="859"/>
      <c r="AX778" s="859"/>
      <c r="AY778" s="859"/>
      <c r="AZ778" s="859"/>
      <c r="BA778" s="859"/>
      <c r="BB778" s="859"/>
      <c r="BC778" s="859"/>
      <c r="BD778" s="859"/>
      <c r="BE778" s="859"/>
      <c r="BF778" s="859"/>
      <c r="BG778" s="859"/>
      <c r="BH778" s="859"/>
      <c r="BI778" s="859"/>
      <c r="BJ778" s="859"/>
    </row>
    <row r="779" spans="17:62" s="875" customFormat="1">
      <c r="Q779" s="859"/>
      <c r="R779" s="859"/>
      <c r="S779" s="859"/>
      <c r="T779" s="859"/>
      <c r="U779" s="859"/>
      <c r="V779" s="859"/>
      <c r="W779" s="877"/>
      <c r="X779" s="859"/>
      <c r="Y779" s="859"/>
      <c r="Z779" s="859"/>
      <c r="AA779" s="859"/>
      <c r="AB779" s="859"/>
      <c r="AC779" s="859"/>
      <c r="AD779" s="859"/>
      <c r="AE779" s="859"/>
      <c r="AF779" s="859"/>
      <c r="AG779" s="859"/>
      <c r="AH779" s="859"/>
      <c r="AI779" s="859"/>
      <c r="AJ779" s="859"/>
      <c r="AK779" s="859"/>
      <c r="AL779" s="859"/>
      <c r="AM779" s="859"/>
      <c r="AN779" s="859"/>
      <c r="AO779" s="859"/>
      <c r="AP779" s="859"/>
      <c r="AQ779" s="859"/>
      <c r="AR779" s="859"/>
      <c r="AS779" s="859"/>
      <c r="AT779" s="859"/>
      <c r="AU779" s="859"/>
      <c r="AV779" s="859"/>
      <c r="AW779" s="859"/>
      <c r="AX779" s="859"/>
      <c r="AY779" s="859"/>
      <c r="AZ779" s="859"/>
      <c r="BA779" s="859"/>
      <c r="BB779" s="859"/>
      <c r="BC779" s="859"/>
      <c r="BD779" s="859"/>
      <c r="BE779" s="859"/>
      <c r="BF779" s="859"/>
      <c r="BG779" s="859"/>
      <c r="BH779" s="859"/>
      <c r="BI779" s="859"/>
      <c r="BJ779" s="859"/>
    </row>
    <row r="780" spans="17:62" s="875" customFormat="1">
      <c r="Q780" s="859"/>
      <c r="R780" s="859"/>
      <c r="S780" s="859"/>
      <c r="T780" s="859"/>
      <c r="U780" s="859"/>
      <c r="V780" s="859"/>
      <c r="W780" s="877"/>
      <c r="X780" s="859"/>
      <c r="Y780" s="859"/>
      <c r="Z780" s="859"/>
      <c r="AA780" s="859"/>
      <c r="AB780" s="859"/>
      <c r="AC780" s="859"/>
      <c r="AD780" s="859"/>
      <c r="AE780" s="859"/>
      <c r="AF780" s="859"/>
      <c r="AG780" s="859"/>
      <c r="AH780" s="859"/>
      <c r="AI780" s="859"/>
      <c r="AJ780" s="859"/>
      <c r="AK780" s="859"/>
      <c r="AL780" s="859"/>
      <c r="AM780" s="859"/>
      <c r="AN780" s="859"/>
      <c r="AO780" s="859"/>
      <c r="AP780" s="859"/>
      <c r="AQ780" s="859"/>
      <c r="AR780" s="859"/>
      <c r="AS780" s="859"/>
      <c r="AT780" s="859"/>
      <c r="AU780" s="859"/>
      <c r="AV780" s="859"/>
      <c r="AW780" s="859"/>
      <c r="AX780" s="859"/>
      <c r="AY780" s="859"/>
      <c r="AZ780" s="859"/>
      <c r="BA780" s="859"/>
      <c r="BB780" s="859"/>
      <c r="BC780" s="859"/>
      <c r="BD780" s="859"/>
      <c r="BE780" s="859"/>
      <c r="BF780" s="859"/>
      <c r="BG780" s="859"/>
      <c r="BH780" s="859"/>
      <c r="BI780" s="859"/>
      <c r="BJ780" s="859"/>
    </row>
    <row r="781" spans="17:62" s="875" customFormat="1">
      <c r="Q781" s="859"/>
      <c r="R781" s="859"/>
      <c r="S781" s="859"/>
      <c r="T781" s="859"/>
      <c r="U781" s="859"/>
      <c r="V781" s="859"/>
      <c r="W781" s="877"/>
      <c r="X781" s="859"/>
      <c r="Y781" s="859"/>
      <c r="Z781" s="859"/>
      <c r="AA781" s="859"/>
      <c r="AB781" s="859"/>
      <c r="AC781" s="859"/>
      <c r="AD781" s="859"/>
      <c r="AE781" s="859"/>
      <c r="AF781" s="859"/>
      <c r="AG781" s="859"/>
      <c r="AH781" s="859"/>
      <c r="AI781" s="859"/>
      <c r="AJ781" s="859"/>
      <c r="AK781" s="859"/>
      <c r="AL781" s="859"/>
      <c r="AM781" s="859"/>
      <c r="AN781" s="859"/>
      <c r="AO781" s="859"/>
      <c r="AP781" s="859"/>
      <c r="AQ781" s="859"/>
      <c r="AR781" s="859"/>
      <c r="AS781" s="859"/>
      <c r="AT781" s="859"/>
      <c r="AU781" s="859"/>
      <c r="AV781" s="859"/>
      <c r="AW781" s="859"/>
      <c r="AX781" s="859"/>
      <c r="AY781" s="859"/>
      <c r="AZ781" s="859"/>
      <c r="BA781" s="859"/>
      <c r="BB781" s="859"/>
      <c r="BC781" s="859"/>
      <c r="BD781" s="859"/>
      <c r="BE781" s="859"/>
      <c r="BF781" s="859"/>
      <c r="BG781" s="859"/>
      <c r="BH781" s="859"/>
      <c r="BI781" s="859"/>
      <c r="BJ781" s="859"/>
    </row>
    <row r="782" spans="17:62" s="875" customFormat="1">
      <c r="Q782" s="859"/>
      <c r="R782" s="859"/>
      <c r="S782" s="859"/>
      <c r="T782" s="859"/>
      <c r="U782" s="859"/>
      <c r="V782" s="859"/>
      <c r="W782" s="877"/>
      <c r="X782" s="859"/>
      <c r="Y782" s="859"/>
      <c r="Z782" s="859"/>
      <c r="AA782" s="859"/>
      <c r="AB782" s="859"/>
      <c r="AC782" s="859"/>
      <c r="AD782" s="859"/>
      <c r="AE782" s="859"/>
      <c r="AF782" s="859"/>
      <c r="AG782" s="859"/>
      <c r="AH782" s="859"/>
      <c r="AI782" s="859"/>
      <c r="AJ782" s="859"/>
      <c r="AK782" s="859"/>
      <c r="AL782" s="859"/>
      <c r="AM782" s="859"/>
      <c r="AN782" s="859"/>
      <c r="AO782" s="859"/>
      <c r="AP782" s="859"/>
      <c r="AQ782" s="859"/>
      <c r="AR782" s="859"/>
      <c r="AS782" s="859"/>
      <c r="AT782" s="859"/>
      <c r="AU782" s="859"/>
      <c r="AV782" s="859"/>
      <c r="AW782" s="859"/>
      <c r="AX782" s="859"/>
      <c r="AY782" s="859"/>
      <c r="AZ782" s="859"/>
      <c r="BA782" s="859"/>
      <c r="BB782" s="859"/>
      <c r="BC782" s="859"/>
      <c r="BD782" s="859"/>
      <c r="BE782" s="859"/>
      <c r="BF782" s="859"/>
      <c r="BG782" s="859"/>
      <c r="BH782" s="859"/>
      <c r="BI782" s="859"/>
      <c r="BJ782" s="859"/>
    </row>
    <row r="783" spans="17:62" s="875" customFormat="1">
      <c r="Q783" s="859"/>
      <c r="R783" s="859"/>
      <c r="S783" s="859"/>
      <c r="T783" s="859"/>
      <c r="U783" s="859"/>
      <c r="V783" s="859"/>
      <c r="W783" s="877"/>
      <c r="X783" s="859"/>
      <c r="Y783" s="859"/>
      <c r="Z783" s="859"/>
      <c r="AA783" s="859"/>
      <c r="AB783" s="859"/>
      <c r="AC783" s="859"/>
      <c r="AD783" s="859"/>
      <c r="AE783" s="859"/>
      <c r="AF783" s="859"/>
      <c r="AG783" s="859"/>
      <c r="AH783" s="859"/>
      <c r="AI783" s="859"/>
      <c r="AJ783" s="859"/>
      <c r="AK783" s="859"/>
      <c r="AL783" s="859"/>
      <c r="AM783" s="859"/>
      <c r="AN783" s="859"/>
      <c r="AO783" s="859"/>
      <c r="AP783" s="859"/>
      <c r="AQ783" s="859"/>
      <c r="AR783" s="859"/>
      <c r="AS783" s="859"/>
      <c r="AT783" s="859"/>
      <c r="AU783" s="859"/>
      <c r="AV783" s="859"/>
      <c r="AW783" s="859"/>
      <c r="AX783" s="859"/>
      <c r="AY783" s="859"/>
      <c r="AZ783" s="859"/>
      <c r="BA783" s="859"/>
      <c r="BB783" s="859"/>
      <c r="BC783" s="859"/>
      <c r="BD783" s="859"/>
      <c r="BE783" s="859"/>
      <c r="BF783" s="859"/>
      <c r="BG783" s="859"/>
      <c r="BH783" s="859"/>
      <c r="BI783" s="859"/>
      <c r="BJ783" s="859"/>
    </row>
    <row r="784" spans="17:62" s="875" customFormat="1">
      <c r="Q784" s="859"/>
      <c r="R784" s="859"/>
      <c r="S784" s="859"/>
      <c r="T784" s="859"/>
      <c r="U784" s="859"/>
      <c r="V784" s="859"/>
      <c r="W784" s="877"/>
      <c r="X784" s="859"/>
      <c r="Y784" s="859"/>
      <c r="Z784" s="859"/>
      <c r="AA784" s="859"/>
      <c r="AB784" s="859"/>
      <c r="AC784" s="859"/>
      <c r="AD784" s="859"/>
      <c r="AE784" s="859"/>
      <c r="AF784" s="859"/>
      <c r="AG784" s="859"/>
      <c r="AH784" s="859"/>
      <c r="AI784" s="859"/>
      <c r="AJ784" s="859"/>
      <c r="AK784" s="859"/>
      <c r="AL784" s="859"/>
      <c r="AM784" s="859"/>
      <c r="AN784" s="859"/>
      <c r="AO784" s="859"/>
      <c r="AP784" s="859"/>
      <c r="AQ784" s="859"/>
      <c r="AR784" s="859"/>
      <c r="AS784" s="859"/>
      <c r="AT784" s="859"/>
      <c r="AU784" s="859"/>
      <c r="AV784" s="859"/>
      <c r="AW784" s="859"/>
      <c r="AX784" s="859"/>
      <c r="AY784" s="859"/>
      <c r="AZ784" s="859"/>
      <c r="BA784" s="859"/>
      <c r="BB784" s="859"/>
      <c r="BC784" s="859"/>
      <c r="BD784" s="859"/>
      <c r="BE784" s="859"/>
      <c r="BF784" s="859"/>
      <c r="BG784" s="859"/>
      <c r="BH784" s="859"/>
      <c r="BI784" s="859"/>
      <c r="BJ784" s="859"/>
    </row>
    <row r="785" spans="17:62" s="875" customFormat="1">
      <c r="Q785" s="859"/>
      <c r="R785" s="859"/>
      <c r="S785" s="859"/>
      <c r="T785" s="859"/>
      <c r="U785" s="859"/>
      <c r="V785" s="859"/>
      <c r="W785" s="877"/>
      <c r="X785" s="859"/>
      <c r="Y785" s="859"/>
      <c r="Z785" s="859"/>
      <c r="AA785" s="859"/>
      <c r="AB785" s="859"/>
      <c r="AC785" s="859"/>
      <c r="AD785" s="859"/>
      <c r="AE785" s="859"/>
      <c r="AF785" s="859"/>
      <c r="AG785" s="859"/>
      <c r="AH785" s="859"/>
      <c r="AI785" s="859"/>
      <c r="AJ785" s="859"/>
      <c r="AK785" s="859"/>
      <c r="AL785" s="859"/>
      <c r="AM785" s="859"/>
      <c r="AN785" s="859"/>
      <c r="AO785" s="859"/>
      <c r="AP785" s="859"/>
      <c r="AQ785" s="859"/>
      <c r="AR785" s="859"/>
      <c r="AS785" s="859"/>
      <c r="AT785" s="859"/>
      <c r="AU785" s="859"/>
      <c r="AV785" s="859"/>
      <c r="AW785" s="859"/>
      <c r="AX785" s="859"/>
      <c r="AY785" s="859"/>
      <c r="AZ785" s="859"/>
      <c r="BA785" s="859"/>
      <c r="BB785" s="859"/>
      <c r="BC785" s="859"/>
      <c r="BD785" s="859"/>
      <c r="BE785" s="859"/>
      <c r="BF785" s="859"/>
      <c r="BG785" s="859"/>
      <c r="BH785" s="859"/>
      <c r="BI785" s="859"/>
      <c r="BJ785" s="859"/>
    </row>
    <row r="786" spans="17:62" s="875" customFormat="1">
      <c r="Q786" s="859"/>
      <c r="R786" s="859"/>
      <c r="S786" s="859"/>
      <c r="T786" s="859"/>
      <c r="U786" s="859"/>
      <c r="V786" s="859"/>
      <c r="W786" s="877"/>
      <c r="X786" s="859"/>
      <c r="Y786" s="859"/>
      <c r="Z786" s="859"/>
      <c r="AA786" s="859"/>
      <c r="AB786" s="859"/>
      <c r="AC786" s="859"/>
      <c r="AD786" s="859"/>
      <c r="AE786" s="859"/>
      <c r="AF786" s="859"/>
      <c r="AG786" s="859"/>
      <c r="AH786" s="859"/>
      <c r="AI786" s="859"/>
      <c r="AJ786" s="859"/>
      <c r="AK786" s="859"/>
      <c r="AL786" s="859"/>
      <c r="AM786" s="859"/>
      <c r="AN786" s="859"/>
      <c r="AO786" s="859"/>
      <c r="AP786" s="859"/>
      <c r="AQ786" s="859"/>
      <c r="AR786" s="859"/>
      <c r="AS786" s="859"/>
      <c r="AT786" s="859"/>
      <c r="AU786" s="859"/>
      <c r="AV786" s="859"/>
      <c r="AW786" s="859"/>
      <c r="AX786" s="859"/>
      <c r="AY786" s="859"/>
      <c r="AZ786" s="859"/>
      <c r="BA786" s="859"/>
      <c r="BB786" s="859"/>
      <c r="BC786" s="859"/>
      <c r="BD786" s="859"/>
      <c r="BE786" s="859"/>
      <c r="BF786" s="859"/>
      <c r="BG786" s="859"/>
      <c r="BH786" s="859"/>
      <c r="BI786" s="859"/>
      <c r="BJ786" s="859"/>
    </row>
    <row r="787" spans="17:62" s="875" customFormat="1">
      <c r="Q787" s="859"/>
      <c r="R787" s="859"/>
      <c r="S787" s="859"/>
      <c r="T787" s="859"/>
      <c r="U787" s="859"/>
      <c r="V787" s="859"/>
      <c r="W787" s="877"/>
      <c r="X787" s="859"/>
      <c r="Y787" s="859"/>
      <c r="Z787" s="859"/>
      <c r="AA787" s="859"/>
      <c r="AB787" s="859"/>
      <c r="AC787" s="859"/>
      <c r="AD787" s="859"/>
      <c r="AE787" s="859"/>
      <c r="AF787" s="859"/>
      <c r="AG787" s="859"/>
      <c r="AH787" s="859"/>
      <c r="AI787" s="859"/>
      <c r="AJ787" s="859"/>
      <c r="AK787" s="859"/>
      <c r="AL787" s="859"/>
      <c r="AM787" s="859"/>
      <c r="AN787" s="859"/>
      <c r="AO787" s="859"/>
      <c r="AP787" s="859"/>
      <c r="AQ787" s="859"/>
      <c r="AR787" s="859"/>
      <c r="AS787" s="859"/>
      <c r="AT787" s="859"/>
      <c r="AU787" s="859"/>
      <c r="AV787" s="859"/>
      <c r="AW787" s="859"/>
      <c r="AX787" s="859"/>
      <c r="AY787" s="859"/>
      <c r="AZ787" s="859"/>
      <c r="BA787" s="859"/>
      <c r="BB787" s="859"/>
      <c r="BC787" s="859"/>
      <c r="BD787" s="859"/>
      <c r="BE787" s="859"/>
      <c r="BF787" s="859"/>
      <c r="BG787" s="859"/>
      <c r="BH787" s="859"/>
      <c r="BI787" s="859"/>
      <c r="BJ787" s="859"/>
    </row>
    <row r="788" spans="17:62" s="875" customFormat="1">
      <c r="Q788" s="859"/>
      <c r="R788" s="859"/>
      <c r="S788" s="859"/>
      <c r="T788" s="859"/>
      <c r="U788" s="859"/>
      <c r="V788" s="859"/>
      <c r="W788" s="877"/>
      <c r="X788" s="859"/>
      <c r="Y788" s="859"/>
      <c r="Z788" s="859"/>
      <c r="AA788" s="859"/>
      <c r="AB788" s="859"/>
      <c r="AC788" s="859"/>
      <c r="AD788" s="859"/>
      <c r="AE788" s="859"/>
      <c r="AF788" s="859"/>
      <c r="AG788" s="859"/>
      <c r="AH788" s="859"/>
      <c r="AI788" s="859"/>
      <c r="AJ788" s="859"/>
      <c r="AK788" s="859"/>
      <c r="AL788" s="859"/>
      <c r="AM788" s="859"/>
      <c r="AN788" s="859"/>
      <c r="AO788" s="859"/>
      <c r="AP788" s="859"/>
      <c r="AQ788" s="859"/>
      <c r="AR788" s="859"/>
      <c r="AS788" s="859"/>
      <c r="AT788" s="859"/>
      <c r="AU788" s="859"/>
      <c r="AV788" s="859"/>
      <c r="AW788" s="859"/>
      <c r="AX788" s="859"/>
      <c r="AY788" s="859"/>
      <c r="AZ788" s="859"/>
      <c r="BA788" s="859"/>
      <c r="BB788" s="859"/>
      <c r="BC788" s="859"/>
      <c r="BD788" s="859"/>
      <c r="BE788" s="859"/>
      <c r="BF788" s="859"/>
      <c r="BG788" s="859"/>
      <c r="BH788" s="859"/>
      <c r="BI788" s="859"/>
      <c r="BJ788" s="859"/>
    </row>
    <row r="789" spans="17:62" s="875" customFormat="1">
      <c r="Q789" s="859"/>
      <c r="R789" s="859"/>
      <c r="S789" s="859"/>
      <c r="T789" s="859"/>
      <c r="U789" s="859"/>
      <c r="V789" s="859"/>
      <c r="W789" s="877"/>
      <c r="X789" s="859"/>
      <c r="Y789" s="859"/>
      <c r="Z789" s="859"/>
      <c r="AA789" s="859"/>
      <c r="AB789" s="859"/>
      <c r="AC789" s="859"/>
      <c r="AD789" s="859"/>
      <c r="AE789" s="859"/>
      <c r="AF789" s="859"/>
      <c r="AG789" s="859"/>
      <c r="AH789" s="859"/>
      <c r="AI789" s="859"/>
      <c r="AJ789" s="859"/>
      <c r="AK789" s="859"/>
      <c r="AL789" s="859"/>
      <c r="AM789" s="859"/>
      <c r="AN789" s="859"/>
      <c r="AO789" s="859"/>
      <c r="AP789" s="859"/>
      <c r="AQ789" s="859"/>
      <c r="AR789" s="859"/>
      <c r="AS789" s="859"/>
      <c r="AT789" s="859"/>
      <c r="AU789" s="859"/>
      <c r="AV789" s="859"/>
      <c r="AW789" s="859"/>
      <c r="AX789" s="859"/>
      <c r="AY789" s="859"/>
      <c r="AZ789" s="859"/>
      <c r="BA789" s="859"/>
      <c r="BB789" s="859"/>
      <c r="BC789" s="859"/>
      <c r="BD789" s="859"/>
      <c r="BE789" s="859"/>
      <c r="BF789" s="859"/>
      <c r="BG789" s="859"/>
      <c r="BH789" s="859"/>
      <c r="BI789" s="859"/>
      <c r="BJ789" s="859"/>
    </row>
    <row r="790" spans="17:62" s="875" customFormat="1">
      <c r="Q790" s="859"/>
      <c r="R790" s="859"/>
      <c r="S790" s="859"/>
      <c r="T790" s="859"/>
      <c r="U790" s="859"/>
      <c r="V790" s="859"/>
      <c r="W790" s="877"/>
      <c r="X790" s="859"/>
      <c r="Y790" s="859"/>
      <c r="Z790" s="859"/>
      <c r="AA790" s="859"/>
      <c r="AB790" s="859"/>
      <c r="AC790" s="859"/>
      <c r="AD790" s="859"/>
      <c r="AE790" s="859"/>
      <c r="AF790" s="859"/>
      <c r="AG790" s="859"/>
      <c r="AH790" s="859"/>
      <c r="AI790" s="859"/>
      <c r="AJ790" s="859"/>
      <c r="AK790" s="859"/>
      <c r="AL790" s="859"/>
      <c r="AM790" s="859"/>
      <c r="AN790" s="859"/>
      <c r="AO790" s="859"/>
      <c r="AP790" s="859"/>
      <c r="AQ790" s="859"/>
      <c r="AR790" s="859"/>
      <c r="AS790" s="859"/>
      <c r="AT790" s="859"/>
      <c r="AU790" s="859"/>
      <c r="AV790" s="859"/>
      <c r="AW790" s="859"/>
      <c r="AX790" s="859"/>
      <c r="AY790" s="859"/>
      <c r="AZ790" s="859"/>
      <c r="BA790" s="859"/>
      <c r="BB790" s="859"/>
      <c r="BC790" s="859"/>
      <c r="BD790" s="859"/>
      <c r="BE790" s="859"/>
      <c r="BF790" s="859"/>
      <c r="BG790" s="859"/>
      <c r="BH790" s="859"/>
      <c r="BI790" s="859"/>
      <c r="BJ790" s="859"/>
    </row>
    <row r="791" spans="17:62" s="875" customFormat="1">
      <c r="Q791" s="859"/>
      <c r="R791" s="859"/>
      <c r="S791" s="859"/>
      <c r="T791" s="859"/>
      <c r="U791" s="859"/>
      <c r="V791" s="859"/>
      <c r="W791" s="877"/>
      <c r="X791" s="859"/>
      <c r="Y791" s="859"/>
      <c r="Z791" s="859"/>
      <c r="AA791" s="859"/>
      <c r="AB791" s="859"/>
      <c r="AC791" s="859"/>
      <c r="AD791" s="859"/>
      <c r="AE791" s="859"/>
      <c r="AF791" s="859"/>
      <c r="AG791" s="859"/>
      <c r="AH791" s="859"/>
      <c r="AI791" s="859"/>
      <c r="AJ791" s="859"/>
      <c r="AK791" s="859"/>
      <c r="AL791" s="859"/>
      <c r="AM791" s="859"/>
      <c r="AN791" s="859"/>
      <c r="AO791" s="859"/>
      <c r="AP791" s="859"/>
      <c r="AQ791" s="859"/>
      <c r="AR791" s="859"/>
      <c r="AS791" s="859"/>
      <c r="AT791" s="859"/>
      <c r="AU791" s="859"/>
      <c r="AV791" s="859"/>
      <c r="AW791" s="859"/>
      <c r="AX791" s="859"/>
      <c r="AY791" s="859"/>
      <c r="AZ791" s="859"/>
      <c r="BA791" s="859"/>
      <c r="BB791" s="859"/>
      <c r="BC791" s="859"/>
      <c r="BD791" s="859"/>
      <c r="BE791" s="859"/>
      <c r="BF791" s="859"/>
      <c r="BG791" s="859"/>
      <c r="BH791" s="859"/>
      <c r="BI791" s="859"/>
      <c r="BJ791" s="859"/>
    </row>
    <row r="792" spans="17:62" s="875" customFormat="1">
      <c r="Q792" s="859"/>
      <c r="R792" s="859"/>
      <c r="S792" s="859"/>
      <c r="T792" s="859"/>
      <c r="U792" s="859"/>
      <c r="V792" s="859"/>
      <c r="W792" s="877"/>
      <c r="X792" s="859"/>
      <c r="Y792" s="859"/>
      <c r="Z792" s="859"/>
      <c r="AA792" s="859"/>
      <c r="AB792" s="859"/>
      <c r="AC792" s="859"/>
      <c r="AD792" s="859"/>
      <c r="AE792" s="859"/>
      <c r="AF792" s="859"/>
      <c r="AG792" s="859"/>
      <c r="AH792" s="859"/>
      <c r="AI792" s="859"/>
      <c r="AJ792" s="859"/>
      <c r="AK792" s="859"/>
      <c r="AL792" s="859"/>
      <c r="AM792" s="859"/>
      <c r="AN792" s="859"/>
      <c r="AO792" s="859"/>
      <c r="AP792" s="859"/>
      <c r="AQ792" s="859"/>
      <c r="AR792" s="859"/>
      <c r="AS792" s="859"/>
      <c r="AT792" s="859"/>
      <c r="AU792" s="859"/>
      <c r="AV792" s="859"/>
      <c r="AW792" s="859"/>
      <c r="AX792" s="859"/>
      <c r="AY792" s="859"/>
      <c r="AZ792" s="859"/>
      <c r="BA792" s="859"/>
      <c r="BB792" s="859"/>
      <c r="BC792" s="859"/>
      <c r="BD792" s="859"/>
      <c r="BE792" s="859"/>
      <c r="BF792" s="859"/>
      <c r="BG792" s="859"/>
      <c r="BH792" s="859"/>
      <c r="BI792" s="859"/>
      <c r="BJ792" s="859"/>
    </row>
    <row r="793" spans="17:62" s="875" customFormat="1">
      <c r="Q793" s="859"/>
      <c r="R793" s="859"/>
      <c r="S793" s="859"/>
      <c r="T793" s="859"/>
      <c r="U793" s="859"/>
      <c r="V793" s="859"/>
      <c r="W793" s="877"/>
      <c r="X793" s="859"/>
      <c r="Y793" s="859"/>
      <c r="Z793" s="859"/>
      <c r="AA793" s="859"/>
      <c r="AB793" s="859"/>
      <c r="AC793" s="859"/>
      <c r="AD793" s="859"/>
      <c r="AE793" s="859"/>
      <c r="AF793" s="859"/>
      <c r="AG793" s="859"/>
      <c r="AH793" s="859"/>
      <c r="AI793" s="859"/>
      <c r="AJ793" s="859"/>
      <c r="AK793" s="859"/>
      <c r="AL793" s="859"/>
      <c r="AM793" s="859"/>
      <c r="AN793" s="859"/>
      <c r="AO793" s="859"/>
      <c r="AP793" s="859"/>
      <c r="AQ793" s="859"/>
      <c r="AR793" s="859"/>
      <c r="AS793" s="859"/>
      <c r="AT793" s="859"/>
      <c r="AU793" s="859"/>
      <c r="AV793" s="859"/>
      <c r="AW793" s="859"/>
      <c r="AX793" s="859"/>
      <c r="AY793" s="859"/>
      <c r="AZ793" s="859"/>
      <c r="BA793" s="859"/>
      <c r="BB793" s="859"/>
      <c r="BC793" s="859"/>
      <c r="BD793" s="859"/>
      <c r="BE793" s="859"/>
      <c r="BF793" s="859"/>
      <c r="BG793" s="859"/>
      <c r="BH793" s="859"/>
      <c r="BI793" s="859"/>
      <c r="BJ793" s="859"/>
    </row>
    <row r="794" spans="17:62" s="875" customFormat="1">
      <c r="Q794" s="859"/>
      <c r="R794" s="859"/>
      <c r="S794" s="859"/>
      <c r="T794" s="859"/>
      <c r="U794" s="859"/>
      <c r="V794" s="859"/>
      <c r="W794" s="877"/>
      <c r="X794" s="859"/>
      <c r="Y794" s="859"/>
      <c r="Z794" s="859"/>
      <c r="AA794" s="859"/>
      <c r="AB794" s="859"/>
      <c r="AC794" s="859"/>
      <c r="AD794" s="859"/>
      <c r="AE794" s="859"/>
      <c r="AF794" s="859"/>
      <c r="AG794" s="859"/>
      <c r="AH794" s="859"/>
      <c r="AI794" s="859"/>
      <c r="AJ794" s="859"/>
      <c r="AK794" s="859"/>
      <c r="AL794" s="859"/>
      <c r="AM794" s="859"/>
      <c r="AN794" s="859"/>
      <c r="AO794" s="859"/>
      <c r="AP794" s="859"/>
      <c r="AQ794" s="859"/>
      <c r="AR794" s="859"/>
      <c r="AS794" s="859"/>
      <c r="AT794" s="859"/>
      <c r="AU794" s="859"/>
      <c r="AV794" s="859"/>
      <c r="AW794" s="859"/>
      <c r="AX794" s="859"/>
      <c r="AY794" s="859"/>
      <c r="AZ794" s="859"/>
      <c r="BA794" s="859"/>
      <c r="BB794" s="859"/>
      <c r="BC794" s="859"/>
      <c r="BD794" s="859"/>
      <c r="BE794" s="859"/>
      <c r="BF794" s="859"/>
      <c r="BG794" s="859"/>
      <c r="BH794" s="859"/>
      <c r="BI794" s="859"/>
      <c r="BJ794" s="859"/>
    </row>
    <row r="795" spans="17:62" s="875" customFormat="1">
      <c r="Q795" s="859"/>
      <c r="R795" s="859"/>
      <c r="S795" s="859"/>
      <c r="T795" s="859"/>
      <c r="U795" s="859"/>
      <c r="V795" s="859"/>
      <c r="W795" s="877"/>
      <c r="X795" s="859"/>
      <c r="Y795" s="859"/>
      <c r="Z795" s="859"/>
      <c r="AA795" s="859"/>
      <c r="AB795" s="859"/>
      <c r="AC795" s="859"/>
      <c r="AD795" s="859"/>
      <c r="AE795" s="859"/>
      <c r="AF795" s="859"/>
      <c r="AG795" s="859"/>
      <c r="AH795" s="859"/>
      <c r="AI795" s="859"/>
      <c r="AJ795" s="859"/>
      <c r="AK795" s="859"/>
      <c r="AL795" s="859"/>
      <c r="AM795" s="859"/>
      <c r="AN795" s="859"/>
      <c r="AO795" s="859"/>
      <c r="AP795" s="859"/>
      <c r="AQ795" s="859"/>
      <c r="AR795" s="859"/>
      <c r="AS795" s="859"/>
      <c r="AT795" s="859"/>
      <c r="AU795" s="859"/>
      <c r="AV795" s="859"/>
      <c r="AW795" s="859"/>
      <c r="AX795" s="859"/>
      <c r="AY795" s="859"/>
      <c r="AZ795" s="859"/>
      <c r="BA795" s="859"/>
      <c r="BB795" s="859"/>
      <c r="BC795" s="859"/>
      <c r="BD795" s="859"/>
      <c r="BE795" s="859"/>
      <c r="BF795" s="859"/>
      <c r="BG795" s="859"/>
      <c r="BH795" s="859"/>
      <c r="BI795" s="859"/>
      <c r="BJ795" s="859"/>
    </row>
    <row r="796" spans="17:62" s="875" customFormat="1">
      <c r="Q796" s="859"/>
      <c r="R796" s="859"/>
      <c r="S796" s="859"/>
      <c r="T796" s="859"/>
      <c r="U796" s="859"/>
      <c r="V796" s="859"/>
      <c r="W796" s="877"/>
      <c r="X796" s="859"/>
      <c r="Y796" s="859"/>
      <c r="Z796" s="859"/>
      <c r="AA796" s="859"/>
      <c r="AB796" s="859"/>
      <c r="AC796" s="859"/>
      <c r="AD796" s="859"/>
      <c r="AE796" s="859"/>
      <c r="AF796" s="859"/>
      <c r="AG796" s="859"/>
      <c r="AH796" s="859"/>
      <c r="AI796" s="859"/>
      <c r="AJ796" s="859"/>
      <c r="AK796" s="859"/>
      <c r="AL796" s="859"/>
      <c r="AM796" s="859"/>
      <c r="AN796" s="859"/>
      <c r="AO796" s="859"/>
      <c r="AP796" s="859"/>
      <c r="AQ796" s="859"/>
      <c r="AR796" s="859"/>
      <c r="AS796" s="859"/>
      <c r="AT796" s="859"/>
      <c r="AU796" s="859"/>
      <c r="AV796" s="859"/>
      <c r="AW796" s="859"/>
      <c r="AX796" s="859"/>
      <c r="AY796" s="859"/>
      <c r="AZ796" s="859"/>
      <c r="BA796" s="859"/>
      <c r="BB796" s="859"/>
      <c r="BC796" s="859"/>
      <c r="BD796" s="859"/>
      <c r="BE796" s="859"/>
      <c r="BF796" s="859"/>
      <c r="BG796" s="859"/>
      <c r="BH796" s="859"/>
      <c r="BI796" s="859"/>
      <c r="BJ796" s="859"/>
    </row>
    <row r="797" spans="17:62" s="875" customFormat="1">
      <c r="Q797" s="859"/>
      <c r="R797" s="859"/>
      <c r="S797" s="859"/>
      <c r="T797" s="859"/>
      <c r="U797" s="859"/>
      <c r="V797" s="859"/>
      <c r="W797" s="877"/>
      <c r="X797" s="859"/>
      <c r="Y797" s="859"/>
      <c r="Z797" s="859"/>
      <c r="AA797" s="859"/>
      <c r="AB797" s="859"/>
      <c r="AC797" s="859"/>
      <c r="AD797" s="859"/>
      <c r="AE797" s="859"/>
      <c r="AF797" s="859"/>
      <c r="AG797" s="859"/>
      <c r="AH797" s="859"/>
      <c r="AI797" s="859"/>
      <c r="AJ797" s="859"/>
      <c r="AK797" s="859"/>
      <c r="AL797" s="859"/>
      <c r="AM797" s="859"/>
      <c r="AN797" s="859"/>
      <c r="AO797" s="859"/>
      <c r="AP797" s="859"/>
      <c r="AQ797" s="859"/>
      <c r="AR797" s="859"/>
      <c r="AS797" s="859"/>
      <c r="AT797" s="859"/>
      <c r="AU797" s="859"/>
      <c r="AV797" s="859"/>
      <c r="AW797" s="859"/>
      <c r="AX797" s="859"/>
      <c r="AY797" s="859"/>
      <c r="AZ797" s="859"/>
      <c r="BA797" s="859"/>
      <c r="BB797" s="859"/>
      <c r="BC797" s="859"/>
      <c r="BD797" s="859"/>
      <c r="BE797" s="859"/>
      <c r="BF797" s="859"/>
      <c r="BG797" s="859"/>
      <c r="BH797" s="859"/>
      <c r="BI797" s="859"/>
      <c r="BJ797" s="859"/>
    </row>
    <row r="798" spans="17:62" s="875" customFormat="1">
      <c r="Q798" s="859"/>
      <c r="R798" s="859"/>
      <c r="S798" s="859"/>
      <c r="T798" s="859"/>
      <c r="U798" s="859"/>
      <c r="V798" s="859"/>
      <c r="W798" s="877"/>
      <c r="X798" s="859"/>
      <c r="Y798" s="859"/>
      <c r="Z798" s="859"/>
      <c r="AA798" s="859"/>
      <c r="AB798" s="859"/>
      <c r="AC798" s="859"/>
      <c r="AD798" s="859"/>
      <c r="AE798" s="859"/>
      <c r="AF798" s="859"/>
      <c r="AG798" s="859"/>
      <c r="AH798" s="859"/>
      <c r="AI798" s="859"/>
      <c r="AJ798" s="859"/>
      <c r="AK798" s="859"/>
      <c r="AL798" s="859"/>
      <c r="AM798" s="859"/>
      <c r="AN798" s="859"/>
      <c r="AO798" s="859"/>
      <c r="AP798" s="859"/>
      <c r="AQ798" s="859"/>
      <c r="AR798" s="859"/>
      <c r="AS798" s="859"/>
      <c r="AT798" s="859"/>
      <c r="AU798" s="859"/>
      <c r="AV798" s="859"/>
      <c r="AW798" s="859"/>
      <c r="AX798" s="859"/>
      <c r="AY798" s="859"/>
      <c r="AZ798" s="859"/>
      <c r="BA798" s="859"/>
      <c r="BB798" s="859"/>
      <c r="BC798" s="859"/>
      <c r="BD798" s="859"/>
      <c r="BE798" s="859"/>
      <c r="BF798" s="859"/>
      <c r="BG798" s="859"/>
      <c r="BH798" s="859"/>
      <c r="BI798" s="859"/>
      <c r="BJ798" s="859"/>
    </row>
    <row r="799" spans="17:62" s="875" customFormat="1">
      <c r="Q799" s="859"/>
      <c r="R799" s="859"/>
      <c r="S799" s="859"/>
      <c r="T799" s="859"/>
      <c r="U799" s="859"/>
      <c r="V799" s="859"/>
      <c r="W799" s="877"/>
      <c r="X799" s="859"/>
      <c r="Y799" s="859"/>
      <c r="Z799" s="859"/>
      <c r="AA799" s="859"/>
      <c r="AB799" s="859"/>
      <c r="AC799" s="859"/>
      <c r="AD799" s="859"/>
      <c r="AE799" s="859"/>
      <c r="AF799" s="859"/>
      <c r="AG799" s="859"/>
      <c r="AH799" s="859"/>
      <c r="AI799" s="859"/>
      <c r="AJ799" s="859"/>
      <c r="AK799" s="859"/>
      <c r="AL799" s="859"/>
      <c r="AM799" s="859"/>
      <c r="AN799" s="859"/>
      <c r="AO799" s="859"/>
      <c r="AP799" s="859"/>
      <c r="AQ799" s="859"/>
      <c r="AR799" s="859"/>
      <c r="AS799" s="859"/>
      <c r="AT799" s="859"/>
      <c r="AU799" s="859"/>
      <c r="AV799" s="859"/>
      <c r="AW799" s="859"/>
      <c r="AX799" s="859"/>
      <c r="AY799" s="859"/>
      <c r="AZ799" s="859"/>
      <c r="BA799" s="859"/>
      <c r="BB799" s="859"/>
      <c r="BC799" s="859"/>
      <c r="BD799" s="859"/>
      <c r="BE799" s="859"/>
      <c r="BF799" s="859"/>
      <c r="BG799" s="859"/>
      <c r="BH799" s="859"/>
      <c r="BI799" s="859"/>
      <c r="BJ799" s="859"/>
    </row>
    <row r="800" spans="17:62" s="875" customFormat="1">
      <c r="Q800" s="859"/>
      <c r="R800" s="859"/>
      <c r="S800" s="859"/>
      <c r="T800" s="859"/>
      <c r="U800" s="859"/>
      <c r="V800" s="859"/>
      <c r="W800" s="877"/>
      <c r="X800" s="859"/>
      <c r="Y800" s="859"/>
      <c r="Z800" s="859"/>
      <c r="AA800" s="859"/>
      <c r="AB800" s="859"/>
      <c r="AC800" s="859"/>
      <c r="AD800" s="859"/>
      <c r="AE800" s="859"/>
      <c r="AF800" s="859"/>
      <c r="AG800" s="859"/>
      <c r="AH800" s="859"/>
      <c r="AI800" s="859"/>
      <c r="AJ800" s="859"/>
      <c r="AK800" s="859"/>
      <c r="AL800" s="859"/>
      <c r="AM800" s="859"/>
      <c r="AN800" s="859"/>
      <c r="AO800" s="859"/>
      <c r="AP800" s="859"/>
      <c r="AQ800" s="859"/>
      <c r="AR800" s="859"/>
      <c r="AS800" s="859"/>
      <c r="AT800" s="859"/>
      <c r="AU800" s="859"/>
      <c r="AV800" s="859"/>
      <c r="AW800" s="859"/>
      <c r="AX800" s="859"/>
      <c r="AY800" s="859"/>
      <c r="AZ800" s="859"/>
      <c r="BA800" s="859"/>
      <c r="BB800" s="859"/>
      <c r="BC800" s="859"/>
      <c r="BD800" s="859"/>
      <c r="BE800" s="859"/>
      <c r="BF800" s="859"/>
      <c r="BG800" s="859"/>
      <c r="BH800" s="859"/>
      <c r="BI800" s="859"/>
      <c r="BJ800" s="859"/>
    </row>
    <row r="801" spans="17:62" s="875" customFormat="1">
      <c r="Q801" s="859"/>
      <c r="R801" s="859"/>
      <c r="S801" s="859"/>
      <c r="T801" s="859"/>
      <c r="U801" s="859"/>
      <c r="V801" s="859"/>
      <c r="W801" s="877"/>
      <c r="X801" s="859"/>
      <c r="Y801" s="859"/>
      <c r="Z801" s="859"/>
      <c r="AA801" s="859"/>
      <c r="AB801" s="859"/>
      <c r="AC801" s="859"/>
      <c r="AD801" s="859"/>
      <c r="AE801" s="859"/>
      <c r="AF801" s="859"/>
      <c r="AG801" s="859"/>
      <c r="AH801" s="859"/>
      <c r="AI801" s="859"/>
      <c r="AJ801" s="859"/>
      <c r="AK801" s="859"/>
      <c r="AL801" s="859"/>
      <c r="AM801" s="859"/>
      <c r="AN801" s="859"/>
      <c r="AO801" s="859"/>
      <c r="AP801" s="859"/>
      <c r="AQ801" s="859"/>
      <c r="AR801" s="859"/>
      <c r="AS801" s="859"/>
      <c r="AT801" s="859"/>
      <c r="AU801" s="859"/>
      <c r="AV801" s="859"/>
      <c r="AW801" s="859"/>
      <c r="AX801" s="859"/>
      <c r="AY801" s="859"/>
      <c r="AZ801" s="859"/>
      <c r="BA801" s="859"/>
      <c r="BB801" s="859"/>
      <c r="BC801" s="859"/>
      <c r="BD801" s="859"/>
      <c r="BE801" s="859"/>
      <c r="BF801" s="859"/>
      <c r="BG801" s="859"/>
      <c r="BH801" s="859"/>
      <c r="BI801" s="859"/>
      <c r="BJ801" s="859"/>
    </row>
    <row r="802" spans="17:62" s="875" customFormat="1">
      <c r="Q802" s="859"/>
      <c r="R802" s="859"/>
      <c r="S802" s="859"/>
      <c r="T802" s="859"/>
      <c r="U802" s="859"/>
      <c r="V802" s="859"/>
      <c r="W802" s="877"/>
      <c r="X802" s="859"/>
      <c r="Y802" s="859"/>
      <c r="Z802" s="859"/>
      <c r="AA802" s="859"/>
      <c r="AB802" s="859"/>
      <c r="AC802" s="859"/>
      <c r="AD802" s="859"/>
      <c r="AE802" s="859"/>
      <c r="AF802" s="859"/>
      <c r="AG802" s="859"/>
      <c r="AH802" s="859"/>
      <c r="AI802" s="859"/>
      <c r="AJ802" s="859"/>
      <c r="AK802" s="859"/>
      <c r="AL802" s="859"/>
      <c r="AM802" s="859"/>
      <c r="AN802" s="859"/>
      <c r="AO802" s="859"/>
      <c r="AP802" s="859"/>
      <c r="AQ802" s="859"/>
      <c r="AR802" s="859"/>
      <c r="AS802" s="859"/>
      <c r="AT802" s="859"/>
      <c r="AU802" s="859"/>
      <c r="AV802" s="859"/>
      <c r="AW802" s="859"/>
      <c r="AX802" s="859"/>
      <c r="AY802" s="859"/>
      <c r="AZ802" s="859"/>
      <c r="BA802" s="859"/>
      <c r="BB802" s="859"/>
      <c r="BC802" s="859"/>
      <c r="BD802" s="859"/>
      <c r="BE802" s="859"/>
      <c r="BF802" s="859"/>
      <c r="BG802" s="859"/>
      <c r="BH802" s="859"/>
      <c r="BI802" s="859"/>
      <c r="BJ802" s="859"/>
    </row>
    <row r="803" spans="17:62" s="875" customFormat="1">
      <c r="Q803" s="859"/>
      <c r="R803" s="859"/>
      <c r="S803" s="859"/>
      <c r="T803" s="859"/>
      <c r="U803" s="859"/>
      <c r="V803" s="859"/>
      <c r="W803" s="877"/>
      <c r="X803" s="859"/>
      <c r="Y803" s="859"/>
      <c r="Z803" s="859"/>
      <c r="AA803" s="859"/>
      <c r="AB803" s="859"/>
      <c r="AC803" s="859"/>
      <c r="AD803" s="859"/>
      <c r="AE803" s="859"/>
      <c r="AF803" s="859"/>
      <c r="AG803" s="859"/>
      <c r="AH803" s="859"/>
      <c r="AI803" s="859"/>
      <c r="AJ803" s="859"/>
      <c r="AK803" s="859"/>
      <c r="AL803" s="859"/>
      <c r="AM803" s="859"/>
      <c r="AN803" s="859"/>
      <c r="AO803" s="859"/>
      <c r="AP803" s="859"/>
      <c r="AQ803" s="859"/>
      <c r="AR803" s="859"/>
      <c r="AS803" s="859"/>
      <c r="AT803" s="859"/>
      <c r="AU803" s="859"/>
      <c r="AV803" s="859"/>
      <c r="AW803" s="859"/>
      <c r="AX803" s="859"/>
      <c r="AY803" s="859"/>
      <c r="AZ803" s="859"/>
      <c r="BA803" s="859"/>
      <c r="BB803" s="859"/>
      <c r="BC803" s="859"/>
      <c r="BD803" s="859"/>
      <c r="BE803" s="859"/>
      <c r="BF803" s="859"/>
      <c r="BG803" s="859"/>
      <c r="BH803" s="859"/>
      <c r="BI803" s="859"/>
      <c r="BJ803" s="859"/>
    </row>
    <row r="804" spans="17:62" s="875" customFormat="1">
      <c r="Q804" s="859"/>
      <c r="R804" s="859"/>
      <c r="S804" s="859"/>
      <c r="T804" s="859"/>
      <c r="U804" s="859"/>
      <c r="V804" s="859"/>
      <c r="W804" s="877"/>
      <c r="X804" s="859"/>
      <c r="Y804" s="859"/>
      <c r="Z804" s="859"/>
      <c r="AA804" s="859"/>
      <c r="AB804" s="859"/>
      <c r="AC804" s="859"/>
      <c r="AD804" s="859"/>
      <c r="AE804" s="859"/>
      <c r="AF804" s="859"/>
      <c r="AG804" s="859"/>
      <c r="AH804" s="859"/>
      <c r="AI804" s="859"/>
      <c r="AJ804" s="859"/>
      <c r="AK804" s="859"/>
      <c r="AL804" s="859"/>
      <c r="AM804" s="859"/>
      <c r="AN804" s="859"/>
      <c r="AO804" s="859"/>
      <c r="AP804" s="859"/>
      <c r="AQ804" s="859"/>
      <c r="AR804" s="859"/>
      <c r="AS804" s="859"/>
      <c r="AT804" s="859"/>
      <c r="AU804" s="859"/>
      <c r="AV804" s="859"/>
      <c r="AW804" s="859"/>
      <c r="AX804" s="859"/>
      <c r="AY804" s="859"/>
      <c r="AZ804" s="859"/>
      <c r="BA804" s="859"/>
      <c r="BB804" s="859"/>
      <c r="BC804" s="859"/>
      <c r="BD804" s="859"/>
      <c r="BE804" s="859"/>
      <c r="BF804" s="859"/>
      <c r="BG804" s="859"/>
      <c r="BH804" s="859"/>
      <c r="BI804" s="859"/>
      <c r="BJ804" s="859"/>
    </row>
    <row r="805" spans="17:62" s="875" customFormat="1">
      <c r="Q805" s="859"/>
      <c r="R805" s="859"/>
      <c r="S805" s="859"/>
      <c r="T805" s="859"/>
      <c r="U805" s="859"/>
      <c r="V805" s="859"/>
      <c r="W805" s="877"/>
      <c r="X805" s="859"/>
      <c r="Y805" s="859"/>
      <c r="Z805" s="859"/>
      <c r="AA805" s="859"/>
      <c r="AB805" s="859"/>
      <c r="AC805" s="859"/>
      <c r="AD805" s="859"/>
      <c r="AE805" s="859"/>
      <c r="AF805" s="859"/>
      <c r="AG805" s="859"/>
      <c r="AH805" s="859"/>
      <c r="AI805" s="859"/>
      <c r="AJ805" s="859"/>
      <c r="AK805" s="859"/>
      <c r="AL805" s="859"/>
      <c r="AM805" s="859"/>
      <c r="AN805" s="859"/>
      <c r="AO805" s="859"/>
      <c r="AP805" s="859"/>
      <c r="AQ805" s="859"/>
      <c r="AR805" s="859"/>
      <c r="AS805" s="859"/>
      <c r="AT805" s="859"/>
      <c r="AU805" s="859"/>
      <c r="AV805" s="859"/>
      <c r="AW805" s="859"/>
      <c r="AX805" s="859"/>
      <c r="AY805" s="859"/>
      <c r="AZ805" s="859"/>
      <c r="BA805" s="859"/>
      <c r="BB805" s="859"/>
      <c r="BC805" s="859"/>
      <c r="BD805" s="859"/>
      <c r="BE805" s="859"/>
      <c r="BF805" s="859"/>
      <c r="BG805" s="859"/>
      <c r="BH805" s="859"/>
      <c r="BI805" s="859"/>
      <c r="BJ805" s="859"/>
    </row>
    <row r="806" spans="17:62" s="875" customFormat="1">
      <c r="Q806" s="859"/>
      <c r="R806" s="859"/>
      <c r="S806" s="859"/>
      <c r="T806" s="859"/>
      <c r="U806" s="859"/>
      <c r="V806" s="859"/>
      <c r="W806" s="877"/>
      <c r="X806" s="859"/>
      <c r="Y806" s="859"/>
      <c r="Z806" s="859"/>
      <c r="AA806" s="859"/>
      <c r="AB806" s="859"/>
      <c r="AC806" s="859"/>
      <c r="AD806" s="859"/>
      <c r="AE806" s="859"/>
      <c r="AF806" s="859"/>
      <c r="AG806" s="859"/>
      <c r="AH806" s="859"/>
      <c r="AI806" s="859"/>
      <c r="AJ806" s="859"/>
      <c r="AK806" s="859"/>
      <c r="AL806" s="859"/>
      <c r="AM806" s="859"/>
      <c r="AN806" s="859"/>
      <c r="AO806" s="859"/>
      <c r="AP806" s="859"/>
      <c r="AQ806" s="859"/>
      <c r="AR806" s="859"/>
      <c r="AS806" s="859"/>
      <c r="AT806" s="859"/>
      <c r="AU806" s="859"/>
      <c r="AV806" s="859"/>
      <c r="AW806" s="859"/>
      <c r="AX806" s="859"/>
      <c r="AY806" s="859"/>
      <c r="AZ806" s="859"/>
      <c r="BA806" s="859"/>
      <c r="BB806" s="859"/>
      <c r="BC806" s="859"/>
      <c r="BD806" s="859"/>
      <c r="BE806" s="859"/>
      <c r="BF806" s="859"/>
      <c r="BG806" s="859"/>
      <c r="BH806" s="859"/>
      <c r="BI806" s="859"/>
      <c r="BJ806" s="859"/>
    </row>
    <row r="807" spans="17:62" s="875" customFormat="1">
      <c r="Q807" s="859"/>
      <c r="R807" s="859"/>
      <c r="S807" s="859"/>
      <c r="T807" s="859"/>
      <c r="U807" s="859"/>
      <c r="V807" s="859"/>
      <c r="W807" s="877"/>
      <c r="X807" s="859"/>
      <c r="Y807" s="859"/>
      <c r="Z807" s="859"/>
      <c r="AA807" s="859"/>
      <c r="AB807" s="859"/>
      <c r="AC807" s="859"/>
      <c r="AD807" s="859"/>
      <c r="AE807" s="859"/>
      <c r="AF807" s="859"/>
      <c r="AG807" s="859"/>
      <c r="AH807" s="859"/>
      <c r="AI807" s="859"/>
      <c r="AJ807" s="859"/>
      <c r="AK807" s="859"/>
      <c r="AL807" s="859"/>
      <c r="AM807" s="859"/>
      <c r="AN807" s="859"/>
      <c r="AO807" s="859"/>
      <c r="AP807" s="859"/>
      <c r="AQ807" s="859"/>
      <c r="AR807" s="859"/>
      <c r="AS807" s="859"/>
      <c r="AT807" s="859"/>
      <c r="AU807" s="859"/>
      <c r="AV807" s="859"/>
      <c r="AW807" s="859"/>
      <c r="AX807" s="859"/>
      <c r="AY807" s="859"/>
      <c r="AZ807" s="859"/>
      <c r="BA807" s="859"/>
      <c r="BB807" s="859"/>
      <c r="BC807" s="859"/>
      <c r="BD807" s="859"/>
      <c r="BE807" s="859"/>
      <c r="BF807" s="859"/>
      <c r="BG807" s="859"/>
      <c r="BH807" s="859"/>
      <c r="BI807" s="859"/>
      <c r="BJ807" s="859"/>
    </row>
    <row r="808" spans="17:62" s="875" customFormat="1">
      <c r="Q808" s="859"/>
      <c r="R808" s="859"/>
      <c r="S808" s="859"/>
      <c r="T808" s="859"/>
      <c r="U808" s="859"/>
      <c r="V808" s="859"/>
      <c r="W808" s="877"/>
      <c r="X808" s="859"/>
      <c r="Y808" s="859"/>
      <c r="Z808" s="859"/>
      <c r="AA808" s="859"/>
      <c r="AB808" s="859"/>
      <c r="AC808" s="859"/>
      <c r="AD808" s="859"/>
      <c r="AE808" s="859"/>
      <c r="AF808" s="859"/>
      <c r="AG808" s="859"/>
      <c r="AH808" s="859"/>
      <c r="AI808" s="859"/>
      <c r="AJ808" s="859"/>
      <c r="AK808" s="859"/>
      <c r="AL808" s="859"/>
      <c r="AM808" s="859"/>
      <c r="AN808" s="859"/>
      <c r="AO808" s="859"/>
      <c r="AP808" s="859"/>
      <c r="AQ808" s="859"/>
      <c r="AR808" s="859"/>
      <c r="AS808" s="859"/>
      <c r="AT808" s="859"/>
      <c r="AU808" s="859"/>
      <c r="AV808" s="859"/>
      <c r="AW808" s="859"/>
      <c r="AX808" s="859"/>
      <c r="AY808" s="859"/>
      <c r="AZ808" s="859"/>
      <c r="BA808" s="859"/>
      <c r="BB808" s="859"/>
      <c r="BC808" s="859"/>
      <c r="BD808" s="859"/>
      <c r="BE808" s="859"/>
      <c r="BF808" s="859"/>
      <c r="BG808" s="859"/>
      <c r="BH808" s="859"/>
      <c r="BI808" s="859"/>
      <c r="BJ808" s="859"/>
    </row>
    <row r="809" spans="17:62" s="875" customFormat="1">
      <c r="Q809" s="859"/>
      <c r="R809" s="859"/>
      <c r="S809" s="859"/>
      <c r="T809" s="859"/>
      <c r="U809" s="859"/>
      <c r="V809" s="859"/>
      <c r="W809" s="877"/>
      <c r="X809" s="859"/>
      <c r="Y809" s="859"/>
      <c r="Z809" s="859"/>
      <c r="AA809" s="859"/>
      <c r="AB809" s="859"/>
      <c r="AC809" s="859"/>
      <c r="AD809" s="859"/>
      <c r="AE809" s="859"/>
      <c r="AF809" s="859"/>
      <c r="AG809" s="859"/>
      <c r="AH809" s="859"/>
      <c r="AI809" s="859"/>
      <c r="AJ809" s="859"/>
      <c r="AK809" s="859"/>
      <c r="AL809" s="859"/>
      <c r="AM809" s="859"/>
      <c r="AN809" s="859"/>
      <c r="AO809" s="859"/>
      <c r="AP809" s="859"/>
      <c r="AQ809" s="859"/>
      <c r="AR809" s="859"/>
      <c r="AS809" s="859"/>
      <c r="AT809" s="859"/>
      <c r="AU809" s="859"/>
      <c r="AV809" s="859"/>
      <c r="AW809" s="859"/>
      <c r="AX809" s="859"/>
      <c r="AY809" s="859"/>
      <c r="AZ809" s="859"/>
      <c r="BA809" s="859"/>
      <c r="BB809" s="859"/>
      <c r="BC809" s="859"/>
      <c r="BD809" s="859"/>
      <c r="BE809" s="859"/>
      <c r="BF809" s="859"/>
      <c r="BG809" s="859"/>
      <c r="BH809" s="859"/>
      <c r="BI809" s="859"/>
      <c r="BJ809" s="859"/>
    </row>
    <row r="810" spans="17:62" s="875" customFormat="1">
      <c r="Q810" s="859"/>
      <c r="R810" s="859"/>
      <c r="S810" s="859"/>
      <c r="T810" s="859"/>
      <c r="U810" s="859"/>
      <c r="V810" s="859"/>
      <c r="W810" s="877"/>
      <c r="X810" s="859"/>
      <c r="Y810" s="859"/>
      <c r="Z810" s="859"/>
      <c r="AA810" s="859"/>
      <c r="AB810" s="859"/>
      <c r="AC810" s="859"/>
      <c r="AD810" s="859"/>
      <c r="AE810" s="859"/>
      <c r="AF810" s="859"/>
      <c r="AG810" s="859"/>
      <c r="AH810" s="859"/>
      <c r="AI810" s="859"/>
      <c r="AJ810" s="859"/>
      <c r="AK810" s="859"/>
      <c r="AL810" s="859"/>
      <c r="AM810" s="859"/>
      <c r="AN810" s="859"/>
      <c r="AO810" s="859"/>
      <c r="AP810" s="859"/>
      <c r="AQ810" s="859"/>
      <c r="AR810" s="859"/>
      <c r="AS810" s="859"/>
      <c r="AT810" s="859"/>
      <c r="AU810" s="859"/>
      <c r="AV810" s="859"/>
      <c r="AW810" s="859"/>
      <c r="AX810" s="859"/>
      <c r="AY810" s="859"/>
      <c r="AZ810" s="859"/>
      <c r="BA810" s="859"/>
      <c r="BB810" s="859"/>
      <c r="BC810" s="859"/>
      <c r="BD810" s="859"/>
      <c r="BE810" s="859"/>
      <c r="BF810" s="859"/>
      <c r="BG810" s="859"/>
      <c r="BH810" s="859"/>
      <c r="BI810" s="859"/>
      <c r="BJ810" s="859"/>
    </row>
    <row r="811" spans="17:62" s="875" customFormat="1">
      <c r="Q811" s="859"/>
      <c r="R811" s="859"/>
      <c r="S811" s="859"/>
      <c r="T811" s="859"/>
      <c r="U811" s="859"/>
      <c r="V811" s="859"/>
      <c r="W811" s="877"/>
      <c r="X811" s="859"/>
      <c r="Y811" s="859"/>
      <c r="Z811" s="859"/>
      <c r="AA811" s="859"/>
      <c r="AB811" s="859"/>
      <c r="AC811" s="859"/>
      <c r="AD811" s="859"/>
      <c r="AE811" s="859"/>
      <c r="AF811" s="859"/>
      <c r="AG811" s="859"/>
      <c r="AH811" s="859"/>
      <c r="AI811" s="859"/>
      <c r="AJ811" s="859"/>
      <c r="AK811" s="859"/>
      <c r="AL811" s="859"/>
      <c r="AM811" s="859"/>
      <c r="AN811" s="859"/>
      <c r="AO811" s="859"/>
      <c r="AP811" s="859"/>
      <c r="AQ811" s="859"/>
      <c r="AR811" s="859"/>
      <c r="AS811" s="859"/>
      <c r="AT811" s="859"/>
      <c r="AU811" s="859"/>
      <c r="AV811" s="859"/>
      <c r="AW811" s="859"/>
      <c r="AX811" s="859"/>
      <c r="AY811" s="859"/>
      <c r="AZ811" s="859"/>
      <c r="BA811" s="859"/>
      <c r="BB811" s="859"/>
      <c r="BC811" s="859"/>
      <c r="BD811" s="859"/>
      <c r="BE811" s="859"/>
      <c r="BF811" s="859"/>
      <c r="BG811" s="859"/>
      <c r="BH811" s="859"/>
      <c r="BI811" s="859"/>
      <c r="BJ811" s="859"/>
    </row>
    <row r="812" spans="17:62" s="875" customFormat="1">
      <c r="Q812" s="859"/>
      <c r="R812" s="859"/>
      <c r="S812" s="859"/>
      <c r="T812" s="859"/>
      <c r="U812" s="859"/>
      <c r="V812" s="859"/>
      <c r="W812" s="877"/>
      <c r="X812" s="859"/>
      <c r="Y812" s="859"/>
      <c r="Z812" s="859"/>
      <c r="AA812" s="859"/>
      <c r="AB812" s="859"/>
      <c r="AC812" s="859"/>
      <c r="AD812" s="859"/>
      <c r="AE812" s="859"/>
      <c r="AF812" s="859"/>
      <c r="AG812" s="859"/>
      <c r="AH812" s="859"/>
      <c r="AI812" s="859"/>
      <c r="AJ812" s="859"/>
      <c r="AK812" s="859"/>
      <c r="AL812" s="859"/>
      <c r="AM812" s="859"/>
      <c r="AN812" s="859"/>
      <c r="AO812" s="859"/>
      <c r="AP812" s="859"/>
      <c r="AQ812" s="859"/>
      <c r="AR812" s="859"/>
      <c r="AS812" s="859"/>
      <c r="AT812" s="859"/>
      <c r="AU812" s="859"/>
      <c r="AV812" s="859"/>
      <c r="AW812" s="859"/>
      <c r="AX812" s="859"/>
      <c r="AY812" s="859"/>
      <c r="AZ812" s="859"/>
      <c r="BA812" s="859"/>
      <c r="BB812" s="859"/>
      <c r="BC812" s="859"/>
      <c r="BD812" s="859"/>
      <c r="BE812" s="859"/>
      <c r="BF812" s="859"/>
      <c r="BG812" s="859"/>
      <c r="BH812" s="859"/>
      <c r="BI812" s="859"/>
      <c r="BJ812" s="859"/>
    </row>
    <row r="813" spans="17:62" s="875" customFormat="1">
      <c r="Q813" s="859"/>
      <c r="R813" s="859"/>
      <c r="S813" s="859"/>
      <c r="T813" s="859"/>
      <c r="U813" s="859"/>
      <c r="V813" s="859"/>
      <c r="W813" s="877"/>
      <c r="X813" s="859"/>
      <c r="Y813" s="859"/>
      <c r="Z813" s="859"/>
      <c r="AA813" s="859"/>
      <c r="AB813" s="859"/>
      <c r="AC813" s="859"/>
      <c r="AD813" s="859"/>
      <c r="AE813" s="859"/>
      <c r="AF813" s="859"/>
      <c r="AG813" s="859"/>
      <c r="AH813" s="859"/>
      <c r="AI813" s="859"/>
      <c r="AJ813" s="859"/>
      <c r="AK813" s="859"/>
      <c r="AL813" s="859"/>
      <c r="AM813" s="859"/>
      <c r="AN813" s="859"/>
      <c r="AO813" s="859"/>
      <c r="AP813" s="859"/>
      <c r="AQ813" s="859"/>
      <c r="AR813" s="859"/>
      <c r="AS813" s="859"/>
      <c r="AT813" s="859"/>
      <c r="AU813" s="859"/>
      <c r="AV813" s="859"/>
      <c r="AW813" s="859"/>
      <c r="AX813" s="859"/>
      <c r="AY813" s="859"/>
      <c r="AZ813" s="859"/>
      <c r="BA813" s="859"/>
      <c r="BB813" s="859"/>
      <c r="BC813" s="859"/>
      <c r="BD813" s="859"/>
      <c r="BE813" s="859"/>
      <c r="BF813" s="859"/>
      <c r="BG813" s="859"/>
      <c r="BH813" s="859"/>
      <c r="BI813" s="859"/>
      <c r="BJ813" s="859"/>
    </row>
    <row r="814" spans="17:62" s="875" customFormat="1">
      <c r="Q814" s="859"/>
      <c r="R814" s="859"/>
      <c r="S814" s="859"/>
      <c r="T814" s="859"/>
      <c r="U814" s="859"/>
      <c r="V814" s="859"/>
      <c r="W814" s="877"/>
      <c r="X814" s="859"/>
      <c r="Y814" s="859"/>
      <c r="Z814" s="859"/>
      <c r="AA814" s="859"/>
      <c r="AB814" s="859"/>
      <c r="AC814" s="859"/>
      <c r="AD814" s="859"/>
      <c r="AE814" s="859"/>
      <c r="AF814" s="859"/>
      <c r="AG814" s="859"/>
      <c r="AH814" s="859"/>
      <c r="AI814" s="859"/>
      <c r="AJ814" s="859"/>
      <c r="AK814" s="859"/>
      <c r="AL814" s="859"/>
      <c r="AM814" s="859"/>
      <c r="AN814" s="859"/>
      <c r="AO814" s="859"/>
      <c r="AP814" s="859"/>
      <c r="AQ814" s="859"/>
      <c r="AR814" s="859"/>
      <c r="AS814" s="859"/>
      <c r="AT814" s="859"/>
      <c r="AU814" s="859"/>
      <c r="AV814" s="859"/>
      <c r="AW814" s="859"/>
      <c r="AX814" s="859"/>
      <c r="AY814" s="859"/>
      <c r="AZ814" s="859"/>
      <c r="BA814" s="859"/>
      <c r="BB814" s="859"/>
      <c r="BC814" s="859"/>
      <c r="BD814" s="859"/>
      <c r="BE814" s="859"/>
      <c r="BF814" s="859"/>
      <c r="BG814" s="859"/>
      <c r="BH814" s="859"/>
      <c r="BI814" s="859"/>
      <c r="BJ814" s="859"/>
    </row>
    <row r="815" spans="17:62" s="875" customFormat="1">
      <c r="Q815" s="859"/>
      <c r="R815" s="859"/>
      <c r="S815" s="859"/>
      <c r="T815" s="859"/>
      <c r="U815" s="859"/>
      <c r="V815" s="859"/>
      <c r="W815" s="877"/>
      <c r="X815" s="859"/>
      <c r="Y815" s="859"/>
      <c r="Z815" s="859"/>
      <c r="AA815" s="859"/>
      <c r="AB815" s="859"/>
      <c r="AC815" s="859"/>
      <c r="AD815" s="859"/>
      <c r="AE815" s="859"/>
      <c r="AF815" s="859"/>
      <c r="AG815" s="859"/>
      <c r="AH815" s="859"/>
      <c r="AI815" s="859"/>
      <c r="AJ815" s="859"/>
      <c r="AK815" s="859"/>
      <c r="AL815" s="859"/>
      <c r="AM815" s="859"/>
      <c r="AN815" s="859"/>
      <c r="AO815" s="859"/>
      <c r="AP815" s="859"/>
      <c r="AQ815" s="859"/>
      <c r="AR815" s="859"/>
      <c r="AS815" s="859"/>
      <c r="AT815" s="859"/>
      <c r="AU815" s="859"/>
      <c r="AV815" s="859"/>
      <c r="AW815" s="859"/>
      <c r="AX815" s="859"/>
      <c r="AY815" s="859"/>
      <c r="AZ815" s="859"/>
      <c r="BA815" s="859"/>
      <c r="BB815" s="859"/>
      <c r="BC815" s="859"/>
      <c r="BD815" s="859"/>
      <c r="BE815" s="859"/>
      <c r="BF815" s="859"/>
      <c r="BG815" s="859"/>
      <c r="BH815" s="859"/>
      <c r="BI815" s="859"/>
      <c r="BJ815" s="859"/>
    </row>
    <row r="816" spans="17:62" s="875" customFormat="1">
      <c r="Q816" s="859"/>
      <c r="R816" s="859"/>
      <c r="S816" s="859"/>
      <c r="T816" s="859"/>
      <c r="U816" s="859"/>
      <c r="V816" s="859"/>
      <c r="W816" s="877"/>
      <c r="X816" s="859"/>
      <c r="Y816" s="859"/>
      <c r="Z816" s="859"/>
      <c r="AA816" s="859"/>
      <c r="AB816" s="859"/>
      <c r="AC816" s="859"/>
      <c r="AD816" s="859"/>
      <c r="AE816" s="859"/>
      <c r="AF816" s="859"/>
      <c r="AG816" s="859"/>
      <c r="AH816" s="859"/>
      <c r="AI816" s="859"/>
      <c r="AJ816" s="859"/>
      <c r="AK816" s="859"/>
      <c r="AL816" s="859"/>
      <c r="AM816" s="859"/>
      <c r="AN816" s="859"/>
      <c r="AO816" s="859"/>
      <c r="AP816" s="859"/>
      <c r="AQ816" s="859"/>
      <c r="AR816" s="859"/>
      <c r="AS816" s="859"/>
      <c r="AT816" s="859"/>
      <c r="AU816" s="859"/>
      <c r="AV816" s="859"/>
      <c r="AW816" s="859"/>
      <c r="AX816" s="859"/>
      <c r="AY816" s="859"/>
      <c r="AZ816" s="859"/>
      <c r="BA816" s="859"/>
      <c r="BB816" s="859"/>
      <c r="BC816" s="859"/>
      <c r="BD816" s="859"/>
      <c r="BE816" s="859"/>
      <c r="BF816" s="859"/>
      <c r="BG816" s="859"/>
      <c r="BH816" s="859"/>
      <c r="BI816" s="859"/>
      <c r="BJ816" s="859"/>
    </row>
    <row r="817" spans="17:62" s="875" customFormat="1">
      <c r="Q817" s="859"/>
      <c r="R817" s="859"/>
      <c r="S817" s="859"/>
      <c r="T817" s="859"/>
      <c r="U817" s="859"/>
      <c r="V817" s="859"/>
      <c r="W817" s="877"/>
      <c r="X817" s="859"/>
      <c r="Y817" s="859"/>
      <c r="Z817" s="859"/>
      <c r="AA817" s="859"/>
      <c r="AB817" s="859"/>
      <c r="AC817" s="859"/>
      <c r="AD817" s="859"/>
      <c r="AE817" s="859"/>
      <c r="AF817" s="859"/>
      <c r="AG817" s="859"/>
      <c r="AH817" s="859"/>
      <c r="AI817" s="859"/>
      <c r="AJ817" s="859"/>
      <c r="AK817" s="859"/>
      <c r="AL817" s="859"/>
      <c r="AM817" s="859"/>
      <c r="AN817" s="859"/>
      <c r="AO817" s="859"/>
      <c r="AP817" s="859"/>
      <c r="AQ817" s="859"/>
      <c r="AR817" s="859"/>
      <c r="AS817" s="859"/>
      <c r="AT817" s="859"/>
      <c r="AU817" s="859"/>
      <c r="AV817" s="859"/>
      <c r="AW817" s="859"/>
      <c r="AX817" s="859"/>
      <c r="AY817" s="859"/>
      <c r="AZ817" s="859"/>
      <c r="BA817" s="859"/>
      <c r="BB817" s="859"/>
      <c r="BC817" s="859"/>
      <c r="BD817" s="859"/>
      <c r="BE817" s="859"/>
      <c r="BF817" s="859"/>
      <c r="BG817" s="859"/>
      <c r="BH817" s="859"/>
      <c r="BI817" s="859"/>
      <c r="BJ817" s="859"/>
    </row>
    <row r="818" spans="17:62" s="875" customFormat="1">
      <c r="Q818" s="859"/>
      <c r="R818" s="859"/>
      <c r="S818" s="859"/>
      <c r="T818" s="859"/>
      <c r="U818" s="859"/>
      <c r="V818" s="859"/>
      <c r="W818" s="877"/>
      <c r="X818" s="859"/>
      <c r="Y818" s="859"/>
      <c r="Z818" s="859"/>
      <c r="AA818" s="859"/>
      <c r="AB818" s="859"/>
      <c r="AC818" s="859"/>
      <c r="AD818" s="859"/>
      <c r="AE818" s="859"/>
      <c r="AF818" s="859"/>
      <c r="AG818" s="859"/>
      <c r="AH818" s="859"/>
      <c r="AI818" s="859"/>
      <c r="AJ818" s="859"/>
      <c r="AK818" s="859"/>
      <c r="AL818" s="859"/>
      <c r="AM818" s="859"/>
      <c r="AN818" s="859"/>
      <c r="AO818" s="859"/>
      <c r="AP818" s="859"/>
      <c r="AQ818" s="859"/>
      <c r="AR818" s="859"/>
      <c r="AS818" s="859"/>
      <c r="AT818" s="859"/>
      <c r="AU818" s="859"/>
      <c r="AV818" s="859"/>
      <c r="AW818" s="859"/>
      <c r="AX818" s="859"/>
      <c r="AY818" s="859"/>
      <c r="AZ818" s="859"/>
      <c r="BA818" s="859"/>
      <c r="BB818" s="859"/>
      <c r="BC818" s="859"/>
      <c r="BD818" s="859"/>
      <c r="BE818" s="859"/>
      <c r="BF818" s="859"/>
      <c r="BG818" s="859"/>
      <c r="BH818" s="859"/>
      <c r="BI818" s="859"/>
      <c r="BJ818" s="859"/>
    </row>
    <row r="819" spans="17:62" s="875" customFormat="1">
      <c r="Q819" s="859"/>
      <c r="R819" s="859"/>
      <c r="S819" s="859"/>
      <c r="T819" s="859"/>
      <c r="U819" s="859"/>
      <c r="V819" s="859"/>
      <c r="W819" s="877"/>
      <c r="X819" s="859"/>
      <c r="Y819" s="859"/>
      <c r="Z819" s="859"/>
      <c r="AA819" s="859"/>
      <c r="AB819" s="859"/>
      <c r="AC819" s="859"/>
      <c r="AD819" s="859"/>
      <c r="AE819" s="859"/>
      <c r="AF819" s="859"/>
      <c r="AG819" s="859"/>
      <c r="AH819" s="859"/>
      <c r="AI819" s="859"/>
      <c r="AJ819" s="859"/>
      <c r="AK819" s="859"/>
      <c r="AL819" s="859"/>
      <c r="AM819" s="859"/>
      <c r="AN819" s="859"/>
      <c r="AO819" s="859"/>
      <c r="AP819" s="859"/>
      <c r="AQ819" s="859"/>
      <c r="AR819" s="859"/>
      <c r="AS819" s="859"/>
      <c r="AT819" s="859"/>
      <c r="AU819" s="859"/>
      <c r="AV819" s="859"/>
      <c r="AW819" s="859"/>
      <c r="AX819" s="859"/>
      <c r="AY819" s="859"/>
      <c r="AZ819" s="859"/>
      <c r="BA819" s="859"/>
      <c r="BB819" s="859"/>
      <c r="BC819" s="859"/>
      <c r="BD819" s="859"/>
      <c r="BE819" s="859"/>
      <c r="BF819" s="859"/>
      <c r="BG819" s="859"/>
      <c r="BH819" s="859"/>
      <c r="BI819" s="859"/>
      <c r="BJ819" s="859"/>
    </row>
    <row r="820" spans="17:62" s="875" customFormat="1">
      <c r="Q820" s="859"/>
      <c r="R820" s="859"/>
      <c r="S820" s="859"/>
      <c r="T820" s="859"/>
      <c r="U820" s="859"/>
      <c r="V820" s="859"/>
      <c r="W820" s="877"/>
      <c r="X820" s="859"/>
      <c r="Y820" s="859"/>
      <c r="Z820" s="859"/>
      <c r="AA820" s="859"/>
      <c r="AB820" s="859"/>
      <c r="AC820" s="859"/>
      <c r="AD820" s="859"/>
      <c r="AE820" s="859"/>
      <c r="AF820" s="859"/>
      <c r="AG820" s="859"/>
      <c r="AH820" s="859"/>
      <c r="AI820" s="859"/>
      <c r="AJ820" s="859"/>
      <c r="AK820" s="859"/>
      <c r="AL820" s="859"/>
      <c r="AM820" s="859"/>
      <c r="AN820" s="859"/>
      <c r="AO820" s="859"/>
      <c r="AP820" s="859"/>
      <c r="AQ820" s="859"/>
      <c r="AR820" s="859"/>
      <c r="AS820" s="859"/>
      <c r="AT820" s="859"/>
      <c r="AU820" s="859"/>
      <c r="AV820" s="859"/>
      <c r="AW820" s="859"/>
      <c r="AX820" s="859"/>
      <c r="AY820" s="859"/>
      <c r="AZ820" s="859"/>
      <c r="BA820" s="859"/>
      <c r="BB820" s="859"/>
      <c r="BC820" s="859"/>
      <c r="BD820" s="859"/>
      <c r="BE820" s="859"/>
      <c r="BF820" s="859"/>
      <c r="BG820" s="859"/>
      <c r="BH820" s="859"/>
      <c r="BI820" s="859"/>
      <c r="BJ820" s="859"/>
    </row>
    <row r="821" spans="17:62" s="875" customFormat="1">
      <c r="Q821" s="859"/>
      <c r="R821" s="859"/>
      <c r="S821" s="859"/>
      <c r="T821" s="859"/>
      <c r="U821" s="859"/>
      <c r="V821" s="859"/>
      <c r="W821" s="877"/>
      <c r="X821" s="859"/>
      <c r="Y821" s="859"/>
      <c r="Z821" s="859"/>
      <c r="AA821" s="859"/>
      <c r="AB821" s="859"/>
      <c r="AC821" s="859"/>
      <c r="AD821" s="859"/>
      <c r="AE821" s="859"/>
      <c r="AF821" s="859"/>
      <c r="AG821" s="859"/>
      <c r="AH821" s="859"/>
      <c r="AI821" s="859"/>
      <c r="AJ821" s="859"/>
      <c r="AK821" s="859"/>
      <c r="AL821" s="859"/>
      <c r="AM821" s="859"/>
      <c r="AN821" s="859"/>
      <c r="AO821" s="859"/>
      <c r="AP821" s="859"/>
      <c r="AQ821" s="859"/>
      <c r="AR821" s="859"/>
      <c r="AS821" s="859"/>
      <c r="AT821" s="859"/>
      <c r="AU821" s="859"/>
      <c r="AV821" s="859"/>
      <c r="AW821" s="859"/>
      <c r="AX821" s="859"/>
      <c r="AY821" s="859"/>
      <c r="AZ821" s="859"/>
      <c r="BA821" s="859"/>
      <c r="BB821" s="859"/>
      <c r="BC821" s="859"/>
      <c r="BD821" s="859"/>
      <c r="BE821" s="859"/>
      <c r="BF821" s="859"/>
      <c r="BG821" s="859"/>
      <c r="BH821" s="859"/>
      <c r="BI821" s="859"/>
      <c r="BJ821" s="859"/>
    </row>
    <row r="822" spans="17:62" s="875" customFormat="1">
      <c r="Q822" s="859"/>
      <c r="R822" s="859"/>
      <c r="S822" s="859"/>
      <c r="T822" s="859"/>
      <c r="U822" s="859"/>
      <c r="V822" s="859"/>
      <c r="W822" s="877"/>
      <c r="X822" s="859"/>
      <c r="Y822" s="859"/>
      <c r="Z822" s="859"/>
      <c r="AA822" s="859"/>
      <c r="AB822" s="859"/>
      <c r="AC822" s="859"/>
      <c r="AD822" s="859"/>
      <c r="AE822" s="859"/>
      <c r="AF822" s="859"/>
      <c r="AG822" s="859"/>
      <c r="AH822" s="859"/>
      <c r="AI822" s="859"/>
      <c r="AJ822" s="859"/>
      <c r="AK822" s="859"/>
      <c r="AL822" s="859"/>
      <c r="AM822" s="859"/>
      <c r="AN822" s="859"/>
      <c r="AO822" s="859"/>
      <c r="AP822" s="859"/>
      <c r="AQ822" s="859"/>
      <c r="AR822" s="859"/>
      <c r="AS822" s="859"/>
      <c r="AT822" s="859"/>
      <c r="AU822" s="859"/>
      <c r="AV822" s="859"/>
      <c r="AW822" s="859"/>
      <c r="AX822" s="859"/>
      <c r="AY822" s="859"/>
      <c r="AZ822" s="859"/>
      <c r="BA822" s="859"/>
      <c r="BB822" s="859"/>
      <c r="BC822" s="859"/>
      <c r="BD822" s="859"/>
      <c r="BE822" s="859"/>
      <c r="BF822" s="859"/>
      <c r="BG822" s="859"/>
      <c r="BH822" s="859"/>
      <c r="BI822" s="859"/>
      <c r="BJ822" s="859"/>
    </row>
    <row r="823" spans="17:62" s="875" customFormat="1">
      <c r="Q823" s="859"/>
      <c r="R823" s="859"/>
      <c r="S823" s="859"/>
      <c r="T823" s="859"/>
      <c r="U823" s="859"/>
      <c r="V823" s="859"/>
      <c r="W823" s="877"/>
      <c r="X823" s="859"/>
      <c r="Y823" s="859"/>
      <c r="Z823" s="859"/>
      <c r="AA823" s="859"/>
      <c r="AB823" s="859"/>
      <c r="AC823" s="859"/>
      <c r="AD823" s="859"/>
      <c r="AE823" s="859"/>
      <c r="AF823" s="859"/>
      <c r="AG823" s="859"/>
      <c r="AH823" s="859"/>
      <c r="AI823" s="859"/>
      <c r="AJ823" s="859"/>
      <c r="AK823" s="859"/>
      <c r="AL823" s="859"/>
      <c r="AM823" s="859"/>
      <c r="AN823" s="859"/>
      <c r="AO823" s="859"/>
      <c r="AP823" s="859"/>
      <c r="AQ823" s="859"/>
      <c r="AR823" s="859"/>
      <c r="AS823" s="859"/>
      <c r="AT823" s="859"/>
      <c r="AU823" s="859"/>
      <c r="AV823" s="859"/>
      <c r="AW823" s="859"/>
      <c r="AX823" s="859"/>
      <c r="AY823" s="859"/>
      <c r="AZ823" s="859"/>
      <c r="BA823" s="859"/>
      <c r="BB823" s="859"/>
      <c r="BC823" s="859"/>
      <c r="BD823" s="859"/>
      <c r="BE823" s="859"/>
      <c r="BF823" s="859"/>
      <c r="BG823" s="859"/>
      <c r="BH823" s="859"/>
      <c r="BI823" s="859"/>
      <c r="BJ823" s="859"/>
    </row>
    <row r="824" spans="17:62" s="875" customFormat="1">
      <c r="Q824" s="859"/>
      <c r="R824" s="859"/>
      <c r="S824" s="859"/>
      <c r="T824" s="859"/>
      <c r="U824" s="859"/>
      <c r="V824" s="859"/>
      <c r="W824" s="877"/>
      <c r="X824" s="859"/>
      <c r="Y824" s="859"/>
      <c r="Z824" s="859"/>
      <c r="AA824" s="859"/>
      <c r="AB824" s="859"/>
      <c r="AC824" s="859"/>
      <c r="AD824" s="859"/>
      <c r="AE824" s="859"/>
      <c r="AF824" s="859"/>
      <c r="AG824" s="859"/>
      <c r="AH824" s="859"/>
      <c r="AI824" s="859"/>
      <c r="AJ824" s="859"/>
      <c r="AK824" s="859"/>
      <c r="AL824" s="859"/>
      <c r="AM824" s="859"/>
      <c r="AN824" s="859"/>
      <c r="AO824" s="859"/>
      <c r="AP824" s="859"/>
      <c r="AQ824" s="859"/>
      <c r="AR824" s="859"/>
      <c r="AS824" s="859"/>
      <c r="AT824" s="859"/>
      <c r="AU824" s="859"/>
      <c r="AV824" s="859"/>
      <c r="AW824" s="859"/>
      <c r="AX824" s="859"/>
      <c r="AY824" s="859"/>
      <c r="AZ824" s="859"/>
      <c r="BA824" s="859"/>
      <c r="BB824" s="859"/>
      <c r="BC824" s="859"/>
      <c r="BD824" s="859"/>
      <c r="BE824" s="859"/>
      <c r="BF824" s="859"/>
      <c r="BG824" s="859"/>
      <c r="BH824" s="859"/>
      <c r="BI824" s="859"/>
      <c r="BJ824" s="859"/>
    </row>
    <row r="825" spans="17:62" s="875" customFormat="1">
      <c r="Q825" s="859"/>
      <c r="R825" s="859"/>
      <c r="S825" s="859"/>
      <c r="T825" s="859"/>
      <c r="U825" s="859"/>
      <c r="V825" s="859"/>
      <c r="W825" s="877"/>
      <c r="X825" s="859"/>
      <c r="Y825" s="859"/>
      <c r="Z825" s="859"/>
      <c r="AA825" s="859"/>
      <c r="AB825" s="859"/>
      <c r="AC825" s="859"/>
      <c r="AD825" s="859"/>
      <c r="AE825" s="859"/>
      <c r="AF825" s="859"/>
      <c r="AG825" s="859"/>
      <c r="AH825" s="859"/>
      <c r="AI825" s="859"/>
      <c r="AJ825" s="859"/>
      <c r="AK825" s="859"/>
      <c r="AL825" s="859"/>
      <c r="AM825" s="859"/>
      <c r="AN825" s="859"/>
      <c r="AO825" s="859"/>
      <c r="AP825" s="859"/>
      <c r="AQ825" s="859"/>
      <c r="AR825" s="859"/>
      <c r="AS825" s="859"/>
      <c r="AT825" s="859"/>
      <c r="AU825" s="859"/>
      <c r="AV825" s="859"/>
      <c r="AW825" s="859"/>
      <c r="AX825" s="859"/>
      <c r="AY825" s="859"/>
      <c r="AZ825" s="859"/>
      <c r="BA825" s="859"/>
      <c r="BB825" s="859"/>
      <c r="BC825" s="859"/>
      <c r="BD825" s="859"/>
      <c r="BE825" s="859"/>
      <c r="BF825" s="859"/>
      <c r="BG825" s="859"/>
      <c r="BH825" s="859"/>
      <c r="BI825" s="859"/>
      <c r="BJ825" s="859"/>
    </row>
    <row r="826" spans="17:62" s="875" customFormat="1">
      <c r="Q826" s="859"/>
      <c r="R826" s="859"/>
      <c r="S826" s="859"/>
      <c r="T826" s="859"/>
      <c r="U826" s="859"/>
      <c r="V826" s="859"/>
      <c r="W826" s="877"/>
      <c r="X826" s="859"/>
      <c r="Y826" s="859"/>
      <c r="Z826" s="859"/>
      <c r="AA826" s="859"/>
      <c r="AB826" s="859"/>
      <c r="AC826" s="859"/>
      <c r="AD826" s="859"/>
      <c r="AE826" s="859"/>
      <c r="AF826" s="859"/>
      <c r="AG826" s="859"/>
      <c r="AH826" s="859"/>
      <c r="AI826" s="859"/>
      <c r="AJ826" s="859"/>
      <c r="AK826" s="859"/>
      <c r="AL826" s="859"/>
      <c r="AM826" s="859"/>
      <c r="AN826" s="859"/>
      <c r="AO826" s="859"/>
      <c r="AP826" s="859"/>
      <c r="AQ826" s="859"/>
      <c r="AR826" s="859"/>
      <c r="AS826" s="859"/>
      <c r="AT826" s="859"/>
      <c r="AU826" s="859"/>
      <c r="AV826" s="859"/>
      <c r="AW826" s="859"/>
      <c r="AX826" s="859"/>
      <c r="AY826" s="859"/>
      <c r="AZ826" s="859"/>
      <c r="BA826" s="859"/>
      <c r="BB826" s="859"/>
      <c r="BC826" s="859"/>
      <c r="BD826" s="859"/>
      <c r="BE826" s="859"/>
      <c r="BF826" s="859"/>
      <c r="BG826" s="859"/>
      <c r="BH826" s="859"/>
      <c r="BI826" s="859"/>
      <c r="BJ826" s="859"/>
    </row>
    <row r="827" spans="17:62" s="875" customFormat="1">
      <c r="Q827" s="859"/>
      <c r="R827" s="859"/>
      <c r="S827" s="859"/>
      <c r="T827" s="859"/>
      <c r="U827" s="859"/>
      <c r="V827" s="859"/>
      <c r="W827" s="877"/>
      <c r="X827" s="859"/>
      <c r="Y827" s="859"/>
      <c r="Z827" s="859"/>
      <c r="AA827" s="859"/>
      <c r="AB827" s="859"/>
      <c r="AC827" s="859"/>
      <c r="AD827" s="859"/>
      <c r="AE827" s="859"/>
      <c r="AF827" s="859"/>
      <c r="AG827" s="859"/>
      <c r="AH827" s="859"/>
      <c r="AI827" s="859"/>
      <c r="AJ827" s="859"/>
      <c r="AK827" s="859"/>
      <c r="AL827" s="859"/>
      <c r="AM827" s="859"/>
      <c r="AN827" s="859"/>
      <c r="AO827" s="859"/>
      <c r="AP827" s="859"/>
      <c r="AQ827" s="859"/>
      <c r="AR827" s="859"/>
      <c r="AS827" s="859"/>
      <c r="AT827" s="859"/>
      <c r="AU827" s="859"/>
      <c r="AV827" s="859"/>
      <c r="AW827" s="859"/>
      <c r="AX827" s="859"/>
      <c r="AY827" s="859"/>
      <c r="AZ827" s="859"/>
      <c r="BA827" s="859"/>
      <c r="BB827" s="859"/>
      <c r="BC827" s="859"/>
      <c r="BD827" s="859"/>
      <c r="BE827" s="859"/>
      <c r="BF827" s="859"/>
      <c r="BG827" s="859"/>
      <c r="BH827" s="859"/>
      <c r="BI827" s="859"/>
      <c r="BJ827" s="859"/>
    </row>
    <row r="828" spans="17:62" s="875" customFormat="1">
      <c r="Q828" s="859"/>
      <c r="R828" s="859"/>
      <c r="S828" s="859"/>
      <c r="T828" s="859"/>
      <c r="U828" s="859"/>
      <c r="V828" s="859"/>
      <c r="W828" s="877"/>
      <c r="X828" s="859"/>
      <c r="Y828" s="859"/>
      <c r="Z828" s="859"/>
      <c r="AA828" s="859"/>
      <c r="AB828" s="859"/>
      <c r="AC828" s="859"/>
      <c r="AD828" s="859"/>
      <c r="AE828" s="859"/>
      <c r="AF828" s="859"/>
      <c r="AG828" s="859"/>
      <c r="AH828" s="859"/>
      <c r="AI828" s="859"/>
      <c r="AJ828" s="859"/>
      <c r="AK828" s="859"/>
      <c r="AL828" s="859"/>
      <c r="AM828" s="859"/>
      <c r="AN828" s="859"/>
      <c r="AO828" s="859"/>
      <c r="AP828" s="859"/>
      <c r="AQ828" s="859"/>
      <c r="AR828" s="859"/>
      <c r="AS828" s="859"/>
      <c r="AT828" s="859"/>
      <c r="AU828" s="859"/>
      <c r="AV828" s="859"/>
      <c r="AW828" s="859"/>
      <c r="AX828" s="859"/>
      <c r="AY828" s="859"/>
      <c r="AZ828" s="859"/>
      <c r="BA828" s="859"/>
      <c r="BB828" s="859"/>
      <c r="BC828" s="859"/>
      <c r="BD828" s="859"/>
      <c r="BE828" s="859"/>
      <c r="BF828" s="859"/>
      <c r="BG828" s="859"/>
      <c r="BH828" s="859"/>
      <c r="BI828" s="859"/>
      <c r="BJ828" s="859"/>
    </row>
    <row r="829" spans="17:62" s="875" customFormat="1">
      <c r="Q829" s="859"/>
      <c r="R829" s="859"/>
      <c r="S829" s="859"/>
      <c r="T829" s="859"/>
      <c r="U829" s="859"/>
      <c r="V829" s="859"/>
      <c r="W829" s="877"/>
      <c r="X829" s="859"/>
      <c r="Y829" s="859"/>
      <c r="Z829" s="859"/>
      <c r="AA829" s="859"/>
      <c r="AB829" s="859"/>
      <c r="AC829" s="859"/>
      <c r="AD829" s="859"/>
      <c r="AE829" s="859"/>
      <c r="AF829" s="859"/>
      <c r="AG829" s="859"/>
      <c r="AH829" s="859"/>
      <c r="AI829" s="859"/>
      <c r="AJ829" s="859"/>
      <c r="AK829" s="859"/>
      <c r="AL829" s="859"/>
      <c r="AM829" s="859"/>
      <c r="AN829" s="859"/>
      <c r="AO829" s="859"/>
      <c r="AP829" s="859"/>
      <c r="AQ829" s="859"/>
      <c r="AR829" s="859"/>
      <c r="AS829" s="859"/>
      <c r="AT829" s="859"/>
      <c r="AU829" s="859"/>
      <c r="AV829" s="859"/>
      <c r="AW829" s="859"/>
      <c r="AX829" s="859"/>
      <c r="AY829" s="859"/>
      <c r="AZ829" s="859"/>
      <c r="BA829" s="859"/>
      <c r="BB829" s="859"/>
      <c r="BC829" s="859"/>
      <c r="BD829" s="859"/>
      <c r="BE829" s="859"/>
      <c r="BF829" s="859"/>
      <c r="BG829" s="859"/>
      <c r="BH829" s="859"/>
      <c r="BI829" s="859"/>
      <c r="BJ829" s="859"/>
    </row>
    <row r="830" spans="17:62" s="875" customFormat="1">
      <c r="Q830" s="859"/>
      <c r="R830" s="859"/>
      <c r="S830" s="859"/>
      <c r="T830" s="859"/>
      <c r="U830" s="859"/>
      <c r="V830" s="859"/>
      <c r="W830" s="877"/>
      <c r="X830" s="859"/>
      <c r="Y830" s="859"/>
      <c r="Z830" s="859"/>
      <c r="AA830" s="859"/>
      <c r="AB830" s="859"/>
      <c r="AC830" s="859"/>
      <c r="AD830" s="859"/>
      <c r="AE830" s="859"/>
      <c r="AF830" s="859"/>
      <c r="AG830" s="859"/>
      <c r="AH830" s="859"/>
      <c r="AI830" s="859"/>
      <c r="AJ830" s="859"/>
      <c r="AK830" s="859"/>
      <c r="AL830" s="859"/>
      <c r="AM830" s="859"/>
      <c r="AN830" s="859"/>
      <c r="AO830" s="859"/>
      <c r="AP830" s="859"/>
      <c r="AQ830" s="859"/>
      <c r="AR830" s="859"/>
      <c r="AS830" s="859"/>
      <c r="AT830" s="859"/>
      <c r="AU830" s="859"/>
      <c r="AV830" s="859"/>
      <c r="AW830" s="859"/>
      <c r="AX830" s="859"/>
      <c r="AY830" s="859"/>
      <c r="AZ830" s="859"/>
      <c r="BA830" s="859"/>
      <c r="BB830" s="859"/>
      <c r="BC830" s="859"/>
      <c r="BD830" s="859"/>
      <c r="BE830" s="859"/>
      <c r="BF830" s="859"/>
      <c r="BG830" s="859"/>
      <c r="BH830" s="859"/>
      <c r="BI830" s="859"/>
      <c r="BJ830" s="859"/>
    </row>
    <row r="831" spans="17:62" s="875" customFormat="1">
      <c r="Q831" s="859"/>
      <c r="R831" s="859"/>
      <c r="S831" s="859"/>
      <c r="T831" s="859"/>
      <c r="U831" s="859"/>
      <c r="V831" s="859"/>
      <c r="W831" s="877"/>
      <c r="X831" s="859"/>
      <c r="Y831" s="859"/>
      <c r="Z831" s="859"/>
      <c r="AA831" s="859"/>
      <c r="AB831" s="859"/>
      <c r="AC831" s="859"/>
      <c r="AD831" s="859"/>
      <c r="AE831" s="859"/>
      <c r="AF831" s="859"/>
      <c r="AG831" s="859"/>
      <c r="AH831" s="859"/>
      <c r="AI831" s="859"/>
      <c r="AJ831" s="859"/>
      <c r="AK831" s="859"/>
      <c r="AL831" s="859"/>
      <c r="AM831" s="859"/>
      <c r="AN831" s="859"/>
      <c r="AO831" s="859"/>
      <c r="AP831" s="859"/>
      <c r="AQ831" s="859"/>
      <c r="AR831" s="859"/>
      <c r="AS831" s="859"/>
      <c r="AT831" s="859"/>
      <c r="AU831" s="859"/>
      <c r="AV831" s="859"/>
      <c r="AW831" s="859"/>
      <c r="AX831" s="859"/>
      <c r="AY831" s="859"/>
      <c r="AZ831" s="859"/>
      <c r="BA831" s="859"/>
      <c r="BB831" s="859"/>
      <c r="BC831" s="859"/>
      <c r="BD831" s="859"/>
      <c r="BE831" s="859"/>
      <c r="BF831" s="859"/>
      <c r="BG831" s="859"/>
      <c r="BH831" s="859"/>
      <c r="BI831" s="859"/>
      <c r="BJ831" s="859"/>
    </row>
    <row r="832" spans="17:62" s="875" customFormat="1">
      <c r="Q832" s="859"/>
      <c r="R832" s="859"/>
      <c r="S832" s="859"/>
      <c r="T832" s="859"/>
      <c r="U832" s="859"/>
      <c r="V832" s="859"/>
      <c r="W832" s="877"/>
      <c r="X832" s="859"/>
      <c r="Y832" s="859"/>
      <c r="Z832" s="859"/>
      <c r="AA832" s="859"/>
      <c r="AB832" s="859"/>
      <c r="AC832" s="859"/>
      <c r="AD832" s="859"/>
      <c r="AE832" s="859"/>
      <c r="AF832" s="859"/>
      <c r="AG832" s="859"/>
      <c r="AH832" s="859"/>
      <c r="AI832" s="859"/>
      <c r="AJ832" s="859"/>
      <c r="AK832" s="859"/>
      <c r="AL832" s="859"/>
      <c r="AM832" s="859"/>
      <c r="AN832" s="859"/>
      <c r="AO832" s="859"/>
      <c r="AP832" s="859"/>
      <c r="AQ832" s="859"/>
      <c r="AR832" s="859"/>
      <c r="AS832" s="859"/>
      <c r="AT832" s="859"/>
      <c r="AU832" s="859"/>
      <c r="AV832" s="859"/>
      <c r="AW832" s="859"/>
      <c r="AX832" s="859"/>
      <c r="AY832" s="859"/>
      <c r="AZ832" s="859"/>
      <c r="BA832" s="859"/>
      <c r="BB832" s="859"/>
      <c r="BC832" s="859"/>
      <c r="BD832" s="859"/>
      <c r="BE832" s="859"/>
      <c r="BF832" s="859"/>
      <c r="BG832" s="859"/>
      <c r="BH832" s="859"/>
      <c r="BI832" s="859"/>
      <c r="BJ832" s="859"/>
    </row>
    <row r="833" spans="17:62" s="875" customFormat="1">
      <c r="Q833" s="859"/>
      <c r="R833" s="859"/>
      <c r="S833" s="859"/>
      <c r="T833" s="859"/>
      <c r="U833" s="859"/>
      <c r="V833" s="859"/>
      <c r="W833" s="877"/>
      <c r="X833" s="859"/>
      <c r="Y833" s="859"/>
      <c r="Z833" s="859"/>
      <c r="AA833" s="859"/>
      <c r="AB833" s="859"/>
      <c r="AC833" s="859"/>
      <c r="AD833" s="859"/>
      <c r="AE833" s="859"/>
      <c r="AF833" s="859"/>
      <c r="AG833" s="859"/>
      <c r="AH833" s="859"/>
      <c r="AI833" s="859"/>
      <c r="AJ833" s="859"/>
      <c r="AK833" s="859"/>
      <c r="AL833" s="859"/>
      <c r="AM833" s="859"/>
      <c r="AN833" s="859"/>
      <c r="AO833" s="859"/>
      <c r="AP833" s="859"/>
      <c r="AQ833" s="859"/>
      <c r="AR833" s="859"/>
      <c r="AS833" s="859"/>
      <c r="AT833" s="859"/>
      <c r="AU833" s="859"/>
      <c r="AV833" s="859"/>
      <c r="AW833" s="859"/>
      <c r="AX833" s="859"/>
      <c r="AY833" s="859"/>
      <c r="AZ833" s="859"/>
      <c r="BA833" s="859"/>
      <c r="BB833" s="859"/>
      <c r="BC833" s="859"/>
      <c r="BD833" s="859"/>
      <c r="BE833" s="859"/>
      <c r="BF833" s="859"/>
      <c r="BG833" s="859"/>
      <c r="BH833" s="859"/>
      <c r="BI833" s="859"/>
      <c r="BJ833" s="859"/>
    </row>
    <row r="834" spans="17:62" s="875" customFormat="1">
      <c r="Q834" s="859"/>
      <c r="R834" s="859"/>
      <c r="S834" s="859"/>
      <c r="T834" s="859"/>
      <c r="U834" s="859"/>
      <c r="V834" s="859"/>
      <c r="W834" s="877"/>
      <c r="X834" s="859"/>
      <c r="Y834" s="859"/>
      <c r="Z834" s="859"/>
      <c r="AA834" s="859"/>
      <c r="AB834" s="859"/>
      <c r="AC834" s="859"/>
      <c r="AD834" s="859"/>
      <c r="AE834" s="859"/>
      <c r="AF834" s="859"/>
      <c r="AG834" s="859"/>
      <c r="AH834" s="859"/>
      <c r="AI834" s="859"/>
      <c r="AJ834" s="859"/>
      <c r="AK834" s="859"/>
      <c r="AL834" s="859"/>
      <c r="AM834" s="859"/>
      <c r="AN834" s="859"/>
      <c r="AO834" s="859"/>
      <c r="AP834" s="859"/>
      <c r="AQ834" s="859"/>
      <c r="AR834" s="859"/>
      <c r="AS834" s="859"/>
      <c r="AT834" s="859"/>
      <c r="AU834" s="859"/>
      <c r="AV834" s="859"/>
      <c r="AW834" s="859"/>
      <c r="AX834" s="859"/>
      <c r="AY834" s="859"/>
      <c r="AZ834" s="859"/>
      <c r="BA834" s="859"/>
      <c r="BB834" s="859"/>
      <c r="BC834" s="859"/>
      <c r="BD834" s="859"/>
      <c r="BE834" s="859"/>
      <c r="BF834" s="859"/>
      <c r="BG834" s="859"/>
      <c r="BH834" s="859"/>
      <c r="BI834" s="859"/>
      <c r="BJ834" s="859"/>
    </row>
    <row r="835" spans="17:62" s="875" customFormat="1">
      <c r="Q835" s="859"/>
      <c r="R835" s="859"/>
      <c r="S835" s="859"/>
      <c r="T835" s="859"/>
      <c r="U835" s="859"/>
      <c r="V835" s="859"/>
      <c r="W835" s="877"/>
      <c r="X835" s="859"/>
      <c r="Y835" s="859"/>
      <c r="Z835" s="859"/>
      <c r="AA835" s="859"/>
      <c r="AB835" s="859"/>
      <c r="AC835" s="859"/>
      <c r="AD835" s="859"/>
      <c r="AE835" s="859"/>
      <c r="AF835" s="859"/>
      <c r="AG835" s="859"/>
      <c r="AH835" s="859"/>
      <c r="AI835" s="859"/>
      <c r="AJ835" s="859"/>
      <c r="AK835" s="859"/>
      <c r="AL835" s="859"/>
      <c r="AM835" s="859"/>
      <c r="AN835" s="859"/>
      <c r="AO835" s="859"/>
      <c r="AP835" s="859"/>
      <c r="AQ835" s="859"/>
      <c r="AR835" s="859"/>
      <c r="AS835" s="859"/>
      <c r="AT835" s="859"/>
      <c r="AU835" s="859"/>
      <c r="AV835" s="859"/>
      <c r="AW835" s="859"/>
      <c r="AX835" s="859"/>
      <c r="AY835" s="859"/>
      <c r="AZ835" s="859"/>
      <c r="BA835" s="859"/>
      <c r="BB835" s="859"/>
      <c r="BC835" s="859"/>
      <c r="BD835" s="859"/>
      <c r="BE835" s="859"/>
      <c r="BF835" s="859"/>
      <c r="BG835" s="859"/>
      <c r="BH835" s="859"/>
      <c r="BI835" s="859"/>
      <c r="BJ835" s="859"/>
    </row>
    <row r="836" spans="17:62" s="875" customFormat="1">
      <c r="Q836" s="859"/>
      <c r="R836" s="859"/>
      <c r="S836" s="859"/>
      <c r="T836" s="859"/>
      <c r="U836" s="859"/>
      <c r="V836" s="859"/>
      <c r="W836" s="877"/>
      <c r="X836" s="859"/>
      <c r="Y836" s="859"/>
      <c r="Z836" s="859"/>
      <c r="AA836" s="859"/>
      <c r="AB836" s="859"/>
      <c r="AC836" s="859"/>
      <c r="AD836" s="859"/>
      <c r="AE836" s="859"/>
      <c r="AF836" s="859"/>
      <c r="AG836" s="859"/>
      <c r="AH836" s="859"/>
      <c r="AI836" s="859"/>
      <c r="AJ836" s="859"/>
      <c r="AK836" s="859"/>
      <c r="AL836" s="859"/>
      <c r="AM836" s="859"/>
      <c r="AN836" s="859"/>
      <c r="AO836" s="859"/>
      <c r="AP836" s="859"/>
      <c r="AQ836" s="859"/>
      <c r="AR836" s="859"/>
      <c r="AS836" s="859"/>
      <c r="AT836" s="859"/>
      <c r="AU836" s="859"/>
      <c r="AV836" s="859"/>
      <c r="AW836" s="859"/>
      <c r="AX836" s="859"/>
      <c r="AY836" s="859"/>
      <c r="AZ836" s="859"/>
      <c r="BA836" s="859"/>
      <c r="BB836" s="859"/>
      <c r="BC836" s="859"/>
      <c r="BD836" s="859"/>
      <c r="BE836" s="859"/>
      <c r="BF836" s="859"/>
      <c r="BG836" s="859"/>
      <c r="BH836" s="859"/>
      <c r="BI836" s="859"/>
      <c r="BJ836" s="859"/>
    </row>
    <row r="837" spans="17:62" s="875" customFormat="1">
      <c r="Q837" s="859"/>
      <c r="R837" s="859"/>
      <c r="S837" s="859"/>
      <c r="T837" s="859"/>
      <c r="U837" s="859"/>
      <c r="V837" s="859"/>
      <c r="W837" s="877"/>
      <c r="X837" s="859"/>
      <c r="Y837" s="859"/>
      <c r="Z837" s="859"/>
      <c r="AA837" s="859"/>
      <c r="AB837" s="859"/>
      <c r="AC837" s="859"/>
      <c r="AD837" s="859"/>
      <c r="AE837" s="859"/>
      <c r="AF837" s="859"/>
      <c r="AG837" s="859"/>
      <c r="AH837" s="859"/>
      <c r="AI837" s="859"/>
      <c r="AJ837" s="859"/>
      <c r="AK837" s="859"/>
      <c r="AL837" s="859"/>
      <c r="AM837" s="859"/>
      <c r="AN837" s="859"/>
      <c r="AO837" s="859"/>
      <c r="AP837" s="859"/>
      <c r="AQ837" s="859"/>
      <c r="AR837" s="859"/>
      <c r="AS837" s="859"/>
      <c r="AT837" s="859"/>
      <c r="AU837" s="859"/>
      <c r="AV837" s="859"/>
      <c r="AW837" s="859"/>
      <c r="AX837" s="859"/>
      <c r="AY837" s="859"/>
      <c r="AZ837" s="859"/>
      <c r="BA837" s="859"/>
      <c r="BB837" s="859"/>
      <c r="BC837" s="859"/>
      <c r="BD837" s="859"/>
      <c r="BE837" s="859"/>
      <c r="BF837" s="859"/>
      <c r="BG837" s="859"/>
      <c r="BH837" s="859"/>
      <c r="BI837" s="859"/>
      <c r="BJ837" s="859"/>
    </row>
    <row r="838" spans="17:62" s="875" customFormat="1">
      <c r="Q838" s="859"/>
      <c r="R838" s="859"/>
      <c r="S838" s="859"/>
      <c r="T838" s="859"/>
      <c r="U838" s="859"/>
      <c r="V838" s="859"/>
      <c r="W838" s="877"/>
      <c r="X838" s="859"/>
      <c r="Y838" s="859"/>
      <c r="Z838" s="859"/>
      <c r="AA838" s="859"/>
      <c r="AB838" s="859"/>
      <c r="AC838" s="859"/>
      <c r="AD838" s="859"/>
      <c r="AE838" s="859"/>
      <c r="AF838" s="859"/>
      <c r="AG838" s="859"/>
      <c r="AH838" s="859"/>
      <c r="AI838" s="859"/>
      <c r="AJ838" s="859"/>
      <c r="AK838" s="859"/>
      <c r="AL838" s="859"/>
      <c r="AM838" s="859"/>
      <c r="AN838" s="859"/>
      <c r="AO838" s="859"/>
      <c r="AP838" s="859"/>
      <c r="AQ838" s="859"/>
      <c r="AR838" s="859"/>
      <c r="AS838" s="859"/>
      <c r="AT838" s="859"/>
      <c r="AU838" s="859"/>
      <c r="AV838" s="859"/>
      <c r="AW838" s="859"/>
      <c r="AX838" s="859"/>
      <c r="AY838" s="859"/>
      <c r="AZ838" s="859"/>
      <c r="BA838" s="859"/>
      <c r="BB838" s="859"/>
      <c r="BC838" s="859"/>
      <c r="BD838" s="859"/>
      <c r="BE838" s="859"/>
      <c r="BF838" s="859"/>
      <c r="BG838" s="859"/>
      <c r="BH838" s="859"/>
      <c r="BI838" s="859"/>
      <c r="BJ838" s="859"/>
    </row>
    <row r="839" spans="17:62" s="875" customFormat="1">
      <c r="Q839" s="859"/>
      <c r="R839" s="859"/>
      <c r="S839" s="859"/>
      <c r="T839" s="859"/>
      <c r="U839" s="859"/>
      <c r="V839" s="859"/>
      <c r="W839" s="877"/>
      <c r="X839" s="859"/>
      <c r="Y839" s="859"/>
      <c r="Z839" s="859"/>
      <c r="AA839" s="859"/>
      <c r="AB839" s="859"/>
      <c r="AC839" s="859"/>
      <c r="AD839" s="859"/>
      <c r="AE839" s="859"/>
      <c r="AF839" s="859"/>
      <c r="AG839" s="859"/>
      <c r="AH839" s="859"/>
      <c r="AI839" s="859"/>
      <c r="AJ839" s="859"/>
      <c r="AK839" s="859"/>
      <c r="AL839" s="859"/>
      <c r="AM839" s="859"/>
      <c r="AN839" s="859"/>
      <c r="AO839" s="859"/>
      <c r="AP839" s="859"/>
      <c r="AQ839" s="859"/>
      <c r="AR839" s="859"/>
      <c r="AS839" s="859"/>
      <c r="AT839" s="859"/>
      <c r="AU839" s="859"/>
      <c r="AV839" s="859"/>
      <c r="AW839" s="859"/>
      <c r="AX839" s="859"/>
      <c r="AY839" s="859"/>
      <c r="AZ839" s="859"/>
      <c r="BA839" s="859"/>
      <c r="BB839" s="859"/>
      <c r="BC839" s="859"/>
      <c r="BD839" s="859"/>
      <c r="BE839" s="859"/>
      <c r="BF839" s="859"/>
      <c r="BG839" s="859"/>
      <c r="BH839" s="859"/>
      <c r="BI839" s="859"/>
      <c r="BJ839" s="859"/>
    </row>
    <row r="840" spans="17:62" s="875" customFormat="1">
      <c r="Q840" s="859"/>
      <c r="R840" s="859"/>
      <c r="S840" s="859"/>
      <c r="T840" s="859"/>
      <c r="U840" s="859"/>
      <c r="V840" s="859"/>
      <c r="W840" s="877"/>
      <c r="X840" s="859"/>
      <c r="Y840" s="859"/>
      <c r="Z840" s="859"/>
      <c r="AA840" s="859"/>
      <c r="AB840" s="859"/>
      <c r="AC840" s="859"/>
      <c r="AD840" s="859"/>
      <c r="AE840" s="859"/>
      <c r="AF840" s="859"/>
      <c r="AG840" s="859"/>
      <c r="AH840" s="859"/>
      <c r="AI840" s="859"/>
      <c r="AJ840" s="859"/>
      <c r="AK840" s="859"/>
      <c r="AL840" s="859"/>
      <c r="AM840" s="859"/>
      <c r="AN840" s="859"/>
      <c r="AO840" s="859"/>
      <c r="AP840" s="859"/>
      <c r="AQ840" s="859"/>
      <c r="AR840" s="859"/>
      <c r="AS840" s="859"/>
      <c r="AT840" s="859"/>
      <c r="AU840" s="859"/>
      <c r="AV840" s="859"/>
      <c r="AW840" s="859"/>
      <c r="AX840" s="859"/>
      <c r="AY840" s="859"/>
      <c r="AZ840" s="859"/>
      <c r="BA840" s="859"/>
      <c r="BB840" s="859"/>
      <c r="BC840" s="859"/>
      <c r="BD840" s="859"/>
      <c r="BE840" s="859"/>
      <c r="BF840" s="859"/>
      <c r="BG840" s="859"/>
      <c r="BH840" s="859"/>
      <c r="BI840" s="859"/>
      <c r="BJ840" s="859"/>
    </row>
    <row r="841" spans="17:62" s="875" customFormat="1">
      <c r="Q841" s="859"/>
      <c r="R841" s="859"/>
      <c r="S841" s="859"/>
      <c r="T841" s="859"/>
      <c r="U841" s="859"/>
      <c r="V841" s="859"/>
      <c r="W841" s="877"/>
      <c r="X841" s="859"/>
      <c r="Y841" s="859"/>
      <c r="Z841" s="859"/>
      <c r="AA841" s="859"/>
      <c r="AB841" s="859"/>
      <c r="AC841" s="859"/>
      <c r="AD841" s="859"/>
      <c r="AE841" s="859"/>
      <c r="AF841" s="859"/>
      <c r="AG841" s="859"/>
      <c r="AH841" s="859"/>
      <c r="AI841" s="859"/>
      <c r="AJ841" s="859"/>
      <c r="AK841" s="859"/>
      <c r="AL841" s="859"/>
      <c r="AM841" s="859"/>
      <c r="AN841" s="859"/>
      <c r="AO841" s="859"/>
      <c r="AP841" s="859"/>
      <c r="AQ841" s="859"/>
      <c r="AR841" s="859"/>
      <c r="AS841" s="859"/>
      <c r="AT841" s="859"/>
      <c r="AU841" s="859"/>
      <c r="AV841" s="859"/>
      <c r="AW841" s="859"/>
      <c r="AX841" s="859"/>
      <c r="AY841" s="859"/>
      <c r="AZ841" s="859"/>
      <c r="BA841" s="859"/>
      <c r="BB841" s="859"/>
      <c r="BC841" s="859"/>
      <c r="BD841" s="859"/>
      <c r="BE841" s="859"/>
      <c r="BF841" s="859"/>
      <c r="BG841" s="859"/>
      <c r="BH841" s="859"/>
      <c r="BI841" s="859"/>
      <c r="BJ841" s="859"/>
    </row>
    <row r="842" spans="17:62" s="875" customFormat="1">
      <c r="Q842" s="859"/>
      <c r="R842" s="859"/>
      <c r="S842" s="859"/>
      <c r="T842" s="859"/>
      <c r="U842" s="859"/>
      <c r="V842" s="859"/>
      <c r="W842" s="877"/>
      <c r="X842" s="859"/>
      <c r="Y842" s="859"/>
      <c r="Z842" s="859"/>
      <c r="AA842" s="859"/>
      <c r="AB842" s="859"/>
      <c r="AC842" s="859"/>
      <c r="AD842" s="859"/>
      <c r="AE842" s="859"/>
      <c r="AF842" s="859"/>
      <c r="AG842" s="859"/>
      <c r="AH842" s="859"/>
      <c r="AI842" s="859"/>
      <c r="AJ842" s="859"/>
      <c r="AK842" s="859"/>
      <c r="AL842" s="859"/>
      <c r="AM842" s="859"/>
      <c r="AN842" s="859"/>
      <c r="AO842" s="859"/>
      <c r="AP842" s="859"/>
      <c r="AQ842" s="859"/>
      <c r="AR842" s="859"/>
      <c r="AS842" s="859"/>
      <c r="AT842" s="859"/>
      <c r="AU842" s="859"/>
      <c r="AV842" s="859"/>
      <c r="AW842" s="859"/>
      <c r="AX842" s="859"/>
      <c r="AY842" s="859"/>
      <c r="AZ842" s="859"/>
      <c r="BA842" s="859"/>
      <c r="BB842" s="859"/>
      <c r="BC842" s="859"/>
      <c r="BD842" s="859"/>
      <c r="BE842" s="859"/>
      <c r="BF842" s="859"/>
      <c r="BG842" s="859"/>
      <c r="BH842" s="859"/>
      <c r="BI842" s="859"/>
      <c r="BJ842" s="859"/>
    </row>
    <row r="843" spans="17:62" s="875" customFormat="1">
      <c r="Q843" s="859"/>
      <c r="R843" s="859"/>
      <c r="S843" s="859"/>
      <c r="T843" s="859"/>
      <c r="U843" s="859"/>
      <c r="V843" s="859"/>
      <c r="W843" s="877"/>
      <c r="X843" s="859"/>
      <c r="Y843" s="859"/>
      <c r="Z843" s="859"/>
      <c r="AA843" s="859"/>
      <c r="AB843" s="859"/>
      <c r="AC843" s="859"/>
      <c r="AD843" s="859"/>
      <c r="AE843" s="859"/>
      <c r="AF843" s="859"/>
      <c r="AG843" s="859"/>
      <c r="AH843" s="859"/>
      <c r="AI843" s="859"/>
      <c r="AJ843" s="859"/>
      <c r="AK843" s="859"/>
      <c r="AL843" s="859"/>
      <c r="AM843" s="859"/>
      <c r="AN843" s="859"/>
      <c r="AO843" s="859"/>
      <c r="AP843" s="859"/>
      <c r="AQ843" s="859"/>
      <c r="AR843" s="859"/>
      <c r="AS843" s="859"/>
      <c r="AT843" s="859"/>
      <c r="AU843" s="859"/>
      <c r="AV843" s="859"/>
      <c r="AW843" s="859"/>
      <c r="AX843" s="859"/>
      <c r="AY843" s="859"/>
      <c r="AZ843" s="859"/>
      <c r="BA843" s="859"/>
      <c r="BB843" s="859"/>
      <c r="BC843" s="859"/>
      <c r="BD843" s="859"/>
      <c r="BE843" s="859"/>
      <c r="BF843" s="859"/>
      <c r="BG843" s="859"/>
      <c r="BH843" s="859"/>
      <c r="BI843" s="859"/>
      <c r="BJ843" s="859"/>
    </row>
    <row r="844" spans="17:62" s="875" customFormat="1">
      <c r="Q844" s="859"/>
      <c r="R844" s="859"/>
      <c r="S844" s="859"/>
      <c r="T844" s="859"/>
      <c r="U844" s="859"/>
      <c r="V844" s="859"/>
      <c r="W844" s="877"/>
      <c r="X844" s="859"/>
      <c r="Y844" s="859"/>
      <c r="Z844" s="859"/>
      <c r="AA844" s="859"/>
      <c r="AB844" s="859"/>
      <c r="AC844" s="859"/>
      <c r="AD844" s="859"/>
      <c r="AE844" s="859"/>
      <c r="AF844" s="859"/>
      <c r="AG844" s="859"/>
      <c r="AH844" s="859"/>
      <c r="AI844" s="859"/>
      <c r="AJ844" s="859"/>
      <c r="AK844" s="859"/>
      <c r="AL844" s="859"/>
      <c r="AM844" s="859"/>
      <c r="AN844" s="859"/>
      <c r="AO844" s="859"/>
      <c r="AP844" s="859"/>
      <c r="AQ844" s="859"/>
      <c r="AR844" s="859"/>
      <c r="AS844" s="859"/>
      <c r="AT844" s="859"/>
      <c r="AU844" s="859"/>
      <c r="AV844" s="859"/>
      <c r="AW844" s="859"/>
      <c r="AX844" s="859"/>
      <c r="AY844" s="859"/>
      <c r="AZ844" s="859"/>
      <c r="BA844" s="859"/>
      <c r="BB844" s="859"/>
      <c r="BC844" s="859"/>
      <c r="BD844" s="859"/>
      <c r="BE844" s="859"/>
      <c r="BF844" s="859"/>
      <c r="BG844" s="859"/>
      <c r="BH844" s="859"/>
      <c r="BI844" s="859"/>
      <c r="BJ844" s="859"/>
    </row>
    <row r="845" spans="17:62" s="875" customFormat="1">
      <c r="Q845" s="859"/>
      <c r="R845" s="859"/>
      <c r="S845" s="859"/>
      <c r="T845" s="859"/>
      <c r="U845" s="859"/>
      <c r="V845" s="859"/>
      <c r="W845" s="877"/>
      <c r="X845" s="859"/>
      <c r="Y845" s="859"/>
      <c r="Z845" s="859"/>
      <c r="AA845" s="859"/>
      <c r="AB845" s="859"/>
      <c r="AC845" s="859"/>
      <c r="AD845" s="859"/>
      <c r="AE845" s="859"/>
      <c r="AF845" s="859"/>
      <c r="AG845" s="859"/>
      <c r="AH845" s="859"/>
      <c r="AI845" s="859"/>
      <c r="AJ845" s="859"/>
      <c r="AK845" s="859"/>
      <c r="AL845" s="859"/>
      <c r="AM845" s="859"/>
      <c r="AN845" s="859"/>
      <c r="AO845" s="859"/>
      <c r="AP845" s="859"/>
      <c r="AQ845" s="859"/>
      <c r="AR845" s="859"/>
      <c r="AS845" s="859"/>
      <c r="AT845" s="859"/>
      <c r="AU845" s="859"/>
      <c r="AV845" s="859"/>
      <c r="AW845" s="859"/>
      <c r="AX845" s="859"/>
      <c r="AY845" s="859"/>
      <c r="AZ845" s="859"/>
      <c r="BA845" s="859"/>
      <c r="BB845" s="859"/>
      <c r="BC845" s="859"/>
      <c r="BD845" s="859"/>
      <c r="BE845" s="859"/>
      <c r="BF845" s="859"/>
      <c r="BG845" s="859"/>
      <c r="BH845" s="859"/>
      <c r="BI845" s="859"/>
      <c r="BJ845" s="859"/>
    </row>
    <row r="846" spans="17:62" s="875" customFormat="1">
      <c r="Q846" s="859"/>
      <c r="R846" s="859"/>
      <c r="S846" s="859"/>
      <c r="T846" s="859"/>
      <c r="U846" s="859"/>
      <c r="V846" s="859"/>
      <c r="W846" s="877"/>
      <c r="X846" s="859"/>
      <c r="Y846" s="859"/>
      <c r="Z846" s="859"/>
      <c r="AA846" s="859"/>
      <c r="AB846" s="859"/>
      <c r="AC846" s="859"/>
      <c r="AD846" s="859"/>
      <c r="AE846" s="859"/>
      <c r="AF846" s="859"/>
      <c r="AG846" s="859"/>
      <c r="AH846" s="859"/>
      <c r="AI846" s="859"/>
      <c r="AJ846" s="859"/>
      <c r="AK846" s="859"/>
      <c r="AL846" s="859"/>
      <c r="AM846" s="859"/>
      <c r="AN846" s="859"/>
      <c r="AO846" s="859"/>
      <c r="AP846" s="859"/>
      <c r="AQ846" s="859"/>
      <c r="AR846" s="859"/>
      <c r="AS846" s="859"/>
      <c r="AT846" s="859"/>
      <c r="AU846" s="859"/>
      <c r="AV846" s="859"/>
      <c r="AW846" s="859"/>
      <c r="AX846" s="859"/>
      <c r="AY846" s="859"/>
      <c r="AZ846" s="859"/>
      <c r="BA846" s="859"/>
      <c r="BB846" s="859"/>
      <c r="BC846" s="859"/>
      <c r="BD846" s="859"/>
      <c r="BE846" s="859"/>
      <c r="BF846" s="859"/>
      <c r="BG846" s="859"/>
      <c r="BH846" s="859"/>
      <c r="BI846" s="859"/>
      <c r="BJ846" s="859"/>
    </row>
    <row r="847" spans="17:62" s="875" customFormat="1">
      <c r="Q847" s="859"/>
      <c r="R847" s="859"/>
      <c r="S847" s="859"/>
      <c r="T847" s="859"/>
      <c r="U847" s="859"/>
      <c r="V847" s="859"/>
      <c r="W847" s="877"/>
      <c r="X847" s="859"/>
      <c r="Y847" s="859"/>
      <c r="Z847" s="859"/>
      <c r="AA847" s="859"/>
      <c r="AB847" s="859"/>
      <c r="AC847" s="859"/>
      <c r="AD847" s="859"/>
      <c r="AE847" s="859"/>
      <c r="AF847" s="859"/>
      <c r="AG847" s="859"/>
      <c r="AH847" s="859"/>
      <c r="AI847" s="859"/>
      <c r="AJ847" s="859"/>
      <c r="AK847" s="859"/>
      <c r="AL847" s="859"/>
      <c r="AM847" s="859"/>
      <c r="AN847" s="859"/>
      <c r="AO847" s="859"/>
      <c r="AP847" s="859"/>
      <c r="AQ847" s="859"/>
      <c r="AR847" s="859"/>
      <c r="AS847" s="859"/>
      <c r="AT847" s="859"/>
      <c r="AU847" s="859"/>
      <c r="AV847" s="859"/>
      <c r="AW847" s="859"/>
      <c r="AX847" s="859"/>
      <c r="AY847" s="859"/>
      <c r="AZ847" s="859"/>
      <c r="BA847" s="859"/>
      <c r="BB847" s="859"/>
      <c r="BC847" s="859"/>
      <c r="BD847" s="859"/>
      <c r="BE847" s="859"/>
      <c r="BF847" s="859"/>
      <c r="BG847" s="859"/>
      <c r="BH847" s="859"/>
      <c r="BI847" s="859"/>
      <c r="BJ847" s="859"/>
    </row>
    <row r="848" spans="17:62" s="875" customFormat="1">
      <c r="Q848" s="859"/>
      <c r="R848" s="859"/>
      <c r="S848" s="859"/>
      <c r="T848" s="859"/>
      <c r="U848" s="859"/>
      <c r="V848" s="859"/>
      <c r="W848" s="877"/>
      <c r="X848" s="859"/>
      <c r="Y848" s="859"/>
      <c r="Z848" s="859"/>
      <c r="AA848" s="859"/>
      <c r="AB848" s="859"/>
      <c r="AC848" s="859"/>
      <c r="AD848" s="859"/>
      <c r="AE848" s="859"/>
      <c r="AF848" s="859"/>
      <c r="AG848" s="859"/>
      <c r="AH848" s="859"/>
      <c r="AI848" s="859"/>
      <c r="AJ848" s="859"/>
      <c r="AK848" s="859"/>
      <c r="AL848" s="859"/>
      <c r="AM848" s="859"/>
      <c r="AN848" s="859"/>
      <c r="AO848" s="859"/>
      <c r="AP848" s="859"/>
      <c r="AQ848" s="859"/>
      <c r="AR848" s="859"/>
      <c r="AS848" s="859"/>
      <c r="AT848" s="859"/>
      <c r="AU848" s="859"/>
      <c r="AV848" s="859"/>
      <c r="AW848" s="859"/>
      <c r="AX848" s="859"/>
      <c r="AY848" s="859"/>
      <c r="AZ848" s="859"/>
      <c r="BA848" s="859"/>
      <c r="BB848" s="859"/>
      <c r="BC848" s="859"/>
      <c r="BD848" s="859"/>
      <c r="BE848" s="859"/>
      <c r="BF848" s="859"/>
      <c r="BG848" s="859"/>
      <c r="BH848" s="859"/>
      <c r="BI848" s="859"/>
      <c r="BJ848" s="859"/>
    </row>
    <row r="849" spans="17:62" s="875" customFormat="1">
      <c r="Q849" s="859"/>
      <c r="R849" s="859"/>
      <c r="S849" s="859"/>
      <c r="T849" s="859"/>
      <c r="U849" s="859"/>
      <c r="V849" s="859"/>
      <c r="W849" s="877"/>
      <c r="X849" s="859"/>
      <c r="Y849" s="859"/>
      <c r="Z849" s="859"/>
      <c r="AA849" s="859"/>
      <c r="AB849" s="859"/>
      <c r="AC849" s="859"/>
      <c r="AD849" s="859"/>
      <c r="AE849" s="859"/>
      <c r="AF849" s="859"/>
      <c r="AG849" s="859"/>
      <c r="AH849" s="859"/>
      <c r="AI849" s="859"/>
      <c r="AJ849" s="859"/>
      <c r="AK849" s="859"/>
      <c r="AL849" s="859"/>
      <c r="AM849" s="859"/>
      <c r="AN849" s="859"/>
      <c r="AO849" s="859"/>
      <c r="AP849" s="859"/>
      <c r="AQ849" s="859"/>
      <c r="AR849" s="859"/>
      <c r="AS849" s="859"/>
      <c r="AT849" s="859"/>
      <c r="AU849" s="859"/>
      <c r="AV849" s="859"/>
      <c r="AW849" s="859"/>
      <c r="AX849" s="859"/>
      <c r="AY849" s="859"/>
      <c r="AZ849" s="859"/>
      <c r="BA849" s="859"/>
      <c r="BB849" s="859"/>
      <c r="BC849" s="859"/>
      <c r="BD849" s="859"/>
      <c r="BE849" s="859"/>
      <c r="BF849" s="859"/>
      <c r="BG849" s="859"/>
      <c r="BH849" s="859"/>
      <c r="BI849" s="859"/>
      <c r="BJ849" s="859"/>
    </row>
    <row r="850" spans="17:62" s="875" customFormat="1">
      <c r="Q850" s="859"/>
      <c r="R850" s="859"/>
      <c r="S850" s="859"/>
      <c r="T850" s="859"/>
      <c r="U850" s="859"/>
      <c r="V850" s="859"/>
      <c r="W850" s="877"/>
      <c r="X850" s="859"/>
      <c r="Y850" s="859"/>
      <c r="Z850" s="859"/>
      <c r="AA850" s="859"/>
      <c r="AB850" s="859"/>
      <c r="AC850" s="859"/>
      <c r="AD850" s="859"/>
      <c r="AE850" s="859"/>
      <c r="AF850" s="859"/>
      <c r="AG850" s="859"/>
      <c r="AH850" s="859"/>
      <c r="AI850" s="859"/>
      <c r="AJ850" s="859"/>
      <c r="AK850" s="859"/>
      <c r="AL850" s="859"/>
      <c r="AM850" s="859"/>
      <c r="AN850" s="859"/>
      <c r="AO850" s="859"/>
      <c r="AP850" s="859"/>
      <c r="AQ850" s="859"/>
      <c r="AR850" s="859"/>
      <c r="AS850" s="859"/>
      <c r="AT850" s="859"/>
      <c r="AU850" s="859"/>
      <c r="AV850" s="859"/>
      <c r="AW850" s="859"/>
      <c r="AX850" s="859"/>
      <c r="AY850" s="859"/>
      <c r="AZ850" s="859"/>
      <c r="BA850" s="859"/>
      <c r="BB850" s="859"/>
      <c r="BC850" s="859"/>
      <c r="BD850" s="859"/>
      <c r="BE850" s="859"/>
      <c r="BF850" s="859"/>
      <c r="BG850" s="859"/>
      <c r="BH850" s="859"/>
      <c r="BI850" s="859"/>
      <c r="BJ850" s="859"/>
    </row>
    <row r="851" spans="17:62" s="875" customFormat="1">
      <c r="Q851" s="859"/>
      <c r="R851" s="859"/>
      <c r="S851" s="859"/>
      <c r="T851" s="859"/>
      <c r="U851" s="859"/>
      <c r="V851" s="859"/>
      <c r="W851" s="877"/>
      <c r="X851" s="859"/>
      <c r="Y851" s="859"/>
      <c r="Z851" s="859"/>
      <c r="AA851" s="859"/>
      <c r="AB851" s="859"/>
      <c r="AC851" s="859"/>
      <c r="AD851" s="859"/>
      <c r="AE851" s="859"/>
      <c r="AF851" s="859"/>
      <c r="AG851" s="859"/>
      <c r="AH851" s="859"/>
      <c r="AI851" s="859"/>
      <c r="AJ851" s="859"/>
      <c r="AK851" s="859"/>
      <c r="AL851" s="859"/>
      <c r="AM851" s="859"/>
      <c r="AN851" s="859"/>
      <c r="AO851" s="859"/>
      <c r="AP851" s="859"/>
      <c r="AQ851" s="859"/>
      <c r="AR851" s="859"/>
      <c r="AS851" s="859"/>
      <c r="AT851" s="859"/>
      <c r="AU851" s="859"/>
      <c r="AV851" s="859"/>
      <c r="AW851" s="859"/>
      <c r="AX851" s="859"/>
      <c r="AY851" s="859"/>
      <c r="AZ851" s="859"/>
      <c r="BA851" s="859"/>
      <c r="BB851" s="859"/>
      <c r="BC851" s="859"/>
      <c r="BD851" s="859"/>
      <c r="BE851" s="859"/>
      <c r="BF851" s="859"/>
      <c r="BG851" s="859"/>
      <c r="BH851" s="859"/>
      <c r="BI851" s="859"/>
      <c r="BJ851" s="859"/>
    </row>
    <row r="852" spans="17:62" s="875" customFormat="1">
      <c r="Q852" s="859"/>
      <c r="R852" s="859"/>
      <c r="S852" s="859"/>
      <c r="T852" s="859"/>
      <c r="U852" s="859"/>
      <c r="V852" s="859"/>
      <c r="W852" s="877"/>
      <c r="X852" s="859"/>
      <c r="Y852" s="859"/>
      <c r="Z852" s="859"/>
      <c r="AA852" s="859"/>
      <c r="AB852" s="859"/>
      <c r="AC852" s="859"/>
      <c r="AD852" s="859"/>
      <c r="AE852" s="859"/>
      <c r="AF852" s="859"/>
      <c r="AG852" s="859"/>
      <c r="AH852" s="859"/>
      <c r="AI852" s="859"/>
      <c r="AJ852" s="859"/>
      <c r="AK852" s="859"/>
      <c r="AL852" s="859"/>
      <c r="AM852" s="859"/>
      <c r="AN852" s="859"/>
      <c r="AO852" s="859"/>
      <c r="AP852" s="859"/>
      <c r="AQ852" s="859"/>
      <c r="AR852" s="859"/>
      <c r="AS852" s="859"/>
      <c r="AT852" s="859"/>
      <c r="AU852" s="859"/>
      <c r="AV852" s="859"/>
      <c r="AW852" s="859"/>
      <c r="AX852" s="859"/>
      <c r="AY852" s="859"/>
      <c r="AZ852" s="859"/>
      <c r="BA852" s="859"/>
      <c r="BB852" s="859"/>
      <c r="BC852" s="859"/>
      <c r="BD852" s="859"/>
      <c r="BE852" s="859"/>
      <c r="BF852" s="859"/>
      <c r="BG852" s="859"/>
      <c r="BH852" s="859"/>
      <c r="BI852" s="859"/>
      <c r="BJ852" s="859"/>
    </row>
    <row r="853" spans="17:62" s="875" customFormat="1">
      <c r="Q853" s="859"/>
      <c r="R853" s="859"/>
      <c r="S853" s="859"/>
      <c r="T853" s="859"/>
      <c r="U853" s="859"/>
      <c r="V853" s="859"/>
      <c r="W853" s="877"/>
      <c r="X853" s="859"/>
      <c r="Y853" s="859"/>
      <c r="Z853" s="859"/>
      <c r="AA853" s="859"/>
      <c r="AB853" s="859"/>
      <c r="AC853" s="859"/>
      <c r="AD853" s="859"/>
      <c r="AE853" s="859"/>
      <c r="AF853" s="859"/>
      <c r="AG853" s="859"/>
      <c r="AH853" s="859"/>
      <c r="AI853" s="859"/>
      <c r="AJ853" s="859"/>
      <c r="AK853" s="859"/>
      <c r="AL853" s="859"/>
      <c r="AM853" s="859"/>
      <c r="AN853" s="859"/>
      <c r="AO853" s="859"/>
      <c r="AP853" s="859"/>
      <c r="AQ853" s="859"/>
      <c r="AR853" s="859"/>
      <c r="AS853" s="859"/>
      <c r="AT853" s="859"/>
      <c r="AU853" s="859"/>
      <c r="AV853" s="859"/>
      <c r="AW853" s="859"/>
      <c r="AX853" s="859"/>
      <c r="AY853" s="859"/>
      <c r="AZ853" s="859"/>
      <c r="BA853" s="859"/>
      <c r="BB853" s="859"/>
      <c r="BC853" s="859"/>
      <c r="BD853" s="859"/>
      <c r="BE853" s="859"/>
      <c r="BF853" s="859"/>
      <c r="BG853" s="859"/>
      <c r="BH853" s="859"/>
      <c r="BI853" s="859"/>
      <c r="BJ853" s="859"/>
    </row>
    <row r="854" spans="17:62" s="875" customFormat="1">
      <c r="Q854" s="859"/>
      <c r="R854" s="859"/>
      <c r="S854" s="859"/>
      <c r="T854" s="859"/>
      <c r="U854" s="859"/>
      <c r="V854" s="859"/>
      <c r="W854" s="877"/>
      <c r="X854" s="859"/>
      <c r="Y854" s="859"/>
      <c r="Z854" s="859"/>
      <c r="AA854" s="859"/>
      <c r="AB854" s="859"/>
      <c r="AC854" s="859"/>
      <c r="AD854" s="859"/>
      <c r="AE854" s="859"/>
      <c r="AF854" s="859"/>
      <c r="AG854" s="859"/>
      <c r="AH854" s="859"/>
      <c r="AI854" s="859"/>
      <c r="AJ854" s="859"/>
      <c r="AK854" s="859"/>
      <c r="AL854" s="859"/>
      <c r="AM854" s="859"/>
      <c r="AN854" s="859"/>
      <c r="AO854" s="859"/>
      <c r="AP854" s="859"/>
      <c r="AQ854" s="859"/>
      <c r="AR854" s="859"/>
      <c r="AS854" s="859"/>
      <c r="AT854" s="859"/>
      <c r="AU854" s="859"/>
      <c r="AV854" s="859"/>
      <c r="AW854" s="859"/>
      <c r="AX854" s="859"/>
      <c r="AY854" s="859"/>
      <c r="AZ854" s="859"/>
      <c r="BA854" s="859"/>
      <c r="BB854" s="859"/>
      <c r="BC854" s="859"/>
      <c r="BD854" s="859"/>
      <c r="BE854" s="859"/>
      <c r="BF854" s="859"/>
      <c r="BG854" s="859"/>
      <c r="BH854" s="859"/>
      <c r="BI854" s="859"/>
      <c r="BJ854" s="859"/>
    </row>
    <row r="855" spans="17:62" s="875" customFormat="1">
      <c r="Q855" s="859"/>
      <c r="R855" s="859"/>
      <c r="S855" s="859"/>
      <c r="T855" s="859"/>
      <c r="U855" s="859"/>
      <c r="V855" s="859"/>
      <c r="W855" s="877"/>
      <c r="X855" s="859"/>
      <c r="Y855" s="859"/>
      <c r="Z855" s="859"/>
      <c r="AA855" s="859"/>
      <c r="AB855" s="859"/>
      <c r="AC855" s="859"/>
      <c r="AD855" s="859"/>
      <c r="AE855" s="859"/>
      <c r="AF855" s="859"/>
      <c r="AG855" s="859"/>
      <c r="AH855" s="859"/>
      <c r="AI855" s="859"/>
      <c r="AJ855" s="859"/>
      <c r="AK855" s="859"/>
      <c r="AL855" s="859"/>
      <c r="AM855" s="859"/>
      <c r="AN855" s="859"/>
      <c r="AO855" s="859"/>
      <c r="AP855" s="859"/>
      <c r="AQ855" s="859"/>
      <c r="AR855" s="859"/>
      <c r="AS855" s="859"/>
      <c r="AT855" s="859"/>
      <c r="AU855" s="859"/>
      <c r="AV855" s="859"/>
      <c r="AW855" s="859"/>
      <c r="AX855" s="859"/>
      <c r="AY855" s="859"/>
      <c r="AZ855" s="859"/>
      <c r="BA855" s="859"/>
      <c r="BB855" s="859"/>
      <c r="BC855" s="859"/>
      <c r="BD855" s="859"/>
      <c r="BE855" s="859"/>
      <c r="BF855" s="859"/>
      <c r="BG855" s="859"/>
      <c r="BH855" s="859"/>
      <c r="BI855" s="859"/>
      <c r="BJ855" s="859"/>
    </row>
    <row r="856" spans="17:62" s="875" customFormat="1">
      <c r="Q856" s="859"/>
      <c r="R856" s="859"/>
      <c r="S856" s="859"/>
      <c r="T856" s="859"/>
      <c r="U856" s="859"/>
      <c r="V856" s="859"/>
      <c r="W856" s="877"/>
      <c r="X856" s="859"/>
      <c r="Y856" s="859"/>
      <c r="Z856" s="859"/>
      <c r="AA856" s="859"/>
      <c r="AB856" s="859"/>
      <c r="AC856" s="859"/>
      <c r="AD856" s="859"/>
      <c r="AE856" s="859"/>
      <c r="AF856" s="859"/>
      <c r="AG856" s="859"/>
      <c r="AH856" s="859"/>
      <c r="AI856" s="859"/>
      <c r="AJ856" s="859"/>
      <c r="AK856" s="859"/>
      <c r="AL856" s="859"/>
      <c r="AM856" s="859"/>
      <c r="AN856" s="859"/>
      <c r="AO856" s="859"/>
      <c r="AP856" s="859"/>
      <c r="AQ856" s="859"/>
      <c r="AR856" s="859"/>
      <c r="AS856" s="859"/>
      <c r="AT856" s="859"/>
      <c r="AU856" s="859"/>
      <c r="AV856" s="859"/>
      <c r="AW856" s="859"/>
      <c r="AX856" s="859"/>
      <c r="AY856" s="859"/>
      <c r="AZ856" s="859"/>
      <c r="BA856" s="859"/>
      <c r="BB856" s="859"/>
      <c r="BC856" s="859"/>
      <c r="BD856" s="859"/>
      <c r="BE856" s="859"/>
      <c r="BF856" s="859"/>
      <c r="BG856" s="859"/>
      <c r="BH856" s="859"/>
      <c r="BI856" s="859"/>
      <c r="BJ856" s="859"/>
    </row>
    <row r="857" spans="17:62" s="875" customFormat="1">
      <c r="Q857" s="859"/>
      <c r="R857" s="859"/>
      <c r="S857" s="859"/>
      <c r="T857" s="859"/>
      <c r="U857" s="859"/>
      <c r="V857" s="859"/>
      <c r="W857" s="877"/>
      <c r="X857" s="859"/>
      <c r="Y857" s="859"/>
      <c r="Z857" s="859"/>
      <c r="AA857" s="859"/>
      <c r="AB857" s="859"/>
      <c r="AC857" s="859"/>
      <c r="AD857" s="859"/>
      <c r="AE857" s="859"/>
      <c r="AF857" s="859"/>
      <c r="AG857" s="859"/>
      <c r="AH857" s="859"/>
      <c r="AI857" s="859"/>
      <c r="AJ857" s="859"/>
      <c r="AK857" s="859"/>
      <c r="AL857" s="859"/>
      <c r="AM857" s="859"/>
      <c r="AN857" s="859"/>
      <c r="AO857" s="859"/>
      <c r="AP857" s="859"/>
      <c r="AQ857" s="859"/>
      <c r="AR857" s="859"/>
      <c r="AS857" s="859"/>
      <c r="AT857" s="859"/>
      <c r="AU857" s="859"/>
      <c r="AV857" s="859"/>
      <c r="AW857" s="859"/>
      <c r="AX857" s="859"/>
      <c r="AY857" s="859"/>
      <c r="AZ857" s="859"/>
      <c r="BA857" s="859"/>
      <c r="BB857" s="859"/>
      <c r="BC857" s="859"/>
      <c r="BD857" s="859"/>
      <c r="BE857" s="859"/>
      <c r="BF857" s="859"/>
      <c r="BG857" s="859"/>
      <c r="BH857" s="859"/>
      <c r="BI857" s="859"/>
      <c r="BJ857" s="859"/>
    </row>
    <row r="858" spans="17:62" s="875" customFormat="1">
      <c r="Q858" s="859"/>
      <c r="R858" s="859"/>
      <c r="S858" s="859"/>
      <c r="T858" s="859"/>
      <c r="U858" s="859"/>
      <c r="V858" s="859"/>
      <c r="W858" s="877"/>
      <c r="X858" s="859"/>
      <c r="Y858" s="859"/>
      <c r="Z858" s="859"/>
      <c r="AA858" s="859"/>
      <c r="AB858" s="859"/>
      <c r="AC858" s="859"/>
      <c r="AD858" s="859"/>
      <c r="AE858" s="859"/>
      <c r="AF858" s="859"/>
      <c r="AG858" s="859"/>
      <c r="AH858" s="859"/>
      <c r="AI858" s="859"/>
      <c r="AJ858" s="859"/>
      <c r="AK858" s="859"/>
      <c r="AL858" s="859"/>
      <c r="AM858" s="859"/>
      <c r="AN858" s="859"/>
      <c r="AO858" s="859"/>
      <c r="AP858" s="859"/>
      <c r="AQ858" s="859"/>
      <c r="AR858" s="859"/>
      <c r="AS858" s="859"/>
      <c r="AT858" s="859"/>
      <c r="AU858" s="859"/>
      <c r="AV858" s="859"/>
      <c r="AW858" s="859"/>
      <c r="AX858" s="859"/>
      <c r="AY858" s="859"/>
      <c r="AZ858" s="859"/>
      <c r="BA858" s="859"/>
      <c r="BB858" s="859"/>
      <c r="BC858" s="859"/>
      <c r="BD858" s="859"/>
      <c r="BE858" s="859"/>
      <c r="BF858" s="859"/>
      <c r="BG858" s="859"/>
      <c r="BH858" s="859"/>
      <c r="BI858" s="859"/>
      <c r="BJ858" s="859"/>
    </row>
    <row r="859" spans="17:62" s="875" customFormat="1">
      <c r="Q859" s="859"/>
      <c r="R859" s="859"/>
      <c r="S859" s="859"/>
      <c r="T859" s="859"/>
      <c r="U859" s="859"/>
      <c r="V859" s="859"/>
      <c r="W859" s="877"/>
      <c r="X859" s="859"/>
      <c r="Y859" s="859"/>
      <c r="Z859" s="859"/>
      <c r="AA859" s="859"/>
      <c r="AB859" s="859"/>
      <c r="AC859" s="859"/>
      <c r="AD859" s="859"/>
      <c r="AE859" s="859"/>
      <c r="AF859" s="859"/>
      <c r="AG859" s="859"/>
      <c r="AH859" s="859"/>
      <c r="AI859" s="859"/>
      <c r="AJ859" s="859"/>
      <c r="AK859" s="859"/>
      <c r="AL859" s="859"/>
      <c r="AM859" s="859"/>
      <c r="AN859" s="859"/>
      <c r="AO859" s="859"/>
      <c r="AP859" s="859"/>
      <c r="AQ859" s="859"/>
      <c r="AR859" s="859"/>
      <c r="AS859" s="859"/>
      <c r="AT859" s="859"/>
      <c r="AU859" s="859"/>
      <c r="AV859" s="859"/>
      <c r="AW859" s="859"/>
      <c r="AX859" s="859"/>
      <c r="AY859" s="859"/>
      <c r="AZ859" s="859"/>
      <c r="BA859" s="859"/>
      <c r="BB859" s="859"/>
      <c r="BC859" s="859"/>
      <c r="BD859" s="859"/>
      <c r="BE859" s="859"/>
      <c r="BF859" s="859"/>
      <c r="BG859" s="859"/>
      <c r="BH859" s="859"/>
      <c r="BI859" s="859"/>
      <c r="BJ859" s="859"/>
    </row>
    <row r="860" spans="17:62" s="875" customFormat="1">
      <c r="Q860" s="859"/>
      <c r="R860" s="859"/>
      <c r="S860" s="859"/>
      <c r="T860" s="859"/>
      <c r="U860" s="859"/>
      <c r="V860" s="859"/>
      <c r="W860" s="877"/>
      <c r="X860" s="859"/>
      <c r="Y860" s="859"/>
      <c r="Z860" s="859"/>
      <c r="AA860" s="859"/>
      <c r="AB860" s="859"/>
      <c r="AC860" s="859"/>
      <c r="AD860" s="859"/>
      <c r="AE860" s="859"/>
      <c r="AF860" s="859"/>
      <c r="AG860" s="859"/>
      <c r="AH860" s="859"/>
      <c r="AI860" s="859"/>
      <c r="AJ860" s="859"/>
      <c r="AK860" s="859"/>
      <c r="AL860" s="859"/>
      <c r="AM860" s="859"/>
      <c r="AN860" s="859"/>
      <c r="AO860" s="859"/>
      <c r="AP860" s="859"/>
      <c r="AQ860" s="859"/>
      <c r="AR860" s="859"/>
      <c r="AS860" s="859"/>
      <c r="AT860" s="859"/>
      <c r="AU860" s="859"/>
      <c r="AV860" s="859"/>
      <c r="AW860" s="859"/>
      <c r="AX860" s="859"/>
      <c r="AY860" s="859"/>
      <c r="AZ860" s="859"/>
      <c r="BA860" s="859"/>
      <c r="BB860" s="859"/>
      <c r="BC860" s="859"/>
      <c r="BD860" s="859"/>
      <c r="BE860" s="859"/>
      <c r="BF860" s="859"/>
      <c r="BG860" s="859"/>
      <c r="BH860" s="859"/>
      <c r="BI860" s="859"/>
      <c r="BJ860" s="859"/>
    </row>
    <row r="861" spans="17:62" s="875" customFormat="1">
      <c r="Q861" s="859"/>
      <c r="R861" s="859"/>
      <c r="S861" s="859"/>
      <c r="T861" s="859"/>
      <c r="U861" s="859"/>
      <c r="V861" s="859"/>
      <c r="W861" s="877"/>
      <c r="X861" s="859"/>
      <c r="Y861" s="859"/>
      <c r="Z861" s="859"/>
      <c r="AA861" s="859"/>
      <c r="AB861" s="859"/>
      <c r="AC861" s="859"/>
      <c r="AD861" s="859"/>
      <c r="AE861" s="859"/>
      <c r="AF861" s="859"/>
      <c r="AG861" s="859"/>
      <c r="AH861" s="859"/>
      <c r="AI861" s="859"/>
      <c r="AJ861" s="859"/>
      <c r="AK861" s="859"/>
      <c r="AL861" s="859"/>
      <c r="AM861" s="859"/>
      <c r="AN861" s="859"/>
      <c r="AO861" s="859"/>
      <c r="AP861" s="859"/>
      <c r="AQ861" s="859"/>
      <c r="AR861" s="859"/>
      <c r="AS861" s="859"/>
      <c r="AT861" s="859"/>
      <c r="AU861" s="859"/>
      <c r="AV861" s="859"/>
      <c r="AW861" s="859"/>
      <c r="AX861" s="859"/>
      <c r="AY861" s="859"/>
      <c r="AZ861" s="859"/>
      <c r="BA861" s="859"/>
      <c r="BB861" s="859"/>
      <c r="BC861" s="859"/>
      <c r="BD861" s="859"/>
      <c r="BE861" s="859"/>
      <c r="BF861" s="859"/>
      <c r="BG861" s="859"/>
      <c r="BH861" s="859"/>
      <c r="BI861" s="859"/>
      <c r="BJ861" s="859"/>
    </row>
    <row r="862" spans="17:62" s="875" customFormat="1">
      <c r="Q862" s="859"/>
      <c r="R862" s="859"/>
      <c r="S862" s="859"/>
      <c r="T862" s="859"/>
      <c r="U862" s="859"/>
      <c r="V862" s="859"/>
      <c r="W862" s="877"/>
      <c r="X862" s="859"/>
      <c r="Y862" s="859"/>
      <c r="Z862" s="859"/>
      <c r="AA862" s="859"/>
      <c r="AB862" s="859"/>
      <c r="AC862" s="859"/>
      <c r="AD862" s="859"/>
      <c r="AE862" s="859"/>
      <c r="AF862" s="859"/>
      <c r="AG862" s="859"/>
      <c r="AH862" s="859"/>
      <c r="AI862" s="859"/>
      <c r="AJ862" s="859"/>
      <c r="AK862" s="859"/>
      <c r="AL862" s="859"/>
      <c r="AM862" s="859"/>
      <c r="AN862" s="859"/>
      <c r="AO862" s="859"/>
      <c r="AP862" s="859"/>
      <c r="AQ862" s="859"/>
      <c r="AR862" s="859"/>
      <c r="AS862" s="859"/>
      <c r="AT862" s="859"/>
      <c r="AU862" s="859"/>
      <c r="AV862" s="859"/>
      <c r="AW862" s="859"/>
      <c r="AX862" s="859"/>
      <c r="AY862" s="859"/>
      <c r="AZ862" s="859"/>
      <c r="BA862" s="859"/>
      <c r="BB862" s="859"/>
      <c r="BC862" s="859"/>
      <c r="BD862" s="859"/>
      <c r="BE862" s="859"/>
      <c r="BF862" s="859"/>
      <c r="BG862" s="859"/>
      <c r="BH862" s="859"/>
      <c r="BI862" s="859"/>
      <c r="BJ862" s="859"/>
    </row>
    <row r="863" spans="17:62" s="875" customFormat="1">
      <c r="Q863" s="859"/>
      <c r="R863" s="859"/>
      <c r="S863" s="859"/>
      <c r="T863" s="859"/>
      <c r="U863" s="859"/>
      <c r="V863" s="859"/>
      <c r="W863" s="877"/>
      <c r="X863" s="859"/>
      <c r="Y863" s="859"/>
      <c r="Z863" s="859"/>
      <c r="AA863" s="859"/>
      <c r="AB863" s="859"/>
      <c r="AC863" s="859"/>
      <c r="AD863" s="859"/>
      <c r="AE863" s="859"/>
      <c r="AF863" s="859"/>
      <c r="AG863" s="859"/>
      <c r="AH863" s="859"/>
      <c r="AI863" s="859"/>
      <c r="AJ863" s="859"/>
      <c r="AK863" s="859"/>
      <c r="AL863" s="859"/>
      <c r="AM863" s="859"/>
      <c r="AN863" s="859"/>
      <c r="AO863" s="859"/>
      <c r="AP863" s="859"/>
      <c r="AQ863" s="859"/>
      <c r="AR863" s="859"/>
      <c r="AS863" s="859"/>
      <c r="AT863" s="859"/>
      <c r="AU863" s="859"/>
      <c r="AV863" s="859"/>
      <c r="AW863" s="859"/>
      <c r="AX863" s="859"/>
      <c r="AY863" s="859"/>
      <c r="AZ863" s="859"/>
      <c r="BA863" s="859"/>
      <c r="BB863" s="859"/>
      <c r="BC863" s="859"/>
      <c r="BD863" s="859"/>
      <c r="BE863" s="859"/>
      <c r="BF863" s="859"/>
      <c r="BG863" s="859"/>
      <c r="BH863" s="859"/>
      <c r="BI863" s="859"/>
      <c r="BJ863" s="859"/>
    </row>
    <row r="864" spans="17:62" s="875" customFormat="1">
      <c r="Q864" s="859"/>
      <c r="R864" s="859"/>
      <c r="S864" s="859"/>
      <c r="T864" s="859"/>
      <c r="U864" s="859"/>
      <c r="V864" s="859"/>
      <c r="W864" s="877"/>
      <c r="X864" s="859"/>
      <c r="Y864" s="859"/>
      <c r="Z864" s="859"/>
      <c r="AA864" s="859"/>
      <c r="AB864" s="859"/>
      <c r="AC864" s="859"/>
      <c r="AD864" s="859"/>
      <c r="AE864" s="859"/>
      <c r="AF864" s="859"/>
      <c r="AG864" s="859"/>
      <c r="AH864" s="859"/>
      <c r="AI864" s="859"/>
      <c r="AJ864" s="859"/>
      <c r="AK864" s="859"/>
      <c r="AL864" s="859"/>
      <c r="AM864" s="859"/>
      <c r="AN864" s="859"/>
      <c r="AO864" s="859"/>
      <c r="AP864" s="859"/>
      <c r="AQ864" s="859"/>
      <c r="AR864" s="859"/>
      <c r="AS864" s="859"/>
      <c r="AT864" s="859"/>
      <c r="AU864" s="859"/>
      <c r="AV864" s="859"/>
      <c r="AW864" s="859"/>
      <c r="AX864" s="859"/>
      <c r="AY864" s="859"/>
      <c r="AZ864" s="859"/>
      <c r="BA864" s="859"/>
      <c r="BB864" s="859"/>
      <c r="BC864" s="859"/>
      <c r="BD864" s="859"/>
      <c r="BE864" s="859"/>
      <c r="BF864" s="859"/>
      <c r="BG864" s="859"/>
      <c r="BH864" s="859"/>
      <c r="BI864" s="859"/>
      <c r="BJ864" s="859"/>
    </row>
    <row r="865" spans="17:62" s="875" customFormat="1">
      <c r="Q865" s="859"/>
      <c r="R865" s="859"/>
      <c r="S865" s="859"/>
      <c r="T865" s="859"/>
      <c r="U865" s="859"/>
      <c r="V865" s="859"/>
      <c r="W865" s="877"/>
      <c r="X865" s="859"/>
      <c r="Y865" s="859"/>
      <c r="Z865" s="859"/>
      <c r="AA865" s="859"/>
      <c r="AB865" s="859"/>
      <c r="AC865" s="859"/>
      <c r="AD865" s="859"/>
      <c r="AE865" s="859"/>
      <c r="AF865" s="859"/>
      <c r="AG865" s="859"/>
      <c r="AH865" s="859"/>
      <c r="AI865" s="859"/>
      <c r="AJ865" s="859"/>
      <c r="AK865" s="859"/>
      <c r="AL865" s="859"/>
      <c r="AM865" s="859"/>
      <c r="AN865" s="859"/>
      <c r="AO865" s="859"/>
      <c r="AP865" s="859"/>
      <c r="AQ865" s="859"/>
      <c r="AR865" s="859"/>
      <c r="AS865" s="859"/>
      <c r="AT865" s="859"/>
      <c r="AU865" s="859"/>
      <c r="AV865" s="859"/>
      <c r="AW865" s="859"/>
      <c r="AX865" s="859"/>
      <c r="AY865" s="859"/>
      <c r="AZ865" s="859"/>
      <c r="BA865" s="859"/>
      <c r="BB865" s="859"/>
      <c r="BC865" s="859"/>
      <c r="BD865" s="859"/>
      <c r="BE865" s="859"/>
      <c r="BF865" s="859"/>
      <c r="BG865" s="859"/>
      <c r="BH865" s="859"/>
      <c r="BI865" s="859"/>
      <c r="BJ865" s="859"/>
    </row>
    <row r="866" spans="17:62" s="875" customFormat="1">
      <c r="Q866" s="859"/>
      <c r="R866" s="859"/>
      <c r="S866" s="859"/>
      <c r="T866" s="859"/>
      <c r="U866" s="859"/>
      <c r="V866" s="859"/>
      <c r="W866" s="877"/>
      <c r="X866" s="859"/>
      <c r="Y866" s="859"/>
      <c r="Z866" s="859"/>
      <c r="AA866" s="859"/>
      <c r="AB866" s="859"/>
      <c r="AC866" s="859"/>
      <c r="AD866" s="859"/>
      <c r="AE866" s="859"/>
      <c r="AF866" s="859"/>
      <c r="AG866" s="859"/>
      <c r="AH866" s="859"/>
      <c r="AI866" s="859"/>
      <c r="AJ866" s="859"/>
      <c r="AK866" s="859"/>
      <c r="AL866" s="859"/>
      <c r="AM866" s="859"/>
      <c r="AN866" s="859"/>
      <c r="AO866" s="859"/>
      <c r="AP866" s="859"/>
      <c r="AQ866" s="859"/>
      <c r="AR866" s="859"/>
      <c r="AS866" s="859"/>
      <c r="AT866" s="859"/>
      <c r="AU866" s="859"/>
      <c r="AV866" s="859"/>
      <c r="AW866" s="859"/>
      <c r="AX866" s="859"/>
      <c r="AY866" s="859"/>
      <c r="AZ866" s="859"/>
      <c r="BA866" s="859"/>
      <c r="BB866" s="859"/>
      <c r="BC866" s="859"/>
      <c r="BD866" s="859"/>
      <c r="BE866" s="859"/>
      <c r="BF866" s="859"/>
      <c r="BG866" s="859"/>
      <c r="BH866" s="859"/>
      <c r="BI866" s="859"/>
      <c r="BJ866" s="859"/>
    </row>
    <row r="867" spans="17:62" s="875" customFormat="1">
      <c r="Q867" s="859"/>
      <c r="R867" s="859"/>
      <c r="S867" s="859"/>
      <c r="T867" s="859"/>
      <c r="U867" s="859"/>
      <c r="V867" s="859"/>
      <c r="W867" s="877"/>
      <c r="X867" s="859"/>
      <c r="Y867" s="859"/>
      <c r="Z867" s="859"/>
      <c r="AA867" s="859"/>
      <c r="AB867" s="859"/>
      <c r="AC867" s="859"/>
      <c r="AD867" s="859"/>
      <c r="AE867" s="859"/>
      <c r="AF867" s="859"/>
      <c r="AG867" s="859"/>
      <c r="AH867" s="859"/>
      <c r="AI867" s="859"/>
      <c r="AJ867" s="859"/>
      <c r="AK867" s="859"/>
      <c r="AL867" s="859"/>
      <c r="AM867" s="859"/>
      <c r="AN867" s="859"/>
      <c r="AO867" s="859"/>
      <c r="AP867" s="859"/>
      <c r="AQ867" s="859"/>
      <c r="AR867" s="859"/>
      <c r="AS867" s="859"/>
      <c r="AT867" s="859"/>
      <c r="AU867" s="859"/>
      <c r="AV867" s="859"/>
      <c r="AW867" s="859"/>
      <c r="AX867" s="859"/>
      <c r="AY867" s="859"/>
      <c r="AZ867" s="859"/>
      <c r="BA867" s="859"/>
      <c r="BB867" s="859"/>
      <c r="BC867" s="859"/>
      <c r="BD867" s="859"/>
      <c r="BE867" s="859"/>
      <c r="BF867" s="859"/>
      <c r="BG867" s="859"/>
      <c r="BH867" s="859"/>
      <c r="BI867" s="859"/>
      <c r="BJ867" s="859"/>
    </row>
    <row r="868" spans="17:62" s="875" customFormat="1">
      <c r="Q868" s="859"/>
      <c r="R868" s="859"/>
      <c r="S868" s="859"/>
      <c r="T868" s="859"/>
      <c r="U868" s="859"/>
      <c r="V868" s="859"/>
      <c r="W868" s="877"/>
      <c r="X868" s="859"/>
      <c r="Y868" s="859"/>
      <c r="Z868" s="859"/>
      <c r="AA868" s="859"/>
      <c r="AB868" s="859"/>
      <c r="AC868" s="859"/>
      <c r="AD868" s="859"/>
      <c r="AE868" s="859"/>
      <c r="AF868" s="859"/>
      <c r="AG868" s="859"/>
      <c r="AH868" s="859"/>
      <c r="AI868" s="859"/>
      <c r="AJ868" s="859"/>
      <c r="AK868" s="859"/>
      <c r="AL868" s="859"/>
      <c r="AM868" s="859"/>
      <c r="AN868" s="859"/>
      <c r="AO868" s="859"/>
      <c r="AP868" s="859"/>
      <c r="AQ868" s="859"/>
      <c r="AR868" s="859"/>
      <c r="AS868" s="859"/>
      <c r="AT868" s="859"/>
      <c r="AU868" s="859"/>
      <c r="AV868" s="859"/>
      <c r="AW868" s="859"/>
      <c r="AX868" s="859"/>
      <c r="AY868" s="859"/>
      <c r="AZ868" s="859"/>
      <c r="BA868" s="859"/>
      <c r="BB868" s="859"/>
      <c r="BC868" s="859"/>
      <c r="BD868" s="859"/>
      <c r="BE868" s="859"/>
      <c r="BF868" s="859"/>
      <c r="BG868" s="859"/>
      <c r="BH868" s="859"/>
      <c r="BI868" s="859"/>
      <c r="BJ868" s="859"/>
    </row>
    <row r="869" spans="17:62" s="875" customFormat="1">
      <c r="Q869" s="859"/>
      <c r="R869" s="859"/>
      <c r="S869" s="859"/>
      <c r="T869" s="859"/>
      <c r="U869" s="859"/>
      <c r="V869" s="859"/>
      <c r="W869" s="877"/>
      <c r="X869" s="859"/>
      <c r="Y869" s="859"/>
      <c r="Z869" s="859"/>
      <c r="AA869" s="859"/>
      <c r="AB869" s="859"/>
      <c r="AC869" s="859"/>
      <c r="AD869" s="859"/>
      <c r="AE869" s="859"/>
      <c r="AF869" s="859"/>
      <c r="AG869" s="859"/>
      <c r="AH869" s="859"/>
      <c r="AI869" s="859"/>
      <c r="AJ869" s="859"/>
      <c r="AK869" s="859"/>
      <c r="AL869" s="859"/>
      <c r="AM869" s="859"/>
      <c r="AN869" s="859"/>
      <c r="AO869" s="859"/>
      <c r="AP869" s="859"/>
      <c r="AQ869" s="859"/>
      <c r="AR869" s="859"/>
      <c r="AS869" s="859"/>
      <c r="AT869" s="859"/>
      <c r="AU869" s="859"/>
      <c r="AV869" s="859"/>
      <c r="AW869" s="859"/>
      <c r="AX869" s="859"/>
      <c r="AY869" s="859"/>
      <c r="AZ869" s="859"/>
      <c r="BA869" s="859"/>
      <c r="BB869" s="859"/>
      <c r="BC869" s="859"/>
      <c r="BD869" s="859"/>
      <c r="BE869" s="859"/>
      <c r="BF869" s="859"/>
      <c r="BG869" s="859"/>
      <c r="BH869" s="859"/>
      <c r="BI869" s="859"/>
      <c r="BJ869" s="859"/>
    </row>
    <row r="870" spans="17:62" s="875" customFormat="1">
      <c r="Q870" s="859"/>
      <c r="R870" s="859"/>
      <c r="S870" s="859"/>
      <c r="T870" s="859"/>
      <c r="U870" s="859"/>
      <c r="V870" s="859"/>
      <c r="W870" s="877"/>
      <c r="X870" s="859"/>
      <c r="Y870" s="859"/>
      <c r="Z870" s="859"/>
      <c r="AA870" s="859"/>
      <c r="AB870" s="859"/>
      <c r="AC870" s="859"/>
      <c r="AD870" s="859"/>
      <c r="AE870" s="859"/>
      <c r="AF870" s="859"/>
      <c r="AG870" s="859"/>
      <c r="AH870" s="859"/>
      <c r="AI870" s="859"/>
      <c r="AJ870" s="859"/>
      <c r="AK870" s="859"/>
      <c r="AL870" s="859"/>
      <c r="AM870" s="859"/>
      <c r="AN870" s="859"/>
      <c r="AO870" s="859"/>
      <c r="AP870" s="859"/>
      <c r="AQ870" s="859"/>
      <c r="AR870" s="859"/>
      <c r="AS870" s="859"/>
      <c r="AT870" s="859"/>
      <c r="AU870" s="859"/>
      <c r="AV870" s="859"/>
      <c r="AW870" s="859"/>
      <c r="AX870" s="859"/>
      <c r="AY870" s="859"/>
      <c r="AZ870" s="859"/>
      <c r="BA870" s="859"/>
      <c r="BB870" s="859"/>
      <c r="BC870" s="859"/>
      <c r="BD870" s="859"/>
      <c r="BE870" s="859"/>
      <c r="BF870" s="859"/>
      <c r="BG870" s="859"/>
      <c r="BH870" s="859"/>
      <c r="BI870" s="859"/>
      <c r="BJ870" s="859"/>
    </row>
    <row r="871" spans="17:62" s="875" customFormat="1">
      <c r="Q871" s="859"/>
      <c r="R871" s="859"/>
      <c r="S871" s="859"/>
      <c r="T871" s="859"/>
      <c r="U871" s="859"/>
      <c r="V871" s="859"/>
      <c r="W871" s="877"/>
      <c r="X871" s="859"/>
      <c r="Y871" s="859"/>
      <c r="Z871" s="859"/>
      <c r="AA871" s="859"/>
      <c r="AB871" s="859"/>
      <c r="AC871" s="859"/>
      <c r="AD871" s="859"/>
      <c r="AE871" s="859"/>
      <c r="AF871" s="859"/>
      <c r="AG871" s="859"/>
      <c r="AH871" s="859"/>
      <c r="AI871" s="859"/>
      <c r="AJ871" s="859"/>
      <c r="AK871" s="859"/>
      <c r="AL871" s="859"/>
      <c r="AM871" s="859"/>
      <c r="AN871" s="859"/>
      <c r="AO871" s="859"/>
      <c r="AP871" s="859"/>
      <c r="AQ871" s="859"/>
      <c r="AR871" s="859"/>
      <c r="AS871" s="859"/>
      <c r="AT871" s="859"/>
      <c r="AU871" s="859"/>
      <c r="AV871" s="859"/>
      <c r="AW871" s="859"/>
      <c r="AX871" s="859"/>
      <c r="AY871" s="859"/>
      <c r="AZ871" s="859"/>
      <c r="BA871" s="859"/>
      <c r="BB871" s="859"/>
      <c r="BC871" s="859"/>
      <c r="BD871" s="859"/>
      <c r="BE871" s="859"/>
      <c r="BF871" s="859"/>
      <c r="BG871" s="859"/>
      <c r="BH871" s="859"/>
      <c r="BI871" s="859"/>
      <c r="BJ871" s="859"/>
    </row>
    <row r="872" spans="17:62" s="875" customFormat="1">
      <c r="Q872" s="859"/>
      <c r="R872" s="859"/>
      <c r="S872" s="859"/>
      <c r="T872" s="859"/>
      <c r="U872" s="859"/>
      <c r="V872" s="859"/>
      <c r="W872" s="877"/>
      <c r="X872" s="859"/>
      <c r="Y872" s="859"/>
      <c r="Z872" s="859"/>
      <c r="AA872" s="859"/>
      <c r="AB872" s="859"/>
      <c r="AC872" s="859"/>
      <c r="AD872" s="859"/>
      <c r="AE872" s="859"/>
      <c r="AF872" s="859"/>
      <c r="AG872" s="859"/>
      <c r="AH872" s="859"/>
      <c r="AI872" s="859"/>
      <c r="AJ872" s="859"/>
      <c r="AK872" s="859"/>
      <c r="AL872" s="859"/>
      <c r="AM872" s="859"/>
      <c r="AN872" s="859"/>
      <c r="AO872" s="859"/>
      <c r="AP872" s="859"/>
      <c r="AQ872" s="859"/>
      <c r="AR872" s="859"/>
      <c r="AS872" s="859"/>
      <c r="AT872" s="859"/>
      <c r="AU872" s="859"/>
      <c r="AV872" s="859"/>
      <c r="AW872" s="859"/>
      <c r="AX872" s="859"/>
      <c r="AY872" s="859"/>
      <c r="AZ872" s="859"/>
      <c r="BA872" s="859"/>
      <c r="BB872" s="859"/>
      <c r="BC872" s="859"/>
      <c r="BD872" s="859"/>
      <c r="BE872" s="859"/>
      <c r="BF872" s="859"/>
      <c r="BG872" s="859"/>
      <c r="BH872" s="859"/>
      <c r="BI872" s="859"/>
      <c r="BJ872" s="859"/>
    </row>
    <row r="873" spans="17:62" s="875" customFormat="1">
      <c r="Q873" s="859"/>
      <c r="R873" s="859"/>
      <c r="S873" s="859"/>
      <c r="T873" s="859"/>
      <c r="U873" s="859"/>
      <c r="V873" s="859"/>
      <c r="W873" s="877"/>
      <c r="X873" s="859"/>
      <c r="Y873" s="859"/>
      <c r="Z873" s="859"/>
      <c r="AA873" s="859"/>
      <c r="AB873" s="859"/>
      <c r="AC873" s="859"/>
      <c r="AD873" s="859"/>
      <c r="AE873" s="859"/>
      <c r="AF873" s="859"/>
      <c r="AG873" s="859"/>
      <c r="AH873" s="859"/>
      <c r="AI873" s="859"/>
      <c r="AJ873" s="859"/>
      <c r="AK873" s="859"/>
      <c r="AL873" s="859"/>
      <c r="AM873" s="859"/>
      <c r="AN873" s="859"/>
      <c r="AO873" s="859"/>
      <c r="AP873" s="859"/>
      <c r="AQ873" s="859"/>
      <c r="AR873" s="859"/>
      <c r="AS873" s="859"/>
      <c r="AT873" s="859"/>
      <c r="AU873" s="859"/>
      <c r="AV873" s="859"/>
      <c r="AW873" s="859"/>
      <c r="AX873" s="859"/>
      <c r="AY873" s="859"/>
      <c r="AZ873" s="859"/>
      <c r="BA873" s="859"/>
      <c r="BB873" s="859"/>
      <c r="BC873" s="859"/>
      <c r="BD873" s="859"/>
      <c r="BE873" s="859"/>
      <c r="BF873" s="859"/>
      <c r="BG873" s="859"/>
      <c r="BH873" s="859"/>
      <c r="BI873" s="859"/>
      <c r="BJ873" s="859"/>
    </row>
    <row r="874" spans="17:62" s="875" customFormat="1">
      <c r="Q874" s="859"/>
      <c r="R874" s="859"/>
      <c r="S874" s="859"/>
      <c r="T874" s="859"/>
      <c r="U874" s="859"/>
      <c r="V874" s="859"/>
      <c r="W874" s="877"/>
      <c r="X874" s="859"/>
      <c r="Y874" s="859"/>
      <c r="Z874" s="859"/>
      <c r="AA874" s="859"/>
      <c r="AB874" s="859"/>
      <c r="AC874" s="859"/>
      <c r="AD874" s="859"/>
      <c r="AE874" s="859"/>
      <c r="AF874" s="859"/>
      <c r="AG874" s="859"/>
      <c r="AH874" s="859"/>
      <c r="AI874" s="859"/>
      <c r="AJ874" s="859"/>
      <c r="AK874" s="859"/>
      <c r="AL874" s="859"/>
      <c r="AM874" s="859"/>
      <c r="AN874" s="859"/>
      <c r="AO874" s="859"/>
      <c r="AP874" s="859"/>
      <c r="AQ874" s="859"/>
      <c r="AR874" s="859"/>
      <c r="AS874" s="859"/>
      <c r="AT874" s="859"/>
      <c r="AU874" s="859"/>
      <c r="AV874" s="859"/>
      <c r="AW874" s="859"/>
      <c r="AX874" s="859"/>
      <c r="AY874" s="859"/>
      <c r="AZ874" s="859"/>
      <c r="BA874" s="859"/>
      <c r="BB874" s="859"/>
      <c r="BC874" s="859"/>
      <c r="BD874" s="859"/>
      <c r="BE874" s="859"/>
      <c r="BF874" s="859"/>
      <c r="BG874" s="859"/>
      <c r="BH874" s="859"/>
      <c r="BI874" s="859"/>
      <c r="BJ874" s="859"/>
    </row>
    <row r="875" spans="17:62" s="875" customFormat="1">
      <c r="Q875" s="859"/>
      <c r="R875" s="859"/>
      <c r="S875" s="859"/>
      <c r="T875" s="859"/>
      <c r="U875" s="859"/>
      <c r="V875" s="859"/>
      <c r="W875" s="877"/>
      <c r="X875" s="859"/>
      <c r="Y875" s="859"/>
      <c r="Z875" s="859"/>
      <c r="AA875" s="859"/>
      <c r="AB875" s="859"/>
      <c r="AC875" s="859"/>
      <c r="AD875" s="859"/>
      <c r="AE875" s="859"/>
      <c r="AF875" s="859"/>
      <c r="AG875" s="859"/>
      <c r="AH875" s="859"/>
      <c r="AI875" s="859"/>
      <c r="AJ875" s="859"/>
      <c r="AK875" s="859"/>
      <c r="AL875" s="859"/>
      <c r="AM875" s="859"/>
      <c r="AN875" s="859"/>
      <c r="AO875" s="859"/>
      <c r="AP875" s="859"/>
      <c r="AQ875" s="859"/>
      <c r="AR875" s="859"/>
      <c r="AS875" s="859"/>
      <c r="AT875" s="859"/>
      <c r="AU875" s="859"/>
      <c r="AV875" s="859"/>
      <c r="AW875" s="859"/>
      <c r="AX875" s="859"/>
      <c r="AY875" s="859"/>
      <c r="AZ875" s="859"/>
      <c r="BA875" s="859"/>
      <c r="BB875" s="859"/>
      <c r="BC875" s="859"/>
      <c r="BD875" s="859"/>
      <c r="BE875" s="859"/>
      <c r="BF875" s="859"/>
      <c r="BG875" s="859"/>
      <c r="BH875" s="859"/>
      <c r="BI875" s="859"/>
      <c r="BJ875" s="859"/>
    </row>
    <row r="876" spans="17:62" s="875" customFormat="1">
      <c r="Q876" s="859"/>
      <c r="R876" s="859"/>
      <c r="S876" s="859"/>
      <c r="T876" s="859"/>
      <c r="U876" s="859"/>
      <c r="V876" s="859"/>
      <c r="W876" s="877"/>
      <c r="X876" s="859"/>
      <c r="Y876" s="859"/>
      <c r="Z876" s="859"/>
      <c r="AA876" s="859"/>
      <c r="AB876" s="859"/>
      <c r="AC876" s="859"/>
      <c r="AD876" s="859"/>
      <c r="AE876" s="859"/>
      <c r="AF876" s="859"/>
      <c r="AG876" s="859"/>
      <c r="AH876" s="859"/>
      <c r="AI876" s="859"/>
      <c r="AJ876" s="859"/>
      <c r="AK876" s="859"/>
      <c r="AL876" s="859"/>
      <c r="AM876" s="859"/>
      <c r="AN876" s="859"/>
      <c r="AO876" s="859"/>
      <c r="AP876" s="859"/>
      <c r="AQ876" s="859"/>
      <c r="AR876" s="859"/>
      <c r="AS876" s="859"/>
      <c r="AT876" s="859"/>
      <c r="AU876" s="859"/>
      <c r="AV876" s="859"/>
      <c r="AW876" s="859"/>
      <c r="AX876" s="859"/>
      <c r="AY876" s="859"/>
      <c r="AZ876" s="859"/>
      <c r="BA876" s="859"/>
      <c r="BB876" s="859"/>
      <c r="BC876" s="859"/>
      <c r="BD876" s="859"/>
      <c r="BE876" s="859"/>
      <c r="BF876" s="859"/>
      <c r="BG876" s="859"/>
      <c r="BH876" s="859"/>
      <c r="BI876" s="859"/>
      <c r="BJ876" s="859"/>
    </row>
    <row r="877" spans="17:62" s="875" customFormat="1">
      <c r="Q877" s="859"/>
      <c r="R877" s="859"/>
      <c r="S877" s="859"/>
      <c r="T877" s="859"/>
      <c r="U877" s="859"/>
      <c r="V877" s="859"/>
      <c r="W877" s="877"/>
      <c r="X877" s="859"/>
      <c r="Y877" s="859"/>
      <c r="Z877" s="859"/>
      <c r="AA877" s="859"/>
      <c r="AB877" s="859"/>
      <c r="AC877" s="859"/>
      <c r="AD877" s="859"/>
      <c r="AE877" s="859"/>
      <c r="AF877" s="859"/>
      <c r="AG877" s="859"/>
      <c r="AH877" s="859"/>
      <c r="AI877" s="859"/>
      <c r="AJ877" s="859"/>
      <c r="AK877" s="859"/>
      <c r="AL877" s="859"/>
      <c r="AM877" s="859"/>
      <c r="AN877" s="859"/>
      <c r="AO877" s="859"/>
      <c r="AP877" s="859"/>
      <c r="AQ877" s="859"/>
      <c r="AR877" s="859"/>
      <c r="AS877" s="859"/>
      <c r="AT877" s="859"/>
      <c r="AU877" s="859"/>
      <c r="AV877" s="859"/>
      <c r="AW877" s="859"/>
      <c r="AX877" s="859"/>
      <c r="AY877" s="859"/>
      <c r="AZ877" s="859"/>
      <c r="BA877" s="859"/>
      <c r="BB877" s="859"/>
      <c r="BC877" s="859"/>
      <c r="BD877" s="859"/>
      <c r="BE877" s="859"/>
      <c r="BF877" s="859"/>
      <c r="BG877" s="859"/>
      <c r="BH877" s="859"/>
      <c r="BI877" s="859"/>
      <c r="BJ877" s="859"/>
    </row>
    <row r="878" spans="17:62" s="875" customFormat="1">
      <c r="Q878" s="859"/>
      <c r="R878" s="859"/>
      <c r="S878" s="859"/>
      <c r="T878" s="859"/>
      <c r="U878" s="859"/>
      <c r="V878" s="859"/>
      <c r="W878" s="877"/>
      <c r="X878" s="859"/>
      <c r="Y878" s="859"/>
      <c r="Z878" s="859"/>
      <c r="AA878" s="859"/>
      <c r="AB878" s="859"/>
      <c r="AC878" s="859"/>
      <c r="AD878" s="859"/>
      <c r="AE878" s="859"/>
      <c r="AF878" s="859"/>
      <c r="AG878" s="859"/>
      <c r="AH878" s="859"/>
      <c r="AI878" s="859"/>
      <c r="AJ878" s="859"/>
      <c r="AK878" s="859"/>
      <c r="AL878" s="859"/>
      <c r="AM878" s="859"/>
      <c r="AN878" s="859"/>
      <c r="AO878" s="859"/>
      <c r="AP878" s="859"/>
      <c r="AQ878" s="859"/>
      <c r="AR878" s="859"/>
      <c r="AS878" s="859"/>
      <c r="AT878" s="859"/>
      <c r="AU878" s="859"/>
      <c r="AV878" s="859"/>
      <c r="AW878" s="859"/>
      <c r="AX878" s="859"/>
      <c r="AY878" s="859"/>
      <c r="AZ878" s="859"/>
      <c r="BA878" s="859"/>
      <c r="BB878" s="859"/>
      <c r="BC878" s="859"/>
      <c r="BD878" s="859"/>
      <c r="BE878" s="859"/>
      <c r="BF878" s="859"/>
      <c r="BG878" s="859"/>
      <c r="BH878" s="859"/>
      <c r="BI878" s="859"/>
      <c r="BJ878" s="859"/>
    </row>
    <row r="879" spans="17:62" s="875" customFormat="1">
      <c r="Q879" s="859"/>
      <c r="R879" s="859"/>
      <c r="S879" s="859"/>
      <c r="T879" s="859"/>
      <c r="U879" s="859"/>
      <c r="V879" s="859"/>
      <c r="W879" s="877"/>
      <c r="X879" s="859"/>
      <c r="Y879" s="859"/>
      <c r="Z879" s="859"/>
      <c r="AA879" s="859"/>
      <c r="AB879" s="859"/>
      <c r="AC879" s="859"/>
      <c r="AD879" s="859"/>
      <c r="AE879" s="859"/>
      <c r="AF879" s="859"/>
      <c r="AG879" s="859"/>
      <c r="AH879" s="859"/>
      <c r="AI879" s="859"/>
      <c r="AJ879" s="859"/>
      <c r="AK879" s="859"/>
      <c r="AL879" s="859"/>
      <c r="AM879" s="859"/>
      <c r="AN879" s="859"/>
      <c r="AO879" s="859"/>
      <c r="AP879" s="859"/>
      <c r="AQ879" s="859"/>
      <c r="AR879" s="859"/>
      <c r="AS879" s="859"/>
      <c r="AT879" s="859"/>
      <c r="AU879" s="859"/>
      <c r="AV879" s="859"/>
      <c r="AW879" s="859"/>
      <c r="AX879" s="859"/>
      <c r="AY879" s="859"/>
      <c r="AZ879" s="859"/>
      <c r="BA879" s="859"/>
      <c r="BB879" s="859"/>
      <c r="BC879" s="859"/>
      <c r="BD879" s="859"/>
      <c r="BE879" s="859"/>
      <c r="BF879" s="859"/>
      <c r="BG879" s="859"/>
      <c r="BH879" s="859"/>
      <c r="BI879" s="859"/>
      <c r="BJ879" s="859"/>
    </row>
    <row r="880" spans="17:62" s="875" customFormat="1">
      <c r="Q880" s="859"/>
      <c r="R880" s="859"/>
      <c r="S880" s="859"/>
      <c r="T880" s="859"/>
      <c r="U880" s="859"/>
      <c r="V880" s="859"/>
      <c r="W880" s="877"/>
      <c r="X880" s="859"/>
      <c r="Y880" s="859"/>
      <c r="Z880" s="859"/>
      <c r="AA880" s="859"/>
      <c r="AB880" s="859"/>
      <c r="AC880" s="859"/>
      <c r="AD880" s="859"/>
      <c r="AE880" s="859"/>
      <c r="AF880" s="859"/>
      <c r="AG880" s="859"/>
      <c r="AH880" s="859"/>
      <c r="AI880" s="859"/>
      <c r="AJ880" s="859"/>
      <c r="AK880" s="859"/>
      <c r="AL880" s="859"/>
      <c r="AM880" s="859"/>
      <c r="AN880" s="859"/>
      <c r="AO880" s="859"/>
      <c r="AP880" s="859"/>
      <c r="AQ880" s="859"/>
      <c r="AR880" s="859"/>
      <c r="AS880" s="859"/>
      <c r="AT880" s="859"/>
      <c r="AU880" s="859"/>
      <c r="AV880" s="859"/>
      <c r="AW880" s="859"/>
      <c r="AX880" s="859"/>
      <c r="AY880" s="859"/>
      <c r="AZ880" s="859"/>
      <c r="BA880" s="859"/>
      <c r="BB880" s="859"/>
      <c r="BC880" s="859"/>
      <c r="BD880" s="859"/>
      <c r="BE880" s="859"/>
      <c r="BF880" s="859"/>
      <c r="BG880" s="859"/>
      <c r="BH880" s="859"/>
      <c r="BI880" s="859"/>
      <c r="BJ880" s="859"/>
    </row>
    <row r="881" spans="17:62" s="875" customFormat="1">
      <c r="Q881" s="859"/>
      <c r="R881" s="859"/>
      <c r="S881" s="859"/>
      <c r="T881" s="859"/>
      <c r="U881" s="859"/>
      <c r="V881" s="859"/>
      <c r="W881" s="877"/>
      <c r="X881" s="859"/>
      <c r="Y881" s="859"/>
      <c r="Z881" s="859"/>
      <c r="AA881" s="859"/>
      <c r="AB881" s="859"/>
      <c r="AC881" s="859"/>
      <c r="AD881" s="859"/>
      <c r="AE881" s="859"/>
      <c r="AF881" s="859"/>
      <c r="AG881" s="859"/>
      <c r="AH881" s="859"/>
      <c r="AI881" s="859"/>
      <c r="AJ881" s="859"/>
      <c r="AK881" s="859"/>
      <c r="AL881" s="859"/>
      <c r="AM881" s="859"/>
      <c r="AN881" s="859"/>
      <c r="AO881" s="859"/>
      <c r="AP881" s="859"/>
      <c r="AQ881" s="859"/>
      <c r="AR881" s="859"/>
      <c r="AS881" s="859"/>
      <c r="AT881" s="859"/>
      <c r="AU881" s="859"/>
      <c r="AV881" s="859"/>
      <c r="AW881" s="859"/>
      <c r="AX881" s="859"/>
      <c r="AY881" s="859"/>
      <c r="AZ881" s="859"/>
      <c r="BA881" s="859"/>
      <c r="BB881" s="859"/>
      <c r="BC881" s="859"/>
      <c r="BD881" s="859"/>
      <c r="BE881" s="859"/>
      <c r="BF881" s="859"/>
      <c r="BG881" s="859"/>
      <c r="BH881" s="859"/>
      <c r="BI881" s="859"/>
      <c r="BJ881" s="859"/>
    </row>
    <row r="882" spans="17:62" s="875" customFormat="1">
      <c r="Q882" s="859"/>
      <c r="R882" s="859"/>
      <c r="S882" s="859"/>
      <c r="T882" s="859"/>
      <c r="U882" s="859"/>
      <c r="V882" s="859"/>
      <c r="W882" s="877"/>
      <c r="X882" s="859"/>
      <c r="Y882" s="859"/>
      <c r="Z882" s="859"/>
      <c r="AA882" s="859"/>
      <c r="AB882" s="859"/>
      <c r="AC882" s="859"/>
      <c r="AD882" s="859"/>
      <c r="AE882" s="859"/>
      <c r="AF882" s="859"/>
      <c r="AG882" s="859"/>
      <c r="AH882" s="859"/>
      <c r="AI882" s="859"/>
      <c r="AJ882" s="859"/>
      <c r="AK882" s="859"/>
      <c r="AL882" s="859"/>
      <c r="AM882" s="859"/>
      <c r="AN882" s="859"/>
      <c r="AO882" s="859"/>
      <c r="AP882" s="859"/>
      <c r="AQ882" s="859"/>
      <c r="AR882" s="859"/>
      <c r="AS882" s="859"/>
      <c r="AT882" s="859"/>
      <c r="AU882" s="859"/>
      <c r="AV882" s="859"/>
      <c r="AW882" s="859"/>
      <c r="AX882" s="859"/>
      <c r="AY882" s="859"/>
      <c r="AZ882" s="859"/>
      <c r="BA882" s="859"/>
      <c r="BB882" s="859"/>
      <c r="BC882" s="859"/>
      <c r="BD882" s="859"/>
      <c r="BE882" s="859"/>
      <c r="BF882" s="859"/>
      <c r="BG882" s="859"/>
      <c r="BH882" s="859"/>
      <c r="BI882" s="859"/>
      <c r="BJ882" s="859"/>
    </row>
    <row r="883" spans="17:62" s="875" customFormat="1">
      <c r="Q883" s="859"/>
      <c r="R883" s="859"/>
      <c r="S883" s="859"/>
      <c r="T883" s="859"/>
      <c r="U883" s="859"/>
      <c r="V883" s="859"/>
      <c r="W883" s="877"/>
      <c r="X883" s="859"/>
      <c r="Y883" s="859"/>
      <c r="Z883" s="859"/>
      <c r="AA883" s="859"/>
      <c r="AB883" s="859"/>
      <c r="AC883" s="859"/>
      <c r="AD883" s="859"/>
      <c r="AE883" s="859"/>
      <c r="AF883" s="859"/>
      <c r="AG883" s="859"/>
      <c r="AH883" s="859"/>
      <c r="AI883" s="859"/>
      <c r="AJ883" s="859"/>
      <c r="AK883" s="859"/>
      <c r="AL883" s="859"/>
      <c r="AM883" s="859"/>
      <c r="AN883" s="859"/>
      <c r="AO883" s="859"/>
      <c r="AP883" s="859"/>
      <c r="AQ883" s="859"/>
      <c r="AR883" s="859"/>
      <c r="AS883" s="859"/>
      <c r="AT883" s="859"/>
      <c r="AU883" s="859"/>
      <c r="AV883" s="859"/>
      <c r="AW883" s="859"/>
      <c r="AX883" s="859"/>
      <c r="AY883" s="859"/>
      <c r="AZ883" s="859"/>
      <c r="BA883" s="859"/>
      <c r="BB883" s="859"/>
      <c r="BC883" s="859"/>
      <c r="BD883" s="859"/>
      <c r="BE883" s="859"/>
      <c r="BF883" s="859"/>
      <c r="BG883" s="859"/>
      <c r="BH883" s="859"/>
      <c r="BI883" s="859"/>
      <c r="BJ883" s="859"/>
    </row>
    <row r="884" spans="17:62" s="875" customFormat="1">
      <c r="Q884" s="859"/>
      <c r="R884" s="859"/>
      <c r="S884" s="859"/>
      <c r="T884" s="859"/>
      <c r="U884" s="859"/>
      <c r="V884" s="859"/>
      <c r="W884" s="877"/>
      <c r="X884" s="859"/>
      <c r="Y884" s="859"/>
      <c r="Z884" s="859"/>
      <c r="AA884" s="859"/>
      <c r="AB884" s="859"/>
      <c r="AC884" s="859"/>
      <c r="AD884" s="859"/>
      <c r="AE884" s="859"/>
      <c r="AF884" s="859"/>
      <c r="AG884" s="859"/>
      <c r="AH884" s="859"/>
      <c r="AI884" s="859"/>
      <c r="AJ884" s="859"/>
      <c r="AK884" s="859"/>
      <c r="AL884" s="859"/>
      <c r="AM884" s="859"/>
      <c r="AN884" s="859"/>
      <c r="AO884" s="859"/>
      <c r="AP884" s="859"/>
      <c r="AQ884" s="859"/>
      <c r="AR884" s="859"/>
      <c r="AS884" s="859"/>
      <c r="AT884" s="859"/>
      <c r="AU884" s="859"/>
      <c r="AV884" s="859"/>
      <c r="AW884" s="859"/>
      <c r="AX884" s="859"/>
      <c r="AY884" s="859"/>
      <c r="AZ884" s="859"/>
      <c r="BA884" s="859"/>
      <c r="BB884" s="859"/>
      <c r="BC884" s="859"/>
      <c r="BD884" s="859"/>
      <c r="BE884" s="859"/>
      <c r="BF884" s="859"/>
      <c r="BG884" s="859"/>
      <c r="BH884" s="859"/>
      <c r="BI884" s="859"/>
      <c r="BJ884" s="859"/>
    </row>
    <row r="885" spans="17:62" s="875" customFormat="1">
      <c r="Q885" s="859"/>
      <c r="R885" s="859"/>
      <c r="S885" s="859"/>
      <c r="T885" s="859"/>
      <c r="U885" s="859"/>
      <c r="V885" s="859"/>
      <c r="W885" s="877"/>
      <c r="X885" s="859"/>
      <c r="Y885" s="859"/>
      <c r="Z885" s="859"/>
      <c r="AA885" s="859"/>
      <c r="AB885" s="859"/>
      <c r="AC885" s="859"/>
      <c r="AD885" s="859"/>
      <c r="AE885" s="859"/>
      <c r="AF885" s="859"/>
      <c r="AG885" s="859"/>
      <c r="AH885" s="859"/>
      <c r="AI885" s="859"/>
      <c r="AJ885" s="859"/>
      <c r="AK885" s="859"/>
      <c r="AL885" s="859"/>
      <c r="AM885" s="859"/>
      <c r="AN885" s="859"/>
      <c r="AO885" s="859"/>
      <c r="AP885" s="859"/>
      <c r="AQ885" s="859"/>
      <c r="AR885" s="859"/>
      <c r="AS885" s="859"/>
      <c r="AT885" s="859"/>
      <c r="AU885" s="859"/>
      <c r="AV885" s="859"/>
      <c r="AW885" s="859"/>
      <c r="AX885" s="859"/>
      <c r="AY885" s="859"/>
      <c r="AZ885" s="859"/>
      <c r="BA885" s="859"/>
      <c r="BB885" s="859"/>
      <c r="BC885" s="859"/>
      <c r="BD885" s="859"/>
      <c r="BE885" s="859"/>
      <c r="BF885" s="859"/>
      <c r="BG885" s="859"/>
      <c r="BH885" s="859"/>
      <c r="BI885" s="859"/>
      <c r="BJ885" s="859"/>
    </row>
    <row r="886" spans="17:62" s="875" customFormat="1">
      <c r="Q886" s="859"/>
      <c r="R886" s="859"/>
      <c r="S886" s="859"/>
      <c r="T886" s="859"/>
      <c r="U886" s="859"/>
      <c r="V886" s="859"/>
      <c r="W886" s="877"/>
      <c r="X886" s="859"/>
      <c r="Y886" s="859"/>
      <c r="Z886" s="859"/>
      <c r="AA886" s="859"/>
      <c r="AB886" s="859"/>
      <c r="AC886" s="859"/>
      <c r="AD886" s="859"/>
      <c r="AE886" s="859"/>
      <c r="AF886" s="859"/>
      <c r="AG886" s="859"/>
      <c r="AH886" s="859"/>
      <c r="AI886" s="859"/>
      <c r="AJ886" s="859"/>
      <c r="AK886" s="859"/>
      <c r="AL886" s="859"/>
      <c r="AM886" s="859"/>
      <c r="AN886" s="859"/>
      <c r="AO886" s="859"/>
      <c r="AP886" s="859"/>
      <c r="AQ886" s="859"/>
      <c r="AR886" s="859"/>
      <c r="AS886" s="859"/>
      <c r="AT886" s="859"/>
      <c r="AU886" s="859"/>
      <c r="AV886" s="859"/>
      <c r="AW886" s="859"/>
      <c r="AX886" s="859"/>
      <c r="AY886" s="859"/>
      <c r="AZ886" s="859"/>
      <c r="BA886" s="859"/>
      <c r="BB886" s="859"/>
      <c r="BC886" s="859"/>
      <c r="BD886" s="859"/>
      <c r="BE886" s="859"/>
      <c r="BF886" s="859"/>
      <c r="BG886" s="859"/>
      <c r="BH886" s="859"/>
      <c r="BI886" s="859"/>
      <c r="BJ886" s="859"/>
    </row>
    <row r="887" spans="17:62" s="875" customFormat="1">
      <c r="Q887" s="859"/>
      <c r="R887" s="859"/>
      <c r="S887" s="859"/>
      <c r="T887" s="859"/>
      <c r="U887" s="859"/>
      <c r="V887" s="859"/>
      <c r="W887" s="877"/>
      <c r="X887" s="859"/>
      <c r="Y887" s="859"/>
      <c r="Z887" s="859"/>
      <c r="AA887" s="859"/>
      <c r="AB887" s="859"/>
      <c r="AC887" s="859"/>
      <c r="AD887" s="859"/>
      <c r="AE887" s="859"/>
      <c r="AF887" s="859"/>
      <c r="AG887" s="859"/>
      <c r="AH887" s="859"/>
      <c r="AI887" s="859"/>
      <c r="AJ887" s="859"/>
      <c r="AK887" s="859"/>
      <c r="AL887" s="859"/>
      <c r="AM887" s="859"/>
      <c r="AN887" s="859"/>
      <c r="AO887" s="859"/>
      <c r="AP887" s="859"/>
      <c r="AQ887" s="859"/>
      <c r="AR887" s="859"/>
      <c r="AS887" s="859"/>
      <c r="AT887" s="859"/>
      <c r="AU887" s="859"/>
      <c r="AV887" s="859"/>
      <c r="AW887" s="859"/>
      <c r="AX887" s="859"/>
      <c r="AY887" s="859"/>
      <c r="AZ887" s="859"/>
      <c r="BA887" s="859"/>
      <c r="BB887" s="859"/>
      <c r="BC887" s="859"/>
      <c r="BD887" s="859"/>
      <c r="BE887" s="859"/>
      <c r="BF887" s="859"/>
      <c r="BG887" s="859"/>
      <c r="BH887" s="859"/>
      <c r="BI887" s="859"/>
      <c r="BJ887" s="859"/>
    </row>
    <row r="888" spans="17:62" s="875" customFormat="1">
      <c r="Q888" s="859"/>
      <c r="R888" s="859"/>
      <c r="S888" s="859"/>
      <c r="T888" s="859"/>
      <c r="U888" s="859"/>
      <c r="V888" s="859"/>
      <c r="W888" s="877"/>
      <c r="X888" s="859"/>
      <c r="Y888" s="859"/>
      <c r="Z888" s="859"/>
      <c r="AA888" s="859"/>
      <c r="AB888" s="859"/>
      <c r="AC888" s="859"/>
      <c r="AD888" s="859"/>
      <c r="AE888" s="859"/>
      <c r="AF888" s="859"/>
      <c r="AG888" s="859"/>
      <c r="AH888" s="859"/>
      <c r="AI888" s="859"/>
      <c r="AJ888" s="859"/>
      <c r="AK888" s="859"/>
      <c r="AL888" s="859"/>
      <c r="AM888" s="859"/>
      <c r="AN888" s="859"/>
      <c r="AO888" s="859"/>
      <c r="AP888" s="859"/>
      <c r="AQ888" s="859"/>
      <c r="AR888" s="859"/>
      <c r="AS888" s="859"/>
      <c r="AT888" s="859"/>
      <c r="AU888" s="859"/>
      <c r="AV888" s="859"/>
      <c r="AW888" s="859"/>
      <c r="AX888" s="859"/>
      <c r="AY888" s="859"/>
      <c r="AZ888" s="859"/>
      <c r="BA888" s="859"/>
      <c r="BB888" s="859"/>
      <c r="BC888" s="859"/>
      <c r="BD888" s="859"/>
      <c r="BE888" s="859"/>
      <c r="BF888" s="859"/>
      <c r="BG888" s="859"/>
      <c r="BH888" s="859"/>
      <c r="BI888" s="859"/>
      <c r="BJ888" s="859"/>
    </row>
    <row r="889" spans="17:62" s="875" customFormat="1">
      <c r="Q889" s="859"/>
      <c r="R889" s="859"/>
      <c r="S889" s="859"/>
      <c r="T889" s="859"/>
      <c r="U889" s="859"/>
      <c r="V889" s="859"/>
      <c r="W889" s="877"/>
      <c r="X889" s="859"/>
      <c r="Y889" s="859"/>
      <c r="Z889" s="859"/>
      <c r="AA889" s="859"/>
      <c r="AB889" s="859"/>
      <c r="AC889" s="859"/>
      <c r="AD889" s="859"/>
      <c r="AE889" s="859"/>
      <c r="AF889" s="859"/>
      <c r="AG889" s="859"/>
      <c r="AH889" s="859"/>
      <c r="AI889" s="859"/>
      <c r="AJ889" s="859"/>
      <c r="AK889" s="859"/>
      <c r="AL889" s="859"/>
      <c r="AM889" s="859"/>
      <c r="AN889" s="859"/>
      <c r="AO889" s="859"/>
      <c r="AP889" s="859"/>
      <c r="AQ889" s="859"/>
      <c r="AR889" s="859"/>
      <c r="AS889" s="859"/>
      <c r="AT889" s="859"/>
      <c r="AU889" s="859"/>
      <c r="AV889" s="859"/>
      <c r="AW889" s="859"/>
      <c r="AX889" s="859"/>
      <c r="AY889" s="859"/>
      <c r="AZ889" s="859"/>
      <c r="BA889" s="859"/>
      <c r="BB889" s="859"/>
      <c r="BC889" s="859"/>
      <c r="BD889" s="859"/>
      <c r="BE889" s="859"/>
      <c r="BF889" s="859"/>
      <c r="BG889" s="859"/>
      <c r="BH889" s="859"/>
      <c r="BI889" s="859"/>
      <c r="BJ889" s="859"/>
    </row>
    <row r="890" spans="17:62" s="875" customFormat="1">
      <c r="Q890" s="859"/>
      <c r="R890" s="859"/>
      <c r="S890" s="859"/>
      <c r="T890" s="859"/>
      <c r="U890" s="859"/>
      <c r="V890" s="859"/>
      <c r="W890" s="877"/>
      <c r="X890" s="859"/>
      <c r="Y890" s="859"/>
      <c r="Z890" s="859"/>
      <c r="AA890" s="859"/>
      <c r="AB890" s="859"/>
      <c r="AC890" s="859"/>
      <c r="AD890" s="859"/>
      <c r="AE890" s="859"/>
      <c r="AF890" s="859"/>
      <c r="AG890" s="859"/>
      <c r="AH890" s="859"/>
      <c r="AI890" s="859"/>
      <c r="AJ890" s="859"/>
      <c r="AK890" s="859"/>
      <c r="AL890" s="859"/>
      <c r="AM890" s="859"/>
      <c r="AN890" s="859"/>
      <c r="AO890" s="859"/>
      <c r="AP890" s="859"/>
      <c r="AQ890" s="859"/>
      <c r="AR890" s="859"/>
      <c r="AS890" s="859"/>
      <c r="AT890" s="859"/>
      <c r="AU890" s="859"/>
      <c r="AV890" s="859"/>
      <c r="AW890" s="859"/>
      <c r="AX890" s="859"/>
      <c r="AY890" s="859"/>
      <c r="AZ890" s="859"/>
      <c r="BA890" s="859"/>
      <c r="BB890" s="859"/>
      <c r="BC890" s="859"/>
      <c r="BD890" s="859"/>
      <c r="BE890" s="859"/>
      <c r="BF890" s="859"/>
      <c r="BG890" s="859"/>
      <c r="BH890" s="859"/>
      <c r="BI890" s="859"/>
      <c r="BJ890" s="859"/>
    </row>
    <row r="891" spans="17:62" s="875" customFormat="1">
      <c r="Q891" s="859"/>
      <c r="R891" s="859"/>
      <c r="S891" s="859"/>
      <c r="T891" s="859"/>
      <c r="U891" s="859"/>
      <c r="V891" s="859"/>
      <c r="W891" s="877"/>
      <c r="X891" s="859"/>
      <c r="Y891" s="859"/>
      <c r="Z891" s="859"/>
      <c r="AA891" s="859"/>
      <c r="AB891" s="859"/>
      <c r="AC891" s="859"/>
      <c r="AD891" s="859"/>
      <c r="AE891" s="859"/>
      <c r="AF891" s="859"/>
      <c r="AG891" s="859"/>
      <c r="AH891" s="859"/>
      <c r="AI891" s="859"/>
      <c r="AJ891" s="859"/>
      <c r="AK891" s="859"/>
      <c r="AL891" s="859"/>
      <c r="AM891" s="859"/>
      <c r="AN891" s="859"/>
      <c r="AO891" s="859"/>
      <c r="AP891" s="859"/>
      <c r="AQ891" s="859"/>
      <c r="AR891" s="859"/>
      <c r="AS891" s="859"/>
      <c r="AT891" s="859"/>
      <c r="AU891" s="859"/>
      <c r="AV891" s="859"/>
      <c r="AW891" s="859"/>
      <c r="AX891" s="859"/>
      <c r="AY891" s="859"/>
      <c r="AZ891" s="859"/>
      <c r="BA891" s="859"/>
      <c r="BB891" s="859"/>
      <c r="BC891" s="859"/>
      <c r="BD891" s="859"/>
      <c r="BE891" s="859"/>
      <c r="BF891" s="859"/>
      <c r="BG891" s="859"/>
      <c r="BH891" s="859"/>
      <c r="BI891" s="859"/>
      <c r="BJ891" s="859"/>
    </row>
    <row r="892" spans="17:62" s="875" customFormat="1">
      <c r="Q892" s="859"/>
      <c r="R892" s="859"/>
      <c r="S892" s="859"/>
      <c r="T892" s="859"/>
      <c r="U892" s="859"/>
      <c r="V892" s="859"/>
      <c r="W892" s="877"/>
      <c r="X892" s="859"/>
      <c r="Y892" s="859"/>
      <c r="Z892" s="859"/>
      <c r="AA892" s="859"/>
      <c r="AB892" s="859"/>
      <c r="AC892" s="859"/>
      <c r="AD892" s="859"/>
      <c r="AE892" s="859"/>
      <c r="AF892" s="859"/>
      <c r="AG892" s="859"/>
      <c r="AH892" s="859"/>
      <c r="AI892" s="859"/>
      <c r="AJ892" s="859"/>
      <c r="AK892" s="859"/>
      <c r="AL892" s="859"/>
      <c r="AM892" s="859"/>
      <c r="AN892" s="859"/>
      <c r="AO892" s="859"/>
      <c r="AP892" s="859"/>
      <c r="AQ892" s="859"/>
      <c r="AR892" s="859"/>
      <c r="AS892" s="859"/>
      <c r="AT892" s="859"/>
      <c r="AU892" s="859"/>
      <c r="AV892" s="859"/>
      <c r="AW892" s="859"/>
      <c r="AX892" s="859"/>
      <c r="AY892" s="859"/>
      <c r="AZ892" s="859"/>
      <c r="BA892" s="859"/>
      <c r="BB892" s="859"/>
      <c r="BC892" s="859"/>
      <c r="BD892" s="859"/>
      <c r="BE892" s="859"/>
      <c r="BF892" s="859"/>
      <c r="BG892" s="859"/>
      <c r="BH892" s="859"/>
      <c r="BI892" s="859"/>
      <c r="BJ892" s="859"/>
    </row>
    <row r="893" spans="17:62" s="875" customFormat="1">
      <c r="Q893" s="859"/>
      <c r="R893" s="859"/>
      <c r="S893" s="859"/>
      <c r="T893" s="859"/>
      <c r="U893" s="859"/>
      <c r="V893" s="859"/>
      <c r="W893" s="877"/>
      <c r="X893" s="859"/>
      <c r="Y893" s="859"/>
      <c r="Z893" s="859"/>
      <c r="AA893" s="859"/>
      <c r="AB893" s="859"/>
      <c r="AC893" s="859"/>
      <c r="AD893" s="859"/>
      <c r="AE893" s="859"/>
      <c r="AF893" s="859"/>
      <c r="AG893" s="859"/>
      <c r="AH893" s="859"/>
      <c r="AI893" s="859"/>
      <c r="AJ893" s="859"/>
      <c r="AK893" s="859"/>
      <c r="AL893" s="859"/>
      <c r="AM893" s="859"/>
      <c r="AN893" s="859"/>
      <c r="AO893" s="859"/>
      <c r="AP893" s="859"/>
      <c r="AQ893" s="859"/>
      <c r="AR893" s="859"/>
      <c r="AS893" s="859"/>
      <c r="AT893" s="859"/>
      <c r="AU893" s="859"/>
      <c r="AV893" s="859"/>
      <c r="AW893" s="859"/>
      <c r="AX893" s="859"/>
      <c r="AY893" s="859"/>
      <c r="AZ893" s="859"/>
      <c r="BA893" s="859"/>
      <c r="BB893" s="859"/>
      <c r="BC893" s="859"/>
      <c r="BD893" s="859"/>
      <c r="BE893" s="859"/>
      <c r="BF893" s="859"/>
      <c r="BG893" s="859"/>
      <c r="BH893" s="859"/>
      <c r="BI893" s="859"/>
      <c r="BJ893" s="859"/>
    </row>
    <row r="894" spans="17:62" s="875" customFormat="1">
      <c r="Q894" s="859"/>
      <c r="R894" s="859"/>
      <c r="S894" s="859"/>
      <c r="T894" s="859"/>
      <c r="U894" s="859"/>
      <c r="V894" s="859"/>
      <c r="W894" s="877"/>
      <c r="X894" s="859"/>
      <c r="Y894" s="859"/>
      <c r="Z894" s="859"/>
      <c r="AA894" s="859"/>
      <c r="AB894" s="859"/>
      <c r="AC894" s="859"/>
      <c r="AD894" s="859"/>
      <c r="AE894" s="859"/>
      <c r="AF894" s="859"/>
      <c r="AG894" s="859"/>
      <c r="AH894" s="859"/>
      <c r="AI894" s="859"/>
      <c r="AJ894" s="859"/>
      <c r="AK894" s="859"/>
      <c r="AL894" s="859"/>
      <c r="AM894" s="859"/>
      <c r="AN894" s="859"/>
      <c r="AO894" s="859"/>
      <c r="AP894" s="859"/>
      <c r="AQ894" s="859"/>
      <c r="AR894" s="859"/>
      <c r="AS894" s="859"/>
      <c r="AT894" s="859"/>
      <c r="AU894" s="859"/>
      <c r="AV894" s="859"/>
      <c r="AW894" s="859"/>
      <c r="AX894" s="859"/>
      <c r="AY894" s="859"/>
      <c r="AZ894" s="859"/>
      <c r="BA894" s="859"/>
      <c r="BB894" s="859"/>
      <c r="BC894" s="859"/>
      <c r="BD894" s="859"/>
      <c r="BE894" s="859"/>
      <c r="BF894" s="859"/>
      <c r="BG894" s="859"/>
      <c r="BH894" s="859"/>
      <c r="BI894" s="859"/>
      <c r="BJ894" s="859"/>
    </row>
    <row r="895" spans="17:62" s="875" customFormat="1">
      <c r="Q895" s="859"/>
      <c r="R895" s="859"/>
      <c r="S895" s="859"/>
      <c r="T895" s="859"/>
      <c r="U895" s="859"/>
      <c r="V895" s="859"/>
      <c r="W895" s="877"/>
      <c r="X895" s="859"/>
      <c r="Y895" s="859"/>
      <c r="Z895" s="859"/>
      <c r="AA895" s="859"/>
      <c r="AB895" s="859"/>
      <c r="AC895" s="859"/>
      <c r="AD895" s="859"/>
      <c r="AE895" s="859"/>
      <c r="AF895" s="859"/>
      <c r="AG895" s="859"/>
      <c r="AH895" s="859"/>
      <c r="AI895" s="859"/>
      <c r="AJ895" s="859"/>
      <c r="AK895" s="859"/>
      <c r="AL895" s="859"/>
      <c r="AM895" s="859"/>
      <c r="AN895" s="859"/>
      <c r="AO895" s="859"/>
      <c r="AP895" s="859"/>
      <c r="AQ895" s="859"/>
      <c r="AR895" s="859"/>
      <c r="AS895" s="859"/>
      <c r="AT895" s="859"/>
      <c r="AU895" s="859"/>
      <c r="AV895" s="859"/>
      <c r="AW895" s="859"/>
      <c r="AX895" s="859"/>
      <c r="AY895" s="859"/>
      <c r="AZ895" s="859"/>
      <c r="BA895" s="859"/>
      <c r="BB895" s="859"/>
      <c r="BC895" s="859"/>
      <c r="BD895" s="859"/>
      <c r="BE895" s="859"/>
      <c r="BF895" s="859"/>
      <c r="BG895" s="859"/>
      <c r="BH895" s="859"/>
      <c r="BI895" s="859"/>
      <c r="BJ895" s="859"/>
    </row>
    <row r="896" spans="17:62" s="875" customFormat="1">
      <c r="Q896" s="859"/>
      <c r="R896" s="859"/>
      <c r="S896" s="859"/>
      <c r="T896" s="859"/>
      <c r="U896" s="859"/>
      <c r="V896" s="859"/>
      <c r="W896" s="877"/>
      <c r="X896" s="859"/>
      <c r="Y896" s="859"/>
      <c r="Z896" s="859"/>
      <c r="AA896" s="859"/>
      <c r="AB896" s="859"/>
      <c r="AC896" s="859"/>
      <c r="AD896" s="859"/>
      <c r="AE896" s="859"/>
      <c r="AF896" s="859"/>
      <c r="AG896" s="859"/>
      <c r="AH896" s="859"/>
      <c r="AI896" s="859"/>
      <c r="AJ896" s="859"/>
      <c r="AK896" s="859"/>
      <c r="AL896" s="859"/>
      <c r="AM896" s="859"/>
      <c r="AN896" s="859"/>
      <c r="AO896" s="859"/>
      <c r="AP896" s="859"/>
      <c r="AQ896" s="859"/>
      <c r="AR896" s="859"/>
      <c r="AS896" s="859"/>
      <c r="AT896" s="859"/>
      <c r="AU896" s="859"/>
      <c r="AV896" s="859"/>
      <c r="AW896" s="859"/>
      <c r="AX896" s="859"/>
      <c r="AY896" s="859"/>
      <c r="AZ896" s="859"/>
      <c r="BA896" s="859"/>
      <c r="BB896" s="859"/>
      <c r="BC896" s="859"/>
      <c r="BD896" s="859"/>
      <c r="BE896" s="859"/>
      <c r="BF896" s="859"/>
      <c r="BG896" s="859"/>
      <c r="BH896" s="859"/>
      <c r="BI896" s="859"/>
      <c r="BJ896" s="859"/>
    </row>
    <row r="897" spans="17:62" s="875" customFormat="1">
      <c r="Q897" s="859"/>
      <c r="R897" s="859"/>
      <c r="S897" s="859"/>
      <c r="T897" s="859"/>
      <c r="U897" s="859"/>
      <c r="V897" s="859"/>
      <c r="W897" s="877"/>
      <c r="X897" s="859"/>
      <c r="Y897" s="859"/>
      <c r="Z897" s="859"/>
      <c r="AA897" s="859"/>
      <c r="AB897" s="859"/>
      <c r="AC897" s="859"/>
      <c r="AD897" s="859"/>
      <c r="AE897" s="859"/>
      <c r="AF897" s="859"/>
      <c r="AG897" s="859"/>
      <c r="AH897" s="859"/>
      <c r="AI897" s="859"/>
      <c r="AJ897" s="859"/>
      <c r="AK897" s="859"/>
      <c r="AL897" s="859"/>
      <c r="AM897" s="859"/>
      <c r="AN897" s="859"/>
      <c r="AO897" s="859"/>
      <c r="AP897" s="859"/>
      <c r="AQ897" s="859"/>
      <c r="AR897" s="859"/>
      <c r="AS897" s="859"/>
      <c r="AT897" s="859"/>
      <c r="AU897" s="859"/>
      <c r="AV897" s="859"/>
      <c r="AW897" s="859"/>
      <c r="AX897" s="859"/>
      <c r="AY897" s="859"/>
      <c r="AZ897" s="859"/>
      <c r="BA897" s="859"/>
      <c r="BB897" s="859"/>
      <c r="BC897" s="859"/>
      <c r="BD897" s="859"/>
      <c r="BE897" s="859"/>
      <c r="BF897" s="859"/>
      <c r="BG897" s="859"/>
      <c r="BH897" s="859"/>
      <c r="BI897" s="859"/>
      <c r="BJ897" s="859"/>
    </row>
    <row r="898" spans="17:62" s="875" customFormat="1">
      <c r="Q898" s="859"/>
      <c r="R898" s="859"/>
      <c r="S898" s="859"/>
      <c r="T898" s="859"/>
      <c r="U898" s="859"/>
      <c r="V898" s="859"/>
      <c r="W898" s="877"/>
      <c r="X898" s="859"/>
      <c r="Y898" s="859"/>
      <c r="Z898" s="859"/>
      <c r="AA898" s="859"/>
      <c r="AB898" s="859"/>
      <c r="AC898" s="859"/>
      <c r="AD898" s="859"/>
      <c r="AE898" s="859"/>
      <c r="AF898" s="859"/>
      <c r="AG898" s="859"/>
      <c r="AH898" s="859"/>
      <c r="AI898" s="859"/>
      <c r="AJ898" s="859"/>
      <c r="AK898" s="859"/>
      <c r="AL898" s="859"/>
      <c r="AM898" s="859"/>
      <c r="AN898" s="859"/>
      <c r="AO898" s="859"/>
      <c r="AP898" s="859"/>
      <c r="AQ898" s="859"/>
      <c r="AR898" s="859"/>
      <c r="AS898" s="859"/>
      <c r="AT898" s="859"/>
      <c r="AU898" s="859"/>
      <c r="AV898" s="859"/>
      <c r="AW898" s="859"/>
      <c r="AX898" s="859"/>
      <c r="AY898" s="859"/>
      <c r="AZ898" s="859"/>
      <c r="BA898" s="859"/>
      <c r="BB898" s="859"/>
      <c r="BC898" s="859"/>
      <c r="BD898" s="859"/>
      <c r="BE898" s="859"/>
      <c r="BF898" s="859"/>
      <c r="BG898" s="859"/>
      <c r="BH898" s="859"/>
      <c r="BI898" s="859"/>
      <c r="BJ898" s="859"/>
    </row>
    <row r="899" spans="17:62" s="875" customFormat="1">
      <c r="Q899" s="859"/>
      <c r="R899" s="859"/>
      <c r="S899" s="859"/>
      <c r="T899" s="859"/>
      <c r="U899" s="859"/>
      <c r="V899" s="859"/>
      <c r="W899" s="877"/>
      <c r="X899" s="859"/>
      <c r="Y899" s="859"/>
      <c r="Z899" s="859"/>
      <c r="AA899" s="859"/>
      <c r="AB899" s="859"/>
      <c r="AC899" s="859"/>
      <c r="AD899" s="859"/>
      <c r="AE899" s="859"/>
      <c r="AF899" s="859"/>
      <c r="AG899" s="859"/>
      <c r="AH899" s="859"/>
      <c r="AI899" s="859"/>
      <c r="AJ899" s="859"/>
      <c r="AK899" s="859"/>
      <c r="AL899" s="859"/>
      <c r="AM899" s="859"/>
      <c r="AN899" s="859"/>
      <c r="AO899" s="859"/>
      <c r="AP899" s="859"/>
      <c r="AQ899" s="859"/>
      <c r="AR899" s="859"/>
      <c r="AS899" s="859"/>
      <c r="AT899" s="859"/>
      <c r="AU899" s="859"/>
      <c r="AV899" s="859"/>
      <c r="AW899" s="859"/>
      <c r="AX899" s="859"/>
      <c r="AY899" s="859"/>
      <c r="AZ899" s="859"/>
      <c r="BA899" s="859"/>
      <c r="BB899" s="859"/>
      <c r="BC899" s="859"/>
      <c r="BD899" s="859"/>
      <c r="BE899" s="859"/>
      <c r="BF899" s="859"/>
      <c r="BG899" s="859"/>
      <c r="BH899" s="859"/>
      <c r="BI899" s="859"/>
      <c r="BJ899" s="859"/>
    </row>
    <row r="900" spans="17:62" s="875" customFormat="1">
      <c r="Q900" s="859"/>
      <c r="R900" s="859"/>
      <c r="S900" s="859"/>
      <c r="T900" s="859"/>
      <c r="U900" s="859"/>
      <c r="V900" s="859"/>
      <c r="W900" s="877"/>
      <c r="X900" s="859"/>
      <c r="Y900" s="859"/>
      <c r="Z900" s="859"/>
      <c r="AA900" s="859"/>
      <c r="AB900" s="859"/>
      <c r="AC900" s="859"/>
      <c r="AD900" s="859"/>
      <c r="AE900" s="859"/>
      <c r="AF900" s="859"/>
      <c r="AG900" s="859"/>
      <c r="AH900" s="859"/>
      <c r="AI900" s="859"/>
      <c r="AJ900" s="859"/>
      <c r="AK900" s="859"/>
      <c r="AL900" s="859"/>
      <c r="AM900" s="859"/>
      <c r="AN900" s="859"/>
      <c r="AO900" s="859"/>
      <c r="AP900" s="859"/>
      <c r="AQ900" s="859"/>
      <c r="AR900" s="859"/>
      <c r="AS900" s="859"/>
      <c r="AT900" s="859"/>
      <c r="AU900" s="859"/>
      <c r="AV900" s="859"/>
      <c r="AW900" s="859"/>
      <c r="AX900" s="859"/>
      <c r="AY900" s="859"/>
      <c r="AZ900" s="859"/>
      <c r="BA900" s="859"/>
      <c r="BB900" s="859"/>
      <c r="BC900" s="859"/>
      <c r="BD900" s="859"/>
      <c r="BE900" s="859"/>
      <c r="BF900" s="859"/>
      <c r="BG900" s="859"/>
      <c r="BH900" s="859"/>
      <c r="BI900" s="859"/>
      <c r="BJ900" s="859"/>
    </row>
    <row r="901" spans="17:62" s="875" customFormat="1">
      <c r="Q901" s="859"/>
      <c r="R901" s="859"/>
      <c r="S901" s="859"/>
      <c r="T901" s="859"/>
      <c r="U901" s="859"/>
      <c r="V901" s="859"/>
      <c r="W901" s="877"/>
      <c r="X901" s="859"/>
      <c r="Y901" s="859"/>
      <c r="Z901" s="859"/>
      <c r="AA901" s="859"/>
      <c r="AB901" s="859"/>
      <c r="AC901" s="859"/>
      <c r="AD901" s="859"/>
      <c r="AE901" s="859"/>
      <c r="AF901" s="859"/>
      <c r="AG901" s="859"/>
      <c r="AH901" s="859"/>
      <c r="AI901" s="859"/>
      <c r="AJ901" s="859"/>
      <c r="AK901" s="859"/>
      <c r="AL901" s="859"/>
      <c r="AM901" s="859"/>
      <c r="AN901" s="859"/>
      <c r="AO901" s="859"/>
      <c r="AP901" s="859"/>
      <c r="AQ901" s="859"/>
      <c r="AR901" s="859"/>
      <c r="AS901" s="859"/>
      <c r="AT901" s="859"/>
      <c r="AU901" s="859"/>
      <c r="AV901" s="859"/>
      <c r="AW901" s="859"/>
      <c r="AX901" s="859"/>
      <c r="AY901" s="859"/>
      <c r="AZ901" s="859"/>
      <c r="BA901" s="859"/>
      <c r="BB901" s="859"/>
      <c r="BC901" s="859"/>
      <c r="BD901" s="859"/>
      <c r="BE901" s="859"/>
      <c r="BF901" s="859"/>
      <c r="BG901" s="859"/>
      <c r="BH901" s="859"/>
      <c r="BI901" s="859"/>
      <c r="BJ901" s="859"/>
    </row>
    <row r="902" spans="17:62" s="875" customFormat="1">
      <c r="Q902" s="859"/>
      <c r="R902" s="859"/>
      <c r="S902" s="859"/>
      <c r="T902" s="859"/>
      <c r="U902" s="859"/>
      <c r="V902" s="859"/>
      <c r="W902" s="877"/>
      <c r="X902" s="859"/>
      <c r="Y902" s="859"/>
      <c r="Z902" s="859"/>
      <c r="AA902" s="859"/>
      <c r="AB902" s="859"/>
      <c r="AC902" s="859"/>
      <c r="AD902" s="859"/>
      <c r="AE902" s="859"/>
      <c r="AF902" s="859"/>
      <c r="AG902" s="859"/>
      <c r="AH902" s="859"/>
      <c r="AI902" s="859"/>
      <c r="AJ902" s="859"/>
      <c r="AK902" s="859"/>
      <c r="AL902" s="859"/>
      <c r="AM902" s="859"/>
      <c r="AN902" s="859"/>
      <c r="AO902" s="859"/>
      <c r="AP902" s="859"/>
      <c r="AQ902" s="859"/>
      <c r="AR902" s="859"/>
      <c r="AS902" s="859"/>
      <c r="AT902" s="859"/>
      <c r="AU902" s="859"/>
      <c r="AV902" s="859"/>
      <c r="AW902" s="859"/>
      <c r="AX902" s="859"/>
      <c r="AY902" s="859"/>
      <c r="AZ902" s="859"/>
      <c r="BA902" s="859"/>
      <c r="BB902" s="859"/>
      <c r="BC902" s="859"/>
      <c r="BD902" s="859"/>
      <c r="BE902" s="859"/>
      <c r="BF902" s="859"/>
      <c r="BG902" s="859"/>
      <c r="BH902" s="859"/>
      <c r="BI902" s="859"/>
      <c r="BJ902" s="859"/>
    </row>
    <row r="903" spans="17:62" s="875" customFormat="1">
      <c r="Q903" s="859"/>
      <c r="R903" s="859"/>
      <c r="S903" s="859"/>
      <c r="T903" s="859"/>
      <c r="U903" s="859"/>
      <c r="V903" s="859"/>
      <c r="W903" s="877"/>
      <c r="X903" s="859"/>
      <c r="Y903" s="859"/>
      <c r="Z903" s="859"/>
      <c r="AA903" s="859"/>
      <c r="AB903" s="859"/>
      <c r="AC903" s="859"/>
      <c r="AD903" s="859"/>
      <c r="AE903" s="859"/>
      <c r="AF903" s="859"/>
      <c r="AG903" s="859"/>
      <c r="AH903" s="859"/>
      <c r="AI903" s="859"/>
      <c r="AJ903" s="859"/>
      <c r="AK903" s="859"/>
      <c r="AL903" s="859"/>
      <c r="AM903" s="859"/>
      <c r="AN903" s="859"/>
      <c r="AO903" s="859"/>
      <c r="AP903" s="859"/>
      <c r="AQ903" s="859"/>
      <c r="AR903" s="859"/>
      <c r="AS903" s="859"/>
      <c r="AT903" s="859"/>
      <c r="AU903" s="859"/>
      <c r="AV903" s="859"/>
      <c r="AW903" s="859"/>
      <c r="AX903" s="859"/>
      <c r="AY903" s="859"/>
      <c r="AZ903" s="859"/>
      <c r="BA903" s="859"/>
      <c r="BB903" s="859"/>
      <c r="BC903" s="859"/>
      <c r="BD903" s="859"/>
      <c r="BE903" s="859"/>
      <c r="BF903" s="859"/>
      <c r="BG903" s="859"/>
      <c r="BH903" s="859"/>
      <c r="BI903" s="859"/>
      <c r="BJ903" s="859"/>
    </row>
    <row r="904" spans="17:62" s="875" customFormat="1">
      <c r="Q904" s="859"/>
      <c r="R904" s="859"/>
      <c r="S904" s="859"/>
      <c r="T904" s="859"/>
      <c r="U904" s="859"/>
      <c r="V904" s="859"/>
      <c r="W904" s="877"/>
      <c r="X904" s="859"/>
      <c r="Y904" s="859"/>
      <c r="Z904" s="859"/>
      <c r="AA904" s="859"/>
      <c r="AB904" s="859"/>
      <c r="AC904" s="859"/>
      <c r="AD904" s="859"/>
      <c r="AE904" s="859"/>
      <c r="AF904" s="859"/>
      <c r="AG904" s="859"/>
      <c r="AH904" s="859"/>
      <c r="AI904" s="859"/>
      <c r="AJ904" s="859"/>
      <c r="AK904" s="859"/>
      <c r="AL904" s="859"/>
      <c r="AM904" s="859"/>
      <c r="AN904" s="859"/>
      <c r="AO904" s="859"/>
      <c r="AP904" s="859"/>
      <c r="AQ904" s="859"/>
      <c r="AR904" s="859"/>
      <c r="AS904" s="859"/>
      <c r="AT904" s="859"/>
      <c r="AU904" s="859"/>
      <c r="AV904" s="859"/>
      <c r="AW904" s="859"/>
      <c r="AX904" s="859"/>
      <c r="AY904" s="859"/>
      <c r="AZ904" s="859"/>
      <c r="BA904" s="859"/>
      <c r="BB904" s="859"/>
      <c r="BC904" s="859"/>
      <c r="BD904" s="859"/>
      <c r="BE904" s="859"/>
      <c r="BF904" s="859"/>
      <c r="BG904" s="859"/>
      <c r="BH904" s="859"/>
      <c r="BI904" s="859"/>
      <c r="BJ904" s="859"/>
    </row>
    <row r="905" spans="17:62" s="875" customFormat="1">
      <c r="Q905" s="859"/>
      <c r="R905" s="859"/>
      <c r="S905" s="859"/>
      <c r="T905" s="859"/>
      <c r="U905" s="859"/>
      <c r="V905" s="859"/>
      <c r="W905" s="877"/>
      <c r="X905" s="859"/>
      <c r="Y905" s="859"/>
      <c r="Z905" s="859"/>
      <c r="AA905" s="859"/>
      <c r="AB905" s="859"/>
      <c r="AC905" s="859"/>
      <c r="AD905" s="859"/>
      <c r="AE905" s="859"/>
      <c r="AF905" s="859"/>
      <c r="AG905" s="859"/>
      <c r="AH905" s="859"/>
      <c r="AI905" s="859"/>
      <c r="AJ905" s="859"/>
      <c r="AK905" s="859"/>
      <c r="AL905" s="859"/>
      <c r="AM905" s="859"/>
      <c r="AN905" s="859"/>
      <c r="AO905" s="859"/>
      <c r="AP905" s="859"/>
      <c r="AQ905" s="859"/>
      <c r="AR905" s="859"/>
      <c r="AS905" s="859"/>
      <c r="AT905" s="859"/>
      <c r="AU905" s="859"/>
      <c r="AV905" s="859"/>
      <c r="AW905" s="859"/>
      <c r="AX905" s="859"/>
      <c r="AY905" s="859"/>
      <c r="AZ905" s="859"/>
      <c r="BA905" s="859"/>
      <c r="BB905" s="859"/>
      <c r="BC905" s="859"/>
      <c r="BD905" s="859"/>
      <c r="BE905" s="859"/>
      <c r="BF905" s="859"/>
      <c r="BG905" s="859"/>
      <c r="BH905" s="859"/>
      <c r="BI905" s="859"/>
      <c r="BJ905" s="859"/>
    </row>
    <row r="906" spans="17:62" s="875" customFormat="1">
      <c r="Q906" s="859"/>
      <c r="R906" s="859"/>
      <c r="S906" s="859"/>
      <c r="T906" s="859"/>
      <c r="U906" s="859"/>
      <c r="V906" s="859"/>
      <c r="W906" s="877"/>
      <c r="X906" s="859"/>
      <c r="Y906" s="859"/>
      <c r="Z906" s="859"/>
      <c r="AA906" s="859"/>
      <c r="AB906" s="859"/>
      <c r="AC906" s="859"/>
      <c r="AD906" s="859"/>
      <c r="AE906" s="859"/>
      <c r="AF906" s="859"/>
      <c r="AG906" s="859"/>
      <c r="AH906" s="859"/>
      <c r="AI906" s="859"/>
      <c r="AJ906" s="859"/>
      <c r="AK906" s="859"/>
      <c r="AL906" s="859"/>
      <c r="AM906" s="859"/>
      <c r="AN906" s="859"/>
      <c r="AO906" s="859"/>
      <c r="AP906" s="859"/>
      <c r="AQ906" s="859"/>
      <c r="AR906" s="859"/>
      <c r="AS906" s="859"/>
      <c r="AT906" s="859"/>
      <c r="AU906" s="859"/>
      <c r="AV906" s="859"/>
      <c r="AW906" s="859"/>
      <c r="AX906" s="859"/>
      <c r="AY906" s="859"/>
      <c r="AZ906" s="859"/>
      <c r="BA906" s="859"/>
      <c r="BB906" s="859"/>
      <c r="BC906" s="859"/>
      <c r="BD906" s="859"/>
      <c r="BE906" s="859"/>
      <c r="BF906" s="859"/>
      <c r="BG906" s="859"/>
      <c r="BH906" s="859"/>
      <c r="BI906" s="859"/>
      <c r="BJ906" s="859"/>
    </row>
    <row r="907" spans="17:62" s="875" customFormat="1">
      <c r="Q907" s="859"/>
      <c r="R907" s="859"/>
      <c r="S907" s="859"/>
      <c r="T907" s="859"/>
      <c r="U907" s="859"/>
      <c r="V907" s="859"/>
      <c r="W907" s="877"/>
      <c r="X907" s="859"/>
      <c r="Y907" s="859"/>
      <c r="Z907" s="859"/>
      <c r="AA907" s="859"/>
      <c r="AB907" s="859"/>
      <c r="AC907" s="859"/>
      <c r="AD907" s="859"/>
      <c r="AE907" s="859"/>
      <c r="AF907" s="859"/>
      <c r="AG907" s="859"/>
      <c r="AH907" s="859"/>
      <c r="AI907" s="859"/>
      <c r="AJ907" s="859"/>
      <c r="AK907" s="859"/>
      <c r="AL907" s="859"/>
      <c r="AM907" s="859"/>
      <c r="AN907" s="859"/>
      <c r="AO907" s="859"/>
      <c r="AP907" s="859"/>
      <c r="AQ907" s="859"/>
      <c r="AR907" s="859"/>
      <c r="AS907" s="859"/>
      <c r="AT907" s="859"/>
      <c r="AU907" s="859"/>
      <c r="AV907" s="859"/>
      <c r="AW907" s="859"/>
      <c r="AX907" s="859"/>
      <c r="AY907" s="859"/>
      <c r="AZ907" s="859"/>
      <c r="BA907" s="859"/>
      <c r="BB907" s="859"/>
      <c r="BC907" s="859"/>
      <c r="BD907" s="859"/>
      <c r="BE907" s="859"/>
      <c r="BF907" s="859"/>
      <c r="BG907" s="859"/>
      <c r="BH907" s="859"/>
      <c r="BI907" s="859"/>
      <c r="BJ907" s="859"/>
    </row>
    <row r="908" spans="17:62" s="875" customFormat="1">
      <c r="Q908" s="859"/>
      <c r="R908" s="859"/>
      <c r="S908" s="859"/>
      <c r="T908" s="859"/>
      <c r="U908" s="859"/>
      <c r="V908" s="859"/>
      <c r="W908" s="877"/>
      <c r="X908" s="859"/>
      <c r="Y908" s="859"/>
      <c r="Z908" s="859"/>
      <c r="AA908" s="859"/>
      <c r="AB908" s="859"/>
      <c r="AC908" s="859"/>
      <c r="AD908" s="859"/>
      <c r="AE908" s="859"/>
      <c r="AF908" s="859"/>
      <c r="AG908" s="859"/>
      <c r="AH908" s="859"/>
      <c r="AI908" s="859"/>
      <c r="AJ908" s="859"/>
      <c r="AK908" s="859"/>
      <c r="AL908" s="859"/>
      <c r="AM908" s="859"/>
      <c r="AN908" s="859"/>
      <c r="AO908" s="859"/>
      <c r="AP908" s="859"/>
      <c r="AQ908" s="859"/>
      <c r="AR908" s="859"/>
      <c r="AS908" s="859"/>
      <c r="AT908" s="859"/>
      <c r="AU908" s="859"/>
      <c r="AV908" s="859"/>
      <c r="AW908" s="859"/>
      <c r="AX908" s="859"/>
      <c r="AY908" s="859"/>
      <c r="AZ908" s="859"/>
      <c r="BA908" s="859"/>
      <c r="BB908" s="859"/>
      <c r="BC908" s="859"/>
      <c r="BD908" s="859"/>
      <c r="BE908" s="859"/>
      <c r="BF908" s="859"/>
      <c r="BG908" s="859"/>
      <c r="BH908" s="859"/>
      <c r="BI908" s="859"/>
      <c r="BJ908" s="859"/>
    </row>
    <row r="909" spans="17:62" s="875" customFormat="1">
      <c r="Q909" s="859"/>
      <c r="R909" s="859"/>
      <c r="S909" s="859"/>
      <c r="T909" s="859"/>
      <c r="U909" s="859"/>
      <c r="V909" s="859"/>
      <c r="W909" s="877"/>
      <c r="X909" s="859"/>
      <c r="Y909" s="859"/>
      <c r="Z909" s="859"/>
      <c r="AA909" s="859"/>
      <c r="AB909" s="859"/>
      <c r="AC909" s="859"/>
      <c r="AD909" s="859"/>
      <c r="AE909" s="859"/>
      <c r="AF909" s="859"/>
      <c r="AG909" s="859"/>
      <c r="AH909" s="859"/>
      <c r="AI909" s="859"/>
      <c r="AJ909" s="859"/>
      <c r="AK909" s="859"/>
      <c r="AL909" s="859"/>
      <c r="AM909" s="859"/>
      <c r="AN909" s="859"/>
      <c r="AO909" s="859"/>
      <c r="AP909" s="859"/>
      <c r="AQ909" s="859"/>
      <c r="AR909" s="859"/>
      <c r="AS909" s="859"/>
      <c r="AT909" s="859"/>
      <c r="AU909" s="859"/>
      <c r="AV909" s="859"/>
      <c r="AW909" s="859"/>
      <c r="AX909" s="859"/>
      <c r="AY909" s="859"/>
      <c r="AZ909" s="859"/>
      <c r="BA909" s="859"/>
      <c r="BB909" s="859"/>
      <c r="BC909" s="859"/>
      <c r="BD909" s="859"/>
      <c r="BE909" s="859"/>
      <c r="BF909" s="859"/>
      <c r="BG909" s="859"/>
      <c r="BH909" s="859"/>
      <c r="BI909" s="859"/>
      <c r="BJ909" s="859"/>
    </row>
    <row r="910" spans="17:62" s="875" customFormat="1">
      <c r="Q910" s="859"/>
      <c r="R910" s="859"/>
      <c r="S910" s="859"/>
      <c r="T910" s="859"/>
      <c r="U910" s="859"/>
      <c r="V910" s="859"/>
      <c r="W910" s="877"/>
      <c r="X910" s="859"/>
      <c r="Y910" s="859"/>
      <c r="Z910" s="859"/>
      <c r="AA910" s="859"/>
      <c r="AB910" s="859"/>
      <c r="AC910" s="859"/>
      <c r="AD910" s="859"/>
      <c r="AE910" s="859"/>
      <c r="AF910" s="859"/>
      <c r="AG910" s="859"/>
      <c r="AH910" s="859"/>
      <c r="AI910" s="859"/>
      <c r="AJ910" s="859"/>
      <c r="AK910" s="859"/>
      <c r="AL910" s="859"/>
      <c r="AM910" s="859"/>
      <c r="AN910" s="859"/>
      <c r="AO910" s="859"/>
      <c r="AP910" s="859"/>
      <c r="AQ910" s="859"/>
      <c r="AR910" s="859"/>
      <c r="AS910" s="859"/>
      <c r="AT910" s="859"/>
      <c r="AU910" s="859"/>
      <c r="AV910" s="859"/>
      <c r="AW910" s="859"/>
      <c r="AX910" s="859"/>
      <c r="AY910" s="859"/>
      <c r="AZ910" s="859"/>
      <c r="BA910" s="859"/>
      <c r="BB910" s="859"/>
      <c r="BC910" s="859"/>
      <c r="BD910" s="859"/>
      <c r="BE910" s="859"/>
      <c r="BF910" s="859"/>
      <c r="BG910" s="859"/>
      <c r="BH910" s="859"/>
      <c r="BI910" s="859"/>
      <c r="BJ910" s="859"/>
    </row>
    <row r="911" spans="17:62" s="875" customFormat="1">
      <c r="Q911" s="859"/>
      <c r="R911" s="859"/>
      <c r="S911" s="859"/>
      <c r="T911" s="859"/>
      <c r="U911" s="859"/>
      <c r="V911" s="859"/>
      <c r="W911" s="877"/>
      <c r="X911" s="859"/>
      <c r="Y911" s="859"/>
      <c r="Z911" s="859"/>
      <c r="AA911" s="859"/>
      <c r="AB911" s="859"/>
      <c r="AC911" s="859"/>
      <c r="AD911" s="859"/>
      <c r="AE911" s="859"/>
      <c r="AF911" s="859"/>
      <c r="AG911" s="859"/>
      <c r="AH911" s="859"/>
      <c r="AI911" s="859"/>
      <c r="AJ911" s="859"/>
      <c r="AK911" s="859"/>
      <c r="AL911" s="859"/>
      <c r="AM911" s="859"/>
      <c r="AN911" s="859"/>
      <c r="AO911" s="859"/>
      <c r="AP911" s="859"/>
      <c r="AQ911" s="859"/>
      <c r="AR911" s="859"/>
      <c r="AS911" s="859"/>
      <c r="AT911" s="859"/>
      <c r="AU911" s="859"/>
      <c r="AV911" s="859"/>
      <c r="AW911" s="859"/>
      <c r="AX911" s="859"/>
      <c r="AY911" s="859"/>
      <c r="AZ911" s="859"/>
      <c r="BA911" s="859"/>
      <c r="BB911" s="859"/>
      <c r="BC911" s="859"/>
      <c r="BD911" s="859"/>
      <c r="BE911" s="859"/>
      <c r="BF911" s="859"/>
      <c r="BG911" s="859"/>
      <c r="BH911" s="859"/>
      <c r="BI911" s="859"/>
      <c r="BJ911" s="859"/>
    </row>
    <row r="912" spans="17:62" s="875" customFormat="1">
      <c r="Q912" s="859"/>
      <c r="R912" s="859"/>
      <c r="S912" s="859"/>
      <c r="T912" s="859"/>
      <c r="U912" s="859"/>
      <c r="V912" s="859"/>
      <c r="W912" s="877"/>
      <c r="X912" s="859"/>
      <c r="Y912" s="859"/>
      <c r="Z912" s="859"/>
      <c r="AA912" s="859"/>
      <c r="AB912" s="859"/>
      <c r="AC912" s="859"/>
      <c r="AD912" s="859"/>
      <c r="AE912" s="859"/>
      <c r="AF912" s="859"/>
      <c r="AG912" s="859"/>
      <c r="AH912" s="859"/>
      <c r="AI912" s="859"/>
      <c r="AJ912" s="859"/>
      <c r="AK912" s="859"/>
      <c r="AL912" s="859"/>
      <c r="AM912" s="859"/>
      <c r="AN912" s="859"/>
      <c r="AO912" s="859"/>
      <c r="AP912" s="859"/>
      <c r="AQ912" s="859"/>
      <c r="AR912" s="859"/>
      <c r="AS912" s="859"/>
      <c r="AT912" s="859"/>
      <c r="AU912" s="859"/>
      <c r="AV912" s="859"/>
      <c r="AW912" s="859"/>
      <c r="AX912" s="859"/>
      <c r="AY912" s="859"/>
      <c r="AZ912" s="859"/>
      <c r="BA912" s="859"/>
      <c r="BB912" s="859"/>
      <c r="BC912" s="859"/>
      <c r="BD912" s="859"/>
      <c r="BE912" s="859"/>
      <c r="BF912" s="859"/>
      <c r="BG912" s="859"/>
      <c r="BH912" s="859"/>
      <c r="BI912" s="859"/>
      <c r="BJ912" s="859"/>
    </row>
    <row r="913" spans="17:62" s="875" customFormat="1">
      <c r="Q913" s="859"/>
      <c r="R913" s="859"/>
      <c r="S913" s="859"/>
      <c r="T913" s="859"/>
      <c r="U913" s="859"/>
      <c r="V913" s="859"/>
      <c r="W913" s="877"/>
      <c r="X913" s="859"/>
      <c r="Y913" s="859"/>
      <c r="Z913" s="859"/>
      <c r="AA913" s="859"/>
      <c r="AB913" s="859"/>
      <c r="AC913" s="859"/>
      <c r="AD913" s="859"/>
      <c r="AE913" s="859"/>
      <c r="AF913" s="859"/>
      <c r="AG913" s="859"/>
      <c r="AH913" s="859"/>
      <c r="AI913" s="859"/>
      <c r="AJ913" s="859"/>
      <c r="AK913" s="859"/>
      <c r="AL913" s="859"/>
      <c r="AM913" s="859"/>
      <c r="AN913" s="859"/>
      <c r="AO913" s="859"/>
      <c r="AP913" s="859"/>
      <c r="AQ913" s="859"/>
      <c r="AR913" s="859"/>
      <c r="AS913" s="859"/>
      <c r="AT913" s="859"/>
      <c r="AU913" s="859"/>
      <c r="AV913" s="859"/>
      <c r="AW913" s="859"/>
      <c r="AX913" s="859"/>
      <c r="AY913" s="859"/>
      <c r="AZ913" s="859"/>
      <c r="BA913" s="859"/>
      <c r="BB913" s="859"/>
      <c r="BC913" s="859"/>
      <c r="BD913" s="859"/>
      <c r="BE913" s="859"/>
      <c r="BF913" s="859"/>
      <c r="BG913" s="859"/>
      <c r="BH913" s="859"/>
      <c r="BI913" s="859"/>
      <c r="BJ913" s="859"/>
    </row>
    <row r="914" spans="17:62" s="875" customFormat="1">
      <c r="Q914" s="859"/>
      <c r="R914" s="859"/>
      <c r="S914" s="859"/>
      <c r="T914" s="859"/>
      <c r="U914" s="859"/>
      <c r="V914" s="859"/>
      <c r="W914" s="877"/>
      <c r="X914" s="859"/>
      <c r="Y914" s="859"/>
      <c r="Z914" s="859"/>
      <c r="AA914" s="859"/>
      <c r="AB914" s="859"/>
      <c r="AC914" s="859"/>
      <c r="AD914" s="859"/>
      <c r="AE914" s="859"/>
      <c r="AF914" s="859"/>
      <c r="AG914" s="859"/>
      <c r="AH914" s="859"/>
      <c r="AI914" s="859"/>
      <c r="AJ914" s="859"/>
      <c r="AK914" s="859"/>
      <c r="AL914" s="859"/>
      <c r="AM914" s="859"/>
      <c r="AN914" s="859"/>
      <c r="AO914" s="859"/>
      <c r="AP914" s="859"/>
      <c r="AQ914" s="859"/>
      <c r="AR914" s="859"/>
      <c r="AS914" s="859"/>
      <c r="AT914" s="859"/>
      <c r="AU914" s="859"/>
      <c r="AV914" s="859"/>
      <c r="AW914" s="859"/>
      <c r="AX914" s="859"/>
      <c r="AY914" s="859"/>
      <c r="AZ914" s="859"/>
      <c r="BA914" s="859"/>
      <c r="BB914" s="859"/>
      <c r="BC914" s="859"/>
      <c r="BD914" s="859"/>
      <c r="BE914" s="859"/>
      <c r="BF914" s="859"/>
      <c r="BG914" s="859"/>
      <c r="BH914" s="859"/>
      <c r="BI914" s="859"/>
      <c r="BJ914" s="859"/>
    </row>
    <row r="915" spans="17:62" s="875" customFormat="1">
      <c r="Q915" s="859"/>
      <c r="R915" s="859"/>
      <c r="S915" s="859"/>
      <c r="T915" s="859"/>
      <c r="U915" s="859"/>
      <c r="V915" s="859"/>
      <c r="W915" s="877"/>
      <c r="X915" s="859"/>
      <c r="Y915" s="859"/>
      <c r="Z915" s="859"/>
      <c r="AA915" s="859"/>
      <c r="AB915" s="859"/>
      <c r="AC915" s="859"/>
      <c r="AD915" s="859"/>
      <c r="AE915" s="859"/>
      <c r="AF915" s="859"/>
      <c r="AG915" s="859"/>
      <c r="AH915" s="859"/>
      <c r="AI915" s="859"/>
      <c r="AJ915" s="859"/>
      <c r="AK915" s="859"/>
      <c r="AL915" s="859"/>
      <c r="AM915" s="859"/>
      <c r="AN915" s="859"/>
      <c r="AO915" s="859"/>
      <c r="AP915" s="859"/>
      <c r="AQ915" s="859"/>
      <c r="AR915" s="859"/>
      <c r="AS915" s="859"/>
      <c r="AT915" s="859"/>
      <c r="AU915" s="859"/>
      <c r="AV915" s="859"/>
      <c r="AW915" s="859"/>
      <c r="AX915" s="859"/>
      <c r="AY915" s="859"/>
      <c r="AZ915" s="859"/>
      <c r="BA915" s="859"/>
      <c r="BB915" s="859"/>
      <c r="BC915" s="859"/>
      <c r="BD915" s="859"/>
      <c r="BE915" s="859"/>
      <c r="BF915" s="859"/>
      <c r="BG915" s="859"/>
      <c r="BH915" s="859"/>
      <c r="BI915" s="859"/>
      <c r="BJ915" s="859"/>
    </row>
    <row r="916" spans="17:62" s="875" customFormat="1">
      <c r="Q916" s="859"/>
      <c r="R916" s="859"/>
      <c r="S916" s="859"/>
      <c r="T916" s="859"/>
      <c r="U916" s="859"/>
      <c r="V916" s="859"/>
      <c r="W916" s="877"/>
      <c r="X916" s="859"/>
      <c r="Y916" s="859"/>
      <c r="Z916" s="859"/>
      <c r="AA916" s="859"/>
      <c r="AB916" s="859"/>
      <c r="AC916" s="859"/>
      <c r="AD916" s="859"/>
      <c r="AE916" s="859"/>
      <c r="AF916" s="859"/>
      <c r="AG916" s="859"/>
      <c r="AH916" s="859"/>
      <c r="AI916" s="859"/>
      <c r="AJ916" s="859"/>
      <c r="AK916" s="859"/>
      <c r="AL916" s="859"/>
      <c r="AM916" s="859"/>
      <c r="AN916" s="859"/>
      <c r="AO916" s="859"/>
      <c r="AP916" s="859"/>
      <c r="AQ916" s="859"/>
      <c r="AR916" s="859"/>
      <c r="AS916" s="859"/>
      <c r="AT916" s="859"/>
      <c r="AU916" s="859"/>
      <c r="AV916" s="859"/>
      <c r="AW916" s="859"/>
      <c r="AX916" s="859"/>
      <c r="AY916" s="859"/>
      <c r="AZ916" s="859"/>
      <c r="BA916" s="859"/>
      <c r="BB916" s="859"/>
      <c r="BC916" s="859"/>
      <c r="BD916" s="859"/>
      <c r="BE916" s="859"/>
      <c r="BF916" s="859"/>
      <c r="BG916" s="859"/>
      <c r="BH916" s="859"/>
      <c r="BI916" s="859"/>
      <c r="BJ916" s="859"/>
    </row>
    <row r="917" spans="17:62" s="875" customFormat="1">
      <c r="Q917" s="859"/>
      <c r="R917" s="859"/>
      <c r="S917" s="859"/>
      <c r="T917" s="859"/>
      <c r="U917" s="859"/>
      <c r="V917" s="859"/>
      <c r="W917" s="877"/>
      <c r="X917" s="859"/>
      <c r="Y917" s="859"/>
      <c r="Z917" s="859"/>
      <c r="AA917" s="859"/>
      <c r="AB917" s="859"/>
      <c r="AC917" s="859"/>
      <c r="AD917" s="859"/>
      <c r="AE917" s="859"/>
      <c r="AF917" s="859"/>
      <c r="AG917" s="859"/>
      <c r="AH917" s="859"/>
      <c r="AI917" s="859"/>
      <c r="AJ917" s="859"/>
      <c r="AK917" s="859"/>
      <c r="AL917" s="859"/>
      <c r="AM917" s="859"/>
      <c r="AN917" s="859"/>
      <c r="AO917" s="859"/>
      <c r="AP917" s="859"/>
      <c r="AQ917" s="859"/>
      <c r="AR917" s="859"/>
      <c r="AS917" s="859"/>
      <c r="AT917" s="859"/>
      <c r="AU917" s="859"/>
      <c r="AV917" s="859"/>
      <c r="AW917" s="859"/>
      <c r="AX917" s="859"/>
      <c r="AY917" s="859"/>
      <c r="AZ917" s="859"/>
      <c r="BA917" s="859"/>
      <c r="BB917" s="859"/>
      <c r="BC917" s="859"/>
      <c r="BD917" s="859"/>
      <c r="BE917" s="859"/>
      <c r="BF917" s="859"/>
      <c r="BG917" s="859"/>
      <c r="BH917" s="859"/>
      <c r="BI917" s="859"/>
      <c r="BJ917" s="859"/>
    </row>
    <row r="918" spans="17:62" s="875" customFormat="1">
      <c r="Q918" s="859"/>
      <c r="R918" s="859"/>
      <c r="S918" s="859"/>
      <c r="T918" s="859"/>
      <c r="U918" s="859"/>
      <c r="V918" s="859"/>
      <c r="W918" s="877"/>
      <c r="X918" s="859"/>
      <c r="Y918" s="859"/>
      <c r="Z918" s="859"/>
      <c r="AA918" s="859"/>
      <c r="AB918" s="859"/>
      <c r="AC918" s="859"/>
      <c r="AD918" s="859"/>
      <c r="AE918" s="859"/>
      <c r="AF918" s="859"/>
      <c r="AG918" s="859"/>
      <c r="AH918" s="859"/>
      <c r="AI918" s="859"/>
      <c r="AJ918" s="859"/>
      <c r="AK918" s="859"/>
      <c r="AL918" s="859"/>
      <c r="AM918" s="859"/>
      <c r="AN918" s="859"/>
      <c r="AO918" s="859"/>
      <c r="AP918" s="859"/>
      <c r="AQ918" s="859"/>
      <c r="AR918" s="859"/>
      <c r="AS918" s="859"/>
      <c r="AT918" s="859"/>
      <c r="AU918" s="859"/>
      <c r="AV918" s="859"/>
      <c r="AW918" s="859"/>
      <c r="AX918" s="859"/>
      <c r="AY918" s="859"/>
      <c r="AZ918" s="859"/>
      <c r="BA918" s="859"/>
      <c r="BB918" s="859"/>
      <c r="BC918" s="859"/>
      <c r="BD918" s="859"/>
      <c r="BE918" s="859"/>
      <c r="BF918" s="859"/>
      <c r="BG918" s="859"/>
      <c r="BH918" s="859"/>
      <c r="BI918" s="859"/>
      <c r="BJ918" s="859"/>
    </row>
    <row r="919" spans="17:62" s="875" customFormat="1">
      <c r="Q919" s="859"/>
      <c r="R919" s="859"/>
      <c r="S919" s="859"/>
      <c r="T919" s="859"/>
      <c r="U919" s="859"/>
      <c r="V919" s="859"/>
      <c r="W919" s="877"/>
      <c r="X919" s="859"/>
      <c r="Y919" s="859"/>
      <c r="Z919" s="859"/>
      <c r="AA919" s="859"/>
      <c r="AB919" s="859"/>
      <c r="AC919" s="859"/>
      <c r="AD919" s="859"/>
      <c r="AE919" s="859"/>
      <c r="AF919" s="859"/>
      <c r="AG919" s="859"/>
      <c r="AH919" s="859"/>
      <c r="AI919" s="859"/>
      <c r="AJ919" s="859"/>
      <c r="AK919" s="859"/>
      <c r="AL919" s="859"/>
      <c r="AM919" s="859"/>
      <c r="AN919" s="859"/>
      <c r="AO919" s="859"/>
      <c r="AP919" s="859"/>
      <c r="AQ919" s="859"/>
      <c r="AR919" s="859"/>
      <c r="AS919" s="859"/>
      <c r="AT919" s="859"/>
      <c r="AU919" s="859"/>
      <c r="AV919" s="859"/>
      <c r="AW919" s="859"/>
      <c r="AX919" s="859"/>
      <c r="AY919" s="859"/>
      <c r="AZ919" s="859"/>
      <c r="BA919" s="859"/>
      <c r="BB919" s="859"/>
      <c r="BC919" s="859"/>
      <c r="BD919" s="859"/>
      <c r="BE919" s="859"/>
      <c r="BF919" s="859"/>
      <c r="BG919" s="859"/>
      <c r="BH919" s="859"/>
      <c r="BI919" s="859"/>
      <c r="BJ919" s="859"/>
    </row>
    <row r="920" spans="17:62" s="875" customFormat="1">
      <c r="Q920" s="859"/>
      <c r="R920" s="859"/>
      <c r="S920" s="859"/>
      <c r="T920" s="859"/>
      <c r="U920" s="859"/>
      <c r="V920" s="859"/>
      <c r="W920" s="877"/>
      <c r="X920" s="859"/>
      <c r="Y920" s="859"/>
      <c r="Z920" s="859"/>
      <c r="AA920" s="859"/>
      <c r="AB920" s="859"/>
      <c r="AC920" s="859"/>
      <c r="AD920" s="859"/>
      <c r="AE920" s="859"/>
      <c r="AF920" s="859"/>
      <c r="AG920" s="859"/>
      <c r="AH920" s="859"/>
      <c r="AI920" s="859"/>
      <c r="AJ920" s="859"/>
      <c r="AK920" s="859"/>
      <c r="AL920" s="859"/>
      <c r="AM920" s="859"/>
      <c r="AN920" s="859"/>
      <c r="AO920" s="859"/>
      <c r="AP920" s="859"/>
      <c r="AQ920" s="859"/>
      <c r="AR920" s="859"/>
      <c r="AS920" s="859"/>
      <c r="AT920" s="859"/>
      <c r="AU920" s="859"/>
      <c r="AV920" s="859"/>
      <c r="AW920" s="859"/>
      <c r="AX920" s="859"/>
      <c r="AY920" s="859"/>
      <c r="AZ920" s="859"/>
      <c r="BA920" s="859"/>
      <c r="BB920" s="859"/>
      <c r="BC920" s="859"/>
      <c r="BD920" s="859"/>
      <c r="BE920" s="859"/>
      <c r="BF920" s="859"/>
      <c r="BG920" s="859"/>
      <c r="BH920" s="859"/>
      <c r="BI920" s="859"/>
      <c r="BJ920" s="859"/>
    </row>
    <row r="921" spans="17:62" s="875" customFormat="1">
      <c r="Q921" s="859"/>
      <c r="R921" s="859"/>
      <c r="S921" s="859"/>
      <c r="T921" s="859"/>
      <c r="U921" s="859"/>
      <c r="V921" s="859"/>
      <c r="W921" s="877"/>
      <c r="X921" s="859"/>
      <c r="Y921" s="859"/>
      <c r="Z921" s="859"/>
      <c r="AA921" s="859"/>
      <c r="AB921" s="859"/>
      <c r="AC921" s="859"/>
      <c r="AD921" s="859"/>
      <c r="AE921" s="859"/>
      <c r="AF921" s="859"/>
      <c r="AG921" s="859"/>
      <c r="AH921" s="859"/>
      <c r="AI921" s="859"/>
      <c r="AJ921" s="859"/>
      <c r="AK921" s="859"/>
      <c r="AL921" s="859"/>
      <c r="AM921" s="859"/>
      <c r="AN921" s="859"/>
      <c r="AO921" s="859"/>
      <c r="AP921" s="859"/>
      <c r="AQ921" s="859"/>
      <c r="AR921" s="859"/>
      <c r="AS921" s="859"/>
      <c r="AT921" s="859"/>
      <c r="AU921" s="859"/>
      <c r="AV921" s="859"/>
      <c r="AW921" s="859"/>
      <c r="AX921" s="859"/>
      <c r="AY921" s="859"/>
      <c r="AZ921" s="859"/>
      <c r="BA921" s="859"/>
      <c r="BB921" s="859"/>
      <c r="BC921" s="859"/>
      <c r="BD921" s="859"/>
      <c r="BE921" s="859"/>
      <c r="BF921" s="859"/>
      <c r="BG921" s="859"/>
      <c r="BH921" s="859"/>
      <c r="BI921" s="859"/>
      <c r="BJ921" s="859"/>
    </row>
    <row r="922" spans="17:62" s="875" customFormat="1">
      <c r="Q922" s="859"/>
      <c r="R922" s="859"/>
      <c r="S922" s="859"/>
      <c r="T922" s="859"/>
      <c r="U922" s="859"/>
      <c r="V922" s="859"/>
      <c r="W922" s="877"/>
      <c r="X922" s="859"/>
      <c r="Y922" s="859"/>
      <c r="Z922" s="859"/>
      <c r="AA922" s="859"/>
      <c r="AB922" s="859"/>
      <c r="AC922" s="859"/>
      <c r="AD922" s="859"/>
      <c r="AE922" s="859"/>
      <c r="AF922" s="859"/>
      <c r="AG922" s="859"/>
      <c r="AH922" s="859"/>
      <c r="AI922" s="859"/>
      <c r="AJ922" s="859"/>
      <c r="AK922" s="859"/>
      <c r="AL922" s="859"/>
      <c r="AM922" s="859"/>
      <c r="AN922" s="859"/>
      <c r="AO922" s="859"/>
      <c r="AP922" s="859"/>
      <c r="AQ922" s="859"/>
      <c r="AR922" s="859"/>
      <c r="AS922" s="859"/>
      <c r="AT922" s="859"/>
      <c r="AU922" s="859"/>
      <c r="AV922" s="859"/>
      <c r="AW922" s="859"/>
      <c r="AX922" s="859"/>
      <c r="AY922" s="859"/>
      <c r="AZ922" s="859"/>
      <c r="BA922" s="859"/>
      <c r="BB922" s="859"/>
      <c r="BC922" s="859"/>
      <c r="BD922" s="859"/>
      <c r="BE922" s="859"/>
      <c r="BF922" s="859"/>
      <c r="BG922" s="859"/>
      <c r="BH922" s="859"/>
      <c r="BI922" s="859"/>
      <c r="BJ922" s="859"/>
    </row>
    <row r="923" spans="17:62" s="875" customFormat="1">
      <c r="Q923" s="859"/>
      <c r="R923" s="859"/>
      <c r="S923" s="859"/>
      <c r="T923" s="859"/>
      <c r="U923" s="859"/>
      <c r="V923" s="859"/>
      <c r="W923" s="877"/>
      <c r="X923" s="859"/>
      <c r="Y923" s="859"/>
      <c r="Z923" s="859"/>
      <c r="AA923" s="859"/>
      <c r="AB923" s="859"/>
      <c r="AC923" s="859"/>
      <c r="AD923" s="859"/>
      <c r="AE923" s="859"/>
      <c r="AF923" s="859"/>
      <c r="AG923" s="859"/>
      <c r="AH923" s="859"/>
      <c r="AI923" s="859"/>
      <c r="AJ923" s="859"/>
      <c r="AK923" s="859"/>
      <c r="AL923" s="859"/>
      <c r="AM923" s="859"/>
      <c r="AN923" s="859"/>
      <c r="AO923" s="859"/>
      <c r="AP923" s="859"/>
      <c r="AQ923" s="859"/>
      <c r="AR923" s="859"/>
      <c r="AS923" s="859"/>
      <c r="AT923" s="859"/>
      <c r="AU923" s="859"/>
      <c r="AV923" s="859"/>
      <c r="AW923" s="859"/>
      <c r="AX923" s="859"/>
      <c r="AY923" s="859"/>
      <c r="AZ923" s="859"/>
      <c r="BA923" s="859"/>
      <c r="BB923" s="859"/>
      <c r="BC923" s="859"/>
      <c r="BD923" s="859"/>
      <c r="BE923" s="859"/>
      <c r="BF923" s="859"/>
      <c r="BG923" s="859"/>
      <c r="BH923" s="859"/>
      <c r="BI923" s="859"/>
      <c r="BJ923" s="859"/>
    </row>
    <row r="924" spans="17:62" s="875" customFormat="1">
      <c r="Q924" s="859"/>
      <c r="R924" s="859"/>
      <c r="S924" s="859"/>
      <c r="T924" s="859"/>
      <c r="U924" s="859"/>
      <c r="V924" s="859"/>
      <c r="W924" s="877"/>
      <c r="X924" s="859"/>
      <c r="Y924" s="859"/>
      <c r="Z924" s="859"/>
      <c r="AA924" s="859"/>
      <c r="AB924" s="859"/>
      <c r="AC924" s="859"/>
      <c r="AD924" s="859"/>
      <c r="AE924" s="859"/>
      <c r="AF924" s="859"/>
      <c r="AG924" s="859"/>
      <c r="AH924" s="859"/>
      <c r="AI924" s="859"/>
      <c r="AJ924" s="859"/>
      <c r="AK924" s="859"/>
      <c r="AL924" s="859"/>
      <c r="AM924" s="859"/>
      <c r="AN924" s="859"/>
      <c r="AO924" s="859"/>
      <c r="AP924" s="859"/>
      <c r="AQ924" s="859"/>
      <c r="AR924" s="859"/>
      <c r="AS924" s="859"/>
      <c r="AT924" s="859"/>
      <c r="AU924" s="859"/>
      <c r="AV924" s="859"/>
      <c r="AW924" s="859"/>
      <c r="AX924" s="859"/>
      <c r="AY924" s="859"/>
      <c r="AZ924" s="859"/>
      <c r="BA924" s="859"/>
      <c r="BB924" s="859"/>
      <c r="BC924" s="859"/>
      <c r="BD924" s="859"/>
      <c r="BE924" s="859"/>
      <c r="BF924" s="859"/>
      <c r="BG924" s="859"/>
      <c r="BH924" s="859"/>
      <c r="BI924" s="859"/>
      <c r="BJ924" s="859"/>
    </row>
    <row r="925" spans="17:62" s="875" customFormat="1">
      <c r="Q925" s="859"/>
      <c r="R925" s="859"/>
      <c r="S925" s="859"/>
      <c r="T925" s="859"/>
      <c r="U925" s="859"/>
      <c r="V925" s="859"/>
      <c r="W925" s="877"/>
      <c r="X925" s="859"/>
      <c r="Y925" s="859"/>
      <c r="Z925" s="859"/>
      <c r="AA925" s="859"/>
      <c r="AB925" s="859"/>
      <c r="AC925" s="859"/>
      <c r="AD925" s="859"/>
      <c r="AE925" s="859"/>
      <c r="AF925" s="859"/>
      <c r="AG925" s="859"/>
      <c r="AH925" s="859"/>
      <c r="AI925" s="859"/>
      <c r="AJ925" s="859"/>
      <c r="AK925" s="859"/>
      <c r="AL925" s="859"/>
      <c r="AM925" s="859"/>
      <c r="AN925" s="859"/>
      <c r="AO925" s="859"/>
      <c r="AP925" s="859"/>
      <c r="AQ925" s="859"/>
      <c r="AR925" s="859"/>
      <c r="AS925" s="859"/>
      <c r="AT925" s="859"/>
      <c r="AU925" s="859"/>
      <c r="AV925" s="859"/>
      <c r="AW925" s="859"/>
      <c r="AX925" s="859"/>
      <c r="AY925" s="859"/>
      <c r="AZ925" s="859"/>
      <c r="BA925" s="859"/>
      <c r="BB925" s="859"/>
      <c r="BC925" s="859"/>
      <c r="BD925" s="859"/>
      <c r="BE925" s="859"/>
      <c r="BF925" s="859"/>
      <c r="BG925" s="859"/>
      <c r="BH925" s="859"/>
      <c r="BI925" s="859"/>
      <c r="BJ925" s="859"/>
    </row>
    <row r="926" spans="17:62" s="875" customFormat="1">
      <c r="Q926" s="859"/>
      <c r="R926" s="859"/>
      <c r="S926" s="859"/>
      <c r="T926" s="859"/>
      <c r="U926" s="859"/>
      <c r="V926" s="859"/>
      <c r="W926" s="877"/>
      <c r="X926" s="859"/>
      <c r="Y926" s="859"/>
      <c r="Z926" s="859"/>
      <c r="AA926" s="859"/>
      <c r="AB926" s="859"/>
      <c r="AC926" s="859"/>
      <c r="AD926" s="859"/>
      <c r="AE926" s="859"/>
      <c r="AF926" s="859"/>
      <c r="AG926" s="859"/>
      <c r="AH926" s="859"/>
      <c r="AI926" s="859"/>
      <c r="AJ926" s="859"/>
      <c r="AK926" s="859"/>
      <c r="AL926" s="859"/>
      <c r="AM926" s="859"/>
      <c r="AN926" s="859"/>
      <c r="AO926" s="859"/>
      <c r="AP926" s="859"/>
      <c r="AQ926" s="859"/>
      <c r="AR926" s="859"/>
      <c r="AS926" s="859"/>
      <c r="AT926" s="859"/>
      <c r="AU926" s="859"/>
      <c r="AV926" s="859"/>
      <c r="AW926" s="859"/>
      <c r="AX926" s="859"/>
      <c r="AY926" s="859"/>
      <c r="AZ926" s="859"/>
      <c r="BA926" s="859"/>
      <c r="BB926" s="859"/>
      <c r="BC926" s="859"/>
      <c r="BD926" s="859"/>
      <c r="BE926" s="859"/>
      <c r="BF926" s="859"/>
      <c r="BG926" s="859"/>
      <c r="BH926" s="859"/>
      <c r="BI926" s="859"/>
      <c r="BJ926" s="859"/>
    </row>
    <row r="927" spans="17:62" s="875" customFormat="1">
      <c r="Q927" s="859"/>
      <c r="R927" s="859"/>
      <c r="S927" s="859"/>
      <c r="T927" s="859"/>
      <c r="U927" s="859"/>
      <c r="V927" s="859"/>
      <c r="W927" s="877"/>
      <c r="X927" s="859"/>
      <c r="Y927" s="859"/>
      <c r="Z927" s="859"/>
      <c r="AA927" s="859"/>
      <c r="AB927" s="859"/>
      <c r="AC927" s="859"/>
      <c r="AD927" s="859"/>
      <c r="AE927" s="859"/>
      <c r="AF927" s="859"/>
      <c r="AG927" s="859"/>
      <c r="AH927" s="859"/>
      <c r="AI927" s="859"/>
      <c r="AJ927" s="859"/>
      <c r="AK927" s="859"/>
      <c r="AL927" s="859"/>
      <c r="AM927" s="859"/>
      <c r="AN927" s="859"/>
      <c r="AO927" s="859"/>
      <c r="AP927" s="859"/>
      <c r="AQ927" s="859"/>
      <c r="AR927" s="859"/>
      <c r="AS927" s="859"/>
      <c r="AT927" s="859"/>
      <c r="AU927" s="859"/>
      <c r="AV927" s="859"/>
      <c r="AW927" s="859"/>
      <c r="AX927" s="859"/>
      <c r="AY927" s="859"/>
      <c r="AZ927" s="859"/>
      <c r="BA927" s="859"/>
      <c r="BB927" s="859"/>
      <c r="BC927" s="859"/>
      <c r="BD927" s="859"/>
      <c r="BE927" s="859"/>
      <c r="BF927" s="859"/>
      <c r="BG927" s="859"/>
      <c r="BH927" s="859"/>
      <c r="BI927" s="859"/>
      <c r="BJ927" s="859"/>
    </row>
    <row r="928" spans="17:62" s="875" customFormat="1">
      <c r="Q928" s="859"/>
      <c r="R928" s="859"/>
      <c r="S928" s="859"/>
      <c r="T928" s="859"/>
      <c r="U928" s="859"/>
      <c r="V928" s="859"/>
      <c r="W928" s="877"/>
      <c r="X928" s="859"/>
      <c r="Y928" s="859"/>
      <c r="Z928" s="859"/>
      <c r="AA928" s="859"/>
      <c r="AB928" s="859"/>
      <c r="AC928" s="859"/>
      <c r="AD928" s="859"/>
      <c r="AE928" s="859"/>
      <c r="AF928" s="859"/>
      <c r="AG928" s="859"/>
      <c r="AH928" s="859"/>
      <c r="AI928" s="859"/>
      <c r="AJ928" s="859"/>
      <c r="AK928" s="859"/>
      <c r="AL928" s="859"/>
      <c r="AM928" s="859"/>
      <c r="AN928" s="859"/>
      <c r="AO928" s="859"/>
      <c r="AP928" s="859"/>
      <c r="AQ928" s="859"/>
      <c r="AR928" s="859"/>
      <c r="AS928" s="859"/>
      <c r="AT928" s="859"/>
      <c r="AU928" s="859"/>
      <c r="AV928" s="859"/>
      <c r="AW928" s="859"/>
      <c r="AX928" s="859"/>
      <c r="AY928" s="859"/>
      <c r="AZ928" s="859"/>
      <c r="BA928" s="859"/>
      <c r="BB928" s="859"/>
      <c r="BC928" s="859"/>
      <c r="BD928" s="859"/>
      <c r="BE928" s="859"/>
      <c r="BF928" s="859"/>
      <c r="BG928" s="859"/>
      <c r="BH928" s="859"/>
      <c r="BI928" s="859"/>
      <c r="BJ928" s="859"/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89" priority="1" stopIfTrue="1">
      <formula>$P11=2</formula>
    </cfRule>
  </conditionalFormatting>
  <conditionalFormatting sqref="A11:K34">
    <cfRule type="expression" dxfId="88" priority="3" stopIfTrue="1">
      <formula>$N11=1</formula>
    </cfRule>
  </conditionalFormatting>
  <conditionalFormatting sqref="M12 M27 M15 M18 M21 M24 M30 M33">
    <cfRule type="expression" dxfId="87" priority="4" stopIfTrue="1">
      <formula>L11&lt;&gt;0</formula>
    </cfRule>
    <cfRule type="expression" dxfId="86" priority="5" stopIfTrue="1">
      <formula>$N12=1</formula>
    </cfRule>
  </conditionalFormatting>
  <conditionalFormatting sqref="M13 M28 M16 M19 M22 M25 M31 M34">
    <cfRule type="expression" dxfId="85" priority="6" stopIfTrue="1">
      <formula>L11&lt;&gt;0</formula>
    </cfRule>
    <cfRule type="expression" dxfId="84" priority="7" stopIfTrue="1">
      <formula>$N13=1</formula>
    </cfRule>
  </conditionalFormatting>
  <conditionalFormatting sqref="M11 M14 M17 M20 M23 M26 M29 M32">
    <cfRule type="expression" dxfId="83" priority="8" stopIfTrue="1">
      <formula>L11&lt;&gt;0</formula>
    </cfRule>
    <cfRule type="expression" dxfId="82" priority="9" stopIfTrue="1">
      <formula>$N11=1</formula>
    </cfRule>
  </conditionalFormatting>
  <conditionalFormatting sqref="L11 L14 L17 L20 L23 L26 L29 L32">
    <cfRule type="expression" dxfId="81" priority="10" stopIfTrue="1">
      <formula>M11&lt;&gt;0</formula>
    </cfRule>
    <cfRule type="expression" dxfId="80" priority="11" stopIfTrue="1">
      <formula>$N11=1</formula>
    </cfRule>
  </conditionalFormatting>
  <conditionalFormatting sqref="L12 L15 L18 L21 L24 L27 L30 L33">
    <cfRule type="expression" dxfId="79" priority="12" stopIfTrue="1">
      <formula>M11&lt;&gt;0</formula>
    </cfRule>
  </conditionalFormatting>
  <conditionalFormatting sqref="L13 L16 L19 L22 L25 L28 L31 L34">
    <cfRule type="expression" dxfId="78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pageSetup paperSize="9" orientation="portrait" horizontalDpi="0" verticalDpi="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48"/>
  </sheetPr>
  <dimension ref="A1:BJ42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3.25"/>
  <cols>
    <col min="1" max="1" width="6.42578125" style="856" customWidth="1"/>
    <col min="2" max="2" width="29.140625" style="856" customWidth="1"/>
    <col min="3" max="3" width="25" style="856" customWidth="1"/>
    <col min="4" max="4" width="18.5703125" style="856" customWidth="1"/>
    <col min="5" max="5" width="10.42578125" style="856" customWidth="1"/>
    <col min="6" max="10" width="6.28515625" style="856" customWidth="1"/>
    <col min="11" max="11" width="18.140625" style="856" customWidth="1"/>
    <col min="12" max="13" width="51.28515625" style="856" customWidth="1"/>
    <col min="14" max="16" width="4.7109375" style="856" hidden="1" customWidth="1"/>
    <col min="17" max="22" width="6.85546875" style="857" customWidth="1"/>
    <col min="23" max="23" width="6.85546875" style="871" customWidth="1"/>
    <col min="24" max="48" width="6.85546875" style="857" customWidth="1"/>
    <col min="49" max="62" width="7.85546875" style="857" customWidth="1"/>
    <col min="63" max="16384" width="9.140625" style="856"/>
  </cols>
  <sheetData>
    <row r="1" spans="1:62" s="20" customFormat="1" ht="30" customHeight="1" thickBot="1">
      <c r="A1" s="2529"/>
      <c r="B1" s="2528" t="s">
        <v>2174</v>
      </c>
      <c r="C1" s="2530" t="s">
        <v>2177</v>
      </c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Q1" s="28"/>
      <c r="R1" s="28"/>
      <c r="S1" s="28"/>
      <c r="T1" s="28"/>
      <c r="U1" s="28"/>
      <c r="V1" s="28"/>
      <c r="W1" s="269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</row>
    <row r="2" spans="1:62" s="20" customFormat="1" ht="15" hidden="1" customHeight="1">
      <c r="A2" s="856"/>
      <c r="B2" s="856"/>
      <c r="C2" s="856"/>
      <c r="D2" s="856"/>
      <c r="E2" s="856"/>
      <c r="F2" s="858"/>
      <c r="G2" s="858"/>
      <c r="H2" s="858"/>
      <c r="I2" s="858"/>
      <c r="J2" s="858"/>
      <c r="K2" s="856"/>
      <c r="L2" s="856"/>
      <c r="M2" s="856"/>
      <c r="Q2" s="28"/>
      <c r="R2" s="28"/>
      <c r="S2" s="28"/>
      <c r="T2" s="28"/>
      <c r="U2" s="28"/>
      <c r="V2" s="28"/>
      <c r="W2" s="269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</row>
    <row r="3" spans="1:62" s="375" customFormat="1" ht="12" customHeight="1">
      <c r="A3" s="2540"/>
      <c r="B3" s="2540"/>
      <c r="C3" s="2540"/>
      <c r="D3" s="2541" t="str">
        <f>'B1'!D3</f>
        <v>มาตรฐาน</v>
      </c>
      <c r="E3" s="2541">
        <f>'B1'!E3</f>
        <v>100</v>
      </c>
      <c r="F3" s="2541" t="str">
        <f>'B1'!F3</f>
        <v>มฐ.</v>
      </c>
      <c r="G3" s="2542"/>
      <c r="H3" s="2542"/>
      <c r="I3" s="2546">
        <f>'B1'!I3</f>
        <v>0</v>
      </c>
      <c r="J3" s="2541">
        <f>'B1'!J3</f>
        <v>0</v>
      </c>
      <c r="K3" s="2540"/>
      <c r="L3" s="2540"/>
      <c r="M3" s="2540"/>
      <c r="Q3" s="374"/>
      <c r="R3" s="374"/>
      <c r="S3" s="374"/>
      <c r="T3" s="374"/>
      <c r="U3" s="374"/>
      <c r="V3" s="374"/>
      <c r="W3" s="2370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tr">
        <f>'B1'!D4</f>
        <v>จุดเน้น สพฐ.</v>
      </c>
      <c r="E4" s="2541">
        <f>'B1'!E4</f>
        <v>200</v>
      </c>
      <c r="F4" s="2541" t="str">
        <f>'B1'!F4</f>
        <v>จุดเน้น สพฐ.</v>
      </c>
      <c r="G4" s="2542"/>
      <c r="H4" s="2542"/>
      <c r="I4" s="2546">
        <f>'B1'!I4</f>
        <v>201</v>
      </c>
      <c r="J4" s="2541" t="str">
        <f>'B1'!J4</f>
        <v>จุดเน้น สพฐ.ข้อที่ 1</v>
      </c>
      <c r="K4" s="2540"/>
      <c r="L4" s="2540"/>
      <c r="M4" s="2540"/>
      <c r="Q4" s="374"/>
      <c r="R4" s="374"/>
      <c r="S4" s="374"/>
      <c r="T4" s="374"/>
      <c r="U4" s="374"/>
      <c r="V4" s="374"/>
      <c r="W4" s="2370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4"/>
      <c r="AL4" s="374"/>
      <c r="AM4" s="374"/>
      <c r="AN4" s="374"/>
      <c r="AO4" s="374"/>
      <c r="AP4" s="374"/>
      <c r="AQ4" s="374"/>
      <c r="AR4" s="374"/>
      <c r="AS4" s="374"/>
      <c r="AT4" s="374"/>
      <c r="AU4" s="374"/>
      <c r="AV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tr">
        <f>'B1'!D5</f>
        <v>กลยุทธ์ สพฐ.</v>
      </c>
      <c r="E5" s="2541">
        <f>'B1'!E5</f>
        <v>300</v>
      </c>
      <c r="F5" s="2541" t="str">
        <f>'B1'!F5</f>
        <v>กลยุทธ์ สพฐ.</v>
      </c>
      <c r="G5" s="2542"/>
      <c r="H5" s="2542"/>
      <c r="I5" s="2546">
        <f>'B1'!I5</f>
        <v>301</v>
      </c>
      <c r="J5" s="2541" t="str">
        <f>'B1'!J5</f>
        <v>กลยุทธ์ สพฐ.ข้อที่ 1</v>
      </c>
      <c r="K5" s="2540"/>
      <c r="L5" s="2540"/>
      <c r="M5" s="2540"/>
      <c r="Q5" s="374"/>
      <c r="R5" s="374"/>
      <c r="S5" s="374"/>
      <c r="T5" s="374"/>
      <c r="U5" s="374"/>
      <c r="V5" s="374"/>
      <c r="W5" s="2370"/>
      <c r="X5" s="374"/>
      <c r="Y5" s="374"/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tr">
        <f>'B1'!D6</f>
        <v>ปฎิรูปการศึกษา</v>
      </c>
      <c r="E6" s="2541">
        <f>'B1'!E6</f>
        <v>400</v>
      </c>
      <c r="F6" s="2541" t="str">
        <f>'B1'!F6</f>
        <v>ปฎิรูปการศึกษา</v>
      </c>
      <c r="G6" s="2542"/>
      <c r="H6" s="2542"/>
      <c r="I6" s="2546">
        <f>'B1'!I6</f>
        <v>401</v>
      </c>
      <c r="J6" s="2541" t="str">
        <f>'B1'!J6</f>
        <v>ปฎิรูปการศึกษาข้อที่ 1</v>
      </c>
      <c r="K6" s="2540"/>
      <c r="L6" s="2544"/>
      <c r="M6" s="2540"/>
      <c r="Q6" s="374"/>
      <c r="R6" s="374"/>
      <c r="S6" s="374"/>
      <c r="T6" s="374"/>
      <c r="U6" s="374"/>
      <c r="V6" s="374"/>
      <c r="W6" s="2370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tr">
        <f>'B1'!D7</f>
        <v>กลยุทธ์ สพป.</v>
      </c>
      <c r="E7" s="2541">
        <f>'B1'!E7</f>
        <v>500</v>
      </c>
      <c r="F7" s="2541" t="str">
        <f>'B1'!F7</f>
        <v>กลยุทธ์ สพป.</v>
      </c>
      <c r="G7" s="2542"/>
      <c r="H7" s="2542"/>
      <c r="I7" s="2546">
        <f>'B1'!I7</f>
        <v>501</v>
      </c>
      <c r="J7" s="2541" t="str">
        <f>'B1'!J7</f>
        <v>กลยุทธ์ สพป.</v>
      </c>
      <c r="K7" s="2540"/>
      <c r="L7" s="2544" t="s">
        <v>1135</v>
      </c>
      <c r="M7" s="2545"/>
      <c r="Q7" s="374"/>
      <c r="R7" s="374"/>
      <c r="S7" s="374"/>
      <c r="T7" s="374"/>
      <c r="U7" s="374"/>
      <c r="V7" s="374"/>
      <c r="W7" s="2370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50" customFormat="1" ht="18.75" customHeight="1">
      <c r="A8" s="32">
        <f>MAX(A11:A35)</f>
        <v>2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69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</row>
    <row r="9" spans="1:62" s="20" customFormat="1" ht="16.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3277" t="s">
        <v>1248</v>
      </c>
      <c r="M9" s="3277" t="s">
        <v>1249</v>
      </c>
      <c r="Q9" s="28"/>
      <c r="R9" s="28"/>
      <c r="S9" s="28"/>
      <c r="T9" s="28"/>
      <c r="U9" s="28"/>
      <c r="V9" s="28"/>
      <c r="W9" s="269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6.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3277" t="s">
        <v>1254</v>
      </c>
      <c r="M10" s="3277" t="s">
        <v>1255</v>
      </c>
      <c r="Q10" s="28"/>
      <c r="R10" s="28"/>
      <c r="S10" s="28"/>
      <c r="T10" s="28"/>
      <c r="U10" s="28"/>
      <c r="V10" s="28"/>
      <c r="W10" s="269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ht="16.5" customHeight="1">
      <c r="A11" s="3502">
        <v>1</v>
      </c>
      <c r="B11" s="869" t="s">
        <v>1419</v>
      </c>
      <c r="C11" s="869" t="s">
        <v>1421</v>
      </c>
      <c r="D11" s="878" t="s">
        <v>1789</v>
      </c>
      <c r="E11" s="3503">
        <v>301</v>
      </c>
      <c r="F11" s="3503">
        <v>9</v>
      </c>
      <c r="G11" s="3503">
        <v>10</v>
      </c>
      <c r="H11" s="3503">
        <v>11</v>
      </c>
      <c r="I11" s="3503">
        <v>13</v>
      </c>
      <c r="J11" s="3503"/>
      <c r="K11" s="870" t="s">
        <v>1803</v>
      </c>
      <c r="L11" s="141" t="s">
        <v>1683</v>
      </c>
      <c r="M11" s="141"/>
      <c r="N11" s="856">
        <v>1</v>
      </c>
      <c r="O11" s="856">
        <v>1</v>
      </c>
      <c r="P11" s="856">
        <v>1</v>
      </c>
      <c r="Y11" s="872"/>
      <c r="AZ11" s="872"/>
      <c r="BG11" s="872"/>
    </row>
    <row r="12" spans="1:62" ht="16.5" customHeight="1">
      <c r="A12" s="3502"/>
      <c r="B12" s="869" t="s">
        <v>1420</v>
      </c>
      <c r="C12" s="869" t="s">
        <v>1422</v>
      </c>
      <c r="D12" s="869"/>
      <c r="E12" s="3503"/>
      <c r="F12" s="3505"/>
      <c r="G12" s="3505"/>
      <c r="H12" s="3505"/>
      <c r="I12" s="3505"/>
      <c r="J12" s="3505"/>
      <c r="K12" s="870" t="s">
        <v>1804</v>
      </c>
      <c r="L12" s="141"/>
      <c r="M12" s="141"/>
      <c r="N12" s="856">
        <v>0</v>
      </c>
      <c r="O12" s="856">
        <v>1</v>
      </c>
      <c r="P12" s="856">
        <v>1</v>
      </c>
      <c r="Y12" s="872"/>
      <c r="AZ12" s="872"/>
      <c r="BG12" s="872"/>
    </row>
    <row r="13" spans="1:62" ht="16.5" customHeight="1">
      <c r="A13" s="3502"/>
      <c r="B13" s="869"/>
      <c r="C13" s="869"/>
      <c r="D13" s="869"/>
      <c r="E13" s="3503"/>
      <c r="F13" s="3505"/>
      <c r="G13" s="3505"/>
      <c r="H13" s="3505"/>
      <c r="I13" s="3505"/>
      <c r="J13" s="3505"/>
      <c r="K13" s="870"/>
      <c r="L13" s="141"/>
      <c r="M13" s="141"/>
      <c r="N13" s="856">
        <v>0</v>
      </c>
      <c r="O13" s="856">
        <v>1</v>
      </c>
      <c r="P13" s="856">
        <v>1</v>
      </c>
      <c r="Y13" s="872"/>
      <c r="AZ13" s="872"/>
      <c r="BG13" s="872"/>
    </row>
    <row r="14" spans="1:62" ht="16.5" customHeight="1">
      <c r="A14" s="3502">
        <v>2</v>
      </c>
      <c r="B14" s="869" t="s">
        <v>62</v>
      </c>
      <c r="C14" s="869" t="s">
        <v>64</v>
      </c>
      <c r="D14" s="878" t="s">
        <v>1790</v>
      </c>
      <c r="E14" s="3503">
        <v>100</v>
      </c>
      <c r="F14" s="3503">
        <v>3</v>
      </c>
      <c r="G14" s="3503">
        <v>4</v>
      </c>
      <c r="H14" s="3503">
        <v>5</v>
      </c>
      <c r="I14" s="3503">
        <v>6</v>
      </c>
      <c r="J14" s="3503">
        <v>7</v>
      </c>
      <c r="K14" s="870" t="s">
        <v>1805</v>
      </c>
      <c r="L14" s="141" t="s">
        <v>1312</v>
      </c>
      <c r="M14" s="141"/>
      <c r="N14" s="856">
        <v>1</v>
      </c>
      <c r="O14" s="856">
        <v>2</v>
      </c>
      <c r="P14" s="856">
        <v>2</v>
      </c>
      <c r="Y14" s="872"/>
      <c r="AZ14" s="872"/>
      <c r="BG14" s="872"/>
    </row>
    <row r="15" spans="1:62" ht="16.5" customHeight="1">
      <c r="A15" s="3502"/>
      <c r="B15" s="869" t="s">
        <v>63</v>
      </c>
      <c r="C15" s="869" t="s">
        <v>65</v>
      </c>
      <c r="D15" s="878"/>
      <c r="E15" s="3503"/>
      <c r="F15" s="3503"/>
      <c r="G15" s="3503"/>
      <c r="H15" s="3503"/>
      <c r="I15" s="3503"/>
      <c r="J15" s="3503"/>
      <c r="K15" s="870" t="s">
        <v>1806</v>
      </c>
      <c r="L15" s="141"/>
      <c r="M15" s="141"/>
      <c r="N15" s="856">
        <v>0</v>
      </c>
      <c r="O15" s="856">
        <v>2</v>
      </c>
      <c r="P15" s="856">
        <v>2</v>
      </c>
      <c r="Y15" s="872"/>
      <c r="AZ15" s="872"/>
      <c r="BG15" s="872"/>
    </row>
    <row r="16" spans="1:62" ht="16.5" customHeight="1">
      <c r="A16" s="3502"/>
      <c r="B16" s="869"/>
      <c r="C16" s="869"/>
      <c r="D16" s="878"/>
      <c r="E16" s="3503"/>
      <c r="F16" s="3503"/>
      <c r="G16" s="3503"/>
      <c r="H16" s="3503"/>
      <c r="I16" s="3503"/>
      <c r="J16" s="3503"/>
      <c r="K16" s="870" t="s">
        <v>1807</v>
      </c>
      <c r="L16" s="141"/>
      <c r="M16" s="141"/>
      <c r="N16" s="856">
        <v>0</v>
      </c>
      <c r="O16" s="856">
        <v>2</v>
      </c>
      <c r="P16" s="856">
        <v>2</v>
      </c>
      <c r="Y16" s="872"/>
      <c r="AZ16" s="872"/>
      <c r="BG16" s="872"/>
    </row>
    <row r="17" spans="1:59" ht="16.5" customHeight="1">
      <c r="A17" s="3502"/>
      <c r="B17" s="869"/>
      <c r="C17" s="869"/>
      <c r="D17" s="869"/>
      <c r="E17" s="3503"/>
      <c r="F17" s="3503"/>
      <c r="G17" s="3503"/>
      <c r="H17" s="3503"/>
      <c r="I17" s="3503"/>
      <c r="J17" s="3503"/>
      <c r="K17" s="870"/>
      <c r="L17" s="141"/>
      <c r="M17" s="141"/>
      <c r="N17" s="856">
        <v>1</v>
      </c>
      <c r="O17" s="856">
        <v>3</v>
      </c>
      <c r="P17" s="856">
        <v>1</v>
      </c>
      <c r="Y17" s="872"/>
      <c r="AZ17" s="872"/>
      <c r="BG17" s="872"/>
    </row>
    <row r="18" spans="1:59" ht="16.5" customHeight="1">
      <c r="A18" s="3502"/>
      <c r="B18" s="869"/>
      <c r="C18" s="869"/>
      <c r="D18" s="869"/>
      <c r="E18" s="3503"/>
      <c r="F18" s="3505"/>
      <c r="G18" s="3505"/>
      <c r="H18" s="3505"/>
      <c r="I18" s="3505"/>
      <c r="J18" s="3505"/>
      <c r="K18" s="870"/>
      <c r="L18" s="141"/>
      <c r="M18" s="141"/>
      <c r="N18" s="856">
        <v>0</v>
      </c>
      <c r="O18" s="856">
        <v>3</v>
      </c>
      <c r="P18" s="856">
        <v>1</v>
      </c>
      <c r="Y18" s="872"/>
      <c r="AZ18" s="872"/>
      <c r="BG18" s="872"/>
    </row>
    <row r="19" spans="1:59" ht="16.5" customHeight="1">
      <c r="A19" s="3502"/>
      <c r="B19" s="869"/>
      <c r="C19" s="869"/>
      <c r="D19" s="869"/>
      <c r="E19" s="3503"/>
      <c r="F19" s="3505"/>
      <c r="G19" s="3505"/>
      <c r="H19" s="3505"/>
      <c r="I19" s="3505"/>
      <c r="J19" s="3505"/>
      <c r="K19" s="870"/>
      <c r="L19" s="141"/>
      <c r="M19" s="141"/>
      <c r="N19" s="856">
        <v>0</v>
      </c>
      <c r="O19" s="856">
        <v>3</v>
      </c>
      <c r="P19" s="856">
        <v>1</v>
      </c>
      <c r="Y19" s="872"/>
      <c r="Z19" s="859"/>
      <c r="AA19" s="859"/>
      <c r="AZ19" s="872"/>
      <c r="BG19" s="872"/>
    </row>
    <row r="20" spans="1:59" ht="16.5" customHeight="1">
      <c r="A20" s="3502"/>
      <c r="B20" s="869"/>
      <c r="C20" s="869"/>
      <c r="D20" s="869"/>
      <c r="E20" s="3503"/>
      <c r="F20" s="3503"/>
      <c r="G20" s="3503"/>
      <c r="H20" s="3503"/>
      <c r="I20" s="3503"/>
      <c r="J20" s="3503"/>
      <c r="K20" s="870"/>
      <c r="L20" s="141"/>
      <c r="M20" s="141"/>
      <c r="N20" s="856">
        <v>1</v>
      </c>
      <c r="O20" s="856">
        <v>4</v>
      </c>
      <c r="P20" s="856">
        <v>2</v>
      </c>
      <c r="Y20" s="872"/>
      <c r="Z20" s="859"/>
      <c r="AA20" s="859"/>
      <c r="AZ20" s="872"/>
      <c r="BG20" s="872"/>
    </row>
    <row r="21" spans="1:59" ht="16.5" customHeight="1">
      <c r="A21" s="3502"/>
      <c r="B21" s="869"/>
      <c r="C21" s="869"/>
      <c r="D21" s="869"/>
      <c r="E21" s="3503"/>
      <c r="F21" s="3503"/>
      <c r="G21" s="3503"/>
      <c r="H21" s="3503"/>
      <c r="I21" s="3503"/>
      <c r="J21" s="3503"/>
      <c r="K21" s="870"/>
      <c r="L21" s="141"/>
      <c r="M21" s="141"/>
      <c r="N21" s="856">
        <v>0</v>
      </c>
      <c r="O21" s="856">
        <v>4</v>
      </c>
      <c r="P21" s="856">
        <v>2</v>
      </c>
      <c r="Y21" s="872"/>
      <c r="Z21" s="859"/>
      <c r="AA21" s="859"/>
      <c r="AZ21" s="872"/>
      <c r="BG21" s="872"/>
    </row>
    <row r="22" spans="1:59" ht="16.5" customHeight="1">
      <c r="A22" s="3502"/>
      <c r="B22" s="869"/>
      <c r="C22" s="869"/>
      <c r="D22" s="869"/>
      <c r="E22" s="3503"/>
      <c r="F22" s="3503"/>
      <c r="G22" s="3503"/>
      <c r="H22" s="3503"/>
      <c r="I22" s="3503"/>
      <c r="J22" s="3503"/>
      <c r="K22" s="870"/>
      <c r="L22" s="141"/>
      <c r="M22" s="141"/>
      <c r="N22" s="856">
        <v>0</v>
      </c>
      <c r="O22" s="856">
        <v>4</v>
      </c>
      <c r="P22" s="856">
        <v>2</v>
      </c>
      <c r="Y22" s="872"/>
      <c r="Z22" s="859"/>
      <c r="AA22" s="859"/>
      <c r="AZ22" s="872"/>
      <c r="BG22" s="872"/>
    </row>
    <row r="23" spans="1:59" ht="16.5" customHeight="1">
      <c r="A23" s="3502"/>
      <c r="B23" s="869"/>
      <c r="C23" s="869"/>
      <c r="D23" s="869"/>
      <c r="E23" s="3503"/>
      <c r="F23" s="3503"/>
      <c r="G23" s="3503"/>
      <c r="H23" s="3503"/>
      <c r="I23" s="3503"/>
      <c r="J23" s="3503"/>
      <c r="K23" s="870"/>
      <c r="L23" s="141"/>
      <c r="M23" s="141"/>
      <c r="N23" s="856">
        <v>1</v>
      </c>
      <c r="O23" s="856">
        <v>5</v>
      </c>
      <c r="P23" s="856">
        <v>1</v>
      </c>
      <c r="Y23" s="872"/>
      <c r="Z23" s="859"/>
      <c r="AA23" s="859"/>
      <c r="AZ23" s="872"/>
      <c r="BG23" s="872"/>
    </row>
    <row r="24" spans="1:59" ht="16.5" customHeight="1">
      <c r="A24" s="3502"/>
      <c r="B24" s="869"/>
      <c r="C24" s="869"/>
      <c r="D24" s="869"/>
      <c r="E24" s="3503"/>
      <c r="F24" s="3505"/>
      <c r="G24" s="3505"/>
      <c r="H24" s="3505"/>
      <c r="I24" s="3505"/>
      <c r="J24" s="3505"/>
      <c r="K24" s="870"/>
      <c r="L24" s="141"/>
      <c r="M24" s="141"/>
      <c r="N24" s="856">
        <v>0</v>
      </c>
      <c r="O24" s="856">
        <v>5</v>
      </c>
      <c r="P24" s="856">
        <v>1</v>
      </c>
      <c r="Y24" s="872"/>
      <c r="Z24" s="859"/>
      <c r="AA24" s="859"/>
      <c r="AZ24" s="872"/>
      <c r="BG24" s="872"/>
    </row>
    <row r="25" spans="1:59" ht="16.5" customHeight="1">
      <c r="A25" s="3502"/>
      <c r="B25" s="869"/>
      <c r="C25" s="869"/>
      <c r="D25" s="869"/>
      <c r="E25" s="3503"/>
      <c r="F25" s="3505"/>
      <c r="G25" s="3505"/>
      <c r="H25" s="3505"/>
      <c r="I25" s="3505"/>
      <c r="J25" s="3505"/>
      <c r="K25" s="870"/>
      <c r="L25" s="141"/>
      <c r="M25" s="141"/>
      <c r="N25" s="856">
        <v>0</v>
      </c>
      <c r="O25" s="856">
        <v>5</v>
      </c>
      <c r="P25" s="856">
        <v>1</v>
      </c>
      <c r="Y25" s="872"/>
      <c r="Z25" s="859"/>
      <c r="AA25" s="859"/>
      <c r="AZ25" s="872"/>
      <c r="BG25" s="872"/>
    </row>
    <row r="26" spans="1:59" ht="16.5" customHeight="1">
      <c r="A26" s="3502"/>
      <c r="B26" s="869"/>
      <c r="C26" s="869"/>
      <c r="D26" s="869"/>
      <c r="E26" s="3503"/>
      <c r="F26" s="3503"/>
      <c r="G26" s="3503"/>
      <c r="H26" s="3503"/>
      <c r="I26" s="3503"/>
      <c r="J26" s="3503"/>
      <c r="K26" s="870"/>
      <c r="L26" s="141"/>
      <c r="M26" s="141"/>
      <c r="N26" s="856">
        <v>1</v>
      </c>
      <c r="O26" s="856">
        <v>6</v>
      </c>
      <c r="P26" s="856">
        <v>2</v>
      </c>
      <c r="Y26" s="872"/>
      <c r="Z26" s="859"/>
      <c r="AA26" s="859"/>
      <c r="AZ26" s="872"/>
      <c r="BG26" s="872"/>
    </row>
    <row r="27" spans="1:59" ht="16.5" customHeight="1">
      <c r="A27" s="3502"/>
      <c r="B27" s="869"/>
      <c r="C27" s="869"/>
      <c r="D27" s="869"/>
      <c r="E27" s="3503"/>
      <c r="F27" s="3503"/>
      <c r="G27" s="3503"/>
      <c r="H27" s="3503"/>
      <c r="I27" s="3503"/>
      <c r="J27" s="3503"/>
      <c r="K27" s="870"/>
      <c r="L27" s="141"/>
      <c r="M27" s="141"/>
      <c r="N27" s="856">
        <v>0</v>
      </c>
      <c r="O27" s="856">
        <v>6</v>
      </c>
      <c r="P27" s="856">
        <v>2</v>
      </c>
      <c r="Y27" s="872"/>
      <c r="Z27" s="859"/>
      <c r="AA27" s="859"/>
      <c r="AZ27" s="872"/>
      <c r="BG27" s="872"/>
    </row>
    <row r="28" spans="1:59" ht="16.5" customHeight="1">
      <c r="A28" s="3502"/>
      <c r="B28" s="869"/>
      <c r="C28" s="869"/>
      <c r="D28" s="869"/>
      <c r="E28" s="3503"/>
      <c r="F28" s="3503"/>
      <c r="G28" s="3503"/>
      <c r="H28" s="3503"/>
      <c r="I28" s="3503"/>
      <c r="J28" s="3503"/>
      <c r="K28" s="870"/>
      <c r="L28" s="141"/>
      <c r="M28" s="141"/>
      <c r="N28" s="856">
        <v>0</v>
      </c>
      <c r="O28" s="856">
        <v>6</v>
      </c>
      <c r="P28" s="856">
        <v>2</v>
      </c>
      <c r="Y28" s="872"/>
      <c r="Z28" s="859"/>
      <c r="AA28" s="859"/>
      <c r="AZ28" s="872"/>
      <c r="BG28" s="872"/>
    </row>
    <row r="29" spans="1:59" ht="16.5" customHeight="1">
      <c r="A29" s="3502"/>
      <c r="B29" s="869"/>
      <c r="C29" s="869"/>
      <c r="D29" s="869"/>
      <c r="E29" s="3503"/>
      <c r="F29" s="3503"/>
      <c r="G29" s="3503"/>
      <c r="H29" s="3503"/>
      <c r="I29" s="3503"/>
      <c r="J29" s="3503"/>
      <c r="K29" s="870"/>
      <c r="L29" s="141"/>
      <c r="M29" s="141"/>
      <c r="N29" s="856">
        <v>1</v>
      </c>
      <c r="O29" s="856">
        <v>7</v>
      </c>
      <c r="P29" s="856">
        <v>1</v>
      </c>
      <c r="Y29" s="872"/>
      <c r="Z29" s="859"/>
      <c r="AA29" s="859"/>
      <c r="AZ29" s="872"/>
      <c r="BG29" s="872"/>
    </row>
    <row r="30" spans="1:59" ht="16.5" customHeight="1">
      <c r="A30" s="3502"/>
      <c r="B30" s="869"/>
      <c r="C30" s="869"/>
      <c r="D30" s="869"/>
      <c r="E30" s="3503"/>
      <c r="F30" s="3505"/>
      <c r="G30" s="3505"/>
      <c r="H30" s="3505"/>
      <c r="I30" s="3505"/>
      <c r="J30" s="3505"/>
      <c r="K30" s="870"/>
      <c r="L30" s="141"/>
      <c r="M30" s="141"/>
      <c r="N30" s="856">
        <v>0</v>
      </c>
      <c r="O30" s="856">
        <v>7</v>
      </c>
      <c r="P30" s="856">
        <v>1</v>
      </c>
      <c r="Y30" s="872"/>
      <c r="Z30" s="859"/>
      <c r="AA30" s="859"/>
      <c r="AZ30" s="872"/>
      <c r="BG30" s="872"/>
    </row>
    <row r="31" spans="1:59" ht="16.5" customHeight="1">
      <c r="A31" s="3502"/>
      <c r="B31" s="869"/>
      <c r="C31" s="869"/>
      <c r="D31" s="869"/>
      <c r="E31" s="3503"/>
      <c r="F31" s="3505"/>
      <c r="G31" s="3505"/>
      <c r="H31" s="3505"/>
      <c r="I31" s="3505"/>
      <c r="J31" s="3505"/>
      <c r="K31" s="870"/>
      <c r="L31" s="141"/>
      <c r="M31" s="141"/>
      <c r="N31" s="856">
        <v>0</v>
      </c>
      <c r="O31" s="856">
        <v>7</v>
      </c>
      <c r="P31" s="856">
        <v>1</v>
      </c>
      <c r="Y31" s="872"/>
      <c r="Z31" s="859"/>
      <c r="AA31" s="859"/>
      <c r="AZ31" s="872"/>
      <c r="BG31" s="872"/>
    </row>
    <row r="32" spans="1:59" ht="16.5" customHeight="1">
      <c r="A32" s="3502"/>
      <c r="B32" s="869"/>
      <c r="C32" s="869"/>
      <c r="D32" s="869"/>
      <c r="E32" s="3503"/>
      <c r="F32" s="3503"/>
      <c r="G32" s="3503"/>
      <c r="H32" s="3503"/>
      <c r="I32" s="3503"/>
      <c r="J32" s="3503"/>
      <c r="K32" s="870"/>
      <c r="L32" s="141"/>
      <c r="M32" s="141"/>
      <c r="N32" s="856">
        <v>1</v>
      </c>
      <c r="O32" s="856">
        <v>8</v>
      </c>
      <c r="P32" s="856">
        <v>2</v>
      </c>
      <c r="Y32" s="872"/>
      <c r="Z32" s="859"/>
      <c r="AA32" s="859"/>
      <c r="AZ32" s="872"/>
      <c r="BG32" s="872"/>
    </row>
    <row r="33" spans="1:59" ht="16.5" customHeight="1">
      <c r="A33" s="3502"/>
      <c r="B33" s="869"/>
      <c r="C33" s="869"/>
      <c r="D33" s="869"/>
      <c r="E33" s="3503"/>
      <c r="F33" s="3503"/>
      <c r="G33" s="3503"/>
      <c r="H33" s="3503"/>
      <c r="I33" s="3503"/>
      <c r="J33" s="3503"/>
      <c r="K33" s="870"/>
      <c r="L33" s="141"/>
      <c r="M33" s="141"/>
      <c r="N33" s="856">
        <v>0</v>
      </c>
      <c r="O33" s="856">
        <v>8</v>
      </c>
      <c r="P33" s="856">
        <v>2</v>
      </c>
      <c r="Y33" s="872"/>
      <c r="Z33" s="859"/>
      <c r="AA33" s="859"/>
      <c r="AZ33" s="872"/>
      <c r="BG33" s="872"/>
    </row>
    <row r="34" spans="1:59" ht="16.5" customHeight="1">
      <c r="A34" s="3502"/>
      <c r="B34" s="869"/>
      <c r="C34" s="869"/>
      <c r="D34" s="869"/>
      <c r="E34" s="3503"/>
      <c r="F34" s="3503"/>
      <c r="G34" s="3503"/>
      <c r="H34" s="3503"/>
      <c r="I34" s="3503"/>
      <c r="J34" s="3503"/>
      <c r="K34" s="870"/>
      <c r="L34" s="141"/>
      <c r="M34" s="141"/>
      <c r="N34" s="856">
        <v>0</v>
      </c>
      <c r="O34" s="856">
        <v>8</v>
      </c>
      <c r="P34" s="856">
        <v>2</v>
      </c>
      <c r="Y34" s="872"/>
      <c r="Z34" s="859"/>
      <c r="AA34" s="859"/>
      <c r="AZ34" s="872"/>
      <c r="BG34" s="872"/>
    </row>
    <row r="35" spans="1:59" ht="16.5" customHeight="1">
      <c r="A35" s="855"/>
      <c r="B35" s="860"/>
      <c r="C35" s="860"/>
      <c r="D35" s="860"/>
      <c r="E35" s="860"/>
      <c r="F35" s="861"/>
      <c r="G35" s="861"/>
      <c r="H35" s="861"/>
      <c r="I35" s="861"/>
      <c r="J35" s="861"/>
      <c r="K35" s="1448"/>
      <c r="L35" s="862"/>
      <c r="M35" s="862"/>
      <c r="N35" s="873"/>
      <c r="O35" s="868"/>
      <c r="P35" s="868"/>
    </row>
    <row r="36" spans="1:59">
      <c r="A36" s="859"/>
      <c r="B36" s="859"/>
      <c r="C36" s="859"/>
      <c r="D36" s="859"/>
      <c r="E36" s="859"/>
      <c r="F36" s="874"/>
      <c r="G36" s="874"/>
      <c r="H36" s="874"/>
      <c r="I36" s="874"/>
      <c r="J36" s="874"/>
      <c r="K36" s="859"/>
      <c r="L36" s="859"/>
      <c r="M36" s="857"/>
      <c r="N36" s="857"/>
      <c r="O36" s="857"/>
      <c r="P36" s="857"/>
    </row>
    <row r="37" spans="1:59">
      <c r="F37" s="858"/>
      <c r="G37" s="858"/>
      <c r="H37" s="858"/>
      <c r="I37" s="858"/>
      <c r="J37" s="858"/>
    </row>
    <row r="38" spans="1:59">
      <c r="F38" s="858"/>
      <c r="G38" s="858"/>
      <c r="H38" s="858"/>
      <c r="I38" s="858"/>
      <c r="J38" s="858"/>
    </row>
    <row r="39" spans="1:59">
      <c r="F39" s="858"/>
      <c r="G39" s="858"/>
      <c r="H39" s="858"/>
      <c r="I39" s="858"/>
      <c r="J39" s="858"/>
    </row>
    <row r="40" spans="1:59">
      <c r="F40" s="858"/>
      <c r="G40" s="858"/>
      <c r="H40" s="858"/>
      <c r="I40" s="858"/>
      <c r="J40" s="858"/>
    </row>
    <row r="41" spans="1:59">
      <c r="F41" s="858"/>
      <c r="G41" s="858"/>
      <c r="H41" s="858"/>
      <c r="I41" s="858"/>
      <c r="J41" s="858"/>
    </row>
    <row r="42" spans="1:59">
      <c r="F42" s="858"/>
      <c r="G42" s="858"/>
      <c r="H42" s="858"/>
      <c r="I42" s="858"/>
      <c r="J42" s="858"/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77" priority="1" stopIfTrue="1">
      <formula>$P11=2</formula>
    </cfRule>
  </conditionalFormatting>
  <conditionalFormatting sqref="A11:K34">
    <cfRule type="expression" dxfId="76" priority="3" stopIfTrue="1">
      <formula>$N11=1</formula>
    </cfRule>
  </conditionalFormatting>
  <conditionalFormatting sqref="M12 M27 M15 M18 M21 M24 M30 M33">
    <cfRule type="expression" dxfId="75" priority="4" stopIfTrue="1">
      <formula>L11&lt;&gt;0</formula>
    </cfRule>
    <cfRule type="expression" dxfId="74" priority="5" stopIfTrue="1">
      <formula>$N12=1</formula>
    </cfRule>
  </conditionalFormatting>
  <conditionalFormatting sqref="M13 M28 M16 M19 M22 M25 M31 M34">
    <cfRule type="expression" dxfId="73" priority="6" stopIfTrue="1">
      <formula>L11&lt;&gt;0</formula>
    </cfRule>
    <cfRule type="expression" dxfId="72" priority="7" stopIfTrue="1">
      <formula>$N13=1</formula>
    </cfRule>
  </conditionalFormatting>
  <conditionalFormatting sqref="M11 M14 M17 M20 M23 M26 M29 M32">
    <cfRule type="expression" dxfId="71" priority="8" stopIfTrue="1">
      <formula>L11&lt;&gt;0</formula>
    </cfRule>
    <cfRule type="expression" dxfId="70" priority="9" stopIfTrue="1">
      <formula>$N11=1</formula>
    </cfRule>
  </conditionalFormatting>
  <conditionalFormatting sqref="L11 L14 L17 L20 L23 L26 L29 L32">
    <cfRule type="expression" dxfId="69" priority="10" stopIfTrue="1">
      <formula>M11&lt;&gt;0</formula>
    </cfRule>
    <cfRule type="expression" dxfId="68" priority="11" stopIfTrue="1">
      <formula>$N11=1</formula>
    </cfRule>
  </conditionalFormatting>
  <conditionalFormatting sqref="L12 L15 L18 L21 L24 L27 L30 L33">
    <cfRule type="expression" dxfId="67" priority="12" stopIfTrue="1">
      <formula>M11&lt;&gt;0</formula>
    </cfRule>
  </conditionalFormatting>
  <conditionalFormatting sqref="L13 L16 L19 L22 L25 L28 L31 L34">
    <cfRule type="expression" dxfId="66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headerFooter alignWithMargins="0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indexed="48"/>
  </sheetPr>
  <dimension ref="A1:BJ42"/>
  <sheetViews>
    <sheetView showGridLines="0" zoomScale="75" workbookViewId="0">
      <pane ySplit="10" topLeftCell="A11" activePane="bottomLeft" state="frozen"/>
      <selection pane="bottomLeft" activeCell="D21" sqref="D21"/>
    </sheetView>
  </sheetViews>
  <sheetFormatPr defaultRowHeight="23.25"/>
  <cols>
    <col min="1" max="1" width="6.42578125" style="856" customWidth="1"/>
    <col min="2" max="2" width="29.140625" style="856" customWidth="1"/>
    <col min="3" max="3" width="25" style="856" customWidth="1"/>
    <col min="4" max="4" width="18.5703125" style="856" customWidth="1"/>
    <col min="5" max="5" width="10.42578125" style="856" customWidth="1"/>
    <col min="6" max="10" width="6.28515625" style="856" customWidth="1"/>
    <col min="11" max="11" width="18.140625" style="856" customWidth="1"/>
    <col min="12" max="13" width="51.28515625" style="856" customWidth="1"/>
    <col min="14" max="16" width="4.7109375" style="856" hidden="1" customWidth="1"/>
    <col min="17" max="22" width="8.140625" style="857" customWidth="1"/>
    <col min="23" max="23" width="8.140625" style="871" customWidth="1"/>
    <col min="24" max="48" width="8.140625" style="857" customWidth="1"/>
    <col min="49" max="62" width="9.5703125" style="857" customWidth="1"/>
    <col min="63" max="16384" width="9.140625" style="856"/>
  </cols>
  <sheetData>
    <row r="1" spans="1:62" s="20" customFormat="1" ht="30" customHeight="1" thickBot="1">
      <c r="A1" s="2529"/>
      <c r="B1" s="2528" t="s">
        <v>2174</v>
      </c>
      <c r="C1" s="2530" t="s">
        <v>2178</v>
      </c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Q1" s="28"/>
      <c r="R1" s="28"/>
      <c r="S1" s="28"/>
      <c r="T1" s="28"/>
      <c r="U1" s="28"/>
      <c r="V1" s="28"/>
      <c r="W1" s="269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</row>
    <row r="2" spans="1:62" s="20" customFormat="1" ht="15" hidden="1" customHeight="1">
      <c r="A2" s="856"/>
      <c r="B2" s="856"/>
      <c r="C2" s="856"/>
      <c r="D2" s="856"/>
      <c r="E2" s="856"/>
      <c r="F2" s="858"/>
      <c r="G2" s="858"/>
      <c r="H2" s="858"/>
      <c r="I2" s="858"/>
      <c r="J2" s="858"/>
      <c r="K2" s="856"/>
      <c r="L2" s="856"/>
      <c r="M2" s="856"/>
      <c r="Q2" s="28"/>
      <c r="R2" s="28"/>
      <c r="S2" s="28"/>
      <c r="T2" s="28"/>
      <c r="U2" s="28"/>
      <c r="V2" s="28"/>
      <c r="W2" s="269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</row>
    <row r="3" spans="1:62" s="375" customFormat="1" ht="12" customHeight="1">
      <c r="A3" s="2540"/>
      <c r="B3" s="2540"/>
      <c r="C3" s="2540"/>
      <c r="D3" s="2541" t="str">
        <f>'B1'!D3</f>
        <v>มาตรฐาน</v>
      </c>
      <c r="E3" s="2541">
        <f>'B1'!E3</f>
        <v>100</v>
      </c>
      <c r="F3" s="2541" t="str">
        <f>'B1'!F3</f>
        <v>มฐ.</v>
      </c>
      <c r="G3" s="2542"/>
      <c r="H3" s="2542"/>
      <c r="I3" s="2546">
        <f>'B1'!I3</f>
        <v>0</v>
      </c>
      <c r="J3" s="2541">
        <f>'B1'!J3</f>
        <v>0</v>
      </c>
      <c r="K3" s="2540"/>
      <c r="L3" s="2540"/>
      <c r="M3" s="2540"/>
      <c r="Q3" s="374"/>
      <c r="R3" s="374"/>
      <c r="S3" s="374"/>
      <c r="T3" s="374"/>
      <c r="U3" s="374"/>
      <c r="V3" s="374"/>
      <c r="W3" s="2370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tr">
        <f>'B1'!D4</f>
        <v>จุดเน้น สพฐ.</v>
      </c>
      <c r="E4" s="2541">
        <f>'B1'!E4</f>
        <v>200</v>
      </c>
      <c r="F4" s="2541" t="str">
        <f>'B1'!F4</f>
        <v>จุดเน้น สพฐ.</v>
      </c>
      <c r="G4" s="2542"/>
      <c r="H4" s="2542"/>
      <c r="I4" s="2546">
        <f>'B1'!I4</f>
        <v>201</v>
      </c>
      <c r="J4" s="2541" t="str">
        <f>'B1'!J4</f>
        <v>จุดเน้น สพฐ.ข้อที่ 1</v>
      </c>
      <c r="K4" s="2540"/>
      <c r="L4" s="2540"/>
      <c r="M4" s="2540"/>
      <c r="Q4" s="374"/>
      <c r="R4" s="374"/>
      <c r="S4" s="374"/>
      <c r="T4" s="374"/>
      <c r="U4" s="374"/>
      <c r="V4" s="374"/>
      <c r="W4" s="2370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4"/>
      <c r="AL4" s="374"/>
      <c r="AM4" s="374"/>
      <c r="AN4" s="374"/>
      <c r="AO4" s="374"/>
      <c r="AP4" s="374"/>
      <c r="AQ4" s="374"/>
      <c r="AR4" s="374"/>
      <c r="AS4" s="374"/>
      <c r="AT4" s="374"/>
      <c r="AU4" s="374"/>
      <c r="AV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tr">
        <f>'B1'!D5</f>
        <v>กลยุทธ์ สพฐ.</v>
      </c>
      <c r="E5" s="2541">
        <f>'B1'!E5</f>
        <v>300</v>
      </c>
      <c r="F5" s="2541" t="str">
        <f>'B1'!F5</f>
        <v>กลยุทธ์ สพฐ.</v>
      </c>
      <c r="G5" s="2542"/>
      <c r="H5" s="2542"/>
      <c r="I5" s="2546">
        <f>'B1'!I5</f>
        <v>301</v>
      </c>
      <c r="J5" s="2541" t="str">
        <f>'B1'!J5</f>
        <v>กลยุทธ์ สพฐ.ข้อที่ 1</v>
      </c>
      <c r="K5" s="2540"/>
      <c r="L5" s="2540"/>
      <c r="M5" s="2540"/>
      <c r="Q5" s="374"/>
      <c r="R5" s="374"/>
      <c r="S5" s="374"/>
      <c r="T5" s="374"/>
      <c r="U5" s="374"/>
      <c r="V5" s="374"/>
      <c r="W5" s="2370"/>
      <c r="X5" s="374"/>
      <c r="Y5" s="374"/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tr">
        <f>'B1'!D6</f>
        <v>ปฎิรูปการศึกษา</v>
      </c>
      <c r="E6" s="2541">
        <f>'B1'!E6</f>
        <v>400</v>
      </c>
      <c r="F6" s="2541" t="str">
        <f>'B1'!F6</f>
        <v>ปฎิรูปการศึกษา</v>
      </c>
      <c r="G6" s="2542"/>
      <c r="H6" s="2542"/>
      <c r="I6" s="2546">
        <f>'B1'!I6</f>
        <v>401</v>
      </c>
      <c r="J6" s="2541" t="str">
        <f>'B1'!J6</f>
        <v>ปฎิรูปการศึกษาข้อที่ 1</v>
      </c>
      <c r="K6" s="2540"/>
      <c r="L6" s="2544"/>
      <c r="M6" s="2540"/>
      <c r="Q6" s="374"/>
      <c r="R6" s="374"/>
      <c r="S6" s="374"/>
      <c r="T6" s="374"/>
      <c r="U6" s="374"/>
      <c r="V6" s="374"/>
      <c r="W6" s="2370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tr">
        <f>'B1'!D7</f>
        <v>กลยุทธ์ สพป.</v>
      </c>
      <c r="E7" s="2541">
        <f>'B1'!E7</f>
        <v>500</v>
      </c>
      <c r="F7" s="2541" t="str">
        <f>'B1'!F7</f>
        <v>กลยุทธ์ สพป.</v>
      </c>
      <c r="G7" s="2542"/>
      <c r="H7" s="2542"/>
      <c r="I7" s="2546">
        <f>'B1'!I7</f>
        <v>501</v>
      </c>
      <c r="J7" s="2541" t="str">
        <f>'B1'!J7</f>
        <v>กลยุทธ์ สพป.</v>
      </c>
      <c r="K7" s="2540"/>
      <c r="L7" s="2544" t="s">
        <v>1135</v>
      </c>
      <c r="M7" s="2545"/>
      <c r="Q7" s="374"/>
      <c r="R7" s="374"/>
      <c r="S7" s="374"/>
      <c r="T7" s="374"/>
      <c r="U7" s="374"/>
      <c r="V7" s="374"/>
      <c r="W7" s="2370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50" customFormat="1" ht="18.75" customHeight="1">
      <c r="A8" s="32">
        <f>MAX(A11:A35)</f>
        <v>4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69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</row>
    <row r="9" spans="1:62" s="20" customFormat="1" ht="16.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3277" t="s">
        <v>1248</v>
      </c>
      <c r="M9" s="3277" t="s">
        <v>1249</v>
      </c>
      <c r="Q9" s="28"/>
      <c r="R9" s="28"/>
      <c r="S9" s="28"/>
      <c r="T9" s="28"/>
      <c r="U9" s="28"/>
      <c r="V9" s="28"/>
      <c r="W9" s="269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6.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3278" t="s">
        <v>1254</v>
      </c>
      <c r="M10" s="3277" t="s">
        <v>1255</v>
      </c>
      <c r="Q10" s="28"/>
      <c r="R10" s="28"/>
      <c r="S10" s="28"/>
      <c r="T10" s="28"/>
      <c r="U10" s="28"/>
      <c r="V10" s="28"/>
      <c r="W10" s="269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ht="16.5" customHeight="1">
      <c r="A11" s="3503">
        <v>1</v>
      </c>
      <c r="B11" s="869" t="s">
        <v>1424</v>
      </c>
      <c r="C11" s="869" t="s">
        <v>1425</v>
      </c>
      <c r="D11" s="878" t="s">
        <v>1882</v>
      </c>
      <c r="E11" s="3503">
        <v>300</v>
      </c>
      <c r="F11" s="3503">
        <v>7</v>
      </c>
      <c r="G11" s="3503">
        <v>8</v>
      </c>
      <c r="H11" s="3503">
        <v>9</v>
      </c>
      <c r="I11" s="3503">
        <v>10</v>
      </c>
      <c r="J11" s="3503"/>
      <c r="K11" s="879" t="s">
        <v>1808</v>
      </c>
      <c r="L11" s="141" t="s">
        <v>1313</v>
      </c>
      <c r="M11" s="141"/>
      <c r="N11" s="856">
        <v>1</v>
      </c>
      <c r="O11" s="856">
        <v>1</v>
      </c>
      <c r="P11" s="856">
        <v>1</v>
      </c>
      <c r="Y11" s="872"/>
      <c r="AZ11" s="872"/>
      <c r="BG11" s="872"/>
    </row>
    <row r="12" spans="1:62" ht="16.5" customHeight="1">
      <c r="A12" s="3503"/>
      <c r="B12" s="869"/>
      <c r="C12" s="869"/>
      <c r="D12" s="878"/>
      <c r="E12" s="3503"/>
      <c r="F12" s="3505"/>
      <c r="G12" s="3505"/>
      <c r="H12" s="3505"/>
      <c r="I12" s="3505"/>
      <c r="J12" s="3505"/>
      <c r="K12" s="880"/>
      <c r="L12" s="141" t="s">
        <v>1314</v>
      </c>
      <c r="M12" s="141"/>
      <c r="N12" s="856">
        <v>0</v>
      </c>
      <c r="O12" s="856">
        <v>1</v>
      </c>
      <c r="P12" s="856">
        <v>1</v>
      </c>
      <c r="Y12" s="872"/>
      <c r="AZ12" s="872"/>
      <c r="BG12" s="872"/>
    </row>
    <row r="13" spans="1:62" ht="16.5" customHeight="1">
      <c r="A13" s="3503"/>
      <c r="B13" s="869"/>
      <c r="C13" s="869"/>
      <c r="D13" s="878"/>
      <c r="E13" s="3503"/>
      <c r="F13" s="3505"/>
      <c r="G13" s="3505"/>
      <c r="H13" s="3505"/>
      <c r="I13" s="3505"/>
      <c r="J13" s="3505"/>
      <c r="K13" s="879"/>
      <c r="L13" s="141"/>
      <c r="M13" s="141"/>
      <c r="N13" s="856">
        <v>0</v>
      </c>
      <c r="O13" s="856">
        <v>1</v>
      </c>
      <c r="P13" s="856">
        <v>1</v>
      </c>
      <c r="Y13" s="872"/>
      <c r="AZ13" s="872"/>
      <c r="BG13" s="872"/>
    </row>
    <row r="14" spans="1:62" ht="16.5" customHeight="1">
      <c r="A14" s="3503">
        <v>2</v>
      </c>
      <c r="B14" s="869" t="s">
        <v>1429</v>
      </c>
      <c r="C14" s="869" t="s">
        <v>1430</v>
      </c>
      <c r="D14" s="878" t="s">
        <v>1882</v>
      </c>
      <c r="E14" s="3503">
        <v>400</v>
      </c>
      <c r="F14" s="3503">
        <v>7</v>
      </c>
      <c r="G14" s="3503">
        <v>8</v>
      </c>
      <c r="H14" s="3503">
        <v>9</v>
      </c>
      <c r="I14" s="3503">
        <v>10</v>
      </c>
      <c r="J14" s="3503"/>
      <c r="K14" s="881" t="s">
        <v>1809</v>
      </c>
      <c r="L14" s="141" t="s">
        <v>1315</v>
      </c>
      <c r="M14" s="141"/>
      <c r="N14" s="856">
        <v>1</v>
      </c>
      <c r="O14" s="856">
        <v>2</v>
      </c>
      <c r="P14" s="856">
        <v>2</v>
      </c>
      <c r="Y14" s="872"/>
      <c r="AZ14" s="872"/>
      <c r="BG14" s="872"/>
    </row>
    <row r="15" spans="1:62" ht="16.5" customHeight="1">
      <c r="A15" s="3503"/>
      <c r="B15" s="869"/>
      <c r="C15" s="869" t="s">
        <v>2363</v>
      </c>
      <c r="D15" s="878"/>
      <c r="E15" s="3503"/>
      <c r="F15" s="3503"/>
      <c r="G15" s="3503"/>
      <c r="H15" s="3503"/>
      <c r="I15" s="3503"/>
      <c r="J15" s="3503"/>
      <c r="K15" s="881" t="s">
        <v>1810</v>
      </c>
      <c r="L15" s="141"/>
      <c r="M15" s="141"/>
      <c r="N15" s="856">
        <v>0</v>
      </c>
      <c r="O15" s="856">
        <v>2</v>
      </c>
      <c r="P15" s="856">
        <v>2</v>
      </c>
      <c r="Y15" s="872"/>
      <c r="AZ15" s="872"/>
      <c r="BG15" s="872"/>
    </row>
    <row r="16" spans="1:62" ht="16.5" customHeight="1">
      <c r="A16" s="3503"/>
      <c r="B16" s="869"/>
      <c r="C16" s="869"/>
      <c r="D16" s="878"/>
      <c r="E16" s="3503"/>
      <c r="F16" s="3503"/>
      <c r="G16" s="3503"/>
      <c r="H16" s="3503"/>
      <c r="I16" s="3503"/>
      <c r="J16" s="3503"/>
      <c r="K16" s="881" t="s">
        <v>1811</v>
      </c>
      <c r="L16" s="141"/>
      <c r="M16" s="141"/>
      <c r="N16" s="856">
        <v>0</v>
      </c>
      <c r="O16" s="856">
        <v>2</v>
      </c>
      <c r="P16" s="856">
        <v>2</v>
      </c>
      <c r="Y16" s="872"/>
      <c r="AZ16" s="872"/>
      <c r="BG16" s="872"/>
    </row>
    <row r="17" spans="1:59" ht="16.5" customHeight="1">
      <c r="A17" s="3503">
        <v>3</v>
      </c>
      <c r="B17" s="869" t="s">
        <v>1812</v>
      </c>
      <c r="C17" s="869" t="s">
        <v>1792</v>
      </c>
      <c r="D17" s="878" t="s">
        <v>1882</v>
      </c>
      <c r="E17" s="3503">
        <v>200</v>
      </c>
      <c r="F17" s="3503">
        <v>1</v>
      </c>
      <c r="G17" s="3503">
        <v>2</v>
      </c>
      <c r="H17" s="3503">
        <v>3</v>
      </c>
      <c r="I17" s="3503">
        <v>4</v>
      </c>
      <c r="J17" s="3503">
        <v>5</v>
      </c>
      <c r="K17" s="881" t="s">
        <v>1813</v>
      </c>
      <c r="L17" s="141" t="s">
        <v>1316</v>
      </c>
      <c r="M17" s="141"/>
      <c r="N17" s="856">
        <v>1</v>
      </c>
      <c r="O17" s="856">
        <v>3</v>
      </c>
      <c r="P17" s="856">
        <v>1</v>
      </c>
      <c r="Y17" s="872"/>
      <c r="AZ17" s="872"/>
      <c r="BG17" s="872"/>
    </row>
    <row r="18" spans="1:59" ht="16.5" customHeight="1">
      <c r="A18" s="3503"/>
      <c r="B18" s="869" t="s">
        <v>2142</v>
      </c>
      <c r="C18" s="869" t="s">
        <v>1793</v>
      </c>
      <c r="D18" s="878"/>
      <c r="E18" s="3503"/>
      <c r="F18" s="3505"/>
      <c r="G18" s="3505"/>
      <c r="H18" s="3505"/>
      <c r="I18" s="3505"/>
      <c r="J18" s="3505"/>
      <c r="K18" s="881" t="s">
        <v>1814</v>
      </c>
      <c r="L18" s="141"/>
      <c r="M18" s="141"/>
      <c r="N18" s="856">
        <v>0</v>
      </c>
      <c r="O18" s="856">
        <v>3</v>
      </c>
      <c r="P18" s="856">
        <v>1</v>
      </c>
      <c r="Y18" s="872"/>
      <c r="AZ18" s="872"/>
      <c r="BG18" s="872"/>
    </row>
    <row r="19" spans="1:59" ht="16.5" customHeight="1">
      <c r="A19" s="3503"/>
      <c r="B19" s="869"/>
      <c r="C19" s="869"/>
      <c r="D19" s="878"/>
      <c r="E19" s="3503"/>
      <c r="F19" s="3505"/>
      <c r="G19" s="3505"/>
      <c r="H19" s="3505"/>
      <c r="I19" s="3505"/>
      <c r="J19" s="3505"/>
      <c r="K19" s="881"/>
      <c r="L19" s="141"/>
      <c r="M19" s="141"/>
      <c r="N19" s="856">
        <v>0</v>
      </c>
      <c r="O19" s="856">
        <v>3</v>
      </c>
      <c r="P19" s="856">
        <v>1</v>
      </c>
      <c r="Y19" s="872"/>
      <c r="Z19" s="859"/>
      <c r="AA19" s="859"/>
      <c r="AZ19" s="872"/>
      <c r="BG19" s="872"/>
    </row>
    <row r="20" spans="1:59" ht="16.5" customHeight="1">
      <c r="A20" s="3503">
        <v>4</v>
      </c>
      <c r="B20" s="869" t="s">
        <v>66</v>
      </c>
      <c r="C20" s="869" t="s">
        <v>67</v>
      </c>
      <c r="D20" s="878" t="s">
        <v>1791</v>
      </c>
      <c r="E20" s="3503">
        <v>100</v>
      </c>
      <c r="F20" s="3503">
        <v>6</v>
      </c>
      <c r="G20" s="3503">
        <v>9</v>
      </c>
      <c r="H20" s="3503">
        <v>13</v>
      </c>
      <c r="I20" s="3503">
        <v>15</v>
      </c>
      <c r="J20" s="3503"/>
      <c r="K20" s="881" t="s">
        <v>1815</v>
      </c>
      <c r="L20" s="141"/>
      <c r="M20" s="141" t="s">
        <v>1317</v>
      </c>
      <c r="N20" s="856">
        <v>1</v>
      </c>
      <c r="O20" s="856">
        <v>4</v>
      </c>
      <c r="P20" s="856">
        <v>2</v>
      </c>
      <c r="Y20" s="872"/>
      <c r="Z20" s="859"/>
      <c r="AA20" s="859"/>
      <c r="AZ20" s="872"/>
      <c r="BG20" s="872"/>
    </row>
    <row r="21" spans="1:59" ht="16.5" customHeight="1">
      <c r="A21" s="3503"/>
      <c r="B21" s="869"/>
      <c r="C21" s="869"/>
      <c r="D21" s="878"/>
      <c r="E21" s="3503"/>
      <c r="F21" s="3503"/>
      <c r="G21" s="3503"/>
      <c r="H21" s="3503"/>
      <c r="I21" s="3503"/>
      <c r="J21" s="3503"/>
      <c r="K21" s="881"/>
      <c r="L21" s="141"/>
      <c r="M21" s="141" t="s">
        <v>1318</v>
      </c>
      <c r="N21" s="856">
        <v>0</v>
      </c>
      <c r="O21" s="856">
        <v>4</v>
      </c>
      <c r="P21" s="856">
        <v>2</v>
      </c>
      <c r="Y21" s="872"/>
      <c r="Z21" s="859"/>
      <c r="AA21" s="859"/>
      <c r="AZ21" s="872"/>
      <c r="BG21" s="872"/>
    </row>
    <row r="22" spans="1:59" ht="16.5" customHeight="1">
      <c r="A22" s="3503"/>
      <c r="B22" s="869"/>
      <c r="C22" s="869"/>
      <c r="D22" s="869"/>
      <c r="E22" s="3503"/>
      <c r="F22" s="3503"/>
      <c r="G22" s="3503"/>
      <c r="H22" s="3503"/>
      <c r="I22" s="3503"/>
      <c r="J22" s="3503"/>
      <c r="K22" s="881"/>
      <c r="L22" s="141"/>
      <c r="M22" s="141"/>
      <c r="N22" s="856">
        <v>0</v>
      </c>
      <c r="O22" s="856">
        <v>4</v>
      </c>
      <c r="P22" s="856">
        <v>2</v>
      </c>
      <c r="Y22" s="872"/>
      <c r="Z22" s="859"/>
      <c r="AA22" s="859"/>
      <c r="AZ22" s="872"/>
      <c r="BG22" s="872"/>
    </row>
    <row r="23" spans="1:59" ht="16.5" customHeight="1">
      <c r="A23" s="3503"/>
      <c r="B23" s="869"/>
      <c r="C23" s="869"/>
      <c r="D23" s="869"/>
      <c r="E23" s="3503"/>
      <c r="F23" s="3503"/>
      <c r="G23" s="3503"/>
      <c r="H23" s="3503"/>
      <c r="I23" s="3503"/>
      <c r="J23" s="3503"/>
      <c r="K23" s="881"/>
      <c r="L23" s="141"/>
      <c r="M23" s="141"/>
      <c r="N23" s="856">
        <v>1</v>
      </c>
      <c r="O23" s="856">
        <v>5</v>
      </c>
      <c r="P23" s="856">
        <v>1</v>
      </c>
      <c r="Y23" s="872"/>
      <c r="Z23" s="859"/>
      <c r="AA23" s="859"/>
      <c r="AZ23" s="872"/>
      <c r="BG23" s="872"/>
    </row>
    <row r="24" spans="1:59" ht="16.5" customHeight="1">
      <c r="A24" s="3503"/>
      <c r="B24" s="869"/>
      <c r="C24" s="869"/>
      <c r="D24" s="869"/>
      <c r="E24" s="3503"/>
      <c r="F24" s="3505"/>
      <c r="G24" s="3505"/>
      <c r="H24" s="3505"/>
      <c r="I24" s="3505"/>
      <c r="J24" s="3505"/>
      <c r="K24" s="881"/>
      <c r="L24" s="141"/>
      <c r="M24" s="141"/>
      <c r="N24" s="856">
        <v>0</v>
      </c>
      <c r="O24" s="856">
        <v>5</v>
      </c>
      <c r="P24" s="856">
        <v>1</v>
      </c>
      <c r="Y24" s="872"/>
      <c r="Z24" s="859"/>
      <c r="AA24" s="859"/>
      <c r="AZ24" s="872"/>
      <c r="BG24" s="872"/>
    </row>
    <row r="25" spans="1:59" ht="16.5" customHeight="1">
      <c r="A25" s="3503"/>
      <c r="B25" s="869"/>
      <c r="C25" s="869"/>
      <c r="D25" s="869"/>
      <c r="E25" s="3503"/>
      <c r="F25" s="3505"/>
      <c r="G25" s="3505"/>
      <c r="H25" s="3505"/>
      <c r="I25" s="3505"/>
      <c r="J25" s="3505"/>
      <c r="K25" s="881"/>
      <c r="L25" s="141"/>
      <c r="M25" s="141"/>
      <c r="N25" s="856">
        <v>0</v>
      </c>
      <c r="O25" s="856">
        <v>5</v>
      </c>
      <c r="P25" s="856">
        <v>1</v>
      </c>
      <c r="Y25" s="872"/>
      <c r="Z25" s="859"/>
      <c r="AA25" s="859"/>
      <c r="AZ25" s="872"/>
      <c r="BG25" s="872"/>
    </row>
    <row r="26" spans="1:59" ht="16.5" customHeight="1">
      <c r="A26" s="3503"/>
      <c r="B26" s="869"/>
      <c r="C26" s="869"/>
      <c r="D26" s="869"/>
      <c r="E26" s="3503"/>
      <c r="F26" s="3503"/>
      <c r="G26" s="3503"/>
      <c r="H26" s="3503"/>
      <c r="I26" s="3503"/>
      <c r="J26" s="3503"/>
      <c r="K26" s="881"/>
      <c r="L26" s="141"/>
      <c r="M26" s="141"/>
      <c r="N26" s="856">
        <v>1</v>
      </c>
      <c r="O26" s="856">
        <v>6</v>
      </c>
      <c r="P26" s="856">
        <v>2</v>
      </c>
      <c r="Y26" s="872"/>
      <c r="Z26" s="859"/>
      <c r="AA26" s="859"/>
      <c r="AZ26" s="872"/>
      <c r="BG26" s="872"/>
    </row>
    <row r="27" spans="1:59" ht="16.5" customHeight="1">
      <c r="A27" s="3503"/>
      <c r="B27" s="869"/>
      <c r="C27" s="869"/>
      <c r="D27" s="869"/>
      <c r="E27" s="3503"/>
      <c r="F27" s="3503"/>
      <c r="G27" s="3503"/>
      <c r="H27" s="3503"/>
      <c r="I27" s="3503"/>
      <c r="J27" s="3503"/>
      <c r="K27" s="881"/>
      <c r="L27" s="141"/>
      <c r="M27" s="141"/>
      <c r="N27" s="856">
        <v>0</v>
      </c>
      <c r="O27" s="856">
        <v>6</v>
      </c>
      <c r="P27" s="856">
        <v>2</v>
      </c>
      <c r="Y27" s="872"/>
      <c r="Z27" s="859"/>
      <c r="AA27" s="859"/>
      <c r="AZ27" s="872"/>
      <c r="BG27" s="872"/>
    </row>
    <row r="28" spans="1:59" ht="16.5" customHeight="1">
      <c r="A28" s="3503"/>
      <c r="B28" s="869"/>
      <c r="C28" s="869"/>
      <c r="D28" s="869"/>
      <c r="E28" s="3503"/>
      <c r="F28" s="3503"/>
      <c r="G28" s="3503"/>
      <c r="H28" s="3503"/>
      <c r="I28" s="3503"/>
      <c r="J28" s="3503"/>
      <c r="K28" s="881"/>
      <c r="L28" s="141"/>
      <c r="M28" s="141"/>
      <c r="N28" s="856">
        <v>0</v>
      </c>
      <c r="O28" s="856">
        <v>6</v>
      </c>
      <c r="P28" s="856">
        <v>2</v>
      </c>
      <c r="Y28" s="872"/>
      <c r="Z28" s="859"/>
      <c r="AA28" s="859"/>
      <c r="AZ28" s="872"/>
      <c r="BG28" s="872"/>
    </row>
    <row r="29" spans="1:59" ht="16.5" customHeight="1">
      <c r="A29" s="3503"/>
      <c r="B29" s="869"/>
      <c r="C29" s="869"/>
      <c r="D29" s="869"/>
      <c r="E29" s="3503"/>
      <c r="F29" s="3503"/>
      <c r="G29" s="3503"/>
      <c r="H29" s="3503"/>
      <c r="I29" s="3503"/>
      <c r="J29" s="3503"/>
      <c r="K29" s="881"/>
      <c r="L29" s="141"/>
      <c r="M29" s="141"/>
      <c r="N29" s="856">
        <v>1</v>
      </c>
      <c r="O29" s="856">
        <v>7</v>
      </c>
      <c r="P29" s="856">
        <v>1</v>
      </c>
      <c r="Y29" s="872"/>
      <c r="Z29" s="859"/>
      <c r="AA29" s="859"/>
      <c r="AZ29" s="872"/>
      <c r="BG29" s="872"/>
    </row>
    <row r="30" spans="1:59" ht="16.5" customHeight="1">
      <c r="A30" s="3503"/>
      <c r="B30" s="869"/>
      <c r="C30" s="869"/>
      <c r="D30" s="869"/>
      <c r="E30" s="3503"/>
      <c r="F30" s="3505"/>
      <c r="G30" s="3505"/>
      <c r="H30" s="3505"/>
      <c r="I30" s="3505"/>
      <c r="J30" s="3505"/>
      <c r="K30" s="881"/>
      <c r="L30" s="141"/>
      <c r="M30" s="141"/>
      <c r="N30" s="856">
        <v>0</v>
      </c>
      <c r="O30" s="856">
        <v>7</v>
      </c>
      <c r="P30" s="856">
        <v>1</v>
      </c>
      <c r="Y30" s="872"/>
      <c r="Z30" s="859"/>
      <c r="AA30" s="859"/>
      <c r="AZ30" s="872"/>
      <c r="BG30" s="872"/>
    </row>
    <row r="31" spans="1:59" ht="16.5" customHeight="1">
      <c r="A31" s="3503"/>
      <c r="B31" s="869"/>
      <c r="C31" s="869"/>
      <c r="D31" s="869"/>
      <c r="E31" s="3503"/>
      <c r="F31" s="3505"/>
      <c r="G31" s="3505"/>
      <c r="H31" s="3505"/>
      <c r="I31" s="3505"/>
      <c r="J31" s="3505"/>
      <c r="K31" s="881"/>
      <c r="L31" s="141"/>
      <c r="M31" s="141"/>
      <c r="N31" s="856">
        <v>0</v>
      </c>
      <c r="O31" s="856">
        <v>7</v>
      </c>
      <c r="P31" s="856">
        <v>1</v>
      </c>
      <c r="Y31" s="872"/>
      <c r="Z31" s="859"/>
      <c r="AA31" s="859"/>
      <c r="AZ31" s="872"/>
      <c r="BG31" s="872"/>
    </row>
    <row r="32" spans="1:59" ht="16.5" customHeight="1">
      <c r="A32" s="3503"/>
      <c r="B32" s="869"/>
      <c r="C32" s="869"/>
      <c r="D32" s="869"/>
      <c r="E32" s="3503"/>
      <c r="F32" s="3503"/>
      <c r="G32" s="3503"/>
      <c r="H32" s="3503"/>
      <c r="I32" s="3503"/>
      <c r="J32" s="3503"/>
      <c r="K32" s="881"/>
      <c r="L32" s="141"/>
      <c r="M32" s="141"/>
      <c r="N32" s="856">
        <v>1</v>
      </c>
      <c r="O32" s="856">
        <v>8</v>
      </c>
      <c r="P32" s="856">
        <v>2</v>
      </c>
      <c r="Y32" s="872"/>
      <c r="Z32" s="859"/>
      <c r="AA32" s="859"/>
      <c r="AZ32" s="872"/>
      <c r="BG32" s="872"/>
    </row>
    <row r="33" spans="1:59" ht="16.5" customHeight="1">
      <c r="A33" s="3503"/>
      <c r="B33" s="869"/>
      <c r="C33" s="869"/>
      <c r="D33" s="869"/>
      <c r="E33" s="3503"/>
      <c r="F33" s="3503"/>
      <c r="G33" s="3503"/>
      <c r="H33" s="3503"/>
      <c r="I33" s="3503"/>
      <c r="J33" s="3503"/>
      <c r="K33" s="881"/>
      <c r="L33" s="141"/>
      <c r="M33" s="141"/>
      <c r="N33" s="856">
        <v>0</v>
      </c>
      <c r="O33" s="856">
        <v>8</v>
      </c>
      <c r="P33" s="856">
        <v>2</v>
      </c>
      <c r="Y33" s="872"/>
      <c r="Z33" s="859"/>
      <c r="AA33" s="859"/>
      <c r="AZ33" s="872"/>
      <c r="BG33" s="872"/>
    </row>
    <row r="34" spans="1:59" ht="16.5" customHeight="1">
      <c r="A34" s="3503"/>
      <c r="B34" s="869"/>
      <c r="C34" s="869"/>
      <c r="D34" s="869"/>
      <c r="E34" s="3503"/>
      <c r="F34" s="3503"/>
      <c r="G34" s="3503"/>
      <c r="H34" s="3503"/>
      <c r="I34" s="3503"/>
      <c r="J34" s="3503"/>
      <c r="K34" s="881"/>
      <c r="L34" s="141"/>
      <c r="M34" s="141"/>
      <c r="N34" s="856">
        <v>0</v>
      </c>
      <c r="O34" s="856">
        <v>8</v>
      </c>
      <c r="P34" s="856">
        <v>2</v>
      </c>
      <c r="Y34" s="872"/>
      <c r="Z34" s="859"/>
      <c r="AA34" s="859"/>
      <c r="AZ34" s="872"/>
      <c r="BG34" s="872"/>
    </row>
    <row r="35" spans="1:59" ht="16.5" customHeight="1">
      <c r="A35" s="855"/>
      <c r="B35" s="860"/>
      <c r="C35" s="860"/>
      <c r="D35" s="860"/>
      <c r="E35" s="860"/>
      <c r="F35" s="861"/>
      <c r="G35" s="861"/>
      <c r="H35" s="861"/>
      <c r="I35" s="861"/>
      <c r="J35" s="861"/>
      <c r="K35" s="1448"/>
      <c r="L35" s="862"/>
      <c r="M35" s="862"/>
      <c r="N35" s="873"/>
      <c r="O35" s="868"/>
      <c r="P35" s="868"/>
    </row>
    <row r="36" spans="1:59">
      <c r="A36" s="859"/>
      <c r="B36" s="859"/>
      <c r="C36" s="859"/>
      <c r="D36" s="859"/>
      <c r="E36" s="859"/>
      <c r="F36" s="874"/>
      <c r="G36" s="874"/>
      <c r="H36" s="874"/>
      <c r="I36" s="874"/>
      <c r="J36" s="874"/>
      <c r="K36" s="859"/>
      <c r="L36" s="859"/>
      <c r="M36" s="857"/>
      <c r="N36" s="857"/>
      <c r="O36" s="857"/>
      <c r="P36" s="857"/>
    </row>
    <row r="37" spans="1:59">
      <c r="F37" s="858"/>
      <c r="G37" s="858"/>
      <c r="H37" s="858"/>
      <c r="I37" s="858"/>
      <c r="J37" s="858"/>
    </row>
    <row r="38" spans="1:59">
      <c r="F38" s="858"/>
      <c r="G38" s="858"/>
      <c r="H38" s="858"/>
      <c r="I38" s="858"/>
      <c r="J38" s="858"/>
    </row>
    <row r="39" spans="1:59">
      <c r="F39" s="858"/>
      <c r="G39" s="858"/>
      <c r="H39" s="858"/>
      <c r="I39" s="858"/>
      <c r="J39" s="858"/>
    </row>
    <row r="40" spans="1:59">
      <c r="F40" s="858"/>
      <c r="G40" s="858"/>
      <c r="H40" s="858"/>
      <c r="I40" s="858"/>
      <c r="J40" s="858"/>
    </row>
    <row r="41" spans="1:59">
      <c r="F41" s="858"/>
      <c r="G41" s="858"/>
      <c r="H41" s="858"/>
      <c r="I41" s="858"/>
      <c r="J41" s="858"/>
    </row>
    <row r="42" spans="1:59">
      <c r="F42" s="858"/>
      <c r="G42" s="858"/>
      <c r="H42" s="858"/>
      <c r="I42" s="858"/>
      <c r="J42" s="858"/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65" priority="2" stopIfTrue="1">
      <formula>$P11=2</formula>
    </cfRule>
  </conditionalFormatting>
  <conditionalFormatting sqref="A11:K34">
    <cfRule type="expression" dxfId="64" priority="4" stopIfTrue="1">
      <formula>$N11=1</formula>
    </cfRule>
  </conditionalFormatting>
  <conditionalFormatting sqref="M12 M27 M15 M18 M21 M24 M30 M33">
    <cfRule type="expression" dxfId="63" priority="5" stopIfTrue="1">
      <formula>L11&lt;&gt;0</formula>
    </cfRule>
    <cfRule type="expression" dxfId="62" priority="6" stopIfTrue="1">
      <formula>$N12=1</formula>
    </cfRule>
  </conditionalFormatting>
  <conditionalFormatting sqref="M13 M28 M16 M19 M22 M25 M31 M34">
    <cfRule type="expression" dxfId="61" priority="7" stopIfTrue="1">
      <formula>L11&lt;&gt;0</formula>
    </cfRule>
    <cfRule type="expression" dxfId="60" priority="8" stopIfTrue="1">
      <formula>$N13=1</formula>
    </cfRule>
  </conditionalFormatting>
  <conditionalFormatting sqref="M11 M14 M17 M20 M23 M26 M29 M32">
    <cfRule type="expression" dxfId="59" priority="9" stopIfTrue="1">
      <formula>L11&lt;&gt;0</formula>
    </cfRule>
    <cfRule type="expression" dxfId="58" priority="10" stopIfTrue="1">
      <formula>$N11=1</formula>
    </cfRule>
  </conditionalFormatting>
  <conditionalFormatting sqref="L11 L14 L17 L20 L23 L26 L29 L32">
    <cfRule type="expression" dxfId="57" priority="11" stopIfTrue="1">
      <formula>M11&lt;&gt;0</formula>
    </cfRule>
    <cfRule type="expression" dxfId="56" priority="12" stopIfTrue="1">
      <formula>$N11=1</formula>
    </cfRule>
  </conditionalFormatting>
  <conditionalFormatting sqref="L12 L15 L18 L21 L24 L27 L30 L33">
    <cfRule type="expression" dxfId="55" priority="13" stopIfTrue="1">
      <formula>M11&lt;&gt;0</formula>
    </cfRule>
  </conditionalFormatting>
  <conditionalFormatting sqref="L13 L16 L19 L22 L25 L28 L31 L34">
    <cfRule type="expression" dxfId="54" priority="14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headerFooter alignWithMargins="0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indexed="48"/>
  </sheetPr>
  <dimension ref="A1:BJ42"/>
  <sheetViews>
    <sheetView showGridLines="0" zoomScale="75" workbookViewId="0">
      <pane ySplit="10" topLeftCell="A11" activePane="bottomLeft" state="frozen"/>
      <selection pane="bottomLeft" activeCell="L9" sqref="L9:M10"/>
    </sheetView>
  </sheetViews>
  <sheetFormatPr defaultRowHeight="23.25"/>
  <cols>
    <col min="1" max="1" width="6.42578125" style="856" customWidth="1"/>
    <col min="2" max="2" width="29.140625" style="856" customWidth="1"/>
    <col min="3" max="3" width="25" style="856" customWidth="1"/>
    <col min="4" max="4" width="18.5703125" style="856" customWidth="1"/>
    <col min="5" max="5" width="10.42578125" style="856" customWidth="1"/>
    <col min="6" max="10" width="6.28515625" style="856" customWidth="1"/>
    <col min="11" max="11" width="18.140625" style="856" customWidth="1"/>
    <col min="12" max="13" width="51.28515625" style="856" customWidth="1"/>
    <col min="14" max="16" width="4.7109375" style="856" hidden="1" customWidth="1"/>
    <col min="17" max="22" width="8" style="857" customWidth="1"/>
    <col min="23" max="23" width="8" style="871" customWidth="1"/>
    <col min="24" max="48" width="8" style="857" customWidth="1"/>
    <col min="49" max="62" width="9.28515625" style="857" customWidth="1"/>
    <col min="63" max="16384" width="9.140625" style="856"/>
  </cols>
  <sheetData>
    <row r="1" spans="1:62" s="52" customFormat="1" ht="30" customHeight="1" thickBot="1">
      <c r="A1" s="2529"/>
      <c r="B1" s="2528" t="s">
        <v>2174</v>
      </c>
      <c r="C1" s="2530" t="s">
        <v>1574</v>
      </c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Q1" s="53"/>
      <c r="R1" s="53"/>
      <c r="S1" s="53"/>
      <c r="T1" s="53"/>
      <c r="U1" s="53"/>
      <c r="V1" s="53"/>
      <c r="W1" s="270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</row>
    <row r="2" spans="1:62" s="20" customFormat="1" ht="15" hidden="1" customHeight="1">
      <c r="A2" s="856"/>
      <c r="B2" s="856"/>
      <c r="C2" s="856"/>
      <c r="D2" s="856"/>
      <c r="E2" s="856"/>
      <c r="F2" s="858"/>
      <c r="G2" s="858"/>
      <c r="H2" s="858"/>
      <c r="I2" s="858"/>
      <c r="J2" s="858"/>
      <c r="K2" s="856"/>
      <c r="L2" s="856"/>
      <c r="M2" s="856"/>
      <c r="Q2" s="28"/>
      <c r="R2" s="28"/>
      <c r="S2" s="28"/>
      <c r="T2" s="28"/>
      <c r="U2" s="28"/>
      <c r="V2" s="28"/>
      <c r="W2" s="269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</row>
    <row r="3" spans="1:62" s="375" customFormat="1" ht="12" customHeight="1">
      <c r="A3" s="2540"/>
      <c r="B3" s="2540"/>
      <c r="C3" s="2540"/>
      <c r="D3" s="2541" t="str">
        <f>'B1'!D3</f>
        <v>มาตรฐาน</v>
      </c>
      <c r="E3" s="2541">
        <f>'B1'!E3</f>
        <v>100</v>
      </c>
      <c r="F3" s="2541" t="str">
        <f>'B1'!F3</f>
        <v>มฐ.</v>
      </c>
      <c r="G3" s="2542"/>
      <c r="H3" s="2542"/>
      <c r="I3" s="2546">
        <f>'B1'!I3</f>
        <v>0</v>
      </c>
      <c r="J3" s="2541">
        <f>'B1'!J3</f>
        <v>0</v>
      </c>
      <c r="K3" s="2540"/>
      <c r="L3" s="2540"/>
      <c r="M3" s="2540"/>
      <c r="Q3" s="374"/>
      <c r="R3" s="374"/>
      <c r="S3" s="374"/>
      <c r="T3" s="374"/>
      <c r="U3" s="374"/>
      <c r="V3" s="374"/>
      <c r="W3" s="2370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tr">
        <f>'B1'!D4</f>
        <v>จุดเน้น สพฐ.</v>
      </c>
      <c r="E4" s="2541">
        <f>'B1'!E4</f>
        <v>200</v>
      </c>
      <c r="F4" s="2541" t="str">
        <f>'B1'!F4</f>
        <v>จุดเน้น สพฐ.</v>
      </c>
      <c r="G4" s="2542"/>
      <c r="H4" s="2542"/>
      <c r="I4" s="2546">
        <f>'B1'!I4</f>
        <v>201</v>
      </c>
      <c r="J4" s="2541" t="str">
        <f>'B1'!J4</f>
        <v>จุดเน้น สพฐ.ข้อที่ 1</v>
      </c>
      <c r="K4" s="2540"/>
      <c r="L4" s="2540"/>
      <c r="M4" s="2540"/>
      <c r="Q4" s="374"/>
      <c r="R4" s="374"/>
      <c r="S4" s="374"/>
      <c r="T4" s="374"/>
      <c r="U4" s="374"/>
      <c r="V4" s="374"/>
      <c r="W4" s="2370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4"/>
      <c r="AL4" s="374"/>
      <c r="AM4" s="374"/>
      <c r="AN4" s="374"/>
      <c r="AO4" s="374"/>
      <c r="AP4" s="374"/>
      <c r="AQ4" s="374"/>
      <c r="AR4" s="374"/>
      <c r="AS4" s="374"/>
      <c r="AT4" s="374"/>
      <c r="AU4" s="374"/>
      <c r="AV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tr">
        <f>'B1'!D5</f>
        <v>กลยุทธ์ สพฐ.</v>
      </c>
      <c r="E5" s="2541">
        <f>'B1'!E5</f>
        <v>300</v>
      </c>
      <c r="F5" s="2541" t="str">
        <f>'B1'!F5</f>
        <v>กลยุทธ์ สพฐ.</v>
      </c>
      <c r="G5" s="2542"/>
      <c r="H5" s="2542"/>
      <c r="I5" s="2546">
        <f>'B1'!I5</f>
        <v>301</v>
      </c>
      <c r="J5" s="2541" t="str">
        <f>'B1'!J5</f>
        <v>กลยุทธ์ สพฐ.ข้อที่ 1</v>
      </c>
      <c r="K5" s="2540"/>
      <c r="L5" s="2540"/>
      <c r="M5" s="2540"/>
      <c r="Q5" s="374"/>
      <c r="R5" s="374"/>
      <c r="S5" s="374"/>
      <c r="T5" s="374"/>
      <c r="U5" s="374"/>
      <c r="V5" s="374"/>
      <c r="W5" s="2370"/>
      <c r="X5" s="374"/>
      <c r="Y5" s="374"/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tr">
        <f>'B1'!D6</f>
        <v>ปฎิรูปการศึกษา</v>
      </c>
      <c r="E6" s="2541">
        <f>'B1'!E6</f>
        <v>400</v>
      </c>
      <c r="F6" s="2541" t="str">
        <f>'B1'!F6</f>
        <v>ปฎิรูปการศึกษา</v>
      </c>
      <c r="G6" s="2542"/>
      <c r="H6" s="2542"/>
      <c r="I6" s="2546">
        <f>'B1'!I6</f>
        <v>401</v>
      </c>
      <c r="J6" s="2541" t="str">
        <f>'B1'!J6</f>
        <v>ปฎิรูปการศึกษาข้อที่ 1</v>
      </c>
      <c r="K6" s="2540"/>
      <c r="L6" s="2544"/>
      <c r="M6" s="2540"/>
      <c r="Q6" s="374"/>
      <c r="R6" s="374"/>
      <c r="S6" s="374"/>
      <c r="T6" s="374"/>
      <c r="U6" s="374"/>
      <c r="V6" s="374"/>
      <c r="W6" s="2370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tr">
        <f>'B1'!D7</f>
        <v>กลยุทธ์ สพป.</v>
      </c>
      <c r="E7" s="2541">
        <f>'B1'!E7</f>
        <v>500</v>
      </c>
      <c r="F7" s="2541" t="str">
        <f>'B1'!F7</f>
        <v>กลยุทธ์ สพป.</v>
      </c>
      <c r="G7" s="2542"/>
      <c r="H7" s="2542"/>
      <c r="I7" s="2546">
        <f>'B1'!I7</f>
        <v>501</v>
      </c>
      <c r="J7" s="2541" t="str">
        <f>'B1'!J7</f>
        <v>กลยุทธ์ สพป.</v>
      </c>
      <c r="K7" s="2540"/>
      <c r="L7" s="2544" t="s">
        <v>1135</v>
      </c>
      <c r="M7" s="2545"/>
      <c r="Q7" s="374"/>
      <c r="R7" s="374"/>
      <c r="S7" s="374"/>
      <c r="T7" s="374"/>
      <c r="U7" s="374"/>
      <c r="V7" s="374"/>
      <c r="W7" s="2370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50" customFormat="1" ht="18.75" customHeight="1">
      <c r="A8" s="32">
        <f>MAX(A11:A35)</f>
        <v>5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69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</row>
    <row r="9" spans="1:62" s="20" customFormat="1" ht="16.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3277" t="s">
        <v>1248</v>
      </c>
      <c r="M9" s="3277" t="s">
        <v>1249</v>
      </c>
      <c r="Q9" s="28"/>
      <c r="R9" s="28"/>
      <c r="S9" s="28"/>
      <c r="T9" s="28"/>
      <c r="U9" s="28"/>
      <c r="V9" s="28"/>
      <c r="W9" s="269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</row>
    <row r="10" spans="1:62" s="20" customFormat="1" ht="16.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3277" t="s">
        <v>1254</v>
      </c>
      <c r="M10" s="3277" t="s">
        <v>1255</v>
      </c>
      <c r="Q10" s="28"/>
      <c r="R10" s="28"/>
      <c r="S10" s="28"/>
      <c r="T10" s="28"/>
      <c r="U10" s="28"/>
      <c r="V10" s="28"/>
      <c r="W10" s="269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</row>
    <row r="11" spans="1:62" ht="16.5" customHeight="1">
      <c r="A11" s="3502">
        <v>1</v>
      </c>
      <c r="B11" s="869" t="s">
        <v>1416</v>
      </c>
      <c r="C11" s="2369" t="s">
        <v>1742</v>
      </c>
      <c r="D11" s="878" t="s">
        <v>1882</v>
      </c>
      <c r="E11" s="3503">
        <v>100</v>
      </c>
      <c r="F11" s="3503">
        <v>6</v>
      </c>
      <c r="G11" s="3503">
        <v>7</v>
      </c>
      <c r="H11" s="3503">
        <v>11</v>
      </c>
      <c r="I11" s="3503"/>
      <c r="J11" s="3503"/>
      <c r="K11" s="870" t="s">
        <v>1417</v>
      </c>
      <c r="L11" s="141" t="s">
        <v>1319</v>
      </c>
      <c r="M11" s="141"/>
      <c r="N11" s="856">
        <v>1</v>
      </c>
      <c r="O11" s="856">
        <v>1</v>
      </c>
      <c r="P11" s="856">
        <v>1</v>
      </c>
      <c r="Y11" s="872"/>
      <c r="AZ11" s="872"/>
      <c r="BG11" s="872"/>
    </row>
    <row r="12" spans="1:62" ht="16.5" customHeight="1">
      <c r="A12" s="3502"/>
      <c r="B12" s="869" t="s">
        <v>1415</v>
      </c>
      <c r="C12" s="869" t="s">
        <v>1743</v>
      </c>
      <c r="D12" s="869"/>
      <c r="E12" s="3503"/>
      <c r="F12" s="3505"/>
      <c r="G12" s="3505"/>
      <c r="H12" s="3505"/>
      <c r="I12" s="3505"/>
      <c r="J12" s="3505"/>
      <c r="K12" s="870" t="s">
        <v>1418</v>
      </c>
      <c r="L12" s="141" t="s">
        <v>1320</v>
      </c>
      <c r="M12" s="141"/>
      <c r="N12" s="856">
        <v>0</v>
      </c>
      <c r="O12" s="856">
        <v>1</v>
      </c>
      <c r="P12" s="856">
        <v>1</v>
      </c>
      <c r="Y12" s="872"/>
      <c r="AZ12" s="872"/>
      <c r="BG12" s="872"/>
    </row>
    <row r="13" spans="1:62" ht="16.5" customHeight="1">
      <c r="A13" s="3502"/>
      <c r="B13" s="869"/>
      <c r="C13" s="869"/>
      <c r="D13" s="869"/>
      <c r="E13" s="3503"/>
      <c r="F13" s="3505"/>
      <c r="G13" s="3505"/>
      <c r="H13" s="3505"/>
      <c r="I13" s="3505"/>
      <c r="J13" s="3505"/>
      <c r="K13" s="870"/>
      <c r="L13" s="141"/>
      <c r="M13" s="141"/>
      <c r="N13" s="856">
        <v>0</v>
      </c>
      <c r="O13" s="856">
        <v>1</v>
      </c>
      <c r="P13" s="856">
        <v>1</v>
      </c>
      <c r="Y13" s="872"/>
      <c r="AZ13" s="872"/>
      <c r="BG13" s="872"/>
    </row>
    <row r="14" spans="1:62" ht="16.5" customHeight="1">
      <c r="A14" s="3502">
        <v>2</v>
      </c>
      <c r="B14" s="869" t="s">
        <v>1426</v>
      </c>
      <c r="C14" s="869" t="s">
        <v>1427</v>
      </c>
      <c r="D14" s="878" t="s">
        <v>1882</v>
      </c>
      <c r="E14" s="3503">
        <v>201</v>
      </c>
      <c r="F14" s="3503">
        <v>7</v>
      </c>
      <c r="G14" s="3503">
        <v>8</v>
      </c>
      <c r="H14" s="3503">
        <v>9</v>
      </c>
      <c r="I14" s="3503">
        <v>10</v>
      </c>
      <c r="J14" s="3503">
        <v>11</v>
      </c>
      <c r="K14" s="870" t="s">
        <v>1794</v>
      </c>
      <c r="L14" s="141" t="s">
        <v>1321</v>
      </c>
      <c r="M14" s="141"/>
      <c r="N14" s="856">
        <v>1</v>
      </c>
      <c r="O14" s="856">
        <v>2</v>
      </c>
      <c r="P14" s="856">
        <v>2</v>
      </c>
      <c r="Y14" s="872"/>
      <c r="AZ14" s="872"/>
      <c r="BG14" s="872"/>
    </row>
    <row r="15" spans="1:62" ht="16.5" customHeight="1">
      <c r="A15" s="3502"/>
      <c r="B15" s="869"/>
      <c r="C15" s="869" t="s">
        <v>1428</v>
      </c>
      <c r="D15" s="869"/>
      <c r="E15" s="3503"/>
      <c r="F15" s="3503"/>
      <c r="G15" s="3503"/>
      <c r="H15" s="3503"/>
      <c r="I15" s="3503"/>
      <c r="J15" s="3503"/>
      <c r="K15" s="870" t="s">
        <v>1796</v>
      </c>
      <c r="L15" s="141" t="s">
        <v>1322</v>
      </c>
      <c r="M15" s="141"/>
      <c r="N15" s="856">
        <v>0</v>
      </c>
      <c r="O15" s="856">
        <v>2</v>
      </c>
      <c r="P15" s="856">
        <v>2</v>
      </c>
      <c r="Y15" s="872"/>
      <c r="AZ15" s="872"/>
      <c r="BG15" s="872"/>
    </row>
    <row r="16" spans="1:62" ht="16.5" customHeight="1">
      <c r="A16" s="3502"/>
      <c r="B16" s="869"/>
      <c r="C16" s="869"/>
      <c r="D16" s="869"/>
      <c r="E16" s="3503"/>
      <c r="F16" s="3503"/>
      <c r="G16" s="3503"/>
      <c r="H16" s="3503"/>
      <c r="I16" s="3503"/>
      <c r="J16" s="3503"/>
      <c r="K16" s="870"/>
      <c r="L16" s="141"/>
      <c r="M16" s="141"/>
      <c r="N16" s="856">
        <v>0</v>
      </c>
      <c r="O16" s="856">
        <v>2</v>
      </c>
      <c r="P16" s="856">
        <v>2</v>
      </c>
      <c r="Y16" s="872"/>
      <c r="AZ16" s="872"/>
      <c r="BG16" s="872"/>
    </row>
    <row r="17" spans="1:59" ht="16.5" customHeight="1">
      <c r="A17" s="3502">
        <v>3</v>
      </c>
      <c r="B17" s="869" t="s">
        <v>68</v>
      </c>
      <c r="C17" s="869" t="s">
        <v>1744</v>
      </c>
      <c r="D17" s="878" t="s">
        <v>1882</v>
      </c>
      <c r="E17" s="3503">
        <v>301</v>
      </c>
      <c r="F17" s="3503">
        <v>11</v>
      </c>
      <c r="G17" s="3503">
        <v>12</v>
      </c>
      <c r="H17" s="3503">
        <v>15</v>
      </c>
      <c r="I17" s="3503"/>
      <c r="J17" s="3503"/>
      <c r="K17" s="870" t="s">
        <v>1797</v>
      </c>
      <c r="L17" s="141" t="s">
        <v>1323</v>
      </c>
      <c r="M17" s="141"/>
      <c r="N17" s="856">
        <v>1</v>
      </c>
      <c r="O17" s="856">
        <v>3</v>
      </c>
      <c r="P17" s="856">
        <v>1</v>
      </c>
      <c r="Y17" s="872"/>
      <c r="AZ17" s="872"/>
      <c r="BG17" s="872"/>
    </row>
    <row r="18" spans="1:59" ht="16.5" customHeight="1">
      <c r="A18" s="3502"/>
      <c r="B18" s="869" t="s">
        <v>1976</v>
      </c>
      <c r="C18" s="869"/>
      <c r="D18" s="878"/>
      <c r="E18" s="3503"/>
      <c r="F18" s="3505"/>
      <c r="G18" s="3505"/>
      <c r="H18" s="3505"/>
      <c r="I18" s="3505"/>
      <c r="J18" s="3505"/>
      <c r="K18" s="870" t="s">
        <v>1798</v>
      </c>
      <c r="L18" s="141" t="s">
        <v>1324</v>
      </c>
      <c r="M18" s="141"/>
      <c r="N18" s="856">
        <v>0</v>
      </c>
      <c r="O18" s="856">
        <v>3</v>
      </c>
      <c r="P18" s="856">
        <v>1</v>
      </c>
      <c r="Y18" s="872"/>
      <c r="AZ18" s="872"/>
      <c r="BG18" s="872"/>
    </row>
    <row r="19" spans="1:59" ht="16.5" customHeight="1">
      <c r="A19" s="3502"/>
      <c r="B19" s="869"/>
      <c r="C19" s="869"/>
      <c r="D19" s="878"/>
      <c r="E19" s="3503"/>
      <c r="F19" s="3505"/>
      <c r="G19" s="3505"/>
      <c r="H19" s="3505"/>
      <c r="I19" s="3505"/>
      <c r="J19" s="3505"/>
      <c r="K19" s="870" t="s">
        <v>1799</v>
      </c>
      <c r="L19" s="141"/>
      <c r="M19" s="141"/>
      <c r="N19" s="856">
        <v>0</v>
      </c>
      <c r="O19" s="856">
        <v>3</v>
      </c>
      <c r="P19" s="856">
        <v>1</v>
      </c>
      <c r="Y19" s="872"/>
      <c r="Z19" s="859"/>
      <c r="AA19" s="859"/>
      <c r="AZ19" s="872"/>
      <c r="BG19" s="872"/>
    </row>
    <row r="20" spans="1:59" ht="16.5" customHeight="1">
      <c r="A20" s="3502">
        <v>4</v>
      </c>
      <c r="B20" s="869" t="s">
        <v>69</v>
      </c>
      <c r="C20" s="869" t="s">
        <v>70</v>
      </c>
      <c r="D20" s="878" t="s">
        <v>1882</v>
      </c>
      <c r="E20" s="3503">
        <v>100</v>
      </c>
      <c r="F20" s="3503">
        <v>1</v>
      </c>
      <c r="G20" s="3503">
        <v>6</v>
      </c>
      <c r="H20" s="3503">
        <v>14</v>
      </c>
      <c r="I20" s="3503"/>
      <c r="J20" s="3503"/>
      <c r="K20" s="870" t="s">
        <v>1800</v>
      </c>
      <c r="L20" s="141" t="s">
        <v>1325</v>
      </c>
      <c r="M20" s="141"/>
      <c r="N20" s="856">
        <v>1</v>
      </c>
      <c r="O20" s="856">
        <v>4</v>
      </c>
      <c r="P20" s="856">
        <v>2</v>
      </c>
      <c r="Y20" s="872"/>
      <c r="Z20" s="859"/>
      <c r="AA20" s="859"/>
      <c r="AZ20" s="872"/>
      <c r="BG20" s="872"/>
    </row>
    <row r="21" spans="1:59" ht="16.5" customHeight="1">
      <c r="A21" s="3502"/>
      <c r="B21" s="869"/>
      <c r="C21" s="869"/>
      <c r="D21" s="878"/>
      <c r="E21" s="3503"/>
      <c r="F21" s="3503"/>
      <c r="G21" s="3503"/>
      <c r="H21" s="3503"/>
      <c r="I21" s="3503"/>
      <c r="J21" s="3503"/>
      <c r="K21" s="870" t="s">
        <v>1801</v>
      </c>
      <c r="L21" s="141" t="s">
        <v>1326</v>
      </c>
      <c r="M21" s="141"/>
      <c r="N21" s="856">
        <v>0</v>
      </c>
      <c r="O21" s="856">
        <v>4</v>
      </c>
      <c r="P21" s="856">
        <v>2</v>
      </c>
      <c r="Y21" s="872"/>
      <c r="Z21" s="859"/>
      <c r="AA21" s="859"/>
      <c r="AZ21" s="872"/>
      <c r="BG21" s="872"/>
    </row>
    <row r="22" spans="1:59" ht="16.5" customHeight="1">
      <c r="A22" s="3502"/>
      <c r="B22" s="869"/>
      <c r="C22" s="869"/>
      <c r="D22" s="869"/>
      <c r="E22" s="3503"/>
      <c r="F22" s="3503"/>
      <c r="G22" s="3503"/>
      <c r="H22" s="3503"/>
      <c r="I22" s="3503"/>
      <c r="J22" s="3503"/>
      <c r="K22" s="870" t="s">
        <v>1802</v>
      </c>
      <c r="L22" s="141"/>
      <c r="M22" s="141"/>
      <c r="N22" s="856">
        <v>0</v>
      </c>
      <c r="O22" s="856">
        <v>4</v>
      </c>
      <c r="P22" s="856">
        <v>2</v>
      </c>
      <c r="Y22" s="872"/>
      <c r="Z22" s="859"/>
      <c r="AA22" s="859"/>
      <c r="AZ22" s="872"/>
      <c r="BG22" s="872"/>
    </row>
    <row r="23" spans="1:59" ht="16.5" customHeight="1">
      <c r="A23" s="3502">
        <v>5</v>
      </c>
      <c r="B23" s="869" t="s">
        <v>71</v>
      </c>
      <c r="C23" s="869" t="s">
        <v>72</v>
      </c>
      <c r="D23" s="878" t="s">
        <v>1741</v>
      </c>
      <c r="E23" s="3503">
        <v>301</v>
      </c>
      <c r="F23" s="3503">
        <v>4</v>
      </c>
      <c r="G23" s="3503">
        <v>5</v>
      </c>
      <c r="H23" s="3503">
        <v>6</v>
      </c>
      <c r="I23" s="3503"/>
      <c r="J23" s="3503"/>
      <c r="K23" s="870" t="s">
        <v>1794</v>
      </c>
      <c r="L23" s="141" t="s">
        <v>1327</v>
      </c>
      <c r="M23" s="141"/>
      <c r="N23" s="856">
        <v>1</v>
      </c>
      <c r="O23" s="856">
        <v>5</v>
      </c>
      <c r="P23" s="856">
        <v>1</v>
      </c>
      <c r="Y23" s="872"/>
      <c r="Z23" s="859"/>
      <c r="AA23" s="859"/>
      <c r="AZ23" s="872"/>
      <c r="BG23" s="872"/>
    </row>
    <row r="24" spans="1:59" ht="16.5" customHeight="1">
      <c r="A24" s="3502"/>
      <c r="B24" s="869"/>
      <c r="C24" s="869" t="s">
        <v>1745</v>
      </c>
      <c r="D24" s="869"/>
      <c r="E24" s="3503"/>
      <c r="F24" s="3505"/>
      <c r="G24" s="3505"/>
      <c r="H24" s="3505"/>
      <c r="I24" s="3505"/>
      <c r="J24" s="3505"/>
      <c r="K24" s="870" t="s">
        <v>1795</v>
      </c>
      <c r="L24" s="141"/>
      <c r="M24" s="141"/>
      <c r="N24" s="856">
        <v>0</v>
      </c>
      <c r="O24" s="856">
        <v>5</v>
      </c>
      <c r="P24" s="856">
        <v>1</v>
      </c>
      <c r="Y24" s="872"/>
      <c r="Z24" s="859"/>
      <c r="AA24" s="859"/>
      <c r="AZ24" s="872"/>
      <c r="BG24" s="872"/>
    </row>
    <row r="25" spans="1:59" ht="16.5" customHeight="1">
      <c r="A25" s="3502"/>
      <c r="B25" s="869"/>
      <c r="C25" s="869" t="s">
        <v>1746</v>
      </c>
      <c r="D25" s="869"/>
      <c r="E25" s="3503"/>
      <c r="F25" s="3505"/>
      <c r="G25" s="3505"/>
      <c r="H25" s="3505"/>
      <c r="I25" s="3505"/>
      <c r="J25" s="3505"/>
      <c r="K25" s="870"/>
      <c r="L25" s="141"/>
      <c r="M25" s="141"/>
      <c r="N25" s="856">
        <v>0</v>
      </c>
      <c r="O25" s="856">
        <v>5</v>
      </c>
      <c r="P25" s="856">
        <v>1</v>
      </c>
      <c r="Y25" s="872"/>
      <c r="Z25" s="859"/>
      <c r="AA25" s="859"/>
      <c r="AZ25" s="872"/>
      <c r="BG25" s="872"/>
    </row>
    <row r="26" spans="1:59" ht="16.5" customHeight="1">
      <c r="A26" s="3502"/>
      <c r="B26" s="869"/>
      <c r="C26" s="869"/>
      <c r="D26" s="869"/>
      <c r="E26" s="3503"/>
      <c r="F26" s="3503"/>
      <c r="G26" s="3503"/>
      <c r="H26" s="3503"/>
      <c r="I26" s="3503"/>
      <c r="J26" s="3503"/>
      <c r="K26" s="870"/>
      <c r="L26" s="141"/>
      <c r="M26" s="141"/>
      <c r="N26" s="856">
        <v>1</v>
      </c>
      <c r="O26" s="856">
        <v>6</v>
      </c>
      <c r="P26" s="856">
        <v>2</v>
      </c>
      <c r="Y26" s="872"/>
      <c r="Z26" s="859"/>
      <c r="AA26" s="859"/>
      <c r="AZ26" s="872"/>
      <c r="BG26" s="872"/>
    </row>
    <row r="27" spans="1:59" ht="16.5" customHeight="1">
      <c r="A27" s="3502"/>
      <c r="B27" s="869"/>
      <c r="C27" s="869"/>
      <c r="D27" s="869"/>
      <c r="E27" s="3503"/>
      <c r="F27" s="3503"/>
      <c r="G27" s="3503"/>
      <c r="H27" s="3503"/>
      <c r="I27" s="3503"/>
      <c r="J27" s="3503"/>
      <c r="K27" s="870"/>
      <c r="L27" s="141"/>
      <c r="M27" s="141"/>
      <c r="N27" s="856">
        <v>0</v>
      </c>
      <c r="O27" s="856">
        <v>6</v>
      </c>
      <c r="P27" s="856">
        <v>2</v>
      </c>
      <c r="Y27" s="872"/>
      <c r="Z27" s="859"/>
      <c r="AA27" s="859"/>
      <c r="AZ27" s="872"/>
      <c r="BG27" s="872"/>
    </row>
    <row r="28" spans="1:59" ht="16.5" customHeight="1">
      <c r="A28" s="3502"/>
      <c r="B28" s="869"/>
      <c r="C28" s="869"/>
      <c r="D28" s="869"/>
      <c r="E28" s="3503"/>
      <c r="F28" s="3503"/>
      <c r="G28" s="3503"/>
      <c r="H28" s="3503"/>
      <c r="I28" s="3503"/>
      <c r="J28" s="3503"/>
      <c r="K28" s="870"/>
      <c r="L28" s="141"/>
      <c r="M28" s="141"/>
      <c r="N28" s="856">
        <v>0</v>
      </c>
      <c r="O28" s="856">
        <v>6</v>
      </c>
      <c r="P28" s="856">
        <v>2</v>
      </c>
      <c r="Y28" s="872"/>
      <c r="Z28" s="859"/>
      <c r="AA28" s="859"/>
      <c r="AZ28" s="872"/>
      <c r="BG28" s="872"/>
    </row>
    <row r="29" spans="1:59" ht="16.5" customHeight="1">
      <c r="A29" s="3502"/>
      <c r="B29" s="869"/>
      <c r="C29" s="869"/>
      <c r="D29" s="869"/>
      <c r="E29" s="3503"/>
      <c r="F29" s="3503"/>
      <c r="G29" s="3503"/>
      <c r="H29" s="3503"/>
      <c r="I29" s="3503"/>
      <c r="J29" s="3503"/>
      <c r="K29" s="870"/>
      <c r="L29" s="141"/>
      <c r="M29" s="141"/>
      <c r="N29" s="856">
        <v>1</v>
      </c>
      <c r="O29" s="856">
        <v>7</v>
      </c>
      <c r="P29" s="856">
        <v>1</v>
      </c>
      <c r="Y29" s="872"/>
      <c r="Z29" s="859"/>
      <c r="AA29" s="859"/>
      <c r="AZ29" s="872"/>
      <c r="BG29" s="872"/>
    </row>
    <row r="30" spans="1:59" ht="16.5" customHeight="1">
      <c r="A30" s="3502"/>
      <c r="B30" s="869"/>
      <c r="C30" s="869"/>
      <c r="D30" s="869"/>
      <c r="E30" s="3503"/>
      <c r="F30" s="3505"/>
      <c r="G30" s="3505"/>
      <c r="H30" s="3505"/>
      <c r="I30" s="3505"/>
      <c r="J30" s="3505"/>
      <c r="K30" s="870"/>
      <c r="L30" s="141"/>
      <c r="M30" s="141"/>
      <c r="N30" s="856">
        <v>0</v>
      </c>
      <c r="O30" s="856">
        <v>7</v>
      </c>
      <c r="P30" s="856">
        <v>1</v>
      </c>
      <c r="Y30" s="872"/>
      <c r="Z30" s="859"/>
      <c r="AA30" s="859"/>
      <c r="AZ30" s="872"/>
      <c r="BG30" s="872"/>
    </row>
    <row r="31" spans="1:59" ht="16.5" customHeight="1">
      <c r="A31" s="3502"/>
      <c r="B31" s="869"/>
      <c r="C31" s="869"/>
      <c r="D31" s="869"/>
      <c r="E31" s="3503"/>
      <c r="F31" s="3505"/>
      <c r="G31" s="3505"/>
      <c r="H31" s="3505"/>
      <c r="I31" s="3505"/>
      <c r="J31" s="3505"/>
      <c r="K31" s="870"/>
      <c r="L31" s="141"/>
      <c r="M31" s="141"/>
      <c r="N31" s="856">
        <v>0</v>
      </c>
      <c r="O31" s="856">
        <v>7</v>
      </c>
      <c r="P31" s="856">
        <v>1</v>
      </c>
      <c r="Y31" s="872"/>
      <c r="Z31" s="859"/>
      <c r="AA31" s="859"/>
      <c r="AZ31" s="872"/>
      <c r="BG31" s="872"/>
    </row>
    <row r="32" spans="1:59" ht="16.5" customHeight="1">
      <c r="A32" s="3502"/>
      <c r="B32" s="869"/>
      <c r="C32" s="869"/>
      <c r="D32" s="869"/>
      <c r="E32" s="3503"/>
      <c r="F32" s="3503"/>
      <c r="G32" s="3503"/>
      <c r="H32" s="3503"/>
      <c r="I32" s="3503"/>
      <c r="J32" s="3503"/>
      <c r="K32" s="870"/>
      <c r="L32" s="141"/>
      <c r="M32" s="141"/>
      <c r="N32" s="856">
        <v>1</v>
      </c>
      <c r="O32" s="856">
        <v>8</v>
      </c>
      <c r="P32" s="856">
        <v>2</v>
      </c>
      <c r="Y32" s="872"/>
      <c r="Z32" s="859"/>
      <c r="AA32" s="859"/>
      <c r="AZ32" s="872"/>
      <c r="BG32" s="872"/>
    </row>
    <row r="33" spans="1:59" ht="16.5" customHeight="1">
      <c r="A33" s="3502"/>
      <c r="B33" s="869"/>
      <c r="C33" s="869"/>
      <c r="D33" s="869"/>
      <c r="E33" s="3503"/>
      <c r="F33" s="3503"/>
      <c r="G33" s="3503"/>
      <c r="H33" s="3503"/>
      <c r="I33" s="3503"/>
      <c r="J33" s="3503"/>
      <c r="K33" s="870"/>
      <c r="L33" s="141"/>
      <c r="M33" s="141"/>
      <c r="N33" s="856">
        <v>0</v>
      </c>
      <c r="O33" s="856">
        <v>8</v>
      </c>
      <c r="P33" s="856">
        <v>2</v>
      </c>
      <c r="Y33" s="872"/>
      <c r="Z33" s="859"/>
      <c r="AA33" s="859"/>
      <c r="AZ33" s="872"/>
      <c r="BG33" s="872"/>
    </row>
    <row r="34" spans="1:59" ht="16.5" customHeight="1">
      <c r="A34" s="3502"/>
      <c r="B34" s="869"/>
      <c r="C34" s="869"/>
      <c r="D34" s="869"/>
      <c r="E34" s="3503"/>
      <c r="F34" s="3503"/>
      <c r="G34" s="3503"/>
      <c r="H34" s="3503"/>
      <c r="I34" s="3503"/>
      <c r="J34" s="3503"/>
      <c r="K34" s="870"/>
      <c r="L34" s="141"/>
      <c r="M34" s="141"/>
      <c r="N34" s="856">
        <v>0</v>
      </c>
      <c r="O34" s="856">
        <v>8</v>
      </c>
      <c r="P34" s="856">
        <v>2</v>
      </c>
      <c r="Y34" s="872"/>
      <c r="Z34" s="859"/>
      <c r="AA34" s="859"/>
      <c r="AZ34" s="872"/>
      <c r="BG34" s="872"/>
    </row>
    <row r="35" spans="1:59" ht="16.5" customHeight="1">
      <c r="A35" s="855"/>
      <c r="B35" s="860"/>
      <c r="C35" s="860"/>
      <c r="D35" s="860"/>
      <c r="E35" s="860"/>
      <c r="F35" s="861"/>
      <c r="G35" s="861"/>
      <c r="H35" s="861"/>
      <c r="I35" s="861"/>
      <c r="J35" s="861"/>
      <c r="K35" s="1448"/>
      <c r="L35" s="862"/>
      <c r="M35" s="862"/>
      <c r="N35" s="873"/>
      <c r="O35" s="868"/>
      <c r="P35" s="868"/>
    </row>
    <row r="36" spans="1:59">
      <c r="A36" s="859"/>
      <c r="B36" s="859"/>
      <c r="C36" s="859"/>
      <c r="D36" s="859"/>
      <c r="E36" s="859"/>
      <c r="F36" s="874"/>
      <c r="G36" s="874"/>
      <c r="H36" s="874"/>
      <c r="I36" s="874"/>
      <c r="J36" s="874"/>
      <c r="K36" s="859"/>
      <c r="L36" s="859"/>
      <c r="M36" s="857"/>
      <c r="N36" s="857"/>
      <c r="O36" s="857"/>
      <c r="P36" s="857"/>
    </row>
    <row r="37" spans="1:59">
      <c r="F37" s="858"/>
      <c r="G37" s="858"/>
      <c r="H37" s="858"/>
      <c r="I37" s="858"/>
      <c r="J37" s="858"/>
    </row>
    <row r="38" spans="1:59">
      <c r="F38" s="858"/>
      <c r="G38" s="858"/>
      <c r="H38" s="858"/>
      <c r="I38" s="858"/>
      <c r="J38" s="858"/>
    </row>
    <row r="39" spans="1:59">
      <c r="F39" s="858"/>
      <c r="G39" s="858"/>
      <c r="H39" s="858"/>
      <c r="I39" s="858"/>
      <c r="J39" s="858"/>
    </row>
    <row r="40" spans="1:59">
      <c r="F40" s="858"/>
      <c r="G40" s="858"/>
      <c r="H40" s="858"/>
      <c r="I40" s="858"/>
      <c r="J40" s="858"/>
    </row>
    <row r="41" spans="1:59">
      <c r="F41" s="858"/>
      <c r="G41" s="858"/>
      <c r="H41" s="858"/>
      <c r="I41" s="858"/>
      <c r="J41" s="858"/>
    </row>
    <row r="42" spans="1:59">
      <c r="F42" s="858"/>
      <c r="G42" s="858"/>
      <c r="H42" s="858"/>
      <c r="I42" s="858"/>
      <c r="J42" s="858"/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53" priority="6" stopIfTrue="1">
      <formula>$P11=2</formula>
    </cfRule>
  </conditionalFormatting>
  <conditionalFormatting sqref="A11:K34">
    <cfRule type="expression" dxfId="52" priority="8" stopIfTrue="1">
      <formula>$N11=1</formula>
    </cfRule>
  </conditionalFormatting>
  <conditionalFormatting sqref="M12 M27 M15 M18 M21 M24 M30 M33">
    <cfRule type="expression" dxfId="51" priority="9" stopIfTrue="1">
      <formula>L11&lt;&gt;0</formula>
    </cfRule>
    <cfRule type="expression" dxfId="50" priority="10" stopIfTrue="1">
      <formula>$N12=1</formula>
    </cfRule>
  </conditionalFormatting>
  <conditionalFormatting sqref="M13 M28 M16 M19 M22 M25 M31 M34">
    <cfRule type="expression" dxfId="49" priority="11" stopIfTrue="1">
      <formula>L11&lt;&gt;0</formula>
    </cfRule>
    <cfRule type="expression" dxfId="48" priority="12" stopIfTrue="1">
      <formula>$N13=1</formula>
    </cfRule>
  </conditionalFormatting>
  <conditionalFormatting sqref="M11 M14 M17 M20 M23 M26 M29 M32">
    <cfRule type="expression" dxfId="47" priority="13" stopIfTrue="1">
      <formula>L11&lt;&gt;0</formula>
    </cfRule>
    <cfRule type="expression" dxfId="46" priority="14" stopIfTrue="1">
      <formula>$N11=1</formula>
    </cfRule>
  </conditionalFormatting>
  <conditionalFormatting sqref="L11 L14 L17 L20 L23 L26 L29 L32">
    <cfRule type="expression" dxfId="45" priority="15" stopIfTrue="1">
      <formula>M11&lt;&gt;0</formula>
    </cfRule>
    <cfRule type="expression" dxfId="44" priority="16" stopIfTrue="1">
      <formula>$N11=1</formula>
    </cfRule>
  </conditionalFormatting>
  <conditionalFormatting sqref="L12 L15 L18 L21 L24 L27 L30 L33">
    <cfRule type="expression" dxfId="43" priority="17" stopIfTrue="1">
      <formula>M11&lt;&gt;0</formula>
    </cfRule>
  </conditionalFormatting>
  <conditionalFormatting sqref="L13 L16 L19 L22 L25 L28 L31 L34">
    <cfRule type="expression" dxfId="42" priority="18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headerFooter alignWithMargins="0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indexed="48"/>
  </sheetPr>
  <dimension ref="A1:BJ42"/>
  <sheetViews>
    <sheetView showGridLines="0" zoomScale="75" workbookViewId="0">
      <pane ySplit="10" topLeftCell="A11" activePane="bottomLeft" state="frozen"/>
      <selection pane="bottomLeft" activeCell="L9" sqref="L9:M10"/>
    </sheetView>
  </sheetViews>
  <sheetFormatPr defaultRowHeight="23.25"/>
  <cols>
    <col min="1" max="1" width="6.42578125" style="20" customWidth="1"/>
    <col min="2" max="2" width="29.140625" style="20" customWidth="1"/>
    <col min="3" max="3" width="25" style="20" customWidth="1"/>
    <col min="4" max="4" width="18.5703125" style="20" customWidth="1"/>
    <col min="5" max="5" width="10.42578125" style="20" customWidth="1"/>
    <col min="6" max="10" width="6.28515625" style="20" customWidth="1"/>
    <col min="11" max="11" width="18.140625" style="20" customWidth="1"/>
    <col min="12" max="13" width="51.28515625" style="20" customWidth="1"/>
    <col min="14" max="16" width="4.7109375" style="20" hidden="1" customWidth="1"/>
    <col min="17" max="22" width="9.85546875" style="28" customWidth="1"/>
    <col min="23" max="23" width="9.85546875" style="269" customWidth="1"/>
    <col min="24" max="48" width="9.85546875" style="28" customWidth="1"/>
    <col min="49" max="62" width="9.28515625" style="28" customWidth="1"/>
    <col min="63" max="16384" width="9.140625" style="20"/>
  </cols>
  <sheetData>
    <row r="1" spans="1:62" s="52" customFormat="1" ht="30" customHeight="1" thickBot="1">
      <c r="A1" s="2529"/>
      <c r="B1" s="2528" t="s">
        <v>2174</v>
      </c>
      <c r="C1" s="2530"/>
      <c r="D1" s="2538"/>
      <c r="E1" s="2538"/>
      <c r="F1" s="2538"/>
      <c r="G1" s="2538"/>
      <c r="H1" s="2538"/>
      <c r="I1" s="2538"/>
      <c r="J1" s="2538"/>
      <c r="K1" s="2538"/>
      <c r="L1" s="2538"/>
      <c r="M1" s="2539"/>
      <c r="Q1" s="53"/>
      <c r="R1" s="53"/>
      <c r="S1" s="53"/>
      <c r="T1" s="53"/>
      <c r="U1" s="53"/>
      <c r="V1" s="53"/>
      <c r="W1" s="270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</row>
    <row r="2" spans="1:62" ht="15" hidden="1" customHeight="1">
      <c r="A2" s="856"/>
      <c r="B2" s="856"/>
      <c r="C2" s="856"/>
      <c r="D2" s="856"/>
      <c r="E2" s="856"/>
      <c r="F2" s="858"/>
      <c r="G2" s="858"/>
      <c r="H2" s="858"/>
      <c r="I2" s="858"/>
      <c r="J2" s="858"/>
      <c r="K2" s="856"/>
      <c r="L2" s="856"/>
      <c r="M2" s="856"/>
    </row>
    <row r="3" spans="1:62" s="375" customFormat="1" ht="12" customHeight="1">
      <c r="A3" s="2540"/>
      <c r="B3" s="2540"/>
      <c r="C3" s="2540"/>
      <c r="D3" s="2541" t="str">
        <f>'B1'!D3</f>
        <v>มาตรฐาน</v>
      </c>
      <c r="E3" s="2541">
        <f>'B1'!E3</f>
        <v>100</v>
      </c>
      <c r="F3" s="2541" t="str">
        <f>'B1'!F3</f>
        <v>มฐ.</v>
      </c>
      <c r="G3" s="2542"/>
      <c r="H3" s="2542"/>
      <c r="I3" s="2546">
        <f>'B1'!I3</f>
        <v>0</v>
      </c>
      <c r="J3" s="2541">
        <f>'B1'!J3</f>
        <v>0</v>
      </c>
      <c r="K3" s="2540"/>
      <c r="L3" s="2540"/>
      <c r="M3" s="2540"/>
      <c r="Q3" s="374"/>
      <c r="R3" s="374"/>
      <c r="S3" s="374"/>
      <c r="T3" s="374"/>
      <c r="U3" s="374"/>
      <c r="V3" s="374"/>
      <c r="W3" s="2370"/>
      <c r="X3" s="374"/>
      <c r="Y3" s="374"/>
      <c r="Z3" s="374"/>
      <c r="AA3" s="374"/>
      <c r="AB3" s="374"/>
      <c r="AC3" s="374"/>
      <c r="AD3" s="374"/>
      <c r="AE3" s="374"/>
      <c r="AF3" s="374"/>
      <c r="AG3" s="374"/>
      <c r="AH3" s="374"/>
      <c r="AI3" s="374"/>
      <c r="AJ3" s="374"/>
      <c r="AK3" s="374"/>
      <c r="AL3" s="374"/>
      <c r="AM3" s="374"/>
      <c r="AN3" s="374"/>
      <c r="AO3" s="374"/>
      <c r="AP3" s="374"/>
      <c r="AQ3" s="374"/>
      <c r="AR3" s="374"/>
      <c r="AS3" s="374"/>
      <c r="AT3" s="374"/>
      <c r="AU3" s="374"/>
      <c r="AV3" s="374"/>
      <c r="AW3" s="374"/>
      <c r="AX3" s="374"/>
      <c r="AY3" s="374"/>
      <c r="AZ3" s="374"/>
      <c r="BA3" s="374"/>
      <c r="BB3" s="374"/>
      <c r="BC3" s="374"/>
      <c r="BD3" s="374"/>
      <c r="BE3" s="374"/>
      <c r="BF3" s="374"/>
      <c r="BG3" s="374"/>
      <c r="BH3" s="374"/>
      <c r="BI3" s="374"/>
      <c r="BJ3" s="374"/>
    </row>
    <row r="4" spans="1:62" s="375" customFormat="1" ht="12" customHeight="1">
      <c r="A4" s="2543"/>
      <c r="B4" s="3501" t="s">
        <v>901</v>
      </c>
      <c r="C4" s="2540"/>
      <c r="D4" s="2541" t="str">
        <f>'B1'!D4</f>
        <v>จุดเน้น สพฐ.</v>
      </c>
      <c r="E4" s="2541">
        <f>'B1'!E4</f>
        <v>200</v>
      </c>
      <c r="F4" s="2541" t="str">
        <f>'B1'!F4</f>
        <v>จุดเน้น สพฐ.</v>
      </c>
      <c r="G4" s="2542"/>
      <c r="H4" s="2542"/>
      <c r="I4" s="2546">
        <f>'B1'!I4</f>
        <v>201</v>
      </c>
      <c r="J4" s="2541" t="str">
        <f>'B1'!J4</f>
        <v>จุดเน้น สพฐ.ข้อที่ 1</v>
      </c>
      <c r="K4" s="2540"/>
      <c r="L4" s="2540"/>
      <c r="M4" s="2540"/>
      <c r="Q4" s="374"/>
      <c r="R4" s="374"/>
      <c r="S4" s="374"/>
      <c r="T4" s="374"/>
      <c r="U4" s="374"/>
      <c r="V4" s="374"/>
      <c r="W4" s="2370"/>
      <c r="X4" s="374"/>
      <c r="Y4" s="374"/>
      <c r="Z4" s="374"/>
      <c r="AA4" s="374"/>
      <c r="AB4" s="374"/>
      <c r="AC4" s="374"/>
      <c r="AD4" s="374"/>
      <c r="AE4" s="374"/>
      <c r="AF4" s="374"/>
      <c r="AG4" s="374"/>
      <c r="AH4" s="374"/>
      <c r="AI4" s="374"/>
      <c r="AJ4" s="374"/>
      <c r="AK4" s="374"/>
      <c r="AL4" s="374"/>
      <c r="AM4" s="374"/>
      <c r="AN4" s="374"/>
      <c r="AO4" s="374"/>
      <c r="AP4" s="374"/>
      <c r="AQ4" s="374"/>
      <c r="AR4" s="374"/>
      <c r="AS4" s="374"/>
      <c r="AT4" s="374"/>
      <c r="AU4" s="374"/>
      <c r="AV4" s="374"/>
      <c r="AW4" s="374"/>
      <c r="AX4" s="374"/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</row>
    <row r="5" spans="1:62" s="375" customFormat="1" ht="12" customHeight="1">
      <c r="A5" s="2543"/>
      <c r="B5" s="3501"/>
      <c r="C5" s="2540"/>
      <c r="D5" s="2541" t="str">
        <f>'B1'!D5</f>
        <v>กลยุทธ์ สพฐ.</v>
      </c>
      <c r="E5" s="2541">
        <f>'B1'!E5</f>
        <v>300</v>
      </c>
      <c r="F5" s="2541" t="str">
        <f>'B1'!F5</f>
        <v>กลยุทธ์ สพฐ.</v>
      </c>
      <c r="G5" s="2542"/>
      <c r="H5" s="2542"/>
      <c r="I5" s="2546">
        <f>'B1'!I5</f>
        <v>301</v>
      </c>
      <c r="J5" s="2541" t="str">
        <f>'B1'!J5</f>
        <v>กลยุทธ์ สพฐ.ข้อที่ 1</v>
      </c>
      <c r="K5" s="2540"/>
      <c r="L5" s="2540"/>
      <c r="M5" s="2540"/>
      <c r="Q5" s="374"/>
      <c r="R5" s="374"/>
      <c r="S5" s="374"/>
      <c r="T5" s="374"/>
      <c r="U5" s="374"/>
      <c r="V5" s="374"/>
      <c r="W5" s="2370"/>
      <c r="X5" s="374"/>
      <c r="Y5" s="374"/>
      <c r="Z5" s="374"/>
      <c r="AA5" s="374"/>
      <c r="AB5" s="374"/>
      <c r="AC5" s="374"/>
      <c r="AD5" s="374"/>
      <c r="AE5" s="374"/>
      <c r="AF5" s="374"/>
      <c r="AG5" s="374"/>
      <c r="AH5" s="374"/>
      <c r="AI5" s="374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</row>
    <row r="6" spans="1:62" s="375" customFormat="1" ht="12" customHeight="1">
      <c r="A6" s="2540"/>
      <c r="B6" s="2540"/>
      <c r="C6" s="2540"/>
      <c r="D6" s="2541" t="str">
        <f>'B1'!D6</f>
        <v>ปฎิรูปการศึกษา</v>
      </c>
      <c r="E6" s="2541">
        <f>'B1'!E6</f>
        <v>400</v>
      </c>
      <c r="F6" s="2541" t="str">
        <f>'B1'!F6</f>
        <v>ปฎิรูปการศึกษา</v>
      </c>
      <c r="G6" s="2542"/>
      <c r="H6" s="2542"/>
      <c r="I6" s="2546">
        <f>'B1'!I6</f>
        <v>401</v>
      </c>
      <c r="J6" s="2541" t="str">
        <f>'B1'!J6</f>
        <v>ปฎิรูปการศึกษาข้อที่ 1</v>
      </c>
      <c r="K6" s="2540"/>
      <c r="L6" s="2544"/>
      <c r="M6" s="2540"/>
      <c r="Q6" s="374"/>
      <c r="R6" s="374"/>
      <c r="S6" s="374"/>
      <c r="T6" s="374"/>
      <c r="U6" s="374"/>
      <c r="V6" s="374"/>
      <c r="W6" s="2370"/>
      <c r="X6" s="374"/>
      <c r="Y6" s="374"/>
      <c r="Z6" s="374"/>
      <c r="AA6" s="374"/>
      <c r="AB6" s="374"/>
      <c r="AC6" s="374"/>
      <c r="AD6" s="374"/>
      <c r="AE6" s="374"/>
      <c r="AF6" s="374"/>
      <c r="AG6" s="374"/>
      <c r="AH6" s="374"/>
      <c r="AI6" s="374"/>
      <c r="AJ6" s="374"/>
      <c r="AK6" s="374"/>
      <c r="AL6" s="374"/>
      <c r="AM6" s="374"/>
      <c r="AN6" s="374"/>
      <c r="AO6" s="374"/>
      <c r="AP6" s="374"/>
      <c r="AQ6" s="374"/>
      <c r="AR6" s="374"/>
      <c r="AS6" s="374"/>
      <c r="AT6" s="374"/>
      <c r="AU6" s="374"/>
      <c r="AV6" s="374"/>
      <c r="AW6" s="374"/>
      <c r="AX6" s="374"/>
      <c r="AY6" s="374"/>
      <c r="AZ6" s="374"/>
      <c r="BA6" s="374"/>
      <c r="BB6" s="374"/>
      <c r="BC6" s="374"/>
      <c r="BD6" s="374"/>
      <c r="BE6" s="374"/>
      <c r="BF6" s="374"/>
      <c r="BG6" s="374"/>
      <c r="BH6" s="374"/>
      <c r="BI6" s="374"/>
      <c r="BJ6" s="374"/>
    </row>
    <row r="7" spans="1:62" s="375" customFormat="1" ht="12" customHeight="1">
      <c r="A7" s="2540"/>
      <c r="B7" s="2540"/>
      <c r="C7" s="2540"/>
      <c r="D7" s="2541" t="str">
        <f>'B1'!D7</f>
        <v>กลยุทธ์ สพป.</v>
      </c>
      <c r="E7" s="2541">
        <f>'B1'!E7</f>
        <v>500</v>
      </c>
      <c r="F7" s="2541" t="str">
        <f>'B1'!F7</f>
        <v>กลยุทธ์ สพป.</v>
      </c>
      <c r="G7" s="2542"/>
      <c r="H7" s="2542"/>
      <c r="I7" s="2546">
        <f>'B1'!I7</f>
        <v>501</v>
      </c>
      <c r="J7" s="2541" t="str">
        <f>'B1'!J7</f>
        <v>กลยุทธ์ สพป.</v>
      </c>
      <c r="K7" s="2540"/>
      <c r="L7" s="2544" t="s">
        <v>1135</v>
      </c>
      <c r="M7" s="2545"/>
      <c r="Q7" s="374"/>
      <c r="R7" s="374"/>
      <c r="S7" s="374"/>
      <c r="T7" s="374"/>
      <c r="U7" s="374"/>
      <c r="V7" s="374"/>
      <c r="W7" s="2370"/>
      <c r="X7" s="374"/>
      <c r="Y7" s="374"/>
      <c r="Z7" s="374"/>
      <c r="AA7" s="374"/>
      <c r="AB7" s="374"/>
      <c r="AC7" s="374"/>
      <c r="AD7" s="374"/>
      <c r="AE7" s="374"/>
      <c r="AF7" s="374"/>
      <c r="AG7" s="374"/>
      <c r="AH7" s="374"/>
      <c r="AI7" s="374"/>
      <c r="AJ7" s="374"/>
      <c r="AK7" s="374"/>
      <c r="AL7" s="374"/>
      <c r="AM7" s="374"/>
      <c r="AN7" s="374"/>
      <c r="AO7" s="374"/>
      <c r="AP7" s="374"/>
      <c r="AQ7" s="374"/>
      <c r="AR7" s="374"/>
      <c r="AS7" s="374"/>
      <c r="AT7" s="374"/>
      <c r="AU7" s="374"/>
      <c r="AV7" s="374"/>
      <c r="AW7" s="374"/>
      <c r="AX7" s="374"/>
      <c r="AY7" s="374"/>
      <c r="AZ7" s="374"/>
      <c r="BA7" s="374"/>
      <c r="BB7" s="374"/>
      <c r="BC7" s="374"/>
      <c r="BD7" s="374"/>
      <c r="BE7" s="374"/>
      <c r="BF7" s="374"/>
      <c r="BG7" s="374"/>
      <c r="BH7" s="374"/>
      <c r="BI7" s="374"/>
      <c r="BJ7" s="374"/>
    </row>
    <row r="8" spans="1:62" s="50" customFormat="1" ht="18.75" customHeight="1">
      <c r="A8" s="32">
        <f>MAX(A11:A35)</f>
        <v>0</v>
      </c>
      <c r="B8" s="33" t="s">
        <v>2259</v>
      </c>
      <c r="C8" s="33"/>
      <c r="D8" s="33"/>
      <c r="E8" s="33"/>
      <c r="F8" s="34"/>
      <c r="G8" s="34"/>
      <c r="H8" s="34"/>
      <c r="I8" s="34"/>
      <c r="J8" s="34"/>
      <c r="K8" s="1447" t="s">
        <v>2261</v>
      </c>
      <c r="L8" s="35" t="s">
        <v>2262</v>
      </c>
      <c r="M8" s="35"/>
      <c r="N8" s="20"/>
      <c r="O8" s="20"/>
      <c r="P8" s="20"/>
      <c r="Q8" s="28"/>
      <c r="R8" s="28"/>
      <c r="S8" s="28"/>
      <c r="T8" s="28"/>
      <c r="U8" s="28"/>
      <c r="V8" s="28"/>
      <c r="W8" s="269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</row>
    <row r="9" spans="1:62" ht="16.5" customHeight="1">
      <c r="A9" s="36" t="s">
        <v>2263</v>
      </c>
      <c r="B9" s="36" t="s">
        <v>2264</v>
      </c>
      <c r="C9" s="36" t="s">
        <v>1243</v>
      </c>
      <c r="D9" s="36" t="s">
        <v>1244</v>
      </c>
      <c r="E9" s="37" t="s">
        <v>1245</v>
      </c>
      <c r="F9" s="38" t="s">
        <v>1246</v>
      </c>
      <c r="G9" s="39"/>
      <c r="H9" s="39"/>
      <c r="I9" s="39"/>
      <c r="J9" s="39"/>
      <c r="K9" s="183" t="s">
        <v>1247</v>
      </c>
      <c r="L9" s="3277" t="s">
        <v>1248</v>
      </c>
      <c r="M9" s="3277" t="s">
        <v>1249</v>
      </c>
    </row>
    <row r="10" spans="1:62" ht="16.5" customHeight="1">
      <c r="A10" s="36" t="s">
        <v>1251</v>
      </c>
      <c r="B10" s="36"/>
      <c r="C10" s="36"/>
      <c r="D10" s="36" t="s">
        <v>1252</v>
      </c>
      <c r="E10" s="36" t="s">
        <v>1253</v>
      </c>
      <c r="F10" s="36" t="s">
        <v>2256</v>
      </c>
      <c r="G10" s="36" t="s">
        <v>2256</v>
      </c>
      <c r="H10" s="36" t="s">
        <v>2256</v>
      </c>
      <c r="I10" s="36" t="s">
        <v>2256</v>
      </c>
      <c r="J10" s="36" t="s">
        <v>2256</v>
      </c>
      <c r="K10" s="183" t="s">
        <v>1252</v>
      </c>
      <c r="L10" s="3277" t="s">
        <v>1254</v>
      </c>
      <c r="M10" s="3277" t="s">
        <v>1255</v>
      </c>
    </row>
    <row r="11" spans="1:62" ht="16.5" customHeight="1">
      <c r="A11" s="3495"/>
      <c r="B11" s="141"/>
      <c r="C11" s="141"/>
      <c r="D11" s="141"/>
      <c r="E11" s="3489"/>
      <c r="F11" s="3489"/>
      <c r="G11" s="3489"/>
      <c r="H11" s="3489"/>
      <c r="I11" s="3489"/>
      <c r="J11" s="3489"/>
      <c r="K11" s="184"/>
      <c r="L11" s="141"/>
      <c r="M11" s="141"/>
      <c r="N11" s="20">
        <v>1</v>
      </c>
      <c r="O11" s="20">
        <v>1</v>
      </c>
      <c r="P11" s="20">
        <v>1</v>
      </c>
      <c r="Y11" s="42"/>
      <c r="AZ11" s="42"/>
      <c r="BG11" s="42"/>
    </row>
    <row r="12" spans="1:62" ht="16.5" customHeight="1">
      <c r="A12" s="3495"/>
      <c r="B12" s="141"/>
      <c r="C12" s="141"/>
      <c r="D12" s="141"/>
      <c r="E12" s="3489"/>
      <c r="F12" s="3494"/>
      <c r="G12" s="3494"/>
      <c r="H12" s="3494"/>
      <c r="I12" s="3494"/>
      <c r="J12" s="3494"/>
      <c r="K12" s="184"/>
      <c r="L12" s="141"/>
      <c r="M12" s="141"/>
      <c r="N12" s="20">
        <v>0</v>
      </c>
      <c r="O12" s="20">
        <v>1</v>
      </c>
      <c r="P12" s="20">
        <v>1</v>
      </c>
      <c r="Y12" s="42"/>
      <c r="AZ12" s="42"/>
      <c r="BG12" s="42"/>
    </row>
    <row r="13" spans="1:62" ht="16.5" customHeight="1">
      <c r="A13" s="3495"/>
      <c r="B13" s="141"/>
      <c r="C13" s="141"/>
      <c r="D13" s="141"/>
      <c r="E13" s="3489"/>
      <c r="F13" s="3494"/>
      <c r="G13" s="3494"/>
      <c r="H13" s="3494"/>
      <c r="I13" s="3494"/>
      <c r="J13" s="3494"/>
      <c r="K13" s="184"/>
      <c r="L13" s="141"/>
      <c r="M13" s="141"/>
      <c r="N13" s="20">
        <v>0</v>
      </c>
      <c r="O13" s="20">
        <v>1</v>
      </c>
      <c r="P13" s="20">
        <v>1</v>
      </c>
      <c r="Y13" s="42"/>
      <c r="AZ13" s="42"/>
      <c r="BG13" s="42"/>
    </row>
    <row r="14" spans="1:62" ht="16.5" customHeight="1">
      <c r="A14" s="3495"/>
      <c r="B14" s="141"/>
      <c r="C14" s="141"/>
      <c r="D14" s="141"/>
      <c r="E14" s="3489"/>
      <c r="F14" s="3489"/>
      <c r="G14" s="3489"/>
      <c r="H14" s="3489"/>
      <c r="I14" s="3489"/>
      <c r="J14" s="3489"/>
      <c r="K14" s="184"/>
      <c r="L14" s="141"/>
      <c r="M14" s="141"/>
      <c r="N14" s="20">
        <v>1</v>
      </c>
      <c r="O14" s="20">
        <v>2</v>
      </c>
      <c r="P14" s="20">
        <v>2</v>
      </c>
      <c r="Y14" s="42"/>
      <c r="AZ14" s="42"/>
      <c r="BG14" s="42"/>
    </row>
    <row r="15" spans="1:62" ht="16.5" customHeight="1">
      <c r="A15" s="3495"/>
      <c r="B15" s="141"/>
      <c r="C15" s="141"/>
      <c r="D15" s="141"/>
      <c r="E15" s="3489"/>
      <c r="F15" s="3489"/>
      <c r="G15" s="3489"/>
      <c r="H15" s="3489"/>
      <c r="I15" s="3489"/>
      <c r="J15" s="3489"/>
      <c r="K15" s="184"/>
      <c r="L15" s="141"/>
      <c r="M15" s="141"/>
      <c r="N15" s="20">
        <v>0</v>
      </c>
      <c r="O15" s="20">
        <v>2</v>
      </c>
      <c r="P15" s="20">
        <v>2</v>
      </c>
      <c r="Y15" s="42"/>
      <c r="AZ15" s="42"/>
      <c r="BG15" s="42"/>
    </row>
    <row r="16" spans="1:62" ht="16.5" customHeight="1">
      <c r="A16" s="3495"/>
      <c r="B16" s="141"/>
      <c r="C16" s="141"/>
      <c r="D16" s="141"/>
      <c r="E16" s="3489"/>
      <c r="F16" s="3489"/>
      <c r="G16" s="3489"/>
      <c r="H16" s="3489"/>
      <c r="I16" s="3489"/>
      <c r="J16" s="3489"/>
      <c r="K16" s="184"/>
      <c r="L16" s="141"/>
      <c r="M16" s="141"/>
      <c r="N16" s="20">
        <v>0</v>
      </c>
      <c r="O16" s="20">
        <v>2</v>
      </c>
      <c r="P16" s="20">
        <v>2</v>
      </c>
      <c r="Y16" s="42"/>
      <c r="AZ16" s="42"/>
      <c r="BG16" s="42"/>
    </row>
    <row r="17" spans="1:59" ht="16.5" customHeight="1">
      <c r="A17" s="3495"/>
      <c r="B17" s="141"/>
      <c r="C17" s="141"/>
      <c r="D17" s="141"/>
      <c r="E17" s="3489"/>
      <c r="F17" s="3489"/>
      <c r="G17" s="3489"/>
      <c r="H17" s="3489"/>
      <c r="I17" s="3489"/>
      <c r="J17" s="3489"/>
      <c r="K17" s="184"/>
      <c r="L17" s="141"/>
      <c r="M17" s="141"/>
      <c r="N17" s="20">
        <v>1</v>
      </c>
      <c r="O17" s="20">
        <v>3</v>
      </c>
      <c r="P17" s="20">
        <v>1</v>
      </c>
      <c r="Y17" s="42"/>
      <c r="AZ17" s="42"/>
      <c r="BG17" s="42"/>
    </row>
    <row r="18" spans="1:59" ht="16.5" customHeight="1">
      <c r="A18" s="3495"/>
      <c r="B18" s="141"/>
      <c r="C18" s="141"/>
      <c r="D18" s="141"/>
      <c r="E18" s="3489"/>
      <c r="F18" s="3494"/>
      <c r="G18" s="3494"/>
      <c r="H18" s="3494"/>
      <c r="I18" s="3494"/>
      <c r="J18" s="3494"/>
      <c r="K18" s="184"/>
      <c r="L18" s="141"/>
      <c r="M18" s="141"/>
      <c r="N18" s="20">
        <v>0</v>
      </c>
      <c r="O18" s="20">
        <v>3</v>
      </c>
      <c r="P18" s="20">
        <v>1</v>
      </c>
      <c r="Y18" s="42"/>
      <c r="AZ18" s="42"/>
      <c r="BG18" s="42"/>
    </row>
    <row r="19" spans="1:59" ht="16.5" customHeight="1">
      <c r="A19" s="3495"/>
      <c r="B19" s="141"/>
      <c r="C19" s="141"/>
      <c r="D19" s="141"/>
      <c r="E19" s="3489"/>
      <c r="F19" s="3494"/>
      <c r="G19" s="3494"/>
      <c r="H19" s="3494"/>
      <c r="I19" s="3494"/>
      <c r="J19" s="3494"/>
      <c r="K19" s="184"/>
      <c r="L19" s="141"/>
      <c r="M19" s="141"/>
      <c r="N19" s="20">
        <v>0</v>
      </c>
      <c r="O19" s="20">
        <v>3</v>
      </c>
      <c r="P19" s="20">
        <v>1</v>
      </c>
      <c r="Y19" s="42"/>
      <c r="Z19" s="45"/>
      <c r="AA19" s="45"/>
      <c r="AZ19" s="42"/>
      <c r="BG19" s="42"/>
    </row>
    <row r="20" spans="1:59" ht="16.5" customHeight="1">
      <c r="A20" s="3495"/>
      <c r="B20" s="141"/>
      <c r="C20" s="141"/>
      <c r="D20" s="141"/>
      <c r="E20" s="3489"/>
      <c r="F20" s="3489"/>
      <c r="G20" s="3489"/>
      <c r="H20" s="3489"/>
      <c r="I20" s="3489"/>
      <c r="J20" s="3489"/>
      <c r="K20" s="184"/>
      <c r="L20" s="141"/>
      <c r="M20" s="141"/>
      <c r="N20" s="20">
        <v>1</v>
      </c>
      <c r="O20" s="20">
        <v>4</v>
      </c>
      <c r="P20" s="20">
        <v>2</v>
      </c>
      <c r="Y20" s="42"/>
      <c r="Z20" s="45"/>
      <c r="AA20" s="45"/>
      <c r="AZ20" s="42"/>
      <c r="BG20" s="42"/>
    </row>
    <row r="21" spans="1:59" ht="16.5" customHeight="1">
      <c r="A21" s="3495"/>
      <c r="B21" s="141"/>
      <c r="C21" s="141"/>
      <c r="D21" s="141"/>
      <c r="E21" s="3489"/>
      <c r="F21" s="3489"/>
      <c r="G21" s="3489"/>
      <c r="H21" s="3489"/>
      <c r="I21" s="3489"/>
      <c r="J21" s="3489"/>
      <c r="K21" s="184"/>
      <c r="L21" s="141"/>
      <c r="M21" s="141"/>
      <c r="N21" s="20">
        <v>0</v>
      </c>
      <c r="O21" s="20">
        <v>4</v>
      </c>
      <c r="P21" s="20">
        <v>2</v>
      </c>
      <c r="Y21" s="42"/>
      <c r="Z21" s="45"/>
      <c r="AA21" s="45"/>
      <c r="AZ21" s="42"/>
      <c r="BG21" s="42"/>
    </row>
    <row r="22" spans="1:59" ht="16.5" customHeight="1">
      <c r="A22" s="3495"/>
      <c r="B22" s="141"/>
      <c r="C22" s="141"/>
      <c r="D22" s="141"/>
      <c r="E22" s="3489"/>
      <c r="F22" s="3489"/>
      <c r="G22" s="3489"/>
      <c r="H22" s="3489"/>
      <c r="I22" s="3489"/>
      <c r="J22" s="3489"/>
      <c r="K22" s="184"/>
      <c r="L22" s="141"/>
      <c r="M22" s="141"/>
      <c r="N22" s="20">
        <v>0</v>
      </c>
      <c r="O22" s="20">
        <v>4</v>
      </c>
      <c r="P22" s="20">
        <v>2</v>
      </c>
      <c r="Y22" s="42"/>
      <c r="Z22" s="45"/>
      <c r="AA22" s="45"/>
      <c r="AZ22" s="42"/>
      <c r="BG22" s="42"/>
    </row>
    <row r="23" spans="1:59" ht="16.5" customHeight="1">
      <c r="A23" s="3495"/>
      <c r="B23" s="141"/>
      <c r="C23" s="141"/>
      <c r="D23" s="141"/>
      <c r="E23" s="3489"/>
      <c r="F23" s="3489"/>
      <c r="G23" s="3489"/>
      <c r="H23" s="3489"/>
      <c r="I23" s="3489"/>
      <c r="J23" s="3489"/>
      <c r="K23" s="184"/>
      <c r="L23" s="141"/>
      <c r="M23" s="141"/>
      <c r="N23" s="20">
        <v>1</v>
      </c>
      <c r="O23" s="20">
        <v>5</v>
      </c>
      <c r="P23" s="20">
        <v>1</v>
      </c>
      <c r="Y23" s="42"/>
      <c r="Z23" s="45"/>
      <c r="AA23" s="45"/>
      <c r="AZ23" s="42"/>
      <c r="BG23" s="42"/>
    </row>
    <row r="24" spans="1:59" ht="16.5" customHeight="1">
      <c r="A24" s="3495"/>
      <c r="B24" s="141"/>
      <c r="C24" s="141"/>
      <c r="D24" s="141"/>
      <c r="E24" s="3489"/>
      <c r="F24" s="3494"/>
      <c r="G24" s="3494"/>
      <c r="H24" s="3494"/>
      <c r="I24" s="3494"/>
      <c r="J24" s="3494"/>
      <c r="K24" s="184"/>
      <c r="L24" s="141"/>
      <c r="M24" s="141"/>
      <c r="N24" s="20">
        <v>0</v>
      </c>
      <c r="O24" s="20">
        <v>5</v>
      </c>
      <c r="P24" s="20">
        <v>1</v>
      </c>
      <c r="Y24" s="42"/>
      <c r="Z24" s="45"/>
      <c r="AA24" s="45"/>
      <c r="AZ24" s="42"/>
      <c r="BG24" s="42"/>
    </row>
    <row r="25" spans="1:59" ht="16.5" customHeight="1">
      <c r="A25" s="3495"/>
      <c r="B25" s="141"/>
      <c r="C25" s="141"/>
      <c r="D25" s="141"/>
      <c r="E25" s="3489"/>
      <c r="F25" s="3494"/>
      <c r="G25" s="3494"/>
      <c r="H25" s="3494"/>
      <c r="I25" s="3494"/>
      <c r="J25" s="3494"/>
      <c r="K25" s="184"/>
      <c r="L25" s="141"/>
      <c r="M25" s="141"/>
      <c r="N25" s="20">
        <v>0</v>
      </c>
      <c r="O25" s="20">
        <v>5</v>
      </c>
      <c r="P25" s="20">
        <v>1</v>
      </c>
      <c r="Y25" s="42"/>
      <c r="Z25" s="45"/>
      <c r="AA25" s="45"/>
      <c r="AZ25" s="42"/>
      <c r="BG25" s="42"/>
    </row>
    <row r="26" spans="1:59" ht="16.5" customHeight="1">
      <c r="A26" s="3495"/>
      <c r="B26" s="141"/>
      <c r="C26" s="141"/>
      <c r="D26" s="141"/>
      <c r="E26" s="3489"/>
      <c r="F26" s="3489"/>
      <c r="G26" s="3489"/>
      <c r="H26" s="3489"/>
      <c r="I26" s="3489"/>
      <c r="J26" s="3489"/>
      <c r="K26" s="184"/>
      <c r="L26" s="141"/>
      <c r="M26" s="141"/>
      <c r="N26" s="20">
        <v>1</v>
      </c>
      <c r="O26" s="20">
        <v>6</v>
      </c>
      <c r="P26" s="20">
        <v>2</v>
      </c>
      <c r="Y26" s="42"/>
      <c r="Z26" s="45"/>
      <c r="AA26" s="45"/>
      <c r="AZ26" s="42"/>
      <c r="BG26" s="42"/>
    </row>
    <row r="27" spans="1:59" ht="16.5" customHeight="1">
      <c r="A27" s="3495"/>
      <c r="B27" s="141"/>
      <c r="C27" s="141"/>
      <c r="D27" s="141"/>
      <c r="E27" s="3489"/>
      <c r="F27" s="3489"/>
      <c r="G27" s="3489"/>
      <c r="H27" s="3489"/>
      <c r="I27" s="3489"/>
      <c r="J27" s="3489"/>
      <c r="K27" s="184"/>
      <c r="L27" s="141"/>
      <c r="M27" s="141"/>
      <c r="N27" s="20">
        <v>0</v>
      </c>
      <c r="O27" s="20">
        <v>6</v>
      </c>
      <c r="P27" s="20">
        <v>2</v>
      </c>
      <c r="Y27" s="42"/>
      <c r="Z27" s="45"/>
      <c r="AA27" s="45"/>
      <c r="AZ27" s="42"/>
      <c r="BG27" s="42"/>
    </row>
    <row r="28" spans="1:59" ht="16.5" customHeight="1">
      <c r="A28" s="3495"/>
      <c r="B28" s="141"/>
      <c r="C28" s="141"/>
      <c r="D28" s="141"/>
      <c r="E28" s="3489"/>
      <c r="F28" s="3489"/>
      <c r="G28" s="3489"/>
      <c r="H28" s="3489"/>
      <c r="I28" s="3489"/>
      <c r="J28" s="3489"/>
      <c r="K28" s="184"/>
      <c r="L28" s="141"/>
      <c r="M28" s="141"/>
      <c r="N28" s="20">
        <v>0</v>
      </c>
      <c r="O28" s="20">
        <v>6</v>
      </c>
      <c r="P28" s="20">
        <v>2</v>
      </c>
      <c r="Y28" s="42"/>
      <c r="Z28" s="45"/>
      <c r="AA28" s="45"/>
      <c r="AZ28" s="42"/>
      <c r="BG28" s="42"/>
    </row>
    <row r="29" spans="1:59" ht="16.5" customHeight="1">
      <c r="A29" s="3495"/>
      <c r="B29" s="141"/>
      <c r="C29" s="141"/>
      <c r="D29" s="141"/>
      <c r="E29" s="3489"/>
      <c r="F29" s="3489"/>
      <c r="G29" s="3489"/>
      <c r="H29" s="3489"/>
      <c r="I29" s="3489"/>
      <c r="J29" s="3489"/>
      <c r="K29" s="184"/>
      <c r="L29" s="141"/>
      <c r="M29" s="141"/>
      <c r="N29" s="20">
        <v>1</v>
      </c>
      <c r="O29" s="20">
        <v>7</v>
      </c>
      <c r="P29" s="20">
        <v>1</v>
      </c>
      <c r="Y29" s="42"/>
      <c r="Z29" s="45"/>
      <c r="AA29" s="45"/>
      <c r="AZ29" s="42"/>
      <c r="BG29" s="42"/>
    </row>
    <row r="30" spans="1:59" ht="16.5" customHeight="1">
      <c r="A30" s="3495"/>
      <c r="B30" s="141"/>
      <c r="C30" s="141"/>
      <c r="D30" s="141"/>
      <c r="E30" s="3489"/>
      <c r="F30" s="3494"/>
      <c r="G30" s="3494"/>
      <c r="H30" s="3494"/>
      <c r="I30" s="3494"/>
      <c r="J30" s="3494"/>
      <c r="K30" s="184"/>
      <c r="L30" s="141"/>
      <c r="M30" s="141"/>
      <c r="N30" s="20">
        <v>0</v>
      </c>
      <c r="O30" s="20">
        <v>7</v>
      </c>
      <c r="P30" s="20">
        <v>1</v>
      </c>
      <c r="Y30" s="42"/>
      <c r="Z30" s="45"/>
      <c r="AA30" s="45"/>
      <c r="AZ30" s="42"/>
      <c r="BG30" s="42"/>
    </row>
    <row r="31" spans="1:59" ht="16.5" customHeight="1">
      <c r="A31" s="3495"/>
      <c r="B31" s="141"/>
      <c r="C31" s="141"/>
      <c r="D31" s="141"/>
      <c r="E31" s="3489"/>
      <c r="F31" s="3494"/>
      <c r="G31" s="3494"/>
      <c r="H31" s="3494"/>
      <c r="I31" s="3494"/>
      <c r="J31" s="3494"/>
      <c r="K31" s="184"/>
      <c r="L31" s="141"/>
      <c r="M31" s="141"/>
      <c r="N31" s="20">
        <v>0</v>
      </c>
      <c r="O31" s="20">
        <v>7</v>
      </c>
      <c r="P31" s="20">
        <v>1</v>
      </c>
      <c r="Y31" s="42"/>
      <c r="Z31" s="45"/>
      <c r="AA31" s="45"/>
      <c r="AZ31" s="42"/>
      <c r="BG31" s="42"/>
    </row>
    <row r="32" spans="1:59" ht="16.5" customHeight="1">
      <c r="A32" s="3495"/>
      <c r="B32" s="141"/>
      <c r="C32" s="141"/>
      <c r="D32" s="141"/>
      <c r="E32" s="3489"/>
      <c r="F32" s="3489"/>
      <c r="G32" s="3489"/>
      <c r="H32" s="3489"/>
      <c r="I32" s="3489"/>
      <c r="J32" s="3489"/>
      <c r="K32" s="184"/>
      <c r="L32" s="141"/>
      <c r="M32" s="141"/>
      <c r="N32" s="20">
        <v>1</v>
      </c>
      <c r="O32" s="20">
        <v>8</v>
      </c>
      <c r="P32" s="20">
        <v>2</v>
      </c>
      <c r="Y32" s="42"/>
      <c r="Z32" s="45"/>
      <c r="AA32" s="45"/>
      <c r="AZ32" s="42"/>
      <c r="BG32" s="42"/>
    </row>
    <row r="33" spans="1:59" ht="16.5" customHeight="1">
      <c r="A33" s="3495"/>
      <c r="B33" s="141"/>
      <c r="C33" s="141"/>
      <c r="D33" s="141"/>
      <c r="E33" s="3489"/>
      <c r="F33" s="3489"/>
      <c r="G33" s="3489"/>
      <c r="H33" s="3489"/>
      <c r="I33" s="3489"/>
      <c r="J33" s="3489"/>
      <c r="K33" s="184"/>
      <c r="L33" s="141"/>
      <c r="M33" s="141"/>
      <c r="N33" s="20">
        <v>0</v>
      </c>
      <c r="O33" s="20">
        <v>8</v>
      </c>
      <c r="P33" s="20">
        <v>2</v>
      </c>
      <c r="Y33" s="42"/>
      <c r="Z33" s="45"/>
      <c r="AA33" s="45"/>
      <c r="AZ33" s="42"/>
      <c r="BG33" s="42"/>
    </row>
    <row r="34" spans="1:59" ht="16.5" customHeight="1">
      <c r="A34" s="3495"/>
      <c r="B34" s="141"/>
      <c r="C34" s="141"/>
      <c r="D34" s="141"/>
      <c r="E34" s="3489"/>
      <c r="F34" s="3489"/>
      <c r="G34" s="3489"/>
      <c r="H34" s="3489"/>
      <c r="I34" s="3489"/>
      <c r="J34" s="3489"/>
      <c r="K34" s="184"/>
      <c r="L34" s="141"/>
      <c r="M34" s="141"/>
      <c r="N34" s="20">
        <v>0</v>
      </c>
      <c r="O34" s="20">
        <v>8</v>
      </c>
      <c r="P34" s="20">
        <v>2</v>
      </c>
      <c r="Y34" s="42"/>
      <c r="Z34" s="45"/>
      <c r="AA34" s="45"/>
      <c r="AZ34" s="42"/>
      <c r="BG34" s="42"/>
    </row>
    <row r="35" spans="1:59" ht="16.5" customHeight="1">
      <c r="A35" s="32"/>
      <c r="B35" s="33"/>
      <c r="C35" s="33"/>
      <c r="D35" s="33"/>
      <c r="E35" s="33"/>
      <c r="F35" s="34"/>
      <c r="G35" s="34"/>
      <c r="H35" s="34"/>
      <c r="I35" s="34"/>
      <c r="J35" s="34"/>
      <c r="K35" s="1447"/>
      <c r="L35" s="35"/>
      <c r="M35" s="35"/>
      <c r="N35" s="44"/>
      <c r="O35" s="26"/>
      <c r="P35" s="26"/>
    </row>
    <row r="36" spans="1:59">
      <c r="A36" s="45"/>
      <c r="B36" s="45"/>
      <c r="C36" s="45"/>
      <c r="D36" s="45"/>
      <c r="E36" s="45"/>
      <c r="F36" s="46"/>
      <c r="G36" s="46"/>
      <c r="H36" s="46"/>
      <c r="I36" s="46"/>
      <c r="J36" s="46"/>
      <c r="K36" s="45"/>
      <c r="L36" s="45"/>
      <c r="M36" s="28"/>
      <c r="N36" s="28"/>
      <c r="O36" s="28"/>
      <c r="P36" s="28"/>
    </row>
    <row r="37" spans="1:59">
      <c r="F37" s="30"/>
      <c r="G37" s="30"/>
      <c r="H37" s="30"/>
      <c r="I37" s="30"/>
      <c r="J37" s="30"/>
    </row>
    <row r="38" spans="1:59">
      <c r="F38" s="30"/>
      <c r="G38" s="30"/>
      <c r="H38" s="30"/>
      <c r="I38" s="30"/>
      <c r="J38" s="30"/>
    </row>
    <row r="39" spans="1:59">
      <c r="F39" s="30"/>
      <c r="G39" s="30"/>
      <c r="H39" s="30"/>
      <c r="I39" s="30"/>
      <c r="J39" s="30"/>
    </row>
    <row r="40" spans="1:59">
      <c r="F40" s="30"/>
      <c r="G40" s="30"/>
      <c r="H40" s="30"/>
      <c r="I40" s="30"/>
      <c r="J40" s="30"/>
    </row>
    <row r="41" spans="1:59">
      <c r="F41" s="30"/>
      <c r="G41" s="30"/>
      <c r="H41" s="30"/>
      <c r="I41" s="30"/>
      <c r="J41" s="30"/>
    </row>
    <row r="42" spans="1:59">
      <c r="F42" s="30"/>
      <c r="G42" s="30"/>
      <c r="H42" s="30"/>
      <c r="I42" s="30"/>
      <c r="J42" s="30"/>
    </row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41" priority="1" stopIfTrue="1">
      <formula>$P11=2</formula>
    </cfRule>
  </conditionalFormatting>
  <conditionalFormatting sqref="A11:K34">
    <cfRule type="expression" dxfId="40" priority="3" stopIfTrue="1">
      <formula>$N11=1</formula>
    </cfRule>
  </conditionalFormatting>
  <conditionalFormatting sqref="M12 M27 M15 M18 M21 M24 M30 M33">
    <cfRule type="expression" dxfId="39" priority="4" stopIfTrue="1">
      <formula>L11&lt;&gt;0</formula>
    </cfRule>
    <cfRule type="expression" dxfId="38" priority="5" stopIfTrue="1">
      <formula>$N12=1</formula>
    </cfRule>
  </conditionalFormatting>
  <conditionalFormatting sqref="M13 M28 M16 M19 M22 M25 M31 M34">
    <cfRule type="expression" dxfId="37" priority="6" stopIfTrue="1">
      <formula>L11&lt;&gt;0</formula>
    </cfRule>
    <cfRule type="expression" dxfId="36" priority="7" stopIfTrue="1">
      <formula>$N13=1</formula>
    </cfRule>
  </conditionalFormatting>
  <conditionalFormatting sqref="M11 M14 M17 M20 M23 M26 M29 M32">
    <cfRule type="expression" dxfId="35" priority="8" stopIfTrue="1">
      <formula>L11&lt;&gt;0</formula>
    </cfRule>
    <cfRule type="expression" dxfId="34" priority="9" stopIfTrue="1">
      <formula>$N11=1</formula>
    </cfRule>
  </conditionalFormatting>
  <conditionalFormatting sqref="L11 L14 L17 L20 L23 L26 L29 L32">
    <cfRule type="expression" dxfId="33" priority="10" stopIfTrue="1">
      <formula>M11&lt;&gt;0</formula>
    </cfRule>
    <cfRule type="expression" dxfId="32" priority="11" stopIfTrue="1">
      <formula>$N11=1</formula>
    </cfRule>
  </conditionalFormatting>
  <conditionalFormatting sqref="L12 L15 L18 L21 L24 L27 L30 L33">
    <cfRule type="expression" dxfId="31" priority="12" stopIfTrue="1">
      <formula>M11&lt;&gt;0</formula>
    </cfRule>
  </conditionalFormatting>
  <conditionalFormatting sqref="L13 L16 L19 L22 L25 L28 L31 L34">
    <cfRule type="expression" dxfId="30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headerFooter alignWithMargins="0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indexed="48"/>
  </sheetPr>
  <dimension ref="A1:BJ44"/>
  <sheetViews>
    <sheetView showGridLines="0" zoomScale="75" workbookViewId="0">
      <pane ySplit="10" topLeftCell="A11" activePane="bottomLeft" state="frozen"/>
      <selection pane="bottomLeft" activeCell="A11" sqref="A11:A13"/>
    </sheetView>
  </sheetViews>
  <sheetFormatPr defaultRowHeight="21"/>
  <cols>
    <col min="1" max="1" width="6.42578125" style="2796" customWidth="1"/>
    <col min="2" max="2" width="29.140625" style="2796" customWidth="1"/>
    <col min="3" max="3" width="25" style="2796" customWidth="1"/>
    <col min="4" max="4" width="18.5703125" style="2796" customWidth="1"/>
    <col min="5" max="5" width="10.42578125" style="2796" customWidth="1"/>
    <col min="6" max="10" width="6.28515625" style="2796" customWidth="1"/>
    <col min="11" max="11" width="18.140625" style="2796" customWidth="1"/>
    <col min="12" max="13" width="51.28515625" style="2796" customWidth="1"/>
    <col min="14" max="16" width="4.7109375" style="2796" hidden="1" customWidth="1"/>
    <col min="17" max="22" width="8.140625" style="2815" customWidth="1"/>
    <col min="23" max="23" width="8.140625" style="2816" customWidth="1"/>
    <col min="24" max="48" width="8.140625" style="2815" customWidth="1"/>
    <col min="49" max="62" width="9.85546875" style="2815" customWidth="1"/>
    <col min="63" max="16384" width="9.140625" style="2796"/>
  </cols>
  <sheetData>
    <row r="1" spans="1:62" s="1215" customFormat="1" ht="30" customHeight="1" thickBot="1">
      <c r="A1" s="2792"/>
      <c r="B1" s="2827" t="s">
        <v>2174</v>
      </c>
      <c r="C1" s="2793"/>
      <c r="D1" s="2794"/>
      <c r="E1" s="2794"/>
      <c r="F1" s="2794"/>
      <c r="G1" s="2794"/>
      <c r="H1" s="2794"/>
      <c r="I1" s="2794"/>
      <c r="J1" s="2794"/>
      <c r="K1" s="2794"/>
      <c r="L1" s="2794"/>
      <c r="M1" s="2795"/>
      <c r="Q1" s="1977"/>
      <c r="R1" s="1977"/>
      <c r="S1" s="1977"/>
      <c r="T1" s="1977"/>
      <c r="U1" s="1977"/>
      <c r="V1" s="1977"/>
      <c r="W1" s="1999"/>
      <c r="X1" s="1977"/>
      <c r="Y1" s="1977"/>
      <c r="Z1" s="1977"/>
      <c r="AA1" s="1977"/>
      <c r="AB1" s="1977"/>
      <c r="AC1" s="1977"/>
      <c r="AD1" s="1977"/>
      <c r="AE1" s="1977"/>
      <c r="AF1" s="1977"/>
      <c r="AG1" s="1977"/>
      <c r="AH1" s="1977"/>
      <c r="AI1" s="1977"/>
      <c r="AJ1" s="1977"/>
      <c r="AK1" s="1977"/>
      <c r="AL1" s="1977"/>
      <c r="AM1" s="1977"/>
      <c r="AN1" s="1977"/>
      <c r="AO1" s="1977"/>
      <c r="AP1" s="1977"/>
      <c r="AQ1" s="1977"/>
      <c r="AR1" s="1977"/>
      <c r="AS1" s="1977"/>
      <c r="AT1" s="1977"/>
      <c r="AU1" s="1977"/>
      <c r="AV1" s="1977"/>
      <c r="AW1" s="1977"/>
      <c r="AX1" s="1977"/>
      <c r="AY1" s="1977"/>
      <c r="AZ1" s="1977"/>
      <c r="BA1" s="1977"/>
      <c r="BB1" s="1977"/>
      <c r="BC1" s="1977"/>
      <c r="BD1" s="1977"/>
      <c r="BE1" s="1977"/>
      <c r="BF1" s="1977"/>
      <c r="BG1" s="1977"/>
      <c r="BH1" s="1977"/>
      <c r="BI1" s="1977"/>
      <c r="BJ1" s="1977"/>
    </row>
    <row r="2" spans="1:62" s="1215" customFormat="1" ht="14.25" hidden="1" customHeight="1">
      <c r="A2" s="2796"/>
      <c r="B2" s="2796"/>
      <c r="C2" s="2796"/>
      <c r="D2" s="2796"/>
      <c r="E2" s="2796"/>
      <c r="F2" s="2797"/>
      <c r="G2" s="2797"/>
      <c r="H2" s="2797"/>
      <c r="I2" s="2797"/>
      <c r="J2" s="2797"/>
      <c r="K2" s="2796"/>
      <c r="L2" s="2796"/>
      <c r="M2" s="2796"/>
      <c r="Q2" s="1977"/>
      <c r="R2" s="1977"/>
      <c r="S2" s="1977"/>
      <c r="T2" s="1977"/>
      <c r="U2" s="1977"/>
      <c r="V2" s="1977"/>
      <c r="W2" s="1999"/>
      <c r="X2" s="1977"/>
      <c r="Y2" s="1977"/>
      <c r="Z2" s="1977"/>
      <c r="AA2" s="1977"/>
      <c r="AB2" s="1977"/>
      <c r="AC2" s="1977"/>
      <c r="AD2" s="1977"/>
      <c r="AE2" s="1977"/>
      <c r="AF2" s="1977"/>
      <c r="AG2" s="1977"/>
      <c r="AH2" s="1977"/>
      <c r="AI2" s="1977"/>
      <c r="AJ2" s="1977"/>
      <c r="AK2" s="1977"/>
      <c r="AL2" s="1977"/>
      <c r="AM2" s="1977"/>
      <c r="AN2" s="1977"/>
      <c r="AO2" s="1977"/>
      <c r="AP2" s="1977"/>
      <c r="AQ2" s="1977"/>
      <c r="AR2" s="1977"/>
      <c r="AS2" s="1977"/>
      <c r="AT2" s="1977"/>
      <c r="AU2" s="1977"/>
      <c r="AV2" s="1977"/>
      <c r="AW2" s="1977"/>
      <c r="AX2" s="1977"/>
      <c r="AY2" s="1977"/>
      <c r="AZ2" s="1977"/>
      <c r="BA2" s="1977"/>
      <c r="BB2" s="1977"/>
      <c r="BC2" s="1977"/>
      <c r="BD2" s="1977"/>
      <c r="BE2" s="1977"/>
      <c r="BF2" s="1977"/>
      <c r="BG2" s="1977"/>
      <c r="BH2" s="1977"/>
      <c r="BI2" s="1977"/>
      <c r="BJ2" s="1977"/>
    </row>
    <row r="3" spans="1:62" s="2343" customFormat="1" ht="12" customHeight="1">
      <c r="A3" s="2798"/>
      <c r="B3" s="2798"/>
      <c r="C3" s="2798"/>
      <c r="D3" s="2799" t="str">
        <f>'B1'!D3</f>
        <v>มาตรฐาน</v>
      </c>
      <c r="E3" s="2799">
        <f>'B1'!E3</f>
        <v>100</v>
      </c>
      <c r="F3" s="2799" t="str">
        <f>'B1'!F3</f>
        <v>มฐ.</v>
      </c>
      <c r="G3" s="2800"/>
      <c r="H3" s="2800"/>
      <c r="I3" s="2801">
        <f>'B1'!I3</f>
        <v>0</v>
      </c>
      <c r="J3" s="2799">
        <f>'B1'!J3</f>
        <v>0</v>
      </c>
      <c r="K3" s="2798"/>
      <c r="L3" s="2798"/>
      <c r="M3" s="2798"/>
      <c r="Q3" s="2779"/>
      <c r="R3" s="2779"/>
      <c r="S3" s="2779"/>
      <c r="T3" s="2779"/>
      <c r="U3" s="2779"/>
      <c r="V3" s="2779"/>
      <c r="W3" s="2802"/>
      <c r="X3" s="2779"/>
      <c r="Y3" s="2779"/>
      <c r="Z3" s="2779"/>
      <c r="AA3" s="2779"/>
      <c r="AB3" s="2779"/>
      <c r="AC3" s="2779"/>
      <c r="AD3" s="2779"/>
      <c r="AE3" s="2779"/>
      <c r="AF3" s="2779"/>
      <c r="AG3" s="2779"/>
      <c r="AH3" s="2779"/>
      <c r="AI3" s="2779"/>
      <c r="AJ3" s="2779"/>
      <c r="AK3" s="2779"/>
      <c r="AL3" s="2779"/>
      <c r="AM3" s="2779"/>
      <c r="AN3" s="2779"/>
      <c r="AO3" s="2779"/>
      <c r="AP3" s="2779"/>
      <c r="AQ3" s="2779"/>
      <c r="AR3" s="2779"/>
      <c r="AS3" s="2779"/>
      <c r="AT3" s="2779"/>
      <c r="AU3" s="2779"/>
      <c r="AV3" s="2779"/>
      <c r="AW3" s="2779"/>
      <c r="AX3" s="2779"/>
      <c r="AY3" s="2779"/>
      <c r="AZ3" s="2779"/>
      <c r="BA3" s="2779"/>
      <c r="BB3" s="2779"/>
      <c r="BC3" s="2779"/>
      <c r="BD3" s="2779"/>
      <c r="BE3" s="2779"/>
      <c r="BF3" s="2779"/>
      <c r="BG3" s="2779"/>
      <c r="BH3" s="2779"/>
      <c r="BI3" s="2779"/>
      <c r="BJ3" s="2779"/>
    </row>
    <row r="4" spans="1:62" s="2343" customFormat="1" ht="12" customHeight="1">
      <c r="A4" s="2798"/>
      <c r="B4" s="3509" t="s">
        <v>901</v>
      </c>
      <c r="C4" s="2798"/>
      <c r="D4" s="2799" t="str">
        <f>'B1'!D4</f>
        <v>จุดเน้น สพฐ.</v>
      </c>
      <c r="E4" s="2799">
        <f>'B1'!E4</f>
        <v>200</v>
      </c>
      <c r="F4" s="2799" t="str">
        <f>'B1'!F4</f>
        <v>จุดเน้น สพฐ.</v>
      </c>
      <c r="G4" s="2800"/>
      <c r="H4" s="2800"/>
      <c r="I4" s="2801">
        <f>'B1'!I4</f>
        <v>201</v>
      </c>
      <c r="J4" s="2799" t="str">
        <f>'B1'!J4</f>
        <v>จุดเน้น สพฐ.ข้อที่ 1</v>
      </c>
      <c r="K4" s="2798"/>
      <c r="L4" s="2798"/>
      <c r="M4" s="2798"/>
      <c r="Q4" s="2779"/>
      <c r="R4" s="2779"/>
      <c r="S4" s="2779"/>
      <c r="T4" s="2779"/>
      <c r="U4" s="2779"/>
      <c r="V4" s="2779"/>
      <c r="W4" s="2802"/>
      <c r="X4" s="2779"/>
      <c r="Y4" s="2779"/>
      <c r="Z4" s="2779"/>
      <c r="AA4" s="2779"/>
      <c r="AB4" s="2779"/>
      <c r="AC4" s="2779"/>
      <c r="AD4" s="2779"/>
      <c r="AE4" s="2779"/>
      <c r="AF4" s="2779"/>
      <c r="AG4" s="2779"/>
      <c r="AH4" s="2779"/>
      <c r="AI4" s="2779"/>
      <c r="AJ4" s="2779"/>
      <c r="AK4" s="2779"/>
      <c r="AL4" s="2779"/>
      <c r="AM4" s="2779"/>
      <c r="AN4" s="2779"/>
      <c r="AO4" s="2779"/>
      <c r="AP4" s="2779"/>
      <c r="AQ4" s="2779"/>
      <c r="AR4" s="2779"/>
      <c r="AS4" s="2779"/>
      <c r="AT4" s="2779"/>
      <c r="AU4" s="2779"/>
      <c r="AV4" s="2779"/>
      <c r="AW4" s="2779"/>
      <c r="AX4" s="2779"/>
      <c r="AY4" s="2779"/>
      <c r="AZ4" s="2779"/>
      <c r="BA4" s="2779"/>
      <c r="BB4" s="2779"/>
      <c r="BC4" s="2779"/>
      <c r="BD4" s="2779"/>
      <c r="BE4" s="2779"/>
      <c r="BF4" s="2779"/>
      <c r="BG4" s="2779"/>
      <c r="BH4" s="2779"/>
      <c r="BI4" s="2779"/>
      <c r="BJ4" s="2779"/>
    </row>
    <row r="5" spans="1:62" s="2343" customFormat="1" ht="12" customHeight="1">
      <c r="A5" s="2798"/>
      <c r="B5" s="3509"/>
      <c r="C5" s="2798"/>
      <c r="D5" s="2799" t="str">
        <f>'B1'!D5</f>
        <v>กลยุทธ์ สพฐ.</v>
      </c>
      <c r="E5" s="2799">
        <f>'B1'!E5</f>
        <v>300</v>
      </c>
      <c r="F5" s="2799" t="str">
        <f>'B1'!F5</f>
        <v>กลยุทธ์ สพฐ.</v>
      </c>
      <c r="G5" s="2800"/>
      <c r="H5" s="2800"/>
      <c r="I5" s="2801">
        <f>'B1'!I5</f>
        <v>301</v>
      </c>
      <c r="J5" s="2799" t="str">
        <f>'B1'!J5</f>
        <v>กลยุทธ์ สพฐ.ข้อที่ 1</v>
      </c>
      <c r="K5" s="2798"/>
      <c r="L5" s="2798"/>
      <c r="M5" s="2798"/>
      <c r="Q5" s="2779"/>
      <c r="R5" s="2779"/>
      <c r="S5" s="2779"/>
      <c r="T5" s="2779"/>
      <c r="U5" s="2779"/>
      <c r="V5" s="2779"/>
      <c r="W5" s="2802"/>
      <c r="X5" s="2779"/>
      <c r="Y5" s="2779"/>
      <c r="Z5" s="2779"/>
      <c r="AA5" s="2779"/>
      <c r="AB5" s="2779"/>
      <c r="AC5" s="2779"/>
      <c r="AD5" s="2779"/>
      <c r="AE5" s="2779"/>
      <c r="AF5" s="2779"/>
      <c r="AG5" s="2779"/>
      <c r="AH5" s="2779"/>
      <c r="AI5" s="2779"/>
      <c r="AJ5" s="2779"/>
      <c r="AK5" s="2779"/>
      <c r="AL5" s="2779"/>
      <c r="AM5" s="2779"/>
      <c r="AN5" s="2779"/>
      <c r="AO5" s="2779"/>
      <c r="AP5" s="2779"/>
      <c r="AQ5" s="2779"/>
      <c r="AR5" s="2779"/>
      <c r="AS5" s="2779"/>
      <c r="AT5" s="2779"/>
      <c r="AU5" s="2779"/>
      <c r="AV5" s="2779"/>
      <c r="AW5" s="2779"/>
      <c r="AX5" s="2779"/>
      <c r="AY5" s="2779"/>
      <c r="AZ5" s="2779"/>
      <c r="BA5" s="2779"/>
      <c r="BB5" s="2779"/>
      <c r="BC5" s="2779"/>
      <c r="BD5" s="2779"/>
      <c r="BE5" s="2779"/>
      <c r="BF5" s="2779"/>
      <c r="BG5" s="2779"/>
      <c r="BH5" s="2779"/>
      <c r="BI5" s="2779"/>
      <c r="BJ5" s="2779"/>
    </row>
    <row r="6" spans="1:62" s="2343" customFormat="1" ht="12" customHeight="1">
      <c r="A6" s="2798"/>
      <c r="B6" s="2798"/>
      <c r="C6" s="2798"/>
      <c r="D6" s="2799" t="str">
        <f>'B1'!D6</f>
        <v>ปฎิรูปการศึกษา</v>
      </c>
      <c r="E6" s="2799">
        <f>'B1'!E6</f>
        <v>400</v>
      </c>
      <c r="F6" s="2799" t="str">
        <f>'B1'!F6</f>
        <v>ปฎิรูปการศึกษา</v>
      </c>
      <c r="G6" s="2800"/>
      <c r="H6" s="2800"/>
      <c r="I6" s="2801">
        <f>'B1'!I6</f>
        <v>401</v>
      </c>
      <c r="J6" s="2799" t="str">
        <f>'B1'!J6</f>
        <v>ปฎิรูปการศึกษาข้อที่ 1</v>
      </c>
      <c r="K6" s="2798"/>
      <c r="L6" s="2803"/>
      <c r="M6" s="2798"/>
      <c r="Q6" s="2779"/>
      <c r="R6" s="2779"/>
      <c r="S6" s="2779"/>
      <c r="T6" s="2779"/>
      <c r="U6" s="2779"/>
      <c r="V6" s="2779"/>
      <c r="W6" s="2802"/>
      <c r="X6" s="2779"/>
      <c r="Y6" s="2779"/>
      <c r="Z6" s="2779"/>
      <c r="AA6" s="2779"/>
      <c r="AB6" s="2779"/>
      <c r="AC6" s="2779"/>
      <c r="AD6" s="2779"/>
      <c r="AE6" s="2779"/>
      <c r="AF6" s="2779"/>
      <c r="AG6" s="2779"/>
      <c r="AH6" s="2779"/>
      <c r="AI6" s="2779"/>
      <c r="AJ6" s="2779"/>
      <c r="AK6" s="2779"/>
      <c r="AL6" s="2779"/>
      <c r="AM6" s="2779"/>
      <c r="AN6" s="2779"/>
      <c r="AO6" s="2779"/>
      <c r="AP6" s="2779"/>
      <c r="AQ6" s="2779"/>
      <c r="AR6" s="2779"/>
      <c r="AS6" s="2779"/>
      <c r="AT6" s="2779"/>
      <c r="AU6" s="2779"/>
      <c r="AV6" s="2779"/>
      <c r="AW6" s="2779"/>
      <c r="AX6" s="2779"/>
      <c r="AY6" s="2779"/>
      <c r="AZ6" s="2779"/>
      <c r="BA6" s="2779"/>
      <c r="BB6" s="2779"/>
      <c r="BC6" s="2779"/>
      <c r="BD6" s="2779"/>
      <c r="BE6" s="2779"/>
      <c r="BF6" s="2779"/>
      <c r="BG6" s="2779"/>
      <c r="BH6" s="2779"/>
      <c r="BI6" s="2779"/>
      <c r="BJ6" s="2779"/>
    </row>
    <row r="7" spans="1:62" s="2343" customFormat="1" ht="12" customHeight="1">
      <c r="A7" s="2798"/>
      <c r="B7" s="2798"/>
      <c r="C7" s="2798"/>
      <c r="D7" s="2799" t="str">
        <f>'B1'!D7</f>
        <v>กลยุทธ์ สพป.</v>
      </c>
      <c r="E7" s="2799">
        <f>'B1'!E7</f>
        <v>500</v>
      </c>
      <c r="F7" s="2799" t="str">
        <f>'B1'!F7</f>
        <v>กลยุทธ์ สพป.</v>
      </c>
      <c r="G7" s="2800"/>
      <c r="H7" s="2800"/>
      <c r="I7" s="2801">
        <f>'B1'!I7</f>
        <v>501</v>
      </c>
      <c r="J7" s="2799" t="str">
        <f>'B1'!J7</f>
        <v>กลยุทธ์ สพป.</v>
      </c>
      <c r="K7" s="2798"/>
      <c r="L7" s="2803" t="s">
        <v>1135</v>
      </c>
      <c r="M7" s="2804"/>
      <c r="Q7" s="2779"/>
      <c r="R7" s="2779"/>
      <c r="S7" s="2779"/>
      <c r="T7" s="2779"/>
      <c r="U7" s="2779"/>
      <c r="V7" s="2779"/>
      <c r="W7" s="2802"/>
      <c r="X7" s="2779"/>
      <c r="Y7" s="2779"/>
      <c r="Z7" s="2779"/>
      <c r="AA7" s="2779"/>
      <c r="AB7" s="2779"/>
      <c r="AC7" s="2779"/>
      <c r="AD7" s="2779"/>
      <c r="AE7" s="2779"/>
      <c r="AF7" s="2779"/>
      <c r="AG7" s="2779"/>
      <c r="AH7" s="2779"/>
      <c r="AI7" s="2779"/>
      <c r="AJ7" s="2779"/>
      <c r="AK7" s="2779"/>
      <c r="AL7" s="2779"/>
      <c r="AM7" s="2779"/>
      <c r="AN7" s="2779"/>
      <c r="AO7" s="2779"/>
      <c r="AP7" s="2779"/>
      <c r="AQ7" s="2779"/>
      <c r="AR7" s="2779"/>
      <c r="AS7" s="2779"/>
      <c r="AT7" s="2779"/>
      <c r="AU7" s="2779"/>
      <c r="AV7" s="2779"/>
      <c r="AW7" s="2779"/>
      <c r="AX7" s="2779"/>
      <c r="AY7" s="2779"/>
      <c r="AZ7" s="2779"/>
      <c r="BA7" s="2779"/>
      <c r="BB7" s="2779"/>
      <c r="BC7" s="2779"/>
      <c r="BD7" s="2779"/>
      <c r="BE7" s="2779"/>
      <c r="BF7" s="2779"/>
      <c r="BG7" s="2779"/>
      <c r="BH7" s="2779"/>
      <c r="BI7" s="2779"/>
      <c r="BJ7" s="2779"/>
    </row>
    <row r="8" spans="1:62" s="1215" customFormat="1" ht="15.75" customHeight="1">
      <c r="A8" s="1537">
        <f>MAX(A11:A35)</f>
        <v>0</v>
      </c>
      <c r="B8" s="1536" t="s">
        <v>2259</v>
      </c>
      <c r="C8" s="1536"/>
      <c r="D8" s="1536"/>
      <c r="E8" s="1536"/>
      <c r="F8" s="2805"/>
      <c r="G8" s="2805"/>
      <c r="H8" s="2805"/>
      <c r="I8" s="2805"/>
      <c r="J8" s="2805"/>
      <c r="K8" s="2806" t="s">
        <v>2261</v>
      </c>
      <c r="L8" s="1533" t="s">
        <v>2262</v>
      </c>
      <c r="M8" s="1533"/>
      <c r="Q8" s="1977"/>
      <c r="R8" s="1977"/>
      <c r="S8" s="1977"/>
      <c r="T8" s="1977"/>
      <c r="U8" s="1977"/>
      <c r="V8" s="1977"/>
      <c r="W8" s="1999"/>
      <c r="X8" s="1977"/>
      <c r="Y8" s="1977"/>
      <c r="Z8" s="1977"/>
      <c r="AA8" s="1977"/>
      <c r="AB8" s="1977"/>
      <c r="AC8" s="1977"/>
      <c r="AD8" s="1977"/>
      <c r="AE8" s="1977"/>
      <c r="AF8" s="1977"/>
      <c r="AG8" s="1977"/>
      <c r="AH8" s="1977"/>
      <c r="AI8" s="1977"/>
      <c r="AJ8" s="1977"/>
      <c r="AK8" s="1977"/>
      <c r="AL8" s="1977"/>
      <c r="AM8" s="1977"/>
      <c r="AN8" s="1977"/>
      <c r="AO8" s="1977"/>
      <c r="AP8" s="1977"/>
      <c r="AQ8" s="1977"/>
      <c r="AR8" s="1977"/>
      <c r="AS8" s="1977"/>
      <c r="AT8" s="1977"/>
      <c r="AU8" s="1977"/>
      <c r="AV8" s="1977"/>
      <c r="AW8" s="1977"/>
      <c r="AX8" s="1977"/>
      <c r="AY8" s="1977"/>
      <c r="AZ8" s="1977"/>
      <c r="BA8" s="1977"/>
      <c r="BB8" s="1977"/>
      <c r="BC8" s="1977"/>
      <c r="BD8" s="1977"/>
      <c r="BE8" s="1977"/>
      <c r="BF8" s="1977"/>
      <c r="BG8" s="1977"/>
      <c r="BH8" s="1977"/>
      <c r="BI8" s="1977"/>
      <c r="BJ8" s="1977"/>
    </row>
    <row r="9" spans="1:62" s="1215" customFormat="1" ht="15.75" customHeight="1">
      <c r="A9" s="2807" t="s">
        <v>2263</v>
      </c>
      <c r="B9" s="2807" t="s">
        <v>2264</v>
      </c>
      <c r="C9" s="2807" t="s">
        <v>1243</v>
      </c>
      <c r="D9" s="2807" t="s">
        <v>1244</v>
      </c>
      <c r="E9" s="2808" t="s">
        <v>1245</v>
      </c>
      <c r="F9" s="2809" t="s">
        <v>1246</v>
      </c>
      <c r="G9" s="2810"/>
      <c r="H9" s="2810"/>
      <c r="I9" s="2810"/>
      <c r="J9" s="2810"/>
      <c r="K9" s="2811" t="s">
        <v>1247</v>
      </c>
      <c r="L9" s="3279" t="s">
        <v>1248</v>
      </c>
      <c r="M9" s="3279" t="s">
        <v>1249</v>
      </c>
      <c r="Q9" s="1977"/>
      <c r="R9" s="1977"/>
      <c r="S9" s="1977"/>
      <c r="T9" s="1977"/>
      <c r="U9" s="1977"/>
      <c r="V9" s="1977"/>
      <c r="W9" s="1999"/>
      <c r="X9" s="1977"/>
      <c r="Y9" s="1977"/>
      <c r="Z9" s="1977"/>
      <c r="AA9" s="1977"/>
      <c r="AB9" s="1977"/>
      <c r="AC9" s="1977"/>
      <c r="AD9" s="1977"/>
      <c r="AE9" s="1977"/>
      <c r="AF9" s="1977"/>
      <c r="AG9" s="1977"/>
      <c r="AH9" s="1977"/>
      <c r="AI9" s="1977"/>
      <c r="AJ9" s="1977"/>
      <c r="AK9" s="1977"/>
      <c r="AL9" s="1977"/>
      <c r="AM9" s="1977"/>
      <c r="AN9" s="1977"/>
      <c r="AO9" s="1977"/>
      <c r="AP9" s="1977"/>
      <c r="AQ9" s="1977"/>
      <c r="AR9" s="1977"/>
      <c r="AS9" s="1977"/>
      <c r="AT9" s="1977"/>
      <c r="AU9" s="1977"/>
      <c r="AV9" s="1977"/>
      <c r="AW9" s="1977"/>
      <c r="AX9" s="1977"/>
      <c r="AY9" s="1977"/>
      <c r="AZ9" s="1977"/>
      <c r="BA9" s="1977"/>
      <c r="BB9" s="1977"/>
      <c r="BC9" s="1977"/>
      <c r="BD9" s="1977"/>
      <c r="BE9" s="1977"/>
      <c r="BF9" s="1977"/>
      <c r="BG9" s="1977"/>
      <c r="BH9" s="1977"/>
      <c r="BI9" s="1977"/>
      <c r="BJ9" s="1977"/>
    </row>
    <row r="10" spans="1:62" s="1215" customFormat="1" ht="15.75" customHeight="1">
      <c r="A10" s="2807" t="s">
        <v>1251</v>
      </c>
      <c r="B10" s="2807"/>
      <c r="C10" s="2807"/>
      <c r="D10" s="2807" t="s">
        <v>1252</v>
      </c>
      <c r="E10" s="2807" t="s">
        <v>1253</v>
      </c>
      <c r="F10" s="2807" t="s">
        <v>2256</v>
      </c>
      <c r="G10" s="2807" t="s">
        <v>2256</v>
      </c>
      <c r="H10" s="2807" t="s">
        <v>2256</v>
      </c>
      <c r="I10" s="2807" t="s">
        <v>2256</v>
      </c>
      <c r="J10" s="2807" t="s">
        <v>2256</v>
      </c>
      <c r="K10" s="2811" t="s">
        <v>1252</v>
      </c>
      <c r="L10" s="3279" t="s">
        <v>1254</v>
      </c>
      <c r="M10" s="3279" t="s">
        <v>1255</v>
      </c>
      <c r="Q10" s="1977"/>
      <c r="R10" s="1977"/>
      <c r="S10" s="1977"/>
      <c r="T10" s="1977"/>
      <c r="U10" s="1977"/>
      <c r="V10" s="1977"/>
      <c r="W10" s="1999"/>
      <c r="X10" s="1977"/>
      <c r="Y10" s="1977"/>
      <c r="Z10" s="1977"/>
      <c r="AA10" s="1977"/>
      <c r="AB10" s="1977"/>
      <c r="AC10" s="1977"/>
      <c r="AD10" s="1977"/>
      <c r="AE10" s="1977"/>
      <c r="AF10" s="1977"/>
      <c r="AG10" s="1977"/>
      <c r="AH10" s="1977"/>
      <c r="AI10" s="1977"/>
      <c r="AJ10" s="1977"/>
      <c r="AK10" s="1977"/>
      <c r="AL10" s="1977"/>
      <c r="AM10" s="1977"/>
      <c r="AN10" s="1977"/>
      <c r="AO10" s="1977"/>
      <c r="AP10" s="1977"/>
      <c r="AQ10" s="1977"/>
      <c r="AR10" s="1977"/>
      <c r="AS10" s="1977"/>
      <c r="AT10" s="1977"/>
      <c r="AU10" s="1977"/>
      <c r="AV10" s="1977"/>
      <c r="AW10" s="1977"/>
      <c r="AX10" s="1977"/>
      <c r="AY10" s="1977"/>
      <c r="AZ10" s="1977"/>
      <c r="BA10" s="1977"/>
      <c r="BB10" s="1977"/>
      <c r="BC10" s="1977"/>
      <c r="BD10" s="1977"/>
      <c r="BE10" s="1977"/>
      <c r="BF10" s="1977"/>
      <c r="BG10" s="1977"/>
      <c r="BH10" s="1977"/>
      <c r="BI10" s="1977"/>
      <c r="BJ10" s="1977"/>
    </row>
    <row r="11" spans="1:62" ht="16.5" customHeight="1">
      <c r="A11" s="3506"/>
      <c r="B11" s="2812"/>
      <c r="C11" s="2812"/>
      <c r="D11" s="2812"/>
      <c r="E11" s="3507"/>
      <c r="F11" s="3508"/>
      <c r="G11" s="3508"/>
      <c r="H11" s="3508"/>
      <c r="I11" s="3508"/>
      <c r="J11" s="3508"/>
      <c r="K11" s="2813"/>
      <c r="L11" s="2814"/>
      <c r="M11" s="2814"/>
      <c r="N11" s="2796">
        <v>1</v>
      </c>
      <c r="O11" s="2796">
        <v>1</v>
      </c>
      <c r="P11" s="2796">
        <v>1</v>
      </c>
      <c r="Y11" s="2817"/>
      <c r="AZ11" s="2817"/>
      <c r="BG11" s="2817"/>
    </row>
    <row r="12" spans="1:62" ht="16.5" customHeight="1">
      <c r="A12" s="3506"/>
      <c r="B12" s="2812"/>
      <c r="C12" s="2812"/>
      <c r="D12" s="2812"/>
      <c r="E12" s="3507"/>
      <c r="F12" s="3508"/>
      <c r="G12" s="3508"/>
      <c r="H12" s="3508"/>
      <c r="I12" s="3508"/>
      <c r="J12" s="3508"/>
      <c r="K12" s="2813"/>
      <c r="L12" s="2814"/>
      <c r="M12" s="2814"/>
      <c r="N12" s="2796">
        <v>0</v>
      </c>
      <c r="O12" s="2796">
        <v>1</v>
      </c>
      <c r="P12" s="2796">
        <v>1</v>
      </c>
      <c r="Y12" s="2817"/>
      <c r="AZ12" s="2817"/>
      <c r="BG12" s="2817"/>
    </row>
    <row r="13" spans="1:62" ht="16.5" customHeight="1">
      <c r="A13" s="3506"/>
      <c r="B13" s="2812"/>
      <c r="C13" s="2812"/>
      <c r="D13" s="2812"/>
      <c r="E13" s="3507"/>
      <c r="F13" s="3508"/>
      <c r="G13" s="3508"/>
      <c r="H13" s="3508"/>
      <c r="I13" s="3508"/>
      <c r="J13" s="3508"/>
      <c r="K13" s="2813"/>
      <c r="L13" s="2814"/>
      <c r="M13" s="2814"/>
      <c r="N13" s="2796">
        <v>0</v>
      </c>
      <c r="O13" s="2796">
        <v>1</v>
      </c>
      <c r="P13" s="2796">
        <v>1</v>
      </c>
      <c r="Y13" s="2817"/>
      <c r="AZ13" s="2817"/>
      <c r="BG13" s="2817"/>
    </row>
    <row r="14" spans="1:62" ht="16.5" customHeight="1">
      <c r="A14" s="3506"/>
      <c r="B14" s="2812"/>
      <c r="C14" s="2812"/>
      <c r="D14" s="2812"/>
      <c r="E14" s="3507"/>
      <c r="F14" s="3508"/>
      <c r="G14" s="3508"/>
      <c r="H14" s="3508"/>
      <c r="I14" s="3508"/>
      <c r="J14" s="3508"/>
      <c r="K14" s="2813"/>
      <c r="L14" s="2814"/>
      <c r="M14" s="2814"/>
      <c r="N14" s="2796">
        <v>1</v>
      </c>
      <c r="O14" s="2796">
        <v>2</v>
      </c>
      <c r="P14" s="2796">
        <v>2</v>
      </c>
      <c r="Y14" s="2817"/>
      <c r="AZ14" s="2817"/>
      <c r="BG14" s="2817"/>
    </row>
    <row r="15" spans="1:62" ht="16.5" customHeight="1">
      <c r="A15" s="3506"/>
      <c r="B15" s="2812"/>
      <c r="C15" s="2812"/>
      <c r="D15" s="2812"/>
      <c r="E15" s="3507"/>
      <c r="F15" s="3508"/>
      <c r="G15" s="3508"/>
      <c r="H15" s="3508"/>
      <c r="I15" s="3508"/>
      <c r="J15" s="3508"/>
      <c r="K15" s="2813"/>
      <c r="L15" s="2814"/>
      <c r="M15" s="2814"/>
      <c r="N15" s="2796">
        <v>0</v>
      </c>
      <c r="O15" s="2796">
        <v>2</v>
      </c>
      <c r="P15" s="2796">
        <v>2</v>
      </c>
      <c r="Y15" s="2817"/>
      <c r="AZ15" s="2817"/>
      <c r="BG15" s="2817"/>
    </row>
    <row r="16" spans="1:62" ht="16.5" customHeight="1">
      <c r="A16" s="3506"/>
      <c r="B16" s="2812"/>
      <c r="C16" s="2812"/>
      <c r="D16" s="2812"/>
      <c r="E16" s="3507"/>
      <c r="F16" s="3508"/>
      <c r="G16" s="3508"/>
      <c r="H16" s="3508"/>
      <c r="I16" s="3508"/>
      <c r="J16" s="3508"/>
      <c r="K16" s="2813"/>
      <c r="L16" s="2814"/>
      <c r="M16" s="2814"/>
      <c r="N16" s="2796">
        <v>0</v>
      </c>
      <c r="O16" s="2796">
        <v>2</v>
      </c>
      <c r="P16" s="2796">
        <v>2</v>
      </c>
      <c r="Y16" s="2817"/>
      <c r="AZ16" s="2817"/>
      <c r="BG16" s="2817"/>
    </row>
    <row r="17" spans="1:59" ht="16.5" customHeight="1">
      <c r="A17" s="3506"/>
      <c r="B17" s="2812"/>
      <c r="C17" s="2812"/>
      <c r="D17" s="2812"/>
      <c r="E17" s="3507"/>
      <c r="F17" s="3508"/>
      <c r="G17" s="3508"/>
      <c r="H17" s="3508"/>
      <c r="I17" s="3508"/>
      <c r="J17" s="3508"/>
      <c r="K17" s="2813"/>
      <c r="L17" s="2814"/>
      <c r="M17" s="2814"/>
      <c r="N17" s="2796">
        <v>1</v>
      </c>
      <c r="O17" s="2796">
        <v>3</v>
      </c>
      <c r="P17" s="2796">
        <v>1</v>
      </c>
      <c r="Y17" s="2817"/>
      <c r="AZ17" s="2817"/>
      <c r="BG17" s="2817"/>
    </row>
    <row r="18" spans="1:59" ht="16.5" customHeight="1">
      <c r="A18" s="3506"/>
      <c r="B18" s="2812"/>
      <c r="C18" s="2812"/>
      <c r="D18" s="2812"/>
      <c r="E18" s="3507"/>
      <c r="F18" s="3508"/>
      <c r="G18" s="3508"/>
      <c r="H18" s="3508"/>
      <c r="I18" s="3508"/>
      <c r="J18" s="3508"/>
      <c r="K18" s="2813"/>
      <c r="L18" s="2814"/>
      <c r="M18" s="2814"/>
      <c r="N18" s="2796">
        <v>0</v>
      </c>
      <c r="O18" s="2796">
        <v>3</v>
      </c>
      <c r="P18" s="2796">
        <v>1</v>
      </c>
      <c r="Y18" s="2817"/>
      <c r="AZ18" s="2817"/>
      <c r="BG18" s="2817"/>
    </row>
    <row r="19" spans="1:59" ht="16.5" customHeight="1">
      <c r="A19" s="3506"/>
      <c r="B19" s="2812"/>
      <c r="C19" s="2812"/>
      <c r="D19" s="2812"/>
      <c r="E19" s="3507"/>
      <c r="F19" s="3508"/>
      <c r="G19" s="3508"/>
      <c r="H19" s="3508"/>
      <c r="I19" s="3508"/>
      <c r="J19" s="3508"/>
      <c r="K19" s="2813"/>
      <c r="L19" s="2814"/>
      <c r="M19" s="2814"/>
      <c r="N19" s="2796">
        <v>0</v>
      </c>
      <c r="O19" s="2796">
        <v>3</v>
      </c>
      <c r="P19" s="2796">
        <v>1</v>
      </c>
      <c r="Y19" s="2817"/>
      <c r="Z19" s="2818"/>
      <c r="AA19" s="2818"/>
      <c r="AZ19" s="2817"/>
      <c r="BG19" s="2817"/>
    </row>
    <row r="20" spans="1:59" ht="16.5" customHeight="1">
      <c r="A20" s="3506"/>
      <c r="B20" s="2812"/>
      <c r="C20" s="2812"/>
      <c r="D20" s="2812"/>
      <c r="E20" s="3507"/>
      <c r="F20" s="3508"/>
      <c r="G20" s="3508"/>
      <c r="H20" s="3508"/>
      <c r="I20" s="3508"/>
      <c r="J20" s="3508"/>
      <c r="K20" s="2813"/>
      <c r="L20" s="2814"/>
      <c r="M20" s="2814"/>
      <c r="N20" s="2796">
        <v>1</v>
      </c>
      <c r="O20" s="2796">
        <v>4</v>
      </c>
      <c r="P20" s="2796">
        <v>2</v>
      </c>
      <c r="Y20" s="2817"/>
      <c r="Z20" s="2818"/>
      <c r="AA20" s="2818"/>
      <c r="AZ20" s="2817"/>
      <c r="BG20" s="2817"/>
    </row>
    <row r="21" spans="1:59" ht="16.5" customHeight="1">
      <c r="A21" s="3506"/>
      <c r="B21" s="2812"/>
      <c r="C21" s="2812"/>
      <c r="D21" s="2812"/>
      <c r="E21" s="3507"/>
      <c r="F21" s="3508"/>
      <c r="G21" s="3508"/>
      <c r="H21" s="3508"/>
      <c r="I21" s="3508"/>
      <c r="J21" s="3508"/>
      <c r="K21" s="2813"/>
      <c r="L21" s="2814"/>
      <c r="M21" s="2814"/>
      <c r="N21" s="2796">
        <v>0</v>
      </c>
      <c r="O21" s="2796">
        <v>4</v>
      </c>
      <c r="P21" s="2796">
        <v>2</v>
      </c>
      <c r="Y21" s="2817"/>
      <c r="Z21" s="2818"/>
      <c r="AA21" s="2818"/>
      <c r="AZ21" s="2817"/>
      <c r="BG21" s="2817"/>
    </row>
    <row r="22" spans="1:59" ht="16.5" customHeight="1">
      <c r="A22" s="3506"/>
      <c r="B22" s="2812"/>
      <c r="C22" s="2812"/>
      <c r="D22" s="2812"/>
      <c r="E22" s="3507"/>
      <c r="F22" s="3508"/>
      <c r="G22" s="3508"/>
      <c r="H22" s="3508"/>
      <c r="I22" s="3508"/>
      <c r="J22" s="3508"/>
      <c r="K22" s="2813"/>
      <c r="L22" s="2814"/>
      <c r="M22" s="2814"/>
      <c r="N22" s="2796">
        <v>0</v>
      </c>
      <c r="O22" s="2796">
        <v>4</v>
      </c>
      <c r="P22" s="2796">
        <v>2</v>
      </c>
      <c r="Y22" s="2817"/>
      <c r="Z22" s="2818"/>
      <c r="AA22" s="2818"/>
      <c r="AZ22" s="2817"/>
      <c r="BG22" s="2817"/>
    </row>
    <row r="23" spans="1:59" ht="16.5" customHeight="1">
      <c r="A23" s="3506"/>
      <c r="B23" s="2812"/>
      <c r="C23" s="2812"/>
      <c r="D23" s="2812"/>
      <c r="E23" s="3507"/>
      <c r="F23" s="3508"/>
      <c r="G23" s="3508"/>
      <c r="H23" s="3508"/>
      <c r="I23" s="3508"/>
      <c r="J23" s="3508"/>
      <c r="K23" s="2813"/>
      <c r="L23" s="2814"/>
      <c r="M23" s="2814"/>
      <c r="N23" s="2796">
        <v>1</v>
      </c>
      <c r="O23" s="2796">
        <v>5</v>
      </c>
      <c r="P23" s="2796">
        <v>1</v>
      </c>
      <c r="Y23" s="2817"/>
      <c r="Z23" s="2818"/>
      <c r="AA23" s="2818"/>
      <c r="AZ23" s="2817"/>
      <c r="BG23" s="2817"/>
    </row>
    <row r="24" spans="1:59" ht="16.5" customHeight="1">
      <c r="A24" s="3506"/>
      <c r="B24" s="2812"/>
      <c r="C24" s="2812"/>
      <c r="D24" s="2812"/>
      <c r="E24" s="3507"/>
      <c r="F24" s="3508"/>
      <c r="G24" s="3508"/>
      <c r="H24" s="3508"/>
      <c r="I24" s="3508"/>
      <c r="J24" s="3508"/>
      <c r="K24" s="2813"/>
      <c r="L24" s="2814"/>
      <c r="M24" s="2814"/>
      <c r="N24" s="2796">
        <v>0</v>
      </c>
      <c r="O24" s="2796">
        <v>5</v>
      </c>
      <c r="P24" s="2796">
        <v>1</v>
      </c>
      <c r="Y24" s="2817"/>
      <c r="Z24" s="2818"/>
      <c r="AA24" s="2818"/>
      <c r="AZ24" s="2817"/>
      <c r="BG24" s="2817"/>
    </row>
    <row r="25" spans="1:59" ht="16.5" customHeight="1">
      <c r="A25" s="3506"/>
      <c r="B25" s="2812"/>
      <c r="C25" s="2812"/>
      <c r="D25" s="2812"/>
      <c r="E25" s="3507"/>
      <c r="F25" s="3508"/>
      <c r="G25" s="3508"/>
      <c r="H25" s="3508"/>
      <c r="I25" s="3508"/>
      <c r="J25" s="3508"/>
      <c r="K25" s="2813"/>
      <c r="L25" s="2814"/>
      <c r="M25" s="2814"/>
      <c r="N25" s="2796">
        <v>0</v>
      </c>
      <c r="O25" s="2796">
        <v>5</v>
      </c>
      <c r="P25" s="2796">
        <v>1</v>
      </c>
      <c r="Y25" s="2817"/>
      <c r="Z25" s="2818"/>
      <c r="AA25" s="2818"/>
      <c r="AZ25" s="2817"/>
      <c r="BG25" s="2817"/>
    </row>
    <row r="26" spans="1:59" ht="16.5" customHeight="1">
      <c r="A26" s="3506"/>
      <c r="B26" s="2812"/>
      <c r="C26" s="2812"/>
      <c r="D26" s="2812"/>
      <c r="E26" s="3507"/>
      <c r="F26" s="3508"/>
      <c r="G26" s="3508"/>
      <c r="H26" s="3508"/>
      <c r="I26" s="3508"/>
      <c r="J26" s="3508"/>
      <c r="K26" s="2813"/>
      <c r="L26" s="2814"/>
      <c r="M26" s="2814"/>
      <c r="N26" s="2796">
        <v>1</v>
      </c>
      <c r="O26" s="2796">
        <v>6</v>
      </c>
      <c r="P26" s="2796">
        <v>2</v>
      </c>
      <c r="Y26" s="2817"/>
      <c r="Z26" s="2818"/>
      <c r="AA26" s="2818"/>
      <c r="AZ26" s="2817"/>
      <c r="BG26" s="2817"/>
    </row>
    <row r="27" spans="1:59" ht="16.5" customHeight="1">
      <c r="A27" s="3506"/>
      <c r="B27" s="2812"/>
      <c r="C27" s="2812"/>
      <c r="D27" s="2812"/>
      <c r="E27" s="3507"/>
      <c r="F27" s="3508"/>
      <c r="G27" s="3508"/>
      <c r="H27" s="3508"/>
      <c r="I27" s="3508"/>
      <c r="J27" s="3508"/>
      <c r="K27" s="2813"/>
      <c r="L27" s="2814"/>
      <c r="M27" s="2814"/>
      <c r="N27" s="2796">
        <v>0</v>
      </c>
      <c r="O27" s="2796">
        <v>6</v>
      </c>
      <c r="P27" s="2796">
        <v>2</v>
      </c>
      <c r="Y27" s="2817"/>
      <c r="Z27" s="2818"/>
      <c r="AA27" s="2818"/>
      <c r="AZ27" s="2817"/>
      <c r="BG27" s="2817"/>
    </row>
    <row r="28" spans="1:59" ht="16.5" customHeight="1">
      <c r="A28" s="3506"/>
      <c r="B28" s="2812"/>
      <c r="C28" s="2812"/>
      <c r="D28" s="2812"/>
      <c r="E28" s="3507"/>
      <c r="F28" s="3508"/>
      <c r="G28" s="3508"/>
      <c r="H28" s="3508"/>
      <c r="I28" s="3508"/>
      <c r="J28" s="3508"/>
      <c r="K28" s="2813"/>
      <c r="L28" s="2814"/>
      <c r="M28" s="2814"/>
      <c r="N28" s="2796">
        <v>0</v>
      </c>
      <c r="O28" s="2796">
        <v>6</v>
      </c>
      <c r="P28" s="2796">
        <v>2</v>
      </c>
      <c r="Y28" s="2817"/>
      <c r="Z28" s="2818"/>
      <c r="AA28" s="2818"/>
      <c r="AZ28" s="2817"/>
      <c r="BG28" s="2817"/>
    </row>
    <row r="29" spans="1:59" ht="16.5" customHeight="1">
      <c r="A29" s="3506"/>
      <c r="B29" s="2812"/>
      <c r="C29" s="2812"/>
      <c r="D29" s="2812"/>
      <c r="E29" s="3507"/>
      <c r="F29" s="3508"/>
      <c r="G29" s="3508"/>
      <c r="H29" s="3508"/>
      <c r="I29" s="3508"/>
      <c r="J29" s="3508"/>
      <c r="K29" s="2813"/>
      <c r="L29" s="2814"/>
      <c r="M29" s="2814"/>
      <c r="N29" s="2796">
        <v>1</v>
      </c>
      <c r="O29" s="2796">
        <v>7</v>
      </c>
      <c r="P29" s="2796">
        <v>1</v>
      </c>
      <c r="Y29" s="2817"/>
      <c r="Z29" s="2818"/>
      <c r="AA29" s="2818"/>
      <c r="AZ29" s="2817"/>
      <c r="BG29" s="2817"/>
    </row>
    <row r="30" spans="1:59" ht="16.5" customHeight="1">
      <c r="A30" s="3506"/>
      <c r="B30" s="2812"/>
      <c r="C30" s="2812"/>
      <c r="D30" s="2812"/>
      <c r="E30" s="3507"/>
      <c r="F30" s="3508"/>
      <c r="G30" s="3508"/>
      <c r="H30" s="3508"/>
      <c r="I30" s="3508"/>
      <c r="J30" s="3508"/>
      <c r="K30" s="2813"/>
      <c r="L30" s="2814"/>
      <c r="M30" s="2814"/>
      <c r="N30" s="2796">
        <v>0</v>
      </c>
      <c r="O30" s="2796">
        <v>7</v>
      </c>
      <c r="P30" s="2796">
        <v>1</v>
      </c>
      <c r="Y30" s="2817"/>
      <c r="Z30" s="2818"/>
      <c r="AA30" s="2818"/>
      <c r="AZ30" s="2817"/>
      <c r="BG30" s="2817"/>
    </row>
    <row r="31" spans="1:59" ht="16.5" customHeight="1">
      <c r="A31" s="3506"/>
      <c r="B31" s="2812"/>
      <c r="C31" s="2812"/>
      <c r="D31" s="2812"/>
      <c r="E31" s="3507"/>
      <c r="F31" s="3508"/>
      <c r="G31" s="3508"/>
      <c r="H31" s="3508"/>
      <c r="I31" s="3508"/>
      <c r="J31" s="3508"/>
      <c r="K31" s="2813"/>
      <c r="L31" s="2814"/>
      <c r="M31" s="2814"/>
      <c r="N31" s="2796">
        <v>0</v>
      </c>
      <c r="O31" s="2796">
        <v>7</v>
      </c>
      <c r="P31" s="2796">
        <v>1</v>
      </c>
      <c r="Y31" s="2817"/>
      <c r="Z31" s="2818"/>
      <c r="AA31" s="2818"/>
      <c r="AZ31" s="2817"/>
      <c r="BG31" s="2817"/>
    </row>
    <row r="32" spans="1:59" ht="16.5" customHeight="1">
      <c r="A32" s="3506"/>
      <c r="B32" s="2812"/>
      <c r="C32" s="2812"/>
      <c r="D32" s="2812"/>
      <c r="E32" s="3507"/>
      <c r="F32" s="3508"/>
      <c r="G32" s="3508"/>
      <c r="H32" s="3508"/>
      <c r="I32" s="3508"/>
      <c r="J32" s="3508"/>
      <c r="K32" s="2813"/>
      <c r="L32" s="2814"/>
      <c r="M32" s="2814"/>
      <c r="N32" s="2796">
        <v>1</v>
      </c>
      <c r="O32" s="2796">
        <v>8</v>
      </c>
      <c r="P32" s="2796">
        <v>2</v>
      </c>
      <c r="Y32" s="2817"/>
      <c r="Z32" s="2818"/>
      <c r="AA32" s="2818"/>
      <c r="AZ32" s="2817"/>
      <c r="BG32" s="2817"/>
    </row>
    <row r="33" spans="1:59" ht="16.5" customHeight="1">
      <c r="A33" s="3506"/>
      <c r="B33" s="2812"/>
      <c r="C33" s="2812"/>
      <c r="D33" s="2812"/>
      <c r="E33" s="3507"/>
      <c r="F33" s="3508"/>
      <c r="G33" s="3508"/>
      <c r="H33" s="3508"/>
      <c r="I33" s="3508"/>
      <c r="J33" s="3508"/>
      <c r="K33" s="2813"/>
      <c r="L33" s="2814"/>
      <c r="M33" s="2814"/>
      <c r="N33" s="2796">
        <v>0</v>
      </c>
      <c r="O33" s="2796">
        <v>8</v>
      </c>
      <c r="P33" s="2796">
        <v>2</v>
      </c>
      <c r="Y33" s="2817"/>
      <c r="Z33" s="2818"/>
      <c r="AA33" s="2818"/>
      <c r="AZ33" s="2817"/>
      <c r="BG33" s="2817"/>
    </row>
    <row r="34" spans="1:59" ht="16.5" customHeight="1">
      <c r="A34" s="3506"/>
      <c r="B34" s="2812"/>
      <c r="C34" s="2812"/>
      <c r="D34" s="2812"/>
      <c r="E34" s="3507"/>
      <c r="F34" s="3508"/>
      <c r="G34" s="3508"/>
      <c r="H34" s="3508"/>
      <c r="I34" s="3508"/>
      <c r="J34" s="3508"/>
      <c r="K34" s="2813"/>
      <c r="L34" s="2814"/>
      <c r="M34" s="2814"/>
      <c r="N34" s="2796">
        <v>0</v>
      </c>
      <c r="O34" s="2796">
        <v>8</v>
      </c>
      <c r="P34" s="2796">
        <v>2</v>
      </c>
      <c r="Y34" s="2817"/>
      <c r="Z34" s="2818"/>
      <c r="AA34" s="2818"/>
      <c r="AZ34" s="2817"/>
      <c r="BG34" s="2817"/>
    </row>
    <row r="35" spans="1:59" ht="16.5" customHeight="1">
      <c r="A35" s="2819"/>
      <c r="B35" s="2820"/>
      <c r="C35" s="2820"/>
      <c r="D35" s="2820"/>
      <c r="E35" s="2820"/>
      <c r="F35" s="2821"/>
      <c r="G35" s="2821"/>
      <c r="H35" s="2821"/>
      <c r="I35" s="2821"/>
      <c r="J35" s="2821"/>
      <c r="K35" s="2822"/>
      <c r="L35" s="2823"/>
      <c r="M35" s="2823"/>
      <c r="N35" s="2824"/>
      <c r="O35" s="2825"/>
      <c r="P35" s="2825"/>
    </row>
    <row r="36" spans="1:59" ht="15.75" customHeight="1">
      <c r="A36" s="2818"/>
      <c r="B36" s="2818"/>
      <c r="C36" s="2818"/>
      <c r="D36" s="2818"/>
      <c r="E36" s="2818"/>
      <c r="F36" s="2826"/>
      <c r="G36" s="2826"/>
      <c r="H36" s="2826"/>
      <c r="I36" s="2826"/>
      <c r="J36" s="2826"/>
      <c r="K36" s="2818"/>
      <c r="L36" s="2818"/>
      <c r="M36" s="2815"/>
      <c r="N36" s="2815"/>
      <c r="O36" s="2815"/>
      <c r="P36" s="2815"/>
    </row>
    <row r="37" spans="1:59" ht="15.75" customHeight="1">
      <c r="F37" s="2797"/>
      <c r="G37" s="2797"/>
      <c r="H37" s="2797"/>
      <c r="I37" s="2797"/>
      <c r="J37" s="2797"/>
    </row>
    <row r="38" spans="1:59" ht="15.75" customHeight="1">
      <c r="F38" s="2797"/>
      <c r="G38" s="2797"/>
      <c r="H38" s="2797"/>
      <c r="I38" s="2797"/>
      <c r="J38" s="2797"/>
    </row>
    <row r="39" spans="1:59" ht="15.75" customHeight="1">
      <c r="F39" s="2797"/>
      <c r="G39" s="2797"/>
      <c r="H39" s="2797"/>
      <c r="I39" s="2797"/>
      <c r="J39" s="2797"/>
    </row>
    <row r="40" spans="1:59" ht="15.75" customHeight="1">
      <c r="F40" s="2797"/>
      <c r="G40" s="2797"/>
      <c r="H40" s="2797"/>
      <c r="I40" s="2797"/>
      <c r="J40" s="2797"/>
    </row>
    <row r="41" spans="1:59" ht="18" customHeight="1">
      <c r="F41" s="2797"/>
      <c r="G41" s="2797"/>
      <c r="H41" s="2797"/>
      <c r="I41" s="2797"/>
      <c r="J41" s="2797"/>
    </row>
    <row r="42" spans="1:59" ht="18" customHeight="1">
      <c r="F42" s="2797"/>
      <c r="G42" s="2797"/>
      <c r="H42" s="2797"/>
      <c r="I42" s="2797"/>
      <c r="J42" s="2797"/>
    </row>
    <row r="43" spans="1:59" ht="18" customHeight="1"/>
    <row r="44" spans="1:59" ht="18" customHeight="1"/>
  </sheetData>
  <mergeCells count="57">
    <mergeCell ref="J14:J16"/>
    <mergeCell ref="I11:I13"/>
    <mergeCell ref="F14:F16"/>
    <mergeCell ref="G14:G16"/>
    <mergeCell ref="H14:H16"/>
    <mergeCell ref="I14:I16"/>
    <mergeCell ref="J11:J13"/>
    <mergeCell ref="H11:H13"/>
    <mergeCell ref="E20:E22"/>
    <mergeCell ref="B4:B5"/>
    <mergeCell ref="F11:F13"/>
    <mergeCell ref="G11:G13"/>
    <mergeCell ref="E14:E16"/>
    <mergeCell ref="E17:E19"/>
    <mergeCell ref="E11:E13"/>
    <mergeCell ref="G23:G25"/>
    <mergeCell ref="H23:H25"/>
    <mergeCell ref="I23:I25"/>
    <mergeCell ref="J17:J19"/>
    <mergeCell ref="F20:F22"/>
    <mergeCell ref="G20:G22"/>
    <mergeCell ref="H20:H22"/>
    <mergeCell ref="I20:I22"/>
    <mergeCell ref="J20:J22"/>
    <mergeCell ref="F17:F19"/>
    <mergeCell ref="G17:G19"/>
    <mergeCell ref="H17:H19"/>
    <mergeCell ref="I17:I19"/>
    <mergeCell ref="F32:F34"/>
    <mergeCell ref="G32:G34"/>
    <mergeCell ref="H32:H34"/>
    <mergeCell ref="I32:I34"/>
    <mergeCell ref="J32:J34"/>
    <mergeCell ref="A11:A13"/>
    <mergeCell ref="A14:A16"/>
    <mergeCell ref="A17:A19"/>
    <mergeCell ref="A20:A22"/>
    <mergeCell ref="J29:J31"/>
    <mergeCell ref="F29:F31"/>
    <mergeCell ref="G29:G31"/>
    <mergeCell ref="H29:H31"/>
    <mergeCell ref="I29:I31"/>
    <mergeCell ref="J23:J25"/>
    <mergeCell ref="F26:F28"/>
    <mergeCell ref="G26:G28"/>
    <mergeCell ref="H26:H28"/>
    <mergeCell ref="I26:I28"/>
    <mergeCell ref="J26:J28"/>
    <mergeCell ref="F23:F25"/>
    <mergeCell ref="A23:A25"/>
    <mergeCell ref="A26:A28"/>
    <mergeCell ref="E23:E25"/>
    <mergeCell ref="A32:A34"/>
    <mergeCell ref="E26:E28"/>
    <mergeCell ref="E29:E31"/>
    <mergeCell ref="E32:E34"/>
    <mergeCell ref="A29:A31"/>
  </mergeCells>
  <phoneticPr fontId="2" type="noConversion"/>
  <conditionalFormatting sqref="N11:P35">
    <cfRule type="expression" dxfId="29" priority="1" stopIfTrue="1">
      <formula>$P11=2</formula>
    </cfRule>
  </conditionalFormatting>
  <conditionalFormatting sqref="A11:K34">
    <cfRule type="expression" dxfId="28" priority="3" stopIfTrue="1">
      <formula>$N11=1</formula>
    </cfRule>
  </conditionalFormatting>
  <conditionalFormatting sqref="M12 M27 M15 M18 M21 M24 M30 M33">
    <cfRule type="expression" dxfId="27" priority="4" stopIfTrue="1">
      <formula>L11&lt;&gt;0</formula>
    </cfRule>
    <cfRule type="expression" dxfId="26" priority="5" stopIfTrue="1">
      <formula>$N12=1</formula>
    </cfRule>
  </conditionalFormatting>
  <conditionalFormatting sqref="M13 M28 M16 M19 M22 M25 M31 M34">
    <cfRule type="expression" dxfId="25" priority="6" stopIfTrue="1">
      <formula>L11&lt;&gt;0</formula>
    </cfRule>
    <cfRule type="expression" dxfId="24" priority="7" stopIfTrue="1">
      <formula>$N13=1</formula>
    </cfRule>
  </conditionalFormatting>
  <conditionalFormatting sqref="M11 M14 M17 M20 M23 M26 M29 M32">
    <cfRule type="expression" dxfId="23" priority="8" stopIfTrue="1">
      <formula>L11&lt;&gt;0</formula>
    </cfRule>
    <cfRule type="expression" dxfId="22" priority="9" stopIfTrue="1">
      <formula>$N11=1</formula>
    </cfRule>
  </conditionalFormatting>
  <conditionalFormatting sqref="L11 L14 L17 L20 L23 L26 L29 L32">
    <cfRule type="expression" dxfId="21" priority="10" stopIfTrue="1">
      <formula>M11&lt;&gt;0</formula>
    </cfRule>
    <cfRule type="expression" dxfId="20" priority="11" stopIfTrue="1">
      <formula>$N11=1</formula>
    </cfRule>
  </conditionalFormatting>
  <conditionalFormatting sqref="L12 L15 L18 L21 L24 L27 L30 L33">
    <cfRule type="expression" dxfId="19" priority="12" stopIfTrue="1">
      <formula>M11&lt;&gt;0</formula>
    </cfRule>
  </conditionalFormatting>
  <conditionalFormatting sqref="L13 L16 L19 L22 L25 L28 L31 L34">
    <cfRule type="expression" dxfId="18" priority="13" stopIfTrue="1">
      <formula>M11&lt;&gt;0</formula>
    </cfRule>
  </conditionalFormatting>
  <dataValidations count="1">
    <dataValidation type="whole" operator="greaterThanOrEqual" allowBlank="1" showInputMessage="1" showErrorMessage="1" sqref="E11:J34">
      <formula1>0</formula1>
    </dataValidation>
  </dataValidations>
  <pageMargins left="0.75" right="0.75" top="1" bottom="1" header="0.5" footer="0.5"/>
  <headerFooter alignWithMargins="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40"/>
  </sheetPr>
  <dimension ref="A1:I85"/>
  <sheetViews>
    <sheetView showGridLines="0" zoomScale="75" workbookViewId="0">
      <pane ySplit="8" topLeftCell="A9" activePane="bottomLeft" state="frozen"/>
      <selection pane="bottomLeft" activeCell="A29" sqref="A29"/>
    </sheetView>
  </sheetViews>
  <sheetFormatPr defaultRowHeight="21"/>
  <cols>
    <col min="1" max="5" width="80.42578125" style="1215" customWidth="1"/>
    <col min="6" max="9" width="9" style="1977" customWidth="1"/>
    <col min="10" max="16" width="9" style="1215" customWidth="1"/>
    <col min="17" max="16384" width="9.140625" style="1215"/>
  </cols>
  <sheetData>
    <row r="1" spans="1:9" ht="28.5" customHeight="1">
      <c r="A1" s="2768" t="s">
        <v>345</v>
      </c>
      <c r="B1" s="2768"/>
      <c r="C1" s="2768"/>
      <c r="D1" s="2768"/>
      <c r="E1" s="2768"/>
    </row>
    <row r="2" spans="1:9" hidden="1">
      <c r="A2" s="2768"/>
      <c r="B2" s="2768"/>
      <c r="C2" s="2768"/>
      <c r="D2" s="2768"/>
      <c r="E2" s="2768"/>
    </row>
    <row r="3" spans="1:9" hidden="1">
      <c r="A3" s="2768"/>
      <c r="B3" s="2768"/>
      <c r="C3" s="2768"/>
      <c r="D3" s="2768"/>
      <c r="E3" s="2768"/>
    </row>
    <row r="4" spans="1:9" hidden="1">
      <c r="A4" s="2768"/>
      <c r="B4" s="2768"/>
      <c r="C4" s="2768"/>
      <c r="D4" s="2768"/>
      <c r="E4" s="2768"/>
    </row>
    <row r="5" spans="1:9" hidden="1">
      <c r="A5" s="2768"/>
      <c r="B5" s="2768"/>
      <c r="C5" s="2768"/>
      <c r="D5" s="2768"/>
      <c r="E5" s="2768"/>
    </row>
    <row r="6" spans="1:9" ht="25.5" customHeight="1">
      <c r="A6" s="2768" t="s">
        <v>264</v>
      </c>
      <c r="B6" s="2768"/>
      <c r="C6" s="2768"/>
      <c r="D6" s="2768"/>
      <c r="E6" s="2768"/>
    </row>
    <row r="7" spans="1:9" hidden="1">
      <c r="A7" s="2769"/>
      <c r="B7" s="2770"/>
      <c r="C7" s="2769"/>
      <c r="D7" s="2770"/>
      <c r="E7" s="2769"/>
    </row>
    <row r="8" spans="1:9" ht="20.25" customHeight="1">
      <c r="A8" s="2787" t="s">
        <v>888</v>
      </c>
      <c r="B8" s="2788" t="s">
        <v>884</v>
      </c>
      <c r="C8" s="2789" t="s">
        <v>885</v>
      </c>
      <c r="D8" s="2790" t="s">
        <v>886</v>
      </c>
      <c r="E8" s="2791" t="s">
        <v>887</v>
      </c>
    </row>
    <row r="9" spans="1:9" hidden="1">
      <c r="A9" s="2771"/>
      <c r="B9" s="2772"/>
      <c r="C9" s="2771"/>
      <c r="D9" s="2772"/>
      <c r="E9" s="2771"/>
    </row>
    <row r="10" spans="1:9" s="2343" customFormat="1" ht="17.25" customHeight="1">
      <c r="A10" s="2773" t="s">
        <v>1034</v>
      </c>
      <c r="B10" s="2774" t="s">
        <v>1035</v>
      </c>
      <c r="C10" s="2775" t="s">
        <v>1036</v>
      </c>
      <c r="D10" s="2776" t="s">
        <v>1037</v>
      </c>
      <c r="E10" s="2777" t="s">
        <v>1038</v>
      </c>
      <c r="F10" s="2778"/>
      <c r="G10" s="2779"/>
      <c r="H10" s="2780"/>
      <c r="I10" s="2779"/>
    </row>
    <row r="11" spans="1:9" s="2343" customFormat="1" ht="17.25" customHeight="1">
      <c r="A11" s="1745" t="s">
        <v>878</v>
      </c>
      <c r="B11" s="1745" t="s">
        <v>1072</v>
      </c>
      <c r="C11" s="1745" t="s">
        <v>1459</v>
      </c>
      <c r="D11" s="1745" t="s">
        <v>1461</v>
      </c>
      <c r="E11" s="1745" t="s">
        <v>1463</v>
      </c>
      <c r="F11" s="2779"/>
      <c r="G11" s="2779"/>
      <c r="H11" s="2780"/>
      <c r="I11" s="2779"/>
    </row>
    <row r="12" spans="1:9" s="2343" customFormat="1" ht="17.25" customHeight="1">
      <c r="A12" s="1745" t="s">
        <v>879</v>
      </c>
      <c r="B12" s="1745" t="s">
        <v>1073</v>
      </c>
      <c r="C12" s="1745" t="s">
        <v>1460</v>
      </c>
      <c r="D12" s="1745" t="s">
        <v>1462</v>
      </c>
      <c r="E12" s="1745" t="s">
        <v>1464</v>
      </c>
      <c r="F12" s="2779"/>
      <c r="G12" s="2779"/>
      <c r="H12" s="2780"/>
      <c r="I12" s="2779"/>
    </row>
    <row r="13" spans="1:9" s="2343" customFormat="1" ht="17.25" customHeight="1">
      <c r="A13" s="1745" t="s">
        <v>880</v>
      </c>
      <c r="B13" s="1745" t="s">
        <v>1121</v>
      </c>
      <c r="C13" s="1745"/>
      <c r="D13" s="1745"/>
      <c r="E13" s="1745"/>
      <c r="F13" s="2779"/>
      <c r="G13" s="2779"/>
      <c r="H13" s="2780"/>
      <c r="I13" s="2779"/>
    </row>
    <row r="14" spans="1:9" s="2343" customFormat="1" ht="17.25" customHeight="1">
      <c r="A14" s="1745"/>
      <c r="B14" s="1745" t="s">
        <v>1122</v>
      </c>
      <c r="C14" s="1743"/>
      <c r="D14" s="1746"/>
      <c r="E14" s="1745"/>
      <c r="F14" s="2779"/>
      <c r="G14" s="2779"/>
      <c r="H14" s="2780"/>
      <c r="I14" s="2779"/>
    </row>
    <row r="15" spans="1:9" s="2343" customFormat="1" ht="17.25" customHeight="1">
      <c r="A15" s="1745"/>
      <c r="B15" s="1745"/>
      <c r="C15" s="1743"/>
      <c r="D15" s="1746"/>
      <c r="E15" s="1745"/>
      <c r="F15" s="2779"/>
      <c r="G15" s="2779"/>
      <c r="H15" s="2780"/>
      <c r="I15" s="2779"/>
    </row>
    <row r="16" spans="1:9" s="2343" customFormat="1" ht="17.25" customHeight="1">
      <c r="A16" s="2781" t="s">
        <v>1039</v>
      </c>
      <c r="B16" s="2782" t="s">
        <v>1040</v>
      </c>
      <c r="C16" s="1913"/>
      <c r="D16" s="1913"/>
      <c r="E16" s="1913"/>
      <c r="F16" s="2779"/>
      <c r="G16" s="2779"/>
      <c r="H16" s="2780"/>
      <c r="I16" s="2779"/>
    </row>
    <row r="17" spans="1:9" s="2343" customFormat="1" ht="17.25" customHeight="1">
      <c r="A17" s="2745" t="s">
        <v>881</v>
      </c>
      <c r="B17" s="2745" t="s">
        <v>1074</v>
      </c>
      <c r="C17" s="1913"/>
      <c r="D17" s="1913"/>
      <c r="E17" s="1913"/>
      <c r="F17" s="2779"/>
      <c r="G17" s="2779"/>
      <c r="H17" s="2780"/>
      <c r="I17" s="2779"/>
    </row>
    <row r="18" spans="1:9" s="2343" customFormat="1" ht="17.25" customHeight="1">
      <c r="A18" s="2745" t="s">
        <v>882</v>
      </c>
      <c r="B18" s="2745" t="s">
        <v>1075</v>
      </c>
      <c r="C18" s="1913"/>
      <c r="D18" s="1913"/>
      <c r="E18" s="1913"/>
      <c r="F18" s="2779"/>
      <c r="G18" s="2779"/>
      <c r="H18" s="2780"/>
      <c r="I18" s="2779"/>
    </row>
    <row r="19" spans="1:9" s="2343" customFormat="1" ht="17.25" customHeight="1">
      <c r="A19" s="2745" t="s">
        <v>883</v>
      </c>
      <c r="B19" s="2745"/>
      <c r="C19" s="1913"/>
      <c r="D19" s="1913"/>
      <c r="E19" s="1913"/>
      <c r="F19" s="2779"/>
      <c r="G19" s="2779"/>
      <c r="H19" s="2780"/>
      <c r="I19" s="2779"/>
    </row>
    <row r="20" spans="1:9" s="2343" customFormat="1" ht="17.25" customHeight="1">
      <c r="A20" s="2745"/>
      <c r="B20" s="2745"/>
      <c r="C20" s="1913"/>
      <c r="D20" s="1913"/>
      <c r="E20" s="1913"/>
      <c r="F20" s="2779"/>
      <c r="G20" s="2779"/>
      <c r="H20" s="2780"/>
      <c r="I20" s="2779"/>
    </row>
    <row r="21" spans="1:9" s="2343" customFormat="1" ht="17.25" customHeight="1">
      <c r="A21" s="2745"/>
      <c r="B21" s="2745"/>
      <c r="C21" s="1913"/>
      <c r="D21" s="1913"/>
      <c r="E21" s="1913"/>
      <c r="F21" s="2779"/>
      <c r="G21" s="2779"/>
      <c r="H21" s="2780"/>
      <c r="I21" s="2779"/>
    </row>
    <row r="22" spans="1:9" s="2343" customFormat="1" ht="17.25" customHeight="1">
      <c r="A22" s="2783" t="s">
        <v>2206</v>
      </c>
      <c r="B22" s="2782" t="s">
        <v>1041</v>
      </c>
      <c r="C22" s="1913"/>
      <c r="D22" s="1913"/>
      <c r="E22" s="1913"/>
      <c r="F22" s="2779"/>
      <c r="G22" s="2779"/>
      <c r="H22" s="2780"/>
      <c r="I22" s="2779"/>
    </row>
    <row r="23" spans="1:9" s="2343" customFormat="1" ht="17.25" customHeight="1">
      <c r="A23" s="2745" t="s">
        <v>520</v>
      </c>
      <c r="B23" s="2745" t="s">
        <v>1076</v>
      </c>
      <c r="C23" s="1913"/>
      <c r="D23" s="1913"/>
      <c r="E23" s="1913"/>
      <c r="F23" s="2779"/>
      <c r="G23" s="2779"/>
      <c r="H23" s="2780"/>
      <c r="I23" s="2779"/>
    </row>
    <row r="24" spans="1:9" s="2343" customFormat="1" ht="17.25" customHeight="1">
      <c r="A24" s="2745" t="s">
        <v>1064</v>
      </c>
      <c r="B24" s="2745" t="s">
        <v>1077</v>
      </c>
      <c r="C24" s="1913"/>
      <c r="D24" s="1913"/>
      <c r="E24" s="1913"/>
      <c r="F24" s="2779"/>
      <c r="G24" s="2779"/>
      <c r="H24" s="2780"/>
      <c r="I24" s="2779"/>
    </row>
    <row r="25" spans="1:9" s="2343" customFormat="1" ht="17.25" customHeight="1">
      <c r="A25" s="2745" t="s">
        <v>1065</v>
      </c>
      <c r="B25" s="2745" t="s">
        <v>1078</v>
      </c>
      <c r="C25" s="1913"/>
      <c r="D25" s="1913"/>
      <c r="E25" s="1913"/>
      <c r="F25" s="2778"/>
      <c r="G25" s="2779"/>
      <c r="H25" s="2780"/>
      <c r="I25" s="2779"/>
    </row>
    <row r="26" spans="1:9" s="2343" customFormat="1" ht="17.25" customHeight="1">
      <c r="A26" s="2745"/>
      <c r="B26" s="2745"/>
      <c r="C26" s="1913"/>
      <c r="D26" s="1913"/>
      <c r="E26" s="1913"/>
      <c r="F26" s="2779"/>
      <c r="G26" s="2779"/>
      <c r="H26" s="2780"/>
      <c r="I26" s="2779"/>
    </row>
    <row r="27" spans="1:9" s="2343" customFormat="1" ht="17.25" customHeight="1">
      <c r="A27" s="2745"/>
      <c r="B27" s="2745"/>
      <c r="C27" s="1913"/>
      <c r="D27" s="1913"/>
      <c r="E27" s="1913"/>
      <c r="F27" s="2779"/>
      <c r="G27" s="2779"/>
      <c r="H27" s="2780"/>
      <c r="I27" s="2779"/>
    </row>
    <row r="28" spans="1:9" s="2343" customFormat="1" ht="17.25" customHeight="1">
      <c r="A28" s="2781" t="s">
        <v>2207</v>
      </c>
      <c r="B28" s="2782" t="s">
        <v>1042</v>
      </c>
      <c r="C28" s="1913"/>
      <c r="D28" s="1913"/>
      <c r="E28" s="1913"/>
      <c r="F28" s="2779"/>
      <c r="G28" s="2779"/>
      <c r="H28" s="2780"/>
      <c r="I28" s="2779"/>
    </row>
    <row r="29" spans="1:9" s="2343" customFormat="1" ht="17.25" customHeight="1">
      <c r="A29" s="2745" t="s">
        <v>1066</v>
      </c>
      <c r="B29" s="2745" t="s">
        <v>522</v>
      </c>
      <c r="C29" s="1913"/>
      <c r="D29" s="1913"/>
      <c r="E29" s="1913"/>
      <c r="F29" s="2779"/>
      <c r="G29" s="2779"/>
      <c r="H29" s="2779"/>
      <c r="I29" s="2779"/>
    </row>
    <row r="30" spans="1:9" s="2343" customFormat="1" ht="17.25" customHeight="1">
      <c r="A30" s="2745" t="s">
        <v>1067</v>
      </c>
      <c r="B30" s="2745" t="s">
        <v>523</v>
      </c>
      <c r="C30" s="1913"/>
      <c r="D30" s="1913"/>
      <c r="E30" s="1913"/>
      <c r="F30" s="2779"/>
      <c r="G30" s="2779"/>
      <c r="H30" s="2779"/>
      <c r="I30" s="2779"/>
    </row>
    <row r="31" spans="1:9" s="2343" customFormat="1" ht="17.25" customHeight="1">
      <c r="A31" s="2745"/>
      <c r="B31" s="2745" t="s">
        <v>524</v>
      </c>
      <c r="C31" s="1913"/>
      <c r="D31" s="1913"/>
      <c r="E31" s="1913"/>
      <c r="F31" s="2779"/>
      <c r="G31" s="2779"/>
      <c r="H31" s="2779"/>
      <c r="I31" s="2779"/>
    </row>
    <row r="32" spans="1:9" s="2343" customFormat="1" ht="17.25" customHeight="1">
      <c r="A32" s="2745"/>
      <c r="B32" s="2745"/>
      <c r="C32" s="1913"/>
      <c r="D32" s="1913"/>
      <c r="E32" s="1913"/>
      <c r="F32" s="2779"/>
      <c r="G32" s="2779"/>
      <c r="H32" s="2779"/>
      <c r="I32" s="2779"/>
    </row>
    <row r="33" spans="1:9" s="2343" customFormat="1" ht="17.25" customHeight="1">
      <c r="A33" s="2745"/>
      <c r="B33" s="2745"/>
      <c r="C33" s="1913"/>
      <c r="D33" s="1913"/>
      <c r="E33" s="1913"/>
      <c r="F33" s="2779"/>
      <c r="G33" s="2779"/>
      <c r="H33" s="2779"/>
      <c r="I33" s="2779"/>
    </row>
    <row r="34" spans="1:9" s="2343" customFormat="1" ht="17.25" customHeight="1">
      <c r="A34" s="2783" t="s">
        <v>2208</v>
      </c>
      <c r="B34" s="2782" t="s">
        <v>1043</v>
      </c>
      <c r="C34" s="1913"/>
      <c r="D34" s="1913"/>
      <c r="E34" s="1913"/>
      <c r="F34" s="2779"/>
      <c r="G34" s="2779"/>
      <c r="H34" s="2779"/>
      <c r="I34" s="2779"/>
    </row>
    <row r="35" spans="1:9" s="2343" customFormat="1" ht="17.25" customHeight="1">
      <c r="A35" s="2745" t="s">
        <v>1068</v>
      </c>
      <c r="B35" s="2745" t="s">
        <v>525</v>
      </c>
      <c r="C35" s="1913"/>
      <c r="D35" s="1913"/>
      <c r="E35" s="1913"/>
      <c r="F35" s="2779"/>
      <c r="G35" s="2779"/>
      <c r="H35" s="2779"/>
      <c r="I35" s="2779"/>
    </row>
    <row r="36" spans="1:9" s="2343" customFormat="1" ht="17.25" customHeight="1">
      <c r="A36" s="2745" t="s">
        <v>1069</v>
      </c>
      <c r="B36" s="2745" t="s">
        <v>1456</v>
      </c>
      <c r="C36" s="1913"/>
      <c r="D36" s="1913"/>
      <c r="E36" s="1913"/>
      <c r="F36" s="2779"/>
      <c r="G36" s="2779"/>
      <c r="H36" s="2779"/>
      <c r="I36" s="2779"/>
    </row>
    <row r="37" spans="1:9" s="2343" customFormat="1" ht="17.25" customHeight="1">
      <c r="A37" s="2745" t="s">
        <v>1070</v>
      </c>
      <c r="B37" s="2745"/>
      <c r="C37" s="1913"/>
      <c r="D37" s="1913"/>
      <c r="E37" s="1913"/>
      <c r="F37" s="2779"/>
      <c r="G37" s="2779"/>
      <c r="H37" s="2779"/>
      <c r="I37" s="2779"/>
    </row>
    <row r="38" spans="1:9" s="2343" customFormat="1" ht="17.25" customHeight="1">
      <c r="A38" s="2745"/>
      <c r="B38" s="2745"/>
      <c r="C38" s="1913"/>
      <c r="D38" s="1913"/>
      <c r="E38" s="1913"/>
      <c r="F38" s="2779"/>
      <c r="G38" s="2779"/>
      <c r="H38" s="2779"/>
      <c r="I38" s="2779"/>
    </row>
    <row r="39" spans="1:9" s="2343" customFormat="1" ht="17.25" customHeight="1">
      <c r="A39" s="2745"/>
      <c r="B39" s="2745"/>
      <c r="C39" s="1913"/>
      <c r="D39" s="1913"/>
      <c r="E39" s="1913"/>
      <c r="F39" s="2779"/>
      <c r="G39" s="2779"/>
      <c r="H39" s="2779"/>
      <c r="I39" s="2779"/>
    </row>
    <row r="40" spans="1:9" s="2343" customFormat="1" ht="17.25" customHeight="1">
      <c r="A40" s="2781" t="s">
        <v>2209</v>
      </c>
      <c r="B40" s="2782" t="s">
        <v>2205</v>
      </c>
      <c r="C40" s="1913"/>
      <c r="D40" s="1913"/>
      <c r="E40" s="1913"/>
      <c r="F40" s="2779"/>
      <c r="G40" s="2779"/>
      <c r="H40" s="2779"/>
      <c r="I40" s="2779"/>
    </row>
    <row r="41" spans="1:9" s="2343" customFormat="1" ht="17.25" customHeight="1">
      <c r="A41" s="2745" t="s">
        <v>1071</v>
      </c>
      <c r="B41" s="2745" t="s">
        <v>1457</v>
      </c>
      <c r="C41" s="1913"/>
      <c r="D41" s="1913"/>
      <c r="E41" s="1913"/>
      <c r="F41" s="2779"/>
      <c r="G41" s="2779"/>
      <c r="H41" s="2779"/>
      <c r="I41" s="2779"/>
    </row>
    <row r="42" spans="1:9" s="2343" customFormat="1" ht="17.25" customHeight="1">
      <c r="A42" s="2745"/>
      <c r="B42" s="2745" t="s">
        <v>1458</v>
      </c>
      <c r="C42" s="1913"/>
      <c r="D42" s="1913"/>
      <c r="E42" s="1913"/>
      <c r="F42" s="2779"/>
      <c r="G42" s="2779"/>
      <c r="H42" s="2779"/>
      <c r="I42" s="2779"/>
    </row>
    <row r="43" spans="1:9" s="2343" customFormat="1" ht="17.25" customHeight="1">
      <c r="A43" s="2745"/>
      <c r="B43" s="2745"/>
      <c r="C43" s="1913"/>
      <c r="D43" s="1913"/>
      <c r="E43" s="1913"/>
      <c r="F43" s="2779"/>
      <c r="G43" s="2779"/>
      <c r="H43" s="2779"/>
      <c r="I43" s="2779"/>
    </row>
    <row r="44" spans="1:9" s="2343" customFormat="1" ht="17.25" customHeight="1">
      <c r="A44" s="2745"/>
      <c r="B44" s="2745"/>
      <c r="C44" s="1913"/>
      <c r="D44" s="1913"/>
      <c r="E44" s="1913"/>
      <c r="F44" s="2779"/>
      <c r="G44" s="2779"/>
      <c r="H44" s="2779"/>
      <c r="I44" s="2779"/>
    </row>
    <row r="45" spans="1:9" s="2343" customFormat="1" ht="17.25" customHeight="1">
      <c r="A45" s="2745"/>
      <c r="B45" s="2745"/>
      <c r="C45" s="1802"/>
      <c r="D45" s="1802"/>
      <c r="E45" s="1802"/>
      <c r="F45" s="2779"/>
      <c r="G45" s="2779"/>
      <c r="H45" s="2779"/>
      <c r="I45" s="2779"/>
    </row>
    <row r="46" spans="1:9" s="2343" customFormat="1" ht="17.25" customHeight="1">
      <c r="A46" s="1802"/>
      <c r="B46" s="1802"/>
      <c r="C46" s="1802"/>
      <c r="D46" s="1802"/>
      <c r="E46" s="1802"/>
      <c r="F46" s="2779"/>
      <c r="G46" s="2779"/>
      <c r="H46" s="2779"/>
      <c r="I46" s="2779"/>
    </row>
    <row r="47" spans="1:9" ht="17.25" customHeight="1">
      <c r="A47" s="2784"/>
      <c r="B47" s="2784"/>
      <c r="C47" s="2785"/>
      <c r="D47" s="2785"/>
      <c r="E47" s="2785"/>
    </row>
    <row r="48" spans="1:9" ht="17.25" customHeight="1">
      <c r="A48" s="2784"/>
      <c r="B48" s="2784"/>
      <c r="C48" s="2785"/>
      <c r="D48" s="2785"/>
      <c r="E48" s="2785"/>
    </row>
    <row r="49" spans="1:5" ht="17.25" customHeight="1">
      <c r="A49" s="2784"/>
      <c r="B49" s="2784"/>
      <c r="C49" s="2785"/>
      <c r="D49" s="2785"/>
      <c r="E49" s="2785"/>
    </row>
    <row r="50" spans="1:5" ht="17.25" customHeight="1">
      <c r="A50" s="2784"/>
      <c r="B50" s="2784"/>
      <c r="C50" s="2785"/>
      <c r="D50" s="2785"/>
      <c r="E50" s="2785"/>
    </row>
    <row r="51" spans="1:5">
      <c r="C51" s="2786"/>
      <c r="D51" s="2786"/>
      <c r="E51" s="2786"/>
    </row>
    <row r="52" spans="1:5">
      <c r="C52" s="2786"/>
      <c r="D52" s="2786"/>
      <c r="E52" s="2786"/>
    </row>
    <row r="53" spans="1:5">
      <c r="C53" s="2786"/>
      <c r="D53" s="2786"/>
      <c r="E53" s="2786"/>
    </row>
    <row r="54" spans="1:5">
      <c r="C54" s="2786"/>
      <c r="D54" s="2786"/>
      <c r="E54" s="2786"/>
    </row>
    <row r="55" spans="1:5">
      <c r="C55" s="2786"/>
      <c r="D55" s="2786"/>
      <c r="E55" s="2786"/>
    </row>
    <row r="56" spans="1:5">
      <c r="C56" s="2786"/>
      <c r="D56" s="2786"/>
      <c r="E56" s="2786"/>
    </row>
    <row r="57" spans="1:5">
      <c r="C57" s="2786"/>
      <c r="D57" s="2786"/>
      <c r="E57" s="2786"/>
    </row>
    <row r="58" spans="1:5">
      <c r="C58" s="2786"/>
      <c r="D58" s="2786"/>
      <c r="E58" s="2786"/>
    </row>
    <row r="59" spans="1:5">
      <c r="C59" s="2786"/>
      <c r="D59" s="2786"/>
      <c r="E59" s="2786"/>
    </row>
    <row r="60" spans="1:5">
      <c r="C60" s="2786"/>
      <c r="D60" s="2786"/>
      <c r="E60" s="2786"/>
    </row>
    <row r="61" spans="1:5">
      <c r="C61" s="2786"/>
      <c r="D61" s="2786"/>
      <c r="E61" s="2786"/>
    </row>
    <row r="62" spans="1:5">
      <c r="C62" s="2786"/>
      <c r="D62" s="2786"/>
      <c r="E62" s="2786"/>
    </row>
    <row r="63" spans="1:5">
      <c r="C63" s="2786"/>
      <c r="D63" s="2786"/>
      <c r="E63" s="2786"/>
    </row>
    <row r="64" spans="1:5">
      <c r="C64" s="2786"/>
      <c r="D64" s="2786"/>
      <c r="E64" s="2786"/>
    </row>
    <row r="65" spans="3:5">
      <c r="C65" s="2786"/>
      <c r="D65" s="2786"/>
      <c r="E65" s="2786"/>
    </row>
    <row r="66" spans="3:5">
      <c r="C66" s="2786"/>
      <c r="D66" s="2786"/>
      <c r="E66" s="2786"/>
    </row>
    <row r="67" spans="3:5">
      <c r="C67" s="2786"/>
      <c r="D67" s="2786"/>
      <c r="E67" s="2786"/>
    </row>
    <row r="68" spans="3:5">
      <c r="C68" s="2786"/>
      <c r="D68" s="2786"/>
      <c r="E68" s="2786"/>
    </row>
    <row r="69" spans="3:5">
      <c r="C69" s="2786"/>
      <c r="D69" s="2786"/>
      <c r="E69" s="2786"/>
    </row>
    <row r="70" spans="3:5">
      <c r="C70" s="2786"/>
      <c r="D70" s="2786"/>
      <c r="E70" s="2786"/>
    </row>
    <row r="71" spans="3:5">
      <c r="C71" s="2786"/>
      <c r="D71" s="2786"/>
      <c r="E71" s="2786"/>
    </row>
    <row r="72" spans="3:5">
      <c r="C72" s="2786"/>
      <c r="D72" s="2786"/>
      <c r="E72" s="2786"/>
    </row>
    <row r="73" spans="3:5">
      <c r="C73" s="2786"/>
      <c r="D73" s="2786"/>
      <c r="E73" s="2786"/>
    </row>
    <row r="74" spans="3:5">
      <c r="C74" s="2786"/>
      <c r="D74" s="2786"/>
      <c r="E74" s="2786"/>
    </row>
    <row r="75" spans="3:5">
      <c r="C75" s="2786"/>
      <c r="D75" s="2786"/>
      <c r="E75" s="2786"/>
    </row>
    <row r="76" spans="3:5">
      <c r="C76" s="2786"/>
      <c r="D76" s="2786"/>
      <c r="E76" s="2786"/>
    </row>
    <row r="77" spans="3:5">
      <c r="C77" s="2786"/>
      <c r="D77" s="2786"/>
      <c r="E77" s="2786"/>
    </row>
    <row r="78" spans="3:5">
      <c r="C78" s="2786"/>
      <c r="D78" s="2786"/>
      <c r="E78" s="2786"/>
    </row>
    <row r="79" spans="3:5">
      <c r="C79" s="2786"/>
      <c r="D79" s="2786"/>
      <c r="E79" s="2786"/>
    </row>
    <row r="80" spans="3:5">
      <c r="C80" s="2786"/>
      <c r="D80" s="2786"/>
      <c r="E80" s="2786"/>
    </row>
    <row r="81" spans="3:5">
      <c r="C81" s="2786"/>
      <c r="D81" s="2786"/>
      <c r="E81" s="2786"/>
    </row>
    <row r="82" spans="3:5">
      <c r="C82" s="2786"/>
      <c r="D82" s="2786"/>
      <c r="E82" s="2786"/>
    </row>
    <row r="83" spans="3:5">
      <c r="C83" s="2786"/>
      <c r="D83" s="2786"/>
      <c r="E83" s="2786"/>
    </row>
    <row r="84" spans="3:5">
      <c r="C84" s="2786"/>
      <c r="D84" s="2786"/>
      <c r="E84" s="2786"/>
    </row>
    <row r="85" spans="3:5">
      <c r="C85" s="2786"/>
      <c r="D85" s="2786"/>
      <c r="E85" s="278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indexed="40"/>
  </sheetPr>
  <dimension ref="A1:HA94"/>
  <sheetViews>
    <sheetView showGridLines="0" zoomScale="65" zoomScaleNormal="70" workbookViewId="0">
      <pane xSplit="3" ySplit="33" topLeftCell="D38" activePane="bottomRight" state="frozen"/>
      <selection pane="topRight" activeCell="D1" sqref="D1"/>
      <selection pane="bottomLeft" activeCell="A34" sqref="A34"/>
      <selection pane="bottomRight" activeCell="AN27" sqref="AN27"/>
    </sheetView>
  </sheetViews>
  <sheetFormatPr defaultRowHeight="23.25"/>
  <cols>
    <col min="1" max="1" width="18.28515625" style="60" customWidth="1"/>
    <col min="2" max="3" width="9.28515625" style="60" customWidth="1"/>
    <col min="4" max="9" width="7.5703125" style="60" customWidth="1"/>
    <col min="10" max="10" width="8.42578125" style="60" customWidth="1"/>
    <col min="11" max="13" width="7.5703125" style="60" customWidth="1"/>
    <col min="14" max="14" width="8.42578125" style="60" customWidth="1"/>
    <col min="15" max="16" width="4.28515625" style="60" customWidth="1"/>
    <col min="17" max="22" width="7.5703125" style="60" customWidth="1"/>
    <col min="23" max="23" width="8.42578125" style="60" customWidth="1"/>
    <col min="24" max="26" width="7.5703125" style="60" customWidth="1"/>
    <col min="27" max="27" width="8.42578125" style="60" customWidth="1"/>
    <col min="28" max="29" width="4" style="60" customWidth="1"/>
    <col min="30" max="39" width="7.5703125" style="60" customWidth="1"/>
    <col min="40" max="40" width="8.42578125" style="60" customWidth="1"/>
    <col min="41" max="42" width="5.140625" style="60" customWidth="1"/>
    <col min="43" max="52" width="7.5703125" style="60" customWidth="1"/>
    <col min="53" max="53" width="8.7109375" style="60" customWidth="1"/>
    <col min="54" max="55" width="5" style="60" customWidth="1"/>
    <col min="56" max="65" width="7.5703125" style="60" customWidth="1"/>
    <col min="66" max="66" width="8.42578125" style="60" customWidth="1"/>
    <col min="67" max="68" width="4.28515625" style="60" customWidth="1"/>
    <col min="69" max="78" width="7.5703125" style="60" customWidth="1"/>
    <col min="79" max="79" width="8.42578125" style="60" customWidth="1"/>
    <col min="80" max="81" width="4.5703125" style="60" customWidth="1"/>
    <col min="82" max="91" width="7.5703125" style="60" customWidth="1"/>
    <col min="92" max="92" width="8.42578125" style="60" customWidth="1"/>
    <col min="93" max="94" width="4.42578125" style="60" customWidth="1"/>
    <col min="95" max="104" width="7.5703125" style="60" customWidth="1"/>
    <col min="105" max="105" width="8.42578125" style="60" customWidth="1"/>
    <col min="106" max="107" width="5.5703125" style="60" customWidth="1"/>
    <col min="108" max="117" width="7.5703125" style="60" customWidth="1"/>
    <col min="118" max="118" width="8.42578125" style="60" customWidth="1"/>
    <col min="119" max="120" width="5.140625" style="60" customWidth="1"/>
    <col min="121" max="143" width="7.5703125" style="60" hidden="1" customWidth="1"/>
    <col min="144" max="147" width="7.5703125" style="60" customWidth="1"/>
    <col min="148" max="148" width="8.42578125" style="60" customWidth="1"/>
    <col min="149" max="152" width="8.5703125" style="60" customWidth="1"/>
    <col min="153" max="153" width="8.85546875" style="60" customWidth="1"/>
    <col min="154" max="155" width="7.5703125" style="60" customWidth="1"/>
    <col min="156" max="156" width="8.42578125" style="60" customWidth="1"/>
    <col min="157" max="158" width="7.5703125" style="60" hidden="1" customWidth="1"/>
    <col min="159" max="170" width="7.5703125" style="129" customWidth="1"/>
    <col min="171" max="193" width="9.140625" style="129"/>
    <col min="194" max="16384" width="9.140625" style="60"/>
  </cols>
  <sheetData>
    <row r="1" spans="1:208" ht="41.25" customHeight="1">
      <c r="A1" s="57" t="s">
        <v>900</v>
      </c>
      <c r="B1" s="58"/>
      <c r="C1" s="58"/>
      <c r="D1" s="58">
        <v>101</v>
      </c>
      <c r="E1" s="58">
        <v>102</v>
      </c>
      <c r="F1" s="58">
        <v>103</v>
      </c>
      <c r="G1" s="58">
        <v>104</v>
      </c>
      <c r="H1" s="58">
        <v>105</v>
      </c>
      <c r="I1" s="58">
        <v>106</v>
      </c>
      <c r="J1" s="58">
        <v>107</v>
      </c>
      <c r="K1" s="58">
        <v>108</v>
      </c>
      <c r="L1" s="58">
        <v>109</v>
      </c>
      <c r="M1" s="58">
        <v>110</v>
      </c>
      <c r="N1" s="58">
        <v>111</v>
      </c>
      <c r="O1" s="58">
        <v>112</v>
      </c>
      <c r="P1" s="58">
        <v>113</v>
      </c>
      <c r="Q1" s="58">
        <v>201</v>
      </c>
      <c r="R1" s="58">
        <v>202</v>
      </c>
      <c r="S1" s="58">
        <v>203</v>
      </c>
      <c r="T1" s="58">
        <v>204</v>
      </c>
      <c r="U1" s="58">
        <v>205</v>
      </c>
      <c r="V1" s="58">
        <v>206</v>
      </c>
      <c r="W1" s="58">
        <v>207</v>
      </c>
      <c r="X1" s="58">
        <v>208</v>
      </c>
      <c r="Y1" s="58">
        <v>209</v>
      </c>
      <c r="Z1" s="58">
        <v>210</v>
      </c>
      <c r="AA1" s="58">
        <v>211</v>
      </c>
      <c r="AB1" s="58">
        <v>212</v>
      </c>
      <c r="AC1" s="58">
        <v>213</v>
      </c>
      <c r="AD1" s="58">
        <v>301</v>
      </c>
      <c r="AE1" s="58">
        <v>302</v>
      </c>
      <c r="AF1" s="58">
        <v>303</v>
      </c>
      <c r="AG1" s="58">
        <v>304</v>
      </c>
      <c r="AH1" s="58">
        <v>305</v>
      </c>
      <c r="AI1" s="58">
        <v>306</v>
      </c>
      <c r="AJ1" s="58">
        <v>307</v>
      </c>
      <c r="AK1" s="58">
        <v>308</v>
      </c>
      <c r="AL1" s="58">
        <v>309</v>
      </c>
      <c r="AM1" s="58">
        <v>310</v>
      </c>
      <c r="AN1" s="58">
        <v>311</v>
      </c>
      <c r="AO1" s="58">
        <v>312</v>
      </c>
      <c r="AP1" s="58">
        <v>313</v>
      </c>
      <c r="AQ1" s="58">
        <v>401</v>
      </c>
      <c r="AR1" s="58">
        <v>402</v>
      </c>
      <c r="AS1" s="58">
        <v>403</v>
      </c>
      <c r="AT1" s="58">
        <v>404</v>
      </c>
      <c r="AU1" s="58">
        <v>405</v>
      </c>
      <c r="AV1" s="58">
        <v>406</v>
      </c>
      <c r="AW1" s="58">
        <v>407</v>
      </c>
      <c r="AX1" s="58">
        <v>408</v>
      </c>
      <c r="AY1" s="58">
        <v>409</v>
      </c>
      <c r="AZ1" s="58">
        <v>410</v>
      </c>
      <c r="BA1" s="58">
        <v>411</v>
      </c>
      <c r="BB1" s="58">
        <v>412</v>
      </c>
      <c r="BC1" s="58">
        <v>413</v>
      </c>
      <c r="BD1" s="58">
        <v>501</v>
      </c>
      <c r="BE1" s="58">
        <v>502</v>
      </c>
      <c r="BF1" s="58">
        <v>503</v>
      </c>
      <c r="BG1" s="58">
        <v>504</v>
      </c>
      <c r="BH1" s="58">
        <v>505</v>
      </c>
      <c r="BI1" s="58">
        <v>506</v>
      </c>
      <c r="BJ1" s="58">
        <v>507</v>
      </c>
      <c r="BK1" s="58">
        <v>508</v>
      </c>
      <c r="BL1" s="58">
        <v>509</v>
      </c>
      <c r="BM1" s="58">
        <v>510</v>
      </c>
      <c r="BN1" s="58">
        <v>511</v>
      </c>
      <c r="BO1" s="58">
        <v>512</v>
      </c>
      <c r="BP1" s="58">
        <v>513</v>
      </c>
      <c r="BQ1" s="58">
        <v>601</v>
      </c>
      <c r="BR1" s="58">
        <v>602</v>
      </c>
      <c r="BS1" s="58">
        <v>603</v>
      </c>
      <c r="BT1" s="58">
        <v>604</v>
      </c>
      <c r="BU1" s="58">
        <v>605</v>
      </c>
      <c r="BV1" s="58">
        <v>606</v>
      </c>
      <c r="BW1" s="58">
        <v>607</v>
      </c>
      <c r="BX1" s="58">
        <v>608</v>
      </c>
      <c r="BY1" s="58">
        <v>609</v>
      </c>
      <c r="BZ1" s="58">
        <v>610</v>
      </c>
      <c r="CA1" s="58">
        <v>611</v>
      </c>
      <c r="CB1" s="58">
        <v>612</v>
      </c>
      <c r="CC1" s="58">
        <v>613</v>
      </c>
      <c r="CD1" s="58">
        <v>701</v>
      </c>
      <c r="CE1" s="58">
        <v>702</v>
      </c>
      <c r="CF1" s="58">
        <v>703</v>
      </c>
      <c r="CG1" s="58">
        <v>704</v>
      </c>
      <c r="CH1" s="58">
        <v>705</v>
      </c>
      <c r="CI1" s="58">
        <v>706</v>
      </c>
      <c r="CJ1" s="58">
        <v>707</v>
      </c>
      <c r="CK1" s="58">
        <v>708</v>
      </c>
      <c r="CL1" s="58">
        <v>709</v>
      </c>
      <c r="CM1" s="58">
        <v>710</v>
      </c>
      <c r="CN1" s="58">
        <v>711</v>
      </c>
      <c r="CO1" s="58">
        <v>712</v>
      </c>
      <c r="CP1" s="58">
        <v>713</v>
      </c>
      <c r="CQ1" s="58">
        <v>801</v>
      </c>
      <c r="CR1" s="58">
        <v>802</v>
      </c>
      <c r="CS1" s="58">
        <v>803</v>
      </c>
      <c r="CT1" s="58">
        <v>804</v>
      </c>
      <c r="CU1" s="58">
        <v>805</v>
      </c>
      <c r="CV1" s="58">
        <v>806</v>
      </c>
      <c r="CW1" s="58">
        <v>807</v>
      </c>
      <c r="CX1" s="58">
        <v>808</v>
      </c>
      <c r="CY1" s="58">
        <v>809</v>
      </c>
      <c r="CZ1" s="58">
        <v>810</v>
      </c>
      <c r="DA1" s="58">
        <v>811</v>
      </c>
      <c r="DB1" s="58">
        <v>812</v>
      </c>
      <c r="DC1" s="58">
        <v>813</v>
      </c>
      <c r="DD1" s="58">
        <v>901</v>
      </c>
      <c r="DE1" s="58">
        <v>902</v>
      </c>
      <c r="DF1" s="58">
        <v>903</v>
      </c>
      <c r="DG1" s="58">
        <v>904</v>
      </c>
      <c r="DH1" s="58">
        <v>905</v>
      </c>
      <c r="DI1" s="58">
        <v>906</v>
      </c>
      <c r="DJ1" s="58">
        <v>907</v>
      </c>
      <c r="DK1" s="58">
        <v>908</v>
      </c>
      <c r="DL1" s="58">
        <v>909</v>
      </c>
      <c r="DM1" s="58">
        <v>910</v>
      </c>
      <c r="DN1" s="58">
        <v>911</v>
      </c>
      <c r="DO1" s="58">
        <v>912</v>
      </c>
      <c r="DP1" s="58">
        <v>913</v>
      </c>
      <c r="DQ1" s="58">
        <v>1001</v>
      </c>
      <c r="DR1" s="58">
        <v>1002</v>
      </c>
      <c r="DS1" s="58">
        <v>1003</v>
      </c>
      <c r="DT1" s="58">
        <v>1004</v>
      </c>
      <c r="DU1" s="58">
        <v>1005</v>
      </c>
      <c r="DV1" s="58">
        <v>1006</v>
      </c>
      <c r="DW1" s="58">
        <v>1007</v>
      </c>
      <c r="DX1" s="58">
        <v>1008</v>
      </c>
      <c r="DY1" s="58">
        <v>1009</v>
      </c>
      <c r="DZ1" s="58">
        <v>1010</v>
      </c>
      <c r="EA1" s="58">
        <v>1011</v>
      </c>
      <c r="EB1" s="58">
        <v>1012</v>
      </c>
      <c r="EC1" s="58">
        <v>1013</v>
      </c>
      <c r="ED1" s="58">
        <v>1014</v>
      </c>
      <c r="EE1" s="58">
        <v>1015</v>
      </c>
      <c r="EF1" s="58">
        <v>1016</v>
      </c>
      <c r="EG1" s="58">
        <v>1017</v>
      </c>
      <c r="EH1" s="58">
        <v>1018</v>
      </c>
      <c r="EI1" s="58">
        <v>1019</v>
      </c>
      <c r="EJ1" s="58">
        <v>1020</v>
      </c>
      <c r="EK1" s="58">
        <v>1021</v>
      </c>
      <c r="EL1" s="58">
        <v>1022</v>
      </c>
      <c r="EM1" s="58">
        <v>1023</v>
      </c>
      <c r="EN1" s="58">
        <v>1101</v>
      </c>
      <c r="EO1" s="58">
        <v>1102</v>
      </c>
      <c r="EP1" s="58">
        <v>1103</v>
      </c>
      <c r="EQ1" s="58">
        <v>1104</v>
      </c>
      <c r="ER1" s="58">
        <v>1105</v>
      </c>
      <c r="ES1" s="58">
        <v>1201</v>
      </c>
      <c r="ET1" s="58">
        <v>1202</v>
      </c>
      <c r="EU1" s="58">
        <v>1203</v>
      </c>
      <c r="EV1" s="58">
        <v>1204</v>
      </c>
      <c r="EW1" s="58">
        <v>1205</v>
      </c>
      <c r="EX1" s="59"/>
      <c r="EY1" s="59"/>
      <c r="EZ1" s="59"/>
    </row>
    <row r="2" spans="1:208" s="129" customFormat="1" hidden="1">
      <c r="L2" s="129">
        <v>0</v>
      </c>
      <c r="M2" s="129">
        <v>0</v>
      </c>
      <c r="N2" s="129">
        <v>0</v>
      </c>
      <c r="O2" s="129">
        <v>1</v>
      </c>
      <c r="P2" s="129" t="s">
        <v>263</v>
      </c>
      <c r="AO2" s="133"/>
      <c r="AP2" s="133"/>
      <c r="EQ2" s="129">
        <v>1</v>
      </c>
      <c r="ER2" s="129" t="s">
        <v>263</v>
      </c>
    </row>
    <row r="3" spans="1:208" s="129" customFormat="1" hidden="1">
      <c r="L3" s="129">
        <v>0.25</v>
      </c>
      <c r="M3" s="129">
        <v>0.5</v>
      </c>
      <c r="N3" s="129">
        <v>1</v>
      </c>
      <c r="O3" s="129">
        <v>2</v>
      </c>
      <c r="P3" s="129" t="s">
        <v>226</v>
      </c>
      <c r="AO3" s="133"/>
      <c r="AP3" s="133"/>
      <c r="EQ3" s="129">
        <v>2</v>
      </c>
      <c r="ER3" s="129" t="s">
        <v>226</v>
      </c>
    </row>
    <row r="4" spans="1:208" s="129" customFormat="1" hidden="1">
      <c r="L4" s="129">
        <v>0.3</v>
      </c>
      <c r="M4" s="129">
        <v>0.6</v>
      </c>
      <c r="N4" s="129">
        <v>1.2</v>
      </c>
      <c r="O4" s="129">
        <v>3</v>
      </c>
      <c r="P4" s="129" t="s">
        <v>227</v>
      </c>
      <c r="AO4" s="133"/>
      <c r="AP4" s="133"/>
      <c r="EQ4" s="129">
        <v>3</v>
      </c>
      <c r="ER4" s="129" t="s">
        <v>227</v>
      </c>
    </row>
    <row r="5" spans="1:208" s="129" customFormat="1" hidden="1">
      <c r="L5" s="129">
        <v>0.38</v>
      </c>
      <c r="M5" s="129">
        <v>0.75</v>
      </c>
      <c r="N5" s="129">
        <v>1.5</v>
      </c>
      <c r="O5" s="129">
        <v>4</v>
      </c>
      <c r="P5" s="129" t="s">
        <v>743</v>
      </c>
      <c r="AO5" s="133"/>
      <c r="AP5" s="133"/>
      <c r="EQ5" s="129">
        <v>4</v>
      </c>
      <c r="ER5" s="129" t="s">
        <v>743</v>
      </c>
    </row>
    <row r="6" spans="1:208" s="129" customFormat="1" hidden="1">
      <c r="L6" s="129">
        <v>0.45</v>
      </c>
      <c r="M6" s="129">
        <v>0.9</v>
      </c>
      <c r="N6" s="129">
        <v>1.8</v>
      </c>
      <c r="O6" s="129">
        <v>5</v>
      </c>
      <c r="P6" s="129" t="s">
        <v>744</v>
      </c>
      <c r="AO6" s="133"/>
      <c r="AP6" s="133"/>
      <c r="EQ6" s="129">
        <v>5</v>
      </c>
      <c r="ER6" s="129" t="s">
        <v>744</v>
      </c>
    </row>
    <row r="7" spans="1:208" s="72" customFormat="1" ht="20.25" customHeight="1">
      <c r="A7" s="63"/>
      <c r="B7" s="63"/>
      <c r="C7" s="64" t="s">
        <v>1546</v>
      </c>
      <c r="D7" s="65"/>
      <c r="E7" s="66" t="s">
        <v>1884</v>
      </c>
      <c r="F7" s="66">
        <v>1</v>
      </c>
      <c r="G7" s="66"/>
      <c r="H7" s="66"/>
      <c r="I7" s="67"/>
      <c r="J7" s="66"/>
      <c r="K7" s="66"/>
      <c r="L7" s="66"/>
      <c r="M7" s="66"/>
      <c r="N7" s="68"/>
      <c r="O7" s="149"/>
      <c r="P7" s="149"/>
      <c r="Q7" s="69"/>
      <c r="R7" s="70" t="s">
        <v>1884</v>
      </c>
      <c r="S7" s="70">
        <v>2</v>
      </c>
      <c r="T7" s="70"/>
      <c r="U7" s="70"/>
      <c r="V7" s="70"/>
      <c r="W7" s="70"/>
      <c r="X7" s="70"/>
      <c r="Y7" s="70"/>
      <c r="Z7" s="70"/>
      <c r="AA7" s="71"/>
      <c r="AB7" s="149"/>
      <c r="AC7" s="149"/>
      <c r="AD7" s="65"/>
      <c r="AE7" s="66" t="s">
        <v>1884</v>
      </c>
      <c r="AF7" s="66">
        <v>3</v>
      </c>
      <c r="AG7" s="66"/>
      <c r="AH7" s="66"/>
      <c r="AI7" s="66"/>
      <c r="AJ7" s="66"/>
      <c r="AK7" s="66"/>
      <c r="AL7" s="66"/>
      <c r="AM7" s="66"/>
      <c r="AN7" s="68"/>
      <c r="AO7" s="149"/>
      <c r="AP7" s="149"/>
      <c r="AQ7" s="69"/>
      <c r="AR7" s="70" t="s">
        <v>1884</v>
      </c>
      <c r="AS7" s="70">
        <v>4</v>
      </c>
      <c r="AT7" s="70"/>
      <c r="AU7" s="70"/>
      <c r="AV7" s="70"/>
      <c r="AW7" s="70"/>
      <c r="AX7" s="70"/>
      <c r="AY7" s="70"/>
      <c r="AZ7" s="70"/>
      <c r="BA7" s="71"/>
      <c r="BB7" s="149"/>
      <c r="BC7" s="149"/>
      <c r="BD7" s="65"/>
      <c r="BE7" s="66" t="s">
        <v>1884</v>
      </c>
      <c r="BF7" s="66">
        <v>5</v>
      </c>
      <c r="BG7" s="66"/>
      <c r="BH7" s="66"/>
      <c r="BI7" s="66"/>
      <c r="BJ7" s="66"/>
      <c r="BK7" s="66"/>
      <c r="BL7" s="66"/>
      <c r="BM7" s="66"/>
      <c r="BN7" s="68"/>
      <c r="BO7" s="149"/>
      <c r="BP7" s="149"/>
      <c r="BQ7" s="69"/>
      <c r="BR7" s="70" t="s">
        <v>1884</v>
      </c>
      <c r="BS7" s="70">
        <v>6</v>
      </c>
      <c r="BT7" s="70"/>
      <c r="BU7" s="70"/>
      <c r="BV7" s="70"/>
      <c r="BW7" s="70"/>
      <c r="BX7" s="70"/>
      <c r="BY7" s="70"/>
      <c r="BZ7" s="70"/>
      <c r="CA7" s="71"/>
      <c r="CB7" s="149"/>
      <c r="CC7" s="149"/>
      <c r="CD7" s="65"/>
      <c r="CE7" s="66" t="s">
        <v>1884</v>
      </c>
      <c r="CF7" s="66">
        <v>7</v>
      </c>
      <c r="CG7" s="66"/>
      <c r="CH7" s="66"/>
      <c r="CI7" s="66"/>
      <c r="CJ7" s="66"/>
      <c r="CK7" s="66"/>
      <c r="CL7" s="66"/>
      <c r="CM7" s="66"/>
      <c r="CN7" s="68"/>
      <c r="CO7" s="149"/>
      <c r="CP7" s="149"/>
      <c r="CQ7" s="69"/>
      <c r="CR7" s="70" t="s">
        <v>1884</v>
      </c>
      <c r="CS7" s="70">
        <v>8</v>
      </c>
      <c r="CT7" s="70"/>
      <c r="CU7" s="70"/>
      <c r="CV7" s="70"/>
      <c r="CW7" s="70"/>
      <c r="CX7" s="70"/>
      <c r="CY7" s="70"/>
      <c r="CZ7" s="70"/>
      <c r="DA7" s="71"/>
      <c r="DB7" s="149"/>
      <c r="DC7" s="149"/>
      <c r="DD7" s="65"/>
      <c r="DE7" s="66" t="s">
        <v>1884</v>
      </c>
      <c r="DF7" s="66">
        <v>9</v>
      </c>
      <c r="DG7" s="66"/>
      <c r="DH7" s="66"/>
      <c r="DI7" s="66"/>
      <c r="DJ7" s="66"/>
      <c r="DK7" s="66"/>
      <c r="DL7" s="66"/>
      <c r="DM7" s="66"/>
      <c r="DN7" s="68"/>
      <c r="DO7" s="151"/>
      <c r="DP7" s="151"/>
      <c r="DQ7" s="346"/>
      <c r="DR7" s="346"/>
      <c r="DS7" s="346"/>
      <c r="DT7" s="346"/>
      <c r="DU7" s="346"/>
      <c r="DV7" s="346"/>
      <c r="DW7" s="346"/>
      <c r="DX7" s="346"/>
      <c r="DY7" s="346"/>
      <c r="DZ7" s="346"/>
      <c r="EA7" s="346"/>
      <c r="EB7" s="151"/>
      <c r="EC7" s="151"/>
      <c r="EN7" s="73" t="s">
        <v>1885</v>
      </c>
      <c r="EO7" s="73"/>
      <c r="EP7" s="73"/>
      <c r="EQ7" s="73"/>
      <c r="ER7" s="73"/>
      <c r="ES7" s="74" t="s">
        <v>1886</v>
      </c>
      <c r="ET7" s="75"/>
      <c r="EU7" s="75"/>
      <c r="EV7" s="75"/>
      <c r="EW7" s="75"/>
      <c r="EX7" s="76"/>
      <c r="EY7" s="77"/>
      <c r="EZ7" s="78"/>
      <c r="FC7" s="761"/>
      <c r="FD7" s="761"/>
      <c r="FE7" s="761"/>
      <c r="FF7" s="761"/>
      <c r="FG7" s="761"/>
      <c r="FH7" s="761"/>
      <c r="FI7" s="761"/>
      <c r="FJ7" s="761"/>
      <c r="FK7" s="761"/>
      <c r="FL7" s="761"/>
      <c r="FM7" s="761"/>
      <c r="FN7" s="761"/>
      <c r="FO7" s="761"/>
      <c r="FP7" s="761"/>
      <c r="FQ7" s="761"/>
      <c r="FR7" s="761"/>
      <c r="FS7" s="761"/>
      <c r="FT7" s="761"/>
      <c r="FU7" s="761"/>
      <c r="FV7" s="761"/>
      <c r="FW7" s="761"/>
      <c r="FX7" s="761"/>
      <c r="FY7" s="761"/>
      <c r="FZ7" s="761"/>
      <c r="GA7" s="761"/>
      <c r="GB7" s="761"/>
      <c r="GC7" s="761"/>
      <c r="GD7" s="761"/>
      <c r="GE7" s="761"/>
      <c r="GF7" s="761"/>
      <c r="GG7" s="761"/>
      <c r="GH7" s="761"/>
      <c r="GI7" s="761"/>
      <c r="GJ7" s="761"/>
      <c r="GK7" s="761"/>
    </row>
    <row r="8" spans="1:208" ht="23.25" customHeight="1">
      <c r="A8" s="61" t="s">
        <v>1887</v>
      </c>
      <c r="B8" s="61"/>
      <c r="C8" s="79" t="s">
        <v>1154</v>
      </c>
      <c r="D8" s="80" t="s">
        <v>1888</v>
      </c>
      <c r="E8" s="81"/>
      <c r="F8" s="81"/>
      <c r="G8" s="81"/>
      <c r="H8" s="82"/>
      <c r="I8" s="81" t="s">
        <v>1889</v>
      </c>
      <c r="J8" s="82"/>
      <c r="K8" s="83" t="s">
        <v>1890</v>
      </c>
      <c r="L8" s="83" t="s">
        <v>1891</v>
      </c>
      <c r="M8" s="81" t="s">
        <v>1892</v>
      </c>
      <c r="N8" s="82"/>
      <c r="O8" s="150"/>
      <c r="P8" s="150"/>
      <c r="Q8" s="84" t="s">
        <v>1888</v>
      </c>
      <c r="R8" s="85"/>
      <c r="S8" s="85"/>
      <c r="T8" s="85"/>
      <c r="U8" s="86"/>
      <c r="V8" s="85" t="s">
        <v>1889</v>
      </c>
      <c r="W8" s="86"/>
      <c r="X8" s="87" t="s">
        <v>1890</v>
      </c>
      <c r="Y8" s="87" t="s">
        <v>1891</v>
      </c>
      <c r="Z8" s="85" t="s">
        <v>1892</v>
      </c>
      <c r="AA8" s="86"/>
      <c r="AB8" s="150"/>
      <c r="AC8" s="150"/>
      <c r="AD8" s="80" t="s">
        <v>1888</v>
      </c>
      <c r="AE8" s="81"/>
      <c r="AF8" s="81"/>
      <c r="AG8" s="81"/>
      <c r="AH8" s="82"/>
      <c r="AI8" s="81" t="s">
        <v>1889</v>
      </c>
      <c r="AJ8" s="82"/>
      <c r="AK8" s="83" t="s">
        <v>1890</v>
      </c>
      <c r="AL8" s="83" t="s">
        <v>1891</v>
      </c>
      <c r="AM8" s="81" t="s">
        <v>1892</v>
      </c>
      <c r="AN8" s="82"/>
      <c r="AO8" s="150"/>
      <c r="AP8" s="150"/>
      <c r="AQ8" s="84" t="s">
        <v>1888</v>
      </c>
      <c r="AR8" s="85"/>
      <c r="AS8" s="85"/>
      <c r="AT8" s="85"/>
      <c r="AU8" s="86"/>
      <c r="AV8" s="85" t="s">
        <v>1889</v>
      </c>
      <c r="AW8" s="86"/>
      <c r="AX8" s="87" t="s">
        <v>1890</v>
      </c>
      <c r="AY8" s="87" t="s">
        <v>1891</v>
      </c>
      <c r="AZ8" s="85" t="s">
        <v>1892</v>
      </c>
      <c r="BA8" s="86"/>
      <c r="BB8" s="150"/>
      <c r="BC8" s="150"/>
      <c r="BD8" s="80" t="s">
        <v>1888</v>
      </c>
      <c r="BE8" s="81"/>
      <c r="BF8" s="81"/>
      <c r="BG8" s="81"/>
      <c r="BH8" s="82"/>
      <c r="BI8" s="81" t="s">
        <v>1889</v>
      </c>
      <c r="BJ8" s="82"/>
      <c r="BK8" s="83" t="s">
        <v>1890</v>
      </c>
      <c r="BL8" s="83" t="s">
        <v>1891</v>
      </c>
      <c r="BM8" s="81" t="s">
        <v>1892</v>
      </c>
      <c r="BN8" s="82"/>
      <c r="BO8" s="150"/>
      <c r="BP8" s="150"/>
      <c r="BQ8" s="84" t="s">
        <v>1888</v>
      </c>
      <c r="BR8" s="85"/>
      <c r="BS8" s="85"/>
      <c r="BT8" s="85"/>
      <c r="BU8" s="86"/>
      <c r="BV8" s="85" t="s">
        <v>1889</v>
      </c>
      <c r="BW8" s="86"/>
      <c r="BX8" s="87" t="s">
        <v>1890</v>
      </c>
      <c r="BY8" s="87" t="s">
        <v>1891</v>
      </c>
      <c r="BZ8" s="85" t="s">
        <v>1892</v>
      </c>
      <c r="CA8" s="86"/>
      <c r="CB8" s="150"/>
      <c r="CC8" s="150"/>
      <c r="CD8" s="80" t="s">
        <v>1888</v>
      </c>
      <c r="CE8" s="81"/>
      <c r="CF8" s="81"/>
      <c r="CG8" s="81"/>
      <c r="CH8" s="82"/>
      <c r="CI8" s="81" t="s">
        <v>1889</v>
      </c>
      <c r="CJ8" s="82"/>
      <c r="CK8" s="83" t="s">
        <v>1890</v>
      </c>
      <c r="CL8" s="83" t="s">
        <v>1891</v>
      </c>
      <c r="CM8" s="81" t="s">
        <v>1892</v>
      </c>
      <c r="CN8" s="82"/>
      <c r="CO8" s="150"/>
      <c r="CP8" s="150"/>
      <c r="CQ8" s="84" t="s">
        <v>1888</v>
      </c>
      <c r="CR8" s="85"/>
      <c r="CS8" s="85"/>
      <c r="CT8" s="85"/>
      <c r="CU8" s="86"/>
      <c r="CV8" s="85" t="s">
        <v>1889</v>
      </c>
      <c r="CW8" s="86"/>
      <c r="CX8" s="87" t="s">
        <v>1890</v>
      </c>
      <c r="CY8" s="87" t="s">
        <v>1891</v>
      </c>
      <c r="CZ8" s="85" t="s">
        <v>1892</v>
      </c>
      <c r="DA8" s="86"/>
      <c r="DB8" s="150"/>
      <c r="DC8" s="150"/>
      <c r="DD8" s="80" t="s">
        <v>1888</v>
      </c>
      <c r="DE8" s="81"/>
      <c r="DF8" s="81"/>
      <c r="DG8" s="81"/>
      <c r="DH8" s="82"/>
      <c r="DI8" s="81" t="s">
        <v>1889</v>
      </c>
      <c r="DJ8" s="82"/>
      <c r="DK8" s="83" t="s">
        <v>1890</v>
      </c>
      <c r="DL8" s="83" t="s">
        <v>1891</v>
      </c>
      <c r="DM8" s="81" t="s">
        <v>1892</v>
      </c>
      <c r="DN8" s="82"/>
      <c r="DO8" s="133"/>
      <c r="DP8" s="133"/>
      <c r="DQ8" s="347"/>
      <c r="DR8" s="347"/>
      <c r="DS8" s="347"/>
      <c r="DT8" s="347"/>
      <c r="DU8" s="347"/>
      <c r="DV8" s="347"/>
      <c r="DW8" s="347"/>
      <c r="DX8" s="347"/>
      <c r="DY8" s="347"/>
      <c r="DZ8" s="347"/>
      <c r="EA8" s="347"/>
      <c r="EB8" s="133"/>
      <c r="EC8" s="133"/>
      <c r="EN8" s="62"/>
      <c r="EO8" s="62"/>
      <c r="EP8" s="62"/>
      <c r="EQ8" s="62"/>
      <c r="ER8" s="62"/>
      <c r="ES8" s="107"/>
      <c r="ET8" s="88"/>
      <c r="EU8" s="88"/>
      <c r="EV8" s="88"/>
      <c r="EW8" s="88"/>
      <c r="EX8" s="89"/>
      <c r="EY8" s="90"/>
      <c r="EZ8" s="91"/>
      <c r="GL8" s="129"/>
      <c r="GM8" s="129"/>
      <c r="GN8" s="129"/>
      <c r="GO8" s="129"/>
      <c r="GP8" s="129"/>
      <c r="GQ8" s="129"/>
      <c r="GR8" s="129"/>
      <c r="GS8" s="129"/>
      <c r="GT8" s="129"/>
      <c r="GU8" s="129"/>
      <c r="GV8" s="129"/>
      <c r="GW8" s="129"/>
      <c r="GX8" s="129"/>
      <c r="GY8" s="129"/>
      <c r="GZ8" s="129"/>
    </row>
    <row r="9" spans="1:208" ht="19.5" customHeight="1">
      <c r="A9" s="92" t="s">
        <v>901</v>
      </c>
      <c r="B9" s="92"/>
      <c r="C9" s="79" t="s">
        <v>2346</v>
      </c>
      <c r="D9" s="93" t="s">
        <v>1893</v>
      </c>
      <c r="E9" s="94"/>
      <c r="F9" s="94"/>
      <c r="G9" s="94"/>
      <c r="H9" s="95"/>
      <c r="I9" s="94" t="s">
        <v>1894</v>
      </c>
      <c r="J9" s="95"/>
      <c r="K9" s="96" t="s">
        <v>1891</v>
      </c>
      <c r="L9" s="96" t="s">
        <v>1895</v>
      </c>
      <c r="M9" s="94" t="s">
        <v>890</v>
      </c>
      <c r="N9" s="95"/>
      <c r="O9" s="150"/>
      <c r="P9" s="150"/>
      <c r="Q9" s="97" t="s">
        <v>1893</v>
      </c>
      <c r="R9" s="98"/>
      <c r="S9" s="98"/>
      <c r="T9" s="98"/>
      <c r="U9" s="99"/>
      <c r="V9" s="98" t="s">
        <v>1894</v>
      </c>
      <c r="W9" s="99"/>
      <c r="X9" s="100" t="s">
        <v>1891</v>
      </c>
      <c r="Y9" s="100" t="s">
        <v>1895</v>
      </c>
      <c r="Z9" s="98" t="s">
        <v>890</v>
      </c>
      <c r="AA9" s="99"/>
      <c r="AB9" s="150"/>
      <c r="AC9" s="150"/>
      <c r="AD9" s="93" t="s">
        <v>1893</v>
      </c>
      <c r="AE9" s="94"/>
      <c r="AF9" s="94"/>
      <c r="AG9" s="94"/>
      <c r="AH9" s="95"/>
      <c r="AI9" s="94" t="s">
        <v>1894</v>
      </c>
      <c r="AJ9" s="95"/>
      <c r="AK9" s="96" t="s">
        <v>1891</v>
      </c>
      <c r="AL9" s="96" t="s">
        <v>1895</v>
      </c>
      <c r="AM9" s="94" t="s">
        <v>890</v>
      </c>
      <c r="AN9" s="95"/>
      <c r="AO9" s="150"/>
      <c r="AP9" s="150"/>
      <c r="AQ9" s="97" t="s">
        <v>1893</v>
      </c>
      <c r="AR9" s="98"/>
      <c r="AS9" s="98"/>
      <c r="AT9" s="98"/>
      <c r="AU9" s="99"/>
      <c r="AV9" s="98" t="s">
        <v>1894</v>
      </c>
      <c r="AW9" s="99"/>
      <c r="AX9" s="100" t="s">
        <v>1891</v>
      </c>
      <c r="AY9" s="100" t="s">
        <v>1895</v>
      </c>
      <c r="AZ9" s="98" t="s">
        <v>890</v>
      </c>
      <c r="BA9" s="99"/>
      <c r="BB9" s="150"/>
      <c r="BC9" s="150"/>
      <c r="BD9" s="93" t="s">
        <v>1893</v>
      </c>
      <c r="BE9" s="94"/>
      <c r="BF9" s="94"/>
      <c r="BG9" s="94"/>
      <c r="BH9" s="95"/>
      <c r="BI9" s="94" t="s">
        <v>1894</v>
      </c>
      <c r="BJ9" s="95"/>
      <c r="BK9" s="96" t="s">
        <v>1891</v>
      </c>
      <c r="BL9" s="96" t="s">
        <v>1895</v>
      </c>
      <c r="BM9" s="94" t="s">
        <v>890</v>
      </c>
      <c r="BN9" s="95"/>
      <c r="BO9" s="150"/>
      <c r="BP9" s="150"/>
      <c r="BQ9" s="97" t="s">
        <v>1893</v>
      </c>
      <c r="BR9" s="98"/>
      <c r="BS9" s="98"/>
      <c r="BT9" s="98"/>
      <c r="BU9" s="99"/>
      <c r="BV9" s="98" t="s">
        <v>1894</v>
      </c>
      <c r="BW9" s="99"/>
      <c r="BX9" s="100" t="s">
        <v>1891</v>
      </c>
      <c r="BY9" s="100" t="s">
        <v>1895</v>
      </c>
      <c r="BZ9" s="98" t="s">
        <v>890</v>
      </c>
      <c r="CA9" s="99"/>
      <c r="CB9" s="150"/>
      <c r="CC9" s="150"/>
      <c r="CD9" s="93" t="s">
        <v>1893</v>
      </c>
      <c r="CE9" s="94"/>
      <c r="CF9" s="94"/>
      <c r="CG9" s="94"/>
      <c r="CH9" s="95"/>
      <c r="CI9" s="94" t="s">
        <v>1894</v>
      </c>
      <c r="CJ9" s="95"/>
      <c r="CK9" s="96" t="s">
        <v>1891</v>
      </c>
      <c r="CL9" s="96" t="s">
        <v>1895</v>
      </c>
      <c r="CM9" s="94" t="s">
        <v>890</v>
      </c>
      <c r="CN9" s="95"/>
      <c r="CO9" s="150"/>
      <c r="CP9" s="150"/>
      <c r="CQ9" s="97" t="s">
        <v>1893</v>
      </c>
      <c r="CR9" s="98"/>
      <c r="CS9" s="98"/>
      <c r="CT9" s="98"/>
      <c r="CU9" s="99"/>
      <c r="CV9" s="98" t="s">
        <v>1894</v>
      </c>
      <c r="CW9" s="99"/>
      <c r="CX9" s="100" t="s">
        <v>1891</v>
      </c>
      <c r="CY9" s="100" t="s">
        <v>1895</v>
      </c>
      <c r="CZ9" s="98" t="s">
        <v>890</v>
      </c>
      <c r="DA9" s="99"/>
      <c r="DB9" s="150"/>
      <c r="DC9" s="150"/>
      <c r="DD9" s="93" t="s">
        <v>1893</v>
      </c>
      <c r="DE9" s="94"/>
      <c r="DF9" s="94"/>
      <c r="DG9" s="94"/>
      <c r="DH9" s="95"/>
      <c r="DI9" s="94" t="s">
        <v>1894</v>
      </c>
      <c r="DJ9" s="95"/>
      <c r="DK9" s="96" t="s">
        <v>1891</v>
      </c>
      <c r="DL9" s="96" t="s">
        <v>1895</v>
      </c>
      <c r="DM9" s="94" t="s">
        <v>890</v>
      </c>
      <c r="DN9" s="95"/>
      <c r="DO9" s="133"/>
      <c r="DP9" s="133"/>
      <c r="DQ9" s="347"/>
      <c r="DR9" s="347"/>
      <c r="DS9" s="347"/>
      <c r="DT9" s="347"/>
      <c r="DU9" s="347"/>
      <c r="DV9" s="347"/>
      <c r="DW9" s="347"/>
      <c r="DX9" s="347"/>
      <c r="DY9" s="347"/>
      <c r="DZ9" s="347"/>
      <c r="EA9" s="347"/>
      <c r="EB9" s="133"/>
      <c r="EC9" s="133"/>
      <c r="EN9" s="101" t="s">
        <v>1546</v>
      </c>
      <c r="EO9" s="102" t="s">
        <v>1890</v>
      </c>
      <c r="EP9" s="103" t="s">
        <v>1891</v>
      </c>
      <c r="EQ9" s="104" t="s">
        <v>892</v>
      </c>
      <c r="ER9" s="105"/>
      <c r="ES9" s="106" t="s">
        <v>1546</v>
      </c>
      <c r="ET9" s="106" t="s">
        <v>1890</v>
      </c>
      <c r="EU9" s="107" t="s">
        <v>893</v>
      </c>
      <c r="EV9" s="108"/>
      <c r="EW9" s="108"/>
      <c r="EX9" s="109" t="s">
        <v>894</v>
      </c>
      <c r="EY9" s="110"/>
      <c r="EZ9" s="111"/>
      <c r="GL9" s="129"/>
      <c r="GM9" s="129"/>
      <c r="GN9" s="129"/>
      <c r="GO9" s="129"/>
      <c r="GP9" s="129"/>
      <c r="GQ9" s="129"/>
      <c r="GR9" s="129"/>
      <c r="GS9" s="129"/>
      <c r="GT9" s="129"/>
      <c r="GU9" s="129"/>
      <c r="GV9" s="129"/>
      <c r="GW9" s="129"/>
      <c r="GX9" s="129"/>
      <c r="GY9" s="129"/>
      <c r="GZ9" s="129"/>
    </row>
    <row r="10" spans="1:208" ht="19.5" customHeight="1" thickBot="1">
      <c r="A10" s="61"/>
      <c r="B10" s="61"/>
      <c r="C10" s="137"/>
      <c r="D10" s="113">
        <v>1</v>
      </c>
      <c r="E10" s="113">
        <v>2</v>
      </c>
      <c r="F10" s="113">
        <v>3</v>
      </c>
      <c r="G10" s="113">
        <v>4</v>
      </c>
      <c r="H10" s="113">
        <v>5</v>
      </c>
      <c r="I10" s="114" t="s">
        <v>895</v>
      </c>
      <c r="J10" s="115" t="s">
        <v>674</v>
      </c>
      <c r="K10" s="113"/>
      <c r="L10" s="114" t="s">
        <v>896</v>
      </c>
      <c r="M10" s="123" t="s">
        <v>897</v>
      </c>
      <c r="N10" s="124" t="s">
        <v>891</v>
      </c>
      <c r="O10" s="133"/>
      <c r="P10" s="133"/>
      <c r="Q10" s="117">
        <v>1</v>
      </c>
      <c r="R10" s="117">
        <v>2</v>
      </c>
      <c r="S10" s="117">
        <v>3</v>
      </c>
      <c r="T10" s="117">
        <v>4</v>
      </c>
      <c r="U10" s="117">
        <v>5</v>
      </c>
      <c r="V10" s="118" t="s">
        <v>895</v>
      </c>
      <c r="W10" s="119" t="s">
        <v>674</v>
      </c>
      <c r="X10" s="117"/>
      <c r="Y10" s="118" t="s">
        <v>896</v>
      </c>
      <c r="Z10" s="138" t="s">
        <v>897</v>
      </c>
      <c r="AA10" s="139" t="s">
        <v>891</v>
      </c>
      <c r="AB10" s="133"/>
      <c r="AC10" s="133"/>
      <c r="AD10" s="113">
        <v>1</v>
      </c>
      <c r="AE10" s="113">
        <v>2</v>
      </c>
      <c r="AF10" s="113">
        <v>3</v>
      </c>
      <c r="AG10" s="113">
        <v>4</v>
      </c>
      <c r="AH10" s="113">
        <v>5</v>
      </c>
      <c r="AI10" s="114" t="s">
        <v>895</v>
      </c>
      <c r="AJ10" s="115" t="s">
        <v>674</v>
      </c>
      <c r="AK10" s="113"/>
      <c r="AL10" s="114" t="s">
        <v>896</v>
      </c>
      <c r="AM10" s="123" t="s">
        <v>897</v>
      </c>
      <c r="AN10" s="124" t="s">
        <v>891</v>
      </c>
      <c r="AO10" s="133"/>
      <c r="AP10" s="133"/>
      <c r="AQ10" s="117">
        <v>1</v>
      </c>
      <c r="AR10" s="117">
        <v>2</v>
      </c>
      <c r="AS10" s="117">
        <v>3</v>
      </c>
      <c r="AT10" s="117">
        <v>4</v>
      </c>
      <c r="AU10" s="117">
        <v>5</v>
      </c>
      <c r="AV10" s="118" t="s">
        <v>895</v>
      </c>
      <c r="AW10" s="119" t="s">
        <v>674</v>
      </c>
      <c r="AX10" s="117"/>
      <c r="AY10" s="118" t="s">
        <v>896</v>
      </c>
      <c r="AZ10" s="138" t="s">
        <v>897</v>
      </c>
      <c r="BA10" s="139" t="s">
        <v>891</v>
      </c>
      <c r="BB10" s="133"/>
      <c r="BC10" s="133"/>
      <c r="BD10" s="113">
        <v>1</v>
      </c>
      <c r="BE10" s="113">
        <v>2</v>
      </c>
      <c r="BF10" s="113">
        <v>3</v>
      </c>
      <c r="BG10" s="113">
        <v>4</v>
      </c>
      <c r="BH10" s="113">
        <v>5</v>
      </c>
      <c r="BI10" s="114" t="s">
        <v>895</v>
      </c>
      <c r="BJ10" s="115" t="s">
        <v>674</v>
      </c>
      <c r="BK10" s="113"/>
      <c r="BL10" s="114" t="s">
        <v>896</v>
      </c>
      <c r="BM10" s="123" t="s">
        <v>897</v>
      </c>
      <c r="BN10" s="124" t="s">
        <v>891</v>
      </c>
      <c r="BO10" s="133"/>
      <c r="BP10" s="133"/>
      <c r="BQ10" s="117">
        <v>1</v>
      </c>
      <c r="BR10" s="117">
        <v>2</v>
      </c>
      <c r="BS10" s="117">
        <v>3</v>
      </c>
      <c r="BT10" s="117">
        <v>4</v>
      </c>
      <c r="BU10" s="117">
        <v>5</v>
      </c>
      <c r="BV10" s="118" t="s">
        <v>895</v>
      </c>
      <c r="BW10" s="119" t="s">
        <v>674</v>
      </c>
      <c r="BX10" s="117"/>
      <c r="BY10" s="118" t="s">
        <v>896</v>
      </c>
      <c r="BZ10" s="138" t="s">
        <v>897</v>
      </c>
      <c r="CA10" s="139" t="s">
        <v>891</v>
      </c>
      <c r="CB10" s="133"/>
      <c r="CC10" s="133"/>
      <c r="CD10" s="113">
        <v>1</v>
      </c>
      <c r="CE10" s="113">
        <v>2</v>
      </c>
      <c r="CF10" s="113">
        <v>3</v>
      </c>
      <c r="CG10" s="113">
        <v>4</v>
      </c>
      <c r="CH10" s="113">
        <v>5</v>
      </c>
      <c r="CI10" s="114" t="s">
        <v>895</v>
      </c>
      <c r="CJ10" s="115" t="s">
        <v>674</v>
      </c>
      <c r="CK10" s="113"/>
      <c r="CL10" s="114" t="s">
        <v>896</v>
      </c>
      <c r="CM10" s="123" t="s">
        <v>897</v>
      </c>
      <c r="CN10" s="124" t="s">
        <v>891</v>
      </c>
      <c r="CO10" s="133"/>
      <c r="CP10" s="133"/>
      <c r="CQ10" s="116">
        <v>1</v>
      </c>
      <c r="CR10" s="117">
        <v>2</v>
      </c>
      <c r="CS10" s="117">
        <v>3</v>
      </c>
      <c r="CT10" s="117">
        <v>4</v>
      </c>
      <c r="CU10" s="117">
        <v>5</v>
      </c>
      <c r="CV10" s="118" t="s">
        <v>895</v>
      </c>
      <c r="CW10" s="119" t="s">
        <v>674</v>
      </c>
      <c r="CX10" s="116"/>
      <c r="CY10" s="120" t="s">
        <v>896</v>
      </c>
      <c r="CZ10" s="121" t="s">
        <v>897</v>
      </c>
      <c r="DA10" s="122" t="s">
        <v>891</v>
      </c>
      <c r="DB10" s="133"/>
      <c r="DC10" s="133"/>
      <c r="DD10" s="113">
        <v>1</v>
      </c>
      <c r="DE10" s="113">
        <v>2</v>
      </c>
      <c r="DF10" s="113">
        <v>3</v>
      </c>
      <c r="DG10" s="113">
        <v>4</v>
      </c>
      <c r="DH10" s="113">
        <v>5</v>
      </c>
      <c r="DI10" s="114" t="s">
        <v>895</v>
      </c>
      <c r="DJ10" s="115" t="s">
        <v>674</v>
      </c>
      <c r="DK10" s="113"/>
      <c r="DL10" s="114" t="s">
        <v>896</v>
      </c>
      <c r="DM10" s="123" t="s">
        <v>897</v>
      </c>
      <c r="DN10" s="124" t="s">
        <v>891</v>
      </c>
      <c r="DO10" s="133"/>
      <c r="DP10" s="133"/>
      <c r="DQ10" s="113">
        <v>1</v>
      </c>
      <c r="DR10" s="113">
        <v>2</v>
      </c>
      <c r="DS10" s="113">
        <v>3</v>
      </c>
      <c r="DT10" s="113">
        <v>4</v>
      </c>
      <c r="DU10" s="113">
        <v>5</v>
      </c>
      <c r="DV10" s="114" t="s">
        <v>895</v>
      </c>
      <c r="DW10" s="115" t="s">
        <v>674</v>
      </c>
      <c r="DX10" s="113"/>
      <c r="DY10" s="114" t="s">
        <v>896</v>
      </c>
      <c r="DZ10" s="123" t="s">
        <v>897</v>
      </c>
      <c r="EA10" s="124" t="s">
        <v>891</v>
      </c>
      <c r="EB10" s="133"/>
      <c r="EC10" s="133"/>
      <c r="EN10" s="125" t="s">
        <v>898</v>
      </c>
      <c r="EO10" s="112" t="s">
        <v>1891</v>
      </c>
      <c r="EP10" s="126" t="s">
        <v>902</v>
      </c>
      <c r="EQ10" s="112" t="s">
        <v>897</v>
      </c>
      <c r="ER10" s="126" t="s">
        <v>891</v>
      </c>
      <c r="ES10" s="127" t="s">
        <v>898</v>
      </c>
      <c r="ET10" s="127" t="s">
        <v>1891</v>
      </c>
      <c r="EU10" s="106" t="s">
        <v>899</v>
      </c>
      <c r="EV10" s="128" t="s">
        <v>897</v>
      </c>
      <c r="EW10" s="106" t="s">
        <v>891</v>
      </c>
      <c r="EX10" s="102" t="s">
        <v>899</v>
      </c>
      <c r="EY10" s="102" t="s">
        <v>897</v>
      </c>
      <c r="EZ10" s="102" t="s">
        <v>891</v>
      </c>
      <c r="GL10" s="129"/>
      <c r="GM10" s="129"/>
      <c r="GN10" s="129"/>
      <c r="GO10" s="129"/>
      <c r="GP10" s="129"/>
      <c r="GQ10" s="129"/>
      <c r="GR10" s="129"/>
      <c r="GS10" s="129"/>
      <c r="GT10" s="129"/>
      <c r="GU10" s="129"/>
      <c r="GV10" s="129"/>
      <c r="GW10" s="129"/>
      <c r="GX10" s="129"/>
      <c r="GY10" s="129"/>
      <c r="GZ10" s="129"/>
    </row>
    <row r="11" spans="1:208" s="375" customFormat="1" ht="20.25" customHeight="1">
      <c r="A11" s="3527" t="s">
        <v>747</v>
      </c>
      <c r="B11" s="219" t="s">
        <v>903</v>
      </c>
      <c r="C11" s="213">
        <f>'A1'!$D$23</f>
        <v>1188</v>
      </c>
      <c r="D11" s="195"/>
      <c r="E11" s="196"/>
      <c r="F11" s="196">
        <v>110</v>
      </c>
      <c r="G11" s="196">
        <v>18</v>
      </c>
      <c r="H11" s="197">
        <f t="shared" ref="H11:H24" si="0">IF($C11&gt;0,$C11-SUM(D11:G11),0)</f>
        <v>1060</v>
      </c>
      <c r="I11" s="3531">
        <f>IF($C11+$C12&gt;0,SUM(F11:H12),0)</f>
        <v>1782</v>
      </c>
      <c r="J11" s="3516">
        <f>IF(I11&gt;0,ROUND(I11*100/($C11+$C12),2),0)</f>
        <v>100</v>
      </c>
      <c r="K11" s="3510">
        <v>0.5</v>
      </c>
      <c r="L11" s="3516">
        <f>IF(I11&gt;0,ROUND((J11*K11/100),2),0)</f>
        <v>0.5</v>
      </c>
      <c r="M11" s="3512">
        <f>IF($C11+$C12=0,0,IF(L11&gt;M41,5,IF(L11&gt;L41,4,IF(L11&gt;K41,3,IF(L11&gt;J41,2,IF(L11&gt;0,1,0))))))</f>
        <v>5</v>
      </c>
      <c r="N11" s="3514" t="str">
        <f>IF(M11=0,0,LOOKUP(M11,$O$2:$O$6,$P$2:$P$6))</f>
        <v>ดีเยี่ยม</v>
      </c>
      <c r="O11" s="2376"/>
      <c r="P11" s="2376"/>
      <c r="Q11" s="221"/>
      <c r="R11" s="196">
        <v>10</v>
      </c>
      <c r="S11" s="196">
        <v>15</v>
      </c>
      <c r="T11" s="196">
        <v>10</v>
      </c>
      <c r="U11" s="197">
        <f t="shared" ref="U11:U24" si="1">IF($C11&gt;0,$C11-SUM(Q11:T11),0)</f>
        <v>1153</v>
      </c>
      <c r="V11" s="3531">
        <f>IF($C11+$C12&gt;0,SUM(S11:U12),0)</f>
        <v>1772</v>
      </c>
      <c r="W11" s="3516">
        <f>IF(V11&gt;0,ROUND(V11*100/($C11+$C12),2),0)</f>
        <v>99.44</v>
      </c>
      <c r="X11" s="3510">
        <v>0.5</v>
      </c>
      <c r="Y11" s="3516">
        <f>IF(V11&gt;0,ROUND((W11*X11/100),2),0)</f>
        <v>0.5</v>
      </c>
      <c r="Z11" s="3512">
        <f>IF($C11+$C12=0,0,IF(Y11&gt;Z41,5,IF(Y11&gt;Y41,4,IF(Y11&gt;X41,3,IF(Y11&gt;W41,2,IF(Y11&gt;0,1,0))))))</f>
        <v>5</v>
      </c>
      <c r="AA11" s="3514" t="str">
        <f>IF(Z11=0,0,LOOKUP(Z11,$O$2:$O$6,$P$2:$P$6))</f>
        <v>ดีเยี่ยม</v>
      </c>
      <c r="AB11" s="2376"/>
      <c r="AC11" s="2376"/>
      <c r="AD11" s="221"/>
      <c r="AE11" s="196"/>
      <c r="AF11" s="196"/>
      <c r="AG11" s="196">
        <v>35</v>
      </c>
      <c r="AH11" s="197">
        <f t="shared" ref="AH11:AH24" si="2">IF($C11&gt;0,$C11-SUM(AD11:AG11),0)</f>
        <v>1153</v>
      </c>
      <c r="AI11" s="3531">
        <f>IF($C11+$C12&gt;0,SUM(AF11:AH12),0)</f>
        <v>1782</v>
      </c>
      <c r="AJ11" s="3516">
        <f>IF(AI11&gt;0,ROUND(AI11*100/($C11+$C12),2),0)</f>
        <v>100</v>
      </c>
      <c r="AK11" s="3510">
        <v>1</v>
      </c>
      <c r="AL11" s="3516">
        <f>IF(AI11&gt;0,ROUND((AJ11*AK11/100),2),0)</f>
        <v>1</v>
      </c>
      <c r="AM11" s="3512">
        <f>IF($C11+$C12=0,0,IF(AL11&gt;AM41,5,IF(AL11&gt;AL41,4,IF(AL11&gt;AK41,3,IF(AL11&gt;AJ41,2,IF(AL11&gt;0,1,0))))))</f>
        <v>5</v>
      </c>
      <c r="AN11" s="3514" t="str">
        <f>IF(AM11=0,0,LOOKUP(AM11,$O$2:$O$6,$P$2:$P$6))</f>
        <v>ดีเยี่ยม</v>
      </c>
      <c r="AO11" s="2376"/>
      <c r="AP11" s="2376"/>
      <c r="AQ11" s="221"/>
      <c r="AR11" s="196">
        <v>5</v>
      </c>
      <c r="AS11" s="196">
        <v>15</v>
      </c>
      <c r="AT11" s="196">
        <v>15</v>
      </c>
      <c r="AU11" s="197">
        <f t="shared" ref="AU11:AU24" si="3">IF($C11&gt;0,$C11-SUM(AQ11:AT11),0)</f>
        <v>1153</v>
      </c>
      <c r="AV11" s="3531">
        <f>IF($C11+$C12&gt;0,SUM(AS11:AU12),0)</f>
        <v>1777</v>
      </c>
      <c r="AW11" s="3516">
        <f>IF(AV11&gt;0,ROUND(AV11*100/($C11+$C12),2),0)</f>
        <v>99.72</v>
      </c>
      <c r="AX11" s="3510">
        <v>1</v>
      </c>
      <c r="AY11" s="3516">
        <f>IF(AV11&gt;0,ROUND((AW11*AX11/100),2),0)</f>
        <v>1</v>
      </c>
      <c r="AZ11" s="3512">
        <f>IF($C11+$C12=0,0,IF(AY11&gt;AZ41,5,IF(AY11&gt;AY41,4,IF(AY11&gt;AX41,3,IF(AY11&gt;AW41,2,IF(AY11&gt;0,1,0))))))</f>
        <v>5</v>
      </c>
      <c r="BA11" s="3514" t="str">
        <f>IF(AZ11=0,0,LOOKUP(AZ11,$O$2:$O$6,$P$2:$P$6))</f>
        <v>ดีเยี่ยม</v>
      </c>
      <c r="BB11" s="2376"/>
      <c r="BC11" s="2376"/>
      <c r="BD11" s="222"/>
      <c r="BE11" s="223"/>
      <c r="BF11" s="223"/>
      <c r="BG11" s="223">
        <v>30</v>
      </c>
      <c r="BH11" s="224">
        <f>IF($C11&gt;0,$C11-SUM(BD11:BG11),0)</f>
        <v>1158</v>
      </c>
      <c r="BI11" s="3531">
        <f>IF($C11+$C12&gt;0,SUM(BF11:BH12),0)</f>
        <v>1782</v>
      </c>
      <c r="BJ11" s="3516">
        <f>IF(BI11&gt;0,ROUND(BI11*100/($C11+$C12),2),0)</f>
        <v>100</v>
      </c>
      <c r="BK11" s="3510">
        <v>1</v>
      </c>
      <c r="BL11" s="3516">
        <f>IF(BI11&gt;0,ROUND((BJ11*BK11/100),2),0)</f>
        <v>1</v>
      </c>
      <c r="BM11" s="3512">
        <f>IF($C11+$C12=0,0,IF(BL11&gt;BM41,5,IF(BL11&gt;BL41,4,IF(BL11&gt;BK41,3,IF(BL11&gt;BJ41,2,IF(BL11&gt;0,1,0))))))</f>
        <v>5</v>
      </c>
      <c r="BN11" s="3514" t="str">
        <f>IF(BM11=0,0,LOOKUP(BM11,$O$2:$O$6,$P$2:$P$6))</f>
        <v>ดีเยี่ยม</v>
      </c>
      <c r="BO11" s="2376"/>
      <c r="BP11" s="2376"/>
      <c r="BQ11" s="221"/>
      <c r="BR11" s="196">
        <v>10</v>
      </c>
      <c r="BS11" s="196">
        <v>20</v>
      </c>
      <c r="BT11" s="196">
        <v>5</v>
      </c>
      <c r="BU11" s="197">
        <f>IF($C11&gt;0,$C11-SUM(BQ11:BT11),0)</f>
        <v>1153</v>
      </c>
      <c r="BV11" s="3531">
        <f>IF($C11+$C12&gt;0,SUM(BS11:BU12),0)</f>
        <v>1772</v>
      </c>
      <c r="BW11" s="3516">
        <f>IF(BV11&gt;0,ROUND(BV11*100/($C11+$C12),2),0)</f>
        <v>99.44</v>
      </c>
      <c r="BX11" s="3510">
        <v>1</v>
      </c>
      <c r="BY11" s="3516">
        <f>IF(BV11&gt;0,ROUND((BW11*BX11/100),2),0)</f>
        <v>0.99</v>
      </c>
      <c r="BZ11" s="3512">
        <f>IF($C11+$C12=0,0,IF(BY11&gt;BZ41,5,IF(BY11&gt;BY41,4,IF(BY11&gt;BX41,3,IF(BY11&gt;BW41,2,IF(BY11&gt;0,1,0))))))</f>
        <v>5</v>
      </c>
      <c r="CA11" s="3514" t="str">
        <f>IF(BZ11=0,0,LOOKUP(BZ11,$O$2:$O$6,$P$2:$P$6))</f>
        <v>ดีเยี่ยม</v>
      </c>
      <c r="CB11" s="2376"/>
      <c r="CC11" s="2376"/>
      <c r="CD11" s="238"/>
      <c r="CE11" s="238"/>
      <c r="CF11" s="238"/>
      <c r="CG11" s="238"/>
      <c r="CH11" s="238"/>
      <c r="CI11" s="238"/>
      <c r="CJ11" s="238"/>
      <c r="CK11" s="238"/>
      <c r="CL11" s="238"/>
      <c r="CM11" s="238"/>
      <c r="CN11" s="238"/>
      <c r="CO11" s="2376"/>
      <c r="CP11" s="2376"/>
      <c r="CQ11" s="238"/>
      <c r="CR11" s="238"/>
      <c r="CS11" s="238"/>
      <c r="CT11" s="238"/>
      <c r="CU11" s="238"/>
      <c r="CV11" s="238"/>
      <c r="CW11" s="238"/>
      <c r="CX11" s="238"/>
      <c r="CY11" s="238"/>
      <c r="CZ11" s="238"/>
      <c r="DA11" s="238"/>
      <c r="DB11" s="2376"/>
      <c r="DC11" s="2376"/>
      <c r="DD11" s="238"/>
      <c r="DE11" s="238"/>
      <c r="DF11" s="238"/>
      <c r="DG11" s="238"/>
      <c r="DH11" s="238"/>
      <c r="DI11" s="238"/>
      <c r="DJ11" s="238"/>
      <c r="DK11" s="238"/>
      <c r="DL11" s="238"/>
      <c r="DM11" s="238"/>
      <c r="DN11" s="238"/>
      <c r="DO11" s="2376"/>
      <c r="DP11" s="2376"/>
      <c r="DQ11" s="238"/>
      <c r="DR11" s="238"/>
      <c r="DS11" s="238"/>
      <c r="DT11" s="238"/>
      <c r="DU11" s="238"/>
      <c r="DV11" s="238"/>
      <c r="DW11" s="238"/>
      <c r="DX11" s="238"/>
      <c r="DY11" s="238"/>
      <c r="DZ11" s="238"/>
      <c r="EA11" s="238"/>
      <c r="EB11" s="2376"/>
      <c r="EC11" s="2376"/>
      <c r="ED11" s="2377">
        <f>L11</f>
        <v>0.5</v>
      </c>
      <c r="EE11" s="2377">
        <f>Y11</f>
        <v>0.5</v>
      </c>
      <c r="EF11" s="2377">
        <f>AL11</f>
        <v>1</v>
      </c>
      <c r="EG11" s="2377">
        <f>AY11</f>
        <v>1</v>
      </c>
      <c r="EH11" s="2377">
        <f>BL11</f>
        <v>1</v>
      </c>
      <c r="EI11" s="2377">
        <f>BY11</f>
        <v>0.99</v>
      </c>
      <c r="EJ11" s="2377">
        <f>CL11</f>
        <v>0</v>
      </c>
      <c r="EK11" s="2377">
        <f>CY11</f>
        <v>0</v>
      </c>
      <c r="EL11" s="2377">
        <f>DL11</f>
        <v>0</v>
      </c>
      <c r="EM11" s="2377">
        <f>DY11</f>
        <v>0</v>
      </c>
      <c r="EN11" s="2378">
        <v>6</v>
      </c>
      <c r="EO11" s="2379">
        <v>5</v>
      </c>
      <c r="EP11" s="2380">
        <f>IF(EN11&gt;0,SUM(ED11:EL11),0)</f>
        <v>4.99</v>
      </c>
      <c r="EQ11" s="2378">
        <f>IF(EP11&gt;ER41,5,IF(EP11&gt;EQ41,4,IF(EP11&gt;EP41,3,IF(EP11&gt;EO41,2,IF(EP11&gt;EN41,1,0)))))</f>
        <v>5</v>
      </c>
      <c r="ER11" s="2380" t="str">
        <f>IF(EQ11=0,0,LOOKUP(EQ11,$EQ$2:$EQ$6,$ER$2:$ER$6))</f>
        <v>ดีเยี่ยม</v>
      </c>
      <c r="ES11" s="2381">
        <f>SUM(EN11:EN22)</f>
        <v>26</v>
      </c>
      <c r="ET11" s="2382">
        <f>SUM(EO11:EO22)</f>
        <v>30</v>
      </c>
      <c r="EU11" s="2378">
        <f>SUM(EP11:EP22)</f>
        <v>27.95</v>
      </c>
      <c r="EV11" s="2378">
        <f>IF(EU11&gt;EX41,5,IF(EU11&gt;EW41,4,IF(EU11&gt;EV41,3,IF(EU11&gt;EU41,2,IF(EU11&gt;ET41,1,0)))))</f>
        <v>5</v>
      </c>
      <c r="EW11" s="2380" t="str">
        <f>IF(EV11=0,0,LOOKUP(EV11,$EQ$2:$EQ$6,$ER$2:$ER$6))</f>
        <v>ดีเยี่ยม</v>
      </c>
      <c r="EX11" s="2383">
        <f>ROUND(SUM(EU11:EU32),2)</f>
        <v>71.05</v>
      </c>
      <c r="EY11" s="2383">
        <f>IF(EX11&gt;EX64,5,IF(EX11&gt;EW64,4,IF(EX11&gt;EV64,3,IF(EX11&gt;EU64,2,IF(EX11&gt;ET64,1,0)))))</f>
        <v>3</v>
      </c>
      <c r="EZ11" s="3208" t="str">
        <f>IF(EY11=0,0,LOOKUP(EY11,$EQ$2:$EQ$6,$ER$2:$ER$6))</f>
        <v>ดี</v>
      </c>
      <c r="FA11" s="375">
        <v>1</v>
      </c>
      <c r="FB11" s="375">
        <v>0.5</v>
      </c>
      <c r="FC11" s="374"/>
      <c r="FD11" s="374"/>
      <c r="FE11" s="374"/>
      <c r="FF11" s="374"/>
      <c r="FG11" s="374"/>
      <c r="FH11" s="374"/>
      <c r="FI11" s="374"/>
      <c r="FJ11" s="374"/>
      <c r="FK11" s="374"/>
      <c r="FL11" s="374"/>
      <c r="FM11" s="374"/>
      <c r="FN11" s="374"/>
      <c r="FO11" s="374"/>
      <c r="FP11" s="374"/>
      <c r="FQ11" s="374"/>
      <c r="FR11" s="374"/>
      <c r="FS11" s="374"/>
      <c r="FT11" s="374"/>
      <c r="FU11" s="374"/>
      <c r="FV11" s="374"/>
      <c r="FW11" s="374"/>
      <c r="FX11" s="374"/>
      <c r="FY11" s="374"/>
      <c r="FZ11" s="374"/>
      <c r="GA11" s="374"/>
      <c r="GB11" s="374"/>
      <c r="GC11" s="374"/>
      <c r="GD11" s="374"/>
      <c r="GE11" s="374"/>
      <c r="GF11" s="374"/>
      <c r="GG11" s="374"/>
      <c r="GH11" s="374"/>
      <c r="GI11" s="374"/>
      <c r="GJ11" s="374"/>
      <c r="GK11" s="374"/>
      <c r="GL11" s="374"/>
      <c r="GM11" s="374"/>
      <c r="GN11" s="374"/>
      <c r="GO11" s="374"/>
      <c r="GP11" s="374"/>
      <c r="GQ11" s="374"/>
      <c r="GR11" s="374"/>
      <c r="GS11" s="374"/>
      <c r="GT11" s="374"/>
      <c r="GU11" s="374"/>
      <c r="GV11" s="374"/>
      <c r="GW11" s="374"/>
      <c r="GX11" s="374"/>
      <c r="GY11" s="374"/>
      <c r="GZ11" s="374"/>
    </row>
    <row r="12" spans="1:208" s="375" customFormat="1" ht="20.25" customHeight="1" thickBot="1">
      <c r="A12" s="3528"/>
      <c r="B12" s="227" t="s">
        <v>904</v>
      </c>
      <c r="C12" s="214">
        <f>'A1'!$D$24</f>
        <v>594</v>
      </c>
      <c r="D12" s="198"/>
      <c r="E12" s="199"/>
      <c r="F12" s="199">
        <v>22</v>
      </c>
      <c r="G12" s="199">
        <v>48</v>
      </c>
      <c r="H12" s="200">
        <f t="shared" si="0"/>
        <v>524</v>
      </c>
      <c r="I12" s="3540"/>
      <c r="J12" s="3533"/>
      <c r="K12" s="3546"/>
      <c r="L12" s="3533"/>
      <c r="M12" s="3549"/>
      <c r="N12" s="3515"/>
      <c r="O12" s="2376"/>
      <c r="P12" s="2376"/>
      <c r="Q12" s="228"/>
      <c r="R12" s="199"/>
      <c r="S12" s="199">
        <v>22</v>
      </c>
      <c r="T12" s="199">
        <v>48</v>
      </c>
      <c r="U12" s="200">
        <f t="shared" si="1"/>
        <v>524</v>
      </c>
      <c r="V12" s="3540"/>
      <c r="W12" s="3533"/>
      <c r="X12" s="3546"/>
      <c r="Y12" s="3533"/>
      <c r="Z12" s="3549"/>
      <c r="AA12" s="3515"/>
      <c r="AB12" s="2376"/>
      <c r="AC12" s="2376"/>
      <c r="AD12" s="228"/>
      <c r="AE12" s="199"/>
      <c r="AF12" s="199"/>
      <c r="AG12" s="199"/>
      <c r="AH12" s="200">
        <f t="shared" si="2"/>
        <v>594</v>
      </c>
      <c r="AI12" s="3540"/>
      <c r="AJ12" s="3533"/>
      <c r="AK12" s="3545"/>
      <c r="AL12" s="3533"/>
      <c r="AM12" s="3549"/>
      <c r="AN12" s="3515"/>
      <c r="AO12" s="2376"/>
      <c r="AP12" s="2376"/>
      <c r="AQ12" s="228"/>
      <c r="AR12" s="199"/>
      <c r="AS12" s="199"/>
      <c r="AT12" s="199"/>
      <c r="AU12" s="200">
        <f t="shared" si="3"/>
        <v>594</v>
      </c>
      <c r="AV12" s="3540"/>
      <c r="AW12" s="3533"/>
      <c r="AX12" s="3545"/>
      <c r="AY12" s="3533"/>
      <c r="AZ12" s="3549"/>
      <c r="BA12" s="3515"/>
      <c r="BB12" s="2376"/>
      <c r="BC12" s="2376"/>
      <c r="BD12" s="229"/>
      <c r="BE12" s="230"/>
      <c r="BF12" s="230"/>
      <c r="BG12" s="230"/>
      <c r="BH12" s="231">
        <f>IF($C12&gt;0,$C12-SUM(BD12:BG12),0)</f>
        <v>594</v>
      </c>
      <c r="BI12" s="3540"/>
      <c r="BJ12" s="3533"/>
      <c r="BK12" s="3545"/>
      <c r="BL12" s="3533"/>
      <c r="BM12" s="3549"/>
      <c r="BN12" s="3515"/>
      <c r="BO12" s="2376"/>
      <c r="BP12" s="2376"/>
      <c r="BQ12" s="228"/>
      <c r="BR12" s="199"/>
      <c r="BS12" s="199"/>
      <c r="BT12" s="199"/>
      <c r="BU12" s="200">
        <f>IF($C12&gt;0,$C12-SUM(BQ12:BT12),0)</f>
        <v>594</v>
      </c>
      <c r="BV12" s="3540"/>
      <c r="BW12" s="3533"/>
      <c r="BX12" s="3545"/>
      <c r="BY12" s="3533"/>
      <c r="BZ12" s="3549"/>
      <c r="CA12" s="3515"/>
      <c r="CB12" s="2376"/>
      <c r="CC12" s="2376"/>
      <c r="CD12" s="238"/>
      <c r="CE12" s="238"/>
      <c r="CF12" s="238"/>
      <c r="CG12" s="238"/>
      <c r="CH12" s="238"/>
      <c r="CI12" s="238"/>
      <c r="CJ12" s="238"/>
      <c r="CK12" s="238"/>
      <c r="CL12" s="238"/>
      <c r="CM12" s="238"/>
      <c r="CN12" s="238"/>
      <c r="CO12" s="2376"/>
      <c r="CP12" s="2376"/>
      <c r="CQ12" s="238"/>
      <c r="CR12" s="238"/>
      <c r="CS12" s="238"/>
      <c r="CT12" s="238"/>
      <c r="CU12" s="238"/>
      <c r="CV12" s="238"/>
      <c r="CW12" s="238"/>
      <c r="CX12" s="238"/>
      <c r="CY12" s="238"/>
      <c r="CZ12" s="238"/>
      <c r="DA12" s="238"/>
      <c r="DB12" s="2376"/>
      <c r="DC12" s="2376"/>
      <c r="DD12" s="238"/>
      <c r="DE12" s="238"/>
      <c r="DF12" s="238"/>
      <c r="DG12" s="238"/>
      <c r="DH12" s="238"/>
      <c r="DI12" s="238"/>
      <c r="DJ12" s="238"/>
      <c r="DK12" s="238"/>
      <c r="DL12" s="238"/>
      <c r="DM12" s="238"/>
      <c r="DN12" s="238"/>
      <c r="DO12" s="2376"/>
      <c r="DP12" s="2376"/>
      <c r="DQ12" s="238"/>
      <c r="DR12" s="238"/>
      <c r="DS12" s="238"/>
      <c r="DT12" s="238"/>
      <c r="DU12" s="238"/>
      <c r="DV12" s="238"/>
      <c r="DW12" s="238"/>
      <c r="DX12" s="238"/>
      <c r="DY12" s="238"/>
      <c r="DZ12" s="238"/>
      <c r="EA12" s="238"/>
      <c r="EB12" s="2376"/>
      <c r="EC12" s="2376"/>
      <c r="ED12" s="2377"/>
      <c r="EE12" s="2377"/>
      <c r="EF12" s="2377"/>
      <c r="EG12" s="2377"/>
      <c r="EH12" s="2377"/>
      <c r="EI12" s="2377"/>
      <c r="EJ12" s="2377"/>
      <c r="EK12" s="2377"/>
      <c r="EL12" s="2377"/>
      <c r="EM12" s="2377"/>
      <c r="EN12" s="2386"/>
      <c r="EO12" s="2387"/>
      <c r="EP12" s="2388"/>
      <c r="EQ12" s="2386"/>
      <c r="ER12" s="2388"/>
      <c r="ES12" s="2389"/>
      <c r="ET12" s="2390"/>
      <c r="EU12" s="2389"/>
      <c r="EV12" s="2391"/>
      <c r="EW12" s="2389"/>
      <c r="EX12" s="2383"/>
      <c r="EY12" s="2383"/>
      <c r="EZ12" s="2383"/>
      <c r="FA12" s="375">
        <v>1.5</v>
      </c>
      <c r="FB12" s="375">
        <v>1</v>
      </c>
      <c r="FC12" s="374"/>
      <c r="FD12" s="374"/>
      <c r="FE12" s="374"/>
      <c r="FF12" s="374"/>
      <c r="FG12" s="374"/>
      <c r="FH12" s="374"/>
      <c r="FI12" s="374"/>
      <c r="FJ12" s="374"/>
      <c r="FK12" s="374"/>
      <c r="FL12" s="374"/>
      <c r="FM12" s="374"/>
      <c r="FN12" s="374"/>
      <c r="FO12" s="374"/>
      <c r="FP12" s="374"/>
      <c r="FQ12" s="374"/>
      <c r="FR12" s="374"/>
      <c r="FS12" s="374"/>
      <c r="FT12" s="374"/>
      <c r="FU12" s="374"/>
      <c r="FV12" s="374"/>
      <c r="FW12" s="374"/>
      <c r="FX12" s="374"/>
      <c r="FY12" s="374"/>
      <c r="FZ12" s="374"/>
      <c r="GA12" s="374"/>
      <c r="GB12" s="374"/>
      <c r="GC12" s="374"/>
      <c r="GD12" s="374"/>
      <c r="GE12" s="374"/>
      <c r="GF12" s="374"/>
      <c r="GG12" s="374"/>
      <c r="GH12" s="374"/>
      <c r="GI12" s="374"/>
      <c r="GJ12" s="374"/>
      <c r="GK12" s="374"/>
      <c r="GL12" s="374"/>
      <c r="GM12" s="374"/>
      <c r="GN12" s="374"/>
      <c r="GO12" s="374"/>
      <c r="GP12" s="374"/>
      <c r="GQ12" s="374"/>
      <c r="GR12" s="374"/>
      <c r="GS12" s="374"/>
      <c r="GT12" s="374"/>
      <c r="GU12" s="374"/>
      <c r="GV12" s="374"/>
      <c r="GW12" s="374"/>
      <c r="GX12" s="374"/>
      <c r="GY12" s="374"/>
      <c r="GZ12" s="374"/>
    </row>
    <row r="13" spans="1:208" s="375" customFormat="1" ht="20.25" customHeight="1">
      <c r="A13" s="3529" t="s">
        <v>748</v>
      </c>
      <c r="B13" s="237" t="s">
        <v>903</v>
      </c>
      <c r="C13" s="215">
        <f>'A1'!$D$23</f>
        <v>1188</v>
      </c>
      <c r="D13" s="2392">
        <f>'A1'!AN$23</f>
        <v>0</v>
      </c>
      <c r="E13" s="2392">
        <f>'A1'!AO$23</f>
        <v>16</v>
      </c>
      <c r="F13" s="2392">
        <f>'A1'!AP$23</f>
        <v>41</v>
      </c>
      <c r="G13" s="2392">
        <f>'A1'!AQ$23</f>
        <v>60</v>
      </c>
      <c r="H13" s="201">
        <f t="shared" si="0"/>
        <v>1071</v>
      </c>
      <c r="I13" s="3536">
        <f>IF($C13+$C14&gt;0,SUM(F13:H14),0)</f>
        <v>1763</v>
      </c>
      <c r="J13" s="3538">
        <f>IF(I13&gt;0,ROUND(I13*100/($C13+$C14),2),0)</f>
        <v>98.93</v>
      </c>
      <c r="K13" s="3543">
        <v>2</v>
      </c>
      <c r="L13" s="3538">
        <f>IF(I13&gt;0,ROUND((J13*K13/100),2),0)</f>
        <v>1.98</v>
      </c>
      <c r="M13" s="3538">
        <f>IF($C13+$C14=0,0,IF(L13&gt;M43,5,IF(L13&gt;L43,4,IF(L13&gt;K43,3,IF(L13&gt;J43,2,IF(L13&gt;0,1,0))))))</f>
        <v>5</v>
      </c>
      <c r="N13" s="3550" t="str">
        <f>IF(M13=0,0,LOOKUP(M13,$O$2:$O$6,$P$2:$P$6))</f>
        <v>ดีเยี่ยม</v>
      </c>
      <c r="O13" s="2376"/>
      <c r="P13" s="2376"/>
      <c r="Q13" s="2392">
        <f>'A1'!AS$23</f>
        <v>0</v>
      </c>
      <c r="R13" s="2392">
        <f>'A1'!AT$23</f>
        <v>0</v>
      </c>
      <c r="S13" s="2392">
        <f>'A1'!AU$23</f>
        <v>47</v>
      </c>
      <c r="T13" s="2392">
        <f>'A1'!AV$23</f>
        <v>69</v>
      </c>
      <c r="U13" s="197">
        <f t="shared" si="1"/>
        <v>1072</v>
      </c>
      <c r="V13" s="3536">
        <f>IF($C13+$C14&gt;0,SUM(S13:U14),0)</f>
        <v>1782</v>
      </c>
      <c r="W13" s="3547">
        <f>IF(V13&gt;0,ROUND(V13*100/($C13+$C14),2),0)</f>
        <v>100</v>
      </c>
      <c r="X13" s="3543">
        <v>0.5</v>
      </c>
      <c r="Y13" s="3547">
        <f>IF(V13&gt;0,ROUND((W13*X13/100),2),0)</f>
        <v>0.5</v>
      </c>
      <c r="Z13" s="3538">
        <f>IF($C13+$C14=0,0,IF(Y13&gt;Z43,5,IF(Y13&gt;Y43,4,IF(Y13&gt;X43,3,IF(Y13&gt;W43,2,IF(Y13&gt;0,1,0))))))</f>
        <v>5</v>
      </c>
      <c r="AA13" s="3550" t="str">
        <f>IF(Z13=0,0,LOOKUP(Z13,$O$2:$O$6,$P$2:$P$6))</f>
        <v>ดีเยี่ยม</v>
      </c>
      <c r="AB13" s="2376"/>
      <c r="AC13" s="2376"/>
      <c r="AD13" s="2392">
        <f>'A1'!AX$23</f>
        <v>0</v>
      </c>
      <c r="AE13" s="2392">
        <f>'A1'!AY$23</f>
        <v>0</v>
      </c>
      <c r="AF13" s="2392">
        <f>'A1'!AZ$23</f>
        <v>28</v>
      </c>
      <c r="AG13" s="2392">
        <f>'A1'!BA$23</f>
        <v>93</v>
      </c>
      <c r="AH13" s="197">
        <f t="shared" si="2"/>
        <v>1067</v>
      </c>
      <c r="AI13" s="3536">
        <f>IF($C13+$C14&gt;0,SUM(AF13:AH14),0)</f>
        <v>1782</v>
      </c>
      <c r="AJ13" s="3538">
        <f>IF(AI13&gt;0,ROUND(AI13*100/($C13+$C14),2),0)</f>
        <v>100</v>
      </c>
      <c r="AK13" s="3543">
        <v>1</v>
      </c>
      <c r="AL13" s="3538">
        <f>IF(AI13&gt;0,ROUND((AJ13*AK13/100),2),0)</f>
        <v>1</v>
      </c>
      <c r="AM13" s="3538">
        <f>IF($C13+$C14=0,0,IF(AL13&gt;AM43,5,IF(AL13&gt;AL43,4,IF(AL13&gt;AK43,3,IF(AL13&gt;AJ43,2,IF(AL13&gt;0,1,0))))))</f>
        <v>5</v>
      </c>
      <c r="AN13" s="3550" t="str">
        <f>IF(AM13=0,0,LOOKUP(AM13,$O$2:$O$6,$P$2:$P$6))</f>
        <v>ดีเยี่ยม</v>
      </c>
      <c r="AO13" s="2376"/>
      <c r="AP13" s="2376"/>
      <c r="AQ13" s="2392">
        <f>'A1'!BC$23</f>
        <v>0</v>
      </c>
      <c r="AR13" s="2392">
        <f>'A1'!BD$23</f>
        <v>0</v>
      </c>
      <c r="AS13" s="2392">
        <f>'A1'!BE$23</f>
        <v>0</v>
      </c>
      <c r="AT13" s="2392">
        <f>'A1'!BF$23</f>
        <v>0</v>
      </c>
      <c r="AU13" s="197">
        <f t="shared" si="3"/>
        <v>1188</v>
      </c>
      <c r="AV13" s="3536">
        <f>IF($C13+$C14&gt;0,SUM(AS13:AU14),0)</f>
        <v>1782</v>
      </c>
      <c r="AW13" s="3547">
        <f>IF(AV13&gt;0,ROUND(AV13*100/($C13+$C14),2),0)</f>
        <v>100</v>
      </c>
      <c r="AX13" s="3543">
        <v>1</v>
      </c>
      <c r="AY13" s="3547">
        <f>IF(AV13&gt;0,ROUND((AW13*AX13/100),2),0)</f>
        <v>1</v>
      </c>
      <c r="AZ13" s="3538">
        <f>IF($C13+$C14=0,0,IF(AY13&gt;AZ43,5,IF(AY13&gt;AY43,4,IF(AY13&gt;AX43,3,IF(AY13&gt;AW43,2,IF(AY13&gt;0,1,0))))))</f>
        <v>5</v>
      </c>
      <c r="BA13" s="3550" t="str">
        <f>IF(AZ13=0,0,LOOKUP(AZ13,$O$2:$O$6,$P$2:$P$6))</f>
        <v>ดีเยี่ยม</v>
      </c>
      <c r="BB13" s="2376"/>
      <c r="BC13" s="2376"/>
      <c r="BD13" s="238"/>
      <c r="BE13" s="238"/>
      <c r="BF13" s="238"/>
      <c r="BG13" s="238"/>
      <c r="BH13" s="238"/>
      <c r="BI13" s="238"/>
      <c r="BJ13" s="238"/>
      <c r="BK13" s="238"/>
      <c r="BL13" s="238"/>
      <c r="BM13" s="238"/>
      <c r="BN13" s="238"/>
      <c r="BO13" s="2376"/>
      <c r="BP13" s="2376"/>
      <c r="BQ13" s="238"/>
      <c r="BR13" s="238"/>
      <c r="BS13" s="238"/>
      <c r="BT13" s="238"/>
      <c r="BU13" s="238"/>
      <c r="BV13" s="238"/>
      <c r="BW13" s="238"/>
      <c r="BX13" s="238"/>
      <c r="BY13" s="238"/>
      <c r="BZ13" s="238"/>
      <c r="CA13" s="238"/>
      <c r="CB13" s="2376"/>
      <c r="CC13" s="2376"/>
      <c r="CD13" s="238"/>
      <c r="CE13" s="238"/>
      <c r="CF13" s="238"/>
      <c r="CG13" s="238"/>
      <c r="CH13" s="238"/>
      <c r="CI13" s="238"/>
      <c r="CJ13" s="238"/>
      <c r="CK13" s="238"/>
      <c r="CL13" s="238"/>
      <c r="CM13" s="238"/>
      <c r="CN13" s="238"/>
      <c r="CO13" s="2376"/>
      <c r="CP13" s="2376"/>
      <c r="CQ13" s="238"/>
      <c r="CR13" s="238"/>
      <c r="CS13" s="238"/>
      <c r="CT13" s="238"/>
      <c r="CU13" s="238"/>
      <c r="CV13" s="238"/>
      <c r="CW13" s="238"/>
      <c r="CX13" s="238"/>
      <c r="CY13" s="238"/>
      <c r="CZ13" s="238"/>
      <c r="DA13" s="238"/>
      <c r="DB13" s="2376"/>
      <c r="DC13" s="2376"/>
      <c r="DD13" s="238"/>
      <c r="DE13" s="238"/>
      <c r="DF13" s="238"/>
      <c r="DG13" s="238"/>
      <c r="DH13" s="238"/>
      <c r="DI13" s="238"/>
      <c r="DJ13" s="238"/>
      <c r="DK13" s="238"/>
      <c r="DL13" s="238"/>
      <c r="DM13" s="238"/>
      <c r="DN13" s="238"/>
      <c r="DO13" s="2376"/>
      <c r="DP13" s="2376"/>
      <c r="DQ13" s="238"/>
      <c r="DR13" s="238"/>
      <c r="DS13" s="238"/>
      <c r="DT13" s="238"/>
      <c r="DU13" s="238"/>
      <c r="DV13" s="238"/>
      <c r="DW13" s="238"/>
      <c r="DX13" s="238"/>
      <c r="DY13" s="238"/>
      <c r="DZ13" s="238"/>
      <c r="EA13" s="238"/>
      <c r="EB13" s="2376"/>
      <c r="EC13" s="2376"/>
      <c r="ED13" s="2377">
        <f>L13</f>
        <v>1.98</v>
      </c>
      <c r="EE13" s="2377">
        <f>Y13</f>
        <v>0.5</v>
      </c>
      <c r="EF13" s="2377">
        <f>AL13</f>
        <v>1</v>
      </c>
      <c r="EG13" s="2377">
        <f>AY13</f>
        <v>1</v>
      </c>
      <c r="EH13" s="2377">
        <f>BL13</f>
        <v>0</v>
      </c>
      <c r="EI13" s="2377">
        <f>BY13</f>
        <v>0</v>
      </c>
      <c r="EJ13" s="2377">
        <f>CL13</f>
        <v>0</v>
      </c>
      <c r="EK13" s="2377">
        <f>CY13</f>
        <v>0</v>
      </c>
      <c r="EL13" s="2377">
        <f>DL13</f>
        <v>0</v>
      </c>
      <c r="EM13" s="2377">
        <f t="shared" ref="EM13:EM32" si="4">DY13</f>
        <v>0</v>
      </c>
      <c r="EN13" s="2393">
        <v>4</v>
      </c>
      <c r="EO13" s="2394">
        <v>5</v>
      </c>
      <c r="EP13" s="2395">
        <f>IF(EN13&gt;0,SUM(ED13:EL13),0)</f>
        <v>4.4800000000000004</v>
      </c>
      <c r="EQ13" s="2393">
        <f>IF(EP13&gt;ER43,5,IF(EP13&gt;EQ43,4,IF(EP13&gt;EP43,3,IF(EP13&gt;EO43,2,IF(EP13&gt;EN43,1,0)))))</f>
        <v>4</v>
      </c>
      <c r="ER13" s="2395" t="str">
        <f>IF(EQ13=0,0,LOOKUP(EQ13,$EQ$2:$EQ$6,$ER$2:$ER$6))</f>
        <v>ดีมาก</v>
      </c>
      <c r="ES13" s="2389"/>
      <c r="ET13" s="2390"/>
      <c r="EU13" s="2389"/>
      <c r="EV13" s="2391"/>
      <c r="EW13" s="2389"/>
      <c r="EX13" s="2383"/>
      <c r="EY13" s="2383"/>
      <c r="EZ13" s="2383"/>
      <c r="FA13" s="375">
        <v>2</v>
      </c>
      <c r="FB13" s="375">
        <v>1.5</v>
      </c>
      <c r="FC13" s="374"/>
      <c r="FD13" s="374"/>
      <c r="FE13" s="374"/>
      <c r="FF13" s="374"/>
      <c r="FG13" s="374"/>
      <c r="FH13" s="374"/>
      <c r="FI13" s="374"/>
      <c r="FJ13" s="374"/>
      <c r="FK13" s="374"/>
      <c r="FL13" s="374"/>
      <c r="FM13" s="374"/>
      <c r="FN13" s="374"/>
      <c r="FO13" s="374"/>
      <c r="FP13" s="374"/>
      <c r="FQ13" s="374"/>
      <c r="FR13" s="374"/>
      <c r="FS13" s="374"/>
      <c r="FT13" s="374"/>
      <c r="FU13" s="374"/>
      <c r="FV13" s="374"/>
      <c r="FW13" s="374"/>
      <c r="FX13" s="374"/>
      <c r="FY13" s="374"/>
      <c r="FZ13" s="374"/>
      <c r="GA13" s="374"/>
      <c r="GB13" s="374"/>
      <c r="GC13" s="374"/>
      <c r="GD13" s="374"/>
      <c r="GE13" s="374"/>
      <c r="GF13" s="374"/>
      <c r="GG13" s="374"/>
      <c r="GH13" s="374"/>
      <c r="GI13" s="374"/>
      <c r="GJ13" s="374"/>
      <c r="GK13" s="374"/>
      <c r="GL13" s="374"/>
      <c r="GM13" s="374"/>
      <c r="GN13" s="374"/>
      <c r="GO13" s="374"/>
      <c r="GP13" s="374"/>
      <c r="GQ13" s="374"/>
      <c r="GR13" s="374"/>
      <c r="GS13" s="374"/>
      <c r="GT13" s="374"/>
      <c r="GU13" s="374"/>
      <c r="GV13" s="374"/>
      <c r="GW13" s="374"/>
      <c r="GX13" s="374"/>
      <c r="GY13" s="374"/>
      <c r="GZ13" s="374"/>
    </row>
    <row r="14" spans="1:208" s="375" customFormat="1" ht="20.25" customHeight="1" thickBot="1">
      <c r="A14" s="3530"/>
      <c r="B14" s="239" t="s">
        <v>904</v>
      </c>
      <c r="C14" s="203">
        <f>'A1'!$D$24</f>
        <v>594</v>
      </c>
      <c r="D14" s="2396">
        <f>'A1'!AN$24</f>
        <v>0</v>
      </c>
      <c r="E14" s="2396">
        <f>'A1'!AO$24</f>
        <v>3</v>
      </c>
      <c r="F14" s="2396">
        <f>'A1'!AP$24</f>
        <v>39</v>
      </c>
      <c r="G14" s="2396">
        <f>'A1'!AQ$24</f>
        <v>30</v>
      </c>
      <c r="H14" s="202">
        <f t="shared" si="0"/>
        <v>522</v>
      </c>
      <c r="I14" s="3537"/>
      <c r="J14" s="3539"/>
      <c r="K14" s="3544"/>
      <c r="L14" s="3539"/>
      <c r="M14" s="3539"/>
      <c r="N14" s="3551"/>
      <c r="O14" s="2376"/>
      <c r="P14" s="2376"/>
      <c r="Q14" s="2396">
        <f>'A1'!AS$24</f>
        <v>0</v>
      </c>
      <c r="R14" s="2396">
        <f>'A1'!AT$24</f>
        <v>0</v>
      </c>
      <c r="S14" s="2396">
        <f>'A1'!AU$24</f>
        <v>47</v>
      </c>
      <c r="T14" s="2396">
        <f>'A1'!AV$24</f>
        <v>33</v>
      </c>
      <c r="U14" s="200">
        <f t="shared" si="1"/>
        <v>514</v>
      </c>
      <c r="V14" s="3537"/>
      <c r="W14" s="3548"/>
      <c r="X14" s="3544"/>
      <c r="Y14" s="3548"/>
      <c r="Z14" s="3539"/>
      <c r="AA14" s="3551"/>
      <c r="AB14" s="2376"/>
      <c r="AC14" s="2376"/>
      <c r="AD14" s="2396">
        <f>'A1'!AX$24</f>
        <v>0</v>
      </c>
      <c r="AE14" s="2396">
        <f>'A1'!AY$24</f>
        <v>0</v>
      </c>
      <c r="AF14" s="2396">
        <f>'A1'!AZ$24</f>
        <v>31</v>
      </c>
      <c r="AG14" s="2396">
        <f>'A1'!BA$24</f>
        <v>56</v>
      </c>
      <c r="AH14" s="200">
        <f t="shared" si="2"/>
        <v>507</v>
      </c>
      <c r="AI14" s="3537"/>
      <c r="AJ14" s="3539"/>
      <c r="AK14" s="3544"/>
      <c r="AL14" s="3539"/>
      <c r="AM14" s="3539"/>
      <c r="AN14" s="3551"/>
      <c r="AO14" s="2376"/>
      <c r="AP14" s="2376"/>
      <c r="AQ14" s="2396">
        <f>'A1'!BC$24</f>
        <v>0</v>
      </c>
      <c r="AR14" s="2396">
        <f>'A1'!BD$24</f>
        <v>0</v>
      </c>
      <c r="AS14" s="2396">
        <f>'A1'!BE$24</f>
        <v>0</v>
      </c>
      <c r="AT14" s="2396">
        <f>'A1'!BF$24</f>
        <v>0</v>
      </c>
      <c r="AU14" s="200">
        <f t="shared" si="3"/>
        <v>594</v>
      </c>
      <c r="AV14" s="3537"/>
      <c r="AW14" s="3548"/>
      <c r="AX14" s="3544"/>
      <c r="AY14" s="3548"/>
      <c r="AZ14" s="3539"/>
      <c r="BA14" s="3551"/>
      <c r="BB14" s="2376"/>
      <c r="BC14" s="2376"/>
      <c r="BD14" s="238"/>
      <c r="BE14" s="238"/>
      <c r="BF14" s="238"/>
      <c r="BG14" s="238"/>
      <c r="BH14" s="238"/>
      <c r="BI14" s="238"/>
      <c r="BJ14" s="238"/>
      <c r="BK14" s="238"/>
      <c r="BL14" s="238"/>
      <c r="BM14" s="238"/>
      <c r="BN14" s="238"/>
      <c r="BO14" s="2376"/>
      <c r="BP14" s="2376"/>
      <c r="BQ14" s="238"/>
      <c r="BR14" s="238"/>
      <c r="BS14" s="238"/>
      <c r="BT14" s="238"/>
      <c r="BU14" s="238"/>
      <c r="BV14" s="238"/>
      <c r="BW14" s="238"/>
      <c r="BX14" s="238"/>
      <c r="BY14" s="238"/>
      <c r="BZ14" s="238"/>
      <c r="CA14" s="238"/>
      <c r="CB14" s="2376"/>
      <c r="CC14" s="2376"/>
      <c r="CD14" s="238"/>
      <c r="CE14" s="238"/>
      <c r="CF14" s="238"/>
      <c r="CG14" s="238"/>
      <c r="CH14" s="238"/>
      <c r="CI14" s="238"/>
      <c r="CJ14" s="238"/>
      <c r="CK14" s="238"/>
      <c r="CL14" s="238"/>
      <c r="CM14" s="238"/>
      <c r="CN14" s="238"/>
      <c r="CO14" s="2376"/>
      <c r="CP14" s="2376"/>
      <c r="CQ14" s="238"/>
      <c r="CR14" s="238"/>
      <c r="CS14" s="238"/>
      <c r="CT14" s="238"/>
      <c r="CU14" s="238"/>
      <c r="CV14" s="238"/>
      <c r="CW14" s="238"/>
      <c r="CX14" s="238"/>
      <c r="CY14" s="238"/>
      <c r="CZ14" s="238"/>
      <c r="DA14" s="238"/>
      <c r="DB14" s="2376"/>
      <c r="DC14" s="2376"/>
      <c r="DD14" s="238"/>
      <c r="DE14" s="238"/>
      <c r="DF14" s="238"/>
      <c r="DG14" s="238"/>
      <c r="DH14" s="238"/>
      <c r="DI14" s="238"/>
      <c r="DJ14" s="238"/>
      <c r="DK14" s="238"/>
      <c r="DL14" s="238"/>
      <c r="DM14" s="238"/>
      <c r="DN14" s="238"/>
      <c r="DO14" s="2376"/>
      <c r="DP14" s="2376"/>
      <c r="DQ14" s="238"/>
      <c r="DR14" s="238"/>
      <c r="DS14" s="238"/>
      <c r="DT14" s="238"/>
      <c r="DU14" s="238"/>
      <c r="DV14" s="238"/>
      <c r="DW14" s="238"/>
      <c r="DX14" s="238"/>
      <c r="DY14" s="238"/>
      <c r="DZ14" s="238"/>
      <c r="EA14" s="238"/>
      <c r="EB14" s="2376"/>
      <c r="EC14" s="2376"/>
      <c r="ED14" s="2377"/>
      <c r="EE14" s="2377"/>
      <c r="EF14" s="2377"/>
      <c r="EG14" s="2377"/>
      <c r="EH14" s="2377"/>
      <c r="EI14" s="2377"/>
      <c r="EJ14" s="2377"/>
      <c r="EK14" s="2377"/>
      <c r="EL14" s="2377"/>
      <c r="EM14" s="2377"/>
      <c r="EN14" s="2397"/>
      <c r="EO14" s="2398"/>
      <c r="EP14" s="2399"/>
      <c r="EQ14" s="2397"/>
      <c r="ER14" s="2399"/>
      <c r="ES14" s="2389"/>
      <c r="ET14" s="2390"/>
      <c r="EU14" s="2389"/>
      <c r="EV14" s="2391"/>
      <c r="EW14" s="2389"/>
      <c r="EX14" s="2383"/>
      <c r="EY14" s="2383"/>
      <c r="EZ14" s="2383"/>
      <c r="FA14" s="375">
        <v>2.5</v>
      </c>
      <c r="FB14" s="375">
        <v>2</v>
      </c>
      <c r="FC14" s="374"/>
      <c r="FD14" s="374"/>
      <c r="FE14" s="374"/>
      <c r="FF14" s="374"/>
      <c r="FG14" s="374"/>
      <c r="FH14" s="374"/>
      <c r="FI14" s="374"/>
      <c r="FJ14" s="374"/>
      <c r="FK14" s="374"/>
      <c r="FL14" s="374"/>
      <c r="FM14" s="374"/>
      <c r="FN14" s="374"/>
      <c r="FO14" s="374"/>
      <c r="FP14" s="374"/>
      <c r="FQ14" s="374"/>
      <c r="FR14" s="374"/>
      <c r="FS14" s="374"/>
      <c r="FT14" s="374"/>
      <c r="FU14" s="374"/>
      <c r="FV14" s="374"/>
      <c r="FW14" s="374"/>
      <c r="FX14" s="374"/>
      <c r="FY14" s="374"/>
      <c r="FZ14" s="374"/>
      <c r="GA14" s="374"/>
      <c r="GB14" s="374"/>
      <c r="GC14" s="374"/>
      <c r="GD14" s="374"/>
      <c r="GE14" s="374"/>
      <c r="GF14" s="374"/>
      <c r="GG14" s="374"/>
      <c r="GH14" s="374"/>
      <c r="GI14" s="374"/>
      <c r="GJ14" s="374"/>
      <c r="GK14" s="374"/>
      <c r="GL14" s="374"/>
      <c r="GM14" s="374"/>
      <c r="GN14" s="374"/>
      <c r="GO14" s="374"/>
      <c r="GP14" s="374"/>
      <c r="GQ14" s="374"/>
      <c r="GR14" s="374"/>
      <c r="GS14" s="374"/>
      <c r="GT14" s="374"/>
      <c r="GU14" s="374"/>
      <c r="GV14" s="374"/>
      <c r="GW14" s="374"/>
      <c r="GX14" s="374"/>
      <c r="GY14" s="374"/>
      <c r="GZ14" s="374"/>
    </row>
    <row r="15" spans="1:208" s="375" customFormat="1" ht="20.25" customHeight="1">
      <c r="A15" s="3527" t="s">
        <v>749</v>
      </c>
      <c r="B15" s="219" t="s">
        <v>903</v>
      </c>
      <c r="C15" s="213">
        <f>'A1'!$D$23</f>
        <v>1188</v>
      </c>
      <c r="D15" s="2392">
        <f>'A1'!BH$23</f>
        <v>0</v>
      </c>
      <c r="E15" s="2392">
        <f>'A1'!BI$23</f>
        <v>0</v>
      </c>
      <c r="F15" s="2392">
        <f>'A1'!BJ$23</f>
        <v>0</v>
      </c>
      <c r="G15" s="2392">
        <f>'A1'!BK$23</f>
        <v>0</v>
      </c>
      <c r="H15" s="201">
        <f t="shared" si="0"/>
        <v>1188</v>
      </c>
      <c r="I15" s="3531">
        <f>IF($C15+$C16&gt;0,SUM(F15:H16),0)</f>
        <v>1782</v>
      </c>
      <c r="J15" s="3516">
        <f>IF(I15&gt;0,ROUND(I15*100/($C15+$C16),2),0)</f>
        <v>100</v>
      </c>
      <c r="K15" s="3510">
        <v>2</v>
      </c>
      <c r="L15" s="3516">
        <f>IF(I15&gt;0,ROUND((J15*K15/100),2),0)</f>
        <v>2</v>
      </c>
      <c r="M15" s="3512">
        <f>IF($C15+$C16=0,0,IF(L15&gt;M45,5,IF(L15&gt;L45,4,IF(L15&gt;K45,3,IF(L15&gt;J45,2,IF(L15&gt;0,1,0))))))</f>
        <v>5</v>
      </c>
      <c r="N15" s="3514" t="str">
        <f>IF(M15=0,0,LOOKUP(M15,$O$2:$O$6,$P$2:$P$6))</f>
        <v>ดีเยี่ยม</v>
      </c>
      <c r="O15" s="2376"/>
      <c r="P15" s="2376"/>
      <c r="Q15" s="2392">
        <f>'A1'!BM$23</f>
        <v>0</v>
      </c>
      <c r="R15" s="2392">
        <f>'A1'!BN$23</f>
        <v>0</v>
      </c>
      <c r="S15" s="2392">
        <f>'A1'!BO$23</f>
        <v>0</v>
      </c>
      <c r="T15" s="2392">
        <f>'A1'!BP$23</f>
        <v>0</v>
      </c>
      <c r="U15" s="197">
        <f t="shared" si="1"/>
        <v>1188</v>
      </c>
      <c r="V15" s="3531">
        <f>IF($C15+$C16&gt;0,SUM(S15:U16),0)</f>
        <v>1782</v>
      </c>
      <c r="W15" s="3516">
        <f>IF(V15&gt;0,ROUND(V15*100/($C15+$C16),2),0)</f>
        <v>100</v>
      </c>
      <c r="X15" s="3510">
        <v>0.5</v>
      </c>
      <c r="Y15" s="3516">
        <f>IF(V15&gt;0,ROUND((W15*X15/100),2),0)</f>
        <v>0.5</v>
      </c>
      <c r="Z15" s="3512">
        <f>IF($C15+$C16=0,0,IF(Y15&gt;Z45,5,IF(Y15&gt;Y45,4,IF(Y15&gt;X45,3,IF(Y15&gt;W45,2,IF(Y15&gt;0,1,0))))))</f>
        <v>5</v>
      </c>
      <c r="AA15" s="3514" t="str">
        <f>IF(Z15=0,0,LOOKUP(Z15,$O$2:$O$6,$P$2:$P$6))</f>
        <v>ดีเยี่ยม</v>
      </c>
      <c r="AB15" s="2376"/>
      <c r="AC15" s="2376"/>
      <c r="AD15" s="2392">
        <f>'A1'!BR$23</f>
        <v>0</v>
      </c>
      <c r="AE15" s="2392">
        <f>'A1'!BS$23</f>
        <v>0</v>
      </c>
      <c r="AF15" s="2392">
        <f>'A1'!BT$23</f>
        <v>0</v>
      </c>
      <c r="AG15" s="2392">
        <f>'A1'!BU$23</f>
        <v>0</v>
      </c>
      <c r="AH15" s="197">
        <f t="shared" si="2"/>
        <v>1188</v>
      </c>
      <c r="AI15" s="3531">
        <f>IF($C15+$C16&gt;0,SUM(AF15:AH16),0)</f>
        <v>1782</v>
      </c>
      <c r="AJ15" s="3516">
        <f>IF(AI15&gt;0,ROUND(AI15*100/($C15+$C16),2),0)</f>
        <v>100</v>
      </c>
      <c r="AK15" s="3510">
        <v>1</v>
      </c>
      <c r="AL15" s="3516">
        <f>IF(AI15&gt;0,ROUND((AJ15*AK15/100),2),0)</f>
        <v>1</v>
      </c>
      <c r="AM15" s="3512">
        <f>IF($C15+$C16=0,0,IF(AL15&gt;AM45,5,IF(AL15&gt;AL45,4,IF(AL15&gt;AK45,3,IF(AL15&gt;AJ45,2,IF(AL15&gt;0,1,0))))))</f>
        <v>5</v>
      </c>
      <c r="AN15" s="3514" t="str">
        <f>IF(AM15=0,0,LOOKUP(AM15,$O$2:$O$6,$P$2:$P$6))</f>
        <v>ดีเยี่ยม</v>
      </c>
      <c r="AO15" s="2376"/>
      <c r="AP15" s="2376"/>
      <c r="AQ15" s="2392">
        <f>'A1'!BW$23</f>
        <v>0</v>
      </c>
      <c r="AR15" s="2392">
        <f>'A1'!BX$23</f>
        <v>0</v>
      </c>
      <c r="AS15" s="2392">
        <f>'A1'!BY$23</f>
        <v>0</v>
      </c>
      <c r="AT15" s="2392">
        <f>'A1'!BZ$23</f>
        <v>0</v>
      </c>
      <c r="AU15" s="197">
        <f t="shared" si="3"/>
        <v>1188</v>
      </c>
      <c r="AV15" s="3531">
        <f>IF($C15+$C16&gt;0,SUM(AS15:AU16),0)</f>
        <v>1782</v>
      </c>
      <c r="AW15" s="3516">
        <f>IF(AV15&gt;0,ROUND(AV15*100/($C15+$C16),2),0)</f>
        <v>100</v>
      </c>
      <c r="AX15" s="3510">
        <v>1</v>
      </c>
      <c r="AY15" s="3516">
        <f>IF(AV15&gt;0,ROUND((AW15*AX15/100),2),0)</f>
        <v>1</v>
      </c>
      <c r="AZ15" s="3512">
        <f>IF($C15+$C16=0,0,IF(AY15&gt;AZ45,5,IF(AY15&gt;AY45,4,IF(AY15&gt;AX45,3,IF(AY15&gt;AW45,2,IF(AY15&gt;0,1,0))))))</f>
        <v>5</v>
      </c>
      <c r="BA15" s="3514" t="str">
        <f>IF(AZ15=0,0,LOOKUP(AZ15,$O$2:$O$6,$P$2:$P$6))</f>
        <v>ดีเยี่ยม</v>
      </c>
      <c r="BB15" s="2376"/>
      <c r="BC15" s="2376"/>
      <c r="BD15" s="238"/>
      <c r="BE15" s="238"/>
      <c r="BF15" s="238"/>
      <c r="BG15" s="238"/>
      <c r="BH15" s="238"/>
      <c r="BI15" s="238"/>
      <c r="BJ15" s="238"/>
      <c r="BK15" s="238"/>
      <c r="BL15" s="238"/>
      <c r="BM15" s="238"/>
      <c r="BN15" s="238"/>
      <c r="BO15" s="2376"/>
      <c r="BP15" s="2376"/>
      <c r="BQ15" s="238"/>
      <c r="BR15" s="238"/>
      <c r="BS15" s="238"/>
      <c r="BT15" s="238"/>
      <c r="BU15" s="238"/>
      <c r="BV15" s="238"/>
      <c r="BW15" s="238"/>
      <c r="BX15" s="238"/>
      <c r="BY15" s="238"/>
      <c r="BZ15" s="238"/>
      <c r="CA15" s="238"/>
      <c r="CB15" s="2376"/>
      <c r="CC15" s="2376"/>
      <c r="CD15" s="238"/>
      <c r="CE15" s="238"/>
      <c r="CF15" s="238"/>
      <c r="CG15" s="238"/>
      <c r="CH15" s="238"/>
      <c r="CI15" s="238"/>
      <c r="CJ15" s="238"/>
      <c r="CK15" s="238"/>
      <c r="CL15" s="238"/>
      <c r="CM15" s="238"/>
      <c r="CN15" s="238"/>
      <c r="CO15" s="2376"/>
      <c r="CP15" s="2376"/>
      <c r="CQ15" s="238"/>
      <c r="CR15" s="238"/>
      <c r="CS15" s="238"/>
      <c r="CT15" s="238"/>
      <c r="CU15" s="238"/>
      <c r="CV15" s="238"/>
      <c r="CW15" s="238"/>
      <c r="CX15" s="238"/>
      <c r="CY15" s="238"/>
      <c r="CZ15" s="238"/>
      <c r="DA15" s="238"/>
      <c r="DB15" s="2376"/>
      <c r="DC15" s="2376"/>
      <c r="DD15" s="238"/>
      <c r="DE15" s="238"/>
      <c r="DF15" s="238"/>
      <c r="DG15" s="238"/>
      <c r="DH15" s="238"/>
      <c r="DI15" s="238"/>
      <c r="DJ15" s="238"/>
      <c r="DK15" s="238"/>
      <c r="DL15" s="238"/>
      <c r="DM15" s="238"/>
      <c r="DN15" s="238"/>
      <c r="DO15" s="2376"/>
      <c r="DP15" s="2376"/>
      <c r="DQ15" s="238"/>
      <c r="DR15" s="238"/>
      <c r="DS15" s="238"/>
      <c r="DT15" s="238"/>
      <c r="DU15" s="238"/>
      <c r="DV15" s="238"/>
      <c r="DW15" s="238"/>
      <c r="DX15" s="238"/>
      <c r="DY15" s="238"/>
      <c r="DZ15" s="238"/>
      <c r="EA15" s="238"/>
      <c r="EB15" s="2376"/>
      <c r="EC15" s="2376"/>
      <c r="ED15" s="2377">
        <f>L15</f>
        <v>2</v>
      </c>
      <c r="EE15" s="2377">
        <f>Y15</f>
        <v>0.5</v>
      </c>
      <c r="EF15" s="2377">
        <f>AL15</f>
        <v>1</v>
      </c>
      <c r="EG15" s="2377">
        <f>AY15</f>
        <v>1</v>
      </c>
      <c r="EH15" s="2377">
        <f>BL15</f>
        <v>0</v>
      </c>
      <c r="EI15" s="2377">
        <f>BY15</f>
        <v>0</v>
      </c>
      <c r="EJ15" s="2377">
        <f>CL15</f>
        <v>0</v>
      </c>
      <c r="EK15" s="2377">
        <f>CY15</f>
        <v>0</v>
      </c>
      <c r="EL15" s="2377">
        <f>DL15</f>
        <v>0</v>
      </c>
      <c r="EM15" s="2377">
        <f t="shared" si="4"/>
        <v>0</v>
      </c>
      <c r="EN15" s="2378">
        <v>4</v>
      </c>
      <c r="EO15" s="2379">
        <v>5</v>
      </c>
      <c r="EP15" s="2400">
        <f>IF(EN15&gt;0,SUM(ED15:EL15),0)</f>
        <v>4.5</v>
      </c>
      <c r="EQ15" s="2378">
        <f>IF(EP15&gt;ER45,5,IF(EP15&gt;EQ45,4,IF(EP15&gt;EP45,3,IF(EP15&gt;EO45,2,IF(EP15&gt;EN45,1,0)))))</f>
        <v>5</v>
      </c>
      <c r="ER15" s="2380" t="str">
        <f>IF(EQ15=0,0,LOOKUP(EQ15,$EQ$2:$EQ$6,$ER$2:$ER$6))</f>
        <v>ดีเยี่ยม</v>
      </c>
      <c r="ES15" s="2389"/>
      <c r="ET15" s="2390"/>
      <c r="EU15" s="2389"/>
      <c r="EV15" s="2391"/>
      <c r="EW15" s="2389"/>
      <c r="EX15" s="2383"/>
      <c r="EY15" s="2383"/>
      <c r="EZ15" s="2383"/>
      <c r="FA15" s="375">
        <v>3</v>
      </c>
      <c r="FB15" s="375">
        <v>2.5</v>
      </c>
      <c r="FC15" s="374"/>
      <c r="FD15" s="374"/>
      <c r="FE15" s="374"/>
      <c r="FF15" s="374"/>
      <c r="FG15" s="374"/>
      <c r="FH15" s="374"/>
      <c r="FI15" s="374"/>
      <c r="FJ15" s="374"/>
      <c r="FK15" s="374"/>
      <c r="FL15" s="374"/>
      <c r="FM15" s="374"/>
      <c r="FN15" s="374"/>
      <c r="FO15" s="374"/>
      <c r="FP15" s="374"/>
      <c r="FQ15" s="374"/>
      <c r="FR15" s="374"/>
      <c r="FS15" s="374"/>
      <c r="FT15" s="374"/>
      <c r="FU15" s="374"/>
      <c r="FV15" s="374"/>
      <c r="FW15" s="374"/>
      <c r="FX15" s="374"/>
      <c r="FY15" s="374"/>
      <c r="FZ15" s="374"/>
      <c r="GA15" s="374"/>
      <c r="GB15" s="374"/>
      <c r="GC15" s="374"/>
      <c r="GD15" s="374"/>
      <c r="GE15" s="374"/>
      <c r="GF15" s="374"/>
      <c r="GG15" s="374"/>
      <c r="GH15" s="374"/>
      <c r="GI15" s="374"/>
      <c r="GJ15" s="374"/>
      <c r="GK15" s="374"/>
      <c r="GL15" s="374"/>
      <c r="GM15" s="374"/>
      <c r="GN15" s="374"/>
      <c r="GO15" s="374"/>
      <c r="GP15" s="374"/>
      <c r="GQ15" s="374"/>
      <c r="GR15" s="374"/>
      <c r="GS15" s="374"/>
      <c r="GT15" s="374"/>
      <c r="GU15" s="374"/>
      <c r="GV15" s="374"/>
      <c r="GW15" s="374"/>
      <c r="GX15" s="374"/>
      <c r="GY15" s="374"/>
      <c r="GZ15" s="374"/>
    </row>
    <row r="16" spans="1:208" s="375" customFormat="1" ht="20.25" customHeight="1" thickBot="1">
      <c r="A16" s="3528"/>
      <c r="B16" s="227" t="s">
        <v>904</v>
      </c>
      <c r="C16" s="214">
        <f>'A1'!$D$24</f>
        <v>594</v>
      </c>
      <c r="D16" s="2396">
        <f>'A1'!BH$24</f>
        <v>0</v>
      </c>
      <c r="E16" s="2396">
        <f>'A1'!BI$24</f>
        <v>0</v>
      </c>
      <c r="F16" s="2396">
        <f>'A1'!BJ$24</f>
        <v>0</v>
      </c>
      <c r="G16" s="2396">
        <f>'A1'!BK$24</f>
        <v>0</v>
      </c>
      <c r="H16" s="202">
        <f t="shared" si="0"/>
        <v>594</v>
      </c>
      <c r="I16" s="3540"/>
      <c r="J16" s="3533"/>
      <c r="K16" s="3545"/>
      <c r="L16" s="3533"/>
      <c r="M16" s="3549"/>
      <c r="N16" s="3515"/>
      <c r="O16" s="2376"/>
      <c r="P16" s="2376"/>
      <c r="Q16" s="2396">
        <f>'A1'!BM$24</f>
        <v>0</v>
      </c>
      <c r="R16" s="2396">
        <f>'A1'!BN$24</f>
        <v>0</v>
      </c>
      <c r="S16" s="2396">
        <f>'A1'!BO$24</f>
        <v>0</v>
      </c>
      <c r="T16" s="2396">
        <f>'A1'!BP$24</f>
        <v>0</v>
      </c>
      <c r="U16" s="200">
        <f t="shared" si="1"/>
        <v>594</v>
      </c>
      <c r="V16" s="3540"/>
      <c r="W16" s="3533"/>
      <c r="X16" s="3545"/>
      <c r="Y16" s="3533"/>
      <c r="Z16" s="3549"/>
      <c r="AA16" s="3515"/>
      <c r="AB16" s="2376"/>
      <c r="AC16" s="2376"/>
      <c r="AD16" s="2396">
        <f>'A1'!BR$24</f>
        <v>0</v>
      </c>
      <c r="AE16" s="2396">
        <f>'A1'!BS$24</f>
        <v>0</v>
      </c>
      <c r="AF16" s="2396">
        <f>'A1'!BT$24</f>
        <v>0</v>
      </c>
      <c r="AG16" s="2396">
        <f>'A1'!BU$24</f>
        <v>0</v>
      </c>
      <c r="AH16" s="200">
        <f t="shared" si="2"/>
        <v>594</v>
      </c>
      <c r="AI16" s="3540"/>
      <c r="AJ16" s="3533"/>
      <c r="AK16" s="3545"/>
      <c r="AL16" s="3533"/>
      <c r="AM16" s="3549"/>
      <c r="AN16" s="3515"/>
      <c r="AO16" s="2376"/>
      <c r="AP16" s="2376"/>
      <c r="AQ16" s="2396">
        <f>'A1'!BW$24</f>
        <v>0</v>
      </c>
      <c r="AR16" s="2396">
        <f>'A1'!BX$24</f>
        <v>0</v>
      </c>
      <c r="AS16" s="2396">
        <f>'A1'!BY$24</f>
        <v>0</v>
      </c>
      <c r="AT16" s="2396">
        <f>'A1'!BZ$24</f>
        <v>0</v>
      </c>
      <c r="AU16" s="200">
        <f t="shared" si="3"/>
        <v>594</v>
      </c>
      <c r="AV16" s="3540"/>
      <c r="AW16" s="3533"/>
      <c r="AX16" s="3545"/>
      <c r="AY16" s="3533"/>
      <c r="AZ16" s="3549"/>
      <c r="BA16" s="3515"/>
      <c r="BB16" s="2376"/>
      <c r="BC16" s="2376"/>
      <c r="BD16" s="238"/>
      <c r="BE16" s="238"/>
      <c r="BF16" s="238"/>
      <c r="BG16" s="238"/>
      <c r="BH16" s="238"/>
      <c r="BI16" s="238"/>
      <c r="BJ16" s="238"/>
      <c r="BK16" s="238"/>
      <c r="BL16" s="238"/>
      <c r="BM16" s="238"/>
      <c r="BN16" s="238"/>
      <c r="BO16" s="2376"/>
      <c r="BP16" s="2376"/>
      <c r="BQ16" s="238"/>
      <c r="BR16" s="238"/>
      <c r="BS16" s="238"/>
      <c r="BT16" s="238"/>
      <c r="BU16" s="238"/>
      <c r="BV16" s="238"/>
      <c r="BW16" s="238"/>
      <c r="BX16" s="238"/>
      <c r="BY16" s="238"/>
      <c r="BZ16" s="238"/>
      <c r="CA16" s="238"/>
      <c r="CB16" s="2376"/>
      <c r="CC16" s="2376"/>
      <c r="CD16" s="238"/>
      <c r="CE16" s="238"/>
      <c r="CF16" s="238"/>
      <c r="CG16" s="238"/>
      <c r="CH16" s="238"/>
      <c r="CI16" s="238"/>
      <c r="CJ16" s="238"/>
      <c r="CK16" s="238"/>
      <c r="CL16" s="238"/>
      <c r="CM16" s="238"/>
      <c r="CN16" s="238"/>
      <c r="CO16" s="2376"/>
      <c r="CP16" s="2376"/>
      <c r="CQ16" s="238"/>
      <c r="CR16" s="238"/>
      <c r="CS16" s="238"/>
      <c r="CT16" s="238"/>
      <c r="CU16" s="238"/>
      <c r="CV16" s="238"/>
      <c r="CW16" s="238"/>
      <c r="CX16" s="238"/>
      <c r="CY16" s="238"/>
      <c r="CZ16" s="238"/>
      <c r="DA16" s="238"/>
      <c r="DB16" s="2376"/>
      <c r="DC16" s="2376"/>
      <c r="DD16" s="238"/>
      <c r="DE16" s="238"/>
      <c r="DF16" s="238"/>
      <c r="DG16" s="238"/>
      <c r="DH16" s="238"/>
      <c r="DI16" s="238"/>
      <c r="DJ16" s="238"/>
      <c r="DK16" s="238"/>
      <c r="DL16" s="238"/>
      <c r="DM16" s="238"/>
      <c r="DN16" s="238"/>
      <c r="DO16" s="2376"/>
      <c r="DP16" s="2376"/>
      <c r="DQ16" s="238"/>
      <c r="DR16" s="238"/>
      <c r="DS16" s="238"/>
      <c r="DT16" s="238"/>
      <c r="DU16" s="238"/>
      <c r="DV16" s="238"/>
      <c r="DW16" s="238"/>
      <c r="DX16" s="238"/>
      <c r="DY16" s="238"/>
      <c r="DZ16" s="238"/>
      <c r="EA16" s="238"/>
      <c r="EB16" s="2376"/>
      <c r="EC16" s="2376"/>
      <c r="ED16" s="2377"/>
      <c r="EE16" s="2377"/>
      <c r="EF16" s="2377"/>
      <c r="EG16" s="2377"/>
      <c r="EH16" s="2377"/>
      <c r="EI16" s="2377"/>
      <c r="EJ16" s="2377"/>
      <c r="EK16" s="2377"/>
      <c r="EL16" s="2377"/>
      <c r="EM16" s="2377"/>
      <c r="EN16" s="2386"/>
      <c r="EO16" s="2387"/>
      <c r="EP16" s="2388"/>
      <c r="EQ16" s="2386"/>
      <c r="ER16" s="2388"/>
      <c r="ES16" s="2389"/>
      <c r="ET16" s="2390"/>
      <c r="EU16" s="2389"/>
      <c r="EV16" s="2391"/>
      <c r="EW16" s="2389"/>
      <c r="EX16" s="2383"/>
      <c r="EY16" s="2383"/>
      <c r="EZ16" s="2401"/>
      <c r="FA16" s="375">
        <v>3.5</v>
      </c>
      <c r="FB16" s="375">
        <v>3</v>
      </c>
      <c r="FC16" s="374"/>
      <c r="FD16" s="374"/>
      <c r="FE16" s="374"/>
      <c r="FF16" s="374"/>
      <c r="FG16" s="374"/>
      <c r="FH16" s="374"/>
      <c r="FI16" s="374"/>
      <c r="FJ16" s="374"/>
      <c r="FK16" s="374"/>
      <c r="FL16" s="374"/>
      <c r="FM16" s="374"/>
      <c r="FN16" s="374"/>
      <c r="FO16" s="374"/>
      <c r="FP16" s="374"/>
      <c r="FQ16" s="374"/>
      <c r="FR16" s="374"/>
      <c r="FS16" s="374"/>
      <c r="FT16" s="374"/>
      <c r="FU16" s="374"/>
      <c r="FV16" s="374"/>
      <c r="FW16" s="374"/>
      <c r="FX16" s="374"/>
      <c r="FY16" s="374"/>
      <c r="FZ16" s="374"/>
      <c r="GA16" s="374"/>
      <c r="GB16" s="374"/>
      <c r="GC16" s="374"/>
      <c r="GD16" s="374"/>
      <c r="GE16" s="374"/>
      <c r="GF16" s="374"/>
      <c r="GG16" s="374"/>
      <c r="GH16" s="374"/>
      <c r="GI16" s="374"/>
      <c r="GJ16" s="374"/>
      <c r="GK16" s="374"/>
      <c r="GL16" s="374"/>
      <c r="GM16" s="374"/>
      <c r="GN16" s="374"/>
      <c r="GO16" s="374"/>
      <c r="GP16" s="374"/>
      <c r="GQ16" s="374"/>
      <c r="GR16" s="374"/>
      <c r="GS16" s="374"/>
      <c r="GT16" s="374"/>
      <c r="GU16" s="374"/>
      <c r="GV16" s="374"/>
      <c r="GW16" s="374"/>
      <c r="GX16" s="374"/>
      <c r="GY16" s="374"/>
      <c r="GZ16" s="374"/>
    </row>
    <row r="17" spans="1:209" s="375" customFormat="1" ht="20.25" customHeight="1">
      <c r="A17" s="3529" t="s">
        <v>750</v>
      </c>
      <c r="B17" s="237" t="s">
        <v>903</v>
      </c>
      <c r="C17" s="215">
        <f>'A1'!$D$23</f>
        <v>1188</v>
      </c>
      <c r="D17" s="2392">
        <f>'A1'!CB$23</f>
        <v>0</v>
      </c>
      <c r="E17" s="2392">
        <f>'A1'!CC$23</f>
        <v>0</v>
      </c>
      <c r="F17" s="2392">
        <f>'A1'!CD$23</f>
        <v>0</v>
      </c>
      <c r="G17" s="2392">
        <f>'A1'!CE$23</f>
        <v>0</v>
      </c>
      <c r="H17" s="201">
        <f t="shared" si="0"/>
        <v>1188</v>
      </c>
      <c r="I17" s="3536">
        <f>IF($C17+$C18&gt;0,SUM(F17:H18),0)</f>
        <v>1782</v>
      </c>
      <c r="J17" s="3538">
        <f>IF(I17&gt;0,ROUND(I17*100/($C17+$C18),2),0)</f>
        <v>100</v>
      </c>
      <c r="K17" s="3543">
        <v>2</v>
      </c>
      <c r="L17" s="3538">
        <f>IF(I17&gt;0,ROUND((J17*K17/100),2),0)</f>
        <v>2</v>
      </c>
      <c r="M17" s="3538">
        <f>IF($C17+$C18=0,0,IF(L17&gt;M47,5,IF(L17&gt;L47,4,IF(L17&gt;K47,3,IF(L17&gt;J47,2,IF(L17&gt;0,1,0))))))</f>
        <v>5</v>
      </c>
      <c r="N17" s="3550" t="str">
        <f>IF(M17=0,0,LOOKUP(M17,$O$2:$O$6,$P$2:$P$6))</f>
        <v>ดีเยี่ยม</v>
      </c>
      <c r="O17" s="2376"/>
      <c r="P17" s="2376"/>
      <c r="Q17" s="2392">
        <f>'A1'!CG$23</f>
        <v>0</v>
      </c>
      <c r="R17" s="2392">
        <f>'A1'!CH$23</f>
        <v>0</v>
      </c>
      <c r="S17" s="2392">
        <f>'A1'!CI$23</f>
        <v>0</v>
      </c>
      <c r="T17" s="2392">
        <f>'A1'!CJ$23</f>
        <v>0</v>
      </c>
      <c r="U17" s="197">
        <f t="shared" si="1"/>
        <v>1188</v>
      </c>
      <c r="V17" s="3536">
        <f>IF($C17+$C18&gt;0,SUM(S17:U18),0)</f>
        <v>1782</v>
      </c>
      <c r="W17" s="3547">
        <f>IF(V17&gt;0,ROUND(V17*100/($C17+$C18),2),0)</f>
        <v>100</v>
      </c>
      <c r="X17" s="3543">
        <v>0.5</v>
      </c>
      <c r="Y17" s="3538">
        <f>IF(V17&gt;0,ROUND((W17*X17/100),2),0)</f>
        <v>0.5</v>
      </c>
      <c r="Z17" s="3538">
        <f>IF($C17+$C18=0,0,IF(Y17&gt;Z47,5,IF(Y17&gt;Y47,4,IF(Y17&gt;X47,3,IF(Y17&gt;W47,2,IF(Y17&gt;0,1,0))))))</f>
        <v>5</v>
      </c>
      <c r="AA17" s="3550" t="str">
        <f>IF(Z17=0,0,LOOKUP(Z17,$O$2:$O$6,$P$2:$P$6))</f>
        <v>ดีเยี่ยม</v>
      </c>
      <c r="AB17" s="2376"/>
      <c r="AC17" s="2376"/>
      <c r="AD17" s="2392">
        <f>'A1'!CL$23</f>
        <v>0</v>
      </c>
      <c r="AE17" s="2392">
        <f>'A1'!CM$23</f>
        <v>0</v>
      </c>
      <c r="AF17" s="2392">
        <f>'A1'!CN$23</f>
        <v>0</v>
      </c>
      <c r="AG17" s="2392">
        <f>'A1'!CO$23</f>
        <v>0</v>
      </c>
      <c r="AH17" s="197">
        <f t="shared" si="2"/>
        <v>1188</v>
      </c>
      <c r="AI17" s="3536">
        <f>IF($C17+$C18&gt;0,SUM(AF17:AH18),0)</f>
        <v>1782</v>
      </c>
      <c r="AJ17" s="3538">
        <f>IF(AI17&gt;0,ROUND(AI17*100/($C17+$C18),2),0)</f>
        <v>100</v>
      </c>
      <c r="AK17" s="3543">
        <v>1</v>
      </c>
      <c r="AL17" s="3538">
        <f>IF(AI17&gt;0,ROUND((AJ17*AK17/100),2),0)</f>
        <v>1</v>
      </c>
      <c r="AM17" s="3538">
        <f>IF($C17+$C18=0,0,IF(AL17&gt;AM47,5,IF(AL17&gt;AL47,4,IF(AL17&gt;AK47,3,IF(AL17&gt;AJ47,2,IF(AL17&gt;0,1,0))))))</f>
        <v>5</v>
      </c>
      <c r="AN17" s="3550" t="str">
        <f>IF(AM17=0,0,LOOKUP(AM17,$O$2:$O$6,$P$2:$P$6))</f>
        <v>ดีเยี่ยม</v>
      </c>
      <c r="AO17" s="2376"/>
      <c r="AP17" s="2376"/>
      <c r="AQ17" s="2392">
        <f>'A1'!CQ$23</f>
        <v>0</v>
      </c>
      <c r="AR17" s="2392">
        <f>'A1'!CR$23</f>
        <v>0</v>
      </c>
      <c r="AS17" s="2392">
        <f>'A1'!CS$23</f>
        <v>0</v>
      </c>
      <c r="AT17" s="2392">
        <f>'A1'!CT$23</f>
        <v>0</v>
      </c>
      <c r="AU17" s="197">
        <f t="shared" si="3"/>
        <v>1188</v>
      </c>
      <c r="AV17" s="3536">
        <f>IF($C17+$C18&gt;0,SUM(AS17:AU18),0)</f>
        <v>1782</v>
      </c>
      <c r="AW17" s="3538">
        <f>IF(AV17&gt;0,ROUND(AV17*100/($C17+$C18),2),0)</f>
        <v>100</v>
      </c>
      <c r="AX17" s="3543">
        <v>1</v>
      </c>
      <c r="AY17" s="3538">
        <f>IF(AV17&gt;0,ROUND((AW17*AX17/100),2),0)</f>
        <v>1</v>
      </c>
      <c r="AZ17" s="3538">
        <f>IF($C17+$C18=0,0,IF(AY17&gt;AZ47,5,IF(AY17&gt;AY47,4,IF(AY17&gt;AX47,3,IF(AY17&gt;AW47,2,IF(AY17&gt;0,1,0))))))</f>
        <v>5</v>
      </c>
      <c r="BA17" s="3550" t="str">
        <f>IF(AZ17=0,0,LOOKUP(AZ17,$O$2:$O$6,$P$2:$P$6))</f>
        <v>ดีเยี่ยม</v>
      </c>
      <c r="BB17" s="2376"/>
      <c r="BC17" s="2376"/>
      <c r="BD17" s="238"/>
      <c r="BE17" s="238"/>
      <c r="BF17" s="238"/>
      <c r="BG17" s="238"/>
      <c r="BH17" s="238"/>
      <c r="BI17" s="238"/>
      <c r="BJ17" s="238"/>
      <c r="BK17" s="238"/>
      <c r="BL17" s="238"/>
      <c r="BM17" s="238"/>
      <c r="BN17" s="238"/>
      <c r="BO17" s="2376"/>
      <c r="BP17" s="2376"/>
      <c r="BQ17" s="238"/>
      <c r="BR17" s="238"/>
      <c r="BS17" s="238"/>
      <c r="BT17" s="238"/>
      <c r="BU17" s="238"/>
      <c r="BV17" s="238"/>
      <c r="BW17" s="238"/>
      <c r="BX17" s="238"/>
      <c r="BY17" s="238"/>
      <c r="BZ17" s="238"/>
      <c r="CA17" s="238"/>
      <c r="CB17" s="2376"/>
      <c r="CC17" s="2376"/>
      <c r="CD17" s="238"/>
      <c r="CE17" s="238"/>
      <c r="CF17" s="238"/>
      <c r="CG17" s="238"/>
      <c r="CH17" s="238"/>
      <c r="CI17" s="238"/>
      <c r="CJ17" s="238"/>
      <c r="CK17" s="238"/>
      <c r="CL17" s="238"/>
      <c r="CM17" s="238"/>
      <c r="CN17" s="238"/>
      <c r="CO17" s="2376"/>
      <c r="CP17" s="2376"/>
      <c r="CQ17" s="238"/>
      <c r="CR17" s="238"/>
      <c r="CS17" s="238"/>
      <c r="CT17" s="238"/>
      <c r="CU17" s="238"/>
      <c r="CV17" s="238"/>
      <c r="CW17" s="238"/>
      <c r="CX17" s="238"/>
      <c r="CY17" s="238"/>
      <c r="CZ17" s="238"/>
      <c r="DA17" s="238"/>
      <c r="DB17" s="2376"/>
      <c r="DC17" s="2376"/>
      <c r="DD17" s="238"/>
      <c r="DE17" s="238"/>
      <c r="DF17" s="238"/>
      <c r="DG17" s="238"/>
      <c r="DH17" s="238"/>
      <c r="DI17" s="238"/>
      <c r="DJ17" s="238"/>
      <c r="DK17" s="238"/>
      <c r="DL17" s="238"/>
      <c r="DM17" s="238"/>
      <c r="DN17" s="238"/>
      <c r="DO17" s="2376"/>
      <c r="DP17" s="2376"/>
      <c r="DQ17" s="238"/>
      <c r="DR17" s="238"/>
      <c r="DS17" s="238"/>
      <c r="DT17" s="238"/>
      <c r="DU17" s="238"/>
      <c r="DV17" s="238"/>
      <c r="DW17" s="238"/>
      <c r="DX17" s="238"/>
      <c r="DY17" s="238"/>
      <c r="DZ17" s="238"/>
      <c r="EA17" s="238"/>
      <c r="EB17" s="2376"/>
      <c r="EC17" s="2376"/>
      <c r="ED17" s="2377">
        <f>L17</f>
        <v>2</v>
      </c>
      <c r="EE17" s="2377">
        <f>Y17</f>
        <v>0.5</v>
      </c>
      <c r="EF17" s="2377">
        <f>AL17</f>
        <v>1</v>
      </c>
      <c r="EG17" s="2377">
        <f>AY17</f>
        <v>1</v>
      </c>
      <c r="EH17" s="2377">
        <f>BL17</f>
        <v>0</v>
      </c>
      <c r="EI17" s="2377">
        <f>BY17</f>
        <v>0</v>
      </c>
      <c r="EJ17" s="2377">
        <f>CL17</f>
        <v>0</v>
      </c>
      <c r="EK17" s="2377">
        <f>CY17</f>
        <v>0</v>
      </c>
      <c r="EL17" s="2377">
        <f>DL17</f>
        <v>0</v>
      </c>
      <c r="EM17" s="2377">
        <f t="shared" si="4"/>
        <v>0</v>
      </c>
      <c r="EN17" s="2393">
        <v>4</v>
      </c>
      <c r="EO17" s="2394">
        <v>5</v>
      </c>
      <c r="EP17" s="2395">
        <f>IF(EN17&gt;0,SUM(ED17:EL17),0)</f>
        <v>4.5</v>
      </c>
      <c r="EQ17" s="2393">
        <f>IF(EP17&gt;ER47,5,IF(EP17&gt;EQ47,4,IF(EP17&gt;EP47,3,IF(EP17&gt;EO47,2,IF(EP17&gt;EN47,1,0)))))</f>
        <v>5</v>
      </c>
      <c r="ER17" s="2395" t="str">
        <f>IF(EQ17=0,0,LOOKUP(EQ17,$EQ$2:$EQ$6,$ER$2:$ER$6))</f>
        <v>ดีเยี่ยม</v>
      </c>
      <c r="ES17" s="2389"/>
      <c r="ET17" s="2390"/>
      <c r="EU17" s="2389"/>
      <c r="EV17" s="2391"/>
      <c r="EW17" s="2389"/>
      <c r="EX17" s="2383"/>
      <c r="EY17" s="2383"/>
      <c r="EZ17" s="2401"/>
      <c r="FA17" s="375">
        <v>4</v>
      </c>
      <c r="FB17" s="375">
        <v>3.5</v>
      </c>
      <c r="FC17" s="374"/>
      <c r="FD17" s="374"/>
      <c r="FE17" s="374"/>
      <c r="FF17" s="374"/>
      <c r="FG17" s="374"/>
      <c r="FH17" s="374"/>
      <c r="FI17" s="374"/>
      <c r="FJ17" s="374"/>
      <c r="FK17" s="374"/>
      <c r="FL17" s="374"/>
      <c r="FM17" s="374"/>
      <c r="FN17" s="374"/>
      <c r="FO17" s="374"/>
      <c r="FP17" s="374"/>
      <c r="FQ17" s="374"/>
      <c r="FR17" s="374"/>
      <c r="FS17" s="374"/>
      <c r="FT17" s="374"/>
      <c r="FU17" s="374"/>
      <c r="FV17" s="374"/>
      <c r="FW17" s="374"/>
      <c r="FX17" s="374"/>
      <c r="FY17" s="374"/>
      <c r="FZ17" s="374"/>
      <c r="GA17" s="374"/>
      <c r="GB17" s="374"/>
      <c r="GC17" s="374"/>
      <c r="GD17" s="374"/>
      <c r="GE17" s="374"/>
      <c r="GF17" s="374"/>
      <c r="GG17" s="374"/>
      <c r="GH17" s="374"/>
      <c r="GI17" s="374"/>
      <c r="GJ17" s="374"/>
      <c r="GK17" s="374"/>
      <c r="GL17" s="374"/>
      <c r="GM17" s="374"/>
      <c r="GN17" s="374"/>
      <c r="GO17" s="374"/>
      <c r="GP17" s="374"/>
      <c r="GQ17" s="374"/>
      <c r="GR17" s="374"/>
      <c r="GS17" s="374"/>
      <c r="GT17" s="374"/>
      <c r="GU17" s="374"/>
      <c r="GV17" s="374"/>
      <c r="GW17" s="374"/>
      <c r="GX17" s="374"/>
      <c r="GY17" s="374"/>
      <c r="GZ17" s="374"/>
      <c r="HA17" s="374"/>
    </row>
    <row r="18" spans="1:209" s="375" customFormat="1" ht="20.25" customHeight="1" thickBot="1">
      <c r="A18" s="3530"/>
      <c r="B18" s="239" t="s">
        <v>904</v>
      </c>
      <c r="C18" s="203">
        <f>'A1'!$D$24</f>
        <v>594</v>
      </c>
      <c r="D18" s="2396">
        <f>'A1'!CB$24</f>
        <v>0</v>
      </c>
      <c r="E18" s="2396">
        <f>'A1'!CC$24</f>
        <v>0</v>
      </c>
      <c r="F18" s="2396">
        <f>'A1'!CD$24</f>
        <v>0</v>
      </c>
      <c r="G18" s="2396">
        <f>'A1'!CE$24</f>
        <v>0</v>
      </c>
      <c r="H18" s="202">
        <f t="shared" si="0"/>
        <v>594</v>
      </c>
      <c r="I18" s="3537"/>
      <c r="J18" s="3539"/>
      <c r="K18" s="3544"/>
      <c r="L18" s="3539"/>
      <c r="M18" s="3539"/>
      <c r="N18" s="3551"/>
      <c r="O18" s="2376"/>
      <c r="P18" s="2376"/>
      <c r="Q18" s="2396">
        <f>'A1'!CG$24</f>
        <v>0</v>
      </c>
      <c r="R18" s="2396">
        <f>'A1'!CH$24</f>
        <v>0</v>
      </c>
      <c r="S18" s="2396">
        <f>'A1'!CI$24</f>
        <v>0</v>
      </c>
      <c r="T18" s="2396">
        <f>'A1'!CJ$24</f>
        <v>0</v>
      </c>
      <c r="U18" s="200">
        <f t="shared" si="1"/>
        <v>594</v>
      </c>
      <c r="V18" s="3537"/>
      <c r="W18" s="3548"/>
      <c r="X18" s="3544"/>
      <c r="Y18" s="3539"/>
      <c r="Z18" s="3539"/>
      <c r="AA18" s="3551"/>
      <c r="AB18" s="2376"/>
      <c r="AC18" s="2376"/>
      <c r="AD18" s="2396">
        <f>'A1'!CL$24</f>
        <v>0</v>
      </c>
      <c r="AE18" s="2396">
        <f>'A1'!CM$24</f>
        <v>0</v>
      </c>
      <c r="AF18" s="2396">
        <f>'A1'!CN$24</f>
        <v>0</v>
      </c>
      <c r="AG18" s="2396">
        <f>'A1'!CO$24</f>
        <v>0</v>
      </c>
      <c r="AH18" s="200">
        <f t="shared" si="2"/>
        <v>594</v>
      </c>
      <c r="AI18" s="3537"/>
      <c r="AJ18" s="3539"/>
      <c r="AK18" s="3544"/>
      <c r="AL18" s="3539"/>
      <c r="AM18" s="3539"/>
      <c r="AN18" s="3551"/>
      <c r="AO18" s="2376"/>
      <c r="AP18" s="2376"/>
      <c r="AQ18" s="2396">
        <f>'A1'!CQ$24</f>
        <v>0</v>
      </c>
      <c r="AR18" s="2396">
        <f>'A1'!CR$24</f>
        <v>0</v>
      </c>
      <c r="AS18" s="2396">
        <f>'A1'!CS$24</f>
        <v>0</v>
      </c>
      <c r="AT18" s="2396">
        <f>'A1'!CT$24</f>
        <v>0</v>
      </c>
      <c r="AU18" s="200">
        <f t="shared" si="3"/>
        <v>594</v>
      </c>
      <c r="AV18" s="3537"/>
      <c r="AW18" s="3539"/>
      <c r="AX18" s="3544"/>
      <c r="AY18" s="3539"/>
      <c r="AZ18" s="3539"/>
      <c r="BA18" s="3551"/>
      <c r="BB18" s="2376"/>
      <c r="BC18" s="2376"/>
      <c r="BD18" s="238"/>
      <c r="BE18" s="238"/>
      <c r="BF18" s="238"/>
      <c r="BG18" s="238"/>
      <c r="BH18" s="238"/>
      <c r="BI18" s="238"/>
      <c r="BJ18" s="238"/>
      <c r="BK18" s="238"/>
      <c r="BL18" s="238"/>
      <c r="BM18" s="238"/>
      <c r="BN18" s="238"/>
      <c r="BO18" s="2376"/>
      <c r="BP18" s="2376"/>
      <c r="BQ18" s="238"/>
      <c r="BR18" s="238"/>
      <c r="BS18" s="238"/>
      <c r="BT18" s="238"/>
      <c r="BU18" s="238"/>
      <c r="BV18" s="238"/>
      <c r="BW18" s="238"/>
      <c r="BX18" s="238"/>
      <c r="BY18" s="238"/>
      <c r="BZ18" s="238"/>
      <c r="CA18" s="238"/>
      <c r="CB18" s="2376"/>
      <c r="CC18" s="2376"/>
      <c r="CD18" s="238"/>
      <c r="CE18" s="238"/>
      <c r="CF18" s="238"/>
      <c r="CG18" s="238"/>
      <c r="CH18" s="238"/>
      <c r="CI18" s="238"/>
      <c r="CJ18" s="238"/>
      <c r="CK18" s="238"/>
      <c r="CL18" s="238"/>
      <c r="CM18" s="238"/>
      <c r="CN18" s="238"/>
      <c r="CO18" s="2376"/>
      <c r="CP18" s="2376"/>
      <c r="CQ18" s="238"/>
      <c r="CR18" s="238"/>
      <c r="CS18" s="238"/>
      <c r="CT18" s="238"/>
      <c r="CU18" s="238"/>
      <c r="CV18" s="238"/>
      <c r="CW18" s="238"/>
      <c r="CX18" s="238"/>
      <c r="CY18" s="238"/>
      <c r="CZ18" s="238"/>
      <c r="DA18" s="238"/>
      <c r="DB18" s="2376"/>
      <c r="DC18" s="2376"/>
      <c r="DD18" s="238"/>
      <c r="DE18" s="238"/>
      <c r="DF18" s="238"/>
      <c r="DG18" s="238"/>
      <c r="DH18" s="238"/>
      <c r="DI18" s="238"/>
      <c r="DJ18" s="238"/>
      <c r="DK18" s="238"/>
      <c r="DL18" s="238"/>
      <c r="DM18" s="238"/>
      <c r="DN18" s="238"/>
      <c r="DO18" s="2376"/>
      <c r="DP18" s="2376"/>
      <c r="DQ18" s="238"/>
      <c r="DR18" s="238"/>
      <c r="DS18" s="238"/>
      <c r="DT18" s="238"/>
      <c r="DU18" s="238"/>
      <c r="DV18" s="238"/>
      <c r="DW18" s="238"/>
      <c r="DX18" s="238"/>
      <c r="DY18" s="238"/>
      <c r="DZ18" s="238"/>
      <c r="EA18" s="238"/>
      <c r="EB18" s="2376"/>
      <c r="EC18" s="2376"/>
      <c r="ED18" s="2377"/>
      <c r="EE18" s="2377"/>
      <c r="EF18" s="2377"/>
      <c r="EG18" s="2377"/>
      <c r="EH18" s="2377"/>
      <c r="EI18" s="2377"/>
      <c r="EJ18" s="2377"/>
      <c r="EK18" s="2377"/>
      <c r="EL18" s="2377"/>
      <c r="EM18" s="2377"/>
      <c r="EN18" s="2397"/>
      <c r="EO18" s="2398"/>
      <c r="EP18" s="2399"/>
      <c r="EQ18" s="2397"/>
      <c r="ER18" s="2399"/>
      <c r="ES18" s="2389"/>
      <c r="ET18" s="2390"/>
      <c r="EU18" s="2389"/>
      <c r="EV18" s="2391"/>
      <c r="EW18" s="2389"/>
      <c r="EX18" s="2383"/>
      <c r="EY18" s="2383"/>
      <c r="EZ18" s="2401"/>
      <c r="FA18" s="375">
        <v>4.5</v>
      </c>
      <c r="FB18" s="375">
        <v>4</v>
      </c>
      <c r="FC18" s="374"/>
      <c r="FD18" s="374"/>
      <c r="FE18" s="374"/>
      <c r="FF18" s="374"/>
      <c r="FG18" s="374"/>
      <c r="FH18" s="374"/>
      <c r="FI18" s="374"/>
      <c r="FJ18" s="374"/>
      <c r="FK18" s="374"/>
      <c r="FL18" s="374"/>
      <c r="FM18" s="374"/>
      <c r="FN18" s="374"/>
      <c r="FO18" s="374"/>
      <c r="FP18" s="374"/>
      <c r="FQ18" s="374"/>
      <c r="FR18" s="374"/>
      <c r="FS18" s="374"/>
      <c r="FT18" s="374"/>
      <c r="FU18" s="374"/>
      <c r="FV18" s="374"/>
      <c r="FW18" s="374"/>
      <c r="FX18" s="374"/>
      <c r="FY18" s="374"/>
      <c r="FZ18" s="374"/>
      <c r="GA18" s="374"/>
      <c r="GB18" s="374"/>
      <c r="GC18" s="374"/>
      <c r="GD18" s="374"/>
      <c r="GE18" s="374"/>
      <c r="GF18" s="374"/>
      <c r="GG18" s="374"/>
      <c r="GH18" s="374"/>
      <c r="GI18" s="374"/>
      <c r="GJ18" s="374"/>
      <c r="GK18" s="374"/>
      <c r="GL18" s="374"/>
      <c r="GM18" s="374"/>
      <c r="GN18" s="374"/>
      <c r="GO18" s="374"/>
      <c r="GP18" s="374"/>
      <c r="GQ18" s="374"/>
      <c r="GR18" s="374"/>
      <c r="GS18" s="374"/>
      <c r="GT18" s="374"/>
      <c r="GU18" s="374"/>
      <c r="GV18" s="374"/>
      <c r="GW18" s="374"/>
      <c r="GX18" s="374"/>
      <c r="GY18" s="374"/>
      <c r="GZ18" s="374"/>
      <c r="HA18" s="374"/>
    </row>
    <row r="19" spans="1:209" s="375" customFormat="1" ht="21" customHeight="1">
      <c r="A19" s="3534" t="s">
        <v>751</v>
      </c>
      <c r="B19" s="219" t="s">
        <v>903</v>
      </c>
      <c r="C19" s="213">
        <f>'A1'!$D$23</f>
        <v>1188</v>
      </c>
      <c r="D19" s="297"/>
      <c r="E19" s="297"/>
      <c r="F19" s="297"/>
      <c r="G19" s="297"/>
      <c r="H19" s="3219">
        <v>5</v>
      </c>
      <c r="I19" s="3531"/>
      <c r="J19" s="3512"/>
      <c r="K19" s="3510">
        <v>1</v>
      </c>
      <c r="L19" s="3516">
        <f>M19*K19/5</f>
        <v>1</v>
      </c>
      <c r="M19" s="3512">
        <f>IF($C19+$C20=0,0,H19)</f>
        <v>5</v>
      </c>
      <c r="N19" s="3514" t="str">
        <f>IF(M19=0,0,LOOKUP(M19,$O$2:$O$6,$P$2:$P$6))</f>
        <v>ดีเยี่ยม</v>
      </c>
      <c r="O19" s="2376"/>
      <c r="P19" s="2376"/>
      <c r="Q19" s="2392">
        <f>'A1'!CV$23</f>
        <v>0</v>
      </c>
      <c r="R19" s="2392">
        <f>'A1'!CW$23</f>
        <v>0</v>
      </c>
      <c r="S19" s="2392">
        <f>'A1'!CX$23</f>
        <v>0</v>
      </c>
      <c r="T19" s="2392">
        <f>'A1'!CY$23</f>
        <v>0</v>
      </c>
      <c r="U19" s="197">
        <f>IF($C19&gt;0,$C19-SUM(Q19:T19),0)</f>
        <v>1188</v>
      </c>
      <c r="V19" s="3531">
        <f>IF($C19+$C20&gt;0,SUM(S19:U20),0)</f>
        <v>1782</v>
      </c>
      <c r="W19" s="3516">
        <f>IF(V19&gt;0,ROUND(V19*100/($C19+$C20),2),0)</f>
        <v>100</v>
      </c>
      <c r="X19" s="3510">
        <v>1</v>
      </c>
      <c r="Y19" s="3516">
        <f>IF(V19&gt;0,ROUND((W19*X19/100),2),0)</f>
        <v>1</v>
      </c>
      <c r="Z19" s="3512">
        <f>IF($C19+$C20=0,0,IF(Y19&gt;Z49,5,IF(Y19&gt;Y49,4,IF(Y19&gt;X49,3,IF(Y19&gt;W49,2,IF(Y19&gt;0,1,0))))))</f>
        <v>5</v>
      </c>
      <c r="AA19" s="3514" t="str">
        <f>IF(Z19=0,0,LOOKUP(Z19,$O$2:$O$6,$P$2:$P$6))</f>
        <v>ดีเยี่ยม</v>
      </c>
      <c r="AB19" s="2376"/>
      <c r="AC19" s="2376"/>
      <c r="AD19" s="2392">
        <f>'A1'!DA$23</f>
        <v>0</v>
      </c>
      <c r="AE19" s="2392">
        <f>'A1'!DB$23</f>
        <v>0</v>
      </c>
      <c r="AF19" s="2392">
        <f>'A1'!DC$23</f>
        <v>77</v>
      </c>
      <c r="AG19" s="2392">
        <f>'A1'!DD$23</f>
        <v>23</v>
      </c>
      <c r="AH19" s="197">
        <f>IF($C19&gt;0,$C19-SUM(AD19:AG19),0)</f>
        <v>1088</v>
      </c>
      <c r="AI19" s="3531">
        <f>IF($C19+$C20&gt;0,SUM(AF19:AH20),0)</f>
        <v>1782</v>
      </c>
      <c r="AJ19" s="3516">
        <f>IF(AI19&gt;0,ROUND(AI19*100/($C19+$C20),2),0)</f>
        <v>100</v>
      </c>
      <c r="AK19" s="3510">
        <v>2</v>
      </c>
      <c r="AL19" s="3516">
        <f>IF(AI19&gt;0,ROUND((AJ19*AK19/100),2),0)</f>
        <v>2</v>
      </c>
      <c r="AM19" s="3512">
        <f>IF($C19+$C20=0,0,IF(AL19&gt;AM49,5,IF(AL19&gt;AL49,4,IF(AL19&gt;AK49,3,IF(AL19&gt;AJ49,2,IF(AL19&gt;0,1,0))))))</f>
        <v>5</v>
      </c>
      <c r="AN19" s="3514" t="str">
        <f>IF(AM19=0,0,LOOKUP(AM19,$O$2:$O$6,$P$2:$P$6))</f>
        <v>ดีเยี่ยม</v>
      </c>
      <c r="AO19" s="2376"/>
      <c r="AP19" s="2376"/>
      <c r="AQ19" s="296"/>
      <c r="AR19" s="297"/>
      <c r="AS19" s="297"/>
      <c r="AT19" s="297"/>
      <c r="AU19" s="3221">
        <v>5</v>
      </c>
      <c r="AV19" s="2375"/>
      <c r="AW19" s="2330"/>
      <c r="AX19" s="3510">
        <v>1</v>
      </c>
      <c r="AY19" s="3516">
        <f>AZ19*AX19/5</f>
        <v>1</v>
      </c>
      <c r="AZ19" s="3512">
        <f>IF($C19+$C20=0,0,AU19)</f>
        <v>5</v>
      </c>
      <c r="BA19" s="3514" t="str">
        <f>IF(AZ19=0,0,LOOKUP(AZ19,$O$2:$O$6,$P$2:$P$6))</f>
        <v>ดีเยี่ยม</v>
      </c>
      <c r="BB19" s="2376"/>
      <c r="BC19" s="2376"/>
      <c r="BD19" s="238"/>
      <c r="BE19" s="238"/>
      <c r="BF19" s="238"/>
      <c r="BG19" s="238"/>
      <c r="BH19" s="238"/>
      <c r="BI19" s="238"/>
      <c r="BJ19" s="238"/>
      <c r="BK19" s="238"/>
      <c r="BL19" s="238"/>
      <c r="BM19" s="238"/>
      <c r="BN19" s="238"/>
      <c r="BO19" s="2376"/>
      <c r="BP19" s="2376"/>
      <c r="BQ19" s="238"/>
      <c r="BR19" s="238"/>
      <c r="BS19" s="238"/>
      <c r="BT19" s="238"/>
      <c r="BU19" s="238"/>
      <c r="BV19" s="238"/>
      <c r="BW19" s="238"/>
      <c r="BX19" s="238"/>
      <c r="BY19" s="238"/>
      <c r="BZ19" s="238"/>
      <c r="CA19" s="238"/>
      <c r="CB19" s="2376"/>
      <c r="CC19" s="2376"/>
      <c r="CD19" s="238"/>
      <c r="CE19" s="238"/>
      <c r="CF19" s="238"/>
      <c r="CG19" s="238"/>
      <c r="CH19" s="238"/>
      <c r="CI19" s="238"/>
      <c r="CJ19" s="238"/>
      <c r="CK19" s="238"/>
      <c r="CL19" s="238"/>
      <c r="CM19" s="238"/>
      <c r="CN19" s="238"/>
      <c r="CO19" s="2376"/>
      <c r="CP19" s="2376"/>
      <c r="CQ19" s="238"/>
      <c r="CR19" s="238"/>
      <c r="CS19" s="238"/>
      <c r="CT19" s="238"/>
      <c r="CU19" s="238"/>
      <c r="CV19" s="238"/>
      <c r="CW19" s="238"/>
      <c r="CX19" s="238"/>
      <c r="CY19" s="238"/>
      <c r="CZ19" s="238"/>
      <c r="DA19" s="238"/>
      <c r="DB19" s="2376"/>
      <c r="DC19" s="2376"/>
      <c r="DD19" s="238"/>
      <c r="DE19" s="238"/>
      <c r="DF19" s="238"/>
      <c r="DG19" s="238"/>
      <c r="DH19" s="238"/>
      <c r="DI19" s="238"/>
      <c r="DJ19" s="238"/>
      <c r="DK19" s="238"/>
      <c r="DL19" s="238"/>
      <c r="DM19" s="238"/>
      <c r="DN19" s="238"/>
      <c r="DO19" s="2376"/>
      <c r="DP19" s="2376"/>
      <c r="DQ19" s="238"/>
      <c r="DR19" s="238"/>
      <c r="DS19" s="238"/>
      <c r="DT19" s="238"/>
      <c r="DU19" s="238"/>
      <c r="DV19" s="238"/>
      <c r="DW19" s="238"/>
      <c r="DX19" s="238"/>
      <c r="DY19" s="238"/>
      <c r="DZ19" s="238"/>
      <c r="EA19" s="238"/>
      <c r="EB19" s="2376"/>
      <c r="EC19" s="2376"/>
      <c r="ED19" s="2377">
        <f>L19</f>
        <v>1</v>
      </c>
      <c r="EE19" s="2377">
        <f>Y19</f>
        <v>1</v>
      </c>
      <c r="EF19" s="2377">
        <f>AL19</f>
        <v>2</v>
      </c>
      <c r="EG19" s="2377">
        <f>AY19</f>
        <v>1</v>
      </c>
      <c r="EH19" s="2377">
        <f>BL19</f>
        <v>0</v>
      </c>
      <c r="EI19" s="2377">
        <f>BY19</f>
        <v>0</v>
      </c>
      <c r="EJ19" s="2377">
        <f>CL19</f>
        <v>0</v>
      </c>
      <c r="EK19" s="2377">
        <f>CY19</f>
        <v>0</v>
      </c>
      <c r="EL19" s="2377">
        <f>DL19</f>
        <v>0</v>
      </c>
      <c r="EM19" s="2377">
        <f t="shared" si="4"/>
        <v>0</v>
      </c>
      <c r="EN19" s="2378">
        <v>4</v>
      </c>
      <c r="EO19" s="2379">
        <v>5</v>
      </c>
      <c r="EP19" s="2400">
        <f>IF(EN19&gt;0,SUM(ED19:EL19),0)</f>
        <v>5</v>
      </c>
      <c r="EQ19" s="2378">
        <f>IF(EP19&gt;ER49,5,IF(EP19&gt;EQ49,4,IF(EP19&gt;EP49,3,IF(EP19&gt;EO49,2,IF(EP19&gt;EN49,1,0)))))</f>
        <v>5</v>
      </c>
      <c r="ER19" s="2380" t="str">
        <f>IF(EQ19=0,0,LOOKUP(EQ19,$EQ$2:$EQ$6,$ER$2:$ER$6))</f>
        <v>ดีเยี่ยม</v>
      </c>
      <c r="ES19" s="2389"/>
      <c r="ET19" s="2390"/>
      <c r="EU19" s="2389"/>
      <c r="EV19" s="2391"/>
      <c r="EW19" s="2389"/>
      <c r="EX19" s="2383"/>
      <c r="EY19" s="2383"/>
      <c r="EZ19" s="2401"/>
      <c r="FA19" s="2402">
        <v>5</v>
      </c>
      <c r="FB19" s="2402">
        <v>4.5</v>
      </c>
      <c r="FC19" s="374"/>
      <c r="FD19" s="374"/>
      <c r="FE19" s="374"/>
      <c r="FF19" s="374"/>
      <c r="FG19" s="374"/>
      <c r="FH19" s="374"/>
      <c r="FI19" s="374"/>
      <c r="FJ19" s="374"/>
      <c r="FK19" s="374"/>
      <c r="FL19" s="374"/>
      <c r="FM19" s="374"/>
      <c r="FN19" s="374"/>
      <c r="FO19" s="374"/>
      <c r="FP19" s="374"/>
      <c r="FQ19" s="374"/>
      <c r="FR19" s="374"/>
      <c r="FS19" s="374"/>
      <c r="FT19" s="374"/>
      <c r="FU19" s="374"/>
      <c r="FV19" s="374"/>
      <c r="FW19" s="374"/>
      <c r="FX19" s="374"/>
      <c r="FY19" s="374"/>
      <c r="FZ19" s="374"/>
      <c r="GA19" s="374"/>
      <c r="GB19" s="374"/>
      <c r="GC19" s="374"/>
      <c r="GD19" s="374"/>
      <c r="GE19" s="374"/>
      <c r="GF19" s="374"/>
      <c r="GG19" s="374"/>
      <c r="GH19" s="374"/>
      <c r="GI19" s="374"/>
      <c r="GJ19" s="374"/>
      <c r="GK19" s="374"/>
      <c r="GL19" s="374"/>
      <c r="GM19" s="374"/>
      <c r="GN19" s="374"/>
      <c r="GO19" s="374"/>
      <c r="GP19" s="374"/>
      <c r="GQ19" s="374"/>
      <c r="GR19" s="374"/>
      <c r="GS19" s="374"/>
      <c r="GT19" s="374"/>
      <c r="GU19" s="374"/>
      <c r="GV19" s="374"/>
      <c r="GW19" s="374"/>
      <c r="GX19" s="374"/>
      <c r="GY19" s="374"/>
      <c r="GZ19" s="374"/>
      <c r="HA19" s="374"/>
    </row>
    <row r="20" spans="1:209" s="375" customFormat="1" ht="21" customHeight="1" thickBot="1">
      <c r="A20" s="3535"/>
      <c r="B20" s="227" t="s">
        <v>904</v>
      </c>
      <c r="C20" s="214">
        <f>'A1'!$D$24</f>
        <v>594</v>
      </c>
      <c r="D20" s="230"/>
      <c r="E20" s="230"/>
      <c r="F20" s="230"/>
      <c r="G20" s="230"/>
      <c r="H20" s="230"/>
      <c r="I20" s="3532"/>
      <c r="J20" s="3532"/>
      <c r="K20" s="3532"/>
      <c r="L20" s="3532"/>
      <c r="M20" s="3513"/>
      <c r="N20" s="3515"/>
      <c r="O20" s="2376"/>
      <c r="P20" s="2376"/>
      <c r="Q20" s="2396">
        <f>'A1'!CV$24</f>
        <v>0</v>
      </c>
      <c r="R20" s="2396">
        <f>'A1'!CW$24</f>
        <v>0</v>
      </c>
      <c r="S20" s="2396">
        <f>'A1'!CX$24</f>
        <v>0</v>
      </c>
      <c r="T20" s="2396">
        <f>'A1'!CY$24</f>
        <v>0</v>
      </c>
      <c r="U20" s="200">
        <f>IF($C20&gt;0,$C20-SUM(Q20:T20),0)</f>
        <v>594</v>
      </c>
      <c r="V20" s="3540"/>
      <c r="W20" s="3533"/>
      <c r="X20" s="3545"/>
      <c r="Y20" s="3533"/>
      <c r="Z20" s="3549"/>
      <c r="AA20" s="3515"/>
      <c r="AB20" s="2376"/>
      <c r="AC20" s="2376"/>
      <c r="AD20" s="2396">
        <f>'A1'!DA$24</f>
        <v>0</v>
      </c>
      <c r="AE20" s="2396">
        <f>'A1'!DB$24</f>
        <v>0</v>
      </c>
      <c r="AF20" s="2396">
        <f>'A1'!DC$24</f>
        <v>39</v>
      </c>
      <c r="AG20" s="2396">
        <f>'A1'!DD$24</f>
        <v>12</v>
      </c>
      <c r="AH20" s="200">
        <f>IF($C20&gt;0,$C20-SUM(AD20:AG20),0)</f>
        <v>543</v>
      </c>
      <c r="AI20" s="3540"/>
      <c r="AJ20" s="3533"/>
      <c r="AK20" s="3545"/>
      <c r="AL20" s="3533"/>
      <c r="AM20" s="3549"/>
      <c r="AN20" s="3515"/>
      <c r="AO20" s="2376"/>
      <c r="AP20" s="2376"/>
      <c r="AQ20" s="295"/>
      <c r="AR20" s="230"/>
      <c r="AS20" s="230"/>
      <c r="AT20" s="230"/>
      <c r="AU20" s="295"/>
      <c r="AV20" s="2384"/>
      <c r="AW20" s="2385"/>
      <c r="AX20" s="3511"/>
      <c r="AY20" s="3513"/>
      <c r="AZ20" s="3513"/>
      <c r="BA20" s="3515"/>
      <c r="BB20" s="2376"/>
      <c r="BC20" s="2376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76"/>
      <c r="BP20" s="2376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76"/>
      <c r="CC20" s="2376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76"/>
      <c r="CP20" s="2376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76"/>
      <c r="DC20" s="2376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76"/>
      <c r="DP20" s="2376"/>
      <c r="DQ20" s="238"/>
      <c r="DR20" s="238"/>
      <c r="DS20" s="238"/>
      <c r="DT20" s="238"/>
      <c r="DU20" s="238"/>
      <c r="DV20" s="238"/>
      <c r="DW20" s="238"/>
      <c r="DX20" s="238"/>
      <c r="DY20" s="238"/>
      <c r="DZ20" s="238"/>
      <c r="EA20" s="238"/>
      <c r="EB20" s="2376"/>
      <c r="EC20" s="2376"/>
      <c r="ED20" s="2377"/>
      <c r="EE20" s="2377"/>
      <c r="EF20" s="2377"/>
      <c r="EG20" s="2377"/>
      <c r="EH20" s="2377"/>
      <c r="EI20" s="2377"/>
      <c r="EJ20" s="2377"/>
      <c r="EK20" s="2377"/>
      <c r="EL20" s="2377"/>
      <c r="EM20" s="2377"/>
      <c r="EN20" s="2386"/>
      <c r="EO20" s="2387"/>
      <c r="EP20" s="2388"/>
      <c r="EQ20" s="2386"/>
      <c r="ER20" s="2388"/>
      <c r="ES20" s="2389"/>
      <c r="ET20" s="2390"/>
      <c r="EU20" s="2389"/>
      <c r="EV20" s="2391"/>
      <c r="EW20" s="2389"/>
      <c r="EX20" s="2383"/>
      <c r="EY20" s="2383"/>
      <c r="EZ20" s="2401"/>
      <c r="FA20" s="375">
        <v>5.5</v>
      </c>
      <c r="FB20" s="375">
        <v>5</v>
      </c>
      <c r="FC20" s="374"/>
      <c r="FD20" s="374"/>
      <c r="FE20" s="374"/>
      <c r="FF20" s="374"/>
      <c r="FG20" s="374"/>
      <c r="FH20" s="374"/>
      <c r="FI20" s="374"/>
      <c r="FJ20" s="374"/>
      <c r="FK20" s="374"/>
      <c r="FL20" s="374"/>
      <c r="FM20" s="374"/>
      <c r="FN20" s="374"/>
      <c r="FO20" s="374"/>
      <c r="FP20" s="374"/>
      <c r="FQ20" s="374"/>
      <c r="FR20" s="374"/>
      <c r="FS20" s="374"/>
      <c r="FT20" s="374"/>
      <c r="FU20" s="374"/>
      <c r="FV20" s="374"/>
      <c r="FW20" s="374"/>
      <c r="FX20" s="374"/>
      <c r="FY20" s="374"/>
      <c r="FZ20" s="374"/>
      <c r="GA20" s="374"/>
      <c r="GB20" s="374"/>
      <c r="GC20" s="374"/>
      <c r="GD20" s="374"/>
      <c r="GE20" s="374"/>
      <c r="GF20" s="374"/>
      <c r="GG20" s="374"/>
      <c r="GH20" s="374"/>
      <c r="GI20" s="374"/>
      <c r="GJ20" s="374"/>
      <c r="GK20" s="374"/>
      <c r="GL20" s="374"/>
      <c r="GM20" s="374"/>
      <c r="GN20" s="374"/>
      <c r="GO20" s="374"/>
      <c r="GP20" s="374"/>
      <c r="GQ20" s="374"/>
      <c r="GR20" s="374"/>
      <c r="GS20" s="374"/>
      <c r="GT20" s="374"/>
      <c r="GU20" s="374"/>
      <c r="GV20" s="374"/>
      <c r="GW20" s="374"/>
      <c r="GX20" s="374"/>
      <c r="GY20" s="374"/>
      <c r="GZ20" s="374"/>
      <c r="HA20" s="374"/>
    </row>
    <row r="21" spans="1:209" s="375" customFormat="1" ht="21" customHeight="1">
      <c r="A21" s="3529" t="s">
        <v>2046</v>
      </c>
      <c r="B21" s="237" t="s">
        <v>903</v>
      </c>
      <c r="C21" s="215">
        <f>'A1'!$D$23</f>
        <v>1188</v>
      </c>
      <c r="D21" s="195"/>
      <c r="E21" s="196"/>
      <c r="F21" s="196">
        <v>110</v>
      </c>
      <c r="G21" s="196">
        <v>18</v>
      </c>
      <c r="H21" s="201">
        <f t="shared" si="0"/>
        <v>1060</v>
      </c>
      <c r="I21" s="3536">
        <f>IF($C21+$C22&gt;0,SUM(F21:H22),0)</f>
        <v>1782</v>
      </c>
      <c r="J21" s="3538">
        <f>IF(I21&gt;0,ROUND(I21*100/($C21+$C22),2),0)</f>
        <v>100</v>
      </c>
      <c r="K21" s="3543">
        <v>2</v>
      </c>
      <c r="L21" s="3538">
        <f>IF(I21&gt;0,ROUND((J21*K21/100),2),0)</f>
        <v>2</v>
      </c>
      <c r="M21" s="3538">
        <f>IF($C21+$C22=0,0,IF(L21&gt;M51,5,IF(L21&gt;L51,4,IF(L21&gt;K51,3,IF(L21&gt;J51,2,IF(L21&gt;0,1,0))))))</f>
        <v>5</v>
      </c>
      <c r="N21" s="3550" t="str">
        <f>IF(M21=0,0,LOOKUP(M21,$O$2:$O$6,$P$2:$P$6))</f>
        <v>ดีเยี่ยม</v>
      </c>
      <c r="O21" s="2376"/>
      <c r="P21" s="2376"/>
      <c r="Q21" s="221"/>
      <c r="R21" s="196">
        <v>25</v>
      </c>
      <c r="S21" s="196">
        <v>10</v>
      </c>
      <c r="T21" s="196"/>
      <c r="U21" s="197">
        <f t="shared" si="1"/>
        <v>1153</v>
      </c>
      <c r="V21" s="3536">
        <f>IF($C21+$C22&gt;0,SUM(S21:U22),0)</f>
        <v>1757</v>
      </c>
      <c r="W21" s="3538">
        <f>IF(V21&gt;0,ROUND(V21*100/($C21+$C22),2),0)</f>
        <v>98.6</v>
      </c>
      <c r="X21" s="3543">
        <v>0.5</v>
      </c>
      <c r="Y21" s="3538">
        <f>IF(V21&gt;0,ROUND((W21*X21/100),2),0)</f>
        <v>0.49</v>
      </c>
      <c r="Z21" s="3538">
        <f>IF($C21+$C22=0,0,IF(Y21&gt;Z51,5,IF(Y21&gt;Y51,4,IF(Y21&gt;X51,3,IF(Y21&gt;W51,2,IF(Y21&gt;0,1,0))))))</f>
        <v>5</v>
      </c>
      <c r="AA21" s="3550" t="str">
        <f>IF(Z21=0,0,LOOKUP(Z21,$O$2:$O$6,$P$2:$P$6))</f>
        <v>ดีเยี่ยม</v>
      </c>
      <c r="AB21" s="2376"/>
      <c r="AC21" s="2376"/>
      <c r="AD21" s="221"/>
      <c r="AE21" s="196"/>
      <c r="AF21" s="196">
        <v>35</v>
      </c>
      <c r="AG21" s="196"/>
      <c r="AH21" s="201">
        <f t="shared" si="2"/>
        <v>1153</v>
      </c>
      <c r="AI21" s="3536">
        <f>IF($C21+$C22&gt;0,SUM(AF21:AH22),0)</f>
        <v>1782</v>
      </c>
      <c r="AJ21" s="3547">
        <f>IF(AI21&gt;0,ROUND(AI21*100/($C21+$C22),2),0)</f>
        <v>100</v>
      </c>
      <c r="AK21" s="3543">
        <v>1</v>
      </c>
      <c r="AL21" s="3547">
        <f>IF(AI21&gt;0,ROUND((AJ21*AK21/100),2),0)</f>
        <v>1</v>
      </c>
      <c r="AM21" s="3538">
        <f>IF($C21+$C22=0,0,IF(AL21&gt;AM51,5,IF(AL21&gt;AL51,4,IF(AL21&gt;AK51,3,IF(AL21&gt;AJ51,2,IF(AL21&gt;0,1,0))))))</f>
        <v>5</v>
      </c>
      <c r="AN21" s="3550" t="str">
        <f>IF(AM21=0,0,LOOKUP(AM21,$O$2:$O$6,$P$2:$P$6))</f>
        <v>ดีเยี่ยม</v>
      </c>
      <c r="AO21" s="2376"/>
      <c r="AP21" s="2376"/>
      <c r="AQ21" s="221"/>
      <c r="AR21" s="196">
        <v>10</v>
      </c>
      <c r="AS21" s="196">
        <v>25</v>
      </c>
      <c r="AT21" s="196"/>
      <c r="AU21" s="201">
        <f t="shared" si="3"/>
        <v>1153</v>
      </c>
      <c r="AV21" s="3536">
        <f>IF($C21+$C22&gt;0,SUM(AS21:AU22),0)</f>
        <v>1772</v>
      </c>
      <c r="AW21" s="3538">
        <f>IF(AV21&gt;0,ROUND(AV21*100/($C21+$C22),2),0)</f>
        <v>99.44</v>
      </c>
      <c r="AX21" s="3543">
        <v>1</v>
      </c>
      <c r="AY21" s="3538">
        <f>IF(AV21&gt;0,ROUND((AW21*AX21/100),2),0)</f>
        <v>0.99</v>
      </c>
      <c r="AZ21" s="3538">
        <f>IF($C21+$C22=0,0,IF(AY21&gt;AZ51,5,IF(AY21&gt;AY51,4,IF(AY21&gt;AX51,3,IF(AY21&gt;AW51,2,IF(AY21&gt;0,1,0))))))</f>
        <v>5</v>
      </c>
      <c r="BA21" s="3550" t="str">
        <f>IF(AZ21=0,0,LOOKUP(AZ21,$O$2:$O$6,$P$2:$P$6))</f>
        <v>ดีเยี่ยม</v>
      </c>
      <c r="BB21" s="2376"/>
      <c r="BC21" s="2376"/>
      <c r="BD21" s="238"/>
      <c r="BE21" s="238"/>
      <c r="BF21" s="238"/>
      <c r="BG21" s="238"/>
      <c r="BH21" s="238"/>
      <c r="BI21" s="238"/>
      <c r="BJ21" s="238"/>
      <c r="BK21" s="238"/>
      <c r="BL21" s="238"/>
      <c r="BM21" s="238"/>
      <c r="BN21" s="238"/>
      <c r="BO21" s="2376"/>
      <c r="BP21" s="2376"/>
      <c r="BQ21" s="238"/>
      <c r="BR21" s="238"/>
      <c r="BS21" s="238"/>
      <c r="BT21" s="238"/>
      <c r="BU21" s="238"/>
      <c r="BV21" s="238"/>
      <c r="BW21" s="238"/>
      <c r="BX21" s="238"/>
      <c r="BY21" s="238"/>
      <c r="BZ21" s="238"/>
      <c r="CA21" s="238"/>
      <c r="CB21" s="2376"/>
      <c r="CC21" s="2376"/>
      <c r="CD21" s="238"/>
      <c r="CE21" s="238"/>
      <c r="CF21" s="238"/>
      <c r="CG21" s="238"/>
      <c r="CH21" s="238"/>
      <c r="CI21" s="238"/>
      <c r="CJ21" s="238"/>
      <c r="CK21" s="238"/>
      <c r="CL21" s="238"/>
      <c r="CM21" s="238"/>
      <c r="CN21" s="238"/>
      <c r="CO21" s="2376"/>
      <c r="CP21" s="2376"/>
      <c r="CQ21" s="238"/>
      <c r="CR21" s="238"/>
      <c r="CS21" s="238"/>
      <c r="CT21" s="238"/>
      <c r="CU21" s="238"/>
      <c r="CV21" s="238"/>
      <c r="CW21" s="238"/>
      <c r="CX21" s="238"/>
      <c r="CY21" s="238"/>
      <c r="CZ21" s="238"/>
      <c r="DA21" s="238"/>
      <c r="DB21" s="2376"/>
      <c r="DC21" s="2376"/>
      <c r="DD21" s="238"/>
      <c r="DE21" s="238"/>
      <c r="DF21" s="238"/>
      <c r="DG21" s="238"/>
      <c r="DH21" s="238"/>
      <c r="DI21" s="238"/>
      <c r="DJ21" s="238"/>
      <c r="DK21" s="238"/>
      <c r="DL21" s="238"/>
      <c r="DM21" s="238"/>
      <c r="DN21" s="238"/>
      <c r="DO21" s="2376"/>
      <c r="DP21" s="2376"/>
      <c r="DQ21" s="238"/>
      <c r="DR21" s="238"/>
      <c r="DS21" s="238"/>
      <c r="DT21" s="238"/>
      <c r="DU21" s="238"/>
      <c r="DV21" s="238"/>
      <c r="DW21" s="238"/>
      <c r="DX21" s="238"/>
      <c r="DY21" s="238"/>
      <c r="DZ21" s="238"/>
      <c r="EA21" s="238"/>
      <c r="EB21" s="2376"/>
      <c r="EC21" s="2376"/>
      <c r="ED21" s="2377">
        <f>L21</f>
        <v>2</v>
      </c>
      <c r="EE21" s="2377">
        <f>Y21</f>
        <v>0.49</v>
      </c>
      <c r="EF21" s="2377">
        <f>AL21</f>
        <v>1</v>
      </c>
      <c r="EG21" s="2377">
        <f>AY21</f>
        <v>0.99</v>
      </c>
      <c r="EH21" s="2377">
        <f>BL21</f>
        <v>0</v>
      </c>
      <c r="EI21" s="2377">
        <f>BY21</f>
        <v>0</v>
      </c>
      <c r="EJ21" s="2377">
        <f>CL21</f>
        <v>0</v>
      </c>
      <c r="EK21" s="2377">
        <f>CY21</f>
        <v>0</v>
      </c>
      <c r="EL21" s="2377">
        <f>DL21</f>
        <v>0</v>
      </c>
      <c r="EM21" s="2377">
        <f t="shared" si="4"/>
        <v>0</v>
      </c>
      <c r="EN21" s="2393">
        <v>4</v>
      </c>
      <c r="EO21" s="2394">
        <v>5</v>
      </c>
      <c r="EP21" s="2395">
        <f>IF(EN21&gt;0,SUM(ED21:EL21),0)</f>
        <v>4.4800000000000004</v>
      </c>
      <c r="EQ21" s="2393">
        <f>IF(EP21&gt;ER51,5,IF(EP21&gt;EQ51,4,IF(EP21&gt;EP51,3,IF(EP21&gt;EO51,2,IF(EP21&gt;EN51,1,0)))))</f>
        <v>4</v>
      </c>
      <c r="ER21" s="2395" t="str">
        <f>IF(EQ21=0,0,LOOKUP(EQ21,$EQ$2:$EQ$6,$ER$2:$ER$6))</f>
        <v>ดีมาก</v>
      </c>
      <c r="ES21" s="2389"/>
      <c r="ET21" s="2390"/>
      <c r="EU21" s="2389"/>
      <c r="EV21" s="2391"/>
      <c r="EW21" s="2389"/>
      <c r="EX21" s="2383"/>
      <c r="EY21" s="2383"/>
      <c r="EZ21" s="2401"/>
      <c r="FA21" s="375">
        <v>6</v>
      </c>
      <c r="FB21" s="375">
        <v>5.5</v>
      </c>
      <c r="FC21" s="374"/>
      <c r="FD21" s="374"/>
      <c r="FE21" s="374"/>
      <c r="FF21" s="374"/>
      <c r="FG21" s="374"/>
      <c r="FH21" s="374"/>
      <c r="FI21" s="374"/>
      <c r="FJ21" s="374"/>
      <c r="FK21" s="374"/>
      <c r="FL21" s="374"/>
      <c r="FM21" s="374"/>
      <c r="FN21" s="374"/>
      <c r="FO21" s="374"/>
      <c r="FP21" s="374"/>
      <c r="FQ21" s="374"/>
      <c r="FR21" s="374"/>
      <c r="FS21" s="374"/>
      <c r="FT21" s="374"/>
      <c r="FU21" s="374"/>
      <c r="FV21" s="374"/>
      <c r="FW21" s="374"/>
      <c r="FX21" s="374"/>
      <c r="FY21" s="374"/>
      <c r="FZ21" s="374"/>
      <c r="GA21" s="374"/>
      <c r="GB21" s="374"/>
      <c r="GC21" s="374"/>
      <c r="GD21" s="374"/>
      <c r="GE21" s="374"/>
      <c r="GF21" s="374"/>
      <c r="GG21" s="374"/>
      <c r="GH21" s="374"/>
      <c r="GI21" s="374"/>
      <c r="GJ21" s="374"/>
      <c r="GK21" s="374"/>
      <c r="GL21" s="374"/>
      <c r="GM21" s="374"/>
      <c r="GN21" s="374"/>
      <c r="GO21" s="374"/>
      <c r="GP21" s="374"/>
      <c r="GQ21" s="374"/>
      <c r="GR21" s="374"/>
      <c r="GS21" s="374"/>
      <c r="GT21" s="374"/>
      <c r="GU21" s="374"/>
      <c r="GV21" s="374"/>
      <c r="GW21" s="374"/>
      <c r="GX21" s="374"/>
      <c r="GY21" s="374"/>
      <c r="GZ21" s="374"/>
      <c r="HA21" s="374"/>
    </row>
    <row r="22" spans="1:209" s="375" customFormat="1" ht="21" customHeight="1" thickBot="1">
      <c r="A22" s="3530"/>
      <c r="B22" s="239" t="s">
        <v>904</v>
      </c>
      <c r="C22" s="203">
        <f>'A1'!$D$24</f>
        <v>594</v>
      </c>
      <c r="D22" s="198"/>
      <c r="E22" s="199"/>
      <c r="F22" s="199">
        <v>22</v>
      </c>
      <c r="G22" s="199">
        <v>47</v>
      </c>
      <c r="H22" s="202">
        <f t="shared" si="0"/>
        <v>525</v>
      </c>
      <c r="I22" s="3537"/>
      <c r="J22" s="3539"/>
      <c r="K22" s="3544"/>
      <c r="L22" s="3539"/>
      <c r="M22" s="3539"/>
      <c r="N22" s="3551"/>
      <c r="O22" s="2376"/>
      <c r="P22" s="2376"/>
      <c r="Q22" s="228"/>
      <c r="R22" s="199"/>
      <c r="S22" s="199"/>
      <c r="T22" s="199"/>
      <c r="U22" s="200">
        <f t="shared" si="1"/>
        <v>594</v>
      </c>
      <c r="V22" s="3537"/>
      <c r="W22" s="3539"/>
      <c r="X22" s="3544"/>
      <c r="Y22" s="3539"/>
      <c r="Z22" s="3539"/>
      <c r="AA22" s="3551"/>
      <c r="AB22" s="2376"/>
      <c r="AC22" s="2376"/>
      <c r="AD22" s="228"/>
      <c r="AE22" s="199"/>
      <c r="AF22" s="199"/>
      <c r="AG22" s="199"/>
      <c r="AH22" s="202">
        <f t="shared" si="2"/>
        <v>594</v>
      </c>
      <c r="AI22" s="3537"/>
      <c r="AJ22" s="3548"/>
      <c r="AK22" s="3544"/>
      <c r="AL22" s="3548"/>
      <c r="AM22" s="3539"/>
      <c r="AN22" s="3551"/>
      <c r="AO22" s="2376"/>
      <c r="AP22" s="2376"/>
      <c r="AQ22" s="228"/>
      <c r="AR22" s="199"/>
      <c r="AS22" s="199"/>
      <c r="AT22" s="199"/>
      <c r="AU22" s="202">
        <f t="shared" si="3"/>
        <v>594</v>
      </c>
      <c r="AV22" s="3537"/>
      <c r="AW22" s="3539"/>
      <c r="AX22" s="3544"/>
      <c r="AY22" s="3539"/>
      <c r="AZ22" s="3539"/>
      <c r="BA22" s="3551"/>
      <c r="BB22" s="2376"/>
      <c r="BC22" s="2376"/>
      <c r="BD22" s="238"/>
      <c r="BE22" s="238"/>
      <c r="BF22" s="238"/>
      <c r="BG22" s="238"/>
      <c r="BH22" s="238"/>
      <c r="BI22" s="238"/>
      <c r="BJ22" s="238"/>
      <c r="BK22" s="238"/>
      <c r="BL22" s="238"/>
      <c r="BM22" s="238"/>
      <c r="BN22" s="238"/>
      <c r="BO22" s="2376"/>
      <c r="BP22" s="2376"/>
      <c r="BQ22" s="238"/>
      <c r="BR22" s="238"/>
      <c r="BS22" s="238"/>
      <c r="BT22" s="238"/>
      <c r="BU22" s="238"/>
      <c r="BV22" s="238"/>
      <c r="BW22" s="238"/>
      <c r="BX22" s="238"/>
      <c r="BY22" s="238"/>
      <c r="BZ22" s="238"/>
      <c r="CA22" s="238"/>
      <c r="CB22" s="2376"/>
      <c r="CC22" s="2376"/>
      <c r="CD22" s="238"/>
      <c r="CE22" s="238"/>
      <c r="CF22" s="238"/>
      <c r="CG22" s="238"/>
      <c r="CH22" s="238"/>
      <c r="CI22" s="238"/>
      <c r="CJ22" s="238"/>
      <c r="CK22" s="238"/>
      <c r="CL22" s="238"/>
      <c r="CM22" s="238"/>
      <c r="CN22" s="238"/>
      <c r="CO22" s="2376"/>
      <c r="CP22" s="2376"/>
      <c r="CQ22" s="238"/>
      <c r="CR22" s="238"/>
      <c r="CS22" s="238"/>
      <c r="CT22" s="238"/>
      <c r="CU22" s="238"/>
      <c r="CV22" s="238"/>
      <c r="CW22" s="238"/>
      <c r="CX22" s="238"/>
      <c r="CY22" s="238"/>
      <c r="CZ22" s="238"/>
      <c r="DA22" s="238"/>
      <c r="DB22" s="2376"/>
      <c r="DC22" s="2376"/>
      <c r="DD22" s="238"/>
      <c r="DE22" s="238"/>
      <c r="DF22" s="238"/>
      <c r="DG22" s="238"/>
      <c r="DH22" s="238"/>
      <c r="DI22" s="238"/>
      <c r="DJ22" s="238"/>
      <c r="DK22" s="238"/>
      <c r="DL22" s="238"/>
      <c r="DM22" s="238"/>
      <c r="DN22" s="238"/>
      <c r="DO22" s="2376"/>
      <c r="DP22" s="2376"/>
      <c r="DQ22" s="238"/>
      <c r="DR22" s="238"/>
      <c r="DS22" s="238"/>
      <c r="DT22" s="238"/>
      <c r="DU22" s="238"/>
      <c r="DV22" s="238"/>
      <c r="DW22" s="238"/>
      <c r="DX22" s="238"/>
      <c r="DY22" s="238"/>
      <c r="DZ22" s="238"/>
      <c r="EA22" s="238"/>
      <c r="EB22" s="2376"/>
      <c r="EC22" s="2376"/>
      <c r="ED22" s="2377"/>
      <c r="EE22" s="2377"/>
      <c r="EF22" s="2377"/>
      <c r="EG22" s="2377"/>
      <c r="EH22" s="2377"/>
      <c r="EI22" s="2377"/>
      <c r="EJ22" s="2377"/>
      <c r="EK22" s="2377"/>
      <c r="EL22" s="2377"/>
      <c r="EM22" s="2377"/>
      <c r="EN22" s="2397"/>
      <c r="EO22" s="2398"/>
      <c r="EP22" s="2399"/>
      <c r="EQ22" s="2397"/>
      <c r="ER22" s="2399"/>
      <c r="ES22" s="2386"/>
      <c r="ET22" s="2403"/>
      <c r="EU22" s="2386"/>
      <c r="EV22" s="2388"/>
      <c r="EW22" s="2386"/>
      <c r="EX22" s="2383"/>
      <c r="EY22" s="2383"/>
      <c r="EZ22" s="2401"/>
      <c r="FA22" s="375">
        <v>6.5</v>
      </c>
      <c r="FB22" s="375">
        <v>6</v>
      </c>
      <c r="FC22" s="374"/>
      <c r="FD22" s="374"/>
      <c r="FE22" s="374"/>
      <c r="FF22" s="374"/>
      <c r="FG22" s="374"/>
      <c r="FH22" s="374"/>
      <c r="FI22" s="374"/>
      <c r="FJ22" s="374"/>
      <c r="FK22" s="374"/>
      <c r="FL22" s="374"/>
      <c r="FM22" s="374"/>
      <c r="FN22" s="374"/>
      <c r="FO22" s="374"/>
      <c r="FP22" s="374"/>
      <c r="FQ22" s="374"/>
      <c r="FR22" s="374"/>
      <c r="FS22" s="374"/>
      <c r="FT22" s="374"/>
      <c r="FU22" s="374"/>
      <c r="FV22" s="374"/>
      <c r="FW22" s="374"/>
      <c r="FX22" s="374"/>
      <c r="FY22" s="374"/>
      <c r="FZ22" s="374"/>
      <c r="GA22" s="374"/>
      <c r="GB22" s="374"/>
      <c r="GC22" s="374"/>
      <c r="GD22" s="374"/>
      <c r="GE22" s="374"/>
      <c r="GF22" s="374"/>
      <c r="GG22" s="374"/>
      <c r="GH22" s="374"/>
      <c r="GI22" s="374"/>
      <c r="GJ22" s="374"/>
      <c r="GK22" s="374"/>
      <c r="GL22" s="374"/>
      <c r="GM22" s="374"/>
      <c r="GN22" s="374"/>
      <c r="GO22" s="374"/>
      <c r="GP22" s="374"/>
      <c r="GQ22" s="374"/>
      <c r="GR22" s="374"/>
      <c r="GS22" s="374"/>
      <c r="GT22" s="374"/>
      <c r="GU22" s="374"/>
      <c r="GV22" s="374"/>
      <c r="GW22" s="374"/>
      <c r="GX22" s="374"/>
      <c r="GY22" s="374"/>
      <c r="GZ22" s="374"/>
      <c r="HA22" s="374"/>
    </row>
    <row r="23" spans="1:209" s="375" customFormat="1" ht="21" customHeight="1">
      <c r="A23" s="3541" t="s">
        <v>2047</v>
      </c>
      <c r="B23" s="242" t="s">
        <v>903</v>
      </c>
      <c r="C23" s="216">
        <f>A!BJ$12</f>
        <v>0</v>
      </c>
      <c r="D23" s="195"/>
      <c r="E23" s="196"/>
      <c r="F23" s="196">
        <v>2</v>
      </c>
      <c r="G23" s="196">
        <v>3</v>
      </c>
      <c r="H23" s="201">
        <f t="shared" si="0"/>
        <v>0</v>
      </c>
      <c r="I23" s="3525">
        <f>IF($C23+$C24&gt;0,SUM(F23:H24),0)</f>
        <v>0</v>
      </c>
      <c r="J23" s="3519">
        <f>IF(I23&gt;0,ROUND(I23*100/($C23+$C24),2),0)</f>
        <v>0</v>
      </c>
      <c r="K23" s="3517">
        <v>1</v>
      </c>
      <c r="L23" s="3519">
        <f>IF(I23&gt;0,ROUND((J23*K23/100),2),0)</f>
        <v>0</v>
      </c>
      <c r="M23" s="3521">
        <f>IF($C23+$C24=0,0,IF(L23&gt;M53,5,IF(L23&gt;L53,4,IF(L23&gt;K53,3,IF(L23&gt;J53,2,IF(L23&gt;0,1,0))))))</f>
        <v>0</v>
      </c>
      <c r="N23" s="3523">
        <f>IF(M23=0,0,LOOKUP(M23,$O$2:$O$6,$P$2:$P$6))</f>
        <v>0</v>
      </c>
      <c r="O23" s="2376"/>
      <c r="P23" s="2376"/>
      <c r="Q23" s="221"/>
      <c r="R23" s="196">
        <v>1</v>
      </c>
      <c r="S23" s="196">
        <v>3</v>
      </c>
      <c r="T23" s="196"/>
      <c r="U23" s="197">
        <f t="shared" si="1"/>
        <v>0</v>
      </c>
      <c r="V23" s="3525">
        <f>IF($C23+$C24&gt;0,SUM(S23:U24),0)</f>
        <v>0</v>
      </c>
      <c r="W23" s="3519">
        <f>IF(V23&gt;0,ROUND(V23*100/($C23+$C24),2),0)</f>
        <v>0</v>
      </c>
      <c r="X23" s="3517">
        <v>1</v>
      </c>
      <c r="Y23" s="3521">
        <f>IF(V23&gt;0,ROUND((W23*X23/100),2),0)</f>
        <v>0</v>
      </c>
      <c r="Z23" s="3521">
        <f>IF($C23+$C24=0,0,IF(Y23&gt;Z53,5,IF(Y23&gt;Y53,4,IF(Y23&gt;X53,3,IF(Y23&gt;W53,2,IF(Y23&gt;0,1,0))))))</f>
        <v>0</v>
      </c>
      <c r="AA23" s="3523">
        <f>IF(Z23=0,0,LOOKUP(Z23,$O$2:$O$6,$P$2:$P$6))</f>
        <v>0</v>
      </c>
      <c r="AB23" s="2376"/>
      <c r="AC23" s="2376"/>
      <c r="AD23" s="221"/>
      <c r="AE23" s="196"/>
      <c r="AF23" s="196">
        <v>4</v>
      </c>
      <c r="AG23" s="196"/>
      <c r="AH23" s="201">
        <f t="shared" si="2"/>
        <v>0</v>
      </c>
      <c r="AI23" s="3525">
        <f>IF($C23+$C24&gt;0,SUM(AF23:AH24),0)</f>
        <v>0</v>
      </c>
      <c r="AJ23" s="3519">
        <f>IF(AI23&gt;0,ROUND(AI23*100/($C23+$C24),2),0)</f>
        <v>0</v>
      </c>
      <c r="AK23" s="3517">
        <v>2</v>
      </c>
      <c r="AL23" s="3519">
        <f>IF(AI23&gt;0,ROUND((AJ23*AK23/100),2),0)</f>
        <v>0</v>
      </c>
      <c r="AM23" s="3521">
        <f>IF($C23+$C24=0,0,IF(AL23&gt;AM53,5,IF(AL23&gt;AL53,4,IF(AL23&gt;AK53,3,IF(AL23&gt;AJ53,2,IF(AL23&gt;0,1,0))))))</f>
        <v>0</v>
      </c>
      <c r="AN23" s="3523">
        <f>IF(AM23=0,0,LOOKUP(AM23,$O$2:$O$6,$P$2:$P$6))</f>
        <v>0</v>
      </c>
      <c r="AO23" s="2376"/>
      <c r="AP23" s="2376"/>
      <c r="AQ23" s="221"/>
      <c r="AR23" s="196"/>
      <c r="AS23" s="196">
        <v>4</v>
      </c>
      <c r="AT23" s="196"/>
      <c r="AU23" s="201">
        <f t="shared" si="3"/>
        <v>0</v>
      </c>
      <c r="AV23" s="3525">
        <f>IF($C23+$C24&gt;0,SUM(AS23:AU24),0)</f>
        <v>0</v>
      </c>
      <c r="AW23" s="3519">
        <f>IF(AV23&gt;0,ROUND(AV23*100/($C23+$C24),2),0)</f>
        <v>0</v>
      </c>
      <c r="AX23" s="3517">
        <v>1</v>
      </c>
      <c r="AY23" s="3519">
        <f>IF(AV23&gt;0,ROUND((AW23*AX23/100),2),0)</f>
        <v>0</v>
      </c>
      <c r="AZ23" s="3521">
        <f>IF($C23+$C24=0,0,IF(AY23&gt;AZ53,5,IF(AY23&gt;AY53,4,IF(AY23&gt;AX53,3,IF(AY23&gt;AW53,2,IF(AY23&gt;0,1,0))))))</f>
        <v>0</v>
      </c>
      <c r="BA23" s="3523">
        <f>IF(AZ23=0,0,LOOKUP(AZ23,$O$2:$O$6,$P$2:$P$6))</f>
        <v>0</v>
      </c>
      <c r="BB23" s="2376"/>
      <c r="BC23" s="2376"/>
      <c r="BD23" s="221"/>
      <c r="BE23" s="196"/>
      <c r="BF23" s="196">
        <v>4</v>
      </c>
      <c r="BG23" s="196"/>
      <c r="BH23" s="197">
        <f>IF($C23&gt;0,$C23-SUM(BD23:BG23),0)</f>
        <v>0</v>
      </c>
      <c r="BI23" s="3525">
        <f>IF($C23+$C24&gt;0,SUM(BF23:BH24),0)</f>
        <v>0</v>
      </c>
      <c r="BJ23" s="3519">
        <f>IF(BI23&gt;0,ROUND(BI23*100/($C23+$C24),2),0)</f>
        <v>0</v>
      </c>
      <c r="BK23" s="3517">
        <v>1</v>
      </c>
      <c r="BL23" s="3519">
        <f>IF(BI23&gt;0,ROUND((BJ23*BK23/100),2),0)</f>
        <v>0</v>
      </c>
      <c r="BM23" s="3521">
        <f>IF($C23+$C24=0,0,IF(BL23&gt;BM53,5,IF(BL23&gt;BL53,4,IF(BL23&gt;BK53,3,IF(BL23&gt;BJ53,2,IF(BL23&gt;0,1,0))))))</f>
        <v>0</v>
      </c>
      <c r="BN23" s="3523">
        <f>IF(BM23=0,0,LOOKUP(BM23,$O$2:$O$6,$P$2:$P$6))</f>
        <v>0</v>
      </c>
      <c r="BO23" s="2376"/>
      <c r="BP23" s="2376"/>
      <c r="BQ23" s="221"/>
      <c r="BR23" s="196"/>
      <c r="BS23" s="196">
        <v>4</v>
      </c>
      <c r="BT23" s="196"/>
      <c r="BU23" s="197">
        <f>IF($C23&gt;0,$C23-SUM(BQ23:BT23),0)</f>
        <v>0</v>
      </c>
      <c r="BV23" s="3525">
        <f>IF($C23+$C24&gt;0,SUM(BS23:BU24),0)</f>
        <v>0</v>
      </c>
      <c r="BW23" s="3519">
        <f>IF(BV23&gt;0,ROUND(BV23*100/($C23+$C24),2),0)</f>
        <v>0</v>
      </c>
      <c r="BX23" s="3517">
        <v>1</v>
      </c>
      <c r="BY23" s="3519">
        <f>IF(BV23&gt;0,ROUND((BW23*BX23/100),2),0)</f>
        <v>0</v>
      </c>
      <c r="BZ23" s="3521">
        <f>IF($C23+$C24=0,0,IF(BY23&gt;BZ53,5,IF(BY23&gt;BY53,4,IF(BY23&gt;BX53,3,IF(BY23&gt;BW53,2,IF(BY23&gt;0,1,0))))))</f>
        <v>0</v>
      </c>
      <c r="CA23" s="3523">
        <f>IF(BZ23=0,0,LOOKUP(BZ23,$O$2:$O$6,$P$2:$P$6))</f>
        <v>0</v>
      </c>
      <c r="CB23" s="2376"/>
      <c r="CC23" s="2376"/>
      <c r="CD23" s="221"/>
      <c r="CE23" s="196">
        <v>2</v>
      </c>
      <c r="CF23" s="196"/>
      <c r="CG23" s="196"/>
      <c r="CH23" s="197">
        <f>IF($C23&gt;0,$C23-SUM(CD23:CG23),0)</f>
        <v>0</v>
      </c>
      <c r="CI23" s="3525">
        <f>IF($C23+$C24&gt;0,SUM(CF23:CH24),0)</f>
        <v>0</v>
      </c>
      <c r="CJ23" s="3519">
        <f>IF(CI23&gt;0,ROUND(CI23*100/($C23+$C24),2),0)</f>
        <v>0</v>
      </c>
      <c r="CK23" s="3517">
        <v>1</v>
      </c>
      <c r="CL23" s="3521">
        <f>IF(CI23&gt;0,ROUND((CJ23*CK23/100),2),0)</f>
        <v>0</v>
      </c>
      <c r="CM23" s="3521">
        <f>IF($C23+$C24=0,0,IF(CL23&gt;CM53,5,IF(CL23&gt;CL53,4,IF(CL23&gt;CK53,3,IF(CL23&gt;CJ53,2,IF(CL23&gt;0,1,0))))))</f>
        <v>0</v>
      </c>
      <c r="CN23" s="3523">
        <f>IF(CM23=0,0,LOOKUP(CM23,$O$2:$O$6,$P$2:$P$6))</f>
        <v>0</v>
      </c>
      <c r="CO23" s="2376"/>
      <c r="CP23" s="2376"/>
      <c r="CQ23" s="221"/>
      <c r="CR23" s="196"/>
      <c r="CS23" s="196"/>
      <c r="CT23" s="196">
        <v>4</v>
      </c>
      <c r="CU23" s="197">
        <f>IF($C23&gt;0,$C23-SUM(CQ23:CT23),0)</f>
        <v>0</v>
      </c>
      <c r="CV23" s="3525">
        <f>IF($C23+$C24&gt;0,SUM(CS23:CU24),0)</f>
        <v>0</v>
      </c>
      <c r="CW23" s="3519">
        <f>IF(CV23&gt;0,ROUND(CV23*100/($C23+$C24),2),0)</f>
        <v>0</v>
      </c>
      <c r="CX23" s="3517">
        <v>1</v>
      </c>
      <c r="CY23" s="3519">
        <f>IF(CV23&gt;0,ROUND((CW23*CX23/100),2),0)</f>
        <v>0</v>
      </c>
      <c r="CZ23" s="3521">
        <f>IF($C23+$C24=0,0,IF(CY23&gt;CZ53,5,IF(CY23&gt;CY53,4,IF(CY23&gt;CX53,3,IF(CY23&gt;CW53,2,IF(CY23&gt;0,1,0))))))</f>
        <v>0</v>
      </c>
      <c r="DA23" s="3523">
        <f>IF(CZ23=0,0,LOOKUP(CZ23,$O$2:$O$6,$P$2:$P$6))</f>
        <v>0</v>
      </c>
      <c r="DB23" s="2376"/>
      <c r="DC23" s="2376"/>
      <c r="DD23" s="221"/>
      <c r="DE23" s="196"/>
      <c r="DF23" s="196"/>
      <c r="DG23" s="196">
        <v>4</v>
      </c>
      <c r="DH23" s="197">
        <f>IF($C23&gt;0,$C23-SUM(DD23:DG23),0)</f>
        <v>0</v>
      </c>
      <c r="DI23" s="3525">
        <f>IF($C23+$C24&gt;0,SUM(DF23:DH24),0)</f>
        <v>0</v>
      </c>
      <c r="DJ23" s="3519">
        <f>IF(DI23&gt;0,ROUND(DI23*100/($C23+$C24),2),0)</f>
        <v>0</v>
      </c>
      <c r="DK23" s="3517">
        <v>1</v>
      </c>
      <c r="DL23" s="3519">
        <f>IF(DI23&gt;0,ROUND((DJ23*DK23/100),2),0)</f>
        <v>0</v>
      </c>
      <c r="DM23" s="3521">
        <f>IF($C23+$C24=0,0,IF(DL23&gt;DM53,5,IF(DL23&gt;DL53,4,IF(DL23&gt;DK53,3,IF(DL23&gt;DJ53,2,IF(DL23&gt;0,1,0))))))</f>
        <v>0</v>
      </c>
      <c r="DN23" s="3523">
        <f>IF(DM23=0,0,LOOKUP(DM23,$O$2:$O$6,$P$2:$P$6))</f>
        <v>0</v>
      </c>
      <c r="DO23" s="2376"/>
      <c r="DP23" s="2376"/>
      <c r="DQ23" s="238"/>
      <c r="DR23" s="238"/>
      <c r="DS23" s="238"/>
      <c r="DT23" s="238"/>
      <c r="DU23" s="238"/>
      <c r="DV23" s="238"/>
      <c r="DW23" s="238"/>
      <c r="DX23" s="238"/>
      <c r="DY23" s="238"/>
      <c r="DZ23" s="238"/>
      <c r="EA23" s="238"/>
      <c r="EB23" s="2376"/>
      <c r="EC23" s="2376"/>
      <c r="ED23" s="2377">
        <f>L23</f>
        <v>0</v>
      </c>
      <c r="EE23" s="2377">
        <f>Y23</f>
        <v>0</v>
      </c>
      <c r="EF23" s="2377">
        <f>AL23</f>
        <v>0</v>
      </c>
      <c r="EG23" s="2377">
        <f>AY23</f>
        <v>0</v>
      </c>
      <c r="EH23" s="2377">
        <f>BL23</f>
        <v>0</v>
      </c>
      <c r="EI23" s="2377">
        <f>BY23</f>
        <v>0</v>
      </c>
      <c r="EJ23" s="2377">
        <f>CL23</f>
        <v>0</v>
      </c>
      <c r="EK23" s="2377">
        <f>CY23</f>
        <v>0</v>
      </c>
      <c r="EL23" s="2377">
        <f>DL23</f>
        <v>0</v>
      </c>
      <c r="EM23" s="2377">
        <f t="shared" si="4"/>
        <v>0</v>
      </c>
      <c r="EN23" s="2404">
        <v>9</v>
      </c>
      <c r="EO23" s="2405">
        <f>K23+X23+AK23+AX23+BK23+BX23+CK23+CX23+DK23</f>
        <v>10</v>
      </c>
      <c r="EP23" s="2406">
        <f>IF(EN23&gt;0,SUM(ED23:EL23),0)</f>
        <v>0</v>
      </c>
      <c r="EQ23" s="2404">
        <f>IF(EP23&gt;ER53,5,IF(EP23&gt;EQ53,4,IF(EP23&gt;EP53,3,IF(EP23&gt;EO53,2,IF(EP23&gt;EN53,1,0)))))</f>
        <v>0</v>
      </c>
      <c r="ER23" s="2406">
        <f>IF(EQ23=0,0,LOOKUP(EQ23,$EQ$2:$EQ$6,$ER$2:$ER$6))</f>
        <v>0</v>
      </c>
      <c r="ES23" s="2407">
        <f>SUM(EN23:EN29)</f>
        <v>33</v>
      </c>
      <c r="ET23" s="2408">
        <f>SUM(EO23:EO29)</f>
        <v>50</v>
      </c>
      <c r="EU23" s="2407">
        <f>SUM(EP23:EP29)</f>
        <v>26.5</v>
      </c>
      <c r="EV23" s="2404">
        <f>IF(EU23&gt;EX53,5,IF(EU23&gt;EW53,4,IF(EU23&gt;EV53,3,IF(EU23&gt;EU53,2,IF(EU23&gt;ET53,1,0)))))</f>
        <v>2</v>
      </c>
      <c r="EW23" s="2406" t="str">
        <f>IF(EV23=0,0,LOOKUP(EV23,$EQ$2:$EQ$6,$ER$2:$ER$6))</f>
        <v>พอใช้</v>
      </c>
      <c r="EX23" s="2383"/>
      <c r="EY23" s="2383"/>
      <c r="EZ23" s="2383"/>
      <c r="FA23" s="375">
        <v>7</v>
      </c>
      <c r="FB23" s="375">
        <v>6.5</v>
      </c>
      <c r="FC23" s="374"/>
      <c r="FD23" s="374"/>
      <c r="FE23" s="374"/>
      <c r="FF23" s="374"/>
      <c r="FG23" s="374"/>
      <c r="FH23" s="374"/>
      <c r="FI23" s="374"/>
      <c r="FJ23" s="374"/>
      <c r="FK23" s="374"/>
      <c r="FL23" s="374"/>
      <c r="FM23" s="374"/>
      <c r="FN23" s="374"/>
      <c r="FO23" s="374"/>
      <c r="FP23" s="374"/>
      <c r="FQ23" s="374"/>
      <c r="FR23" s="374"/>
      <c r="FS23" s="374"/>
      <c r="FT23" s="374"/>
      <c r="FU23" s="374"/>
      <c r="FV23" s="374"/>
      <c r="FW23" s="374"/>
      <c r="FX23" s="374"/>
      <c r="FY23" s="374"/>
      <c r="FZ23" s="374"/>
      <c r="GA23" s="374"/>
      <c r="GB23" s="374"/>
      <c r="GC23" s="374"/>
      <c r="GD23" s="374"/>
      <c r="GE23" s="374"/>
      <c r="GF23" s="374"/>
      <c r="GG23" s="374"/>
      <c r="GH23" s="374"/>
      <c r="GI23" s="374"/>
      <c r="GJ23" s="374"/>
      <c r="GK23" s="374"/>
      <c r="GL23" s="374"/>
      <c r="GM23" s="374"/>
      <c r="GN23" s="374"/>
      <c r="GO23" s="374"/>
      <c r="GP23" s="374"/>
      <c r="GQ23" s="374"/>
      <c r="GR23" s="374"/>
      <c r="GS23" s="374"/>
      <c r="GT23" s="374"/>
      <c r="GU23" s="374"/>
      <c r="GV23" s="374"/>
      <c r="GW23" s="374"/>
      <c r="GX23" s="374"/>
      <c r="GY23" s="374"/>
      <c r="GZ23" s="374"/>
      <c r="HA23" s="374"/>
    </row>
    <row r="24" spans="1:209" s="375" customFormat="1" ht="21" customHeight="1" thickBot="1">
      <c r="A24" s="3542"/>
      <c r="B24" s="246" t="s">
        <v>904</v>
      </c>
      <c r="C24" s="217">
        <f>A!BJ$13</f>
        <v>0</v>
      </c>
      <c r="D24" s="198"/>
      <c r="E24" s="199"/>
      <c r="F24" s="199">
        <v>2</v>
      </c>
      <c r="G24" s="199">
        <v>2</v>
      </c>
      <c r="H24" s="202">
        <f t="shared" si="0"/>
        <v>0</v>
      </c>
      <c r="I24" s="3526"/>
      <c r="J24" s="3520"/>
      <c r="K24" s="3518"/>
      <c r="L24" s="3520"/>
      <c r="M24" s="3522"/>
      <c r="N24" s="3524"/>
      <c r="O24" s="2376"/>
      <c r="P24" s="2376"/>
      <c r="Q24" s="228"/>
      <c r="R24" s="199"/>
      <c r="S24" s="199"/>
      <c r="T24" s="199"/>
      <c r="U24" s="200">
        <f t="shared" si="1"/>
        <v>0</v>
      </c>
      <c r="V24" s="3526"/>
      <c r="W24" s="3520"/>
      <c r="X24" s="3518"/>
      <c r="Y24" s="3522"/>
      <c r="Z24" s="3522"/>
      <c r="AA24" s="3524"/>
      <c r="AB24" s="2376"/>
      <c r="AC24" s="2376"/>
      <c r="AD24" s="228"/>
      <c r="AE24" s="199"/>
      <c r="AF24" s="199"/>
      <c r="AG24" s="199">
        <v>3</v>
      </c>
      <c r="AH24" s="202">
        <f t="shared" si="2"/>
        <v>0</v>
      </c>
      <c r="AI24" s="3526"/>
      <c r="AJ24" s="3520"/>
      <c r="AK24" s="3518"/>
      <c r="AL24" s="3520"/>
      <c r="AM24" s="3522"/>
      <c r="AN24" s="3524"/>
      <c r="AO24" s="2376"/>
      <c r="AP24" s="2376"/>
      <c r="AQ24" s="247"/>
      <c r="AR24" s="199"/>
      <c r="AS24" s="199"/>
      <c r="AT24" s="199">
        <v>3</v>
      </c>
      <c r="AU24" s="248">
        <f t="shared" si="3"/>
        <v>0</v>
      </c>
      <c r="AV24" s="3526"/>
      <c r="AW24" s="3520"/>
      <c r="AX24" s="3518"/>
      <c r="AY24" s="3520"/>
      <c r="AZ24" s="3522"/>
      <c r="BA24" s="3524"/>
      <c r="BB24" s="2376"/>
      <c r="BC24" s="2376"/>
      <c r="BD24" s="228"/>
      <c r="BE24" s="199"/>
      <c r="BF24" s="199">
        <v>3</v>
      </c>
      <c r="BG24" s="199"/>
      <c r="BH24" s="200">
        <f>IF($C24&gt;0,$C24-SUM(BD24:BG24),0)</f>
        <v>0</v>
      </c>
      <c r="BI24" s="3526"/>
      <c r="BJ24" s="3520"/>
      <c r="BK24" s="3518"/>
      <c r="BL24" s="3520"/>
      <c r="BM24" s="3522"/>
      <c r="BN24" s="3524"/>
      <c r="BO24" s="2376"/>
      <c r="BP24" s="2376"/>
      <c r="BQ24" s="228"/>
      <c r="BR24" s="199"/>
      <c r="BS24" s="199"/>
      <c r="BT24" s="199"/>
      <c r="BU24" s="200">
        <f>IF($C24&gt;0,$C24-SUM(BQ24:BT24),0)</f>
        <v>0</v>
      </c>
      <c r="BV24" s="3526"/>
      <c r="BW24" s="3520"/>
      <c r="BX24" s="3518"/>
      <c r="BY24" s="3520"/>
      <c r="BZ24" s="3522"/>
      <c r="CA24" s="3524"/>
      <c r="CB24" s="2376"/>
      <c r="CC24" s="2376"/>
      <c r="CD24" s="228"/>
      <c r="CE24" s="199"/>
      <c r="CF24" s="199"/>
      <c r="CG24" s="199"/>
      <c r="CH24" s="200">
        <f>IF($C24&gt;0,$C24-SUM(CD24:CG24),0)</f>
        <v>0</v>
      </c>
      <c r="CI24" s="3526"/>
      <c r="CJ24" s="3520"/>
      <c r="CK24" s="3518"/>
      <c r="CL24" s="3522"/>
      <c r="CM24" s="3522"/>
      <c r="CN24" s="3524"/>
      <c r="CO24" s="2376"/>
      <c r="CP24" s="2376"/>
      <c r="CQ24" s="228"/>
      <c r="CR24" s="199"/>
      <c r="CS24" s="199"/>
      <c r="CT24" s="199">
        <v>1</v>
      </c>
      <c r="CU24" s="200">
        <f>IF($C24&gt;0,$C24-SUM(CQ24:CT24),0)</f>
        <v>0</v>
      </c>
      <c r="CV24" s="3526"/>
      <c r="CW24" s="3520"/>
      <c r="CX24" s="3518"/>
      <c r="CY24" s="3520"/>
      <c r="CZ24" s="3522"/>
      <c r="DA24" s="3524"/>
      <c r="DB24" s="2376"/>
      <c r="DC24" s="2376"/>
      <c r="DD24" s="228"/>
      <c r="DE24" s="199"/>
      <c r="DF24" s="199"/>
      <c r="DG24" s="199"/>
      <c r="DH24" s="200">
        <f>IF($C24&gt;0,$C24-SUM(DD24:DG24),0)</f>
        <v>0</v>
      </c>
      <c r="DI24" s="3526"/>
      <c r="DJ24" s="3520"/>
      <c r="DK24" s="3518"/>
      <c r="DL24" s="3520"/>
      <c r="DM24" s="3522"/>
      <c r="DN24" s="3524"/>
      <c r="DO24" s="2376"/>
      <c r="DP24" s="2376"/>
      <c r="DQ24" s="238"/>
      <c r="DR24" s="238"/>
      <c r="DS24" s="238"/>
      <c r="DT24" s="238"/>
      <c r="DU24" s="238"/>
      <c r="DV24" s="238"/>
      <c r="DW24" s="238"/>
      <c r="DX24" s="238"/>
      <c r="DY24" s="238"/>
      <c r="DZ24" s="238"/>
      <c r="EA24" s="238"/>
      <c r="EB24" s="2376"/>
      <c r="EC24" s="2376"/>
      <c r="ED24" s="2377"/>
      <c r="EE24" s="2377"/>
      <c r="EF24" s="2377"/>
      <c r="EG24" s="2377"/>
      <c r="EH24" s="2377"/>
      <c r="EI24" s="2377"/>
      <c r="EJ24" s="2377"/>
      <c r="EK24" s="2377"/>
      <c r="EL24" s="2377"/>
      <c r="EM24" s="2377"/>
      <c r="EN24" s="2410"/>
      <c r="EO24" s="2411"/>
      <c r="EP24" s="2412"/>
      <c r="EQ24" s="2410"/>
      <c r="ER24" s="2412"/>
      <c r="ES24" s="2407"/>
      <c r="ET24" s="2408"/>
      <c r="EU24" s="2407"/>
      <c r="EV24" s="2409"/>
      <c r="EW24" s="2407"/>
      <c r="EX24" s="2383"/>
      <c r="EY24" s="2383"/>
      <c r="EZ24" s="2383"/>
      <c r="FA24" s="375">
        <v>7.5</v>
      </c>
      <c r="FB24" s="375">
        <v>7</v>
      </c>
      <c r="FC24" s="374"/>
      <c r="FD24" s="374"/>
      <c r="FE24" s="374"/>
      <c r="FF24" s="374"/>
      <c r="FG24" s="374"/>
      <c r="FH24" s="374"/>
      <c r="FI24" s="374"/>
      <c r="FJ24" s="374"/>
      <c r="FK24" s="374"/>
      <c r="FL24" s="374"/>
      <c r="FM24" s="374"/>
      <c r="FN24" s="374"/>
      <c r="FO24" s="374"/>
      <c r="FP24" s="374"/>
      <c r="FQ24" s="374"/>
      <c r="FR24" s="374"/>
      <c r="FS24" s="374"/>
      <c r="FT24" s="374"/>
      <c r="FU24" s="374"/>
      <c r="FV24" s="374"/>
      <c r="FW24" s="374"/>
      <c r="FX24" s="374"/>
      <c r="FY24" s="374"/>
      <c r="FZ24" s="374"/>
      <c r="GA24" s="374"/>
      <c r="GB24" s="374"/>
      <c r="GC24" s="374"/>
      <c r="GD24" s="374"/>
      <c r="GE24" s="374"/>
      <c r="GF24" s="374"/>
      <c r="GG24" s="374"/>
      <c r="GH24" s="374"/>
      <c r="GI24" s="374"/>
      <c r="GJ24" s="374"/>
      <c r="GK24" s="374"/>
    </row>
    <row r="25" spans="1:209" s="375" customFormat="1" ht="23.25" customHeight="1">
      <c r="A25" s="249" t="s">
        <v>1824</v>
      </c>
      <c r="B25" s="250"/>
      <c r="C25" s="218">
        <f>IF(C$11+C$12=0,0,1)</f>
        <v>1</v>
      </c>
      <c r="D25" s="204"/>
      <c r="E25" s="205"/>
      <c r="F25" s="205"/>
      <c r="G25" s="205"/>
      <c r="H25" s="3220">
        <v>3</v>
      </c>
      <c r="I25" s="206"/>
      <c r="J25" s="206"/>
      <c r="K25" s="2413">
        <v>1</v>
      </c>
      <c r="L25" s="2414">
        <f t="shared" ref="L25:L32" si="5">M25*K25/5</f>
        <v>0.6</v>
      </c>
      <c r="M25" s="206">
        <f t="shared" ref="M25:M32" si="6">IF($C25=0,0,H25)</f>
        <v>3</v>
      </c>
      <c r="N25" s="206" t="str">
        <f t="shared" ref="N25:N32" si="7">IF(M25=0,0,LOOKUP(M25,$O$2:$O$6,$P$2:$P$6))</f>
        <v>ดี</v>
      </c>
      <c r="O25" s="2376"/>
      <c r="P25" s="2376"/>
      <c r="Q25" s="204"/>
      <c r="R25" s="205"/>
      <c r="S25" s="205"/>
      <c r="T25" s="205"/>
      <c r="U25" s="3220">
        <v>3</v>
      </c>
      <c r="V25" s="206"/>
      <c r="W25" s="206"/>
      <c r="X25" s="2413">
        <v>2</v>
      </c>
      <c r="Y25" s="2414">
        <f t="shared" ref="Y25:Y32" si="8">Z25*X25/5</f>
        <v>1.2</v>
      </c>
      <c r="Z25" s="206">
        <f t="shared" ref="Z25:Z32" si="9">IF($C25=0,0,U25)</f>
        <v>3</v>
      </c>
      <c r="AA25" s="206" t="str">
        <f t="shared" ref="AA25:AA32" si="10">IF(Z25=0,0,LOOKUP(Z25,$O$2:$O$6,$P$2:$P$6))</f>
        <v>ดี</v>
      </c>
      <c r="AB25" s="2376"/>
      <c r="AC25" s="2376"/>
      <c r="AD25" s="204"/>
      <c r="AE25" s="205"/>
      <c r="AF25" s="205"/>
      <c r="AG25" s="205"/>
      <c r="AH25" s="3220">
        <v>4</v>
      </c>
      <c r="AI25" s="206"/>
      <c r="AJ25" s="206"/>
      <c r="AK25" s="2413">
        <v>2</v>
      </c>
      <c r="AL25" s="2414">
        <f>AM25*AK25/5</f>
        <v>1.6</v>
      </c>
      <c r="AM25" s="206">
        <f>IF($C25=0,0,AH25)</f>
        <v>4</v>
      </c>
      <c r="AN25" s="206" t="str">
        <f>IF(AM25=0,0,LOOKUP(AM25,$O$2:$O$6,$P$2:$P$6))</f>
        <v>ดีมาก</v>
      </c>
      <c r="AO25" s="2376"/>
      <c r="AP25" s="2376"/>
      <c r="AQ25" s="204"/>
      <c r="AR25" s="205"/>
      <c r="AS25" s="205"/>
      <c r="AT25" s="205"/>
      <c r="AU25" s="3220">
        <v>4</v>
      </c>
      <c r="AV25" s="2415"/>
      <c r="AW25" s="2415"/>
      <c r="AX25" s="2413">
        <v>2</v>
      </c>
      <c r="AY25" s="2414">
        <f>AZ25*AX25/5</f>
        <v>1.6</v>
      </c>
      <c r="AZ25" s="206">
        <f>IF($C25=0,0,AU25)</f>
        <v>4</v>
      </c>
      <c r="BA25" s="206" t="str">
        <f>IF(AZ25=0,0,LOOKUP(AZ25,$O$2:$O$6,$P$2:$P$6))</f>
        <v>ดีมาก</v>
      </c>
      <c r="BB25" s="2376"/>
      <c r="BC25" s="2376"/>
      <c r="BD25" s="205"/>
      <c r="BE25" s="205"/>
      <c r="BF25" s="205"/>
      <c r="BG25" s="205"/>
      <c r="BH25" s="3222">
        <v>3</v>
      </c>
      <c r="BI25" s="2415"/>
      <c r="BJ25" s="2415"/>
      <c r="BK25" s="2413">
        <v>1</v>
      </c>
      <c r="BL25" s="2414">
        <f>BM25*BK25/5</f>
        <v>0.6</v>
      </c>
      <c r="BM25" s="206">
        <f>IF($C25=0,0,BH25)</f>
        <v>3</v>
      </c>
      <c r="BN25" s="206" t="str">
        <f>IF(BM25=0,0,LOOKUP(BM25,$O$2:$O$6,$P$2:$P$6))</f>
        <v>ดี</v>
      </c>
      <c r="BO25" s="2376"/>
      <c r="BP25" s="2376"/>
      <c r="BQ25" s="205"/>
      <c r="BR25" s="205"/>
      <c r="BS25" s="205"/>
      <c r="BT25" s="205"/>
      <c r="BU25" s="3222">
        <v>4</v>
      </c>
      <c r="BV25" s="2415"/>
      <c r="BW25" s="2415"/>
      <c r="BX25" s="2413">
        <v>2</v>
      </c>
      <c r="BY25" s="2414">
        <f>BZ25*BX25/5</f>
        <v>1.6</v>
      </c>
      <c r="BZ25" s="206">
        <f>IF($C25=0,0,BU25)</f>
        <v>4</v>
      </c>
      <c r="CA25" s="206" t="str">
        <f>IF(BZ25=0,0,LOOKUP(BZ25,$O$2:$O$6,$P$2:$P$6))</f>
        <v>ดีมาก</v>
      </c>
      <c r="CB25" s="2376"/>
      <c r="CC25" s="2376"/>
      <c r="CD25" s="238"/>
      <c r="CE25" s="238"/>
      <c r="CF25" s="238"/>
      <c r="CG25" s="238"/>
      <c r="CH25" s="238"/>
      <c r="CI25" s="238"/>
      <c r="CJ25" s="238"/>
      <c r="CK25" s="238"/>
      <c r="CL25" s="238"/>
      <c r="CM25" s="238"/>
      <c r="CN25" s="238"/>
      <c r="CO25" s="2376"/>
      <c r="CP25" s="2376"/>
      <c r="CQ25" s="238"/>
      <c r="CR25" s="238"/>
      <c r="CS25" s="238"/>
      <c r="CT25" s="238"/>
      <c r="CU25" s="238"/>
      <c r="CV25" s="238"/>
      <c r="CW25" s="238"/>
      <c r="CX25" s="238"/>
      <c r="CY25" s="238"/>
      <c r="CZ25" s="238"/>
      <c r="DA25" s="238"/>
      <c r="DB25" s="2376"/>
      <c r="DC25" s="2376"/>
      <c r="DD25" s="238"/>
      <c r="DE25" s="238"/>
      <c r="DF25" s="238"/>
      <c r="DG25" s="238"/>
      <c r="DH25" s="238"/>
      <c r="DI25" s="238"/>
      <c r="DJ25" s="238"/>
      <c r="DK25" s="238"/>
      <c r="DL25" s="238"/>
      <c r="DM25" s="238"/>
      <c r="DN25" s="238"/>
      <c r="DO25" s="2376"/>
      <c r="DP25" s="2376"/>
      <c r="DQ25" s="238"/>
      <c r="DR25" s="238"/>
      <c r="DS25" s="238"/>
      <c r="DT25" s="238"/>
      <c r="DU25" s="238"/>
      <c r="DV25" s="238"/>
      <c r="DW25" s="238"/>
      <c r="DX25" s="238"/>
      <c r="DY25" s="238"/>
      <c r="DZ25" s="238"/>
      <c r="EA25" s="238"/>
      <c r="EB25" s="2376"/>
      <c r="EC25" s="2376"/>
      <c r="ED25" s="2377">
        <f t="shared" ref="ED25:ED32" si="11">L25</f>
        <v>0.6</v>
      </c>
      <c r="EE25" s="2377">
        <f t="shared" ref="EE25:EE32" si="12">Y25</f>
        <v>1.2</v>
      </c>
      <c r="EF25" s="2377">
        <f t="shared" ref="EF25:EF32" si="13">AL25</f>
        <v>1.6</v>
      </c>
      <c r="EG25" s="2377">
        <f t="shared" ref="EG25:EG32" si="14">AY25</f>
        <v>1.6</v>
      </c>
      <c r="EH25" s="2377">
        <f t="shared" ref="EH25:EH32" si="15">BL25</f>
        <v>0.6</v>
      </c>
      <c r="EI25" s="2377">
        <f t="shared" ref="EI25:EI32" si="16">BY25</f>
        <v>1.6</v>
      </c>
      <c r="EJ25" s="2377">
        <f t="shared" ref="EJ25:EJ32" si="17">CL25</f>
        <v>0</v>
      </c>
      <c r="EK25" s="2377">
        <f t="shared" ref="EK25:EK32" si="18">CY25</f>
        <v>0</v>
      </c>
      <c r="EL25" s="2377">
        <f t="shared" ref="EL25:EL32" si="19">DL25</f>
        <v>0</v>
      </c>
      <c r="EM25" s="2377">
        <f t="shared" si="4"/>
        <v>0</v>
      </c>
      <c r="EN25" s="2416">
        <v>6</v>
      </c>
      <c r="EO25" s="2417">
        <f>K25+X25+AK25+AX25+BK25+BX25+CK25+CX25+DK25</f>
        <v>10</v>
      </c>
      <c r="EP25" s="2418">
        <f t="shared" ref="EP25:EP32" si="20">IF(EN25&gt;0,SUM(ED25:EL25),0)</f>
        <v>7.1999999999999993</v>
      </c>
      <c r="EQ25" s="2416">
        <f t="shared" ref="EQ25:EQ32" si="21">IF(EP25&gt;ER55,5,IF(EP25&gt;EQ55,4,IF(EP25&gt;EP55,3,IF(EP25&gt;EO55,2,IF(EP25&gt;EN55,1,0)))))</f>
        <v>3</v>
      </c>
      <c r="ER25" s="2419" t="str">
        <f>IF(EQ25=0,0,LOOKUP(EQ25,$EQ$2:$EQ$6,$ER$2:$ER$6))</f>
        <v>ดี</v>
      </c>
      <c r="ES25" s="2407"/>
      <c r="ET25" s="2408"/>
      <c r="EU25" s="2407"/>
      <c r="EV25" s="2409"/>
      <c r="EW25" s="2407"/>
      <c r="EX25" s="2383"/>
      <c r="EY25" s="2383"/>
      <c r="EZ25" s="2383"/>
      <c r="FA25" s="2420">
        <v>8</v>
      </c>
      <c r="FC25" s="374"/>
      <c r="FD25" s="374"/>
      <c r="FE25" s="374"/>
      <c r="FF25" s="374"/>
      <c r="FG25" s="374"/>
      <c r="FH25" s="374"/>
      <c r="FI25" s="374"/>
      <c r="FJ25" s="374"/>
      <c r="FK25" s="374"/>
      <c r="FL25" s="374"/>
      <c r="FM25" s="374"/>
      <c r="FN25" s="374"/>
      <c r="FO25" s="374"/>
      <c r="FP25" s="374"/>
      <c r="FQ25" s="374"/>
      <c r="FR25" s="374"/>
      <c r="FS25" s="374"/>
      <c r="FT25" s="374"/>
      <c r="FU25" s="374"/>
      <c r="FV25" s="374"/>
      <c r="FW25" s="374"/>
      <c r="FX25" s="374"/>
      <c r="FY25" s="374"/>
      <c r="FZ25" s="374"/>
      <c r="GA25" s="374"/>
      <c r="GB25" s="374"/>
      <c r="GC25" s="374"/>
      <c r="GD25" s="374"/>
      <c r="GE25" s="374"/>
      <c r="GF25" s="374"/>
      <c r="GG25" s="374"/>
      <c r="GH25" s="374"/>
      <c r="GI25" s="374"/>
      <c r="GJ25" s="374"/>
      <c r="GK25" s="374"/>
    </row>
    <row r="26" spans="1:209" s="375" customFormat="1" ht="23.25" customHeight="1">
      <c r="A26" s="251" t="s">
        <v>1825</v>
      </c>
      <c r="B26" s="252"/>
      <c r="C26" s="3218">
        <f t="shared" ref="C26:C32" si="22">IF(C$11+C$12=0,0,1)</f>
        <v>1</v>
      </c>
      <c r="D26" s="204"/>
      <c r="E26" s="207"/>
      <c r="F26" s="207"/>
      <c r="G26" s="207"/>
      <c r="H26" s="3220">
        <v>3</v>
      </c>
      <c r="I26" s="208"/>
      <c r="J26" s="208"/>
      <c r="K26" s="2421">
        <v>2</v>
      </c>
      <c r="L26" s="2422">
        <f t="shared" si="5"/>
        <v>1.2</v>
      </c>
      <c r="M26" s="3211">
        <f t="shared" si="6"/>
        <v>3</v>
      </c>
      <c r="N26" s="3211" t="str">
        <f t="shared" si="7"/>
        <v>ดี</v>
      </c>
      <c r="O26" s="2376"/>
      <c r="P26" s="2376"/>
      <c r="Q26" s="204"/>
      <c r="R26" s="207"/>
      <c r="S26" s="207"/>
      <c r="T26" s="207"/>
      <c r="U26" s="3220">
        <v>4</v>
      </c>
      <c r="V26" s="208"/>
      <c r="W26" s="208"/>
      <c r="X26" s="2421">
        <v>1</v>
      </c>
      <c r="Y26" s="2422">
        <f t="shared" si="8"/>
        <v>0.8</v>
      </c>
      <c r="Z26" s="3211">
        <f t="shared" si="9"/>
        <v>4</v>
      </c>
      <c r="AA26" s="3211" t="str">
        <f t="shared" si="10"/>
        <v>ดีมาก</v>
      </c>
      <c r="AB26" s="2376"/>
      <c r="AC26" s="2376"/>
      <c r="AD26" s="204"/>
      <c r="AE26" s="207"/>
      <c r="AF26" s="207"/>
      <c r="AG26" s="207"/>
      <c r="AH26" s="3220">
        <v>3</v>
      </c>
      <c r="AI26" s="208"/>
      <c r="AJ26" s="208"/>
      <c r="AK26" s="2421">
        <v>2</v>
      </c>
      <c r="AL26" s="2422">
        <f>AM26*AK26/5</f>
        <v>1.2</v>
      </c>
      <c r="AM26" s="3211">
        <f>IF($C26=0,0,AH26)</f>
        <v>3</v>
      </c>
      <c r="AN26" s="3211" t="str">
        <f>IF(AM26=0,0,LOOKUP(AM26,$O$2:$O$6,$P$2:$P$6))</f>
        <v>ดี</v>
      </c>
      <c r="AO26" s="2376"/>
      <c r="AP26" s="2376"/>
      <c r="AQ26" s="238"/>
      <c r="AR26" s="238"/>
      <c r="AS26" s="238"/>
      <c r="AT26" s="238"/>
      <c r="AU26" s="238"/>
      <c r="AV26" s="238"/>
      <c r="AW26" s="238"/>
      <c r="AX26" s="2423"/>
      <c r="AY26" s="2424"/>
      <c r="AZ26" s="255"/>
      <c r="BA26" s="238"/>
      <c r="BB26" s="2376"/>
      <c r="BC26" s="2376"/>
      <c r="BD26" s="238"/>
      <c r="BE26" s="238"/>
      <c r="BF26" s="238"/>
      <c r="BG26" s="238"/>
      <c r="BH26" s="238"/>
      <c r="BI26" s="238"/>
      <c r="BJ26" s="238"/>
      <c r="BK26" s="2423"/>
      <c r="BL26" s="2424"/>
      <c r="BM26" s="255"/>
      <c r="BN26" s="238"/>
      <c r="BO26" s="2376"/>
      <c r="BP26" s="2376"/>
      <c r="BQ26" s="238"/>
      <c r="BR26" s="238"/>
      <c r="BS26" s="238"/>
      <c r="BT26" s="238"/>
      <c r="BU26" s="238"/>
      <c r="BV26" s="238"/>
      <c r="BW26" s="238"/>
      <c r="BX26" s="2423"/>
      <c r="BY26" s="2424"/>
      <c r="BZ26" s="255"/>
      <c r="CA26" s="238"/>
      <c r="CB26" s="2376"/>
      <c r="CC26" s="2376"/>
      <c r="CD26" s="238"/>
      <c r="CE26" s="238"/>
      <c r="CF26" s="238"/>
      <c r="CG26" s="238"/>
      <c r="CH26" s="238"/>
      <c r="CI26" s="238"/>
      <c r="CJ26" s="238"/>
      <c r="CK26" s="238"/>
      <c r="CL26" s="238"/>
      <c r="CM26" s="238"/>
      <c r="CN26" s="238"/>
      <c r="CO26" s="2376"/>
      <c r="CP26" s="2376"/>
      <c r="CQ26" s="238"/>
      <c r="CR26" s="238"/>
      <c r="CS26" s="238"/>
      <c r="CT26" s="238"/>
      <c r="CU26" s="238"/>
      <c r="CV26" s="238"/>
      <c r="CW26" s="238"/>
      <c r="CX26" s="238"/>
      <c r="CY26" s="238"/>
      <c r="CZ26" s="238"/>
      <c r="DA26" s="238"/>
      <c r="DB26" s="2376"/>
      <c r="DC26" s="2376"/>
      <c r="DD26" s="238"/>
      <c r="DE26" s="238"/>
      <c r="DF26" s="238"/>
      <c r="DG26" s="238"/>
      <c r="DH26" s="238"/>
      <c r="DI26" s="238"/>
      <c r="DJ26" s="238"/>
      <c r="DK26" s="238"/>
      <c r="DL26" s="238"/>
      <c r="DM26" s="238"/>
      <c r="DN26" s="238"/>
      <c r="DO26" s="2376"/>
      <c r="DP26" s="2376"/>
      <c r="DQ26" s="238"/>
      <c r="DR26" s="238"/>
      <c r="DS26" s="238"/>
      <c r="DT26" s="238"/>
      <c r="DU26" s="238"/>
      <c r="DV26" s="238"/>
      <c r="DW26" s="238"/>
      <c r="DX26" s="238"/>
      <c r="DY26" s="238"/>
      <c r="DZ26" s="238"/>
      <c r="EA26" s="238"/>
      <c r="EB26" s="2376"/>
      <c r="EC26" s="2376"/>
      <c r="ED26" s="2377">
        <f t="shared" si="11"/>
        <v>1.2</v>
      </c>
      <c r="EE26" s="2377">
        <f t="shared" si="12"/>
        <v>0.8</v>
      </c>
      <c r="EF26" s="2377">
        <f t="shared" si="13"/>
        <v>1.2</v>
      </c>
      <c r="EG26" s="2377">
        <f t="shared" si="14"/>
        <v>0</v>
      </c>
      <c r="EH26" s="2377">
        <f t="shared" si="15"/>
        <v>0</v>
      </c>
      <c r="EI26" s="2377">
        <f t="shared" si="16"/>
        <v>0</v>
      </c>
      <c r="EJ26" s="2377">
        <f t="shared" si="17"/>
        <v>0</v>
      </c>
      <c r="EK26" s="2377">
        <f t="shared" si="18"/>
        <v>0</v>
      </c>
      <c r="EL26" s="2377">
        <f t="shared" si="19"/>
        <v>0</v>
      </c>
      <c r="EM26" s="2377">
        <f t="shared" si="4"/>
        <v>0</v>
      </c>
      <c r="EN26" s="2407">
        <v>3</v>
      </c>
      <c r="EO26" s="2425">
        <v>5</v>
      </c>
      <c r="EP26" s="2426">
        <f t="shared" si="20"/>
        <v>3.2</v>
      </c>
      <c r="EQ26" s="2407">
        <f t="shared" si="21"/>
        <v>3</v>
      </c>
      <c r="ER26" s="3210" t="str">
        <f t="shared" ref="ER26:ER32" si="23">IF(EQ26=0,0,LOOKUP(EQ26,$EQ$2:$EQ$6,$ER$2:$ER$6))</f>
        <v>ดี</v>
      </c>
      <c r="ES26" s="2407"/>
      <c r="ET26" s="2408"/>
      <c r="EU26" s="2407"/>
      <c r="EV26" s="2409"/>
      <c r="EW26" s="2407"/>
      <c r="EX26" s="2383"/>
      <c r="EY26" s="2383"/>
      <c r="EZ26" s="2383"/>
      <c r="FA26" s="2420">
        <v>9</v>
      </c>
      <c r="FC26" s="374"/>
      <c r="FD26" s="374"/>
      <c r="FE26" s="374"/>
      <c r="FF26" s="374"/>
      <c r="FG26" s="374"/>
      <c r="FH26" s="374"/>
      <c r="FI26" s="374"/>
      <c r="FJ26" s="374"/>
      <c r="FK26" s="374"/>
      <c r="FL26" s="374"/>
      <c r="FM26" s="374"/>
      <c r="FN26" s="374"/>
      <c r="FO26" s="374"/>
      <c r="FP26" s="374"/>
      <c r="FQ26" s="374"/>
      <c r="FR26" s="374"/>
      <c r="FS26" s="374"/>
      <c r="FT26" s="374"/>
      <c r="FU26" s="374"/>
      <c r="FV26" s="374"/>
      <c r="FW26" s="374"/>
      <c r="FX26" s="374"/>
      <c r="FY26" s="374"/>
      <c r="FZ26" s="374"/>
      <c r="GA26" s="374"/>
      <c r="GB26" s="374"/>
      <c r="GC26" s="374"/>
      <c r="GD26" s="374"/>
      <c r="GE26" s="374"/>
      <c r="GF26" s="374"/>
      <c r="GG26" s="374"/>
      <c r="GH26" s="374"/>
      <c r="GI26" s="374"/>
      <c r="GJ26" s="374"/>
      <c r="GK26" s="374"/>
    </row>
    <row r="27" spans="1:209" s="375" customFormat="1" ht="23.25" customHeight="1">
      <c r="A27" s="256" t="s">
        <v>1834</v>
      </c>
      <c r="B27" s="257"/>
      <c r="C27" s="218">
        <f t="shared" si="22"/>
        <v>1</v>
      </c>
      <c r="D27" s="204"/>
      <c r="E27" s="207"/>
      <c r="F27" s="207"/>
      <c r="G27" s="207"/>
      <c r="H27" s="3220">
        <v>2</v>
      </c>
      <c r="I27" s="209"/>
      <c r="J27" s="209"/>
      <c r="K27" s="2427">
        <v>2</v>
      </c>
      <c r="L27" s="2428">
        <f t="shared" si="5"/>
        <v>0.8</v>
      </c>
      <c r="M27" s="206">
        <f t="shared" si="6"/>
        <v>2</v>
      </c>
      <c r="N27" s="206" t="str">
        <f t="shared" si="7"/>
        <v>พอใช้</v>
      </c>
      <c r="O27" s="2376"/>
      <c r="P27" s="2376"/>
      <c r="Q27" s="204"/>
      <c r="R27" s="207"/>
      <c r="S27" s="207"/>
      <c r="T27" s="207"/>
      <c r="U27" s="3220">
        <v>3</v>
      </c>
      <c r="V27" s="209"/>
      <c r="W27" s="209"/>
      <c r="X27" s="2427">
        <v>2</v>
      </c>
      <c r="Y27" s="2428">
        <f t="shared" si="8"/>
        <v>1.2</v>
      </c>
      <c r="Z27" s="206">
        <f t="shared" si="9"/>
        <v>3</v>
      </c>
      <c r="AA27" s="206" t="str">
        <f t="shared" si="10"/>
        <v>ดี</v>
      </c>
      <c r="AB27" s="2376"/>
      <c r="AC27" s="2376"/>
      <c r="AD27" s="204"/>
      <c r="AE27" s="207"/>
      <c r="AF27" s="207"/>
      <c r="AG27" s="207"/>
      <c r="AH27" s="3220">
        <v>4</v>
      </c>
      <c r="AI27" s="209"/>
      <c r="AJ27" s="209"/>
      <c r="AK27" s="2427">
        <v>1</v>
      </c>
      <c r="AL27" s="2428">
        <f>AM27*AK27/5</f>
        <v>0.8</v>
      </c>
      <c r="AM27" s="206">
        <f>IF($C27=0,0,AH27)</f>
        <v>4</v>
      </c>
      <c r="AN27" s="206" t="str">
        <f>IF(AM27=0,0,LOOKUP(AM27,$O$2:$O$6,$P$2:$P$6))</f>
        <v>ดีมาก</v>
      </c>
      <c r="AO27" s="2376"/>
      <c r="AP27" s="2376"/>
      <c r="AQ27" s="204"/>
      <c r="AR27" s="207"/>
      <c r="AS27" s="207"/>
      <c r="AT27" s="207"/>
      <c r="AU27" s="3220">
        <v>4</v>
      </c>
      <c r="AV27" s="2416"/>
      <c r="AW27" s="2416"/>
      <c r="AX27" s="2427">
        <v>1</v>
      </c>
      <c r="AY27" s="2428">
        <f>AZ27*AX27/5</f>
        <v>0.8</v>
      </c>
      <c r="AZ27" s="209">
        <f>IF($C27=0,0,AU27)</f>
        <v>4</v>
      </c>
      <c r="BA27" s="209" t="str">
        <f>IF(AZ27=0,0,LOOKUP(AZ27,$O$2:$O$6,$P$2:$P$6))</f>
        <v>ดีมาก</v>
      </c>
      <c r="BB27" s="2376"/>
      <c r="BC27" s="2376"/>
      <c r="BD27" s="207"/>
      <c r="BE27" s="207"/>
      <c r="BF27" s="207"/>
      <c r="BG27" s="207"/>
      <c r="BH27" s="3223">
        <v>3</v>
      </c>
      <c r="BI27" s="2416"/>
      <c r="BJ27" s="2416"/>
      <c r="BK27" s="2427">
        <v>2</v>
      </c>
      <c r="BL27" s="2428">
        <f>BM27*BK27/5</f>
        <v>1.2</v>
      </c>
      <c r="BM27" s="209">
        <f>IF($C27=0,0,BH27)</f>
        <v>3</v>
      </c>
      <c r="BN27" s="209" t="str">
        <f>IF(BM27=0,0,LOOKUP(BM27,$O$2:$O$6,$P$2:$P$6))</f>
        <v>ดี</v>
      </c>
      <c r="BO27" s="2376"/>
      <c r="BP27" s="2376"/>
      <c r="BQ27" s="207"/>
      <c r="BR27" s="207"/>
      <c r="BS27" s="207"/>
      <c r="BT27" s="207"/>
      <c r="BU27" s="3223">
        <v>3</v>
      </c>
      <c r="BV27" s="2416"/>
      <c r="BW27" s="2416"/>
      <c r="BX27" s="2427">
        <v>2</v>
      </c>
      <c r="BY27" s="2428">
        <f>BZ27*BX27/5</f>
        <v>1.2</v>
      </c>
      <c r="BZ27" s="209">
        <f>IF($C27=0,0,BU27)</f>
        <v>3</v>
      </c>
      <c r="CA27" s="209" t="str">
        <f>IF(BZ27=0,0,LOOKUP(BZ27,$O$2:$O$6,$P$2:$P$6))</f>
        <v>ดี</v>
      </c>
      <c r="CB27" s="2376"/>
      <c r="CC27" s="2376"/>
      <c r="CD27" s="238"/>
      <c r="CE27" s="238"/>
      <c r="CF27" s="238"/>
      <c r="CG27" s="238"/>
      <c r="CH27" s="238"/>
      <c r="CI27" s="238"/>
      <c r="CJ27" s="238"/>
      <c r="CK27" s="238"/>
      <c r="CL27" s="238"/>
      <c r="CM27" s="238"/>
      <c r="CN27" s="238"/>
      <c r="CO27" s="2376"/>
      <c r="CP27" s="2376"/>
      <c r="CQ27" s="238"/>
      <c r="CR27" s="238"/>
      <c r="CS27" s="238"/>
      <c r="CT27" s="238"/>
      <c r="CU27" s="238"/>
      <c r="CV27" s="238"/>
      <c r="CW27" s="238"/>
      <c r="CX27" s="238"/>
      <c r="CY27" s="238"/>
      <c r="CZ27" s="238"/>
      <c r="DA27" s="238"/>
      <c r="DB27" s="2376"/>
      <c r="DC27" s="2376"/>
      <c r="DD27" s="238"/>
      <c r="DE27" s="238"/>
      <c r="DF27" s="238"/>
      <c r="DG27" s="238"/>
      <c r="DH27" s="238"/>
      <c r="DI27" s="238"/>
      <c r="DJ27" s="238"/>
      <c r="DK27" s="238"/>
      <c r="DL27" s="238"/>
      <c r="DM27" s="238"/>
      <c r="DN27" s="238"/>
      <c r="DO27" s="2376"/>
      <c r="DP27" s="2376"/>
      <c r="DQ27" s="238"/>
      <c r="DR27" s="238"/>
      <c r="DS27" s="238"/>
      <c r="DT27" s="238"/>
      <c r="DU27" s="238"/>
      <c r="DV27" s="238"/>
      <c r="DW27" s="238"/>
      <c r="DX27" s="238"/>
      <c r="DY27" s="238"/>
      <c r="DZ27" s="238"/>
      <c r="EA27" s="238"/>
      <c r="EB27" s="2376"/>
      <c r="EC27" s="2376"/>
      <c r="ED27" s="2377">
        <f t="shared" si="11"/>
        <v>0.8</v>
      </c>
      <c r="EE27" s="2377">
        <f t="shared" si="12"/>
        <v>1.2</v>
      </c>
      <c r="EF27" s="2377">
        <f t="shared" si="13"/>
        <v>0.8</v>
      </c>
      <c r="EG27" s="2377">
        <f t="shared" si="14"/>
        <v>0.8</v>
      </c>
      <c r="EH27" s="2377">
        <f t="shared" si="15"/>
        <v>1.2</v>
      </c>
      <c r="EI27" s="2377">
        <f t="shared" si="16"/>
        <v>1.2</v>
      </c>
      <c r="EJ27" s="2377">
        <f t="shared" si="17"/>
        <v>0</v>
      </c>
      <c r="EK27" s="2377">
        <f t="shared" si="18"/>
        <v>0</v>
      </c>
      <c r="EL27" s="2377">
        <f t="shared" si="19"/>
        <v>0</v>
      </c>
      <c r="EM27" s="2377">
        <f t="shared" si="4"/>
        <v>0</v>
      </c>
      <c r="EN27" s="2416">
        <v>6</v>
      </c>
      <c r="EO27" s="2417">
        <v>10</v>
      </c>
      <c r="EP27" s="2418">
        <f t="shared" si="20"/>
        <v>6</v>
      </c>
      <c r="EQ27" s="2416">
        <f t="shared" si="21"/>
        <v>3</v>
      </c>
      <c r="ER27" s="2419" t="str">
        <f t="shared" si="23"/>
        <v>ดี</v>
      </c>
      <c r="ES27" s="2407"/>
      <c r="ET27" s="2408"/>
      <c r="EU27" s="2407"/>
      <c r="EV27" s="2409"/>
      <c r="EW27" s="2407"/>
      <c r="EX27" s="2383"/>
      <c r="EY27" s="2383"/>
      <c r="EZ27" s="2383"/>
      <c r="FA27" s="2420">
        <v>10</v>
      </c>
      <c r="FC27" s="374"/>
      <c r="FD27" s="374"/>
      <c r="FE27" s="374"/>
      <c r="FF27" s="374"/>
      <c r="FG27" s="374"/>
      <c r="FH27" s="374"/>
      <c r="FI27" s="374"/>
      <c r="FJ27" s="374"/>
      <c r="FK27" s="374"/>
      <c r="FL27" s="374"/>
      <c r="FM27" s="374"/>
      <c r="FN27" s="374"/>
      <c r="FO27" s="374"/>
      <c r="FP27" s="374"/>
      <c r="FQ27" s="374"/>
      <c r="FR27" s="374"/>
      <c r="FS27" s="374"/>
      <c r="FT27" s="374"/>
      <c r="FU27" s="374"/>
      <c r="FV27" s="374"/>
      <c r="FW27" s="374"/>
      <c r="FX27" s="374"/>
      <c r="FY27" s="374"/>
      <c r="FZ27" s="374"/>
      <c r="GA27" s="374"/>
      <c r="GB27" s="374"/>
      <c r="GC27" s="374"/>
      <c r="GD27" s="374"/>
      <c r="GE27" s="374"/>
      <c r="GF27" s="374"/>
      <c r="GG27" s="374"/>
      <c r="GH27" s="374"/>
      <c r="GI27" s="374"/>
      <c r="GJ27" s="374"/>
      <c r="GK27" s="374"/>
    </row>
    <row r="28" spans="1:209" s="375" customFormat="1" ht="23.25" customHeight="1">
      <c r="A28" s="251" t="s">
        <v>1835</v>
      </c>
      <c r="B28" s="252"/>
      <c r="C28" s="3218">
        <f t="shared" si="22"/>
        <v>1</v>
      </c>
      <c r="D28" s="204"/>
      <c r="E28" s="207"/>
      <c r="F28" s="207"/>
      <c r="G28" s="207"/>
      <c r="H28" s="3220">
        <v>3</v>
      </c>
      <c r="I28" s="208"/>
      <c r="J28" s="208"/>
      <c r="K28" s="2421">
        <v>4</v>
      </c>
      <c r="L28" s="2422">
        <f t="shared" si="5"/>
        <v>2.4</v>
      </c>
      <c r="M28" s="3211">
        <f t="shared" si="6"/>
        <v>3</v>
      </c>
      <c r="N28" s="3211" t="str">
        <f t="shared" si="7"/>
        <v>ดี</v>
      </c>
      <c r="O28" s="2376"/>
      <c r="P28" s="2376"/>
      <c r="Q28" s="204"/>
      <c r="R28" s="207"/>
      <c r="S28" s="207"/>
      <c r="T28" s="207"/>
      <c r="U28" s="3220">
        <v>4</v>
      </c>
      <c r="V28" s="208"/>
      <c r="W28" s="208"/>
      <c r="X28" s="2421">
        <v>3</v>
      </c>
      <c r="Y28" s="2422">
        <f t="shared" si="8"/>
        <v>2.4</v>
      </c>
      <c r="Z28" s="3211">
        <f t="shared" si="9"/>
        <v>4</v>
      </c>
      <c r="AA28" s="3211" t="str">
        <f t="shared" si="10"/>
        <v>ดีมาก</v>
      </c>
      <c r="AB28" s="2376"/>
      <c r="AC28" s="2376"/>
      <c r="AD28" s="204"/>
      <c r="AE28" s="207"/>
      <c r="AF28" s="207"/>
      <c r="AG28" s="207"/>
      <c r="AH28" s="3220">
        <v>3</v>
      </c>
      <c r="AI28" s="208"/>
      <c r="AJ28" s="208"/>
      <c r="AK28" s="2421">
        <v>3</v>
      </c>
      <c r="AL28" s="2422">
        <f>AM28*AK28/5</f>
        <v>1.8</v>
      </c>
      <c r="AM28" s="3211">
        <f>IF($C28=0,0,AH28)</f>
        <v>3</v>
      </c>
      <c r="AN28" s="3211" t="str">
        <f>IF(AM28=0,0,LOOKUP(AM28,$O$2:$O$6,$P$2:$P$6))</f>
        <v>ดี</v>
      </c>
      <c r="AO28" s="2376"/>
      <c r="AP28" s="2376"/>
      <c r="AQ28" s="238"/>
      <c r="AR28" s="238"/>
      <c r="AS28" s="238"/>
      <c r="AT28" s="238"/>
      <c r="AU28" s="238"/>
      <c r="AV28" s="238"/>
      <c r="AW28" s="238"/>
      <c r="AX28" s="255"/>
      <c r="AY28" s="2424"/>
      <c r="AZ28" s="255"/>
      <c r="BA28" s="238"/>
      <c r="BB28" s="2376"/>
      <c r="BC28" s="2376"/>
      <c r="BD28" s="238"/>
      <c r="BE28" s="238"/>
      <c r="BF28" s="238"/>
      <c r="BG28" s="238"/>
      <c r="BH28" s="238"/>
      <c r="BI28" s="238"/>
      <c r="BJ28" s="238"/>
      <c r="BK28" s="2423"/>
      <c r="BL28" s="2424"/>
      <c r="BM28" s="255"/>
      <c r="BN28" s="238"/>
      <c r="BO28" s="2376"/>
      <c r="BP28" s="2376"/>
      <c r="BQ28" s="238"/>
      <c r="BR28" s="238"/>
      <c r="BS28" s="238"/>
      <c r="BT28" s="238"/>
      <c r="BU28" s="238"/>
      <c r="BV28" s="238"/>
      <c r="BW28" s="238"/>
      <c r="BX28" s="2423"/>
      <c r="BY28" s="2424"/>
      <c r="BZ28" s="255"/>
      <c r="CA28" s="238"/>
      <c r="CB28" s="2376"/>
      <c r="CC28" s="2376"/>
      <c r="CD28" s="238"/>
      <c r="CE28" s="238"/>
      <c r="CF28" s="238"/>
      <c r="CG28" s="238"/>
      <c r="CH28" s="238"/>
      <c r="CI28" s="238"/>
      <c r="CJ28" s="238"/>
      <c r="CK28" s="238"/>
      <c r="CL28" s="238"/>
      <c r="CM28" s="238"/>
      <c r="CN28" s="238"/>
      <c r="CO28" s="2376"/>
      <c r="CP28" s="2376"/>
      <c r="CQ28" s="238"/>
      <c r="CR28" s="238"/>
      <c r="CS28" s="238"/>
      <c r="CT28" s="238"/>
      <c r="CU28" s="238"/>
      <c r="CV28" s="238"/>
      <c r="CW28" s="238"/>
      <c r="CX28" s="238"/>
      <c r="CY28" s="238"/>
      <c r="CZ28" s="238"/>
      <c r="DA28" s="238"/>
      <c r="DB28" s="2376"/>
      <c r="DC28" s="2376"/>
      <c r="DD28" s="238"/>
      <c r="DE28" s="238"/>
      <c r="DF28" s="238"/>
      <c r="DG28" s="238"/>
      <c r="DH28" s="238"/>
      <c r="DI28" s="238"/>
      <c r="DJ28" s="238"/>
      <c r="DK28" s="238"/>
      <c r="DL28" s="238"/>
      <c r="DM28" s="238"/>
      <c r="DN28" s="238"/>
      <c r="DO28" s="2376"/>
      <c r="DP28" s="2376"/>
      <c r="DQ28" s="238"/>
      <c r="DR28" s="238"/>
      <c r="DS28" s="238"/>
      <c r="DT28" s="238"/>
      <c r="DU28" s="238"/>
      <c r="DV28" s="238"/>
      <c r="DW28" s="238"/>
      <c r="DX28" s="238"/>
      <c r="DY28" s="238"/>
      <c r="DZ28" s="238"/>
      <c r="EA28" s="238"/>
      <c r="EB28" s="2376"/>
      <c r="EC28" s="2376"/>
      <c r="ED28" s="2377">
        <f t="shared" si="11"/>
        <v>2.4</v>
      </c>
      <c r="EE28" s="2377">
        <f t="shared" si="12"/>
        <v>2.4</v>
      </c>
      <c r="EF28" s="2377">
        <f t="shared" si="13"/>
        <v>1.8</v>
      </c>
      <c r="EG28" s="2377">
        <f t="shared" si="14"/>
        <v>0</v>
      </c>
      <c r="EH28" s="2377">
        <f t="shared" si="15"/>
        <v>0</v>
      </c>
      <c r="EI28" s="2377">
        <f t="shared" si="16"/>
        <v>0</v>
      </c>
      <c r="EJ28" s="2377">
        <f t="shared" si="17"/>
        <v>0</v>
      </c>
      <c r="EK28" s="2377">
        <f t="shared" si="18"/>
        <v>0</v>
      </c>
      <c r="EL28" s="2377">
        <f t="shared" si="19"/>
        <v>0</v>
      </c>
      <c r="EM28" s="2377">
        <f t="shared" si="4"/>
        <v>0</v>
      </c>
      <c r="EN28" s="2407">
        <v>3</v>
      </c>
      <c r="EO28" s="2425">
        <v>10</v>
      </c>
      <c r="EP28" s="2426">
        <f t="shared" si="20"/>
        <v>6.6</v>
      </c>
      <c r="EQ28" s="2407">
        <f t="shared" si="21"/>
        <v>3</v>
      </c>
      <c r="ER28" s="3210" t="str">
        <f t="shared" si="23"/>
        <v>ดี</v>
      </c>
      <c r="ES28" s="2407"/>
      <c r="ET28" s="2408"/>
      <c r="EU28" s="2407"/>
      <c r="EV28" s="2409"/>
      <c r="EW28" s="2407"/>
      <c r="EX28" s="2383"/>
      <c r="EY28" s="2383"/>
      <c r="EZ28" s="2383"/>
      <c r="FA28" s="2420">
        <v>11</v>
      </c>
      <c r="FC28" s="374"/>
      <c r="FD28" s="374"/>
      <c r="FE28" s="374"/>
      <c r="FF28" s="374"/>
      <c r="FG28" s="374"/>
      <c r="FH28" s="374"/>
      <c r="FI28" s="374"/>
      <c r="FJ28" s="374"/>
      <c r="FK28" s="374"/>
      <c r="FL28" s="374"/>
      <c r="FM28" s="374"/>
      <c r="FN28" s="374"/>
      <c r="FO28" s="374"/>
      <c r="FP28" s="374"/>
      <c r="FQ28" s="374"/>
      <c r="FR28" s="374"/>
      <c r="FS28" s="374"/>
      <c r="FT28" s="374"/>
      <c r="FU28" s="374"/>
      <c r="FV28" s="374"/>
      <c r="FW28" s="374"/>
      <c r="FX28" s="374"/>
      <c r="FY28" s="374"/>
      <c r="FZ28" s="374"/>
      <c r="GA28" s="374"/>
      <c r="GB28" s="374"/>
      <c r="GC28" s="374"/>
      <c r="GD28" s="374"/>
      <c r="GE28" s="374"/>
      <c r="GF28" s="374"/>
      <c r="GG28" s="374"/>
      <c r="GH28" s="374"/>
      <c r="GI28" s="374"/>
      <c r="GJ28" s="374"/>
      <c r="GK28" s="374"/>
    </row>
    <row r="29" spans="1:209" s="375" customFormat="1" ht="23.25" customHeight="1">
      <c r="A29" s="256" t="s">
        <v>1836</v>
      </c>
      <c r="B29" s="257"/>
      <c r="C29" s="218">
        <f t="shared" si="22"/>
        <v>1</v>
      </c>
      <c r="D29" s="204"/>
      <c r="E29" s="207"/>
      <c r="F29" s="207"/>
      <c r="G29" s="207"/>
      <c r="H29" s="3220">
        <v>3</v>
      </c>
      <c r="I29" s="209"/>
      <c r="J29" s="209"/>
      <c r="K29" s="2427">
        <v>1</v>
      </c>
      <c r="L29" s="2428">
        <f t="shared" si="5"/>
        <v>0.6</v>
      </c>
      <c r="M29" s="206">
        <f t="shared" si="6"/>
        <v>3</v>
      </c>
      <c r="N29" s="206" t="str">
        <f t="shared" si="7"/>
        <v>ดี</v>
      </c>
      <c r="O29" s="2376"/>
      <c r="P29" s="2376"/>
      <c r="Q29" s="204"/>
      <c r="R29" s="207"/>
      <c r="S29" s="207"/>
      <c r="T29" s="207"/>
      <c r="U29" s="3220">
        <v>3</v>
      </c>
      <c r="V29" s="209"/>
      <c r="W29" s="209"/>
      <c r="X29" s="2427">
        <v>1</v>
      </c>
      <c r="Y29" s="2428">
        <f t="shared" si="8"/>
        <v>0.6</v>
      </c>
      <c r="Z29" s="206">
        <f t="shared" si="9"/>
        <v>3</v>
      </c>
      <c r="AA29" s="206" t="str">
        <f t="shared" si="10"/>
        <v>ดี</v>
      </c>
      <c r="AB29" s="2376"/>
      <c r="AC29" s="2376"/>
      <c r="AD29" s="204"/>
      <c r="AE29" s="207"/>
      <c r="AF29" s="207"/>
      <c r="AG29" s="207"/>
      <c r="AH29" s="3220">
        <v>4</v>
      </c>
      <c r="AI29" s="209"/>
      <c r="AJ29" s="209"/>
      <c r="AK29" s="2427">
        <v>1</v>
      </c>
      <c r="AL29" s="2428">
        <f>AM29*AK29/5</f>
        <v>0.8</v>
      </c>
      <c r="AM29" s="206">
        <f>IF($C29=0,0,AH29)</f>
        <v>4</v>
      </c>
      <c r="AN29" s="206" t="str">
        <f>IF(AM29=0,0,LOOKUP(AM29,$O$2:$O$6,$P$2:$P$6))</f>
        <v>ดีมาก</v>
      </c>
      <c r="AO29" s="2376"/>
      <c r="AP29" s="2376"/>
      <c r="AQ29" s="204"/>
      <c r="AR29" s="207"/>
      <c r="AS29" s="207"/>
      <c r="AT29" s="207"/>
      <c r="AU29" s="3220">
        <v>4</v>
      </c>
      <c r="AV29" s="2416"/>
      <c r="AW29" s="2416"/>
      <c r="AX29" s="209">
        <v>0.5</v>
      </c>
      <c r="AY29" s="2428">
        <f>AZ29*AX29/5</f>
        <v>0.4</v>
      </c>
      <c r="AZ29" s="209">
        <f>IF($C29=0,0,AU29)</f>
        <v>4</v>
      </c>
      <c r="BA29" s="209" t="str">
        <f>IF(AZ29=0,0,LOOKUP(AZ29,$O$2:$O$6,$P$2:$P$6))</f>
        <v>ดีมาก</v>
      </c>
      <c r="BB29" s="2376"/>
      <c r="BC29" s="2376"/>
      <c r="BD29" s="207"/>
      <c r="BE29" s="207"/>
      <c r="BF29" s="207"/>
      <c r="BG29" s="207"/>
      <c r="BH29" s="3223">
        <v>3</v>
      </c>
      <c r="BI29" s="2416"/>
      <c r="BJ29" s="2416"/>
      <c r="BK29" s="2427">
        <v>0.5</v>
      </c>
      <c r="BL29" s="2428">
        <f>BM29*BK29/5</f>
        <v>0.3</v>
      </c>
      <c r="BM29" s="209">
        <f>IF($C29=0,0,BH29)</f>
        <v>3</v>
      </c>
      <c r="BN29" s="209" t="str">
        <f>IF(BM29=0,0,LOOKUP(BM29,$O$2:$O$6,$P$2:$P$6))</f>
        <v>ดี</v>
      </c>
      <c r="BO29" s="2376"/>
      <c r="BP29" s="2376"/>
      <c r="BQ29" s="207"/>
      <c r="BR29" s="207"/>
      <c r="BS29" s="207"/>
      <c r="BT29" s="207"/>
      <c r="BU29" s="3223">
        <v>4</v>
      </c>
      <c r="BV29" s="2416"/>
      <c r="BW29" s="2416"/>
      <c r="BX29" s="2427">
        <v>1</v>
      </c>
      <c r="BY29" s="2428">
        <f>BZ29*BX29/5</f>
        <v>0.8</v>
      </c>
      <c r="BZ29" s="209">
        <f>IF($C29=0,0,BU29)</f>
        <v>4</v>
      </c>
      <c r="CA29" s="209" t="str">
        <f>IF(BZ29=0,0,LOOKUP(BZ29,$O$2:$O$6,$P$2:$P$6))</f>
        <v>ดีมาก</v>
      </c>
      <c r="CB29" s="2376"/>
      <c r="CC29" s="2376"/>
      <c r="CD29" s="238"/>
      <c r="CE29" s="238"/>
      <c r="CF29" s="238"/>
      <c r="CG29" s="238"/>
      <c r="CH29" s="238"/>
      <c r="CI29" s="238"/>
      <c r="CJ29" s="238"/>
      <c r="CK29" s="238"/>
      <c r="CL29" s="238"/>
      <c r="CM29" s="238"/>
      <c r="CN29" s="238"/>
      <c r="CO29" s="2376"/>
      <c r="CP29" s="2376"/>
      <c r="CQ29" s="238"/>
      <c r="CR29" s="238"/>
      <c r="CS29" s="238"/>
      <c r="CT29" s="238"/>
      <c r="CU29" s="238"/>
      <c r="CV29" s="238"/>
      <c r="CW29" s="238"/>
      <c r="CX29" s="238"/>
      <c r="CY29" s="238"/>
      <c r="CZ29" s="238"/>
      <c r="DA29" s="238"/>
      <c r="DB29" s="2376"/>
      <c r="DC29" s="2376"/>
      <c r="DD29" s="238"/>
      <c r="DE29" s="238"/>
      <c r="DF29" s="238"/>
      <c r="DG29" s="238"/>
      <c r="DH29" s="238"/>
      <c r="DI29" s="238"/>
      <c r="DJ29" s="238"/>
      <c r="DK29" s="238"/>
      <c r="DL29" s="238"/>
      <c r="DM29" s="238"/>
      <c r="DN29" s="238"/>
      <c r="DO29" s="2376"/>
      <c r="DP29" s="2376"/>
      <c r="DQ29" s="238"/>
      <c r="DR29" s="238"/>
      <c r="DS29" s="238"/>
      <c r="DT29" s="238"/>
      <c r="DU29" s="238"/>
      <c r="DV29" s="238"/>
      <c r="DW29" s="238"/>
      <c r="DX29" s="238"/>
      <c r="DY29" s="238"/>
      <c r="DZ29" s="238"/>
      <c r="EA29" s="238"/>
      <c r="EB29" s="2376"/>
      <c r="EC29" s="2376"/>
      <c r="ED29" s="2377">
        <f t="shared" si="11"/>
        <v>0.6</v>
      </c>
      <c r="EE29" s="2377">
        <f t="shared" si="12"/>
        <v>0.6</v>
      </c>
      <c r="EF29" s="2377">
        <f t="shared" si="13"/>
        <v>0.8</v>
      </c>
      <c r="EG29" s="2377">
        <f t="shared" si="14"/>
        <v>0.4</v>
      </c>
      <c r="EH29" s="2377">
        <f t="shared" si="15"/>
        <v>0.3</v>
      </c>
      <c r="EI29" s="2377">
        <f t="shared" si="16"/>
        <v>0.8</v>
      </c>
      <c r="EJ29" s="2377">
        <f t="shared" si="17"/>
        <v>0</v>
      </c>
      <c r="EK29" s="2377">
        <f t="shared" si="18"/>
        <v>0</v>
      </c>
      <c r="EL29" s="2377">
        <f t="shared" si="19"/>
        <v>0</v>
      </c>
      <c r="EM29" s="2377">
        <f t="shared" si="4"/>
        <v>0</v>
      </c>
      <c r="EN29" s="2416">
        <v>6</v>
      </c>
      <c r="EO29" s="2417">
        <v>5</v>
      </c>
      <c r="EP29" s="2418">
        <f t="shared" si="20"/>
        <v>3.5</v>
      </c>
      <c r="EQ29" s="2416">
        <f t="shared" si="21"/>
        <v>3</v>
      </c>
      <c r="ER29" s="2419" t="str">
        <f t="shared" si="23"/>
        <v>ดี</v>
      </c>
      <c r="ES29" s="2407"/>
      <c r="ET29" s="2408"/>
      <c r="EU29" s="2407"/>
      <c r="EV29" s="2409"/>
      <c r="EW29" s="2407"/>
      <c r="EX29" s="2383"/>
      <c r="EY29" s="2383"/>
      <c r="EZ29" s="2383"/>
      <c r="FA29" s="2420">
        <v>12</v>
      </c>
      <c r="FC29" s="374"/>
      <c r="FD29" s="374"/>
      <c r="FE29" s="374"/>
      <c r="FF29" s="374"/>
      <c r="FG29" s="374"/>
      <c r="FH29" s="374"/>
      <c r="FI29" s="374"/>
      <c r="FJ29" s="374"/>
      <c r="FK29" s="374"/>
      <c r="FL29" s="374"/>
      <c r="FM29" s="374"/>
      <c r="FN29" s="374"/>
      <c r="FO29" s="374"/>
      <c r="FP29" s="374"/>
      <c r="FQ29" s="374"/>
      <c r="FR29" s="374"/>
      <c r="FS29" s="374"/>
      <c r="FT29" s="374"/>
      <c r="FU29" s="374"/>
      <c r="FV29" s="374"/>
      <c r="FW29" s="374"/>
      <c r="FX29" s="374"/>
      <c r="FY29" s="374"/>
      <c r="FZ29" s="374"/>
      <c r="GA29" s="374"/>
      <c r="GB29" s="374"/>
      <c r="GC29" s="374"/>
      <c r="GD29" s="374"/>
      <c r="GE29" s="374"/>
      <c r="GF29" s="374"/>
      <c r="GG29" s="374"/>
      <c r="GH29" s="374"/>
      <c r="GI29" s="374"/>
      <c r="GJ29" s="374"/>
      <c r="GK29" s="374"/>
    </row>
    <row r="30" spans="1:209" s="375" customFormat="1" ht="23.25" customHeight="1">
      <c r="A30" s="259" t="s">
        <v>1837</v>
      </c>
      <c r="B30" s="260"/>
      <c r="C30" s="3217">
        <f t="shared" si="22"/>
        <v>1</v>
      </c>
      <c r="D30" s="204"/>
      <c r="E30" s="207"/>
      <c r="F30" s="207"/>
      <c r="G30" s="207"/>
      <c r="H30" s="3220">
        <v>5</v>
      </c>
      <c r="I30" s="210"/>
      <c r="J30" s="210"/>
      <c r="K30" s="2429">
        <v>5</v>
      </c>
      <c r="L30" s="2430">
        <f t="shared" si="5"/>
        <v>5</v>
      </c>
      <c r="M30" s="3212">
        <f t="shared" si="6"/>
        <v>5</v>
      </c>
      <c r="N30" s="3212" t="str">
        <f t="shared" si="7"/>
        <v>ดีเยี่ยม</v>
      </c>
      <c r="O30" s="2376"/>
      <c r="P30" s="2376"/>
      <c r="Q30" s="204"/>
      <c r="R30" s="207"/>
      <c r="S30" s="207"/>
      <c r="T30" s="207"/>
      <c r="U30" s="3220">
        <v>3</v>
      </c>
      <c r="V30" s="210"/>
      <c r="W30" s="210"/>
      <c r="X30" s="2429">
        <v>5</v>
      </c>
      <c r="Y30" s="2430">
        <f t="shared" si="8"/>
        <v>3</v>
      </c>
      <c r="Z30" s="3212">
        <f t="shared" si="9"/>
        <v>3</v>
      </c>
      <c r="AA30" s="3212" t="str">
        <f t="shared" si="10"/>
        <v>ดี</v>
      </c>
      <c r="AB30" s="2376"/>
      <c r="AC30" s="2376"/>
      <c r="AD30" s="238"/>
      <c r="AE30" s="238"/>
      <c r="AF30" s="238"/>
      <c r="AG30" s="238"/>
      <c r="AH30" s="238"/>
      <c r="AI30" s="238"/>
      <c r="AJ30" s="238"/>
      <c r="AK30" s="238"/>
      <c r="AL30" s="238"/>
      <c r="AM30" s="238"/>
      <c r="AN30" s="238"/>
      <c r="AO30" s="2376"/>
      <c r="AP30" s="2376"/>
      <c r="AQ30" s="238"/>
      <c r="AR30" s="238"/>
      <c r="AS30" s="238"/>
      <c r="AT30" s="238"/>
      <c r="AU30" s="238"/>
      <c r="AV30" s="238"/>
      <c r="AW30" s="238"/>
      <c r="AX30" s="238"/>
      <c r="AY30" s="238"/>
      <c r="AZ30" s="238"/>
      <c r="BA30" s="238"/>
      <c r="BB30" s="2376"/>
      <c r="BC30" s="2376"/>
      <c r="BD30" s="238"/>
      <c r="BE30" s="238"/>
      <c r="BF30" s="238"/>
      <c r="BG30" s="238"/>
      <c r="BH30" s="238"/>
      <c r="BI30" s="238"/>
      <c r="BJ30" s="238"/>
      <c r="BK30" s="238"/>
      <c r="BL30" s="238"/>
      <c r="BM30" s="238"/>
      <c r="BN30" s="238"/>
      <c r="BO30" s="2376"/>
      <c r="BP30" s="2376"/>
      <c r="BQ30" s="238"/>
      <c r="BR30" s="238"/>
      <c r="BS30" s="238"/>
      <c r="BT30" s="238"/>
      <c r="BU30" s="238"/>
      <c r="BV30" s="238"/>
      <c r="BW30" s="238"/>
      <c r="BX30" s="238"/>
      <c r="BY30" s="238"/>
      <c r="BZ30" s="238"/>
      <c r="CA30" s="238"/>
      <c r="CB30" s="2376"/>
      <c r="CC30" s="2376"/>
      <c r="CD30" s="238"/>
      <c r="CE30" s="238"/>
      <c r="CF30" s="238"/>
      <c r="CG30" s="238"/>
      <c r="CH30" s="238"/>
      <c r="CI30" s="238"/>
      <c r="CJ30" s="238"/>
      <c r="CK30" s="238"/>
      <c r="CL30" s="238"/>
      <c r="CM30" s="238"/>
      <c r="CN30" s="238"/>
      <c r="CO30" s="2376"/>
      <c r="CP30" s="2376"/>
      <c r="CQ30" s="238"/>
      <c r="CR30" s="238"/>
      <c r="CS30" s="238"/>
      <c r="CT30" s="238"/>
      <c r="CU30" s="238"/>
      <c r="CV30" s="238"/>
      <c r="CW30" s="238"/>
      <c r="CX30" s="238"/>
      <c r="CY30" s="238"/>
      <c r="CZ30" s="238"/>
      <c r="DA30" s="238"/>
      <c r="DB30" s="2376"/>
      <c r="DC30" s="2376"/>
      <c r="DD30" s="238"/>
      <c r="DE30" s="238"/>
      <c r="DF30" s="238"/>
      <c r="DG30" s="238"/>
      <c r="DH30" s="238"/>
      <c r="DI30" s="238"/>
      <c r="DJ30" s="238"/>
      <c r="DK30" s="238"/>
      <c r="DL30" s="238"/>
      <c r="DM30" s="238"/>
      <c r="DN30" s="238"/>
      <c r="DO30" s="2376"/>
      <c r="DP30" s="2376"/>
      <c r="DQ30" s="238"/>
      <c r="DR30" s="238"/>
      <c r="DS30" s="238"/>
      <c r="DT30" s="238"/>
      <c r="DU30" s="238"/>
      <c r="DV30" s="238"/>
      <c r="DW30" s="238"/>
      <c r="DX30" s="238"/>
      <c r="DY30" s="238"/>
      <c r="DZ30" s="238"/>
      <c r="EA30" s="238"/>
      <c r="EB30" s="2376"/>
      <c r="EC30" s="2376"/>
      <c r="ED30" s="2377">
        <f t="shared" si="11"/>
        <v>5</v>
      </c>
      <c r="EE30" s="2377">
        <f t="shared" si="12"/>
        <v>3</v>
      </c>
      <c r="EF30" s="2377">
        <f t="shared" si="13"/>
        <v>0</v>
      </c>
      <c r="EG30" s="2377">
        <f t="shared" si="14"/>
        <v>0</v>
      </c>
      <c r="EH30" s="2377">
        <f t="shared" si="15"/>
        <v>0</v>
      </c>
      <c r="EI30" s="2377">
        <f t="shared" si="16"/>
        <v>0</v>
      </c>
      <c r="EJ30" s="2377">
        <f t="shared" si="17"/>
        <v>0</v>
      </c>
      <c r="EK30" s="2377">
        <f t="shared" si="18"/>
        <v>0</v>
      </c>
      <c r="EL30" s="2377">
        <f t="shared" si="19"/>
        <v>0</v>
      </c>
      <c r="EM30" s="2377">
        <f t="shared" si="4"/>
        <v>0</v>
      </c>
      <c r="EN30" s="2431">
        <v>2</v>
      </c>
      <c r="EO30" s="2432">
        <v>10</v>
      </c>
      <c r="EP30" s="2433">
        <f t="shared" si="20"/>
        <v>8</v>
      </c>
      <c r="EQ30" s="2431">
        <f t="shared" si="21"/>
        <v>4</v>
      </c>
      <c r="ER30" s="2437" t="str">
        <f t="shared" si="23"/>
        <v>ดีมาก</v>
      </c>
      <c r="ES30" s="2434">
        <f t="shared" ref="ES30:EU32" si="24">EN30</f>
        <v>2</v>
      </c>
      <c r="ET30" s="2435">
        <f t="shared" si="24"/>
        <v>10</v>
      </c>
      <c r="EU30" s="2436">
        <f t="shared" si="24"/>
        <v>8</v>
      </c>
      <c r="EV30" s="2434">
        <f>IF(EU30&gt;EX60,5,IF(EU30&gt;EW60,4,IF(EU30&gt;EV60,3,IF(EU30&gt;EU60,2,IF(EU30&gt;ET60,1,0)))))</f>
        <v>4</v>
      </c>
      <c r="EW30" s="2437" t="str">
        <f>IF(EV30=0,0,LOOKUP(EV30,$EQ$2:$EQ$6,$ER$2:$ER$6))</f>
        <v>ดีมาก</v>
      </c>
      <c r="EX30" s="2383"/>
      <c r="EY30" s="2383"/>
      <c r="EZ30" s="2383"/>
      <c r="FA30" s="2420">
        <v>13</v>
      </c>
      <c r="FC30" s="374"/>
      <c r="FD30" s="374"/>
      <c r="FE30" s="374"/>
      <c r="FF30" s="374"/>
      <c r="FG30" s="374"/>
      <c r="FH30" s="374"/>
      <c r="FI30" s="374"/>
      <c r="FJ30" s="374"/>
      <c r="FK30" s="374"/>
      <c r="FL30" s="374"/>
      <c r="FM30" s="374"/>
      <c r="FN30" s="374"/>
      <c r="FO30" s="374"/>
      <c r="FP30" s="374"/>
      <c r="FQ30" s="374"/>
      <c r="FR30" s="374"/>
      <c r="FS30" s="374"/>
      <c r="FT30" s="374"/>
      <c r="FU30" s="374"/>
      <c r="FV30" s="374"/>
      <c r="FW30" s="374"/>
      <c r="FX30" s="374"/>
      <c r="FY30" s="374"/>
      <c r="FZ30" s="374"/>
      <c r="GA30" s="374"/>
      <c r="GB30" s="374"/>
      <c r="GC30" s="374"/>
      <c r="GD30" s="374"/>
      <c r="GE30" s="374"/>
      <c r="GF30" s="374"/>
      <c r="GG30" s="374"/>
      <c r="GH30" s="374"/>
      <c r="GI30" s="374"/>
      <c r="GJ30" s="374"/>
      <c r="GK30" s="374"/>
    </row>
    <row r="31" spans="1:209" s="375" customFormat="1" ht="23.25" customHeight="1">
      <c r="A31" s="261" t="s">
        <v>1838</v>
      </c>
      <c r="B31" s="262"/>
      <c r="C31" s="3216">
        <f t="shared" si="22"/>
        <v>1</v>
      </c>
      <c r="D31" s="204"/>
      <c r="E31" s="207"/>
      <c r="F31" s="207"/>
      <c r="G31" s="207"/>
      <c r="H31" s="3220">
        <v>4</v>
      </c>
      <c r="I31" s="211"/>
      <c r="J31" s="211"/>
      <c r="K31" s="2438">
        <v>3</v>
      </c>
      <c r="L31" s="2439">
        <f t="shared" si="5"/>
        <v>2.4</v>
      </c>
      <c r="M31" s="3213">
        <f t="shared" si="6"/>
        <v>4</v>
      </c>
      <c r="N31" s="3213" t="str">
        <f t="shared" si="7"/>
        <v>ดีมาก</v>
      </c>
      <c r="O31" s="2376"/>
      <c r="P31" s="2376"/>
      <c r="Q31" s="204"/>
      <c r="R31" s="207"/>
      <c r="S31" s="207"/>
      <c r="T31" s="207"/>
      <c r="U31" s="3220">
        <v>4</v>
      </c>
      <c r="V31" s="211"/>
      <c r="W31" s="211"/>
      <c r="X31" s="2438">
        <v>2</v>
      </c>
      <c r="Y31" s="2439">
        <f t="shared" si="8"/>
        <v>1.6</v>
      </c>
      <c r="Z31" s="3213">
        <f t="shared" si="9"/>
        <v>4</v>
      </c>
      <c r="AA31" s="3213" t="str">
        <f t="shared" si="10"/>
        <v>ดีมาก</v>
      </c>
      <c r="AB31" s="2376"/>
      <c r="AC31" s="2376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76"/>
      <c r="AP31" s="2376"/>
      <c r="AQ31" s="238"/>
      <c r="AR31" s="238"/>
      <c r="AS31" s="238"/>
      <c r="AT31" s="238"/>
      <c r="AU31" s="238"/>
      <c r="AV31" s="238"/>
      <c r="AW31" s="238"/>
      <c r="AX31" s="238"/>
      <c r="AY31" s="238"/>
      <c r="AZ31" s="238"/>
      <c r="BA31" s="238"/>
      <c r="BB31" s="2376"/>
      <c r="BC31" s="2376"/>
      <c r="BD31" s="238"/>
      <c r="BE31" s="238"/>
      <c r="BF31" s="238"/>
      <c r="BG31" s="238"/>
      <c r="BH31" s="238"/>
      <c r="BI31" s="238"/>
      <c r="BJ31" s="238"/>
      <c r="BK31" s="238"/>
      <c r="BL31" s="238"/>
      <c r="BM31" s="238"/>
      <c r="BN31" s="238"/>
      <c r="BO31" s="2376"/>
      <c r="BP31" s="2376"/>
      <c r="BQ31" s="238"/>
      <c r="BR31" s="238"/>
      <c r="BS31" s="238"/>
      <c r="BT31" s="238"/>
      <c r="BU31" s="238"/>
      <c r="BV31" s="238"/>
      <c r="BW31" s="238"/>
      <c r="BX31" s="238"/>
      <c r="BY31" s="238"/>
      <c r="BZ31" s="238"/>
      <c r="CA31" s="238"/>
      <c r="CB31" s="2376"/>
      <c r="CC31" s="2376"/>
      <c r="CD31" s="238"/>
      <c r="CE31" s="238"/>
      <c r="CF31" s="238"/>
      <c r="CG31" s="238"/>
      <c r="CH31" s="238"/>
      <c r="CI31" s="238"/>
      <c r="CJ31" s="238"/>
      <c r="CK31" s="238"/>
      <c r="CL31" s="238"/>
      <c r="CM31" s="238"/>
      <c r="CN31" s="238"/>
      <c r="CO31" s="2376"/>
      <c r="CP31" s="2376"/>
      <c r="CQ31" s="238"/>
      <c r="CR31" s="238"/>
      <c r="CS31" s="238"/>
      <c r="CT31" s="238"/>
      <c r="CU31" s="238"/>
      <c r="CV31" s="238"/>
      <c r="CW31" s="238"/>
      <c r="CX31" s="238"/>
      <c r="CY31" s="238"/>
      <c r="CZ31" s="238"/>
      <c r="DA31" s="238"/>
      <c r="DB31" s="2376"/>
      <c r="DC31" s="2376"/>
      <c r="DD31" s="238"/>
      <c r="DE31" s="238"/>
      <c r="DF31" s="238"/>
      <c r="DG31" s="238"/>
      <c r="DH31" s="238"/>
      <c r="DI31" s="238"/>
      <c r="DJ31" s="238"/>
      <c r="DK31" s="238"/>
      <c r="DL31" s="238"/>
      <c r="DM31" s="238"/>
      <c r="DN31" s="238"/>
      <c r="DO31" s="2376"/>
      <c r="DP31" s="2376"/>
      <c r="DQ31" s="238"/>
      <c r="DR31" s="238"/>
      <c r="DS31" s="238"/>
      <c r="DT31" s="238"/>
      <c r="DU31" s="238"/>
      <c r="DV31" s="238"/>
      <c r="DW31" s="238"/>
      <c r="DX31" s="238"/>
      <c r="DY31" s="238"/>
      <c r="DZ31" s="238"/>
      <c r="EA31" s="238"/>
      <c r="EB31" s="2376"/>
      <c r="EC31" s="2376"/>
      <c r="ED31" s="2377">
        <f t="shared" si="11"/>
        <v>2.4</v>
      </c>
      <c r="EE31" s="2377">
        <f t="shared" si="12"/>
        <v>1.6</v>
      </c>
      <c r="EF31" s="2377">
        <f t="shared" si="13"/>
        <v>0</v>
      </c>
      <c r="EG31" s="2377">
        <f t="shared" si="14"/>
        <v>0</v>
      </c>
      <c r="EH31" s="2377">
        <f t="shared" si="15"/>
        <v>0</v>
      </c>
      <c r="EI31" s="2377">
        <f t="shared" si="16"/>
        <v>0</v>
      </c>
      <c r="EJ31" s="2377">
        <f t="shared" si="17"/>
        <v>0</v>
      </c>
      <c r="EK31" s="2377">
        <f t="shared" si="18"/>
        <v>0</v>
      </c>
      <c r="EL31" s="2377">
        <f t="shared" si="19"/>
        <v>0</v>
      </c>
      <c r="EM31" s="2377">
        <f t="shared" si="4"/>
        <v>0</v>
      </c>
      <c r="EN31" s="2440">
        <v>2</v>
      </c>
      <c r="EO31" s="2441">
        <v>5</v>
      </c>
      <c r="EP31" s="2442">
        <f t="shared" si="20"/>
        <v>4</v>
      </c>
      <c r="EQ31" s="2440">
        <f t="shared" si="21"/>
        <v>4</v>
      </c>
      <c r="ER31" s="3209" t="str">
        <f t="shared" si="23"/>
        <v>ดีมาก</v>
      </c>
      <c r="ES31" s="2440">
        <f t="shared" si="24"/>
        <v>2</v>
      </c>
      <c r="ET31" s="2443">
        <f t="shared" si="24"/>
        <v>5</v>
      </c>
      <c r="EU31" s="2444">
        <f t="shared" si="24"/>
        <v>4</v>
      </c>
      <c r="EV31" s="2440">
        <f>IF(EU31&gt;EX61,5,IF(EU31&gt;EW61,4,IF(EU31&gt;EV61,3,IF(EU31&gt;EU61,2,IF(EU31&gt;ET61,1,0)))))</f>
        <v>4</v>
      </c>
      <c r="EW31" s="3209" t="str">
        <f>IF(EV31=0,0,LOOKUP(EV31,$EQ$2:$EQ$6,$ER$2:$ER$6))</f>
        <v>ดีมาก</v>
      </c>
      <c r="EX31" s="2383"/>
      <c r="EY31" s="2383"/>
      <c r="EZ31" s="2383"/>
      <c r="FA31" s="2420">
        <v>14</v>
      </c>
      <c r="FC31" s="374"/>
      <c r="FD31" s="374"/>
      <c r="FE31" s="374"/>
      <c r="FF31" s="374"/>
      <c r="FG31" s="374"/>
      <c r="FH31" s="374"/>
      <c r="FI31" s="374"/>
      <c r="FJ31" s="374"/>
      <c r="FK31" s="374"/>
      <c r="FL31" s="374"/>
      <c r="FM31" s="374"/>
      <c r="FN31" s="374"/>
      <c r="FO31" s="374"/>
      <c r="FP31" s="374"/>
      <c r="FQ31" s="374"/>
      <c r="FR31" s="374"/>
      <c r="FS31" s="374"/>
      <c r="FT31" s="374"/>
      <c r="FU31" s="374"/>
      <c r="FV31" s="374"/>
      <c r="FW31" s="374"/>
      <c r="FX31" s="374"/>
      <c r="FY31" s="374"/>
      <c r="FZ31" s="374"/>
      <c r="GA31" s="374"/>
      <c r="GB31" s="374"/>
      <c r="GC31" s="374"/>
      <c r="GD31" s="374"/>
      <c r="GE31" s="374"/>
      <c r="GF31" s="374"/>
      <c r="GG31" s="374"/>
      <c r="GH31" s="374"/>
      <c r="GI31" s="374"/>
      <c r="GJ31" s="374"/>
      <c r="GK31" s="374"/>
    </row>
    <row r="32" spans="1:209" s="375" customFormat="1" ht="23.25" customHeight="1">
      <c r="A32" s="263" t="s">
        <v>1839</v>
      </c>
      <c r="B32" s="264"/>
      <c r="C32" s="3215">
        <f t="shared" si="22"/>
        <v>1</v>
      </c>
      <c r="D32" s="204"/>
      <c r="E32" s="207"/>
      <c r="F32" s="207"/>
      <c r="G32" s="207"/>
      <c r="H32" s="3220">
        <v>5</v>
      </c>
      <c r="I32" s="212"/>
      <c r="J32" s="212"/>
      <c r="K32" s="2445">
        <v>3</v>
      </c>
      <c r="L32" s="2446">
        <f t="shared" si="5"/>
        <v>3</v>
      </c>
      <c r="M32" s="3214">
        <f t="shared" si="6"/>
        <v>5</v>
      </c>
      <c r="N32" s="3214" t="str">
        <f t="shared" si="7"/>
        <v>ดีเยี่ยม</v>
      </c>
      <c r="O32" s="2376"/>
      <c r="P32" s="2376"/>
      <c r="Q32" s="204"/>
      <c r="R32" s="207"/>
      <c r="S32" s="207"/>
      <c r="T32" s="207"/>
      <c r="U32" s="3220">
        <v>4</v>
      </c>
      <c r="V32" s="212"/>
      <c r="W32" s="212"/>
      <c r="X32" s="2445">
        <v>2</v>
      </c>
      <c r="Y32" s="2446">
        <f t="shared" si="8"/>
        <v>1.6</v>
      </c>
      <c r="Z32" s="3214">
        <f t="shared" si="9"/>
        <v>4</v>
      </c>
      <c r="AA32" s="3214" t="str">
        <f t="shared" si="10"/>
        <v>ดีมาก</v>
      </c>
      <c r="AB32" s="2376"/>
      <c r="AC32" s="2376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76"/>
      <c r="AP32" s="2376"/>
      <c r="AQ32" s="238"/>
      <c r="AR32" s="238"/>
      <c r="AS32" s="238"/>
      <c r="AT32" s="238"/>
      <c r="AU32" s="238"/>
      <c r="AV32" s="238"/>
      <c r="AW32" s="238"/>
      <c r="AX32" s="238"/>
      <c r="AY32" s="238"/>
      <c r="AZ32" s="238"/>
      <c r="BA32" s="238"/>
      <c r="BB32" s="2376"/>
      <c r="BC32" s="2376"/>
      <c r="BD32" s="238"/>
      <c r="BE32" s="238"/>
      <c r="BF32" s="238"/>
      <c r="BG32" s="238"/>
      <c r="BH32" s="238"/>
      <c r="BI32" s="238"/>
      <c r="BJ32" s="238"/>
      <c r="BK32" s="238"/>
      <c r="BL32" s="238"/>
      <c r="BM32" s="238"/>
      <c r="BN32" s="238"/>
      <c r="BO32" s="2376"/>
      <c r="BP32" s="2376"/>
      <c r="BQ32" s="238"/>
      <c r="BR32" s="238"/>
      <c r="BS32" s="238"/>
      <c r="BT32" s="238"/>
      <c r="BU32" s="238"/>
      <c r="BV32" s="238"/>
      <c r="BW32" s="238"/>
      <c r="BX32" s="238"/>
      <c r="BY32" s="238"/>
      <c r="BZ32" s="238"/>
      <c r="CA32" s="238"/>
      <c r="CB32" s="2376"/>
      <c r="CC32" s="2376"/>
      <c r="CD32" s="238"/>
      <c r="CE32" s="238"/>
      <c r="CF32" s="238"/>
      <c r="CG32" s="238"/>
      <c r="CH32" s="238"/>
      <c r="CI32" s="238"/>
      <c r="CJ32" s="238"/>
      <c r="CK32" s="238"/>
      <c r="CL32" s="238"/>
      <c r="CM32" s="238"/>
      <c r="CN32" s="238"/>
      <c r="CO32" s="2376"/>
      <c r="CP32" s="2376"/>
      <c r="CQ32" s="238"/>
      <c r="CR32" s="238"/>
      <c r="CS32" s="238"/>
      <c r="CT32" s="238"/>
      <c r="CU32" s="238"/>
      <c r="CV32" s="238"/>
      <c r="CW32" s="238"/>
      <c r="CX32" s="238"/>
      <c r="CY32" s="238"/>
      <c r="CZ32" s="238"/>
      <c r="DA32" s="238"/>
      <c r="DB32" s="2376"/>
      <c r="DC32" s="2376"/>
      <c r="DD32" s="238"/>
      <c r="DE32" s="238"/>
      <c r="DF32" s="238"/>
      <c r="DG32" s="238"/>
      <c r="DH32" s="238"/>
      <c r="DI32" s="238"/>
      <c r="DJ32" s="238"/>
      <c r="DK32" s="238"/>
      <c r="DL32" s="238"/>
      <c r="DM32" s="238"/>
      <c r="DN32" s="238"/>
      <c r="DO32" s="2376"/>
      <c r="DP32" s="2376"/>
      <c r="DQ32" s="238"/>
      <c r="DR32" s="238"/>
      <c r="DS32" s="238"/>
      <c r="DT32" s="238"/>
      <c r="DU32" s="238"/>
      <c r="DV32" s="238"/>
      <c r="DW32" s="238"/>
      <c r="DX32" s="238"/>
      <c r="DY32" s="238"/>
      <c r="DZ32" s="238"/>
      <c r="EA32" s="238"/>
      <c r="EB32" s="2376"/>
      <c r="EC32" s="2376"/>
      <c r="ED32" s="2377">
        <f t="shared" si="11"/>
        <v>3</v>
      </c>
      <c r="EE32" s="2377">
        <f t="shared" si="12"/>
        <v>1.6</v>
      </c>
      <c r="EF32" s="2377">
        <f t="shared" si="13"/>
        <v>0</v>
      </c>
      <c r="EG32" s="2377">
        <f t="shared" si="14"/>
        <v>0</v>
      </c>
      <c r="EH32" s="2377">
        <f t="shared" si="15"/>
        <v>0</v>
      </c>
      <c r="EI32" s="2377">
        <f t="shared" si="16"/>
        <v>0</v>
      </c>
      <c r="EJ32" s="2377">
        <f t="shared" si="17"/>
        <v>0</v>
      </c>
      <c r="EK32" s="2377">
        <f t="shared" si="18"/>
        <v>0</v>
      </c>
      <c r="EL32" s="2377">
        <f t="shared" si="19"/>
        <v>0</v>
      </c>
      <c r="EM32" s="2377">
        <f t="shared" si="4"/>
        <v>0</v>
      </c>
      <c r="EN32" s="2447">
        <v>2</v>
      </c>
      <c r="EO32" s="2448">
        <v>5</v>
      </c>
      <c r="EP32" s="2449">
        <f t="shared" si="20"/>
        <v>4.5999999999999996</v>
      </c>
      <c r="EQ32" s="2447">
        <f t="shared" si="21"/>
        <v>5</v>
      </c>
      <c r="ER32" s="2453" t="str">
        <f t="shared" si="23"/>
        <v>ดีเยี่ยม</v>
      </c>
      <c r="ES32" s="2450">
        <f t="shared" si="24"/>
        <v>2</v>
      </c>
      <c r="ET32" s="2451">
        <f t="shared" si="24"/>
        <v>5</v>
      </c>
      <c r="EU32" s="2452">
        <f t="shared" si="24"/>
        <v>4.5999999999999996</v>
      </c>
      <c r="EV32" s="2450">
        <f>IF(EU32&gt;EX62,5,IF(EU32&gt;EW62,4,IF(EU32&gt;EV62,3,IF(EU32&gt;EU62,2,IF(EU32&gt;ET62,1,0)))))</f>
        <v>5</v>
      </c>
      <c r="EW32" s="2453" t="str">
        <f>IF(EV32=0,0,LOOKUP(EV32,$EQ$2:$EQ$6,$ER$2:$ER$6))</f>
        <v>ดีเยี่ยม</v>
      </c>
      <c r="EX32" s="2454"/>
      <c r="EY32" s="2454"/>
      <c r="EZ32" s="2454"/>
      <c r="FA32" s="2420">
        <v>15</v>
      </c>
      <c r="FC32" s="374"/>
      <c r="FD32" s="374"/>
      <c r="FE32" s="374"/>
      <c r="FF32" s="374"/>
      <c r="FG32" s="374"/>
      <c r="FH32" s="374"/>
      <c r="FI32" s="374"/>
      <c r="FJ32" s="374"/>
      <c r="FK32" s="374"/>
      <c r="FL32" s="374"/>
      <c r="FM32" s="374"/>
      <c r="FN32" s="374"/>
      <c r="FO32" s="374"/>
      <c r="FP32" s="374"/>
      <c r="FQ32" s="374"/>
      <c r="FR32" s="374"/>
      <c r="FS32" s="374"/>
      <c r="FT32" s="374"/>
      <c r="FU32" s="374"/>
      <c r="FV32" s="374"/>
      <c r="FW32" s="374"/>
      <c r="FX32" s="374"/>
      <c r="FY32" s="374"/>
      <c r="FZ32" s="374"/>
      <c r="GA32" s="374"/>
      <c r="GB32" s="374"/>
      <c r="GC32" s="374"/>
      <c r="GD32" s="374"/>
      <c r="GE32" s="374"/>
      <c r="GF32" s="374"/>
      <c r="GG32" s="374"/>
      <c r="GH32" s="374"/>
      <c r="GI32" s="374"/>
      <c r="GJ32" s="374"/>
      <c r="GK32" s="374"/>
    </row>
    <row r="33" spans="1:157" ht="21.75" customHeight="1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272"/>
    </row>
    <row r="34" spans="1:157" ht="23.25" customHeight="1">
      <c r="EO34" s="3234">
        <f>SUM(EO11:EO33)</f>
        <v>100</v>
      </c>
    </row>
    <row r="35" spans="1:157" ht="23.25" customHeight="1"/>
    <row r="36" spans="1:157" ht="23.25" customHeight="1"/>
    <row r="37" spans="1:157" ht="23.25" customHeight="1"/>
    <row r="38" spans="1:157" ht="23.25" customHeight="1"/>
    <row r="39" spans="1:157" ht="18" hidden="1" customHeight="1">
      <c r="D39" s="60" t="s">
        <v>898</v>
      </c>
      <c r="EH39" s="60" t="s">
        <v>745</v>
      </c>
    </row>
    <row r="40" spans="1:157" ht="18" hidden="1" customHeight="1">
      <c r="D40" s="60">
        <v>1</v>
      </c>
      <c r="E40" s="60">
        <v>2</v>
      </c>
      <c r="F40" s="60">
        <v>3</v>
      </c>
      <c r="G40" s="60">
        <v>4</v>
      </c>
      <c r="H40" s="60">
        <v>5</v>
      </c>
      <c r="I40" s="60">
        <v>1</v>
      </c>
      <c r="J40" s="60">
        <v>2</v>
      </c>
      <c r="K40" s="60">
        <v>3</v>
      </c>
      <c r="L40" s="60">
        <v>4</v>
      </c>
      <c r="M40" s="60">
        <v>5</v>
      </c>
      <c r="V40" s="60">
        <v>1</v>
      </c>
      <c r="W40" s="60">
        <v>2</v>
      </c>
      <c r="X40" s="60">
        <v>3</v>
      </c>
      <c r="Y40" s="60">
        <v>4</v>
      </c>
      <c r="Z40" s="60">
        <v>5</v>
      </c>
      <c r="AI40" s="60">
        <v>1</v>
      </c>
      <c r="AJ40" s="60">
        <v>2</v>
      </c>
      <c r="AK40" s="60">
        <v>3</v>
      </c>
      <c r="AL40" s="60">
        <v>4</v>
      </c>
      <c r="AM40" s="60">
        <v>5</v>
      </c>
      <c r="AV40" s="60">
        <v>1</v>
      </c>
      <c r="AW40" s="60">
        <v>2</v>
      </c>
      <c r="AX40" s="60">
        <v>3</v>
      </c>
      <c r="AY40" s="60">
        <v>4</v>
      </c>
      <c r="AZ40" s="60">
        <v>5</v>
      </c>
      <c r="BI40" s="60">
        <v>1</v>
      </c>
      <c r="BJ40" s="60">
        <v>2</v>
      </c>
      <c r="BK40" s="60">
        <v>3</v>
      </c>
      <c r="BL40" s="60">
        <v>4</v>
      </c>
      <c r="BM40" s="60">
        <v>5</v>
      </c>
      <c r="BV40" s="60">
        <v>1</v>
      </c>
      <c r="BW40" s="60">
        <v>2</v>
      </c>
      <c r="BX40" s="60">
        <v>3</v>
      </c>
      <c r="BY40" s="60">
        <v>4</v>
      </c>
      <c r="BZ40" s="60">
        <v>5</v>
      </c>
      <c r="CI40" s="129">
        <v>1</v>
      </c>
      <c r="CJ40" s="129">
        <v>2</v>
      </c>
      <c r="CK40" s="129">
        <v>3</v>
      </c>
      <c r="CL40" s="129">
        <v>4</v>
      </c>
      <c r="CM40" s="129">
        <v>5</v>
      </c>
      <c r="CN40" s="134"/>
      <c r="CV40" s="60">
        <v>1</v>
      </c>
      <c r="CW40" s="60">
        <v>2</v>
      </c>
      <c r="CX40" s="60">
        <v>3</v>
      </c>
      <c r="CY40" s="60">
        <v>4</v>
      </c>
      <c r="CZ40" s="60">
        <v>5</v>
      </c>
      <c r="DA40" s="134"/>
      <c r="DI40" s="60">
        <v>1</v>
      </c>
      <c r="DJ40" s="60">
        <v>2</v>
      </c>
      <c r="DK40" s="60">
        <v>3</v>
      </c>
      <c r="DL40" s="60">
        <v>4</v>
      </c>
      <c r="DM40" s="60">
        <v>5</v>
      </c>
      <c r="EH40" s="60">
        <v>1</v>
      </c>
      <c r="EI40" s="60">
        <v>2</v>
      </c>
      <c r="EJ40" s="60">
        <v>3</v>
      </c>
      <c r="EK40" s="60">
        <v>4</v>
      </c>
      <c r="EL40" s="60">
        <v>5</v>
      </c>
      <c r="EN40" s="60">
        <v>1</v>
      </c>
      <c r="EO40" s="60">
        <v>2</v>
      </c>
      <c r="EP40" s="60">
        <v>3</v>
      </c>
      <c r="EQ40" s="60">
        <v>4</v>
      </c>
      <c r="ER40" s="60">
        <v>5</v>
      </c>
      <c r="ET40" s="60">
        <v>1</v>
      </c>
      <c r="EU40" s="60">
        <v>2</v>
      </c>
      <c r="EV40" s="60">
        <v>3</v>
      </c>
      <c r="EW40" s="60">
        <v>4</v>
      </c>
      <c r="EX40" s="60">
        <v>5</v>
      </c>
    </row>
    <row r="41" spans="1:157" ht="18" hidden="1" customHeight="1">
      <c r="B41" s="60">
        <v>1</v>
      </c>
      <c r="C41" s="60">
        <v>0.5</v>
      </c>
      <c r="D41" s="60">
        <v>0.1</v>
      </c>
      <c r="E41" s="60">
        <v>0.24</v>
      </c>
      <c r="F41" s="60">
        <v>0.28999999999999998</v>
      </c>
      <c r="G41" s="60">
        <v>0.37</v>
      </c>
      <c r="H41" s="60">
        <v>0.44</v>
      </c>
      <c r="I41" s="130">
        <f>LOOKUP(N41,$C$41:$C$46,$D$41:$D$46)</f>
        <v>0.1</v>
      </c>
      <c r="J41" s="130">
        <f>LOOKUP(N41,$C$41:$C$46,$E$41:$E$46)</f>
        <v>0.24</v>
      </c>
      <c r="K41" s="130">
        <f>LOOKUP(N41,$C$41:$C$46,$F$41:$F$46)</f>
        <v>0.28999999999999998</v>
      </c>
      <c r="L41" s="130">
        <f>LOOKUP(N41,$C$41:$C$46,$G$41:$G$46)</f>
        <v>0.37</v>
      </c>
      <c r="M41" s="130">
        <f>LOOKUP(N41,$C$41:$C$46,$H$41:$H$46)</f>
        <v>0.44</v>
      </c>
      <c r="N41" s="134">
        <f>K11</f>
        <v>0.5</v>
      </c>
      <c r="V41" s="135">
        <f>LOOKUP(AA41,$C$41:$C$46,$D$41:$D$46)</f>
        <v>0.1</v>
      </c>
      <c r="W41" s="135">
        <f>LOOKUP(AA41,$C$41:$C$46,$E$41:$E$46)</f>
        <v>0.24</v>
      </c>
      <c r="X41" s="135">
        <f>LOOKUP(AA41,$C$41:$C$46,$F$41:$F$46)</f>
        <v>0.28999999999999998</v>
      </c>
      <c r="Y41" s="135">
        <f>LOOKUP(AA41,$C$41:$C$46,$G$41:$G$46)</f>
        <v>0.37</v>
      </c>
      <c r="Z41" s="135">
        <f>LOOKUP(AA41,$C$41:$C$46,$H$41:$H$46)</f>
        <v>0.44</v>
      </c>
      <c r="AA41" s="134">
        <f>X11</f>
        <v>0.5</v>
      </c>
      <c r="AI41" s="130">
        <f>LOOKUP(AN41,$C$41:$C$46,$D$41:$D$46)</f>
        <v>0.1</v>
      </c>
      <c r="AJ41" s="130">
        <f>LOOKUP(AN41,$C$41:$C$46,$E$41:$E$46)</f>
        <v>0.49</v>
      </c>
      <c r="AK41" s="130">
        <f>LOOKUP(AN41,$C$41:$C$46,$F$41:$F$46)</f>
        <v>0.59</v>
      </c>
      <c r="AL41" s="130">
        <f>LOOKUP(AN41,$C$41:$C$46,$G$41:$G$46)</f>
        <v>0.74</v>
      </c>
      <c r="AM41" s="130">
        <f>LOOKUP(AN41,$C$41:$C$46,$H$41:$H$46)</f>
        <v>0.89</v>
      </c>
      <c r="AN41" s="134">
        <f>AK11</f>
        <v>1</v>
      </c>
      <c r="AV41" s="88">
        <f>LOOKUP(BA41,$C$41:$C$46,$D$41:$D$46)</f>
        <v>0.1</v>
      </c>
      <c r="AW41" s="88">
        <f>LOOKUP(BA41,$C$41:$C$46,$E$41:$E$46)</f>
        <v>0.49</v>
      </c>
      <c r="AX41" s="88">
        <f>LOOKUP(BA41,$C$41:$C$46,$F$41:$F$46)</f>
        <v>0.59</v>
      </c>
      <c r="AY41" s="88">
        <f>LOOKUP(BA41,$C$41:$C$46,$G$41:$G$46)</f>
        <v>0.74</v>
      </c>
      <c r="AZ41" s="88">
        <f>LOOKUP(BA41,$C$41:$C$46,$H$41:$H$46)</f>
        <v>0.89</v>
      </c>
      <c r="BA41" s="134">
        <f>AX11</f>
        <v>1</v>
      </c>
      <c r="BI41" s="130">
        <f>LOOKUP(BN41,$C$41:$C$46,$D$41:$D$46)</f>
        <v>0.1</v>
      </c>
      <c r="BJ41" s="130">
        <f>LOOKUP(BN41,$C$41:$C$46,$E$41:$E$46)</f>
        <v>0.49</v>
      </c>
      <c r="BK41" s="130">
        <f>LOOKUP(BN41,$C$41:$C$46,$F$41:$F$46)</f>
        <v>0.59</v>
      </c>
      <c r="BL41" s="130">
        <f>LOOKUP(BN41,$C$41:$C$46,$G$41:$G$46)</f>
        <v>0.74</v>
      </c>
      <c r="BM41" s="130">
        <f>LOOKUP(BN41,$C$41:$C$46,$H$41:$H$46)</f>
        <v>0.89</v>
      </c>
      <c r="BN41" s="134">
        <f>BK11</f>
        <v>1</v>
      </c>
      <c r="BV41" s="88">
        <f>LOOKUP(CA41,$C$41:$C$46,$D$41:$D$46)</f>
        <v>0.1</v>
      </c>
      <c r="BW41" s="88">
        <f>LOOKUP(CA41,$C$41:$C$46,$E$41:$E$46)</f>
        <v>0.49</v>
      </c>
      <c r="BX41" s="88">
        <f>LOOKUP(CA41,$C$41:$C$46,$F$41:$F$46)</f>
        <v>0.59</v>
      </c>
      <c r="BY41" s="88">
        <f>LOOKUP(CA41,$C$41:$C$46,$G$41:$G$46)</f>
        <v>0.74</v>
      </c>
      <c r="BZ41" s="88">
        <f>LOOKUP(CA41,$C$41:$C$46,$H$41:$H$46)</f>
        <v>0.89</v>
      </c>
      <c r="CA41" s="134">
        <f>BX11</f>
        <v>1</v>
      </c>
      <c r="CN41" s="134">
        <f>CK11</f>
        <v>0</v>
      </c>
      <c r="DA41" s="134">
        <f>CX11</f>
        <v>0</v>
      </c>
      <c r="DN41" s="134">
        <f>DK11</f>
        <v>0</v>
      </c>
      <c r="EG41" s="60">
        <v>5</v>
      </c>
      <c r="EH41" s="60">
        <v>0</v>
      </c>
      <c r="EI41" s="60">
        <v>2.4900000000000002</v>
      </c>
      <c r="EJ41" s="60">
        <v>2.99</v>
      </c>
      <c r="EK41" s="60">
        <v>3.74</v>
      </c>
      <c r="EL41" s="60">
        <v>4.49</v>
      </c>
      <c r="EN41" s="131">
        <v>0.1</v>
      </c>
      <c r="EO41" s="131">
        <v>2.4900000000000002</v>
      </c>
      <c r="EP41" s="131">
        <v>2.99</v>
      </c>
      <c r="EQ41" s="131">
        <v>3.74</v>
      </c>
      <c r="ER41" s="131">
        <v>4.49</v>
      </c>
      <c r="ET41" s="131">
        <v>0.1</v>
      </c>
      <c r="EU41" s="131">
        <v>14.99</v>
      </c>
      <c r="EV41" s="131">
        <v>17.989999999999998</v>
      </c>
      <c r="EW41" s="131">
        <v>22.49</v>
      </c>
      <c r="EX41" s="131">
        <v>26.99</v>
      </c>
    </row>
    <row r="42" spans="1:157" ht="18" hidden="1" customHeight="1">
      <c r="B42" s="60">
        <v>2</v>
      </c>
      <c r="C42" s="60">
        <v>1</v>
      </c>
      <c r="D42" s="60">
        <v>0.1</v>
      </c>
      <c r="E42" s="60">
        <v>0.49</v>
      </c>
      <c r="F42" s="60">
        <v>0.59</v>
      </c>
      <c r="G42" s="60">
        <v>0.74</v>
      </c>
      <c r="H42" s="60">
        <v>0.89</v>
      </c>
      <c r="EG42" s="60">
        <v>10</v>
      </c>
      <c r="EH42" s="60">
        <v>0</v>
      </c>
      <c r="EI42" s="60">
        <v>4.99</v>
      </c>
      <c r="EJ42" s="60">
        <v>5.99</v>
      </c>
      <c r="EK42" s="60">
        <v>7.49</v>
      </c>
      <c r="EL42" s="60">
        <v>8.99</v>
      </c>
    </row>
    <row r="43" spans="1:157" ht="18" hidden="1" customHeight="1">
      <c r="B43" s="60">
        <v>3</v>
      </c>
      <c r="C43" s="60">
        <v>2</v>
      </c>
      <c r="D43" s="60">
        <v>0.1</v>
      </c>
      <c r="E43" s="60">
        <v>0.99</v>
      </c>
      <c r="F43" s="60">
        <v>1.19</v>
      </c>
      <c r="G43" s="60">
        <v>1.49</v>
      </c>
      <c r="H43" s="60">
        <v>1.79</v>
      </c>
      <c r="I43" s="130">
        <f>LOOKUP($N43,$C$41:$C$46,D$41:D$46)</f>
        <v>0.1</v>
      </c>
      <c r="J43" s="130">
        <f>LOOKUP($N43,$C$41:$C$46,E$41:E$46)</f>
        <v>0.99</v>
      </c>
      <c r="K43" s="130">
        <f>LOOKUP($N43,$C$41:$C$46,F$41:F$46)</f>
        <v>1.19</v>
      </c>
      <c r="L43" s="130">
        <f>LOOKUP($N43,$C$41:$C$46,G$41:G$46)</f>
        <v>1.49</v>
      </c>
      <c r="M43" s="130">
        <f>LOOKUP($N43,$C$41:$C$46,H$41:H$46)</f>
        <v>1.79</v>
      </c>
      <c r="N43" s="134">
        <f>K13</f>
        <v>2</v>
      </c>
      <c r="V43" s="135">
        <f>LOOKUP(AA43,$C$41:$C$46,$D$41:$D$46)</f>
        <v>0.1</v>
      </c>
      <c r="W43" s="135">
        <f>LOOKUP(AA43,$C$41:$C$46,$E$41:$E$46)</f>
        <v>0.24</v>
      </c>
      <c r="X43" s="135">
        <f>LOOKUP(AA43,$C$41:$C$46,$F$41:$F$46)</f>
        <v>0.28999999999999998</v>
      </c>
      <c r="Y43" s="135">
        <f>LOOKUP(AA43,$C$41:$C$46,$G$41:$G$46)</f>
        <v>0.37</v>
      </c>
      <c r="Z43" s="135">
        <f>LOOKUP(AA43,$C$41:$C$46,$H$41:$H$46)</f>
        <v>0.44</v>
      </c>
      <c r="AA43" s="134">
        <f>X13</f>
        <v>0.5</v>
      </c>
      <c r="AI43" s="130">
        <f>LOOKUP(AN43,$C$41:$C$46,$D$41:$D$46)</f>
        <v>0.1</v>
      </c>
      <c r="AJ43" s="130">
        <f>LOOKUP(AN43,$C$41:$C$46,$E$41:$E$46)</f>
        <v>0.49</v>
      </c>
      <c r="AK43" s="130">
        <f>LOOKUP(AN43,$C$41:$C$46,$F$41:$F$46)</f>
        <v>0.59</v>
      </c>
      <c r="AL43" s="130">
        <f>LOOKUP(AN43,$C$41:$C$46,$G$41:$G$46)</f>
        <v>0.74</v>
      </c>
      <c r="AM43" s="130">
        <f>LOOKUP(AN43,$C$41:$C$46,$H$41:$H$46)</f>
        <v>0.89</v>
      </c>
      <c r="AN43" s="134">
        <f>AK13</f>
        <v>1</v>
      </c>
      <c r="AV43" s="88">
        <f>LOOKUP(BA43,$C$41:$C$46,$D$41:$D$46)</f>
        <v>0.1</v>
      </c>
      <c r="AW43" s="88">
        <f>LOOKUP(BA43,$C$41:$C$46,$E$41:$E$46)</f>
        <v>0.49</v>
      </c>
      <c r="AX43" s="88">
        <f>LOOKUP(BA43,$C$41:$C$46,$F$41:$F$46)</f>
        <v>0.59</v>
      </c>
      <c r="AY43" s="88">
        <f>LOOKUP(BA43,$C$41:$C$46,$G$41:$G$46)</f>
        <v>0.74</v>
      </c>
      <c r="AZ43" s="88">
        <f>LOOKUP(BA43,$C$41:$C$46,$H$41:$H$46)</f>
        <v>0.89</v>
      </c>
      <c r="BA43" s="134">
        <f>AX13</f>
        <v>1</v>
      </c>
      <c r="BN43" s="134">
        <f>BK13</f>
        <v>0</v>
      </c>
      <c r="CA43" s="134">
        <f>BX13</f>
        <v>0</v>
      </c>
      <c r="CN43" s="134">
        <f>CK13</f>
        <v>0</v>
      </c>
      <c r="DA43" s="134">
        <f>CX13</f>
        <v>0</v>
      </c>
      <c r="DN43" s="134">
        <f>DK13</f>
        <v>0</v>
      </c>
      <c r="EG43" s="60">
        <v>30</v>
      </c>
      <c r="EH43" s="60">
        <v>0</v>
      </c>
      <c r="EI43" s="60">
        <v>14.99</v>
      </c>
      <c r="EJ43" s="60">
        <v>17.989999999999998</v>
      </c>
      <c r="EK43" s="60">
        <v>22.49</v>
      </c>
      <c r="EL43" s="60">
        <v>26.99</v>
      </c>
      <c r="EN43" s="131">
        <v>0.1</v>
      </c>
      <c r="EO43" s="131">
        <v>2.4900000000000002</v>
      </c>
      <c r="EP43" s="131">
        <v>2.99</v>
      </c>
      <c r="EQ43" s="131">
        <v>3.74</v>
      </c>
      <c r="ER43" s="131">
        <v>4.49</v>
      </c>
    </row>
    <row r="44" spans="1:157" ht="18" hidden="1" customHeight="1">
      <c r="B44" s="60">
        <v>4</v>
      </c>
      <c r="C44" s="60">
        <v>3</v>
      </c>
      <c r="D44" s="60">
        <v>0.1</v>
      </c>
      <c r="E44" s="60">
        <v>0.6</v>
      </c>
      <c r="F44" s="60">
        <v>1.2</v>
      </c>
      <c r="G44" s="60">
        <v>1.8</v>
      </c>
      <c r="H44" s="60">
        <v>2.4</v>
      </c>
      <c r="EG44" s="60">
        <v>50</v>
      </c>
      <c r="EH44" s="60">
        <v>0</v>
      </c>
      <c r="EI44" s="60">
        <v>24.99</v>
      </c>
      <c r="EJ44" s="60">
        <v>29.99</v>
      </c>
      <c r="EK44" s="60">
        <v>37.49</v>
      </c>
      <c r="EL44" s="60">
        <v>44.99</v>
      </c>
    </row>
    <row r="45" spans="1:157" ht="18" hidden="1" customHeight="1">
      <c r="B45" s="60">
        <v>5</v>
      </c>
      <c r="C45" s="60">
        <v>4</v>
      </c>
      <c r="D45" s="60">
        <v>0.1</v>
      </c>
      <c r="E45" s="60">
        <v>0.8</v>
      </c>
      <c r="F45" s="60">
        <v>1.6</v>
      </c>
      <c r="G45" s="60">
        <v>2.4</v>
      </c>
      <c r="H45" s="60">
        <v>3.2</v>
      </c>
      <c r="I45" s="130">
        <f>LOOKUP($N45,$C$41:$C$46,D$41:D$46)</f>
        <v>0.1</v>
      </c>
      <c r="J45" s="130">
        <f>LOOKUP($N45,$C$41:$C$46,E$41:E$46)</f>
        <v>0.99</v>
      </c>
      <c r="K45" s="130">
        <f>LOOKUP($N45,$C$41:$C$46,F$41:F$46)</f>
        <v>1.19</v>
      </c>
      <c r="L45" s="130">
        <f>LOOKUP($N45,$C$41:$C$46,G$41:G$46)</f>
        <v>1.49</v>
      </c>
      <c r="M45" s="130">
        <f>LOOKUP($N45,$C$41:$C$46,H$41:H$46)</f>
        <v>1.79</v>
      </c>
      <c r="N45" s="134">
        <f>K15</f>
        <v>2</v>
      </c>
      <c r="V45" s="135">
        <f>LOOKUP(AA45,$C$41:$C$46,$D$41:$D$46)</f>
        <v>0.1</v>
      </c>
      <c r="W45" s="135">
        <f>LOOKUP(AA45,$C$41:$C$46,$E$41:$E$46)</f>
        <v>0.24</v>
      </c>
      <c r="X45" s="135">
        <f>LOOKUP(AA45,$C$41:$C$46,$F$41:$F$46)</f>
        <v>0.28999999999999998</v>
      </c>
      <c r="Y45" s="135">
        <f>LOOKUP(AA45,$C$41:$C$46,$G$41:$G$46)</f>
        <v>0.37</v>
      </c>
      <c r="Z45" s="135">
        <f>LOOKUP(AA45,$C$41:$C$46,$H$41:$H$46)</f>
        <v>0.44</v>
      </c>
      <c r="AA45" s="134">
        <f>X15</f>
        <v>0.5</v>
      </c>
      <c r="AI45" s="130">
        <f>LOOKUP(AN45,$C$41:$C$46,$D$41:$D$46)</f>
        <v>0.1</v>
      </c>
      <c r="AJ45" s="130">
        <f>LOOKUP(AN45,$C$41:$C$46,$E$41:$E$46)</f>
        <v>0.49</v>
      </c>
      <c r="AK45" s="130">
        <f>LOOKUP(AN45,$C$41:$C$46,$F$41:$F$46)</f>
        <v>0.59</v>
      </c>
      <c r="AL45" s="130">
        <f>LOOKUP(AN45,$C$41:$C$46,$G$41:$G$46)</f>
        <v>0.74</v>
      </c>
      <c r="AM45" s="130">
        <f>LOOKUP(AN45,$C$41:$C$46,$H$41:$H$46)</f>
        <v>0.89</v>
      </c>
      <c r="AN45" s="134">
        <f>AK15</f>
        <v>1</v>
      </c>
      <c r="AV45" s="88">
        <f>LOOKUP(BA45,$C$41:$C$46,$D$41:$D$46)</f>
        <v>0.1</v>
      </c>
      <c r="AW45" s="88">
        <f>LOOKUP(BA45,$C$41:$C$46,$E$41:$E$46)</f>
        <v>0.49</v>
      </c>
      <c r="AX45" s="88">
        <f>LOOKUP(BA45,$C$41:$C$46,$F$41:$F$46)</f>
        <v>0.59</v>
      </c>
      <c r="AY45" s="88">
        <f>LOOKUP(BA45,$C$41:$C$46,$G$41:$G$46)</f>
        <v>0.74</v>
      </c>
      <c r="AZ45" s="88">
        <f>LOOKUP(BA45,$C$41:$C$46,$H$41:$H$46)</f>
        <v>0.89</v>
      </c>
      <c r="BA45" s="134">
        <f>AX15</f>
        <v>1</v>
      </c>
      <c r="BN45" s="134">
        <f>BK15</f>
        <v>0</v>
      </c>
      <c r="CA45" s="134">
        <f>BX15</f>
        <v>0</v>
      </c>
      <c r="CN45" s="134">
        <f>CK15</f>
        <v>0</v>
      </c>
      <c r="DA45" s="134">
        <f>CX15</f>
        <v>0</v>
      </c>
      <c r="DN45" s="134">
        <f>DK15</f>
        <v>0</v>
      </c>
      <c r="EG45" s="60">
        <v>100</v>
      </c>
      <c r="EH45" s="60">
        <v>0</v>
      </c>
      <c r="EI45" s="60">
        <v>49.99</v>
      </c>
      <c r="EJ45" s="60">
        <v>59.99</v>
      </c>
      <c r="EK45" s="60">
        <v>74.989999999999995</v>
      </c>
      <c r="EL45" s="60">
        <v>89.99</v>
      </c>
      <c r="EN45" s="131">
        <v>0.1</v>
      </c>
      <c r="EO45" s="131">
        <v>2.4900000000000002</v>
      </c>
      <c r="EP45" s="131">
        <v>2.99</v>
      </c>
      <c r="EQ45" s="131">
        <v>3.74</v>
      </c>
      <c r="ER45" s="131">
        <v>4.49</v>
      </c>
    </row>
    <row r="46" spans="1:157" ht="18" hidden="1" customHeight="1">
      <c r="B46" s="60">
        <v>6</v>
      </c>
      <c r="C46" s="60">
        <v>5</v>
      </c>
      <c r="D46" s="60">
        <v>0.1</v>
      </c>
      <c r="E46" s="60">
        <v>1</v>
      </c>
      <c r="F46" s="60">
        <v>2</v>
      </c>
      <c r="G46" s="60">
        <v>3</v>
      </c>
      <c r="H46" s="60">
        <v>4</v>
      </c>
    </row>
    <row r="47" spans="1:157" ht="18" hidden="1" customHeight="1">
      <c r="I47" s="130">
        <f>LOOKUP($N47,$C$41:$C$46,D$41:D$46)</f>
        <v>0.1</v>
      </c>
      <c r="J47" s="130">
        <f>LOOKUP($N47,$C$41:$C$46,E$41:E$46)</f>
        <v>0.99</v>
      </c>
      <c r="K47" s="130">
        <f>LOOKUP($N47,$C$41:$C$46,F$41:F$46)</f>
        <v>1.19</v>
      </c>
      <c r="L47" s="130">
        <f>LOOKUP($N47,$C$41:$C$46,G$41:G$46)</f>
        <v>1.49</v>
      </c>
      <c r="M47" s="130">
        <f>LOOKUP($N47,$C$41:$C$46,H$41:H$46)</f>
        <v>1.79</v>
      </c>
      <c r="N47" s="134">
        <f>K17</f>
        <v>2</v>
      </c>
      <c r="V47" s="135">
        <f>LOOKUP(AA47,$C$41:$C$46,$D$41:$D$46)</f>
        <v>0.1</v>
      </c>
      <c r="W47" s="135">
        <f>LOOKUP(AA47,$C$41:$C$46,$E$41:$E$46)</f>
        <v>0.24</v>
      </c>
      <c r="X47" s="135">
        <f>LOOKUP(AA47,$C$41:$C$46,$F$41:$F$46)</f>
        <v>0.28999999999999998</v>
      </c>
      <c r="Y47" s="135">
        <f>LOOKUP(AA47,$C$41:$C$46,$G$41:$G$46)</f>
        <v>0.37</v>
      </c>
      <c r="Z47" s="135">
        <f>LOOKUP(AA47,$C$41:$C$46,$H$41:$H$46)</f>
        <v>0.44</v>
      </c>
      <c r="AA47" s="134">
        <f>X17</f>
        <v>0.5</v>
      </c>
      <c r="AI47" s="130">
        <f>LOOKUP(AN47,$C$41:$C$46,$D$41:$D$46)</f>
        <v>0.1</v>
      </c>
      <c r="AJ47" s="130">
        <f>LOOKUP(AN47,$C$41:$C$46,$E$41:$E$46)</f>
        <v>0.49</v>
      </c>
      <c r="AK47" s="130">
        <f>LOOKUP(AN47,$C$41:$C$46,$F$41:$F$46)</f>
        <v>0.59</v>
      </c>
      <c r="AL47" s="130">
        <f>LOOKUP(AN47,$C$41:$C$46,$G$41:$G$46)</f>
        <v>0.74</v>
      </c>
      <c r="AM47" s="130">
        <f>LOOKUP(AN47,$C$41:$C$46,$H$41:$H$46)</f>
        <v>0.89</v>
      </c>
      <c r="AN47" s="134">
        <f>AK17</f>
        <v>1</v>
      </c>
      <c r="AV47" s="88">
        <f>LOOKUP(BA47,$C$41:$C$46,$D$41:$D$46)</f>
        <v>0.1</v>
      </c>
      <c r="AW47" s="88">
        <f>LOOKUP(BA47,$C$41:$C$46,$E$41:$E$46)</f>
        <v>0.49</v>
      </c>
      <c r="AX47" s="88">
        <f>LOOKUP(BA47,$C$41:$C$46,$F$41:$F$46)</f>
        <v>0.59</v>
      </c>
      <c r="AY47" s="88">
        <f>LOOKUP(BA47,$C$41:$C$46,$G$41:$G$46)</f>
        <v>0.74</v>
      </c>
      <c r="AZ47" s="88">
        <f>LOOKUP(BA47,$C$41:$C$46,$H$41:$H$46)</f>
        <v>0.89</v>
      </c>
      <c r="BA47" s="134">
        <f>AX17</f>
        <v>1</v>
      </c>
      <c r="BN47" s="134">
        <f>BK17</f>
        <v>0</v>
      </c>
      <c r="CA47" s="134">
        <f>BX17</f>
        <v>0</v>
      </c>
      <c r="CN47" s="134">
        <f>CK17</f>
        <v>0</v>
      </c>
      <c r="DA47" s="134">
        <f>CX17</f>
        <v>0</v>
      </c>
      <c r="DN47" s="134">
        <f>DK17</f>
        <v>0</v>
      </c>
      <c r="EN47" s="131">
        <v>0.1</v>
      </c>
      <c r="EO47" s="131">
        <v>2.4900000000000002</v>
      </c>
      <c r="EP47" s="131">
        <v>2.99</v>
      </c>
      <c r="EQ47" s="131">
        <v>3.74</v>
      </c>
      <c r="ER47" s="131">
        <v>4.49</v>
      </c>
    </row>
    <row r="48" spans="1:157" ht="18" hidden="1" customHeight="1"/>
    <row r="49" spans="9:154" ht="18" hidden="1" customHeight="1">
      <c r="N49" s="134">
        <f>K19</f>
        <v>1</v>
      </c>
      <c r="V49" s="135">
        <f>LOOKUP(AA49,$C$41:$C$46,$D$41:$D$46)</f>
        <v>0.1</v>
      </c>
      <c r="W49" s="135">
        <f>LOOKUP(AA49,$C$41:$C$46,$E$41:$E$46)</f>
        <v>0.49</v>
      </c>
      <c r="X49" s="135">
        <f>LOOKUP(AA49,$C$41:$C$46,$F$41:$F$46)</f>
        <v>0.59</v>
      </c>
      <c r="Y49" s="135">
        <f>LOOKUP(AA49,$C$41:$C$46,$G$41:$G$46)</f>
        <v>0.74</v>
      </c>
      <c r="Z49" s="135">
        <f>LOOKUP(AA49,$C$41:$C$46,$H$41:$H$46)</f>
        <v>0.89</v>
      </c>
      <c r="AA49" s="134">
        <f>X19</f>
        <v>1</v>
      </c>
      <c r="AI49" s="130">
        <f>LOOKUP(AN49,$C$41:$C$46,$D$41:$D$46)</f>
        <v>0.1</v>
      </c>
      <c r="AJ49" s="130">
        <f>LOOKUP(AN49,$C$41:$C$46,$E$41:$E$46)</f>
        <v>0.99</v>
      </c>
      <c r="AK49" s="130">
        <f>LOOKUP(AN49,$C$41:$C$46,$F$41:$F$46)</f>
        <v>1.19</v>
      </c>
      <c r="AL49" s="130">
        <f>LOOKUP(AN49,$C$41:$C$46,$G$41:$G$46)</f>
        <v>1.49</v>
      </c>
      <c r="AM49" s="130">
        <f>LOOKUP(AN49,$C$41:$C$46,$H$41:$H$46)</f>
        <v>1.79</v>
      </c>
      <c r="AN49" s="134">
        <f>AK19</f>
        <v>2</v>
      </c>
      <c r="BA49" s="134">
        <f>AX19</f>
        <v>1</v>
      </c>
      <c r="BN49" s="134">
        <f>BK19</f>
        <v>0</v>
      </c>
      <c r="CA49" s="134">
        <f>BX19</f>
        <v>0</v>
      </c>
      <c r="CN49" s="134">
        <f>CK19</f>
        <v>0</v>
      </c>
      <c r="DA49" s="134">
        <f>CX19</f>
        <v>0</v>
      </c>
      <c r="DN49" s="134">
        <f>DK19</f>
        <v>0</v>
      </c>
      <c r="EN49" s="131">
        <v>0.1</v>
      </c>
      <c r="EO49" s="131">
        <v>2.4900000000000002</v>
      </c>
      <c r="EP49" s="131">
        <v>2.99</v>
      </c>
      <c r="EQ49" s="131">
        <v>3.74</v>
      </c>
      <c r="ER49" s="131">
        <v>4.49</v>
      </c>
    </row>
    <row r="50" spans="9:154" ht="18" hidden="1" customHeight="1"/>
    <row r="51" spans="9:154" ht="18" hidden="1" customHeight="1">
      <c r="I51" s="130">
        <f>LOOKUP($N51,$C$41:$C$46,D$41:D$46)</f>
        <v>0.1</v>
      </c>
      <c r="J51" s="130">
        <f>LOOKUP($N51,$C$41:$C$46,E$41:E$46)</f>
        <v>0.99</v>
      </c>
      <c r="K51" s="130">
        <f>LOOKUP($N51,$C$41:$C$46,F$41:F$46)</f>
        <v>1.19</v>
      </c>
      <c r="L51" s="130">
        <f>LOOKUP($N51,$C$41:$C$46,G$41:G$46)</f>
        <v>1.49</v>
      </c>
      <c r="M51" s="130">
        <f>LOOKUP($N51,$C$41:$C$46,H$41:H$46)</f>
        <v>1.79</v>
      </c>
      <c r="N51" s="134">
        <f>K21</f>
        <v>2</v>
      </c>
      <c r="V51" s="135">
        <f>LOOKUP(AA51,$C$41:$C$46,$D$41:$D$46)</f>
        <v>0.1</v>
      </c>
      <c r="W51" s="135">
        <f>LOOKUP(AA51,$C$41:$C$46,$E$41:$E$46)</f>
        <v>0.24</v>
      </c>
      <c r="X51" s="135">
        <f>LOOKUP(AA51,$C$41:$C$46,$F$41:$F$46)</f>
        <v>0.28999999999999998</v>
      </c>
      <c r="Y51" s="135">
        <f>LOOKUP(AA51,$C$41:$C$46,$G$41:$G$46)</f>
        <v>0.37</v>
      </c>
      <c r="Z51" s="135">
        <f>LOOKUP(AA51,$C$41:$C$46,$H$41:$H$46)</f>
        <v>0.44</v>
      </c>
      <c r="AA51" s="134">
        <f>X21</f>
        <v>0.5</v>
      </c>
      <c r="AI51" s="130">
        <f>LOOKUP(AN51,$C$41:$C$46,$D$41:$D$46)</f>
        <v>0.1</v>
      </c>
      <c r="AJ51" s="130">
        <f>LOOKUP(AN51,$C$41:$C$46,$E$41:$E$46)</f>
        <v>0.49</v>
      </c>
      <c r="AK51" s="130">
        <f>LOOKUP(AN51,$C$41:$C$46,$F$41:$F$46)</f>
        <v>0.59</v>
      </c>
      <c r="AL51" s="130">
        <f>LOOKUP(AN51,$C$41:$C$46,$G$41:$G$46)</f>
        <v>0.74</v>
      </c>
      <c r="AM51" s="130">
        <f>LOOKUP(AN51,$C$41:$C$46,$H$41:$H$46)</f>
        <v>0.89</v>
      </c>
      <c r="AN51" s="134">
        <f>AK21</f>
        <v>1</v>
      </c>
      <c r="AV51" s="88">
        <f>LOOKUP(BA51,$C$41:$C$46,$D$41:$D$46)</f>
        <v>0.1</v>
      </c>
      <c r="AW51" s="88">
        <f>LOOKUP(BA51,$C$41:$C$46,$E$41:$E$46)</f>
        <v>0.49</v>
      </c>
      <c r="AX51" s="88">
        <f>LOOKUP(BA51,$C$41:$C$46,$F$41:$F$46)</f>
        <v>0.59</v>
      </c>
      <c r="AY51" s="88">
        <f>LOOKUP(BA51,$C$41:$C$46,$G$41:$G$46)</f>
        <v>0.74</v>
      </c>
      <c r="AZ51" s="88">
        <f>LOOKUP(BA51,$C$41:$C$46,$H$41:$H$46)</f>
        <v>0.89</v>
      </c>
      <c r="BA51" s="134">
        <f>AX21</f>
        <v>1</v>
      </c>
      <c r="BN51" s="134">
        <f>BK21</f>
        <v>0</v>
      </c>
      <c r="CA51" s="134">
        <f>BX21</f>
        <v>0</v>
      </c>
      <c r="CN51" s="134">
        <f>CK21</f>
        <v>0</v>
      </c>
      <c r="DA51" s="134">
        <f>CX21</f>
        <v>0</v>
      </c>
      <c r="DN51" s="134">
        <f>DK21</f>
        <v>0</v>
      </c>
      <c r="EN51" s="131">
        <v>0.1</v>
      </c>
      <c r="EO51" s="131">
        <v>2.4900000000000002</v>
      </c>
      <c r="EP51" s="131">
        <v>2.99</v>
      </c>
      <c r="EQ51" s="131">
        <v>3.74</v>
      </c>
      <c r="ER51" s="131">
        <v>4.49</v>
      </c>
    </row>
    <row r="52" spans="9:154" ht="18" hidden="1" customHeight="1"/>
    <row r="53" spans="9:154" ht="18" hidden="1" customHeight="1">
      <c r="I53" s="130">
        <f>LOOKUP($N53,$C$41:$C$46,D$41:D$46)</f>
        <v>0.1</v>
      </c>
      <c r="J53" s="130">
        <f>LOOKUP($N53,$C$41:$C$46,E$41:E$46)</f>
        <v>0.49</v>
      </c>
      <c r="K53" s="130">
        <f>LOOKUP($N53,$C$41:$C$46,F$41:F$46)</f>
        <v>0.59</v>
      </c>
      <c r="L53" s="130">
        <f>LOOKUP($N53,$C$41:$C$46,G$41:G$46)</f>
        <v>0.74</v>
      </c>
      <c r="M53" s="130">
        <f>LOOKUP($N53,$C$41:$C$46,H$41:H$46)</f>
        <v>0.89</v>
      </c>
      <c r="N53" s="134">
        <f>K23</f>
        <v>1</v>
      </c>
      <c r="V53" s="135">
        <f>LOOKUP(AA53,$C$41:$C$46,$D$41:$D$46)</f>
        <v>0.1</v>
      </c>
      <c r="W53" s="135">
        <f>LOOKUP(AA53,$C$41:$C$46,$E$41:$E$46)</f>
        <v>0.49</v>
      </c>
      <c r="X53" s="135">
        <f>LOOKUP(AA53,$C$41:$C$46,$F$41:$F$46)</f>
        <v>0.59</v>
      </c>
      <c r="Y53" s="135">
        <f>LOOKUP(AA53,$C$41:$C$46,$G$41:$G$46)</f>
        <v>0.74</v>
      </c>
      <c r="Z53" s="135">
        <f>LOOKUP(AA53,$C$41:$C$46,$H$41:$H$46)</f>
        <v>0.89</v>
      </c>
      <c r="AA53" s="134">
        <f>X23</f>
        <v>1</v>
      </c>
      <c r="AI53" s="130">
        <f>LOOKUP(AN53,$C$41:$C$46,$D$41:$D$46)</f>
        <v>0.1</v>
      </c>
      <c r="AJ53" s="130">
        <f>LOOKUP(AN53,$C$41:$C$46,$E$41:$E$46)</f>
        <v>0.99</v>
      </c>
      <c r="AK53" s="130">
        <f>LOOKUP(AN53,$C$41:$C$46,$F$41:$F$46)</f>
        <v>1.19</v>
      </c>
      <c r="AL53" s="130">
        <f>LOOKUP(AN53,$C$41:$C$46,$G$41:$G$46)</f>
        <v>1.49</v>
      </c>
      <c r="AM53" s="130">
        <f>LOOKUP(AN53,$C$41:$C$46,$H$41:$H$46)</f>
        <v>1.79</v>
      </c>
      <c r="AN53" s="134">
        <f>AK23</f>
        <v>2</v>
      </c>
      <c r="AV53" s="88">
        <f>LOOKUP(BA53,$C$41:$C$46,$D$41:$D$46)</f>
        <v>0.1</v>
      </c>
      <c r="AW53" s="88">
        <f>LOOKUP(BA53,$C$41:$C$46,$E$41:$E$46)</f>
        <v>0.49</v>
      </c>
      <c r="AX53" s="88">
        <f>LOOKUP(BA53,$C$41:$C$46,$F$41:$F$46)</f>
        <v>0.59</v>
      </c>
      <c r="AY53" s="88">
        <f>LOOKUP(BA53,$C$41:$C$46,$G$41:$G$46)</f>
        <v>0.74</v>
      </c>
      <c r="AZ53" s="88">
        <f>LOOKUP(BA53,$C$41:$C$46,$H$41:$H$46)</f>
        <v>0.89</v>
      </c>
      <c r="BA53" s="134">
        <f>AX23</f>
        <v>1</v>
      </c>
      <c r="BI53" s="130">
        <f>LOOKUP(BN53,$C$41:$C$46,$D$41:$D$46)</f>
        <v>0.1</v>
      </c>
      <c r="BJ53" s="130">
        <f>LOOKUP(BN53,$C$41:$C$46,$E$41:$E$46)</f>
        <v>0.49</v>
      </c>
      <c r="BK53" s="130">
        <f>LOOKUP(BN53,$C$41:$C$46,$F$41:$F$46)</f>
        <v>0.59</v>
      </c>
      <c r="BL53" s="130">
        <f>LOOKUP(BN53,$C$41:$C$46,$G$41:$G$46)</f>
        <v>0.74</v>
      </c>
      <c r="BM53" s="130">
        <f>LOOKUP(BN53,$C$41:$C$46,$H$41:$H$46)</f>
        <v>0.89</v>
      </c>
      <c r="BN53" s="134">
        <f>BK23</f>
        <v>1</v>
      </c>
      <c r="BV53" s="61">
        <v>0.1</v>
      </c>
      <c r="BW53" s="88">
        <v>0.49</v>
      </c>
      <c r="BX53" s="88">
        <v>0.59</v>
      </c>
      <c r="BY53" s="88">
        <v>0.74</v>
      </c>
      <c r="BZ53" s="88">
        <v>0.89</v>
      </c>
      <c r="CA53" s="134">
        <f>BX23</f>
        <v>1</v>
      </c>
      <c r="CI53" s="61">
        <v>0.1</v>
      </c>
      <c r="CJ53" s="130">
        <v>0.49</v>
      </c>
      <c r="CK53" s="130">
        <v>0.59</v>
      </c>
      <c r="CL53" s="130">
        <v>0.74</v>
      </c>
      <c r="CM53" s="130">
        <v>0.89</v>
      </c>
      <c r="CN53" s="134">
        <f>CK23</f>
        <v>1</v>
      </c>
      <c r="CV53" s="61">
        <v>0.1</v>
      </c>
      <c r="CW53" s="88">
        <v>0.49</v>
      </c>
      <c r="CX53" s="88">
        <v>0.59</v>
      </c>
      <c r="CY53" s="88">
        <v>0.74</v>
      </c>
      <c r="CZ53" s="88">
        <v>0.89</v>
      </c>
      <c r="DA53" s="134">
        <f>CX23</f>
        <v>1</v>
      </c>
      <c r="DI53" s="61">
        <v>0.1</v>
      </c>
      <c r="DJ53" s="130">
        <v>0.49</v>
      </c>
      <c r="DK53" s="130">
        <v>0.59</v>
      </c>
      <c r="DL53" s="130">
        <v>0.74</v>
      </c>
      <c r="DM53" s="130">
        <v>0.89</v>
      </c>
      <c r="DN53" s="134">
        <f>DK23</f>
        <v>1</v>
      </c>
      <c r="EN53" s="3233">
        <v>0.1</v>
      </c>
      <c r="EO53" s="132">
        <v>4.99</v>
      </c>
      <c r="EP53" s="132">
        <v>5.99</v>
      </c>
      <c r="EQ53" s="132">
        <v>7.49</v>
      </c>
      <c r="ER53" s="132">
        <v>8.99</v>
      </c>
      <c r="ET53" s="3233">
        <v>0.1</v>
      </c>
      <c r="EU53" s="132">
        <v>24.99</v>
      </c>
      <c r="EV53" s="132">
        <v>29.99</v>
      </c>
      <c r="EW53" s="132">
        <v>37.49</v>
      </c>
      <c r="EX53" s="132">
        <v>44.99</v>
      </c>
    </row>
    <row r="54" spans="9:154" ht="18" hidden="1" customHeight="1">
      <c r="N54" s="134"/>
      <c r="AA54" s="134"/>
      <c r="AN54" s="134"/>
      <c r="BA54" s="134"/>
      <c r="BN54" s="134"/>
      <c r="CA54" s="134"/>
      <c r="CN54" s="134"/>
      <c r="DA54" s="134"/>
      <c r="DN54" s="134"/>
    </row>
    <row r="55" spans="9:154" ht="18" hidden="1" customHeight="1">
      <c r="N55" s="134">
        <f>K25</f>
        <v>1</v>
      </c>
      <c r="AA55" s="134">
        <f>X25</f>
        <v>2</v>
      </c>
      <c r="AN55" s="134">
        <f>AK25</f>
        <v>2</v>
      </c>
      <c r="BA55" s="134">
        <f>AX25</f>
        <v>2</v>
      </c>
      <c r="BN55" s="134">
        <f>BK25</f>
        <v>1</v>
      </c>
      <c r="CA55" s="134">
        <f>BX25</f>
        <v>2</v>
      </c>
      <c r="CN55" s="134">
        <f>CK25</f>
        <v>0</v>
      </c>
      <c r="DA55" s="134">
        <f>CX25</f>
        <v>0</v>
      </c>
      <c r="DN55" s="134">
        <f>DK25</f>
        <v>0</v>
      </c>
      <c r="EN55" s="3233">
        <v>0.1</v>
      </c>
      <c r="EO55" s="132">
        <v>4.99</v>
      </c>
      <c r="EP55" s="132">
        <v>5.99</v>
      </c>
      <c r="EQ55" s="132">
        <v>7.49</v>
      </c>
      <c r="ER55" s="132">
        <v>8.99</v>
      </c>
    </row>
    <row r="56" spans="9:154" ht="18" hidden="1" customHeight="1">
      <c r="N56" s="134">
        <f t="shared" ref="N56:N62" si="25">K26</f>
        <v>2</v>
      </c>
      <c r="AA56" s="134">
        <f t="shared" ref="AA56:AA62" si="26">X26</f>
        <v>1</v>
      </c>
      <c r="AN56" s="134">
        <f t="shared" ref="AN56:AN62" si="27">AK26</f>
        <v>2</v>
      </c>
      <c r="BA56" s="134">
        <f t="shared" ref="BA56:BA62" si="28">AX26</f>
        <v>0</v>
      </c>
      <c r="BN56" s="134">
        <f t="shared" ref="BN56:BN62" si="29">BK26</f>
        <v>0</v>
      </c>
      <c r="CA56" s="134">
        <f t="shared" ref="CA56:CA62" si="30">BX26</f>
        <v>0</v>
      </c>
      <c r="CN56" s="134">
        <f t="shared" ref="CN56:CN62" si="31">CK26</f>
        <v>0</v>
      </c>
      <c r="DA56" s="134">
        <f t="shared" ref="DA56:DA62" si="32">CX26</f>
        <v>0</v>
      </c>
      <c r="DN56" s="134">
        <f t="shared" ref="DN56:DN62" si="33">DK26</f>
        <v>0</v>
      </c>
      <c r="EN56" s="3233">
        <v>0.1</v>
      </c>
      <c r="EO56" s="132">
        <v>2.4900000000000002</v>
      </c>
      <c r="EP56" s="132">
        <v>2.99</v>
      </c>
      <c r="EQ56" s="132">
        <v>3.74</v>
      </c>
      <c r="ER56" s="132">
        <v>4.49</v>
      </c>
    </row>
    <row r="57" spans="9:154" ht="18" hidden="1" customHeight="1">
      <c r="N57" s="134">
        <f t="shared" si="25"/>
        <v>2</v>
      </c>
      <c r="AA57" s="134">
        <f t="shared" si="26"/>
        <v>2</v>
      </c>
      <c r="AN57" s="134">
        <f t="shared" si="27"/>
        <v>1</v>
      </c>
      <c r="BA57" s="134">
        <f t="shared" si="28"/>
        <v>1</v>
      </c>
      <c r="BN57" s="134">
        <f t="shared" si="29"/>
        <v>2</v>
      </c>
      <c r="CA57" s="134">
        <f t="shared" si="30"/>
        <v>2</v>
      </c>
      <c r="CN57" s="134">
        <f t="shared" si="31"/>
        <v>0</v>
      </c>
      <c r="DA57" s="134">
        <f t="shared" si="32"/>
        <v>0</v>
      </c>
      <c r="DN57" s="134">
        <f t="shared" si="33"/>
        <v>0</v>
      </c>
      <c r="EN57" s="3233">
        <v>0.1</v>
      </c>
      <c r="EO57" s="132">
        <v>4.99</v>
      </c>
      <c r="EP57" s="132">
        <v>5.99</v>
      </c>
      <c r="EQ57" s="132">
        <v>7.49</v>
      </c>
      <c r="ER57" s="132">
        <v>8.99</v>
      </c>
    </row>
    <row r="58" spans="9:154" ht="18" hidden="1" customHeight="1">
      <c r="N58" s="134">
        <f t="shared" si="25"/>
        <v>4</v>
      </c>
      <c r="AA58" s="134">
        <f t="shared" si="26"/>
        <v>3</v>
      </c>
      <c r="AN58" s="134">
        <f t="shared" si="27"/>
        <v>3</v>
      </c>
      <c r="BA58" s="134">
        <f t="shared" si="28"/>
        <v>0</v>
      </c>
      <c r="BN58" s="134">
        <f t="shared" si="29"/>
        <v>0</v>
      </c>
      <c r="CA58" s="134">
        <f t="shared" si="30"/>
        <v>0</v>
      </c>
      <c r="CN58" s="134">
        <f t="shared" si="31"/>
        <v>0</v>
      </c>
      <c r="DA58" s="134">
        <f t="shared" si="32"/>
        <v>0</v>
      </c>
      <c r="DN58" s="134">
        <f t="shared" si="33"/>
        <v>0</v>
      </c>
      <c r="EN58" s="3233">
        <v>0.1</v>
      </c>
      <c r="EO58" s="132">
        <v>4.99</v>
      </c>
      <c r="EP58" s="132">
        <v>5.99</v>
      </c>
      <c r="EQ58" s="132">
        <v>7.49</v>
      </c>
      <c r="ER58" s="132">
        <v>8.99</v>
      </c>
    </row>
    <row r="59" spans="9:154" ht="18" hidden="1" customHeight="1">
      <c r="N59" s="134">
        <f t="shared" si="25"/>
        <v>1</v>
      </c>
      <c r="AA59" s="134">
        <f t="shared" si="26"/>
        <v>1</v>
      </c>
      <c r="AN59" s="134">
        <f t="shared" si="27"/>
        <v>1</v>
      </c>
      <c r="BA59" s="134">
        <f t="shared" si="28"/>
        <v>0.5</v>
      </c>
      <c r="BN59" s="134">
        <f t="shared" si="29"/>
        <v>0.5</v>
      </c>
      <c r="CA59" s="134">
        <f t="shared" si="30"/>
        <v>1</v>
      </c>
      <c r="CN59" s="134">
        <f t="shared" si="31"/>
        <v>0</v>
      </c>
      <c r="DA59" s="134">
        <f t="shared" si="32"/>
        <v>0</v>
      </c>
      <c r="DN59" s="134">
        <f t="shared" si="33"/>
        <v>0</v>
      </c>
      <c r="EN59" s="3233">
        <v>0.1</v>
      </c>
      <c r="EO59" s="132">
        <v>2.4900000000000002</v>
      </c>
      <c r="EP59" s="132">
        <v>2.99</v>
      </c>
      <c r="EQ59" s="132">
        <v>3.74</v>
      </c>
      <c r="ER59" s="132">
        <v>4.49</v>
      </c>
    </row>
    <row r="60" spans="9:154" ht="18" hidden="1" customHeight="1">
      <c r="N60" s="134">
        <f t="shared" si="25"/>
        <v>5</v>
      </c>
      <c r="AA60" s="134">
        <f t="shared" si="26"/>
        <v>5</v>
      </c>
      <c r="AN60" s="134">
        <f t="shared" si="27"/>
        <v>0</v>
      </c>
      <c r="BA60" s="134">
        <f t="shared" si="28"/>
        <v>0</v>
      </c>
      <c r="BN60" s="134">
        <f t="shared" si="29"/>
        <v>0</v>
      </c>
      <c r="CA60" s="134">
        <f t="shared" si="30"/>
        <v>0</v>
      </c>
      <c r="CN60" s="134">
        <f t="shared" si="31"/>
        <v>0</v>
      </c>
      <c r="DA60" s="134">
        <f t="shared" si="32"/>
        <v>0</v>
      </c>
      <c r="DN60" s="134">
        <f t="shared" si="33"/>
        <v>0</v>
      </c>
      <c r="EN60" s="3233">
        <v>0.1</v>
      </c>
      <c r="EO60" s="142">
        <v>4.99</v>
      </c>
      <c r="EP60" s="142">
        <v>5.99</v>
      </c>
      <c r="EQ60" s="142">
        <v>7.49</v>
      </c>
      <c r="ER60" s="142">
        <v>8.99</v>
      </c>
      <c r="ET60" s="3233">
        <v>0.1</v>
      </c>
      <c r="EU60" s="142">
        <v>4.99</v>
      </c>
      <c r="EV60" s="142">
        <v>5.99</v>
      </c>
      <c r="EW60" s="142">
        <v>7.49</v>
      </c>
      <c r="EX60" s="142">
        <v>8.99</v>
      </c>
    </row>
    <row r="61" spans="9:154" ht="18" hidden="1" customHeight="1">
      <c r="N61" s="134">
        <f t="shared" si="25"/>
        <v>3</v>
      </c>
      <c r="AA61" s="134">
        <f t="shared" si="26"/>
        <v>2</v>
      </c>
      <c r="AN61" s="134">
        <f t="shared" si="27"/>
        <v>0</v>
      </c>
      <c r="BA61" s="134">
        <f t="shared" si="28"/>
        <v>0</v>
      </c>
      <c r="BN61" s="134">
        <f t="shared" si="29"/>
        <v>0</v>
      </c>
      <c r="CA61" s="134">
        <f t="shared" si="30"/>
        <v>0</v>
      </c>
      <c r="CN61" s="134">
        <f t="shared" si="31"/>
        <v>0</v>
      </c>
      <c r="DA61" s="134">
        <f t="shared" si="32"/>
        <v>0</v>
      </c>
      <c r="DN61" s="134">
        <f t="shared" si="33"/>
        <v>0</v>
      </c>
      <c r="EN61" s="3233">
        <v>0.1</v>
      </c>
      <c r="EO61" s="143">
        <v>2.4900000000000002</v>
      </c>
      <c r="EP61" s="143">
        <v>2.99</v>
      </c>
      <c r="EQ61" s="143">
        <v>3.74</v>
      </c>
      <c r="ER61" s="143">
        <v>4.49</v>
      </c>
      <c r="ET61" s="3233">
        <v>0.1</v>
      </c>
      <c r="EU61" s="143">
        <v>2.4900000000000002</v>
      </c>
      <c r="EV61" s="143">
        <v>2.99</v>
      </c>
      <c r="EW61" s="143">
        <v>3.74</v>
      </c>
      <c r="EX61" s="143">
        <v>4.49</v>
      </c>
    </row>
    <row r="62" spans="9:154" ht="18" hidden="1" customHeight="1">
      <c r="N62" s="134">
        <f t="shared" si="25"/>
        <v>3</v>
      </c>
      <c r="AA62" s="134">
        <f t="shared" si="26"/>
        <v>2</v>
      </c>
      <c r="AN62" s="134">
        <f t="shared" si="27"/>
        <v>0</v>
      </c>
      <c r="BA62" s="134">
        <f t="shared" si="28"/>
        <v>0</v>
      </c>
      <c r="BN62" s="134">
        <f t="shared" si="29"/>
        <v>0</v>
      </c>
      <c r="CA62" s="134">
        <f t="shared" si="30"/>
        <v>0</v>
      </c>
      <c r="CN62" s="134">
        <f t="shared" si="31"/>
        <v>0</v>
      </c>
      <c r="DA62" s="134">
        <f t="shared" si="32"/>
        <v>0</v>
      </c>
      <c r="DN62" s="134">
        <f t="shared" si="33"/>
        <v>0</v>
      </c>
      <c r="EN62" s="3233">
        <v>0.1</v>
      </c>
      <c r="EO62" s="144">
        <v>2.4900000000000002</v>
      </c>
      <c r="EP62" s="144">
        <v>2.99</v>
      </c>
      <c r="EQ62" s="144">
        <v>3.74</v>
      </c>
      <c r="ER62" s="144">
        <v>4.49</v>
      </c>
      <c r="ET62" s="3233">
        <v>0.1</v>
      </c>
      <c r="EU62" s="144">
        <v>2.4900000000000002</v>
      </c>
      <c r="EV62" s="144">
        <v>2.99</v>
      </c>
      <c r="EW62" s="144">
        <v>3.74</v>
      </c>
      <c r="EX62" s="144">
        <v>4.49</v>
      </c>
    </row>
    <row r="63" spans="9:154" ht="18" hidden="1" customHeight="1"/>
    <row r="64" spans="9:154" ht="18" hidden="1" customHeight="1">
      <c r="ET64" s="61">
        <v>0.1</v>
      </c>
      <c r="EU64" s="62">
        <v>49.99</v>
      </c>
      <c r="EV64" s="62">
        <v>59.99</v>
      </c>
      <c r="EW64" s="62">
        <v>74.989999999999995</v>
      </c>
      <c r="EX64" s="62">
        <v>89.99</v>
      </c>
    </row>
    <row r="65" spans="1:79" ht="18" hidden="1" customHeight="1"/>
    <row r="66" spans="1:79" ht="18" hidden="1" customHeight="1"/>
    <row r="71" spans="1:79" s="153" customFormat="1" ht="21" customHeight="1">
      <c r="A71" s="3477"/>
      <c r="C71" s="155"/>
      <c r="D71" s="152"/>
      <c r="E71" s="152"/>
      <c r="F71" s="152"/>
      <c r="G71" s="152"/>
      <c r="H71" s="152"/>
      <c r="I71" s="3479"/>
      <c r="J71" s="3476"/>
      <c r="K71" s="3482"/>
      <c r="L71" s="3476"/>
      <c r="M71" s="3480"/>
      <c r="N71" s="3480"/>
      <c r="Q71" s="152"/>
      <c r="R71" s="152"/>
      <c r="S71" s="152"/>
      <c r="T71" s="152"/>
      <c r="U71" s="152"/>
      <c r="V71" s="3480"/>
      <c r="W71" s="3476"/>
      <c r="X71" s="3480"/>
      <c r="Y71" s="3476"/>
      <c r="Z71" s="3480"/>
      <c r="AA71" s="3480"/>
      <c r="AD71" s="152"/>
      <c r="AE71" s="152"/>
      <c r="AF71" s="152"/>
      <c r="AG71" s="152"/>
      <c r="AH71" s="152"/>
      <c r="AI71" s="3480"/>
      <c r="AJ71" s="3476"/>
      <c r="AK71" s="3482"/>
      <c r="AL71" s="3476"/>
      <c r="AM71" s="3480"/>
      <c r="AN71" s="3480"/>
      <c r="AQ71" s="152"/>
      <c r="AR71" s="152"/>
      <c r="AS71" s="152"/>
      <c r="AT71" s="152"/>
      <c r="AU71" s="152"/>
      <c r="AV71" s="3480"/>
      <c r="AW71" s="3480"/>
      <c r="AX71" s="3482"/>
      <c r="AY71" s="3480"/>
      <c r="AZ71" s="3480"/>
      <c r="BA71" s="3480"/>
      <c r="BD71" s="152"/>
      <c r="BE71" s="152"/>
      <c r="BF71" s="152"/>
      <c r="BG71" s="152"/>
      <c r="BH71" s="152"/>
      <c r="BI71" s="3480"/>
      <c r="BJ71" s="3480"/>
      <c r="BK71" s="3482"/>
      <c r="BL71" s="3480"/>
      <c r="BM71" s="3480"/>
      <c r="BN71" s="3480"/>
      <c r="BQ71" s="152"/>
      <c r="BR71" s="152"/>
      <c r="BS71" s="152"/>
      <c r="BT71" s="152"/>
      <c r="BU71" s="152"/>
      <c r="BV71" s="3480"/>
      <c r="BW71" s="3480"/>
      <c r="BX71" s="3482"/>
      <c r="BY71" s="3480"/>
      <c r="BZ71" s="3480"/>
      <c r="CA71" s="3480"/>
    </row>
    <row r="72" spans="1:79" s="153" customFormat="1" ht="21" customHeight="1">
      <c r="A72" s="3478"/>
      <c r="C72" s="155"/>
      <c r="D72" s="152"/>
      <c r="E72" s="152"/>
      <c r="F72" s="152"/>
      <c r="G72" s="152"/>
      <c r="H72" s="152"/>
      <c r="I72" s="3479"/>
      <c r="J72" s="3483"/>
      <c r="K72" s="3484"/>
      <c r="L72" s="3483"/>
      <c r="M72" s="3481"/>
      <c r="N72" s="3481"/>
      <c r="Q72" s="152"/>
      <c r="R72" s="152"/>
      <c r="S72" s="152"/>
      <c r="T72" s="152"/>
      <c r="U72" s="152"/>
      <c r="V72" s="3480"/>
      <c r="W72" s="3476"/>
      <c r="X72" s="3480"/>
      <c r="Y72" s="3476"/>
      <c r="Z72" s="3480"/>
      <c r="AA72" s="3480"/>
      <c r="AD72" s="152"/>
      <c r="AE72" s="152"/>
      <c r="AF72" s="152"/>
      <c r="AG72" s="152"/>
      <c r="AH72" s="152"/>
      <c r="AI72" s="3480"/>
      <c r="AJ72" s="3476"/>
      <c r="AK72" s="3482"/>
      <c r="AL72" s="3476"/>
      <c r="AM72" s="3480"/>
      <c r="AN72" s="3480"/>
      <c r="AQ72" s="152"/>
      <c r="AR72" s="152"/>
      <c r="AS72" s="152"/>
      <c r="AT72" s="152"/>
      <c r="AU72" s="152"/>
      <c r="AV72" s="3480"/>
      <c r="AW72" s="3480"/>
      <c r="AX72" s="3482"/>
      <c r="AY72" s="3480"/>
      <c r="AZ72" s="3480"/>
      <c r="BA72" s="3480"/>
      <c r="BD72" s="152"/>
      <c r="BE72" s="152"/>
      <c r="BF72" s="152"/>
      <c r="BG72" s="152"/>
      <c r="BH72" s="152"/>
      <c r="BI72" s="3480"/>
      <c r="BJ72" s="3480"/>
      <c r="BK72" s="3482"/>
      <c r="BL72" s="3480"/>
      <c r="BM72" s="3480"/>
      <c r="BN72" s="3480"/>
      <c r="BQ72" s="152"/>
      <c r="BR72" s="152"/>
      <c r="BS72" s="152"/>
      <c r="BT72" s="152"/>
      <c r="BU72" s="152"/>
      <c r="BV72" s="3480"/>
      <c r="BW72" s="3480"/>
      <c r="BX72" s="3482"/>
      <c r="BY72" s="3480"/>
      <c r="BZ72" s="3480"/>
      <c r="CA72" s="3480"/>
    </row>
    <row r="73" spans="1:79" s="153" customFormat="1" ht="21" customHeight="1">
      <c r="A73" s="3477"/>
      <c r="C73" s="155"/>
      <c r="D73" s="152"/>
      <c r="E73" s="152"/>
      <c r="F73" s="152"/>
      <c r="G73" s="152"/>
      <c r="H73" s="152"/>
      <c r="I73" s="3479"/>
      <c r="J73" s="3480"/>
      <c r="K73" s="3482"/>
      <c r="L73" s="3480"/>
      <c r="M73" s="3480"/>
      <c r="N73" s="3480"/>
      <c r="Q73" s="152"/>
      <c r="R73" s="152"/>
      <c r="S73" s="152"/>
      <c r="T73" s="152"/>
      <c r="U73" s="152"/>
      <c r="V73" s="3480"/>
      <c r="W73" s="3476"/>
      <c r="X73" s="3480"/>
      <c r="Y73" s="3476"/>
      <c r="Z73" s="3480"/>
      <c r="AA73" s="3480"/>
      <c r="AD73" s="152"/>
      <c r="AE73" s="152"/>
      <c r="AF73" s="152"/>
      <c r="AG73" s="152"/>
      <c r="AH73" s="152"/>
      <c r="AI73" s="3480"/>
      <c r="AJ73" s="3476"/>
      <c r="AK73" s="3482"/>
      <c r="AL73" s="3476"/>
      <c r="AM73" s="3480"/>
      <c r="AN73" s="3480"/>
      <c r="AQ73" s="152"/>
      <c r="AR73" s="152"/>
      <c r="AS73" s="152"/>
      <c r="AT73" s="152"/>
      <c r="AU73" s="152"/>
      <c r="AV73" s="3480"/>
      <c r="AW73" s="3480"/>
      <c r="AX73" s="3482"/>
      <c r="AY73" s="3480"/>
      <c r="AZ73" s="3480"/>
      <c r="BA73" s="3480"/>
      <c r="BD73" s="152"/>
      <c r="BE73" s="152"/>
      <c r="BF73" s="152"/>
      <c r="BG73" s="152"/>
      <c r="BH73" s="152"/>
      <c r="BQ73" s="152"/>
      <c r="BR73" s="152"/>
      <c r="BS73" s="152"/>
      <c r="BT73" s="152"/>
      <c r="BU73" s="152"/>
    </row>
    <row r="74" spans="1:79" s="153" customFormat="1" ht="21" customHeight="1">
      <c r="A74" s="3478"/>
      <c r="C74" s="155"/>
      <c r="D74" s="152"/>
      <c r="E74" s="152"/>
      <c r="F74" s="152"/>
      <c r="G74" s="152"/>
      <c r="H74" s="152"/>
      <c r="I74" s="3479"/>
      <c r="J74" s="3481"/>
      <c r="K74" s="3482"/>
      <c r="L74" s="3481"/>
      <c r="M74" s="3481"/>
      <c r="N74" s="3481"/>
      <c r="Q74" s="152"/>
      <c r="R74" s="152"/>
      <c r="S74" s="152"/>
      <c r="T74" s="152"/>
      <c r="U74" s="152"/>
      <c r="V74" s="3480"/>
      <c r="W74" s="3476"/>
      <c r="X74" s="3480"/>
      <c r="Y74" s="3476"/>
      <c r="Z74" s="3480"/>
      <c r="AA74" s="3480"/>
      <c r="AD74" s="152"/>
      <c r="AE74" s="152"/>
      <c r="AF74" s="152"/>
      <c r="AG74" s="152"/>
      <c r="AH74" s="152"/>
      <c r="AI74" s="3480"/>
      <c r="AJ74" s="3476"/>
      <c r="AK74" s="3482"/>
      <c r="AL74" s="3476"/>
      <c r="AM74" s="3480"/>
      <c r="AN74" s="3480"/>
      <c r="AQ74" s="152"/>
      <c r="AR74" s="152"/>
      <c r="AS74" s="152"/>
      <c r="AT74" s="152"/>
      <c r="AU74" s="152"/>
      <c r="AV74" s="3480"/>
      <c r="AW74" s="3480"/>
      <c r="AX74" s="3482"/>
      <c r="AY74" s="3480"/>
      <c r="AZ74" s="3480"/>
      <c r="BA74" s="3480"/>
      <c r="BD74" s="152"/>
      <c r="BE74" s="152"/>
      <c r="BF74" s="152"/>
      <c r="BG74" s="152"/>
      <c r="BH74" s="152"/>
      <c r="BQ74" s="152"/>
      <c r="BR74" s="152"/>
      <c r="BS74" s="152"/>
      <c r="BT74" s="152"/>
      <c r="BU74" s="152"/>
    </row>
    <row r="75" spans="1:79" s="153" customFormat="1" ht="21" customHeight="1">
      <c r="A75" s="3477"/>
      <c r="C75" s="155"/>
      <c r="D75" s="152"/>
      <c r="E75" s="152"/>
      <c r="F75" s="152"/>
      <c r="G75" s="152"/>
      <c r="H75" s="152"/>
      <c r="I75" s="3479"/>
      <c r="J75" s="3476"/>
      <c r="K75" s="3482"/>
      <c r="L75" s="3476"/>
      <c r="M75" s="3480"/>
      <c r="N75" s="3480"/>
      <c r="Q75" s="152"/>
      <c r="R75" s="152"/>
      <c r="S75" s="152"/>
      <c r="T75" s="152"/>
      <c r="U75" s="152"/>
      <c r="V75" s="3480"/>
      <c r="W75" s="3476"/>
      <c r="X75" s="3480"/>
      <c r="Y75" s="3476"/>
      <c r="Z75" s="3480"/>
      <c r="AA75" s="3480"/>
      <c r="AD75" s="152"/>
      <c r="AE75" s="152"/>
      <c r="AF75" s="152"/>
      <c r="AG75" s="152"/>
      <c r="AH75" s="152"/>
      <c r="AI75" s="3480"/>
      <c r="AJ75" s="3476"/>
      <c r="AK75" s="3482"/>
      <c r="AL75" s="3476"/>
      <c r="AM75" s="3480"/>
      <c r="AN75" s="3480"/>
      <c r="AQ75" s="152"/>
      <c r="AR75" s="152"/>
      <c r="AS75" s="152"/>
      <c r="AT75" s="152"/>
      <c r="AU75" s="152"/>
      <c r="AV75" s="3480"/>
      <c r="AW75" s="3480"/>
      <c r="AX75" s="3482"/>
      <c r="AY75" s="3480"/>
      <c r="AZ75" s="3480"/>
      <c r="BA75" s="3480"/>
      <c r="BD75" s="152"/>
      <c r="BE75" s="152"/>
      <c r="BF75" s="152"/>
      <c r="BG75" s="152"/>
      <c r="BH75" s="152"/>
      <c r="BQ75" s="152"/>
      <c r="BR75" s="152"/>
      <c r="BS75" s="152"/>
      <c r="BT75" s="152"/>
      <c r="BU75" s="152"/>
    </row>
    <row r="76" spans="1:79" s="153" customFormat="1" ht="21" customHeight="1">
      <c r="A76" s="3478"/>
      <c r="C76" s="155"/>
      <c r="D76" s="152"/>
      <c r="E76" s="152"/>
      <c r="F76" s="152"/>
      <c r="G76" s="152"/>
      <c r="H76" s="152"/>
      <c r="I76" s="3479"/>
      <c r="J76" s="3483"/>
      <c r="K76" s="3482"/>
      <c r="L76" s="3483"/>
      <c r="M76" s="3481"/>
      <c r="N76" s="3481"/>
      <c r="Q76" s="152"/>
      <c r="R76" s="152"/>
      <c r="S76" s="152"/>
      <c r="T76" s="152"/>
      <c r="U76" s="152"/>
      <c r="V76" s="3480"/>
      <c r="W76" s="3476"/>
      <c r="X76" s="3480"/>
      <c r="Y76" s="3476"/>
      <c r="Z76" s="3480"/>
      <c r="AA76" s="3480"/>
      <c r="AD76" s="152"/>
      <c r="AE76" s="152"/>
      <c r="AF76" s="152"/>
      <c r="AG76" s="152"/>
      <c r="AH76" s="152"/>
      <c r="AI76" s="3480"/>
      <c r="AJ76" s="3476"/>
      <c r="AK76" s="3482"/>
      <c r="AL76" s="3476"/>
      <c r="AM76" s="3480"/>
      <c r="AN76" s="3480"/>
      <c r="AQ76" s="152"/>
      <c r="AR76" s="152"/>
      <c r="AS76" s="152"/>
      <c r="AT76" s="152"/>
      <c r="AU76" s="152"/>
      <c r="AV76" s="3480"/>
      <c r="AW76" s="3480"/>
      <c r="AX76" s="3482"/>
      <c r="AY76" s="3480"/>
      <c r="AZ76" s="3480"/>
      <c r="BA76" s="3480"/>
      <c r="BD76" s="152"/>
      <c r="BE76" s="152"/>
      <c r="BF76" s="152"/>
      <c r="BG76" s="152"/>
      <c r="BH76" s="152"/>
      <c r="BQ76" s="152"/>
      <c r="BR76" s="152"/>
      <c r="BS76" s="152"/>
      <c r="BT76" s="152"/>
      <c r="BU76" s="152"/>
    </row>
    <row r="77" spans="1:79" s="153" customFormat="1" ht="21" customHeight="1">
      <c r="A77" s="3477"/>
      <c r="C77" s="155"/>
      <c r="D77" s="152"/>
      <c r="E77" s="152"/>
      <c r="F77" s="152"/>
      <c r="G77" s="152"/>
      <c r="H77" s="152"/>
      <c r="I77" s="3479"/>
      <c r="J77" s="3480"/>
      <c r="K77" s="3482"/>
      <c r="L77" s="3480"/>
      <c r="M77" s="3480"/>
      <c r="N77" s="3480"/>
      <c r="Q77" s="152"/>
      <c r="R77" s="152"/>
      <c r="S77" s="152"/>
      <c r="T77" s="152"/>
      <c r="U77" s="152"/>
      <c r="V77" s="3480"/>
      <c r="W77" s="3476"/>
      <c r="X77" s="3480"/>
      <c r="Y77" s="3476"/>
      <c r="Z77" s="3480"/>
      <c r="AA77" s="3480"/>
      <c r="AD77" s="152"/>
      <c r="AE77" s="152"/>
      <c r="AF77" s="152"/>
      <c r="AG77" s="152"/>
      <c r="AH77" s="152"/>
      <c r="AI77" s="3480"/>
      <c r="AJ77" s="3476"/>
      <c r="AK77" s="3482"/>
      <c r="AL77" s="3476"/>
      <c r="AM77" s="3480"/>
      <c r="AN77" s="3480"/>
      <c r="AQ77" s="152"/>
      <c r="AR77" s="152"/>
      <c r="AS77" s="152"/>
      <c r="AT77" s="152"/>
      <c r="AU77" s="152"/>
      <c r="AV77" s="3480"/>
      <c r="AW77" s="3480"/>
      <c r="AX77" s="3482"/>
      <c r="AY77" s="3480"/>
      <c r="AZ77" s="3480"/>
      <c r="BA77" s="3480"/>
      <c r="BD77" s="152"/>
      <c r="BE77" s="152"/>
      <c r="BF77" s="152"/>
      <c r="BG77" s="152"/>
      <c r="BH77" s="152"/>
      <c r="BQ77" s="152"/>
      <c r="BR77" s="152"/>
      <c r="BS77" s="152"/>
      <c r="BT77" s="152"/>
      <c r="BU77" s="152"/>
    </row>
    <row r="78" spans="1:79" s="153" customFormat="1" ht="21" customHeight="1">
      <c r="A78" s="3478"/>
      <c r="C78" s="155"/>
      <c r="D78" s="152"/>
      <c r="E78" s="152"/>
      <c r="F78" s="152"/>
      <c r="G78" s="152"/>
      <c r="H78" s="152"/>
      <c r="I78" s="3479"/>
      <c r="J78" s="3481"/>
      <c r="K78" s="3482"/>
      <c r="L78" s="3481"/>
      <c r="M78" s="3481"/>
      <c r="N78" s="3481"/>
      <c r="Q78" s="152"/>
      <c r="R78" s="152"/>
      <c r="S78" s="152"/>
      <c r="T78" s="152"/>
      <c r="U78" s="152"/>
      <c r="V78" s="3480"/>
      <c r="W78" s="3476"/>
      <c r="X78" s="3480"/>
      <c r="Y78" s="3476"/>
      <c r="Z78" s="3480"/>
      <c r="AA78" s="3480"/>
      <c r="AD78" s="152"/>
      <c r="AE78" s="152"/>
      <c r="AF78" s="152"/>
      <c r="AG78" s="152"/>
      <c r="AH78" s="152"/>
      <c r="AI78" s="3480"/>
      <c r="AJ78" s="3476"/>
      <c r="AK78" s="3482"/>
      <c r="AL78" s="3476"/>
      <c r="AM78" s="3480"/>
      <c r="AN78" s="3480"/>
      <c r="AQ78" s="152"/>
      <c r="AR78" s="152"/>
      <c r="AS78" s="152"/>
      <c r="AT78" s="152"/>
      <c r="AU78" s="152"/>
      <c r="AV78" s="3480"/>
      <c r="AW78" s="3480"/>
      <c r="AX78" s="3482"/>
      <c r="AY78" s="3480"/>
      <c r="AZ78" s="3480"/>
      <c r="BA78" s="3480"/>
      <c r="BD78" s="152"/>
      <c r="BE78" s="152"/>
      <c r="BF78" s="152"/>
      <c r="BG78" s="152"/>
      <c r="BH78" s="152"/>
      <c r="BQ78" s="152"/>
      <c r="BR78" s="152"/>
      <c r="BS78" s="152"/>
      <c r="BT78" s="152"/>
      <c r="BU78" s="152"/>
    </row>
    <row r="79" spans="1:79" s="153" customFormat="1" ht="47.25" customHeight="1">
      <c r="A79" s="3477"/>
      <c r="C79" s="155"/>
      <c r="D79" s="152"/>
      <c r="E79" s="152"/>
      <c r="F79" s="152"/>
      <c r="G79" s="152"/>
      <c r="H79" s="152"/>
      <c r="I79" s="156"/>
      <c r="J79" s="155"/>
      <c r="K79" s="158"/>
      <c r="L79" s="157"/>
      <c r="M79" s="159"/>
      <c r="N79" s="155"/>
      <c r="Q79" s="152"/>
      <c r="R79" s="152"/>
      <c r="S79" s="152"/>
      <c r="T79" s="152"/>
      <c r="U79" s="152"/>
      <c r="V79" s="155"/>
      <c r="W79" s="157"/>
      <c r="X79" s="155"/>
      <c r="Y79" s="157"/>
      <c r="Z79" s="159"/>
      <c r="AA79" s="155"/>
      <c r="AD79" s="152"/>
      <c r="AE79" s="152"/>
      <c r="AF79" s="152"/>
      <c r="AG79" s="152"/>
      <c r="AH79" s="152"/>
      <c r="AK79" s="155"/>
      <c r="AL79" s="157"/>
      <c r="AM79" s="159"/>
      <c r="AN79" s="155"/>
      <c r="AQ79" s="152"/>
      <c r="AR79" s="152"/>
      <c r="AS79" s="152"/>
      <c r="AT79" s="152"/>
      <c r="AU79" s="152"/>
      <c r="AX79" s="158"/>
      <c r="AY79" s="157"/>
      <c r="AZ79" s="159"/>
      <c r="BA79" s="155"/>
      <c r="BD79" s="152"/>
      <c r="BE79" s="152"/>
      <c r="BF79" s="152"/>
      <c r="BG79" s="152"/>
      <c r="BH79" s="152"/>
      <c r="BQ79" s="152"/>
      <c r="BR79" s="152"/>
      <c r="BS79" s="152"/>
      <c r="BT79" s="152"/>
      <c r="BU79" s="152"/>
    </row>
    <row r="80" spans="1:79" s="153" customFormat="1" ht="21" customHeight="1">
      <c r="A80" s="3478"/>
      <c r="C80" s="155"/>
      <c r="D80" s="152"/>
      <c r="E80" s="152"/>
      <c r="F80" s="152"/>
      <c r="G80" s="152"/>
      <c r="H80" s="152"/>
      <c r="I80" s="156"/>
      <c r="J80" s="155"/>
      <c r="K80" s="158"/>
      <c r="L80" s="155"/>
      <c r="M80" s="159"/>
      <c r="N80" s="155"/>
      <c r="Q80" s="152"/>
      <c r="R80" s="152"/>
      <c r="S80" s="152"/>
      <c r="T80" s="152"/>
      <c r="U80" s="152"/>
      <c r="V80" s="155"/>
      <c r="W80" s="157"/>
      <c r="X80" s="155"/>
      <c r="Y80" s="157"/>
      <c r="Z80" s="159"/>
      <c r="AA80" s="155"/>
      <c r="AD80" s="152"/>
      <c r="AE80" s="152"/>
      <c r="AF80" s="152"/>
      <c r="AG80" s="152"/>
      <c r="AH80" s="152"/>
      <c r="AM80" s="152"/>
      <c r="AQ80" s="152"/>
      <c r="AR80" s="152"/>
      <c r="AS80" s="152"/>
      <c r="AT80" s="152"/>
      <c r="AU80" s="152"/>
      <c r="AZ80" s="152"/>
      <c r="BD80" s="152"/>
      <c r="BE80" s="152"/>
      <c r="BF80" s="152"/>
      <c r="BG80" s="152"/>
      <c r="BH80" s="152"/>
      <c r="BQ80" s="152"/>
      <c r="BR80" s="152"/>
      <c r="BS80" s="152"/>
      <c r="BT80" s="152"/>
      <c r="BU80" s="152"/>
    </row>
    <row r="81" spans="1:119" s="153" customFormat="1" ht="21" customHeight="1">
      <c r="A81" s="3477"/>
      <c r="C81" s="155"/>
      <c r="D81" s="152"/>
      <c r="E81" s="152"/>
      <c r="F81" s="152"/>
      <c r="G81" s="152"/>
      <c r="H81" s="152"/>
      <c r="I81" s="3479"/>
      <c r="J81" s="3480"/>
      <c r="K81" s="3482"/>
      <c r="L81" s="3480"/>
      <c r="M81" s="3485"/>
      <c r="N81" s="3480"/>
      <c r="Q81" s="152"/>
      <c r="R81" s="152"/>
      <c r="S81" s="152"/>
      <c r="T81" s="152"/>
      <c r="U81" s="152"/>
      <c r="V81" s="3480"/>
      <c r="W81" s="3476"/>
      <c r="X81" s="3480"/>
      <c r="Y81" s="3476"/>
      <c r="Z81" s="3485"/>
      <c r="AA81" s="3480"/>
      <c r="AD81" s="152"/>
      <c r="AE81" s="152"/>
      <c r="AF81" s="152"/>
      <c r="AG81" s="152"/>
      <c r="AH81" s="152"/>
      <c r="AI81" s="3480"/>
      <c r="AJ81" s="3476"/>
      <c r="AK81" s="3482"/>
      <c r="AL81" s="3476"/>
      <c r="AM81" s="3485"/>
      <c r="AN81" s="3480"/>
      <c r="AQ81" s="152"/>
      <c r="AR81" s="152"/>
      <c r="AS81" s="152"/>
      <c r="AT81" s="152"/>
      <c r="AU81" s="152"/>
      <c r="AV81" s="3480"/>
      <c r="AW81" s="3480"/>
      <c r="AX81" s="3482"/>
      <c r="AY81" s="3480"/>
      <c r="AZ81" s="3485"/>
      <c r="BA81" s="3480"/>
      <c r="BD81" s="152"/>
      <c r="BE81" s="152"/>
      <c r="BF81" s="152"/>
      <c r="BG81" s="152"/>
      <c r="BH81" s="152"/>
      <c r="BQ81" s="152"/>
      <c r="BR81" s="152"/>
      <c r="BS81" s="152"/>
      <c r="BT81" s="152"/>
      <c r="BU81" s="152"/>
    </row>
    <row r="82" spans="1:119" s="153" customFormat="1" ht="21" customHeight="1">
      <c r="A82" s="3478"/>
      <c r="C82" s="155"/>
      <c r="D82" s="152"/>
      <c r="E82" s="152"/>
      <c r="F82" s="152"/>
      <c r="G82" s="152"/>
      <c r="H82" s="152"/>
      <c r="I82" s="3479"/>
      <c r="J82" s="3481"/>
      <c r="K82" s="3482"/>
      <c r="L82" s="3481"/>
      <c r="M82" s="3486"/>
      <c r="N82" s="3481"/>
      <c r="Q82" s="152"/>
      <c r="R82" s="152"/>
      <c r="S82" s="152"/>
      <c r="T82" s="152"/>
      <c r="U82" s="152"/>
      <c r="V82" s="3480"/>
      <c r="W82" s="3476"/>
      <c r="X82" s="3480"/>
      <c r="Y82" s="3476"/>
      <c r="Z82" s="3485"/>
      <c r="AA82" s="3480"/>
      <c r="AD82" s="152"/>
      <c r="AE82" s="152"/>
      <c r="AF82" s="152"/>
      <c r="AG82" s="152"/>
      <c r="AH82" s="152"/>
      <c r="AI82" s="3480"/>
      <c r="AJ82" s="3476"/>
      <c r="AK82" s="3482"/>
      <c r="AL82" s="3476"/>
      <c r="AM82" s="3485"/>
      <c r="AN82" s="3480"/>
      <c r="AQ82" s="152"/>
      <c r="AR82" s="152"/>
      <c r="AS82" s="152"/>
      <c r="AT82" s="152"/>
      <c r="AU82" s="152"/>
      <c r="AV82" s="3480"/>
      <c r="AW82" s="3480"/>
      <c r="AX82" s="3482"/>
      <c r="AY82" s="3480"/>
      <c r="AZ82" s="3485"/>
      <c r="BA82" s="3480"/>
      <c r="BD82" s="152"/>
      <c r="BE82" s="152"/>
      <c r="BF82" s="152"/>
      <c r="BG82" s="152"/>
      <c r="BH82" s="152"/>
      <c r="BQ82" s="152"/>
      <c r="BR82" s="152"/>
      <c r="BS82" s="152"/>
      <c r="BT82" s="152"/>
      <c r="BU82" s="152"/>
    </row>
    <row r="83" spans="1:119" s="153" customFormat="1" ht="21" customHeight="1">
      <c r="A83" s="3477"/>
      <c r="C83" s="155"/>
      <c r="D83" s="152"/>
      <c r="E83" s="152"/>
      <c r="F83" s="152"/>
      <c r="G83" s="152"/>
      <c r="H83" s="152"/>
      <c r="I83" s="3479"/>
      <c r="J83" s="3476"/>
      <c r="K83" s="3482"/>
      <c r="L83" s="3480"/>
      <c r="M83" s="3485"/>
      <c r="N83" s="3480"/>
      <c r="Q83" s="152"/>
      <c r="R83" s="152"/>
      <c r="S83" s="152"/>
      <c r="T83" s="152"/>
      <c r="U83" s="152"/>
      <c r="V83" s="3480"/>
      <c r="W83" s="3476"/>
      <c r="X83" s="3480"/>
      <c r="Y83" s="3476"/>
      <c r="Z83" s="3485"/>
      <c r="AA83" s="3480"/>
      <c r="AD83" s="152"/>
      <c r="AE83" s="152"/>
      <c r="AF83" s="152"/>
      <c r="AG83" s="152"/>
      <c r="AH83" s="152"/>
      <c r="AI83" s="3480"/>
      <c r="AJ83" s="3476"/>
      <c r="AK83" s="3482"/>
      <c r="AL83" s="3476"/>
      <c r="AM83" s="3485"/>
      <c r="AN83" s="3480"/>
      <c r="AQ83" s="152"/>
      <c r="AR83" s="152"/>
      <c r="AS83" s="152"/>
      <c r="AT83" s="152"/>
      <c r="AU83" s="152"/>
      <c r="AV83" s="3480"/>
      <c r="AW83" s="3480"/>
      <c r="AX83" s="3482"/>
      <c r="AY83" s="3480"/>
      <c r="AZ83" s="3485"/>
      <c r="BA83" s="3480"/>
      <c r="BD83" s="152"/>
      <c r="BE83" s="152"/>
      <c r="BF83" s="152"/>
      <c r="BG83" s="152"/>
      <c r="BH83" s="152"/>
      <c r="BI83" s="3480"/>
      <c r="BJ83" s="3476"/>
      <c r="BK83" s="3482"/>
      <c r="BL83" s="3476"/>
      <c r="BM83" s="3485"/>
      <c r="BN83" s="3480"/>
      <c r="BQ83" s="152"/>
      <c r="BR83" s="152"/>
      <c r="BS83" s="152"/>
      <c r="BT83" s="152"/>
      <c r="BU83" s="152"/>
      <c r="BV83" s="3480"/>
      <c r="BW83" s="3480"/>
      <c r="BX83" s="3482"/>
      <c r="BY83" s="3480"/>
      <c r="BZ83" s="3485"/>
      <c r="CA83" s="3480"/>
      <c r="CD83" s="152"/>
      <c r="CE83" s="152"/>
      <c r="CF83" s="152"/>
      <c r="CG83" s="152"/>
      <c r="CH83" s="152"/>
      <c r="CI83" s="3480"/>
      <c r="CJ83" s="3476"/>
      <c r="CK83" s="3482"/>
      <c r="CL83" s="3476"/>
      <c r="CM83" s="3480"/>
      <c r="CN83" s="3480"/>
      <c r="CQ83" s="152"/>
      <c r="CR83" s="152"/>
      <c r="CS83" s="152"/>
      <c r="CT83" s="152"/>
      <c r="CU83" s="152"/>
      <c r="CV83" s="3480"/>
      <c r="CW83" s="3480"/>
      <c r="CX83" s="3482"/>
      <c r="CY83" s="3480"/>
      <c r="CZ83" s="3480"/>
      <c r="DA83" s="3480"/>
      <c r="DD83" s="152"/>
      <c r="DE83" s="152"/>
      <c r="DF83" s="152"/>
      <c r="DG83" s="152"/>
      <c r="DH83" s="152"/>
      <c r="DI83" s="3480"/>
      <c r="DJ83" s="3476"/>
      <c r="DK83" s="3482"/>
      <c r="DL83" s="3476"/>
      <c r="DM83" s="3480"/>
      <c r="DN83" s="3480"/>
    </row>
    <row r="84" spans="1:119" s="153" customFormat="1" ht="21" customHeight="1">
      <c r="A84" s="3478"/>
      <c r="C84" s="155"/>
      <c r="D84" s="152"/>
      <c r="E84" s="152"/>
      <c r="F84" s="152"/>
      <c r="G84" s="152"/>
      <c r="H84" s="152"/>
      <c r="I84" s="3479"/>
      <c r="J84" s="3483"/>
      <c r="K84" s="3482"/>
      <c r="L84" s="3481"/>
      <c r="M84" s="3486"/>
      <c r="N84" s="3481"/>
      <c r="Q84" s="152"/>
      <c r="R84" s="152"/>
      <c r="S84" s="152"/>
      <c r="T84" s="152"/>
      <c r="U84" s="152"/>
      <c r="V84" s="3480"/>
      <c r="W84" s="3476"/>
      <c r="X84" s="3480"/>
      <c r="Y84" s="3476"/>
      <c r="Z84" s="3485"/>
      <c r="AA84" s="3480"/>
      <c r="AD84" s="152"/>
      <c r="AE84" s="152"/>
      <c r="AF84" s="152"/>
      <c r="AG84" s="152"/>
      <c r="AH84" s="152"/>
      <c r="AI84" s="3480"/>
      <c r="AJ84" s="3476"/>
      <c r="AK84" s="3482"/>
      <c r="AL84" s="3476"/>
      <c r="AM84" s="3485"/>
      <c r="AN84" s="3480"/>
      <c r="AQ84" s="152"/>
      <c r="AR84" s="152"/>
      <c r="AS84" s="152"/>
      <c r="AT84" s="152"/>
      <c r="AU84" s="152"/>
      <c r="AV84" s="3480"/>
      <c r="AW84" s="3480"/>
      <c r="AX84" s="3482"/>
      <c r="AY84" s="3480"/>
      <c r="AZ84" s="3485"/>
      <c r="BA84" s="3480"/>
      <c r="BD84" s="152"/>
      <c r="BE84" s="152"/>
      <c r="BF84" s="152"/>
      <c r="BG84" s="152"/>
      <c r="BH84" s="152"/>
      <c r="BI84" s="3480"/>
      <c r="BJ84" s="3476"/>
      <c r="BK84" s="3482"/>
      <c r="BL84" s="3476"/>
      <c r="BM84" s="3485"/>
      <c r="BN84" s="3480"/>
      <c r="BQ84" s="152"/>
      <c r="BR84" s="152"/>
      <c r="BS84" s="152"/>
      <c r="BT84" s="152"/>
      <c r="BU84" s="152"/>
      <c r="BV84" s="3480"/>
      <c r="BW84" s="3480"/>
      <c r="BX84" s="3482"/>
      <c r="BY84" s="3480"/>
      <c r="BZ84" s="3485"/>
      <c r="CA84" s="3480"/>
      <c r="CD84" s="152"/>
      <c r="CE84" s="152"/>
      <c r="CF84" s="152"/>
      <c r="CG84" s="152"/>
      <c r="CH84" s="152"/>
      <c r="CI84" s="3480"/>
      <c r="CJ84" s="3476"/>
      <c r="CK84" s="3482"/>
      <c r="CL84" s="3476"/>
      <c r="CM84" s="3480"/>
      <c r="CN84" s="3480"/>
      <c r="CQ84" s="152"/>
      <c r="CR84" s="152"/>
      <c r="CS84" s="152"/>
      <c r="CT84" s="152"/>
      <c r="CU84" s="152"/>
      <c r="CV84" s="3480"/>
      <c r="CW84" s="3480"/>
      <c r="CX84" s="3482"/>
      <c r="CY84" s="3480"/>
      <c r="CZ84" s="3480"/>
      <c r="DA84" s="3480"/>
      <c r="DD84" s="152"/>
      <c r="DE84" s="152"/>
      <c r="DF84" s="152"/>
      <c r="DG84" s="152"/>
      <c r="DH84" s="152"/>
      <c r="DI84" s="3480"/>
      <c r="DJ84" s="3476"/>
      <c r="DK84" s="3482"/>
      <c r="DL84" s="3476"/>
      <c r="DM84" s="3480"/>
      <c r="DN84" s="3480"/>
    </row>
    <row r="85" spans="1:119" s="153" customFormat="1">
      <c r="A85" s="154"/>
      <c r="C85" s="160"/>
      <c r="D85" s="152"/>
      <c r="E85" s="152"/>
      <c r="F85" s="152"/>
      <c r="G85" s="152"/>
      <c r="H85" s="152"/>
      <c r="I85" s="155"/>
      <c r="J85" s="155"/>
      <c r="K85" s="158"/>
      <c r="L85" s="155"/>
      <c r="M85" s="159"/>
      <c r="N85" s="155"/>
      <c r="Q85" s="152"/>
      <c r="R85" s="152"/>
      <c r="S85" s="152"/>
      <c r="T85" s="152"/>
      <c r="U85" s="152"/>
      <c r="V85" s="155"/>
      <c r="W85" s="155"/>
      <c r="X85" s="155"/>
      <c r="Y85" s="157"/>
      <c r="Z85" s="159"/>
      <c r="AA85" s="155"/>
      <c r="AD85" s="152"/>
      <c r="AE85" s="152"/>
      <c r="AF85" s="152"/>
      <c r="AG85" s="152"/>
      <c r="AH85" s="152"/>
      <c r="AI85" s="155"/>
      <c r="AJ85" s="155"/>
      <c r="AK85" s="158"/>
      <c r="AL85" s="157"/>
      <c r="AM85" s="159"/>
      <c r="AN85" s="155"/>
      <c r="AQ85" s="152"/>
      <c r="AR85" s="152"/>
      <c r="AS85" s="152"/>
      <c r="AT85" s="152"/>
      <c r="AU85" s="152"/>
      <c r="AZ85" s="152"/>
      <c r="BD85" s="152"/>
      <c r="BE85" s="152"/>
      <c r="BF85" s="152"/>
      <c r="BG85" s="152"/>
      <c r="BH85" s="152"/>
      <c r="BM85" s="152"/>
      <c r="BQ85" s="152"/>
      <c r="BR85" s="152"/>
      <c r="BS85" s="152"/>
      <c r="BT85" s="152"/>
      <c r="BU85" s="152"/>
      <c r="BZ85" s="152"/>
    </row>
    <row r="86" spans="1:119" s="153" customFormat="1">
      <c r="A86" s="154"/>
      <c r="C86" s="160"/>
      <c r="D86" s="152"/>
      <c r="E86" s="152"/>
      <c r="F86" s="152"/>
      <c r="G86" s="152"/>
      <c r="H86" s="152"/>
      <c r="I86" s="155"/>
      <c r="J86" s="155"/>
      <c r="K86" s="158"/>
      <c r="L86" s="155"/>
      <c r="M86" s="159"/>
      <c r="N86" s="155"/>
      <c r="Q86" s="152"/>
      <c r="R86" s="152"/>
      <c r="S86" s="152"/>
      <c r="T86" s="152"/>
      <c r="U86" s="152"/>
      <c r="V86" s="155"/>
      <c r="W86" s="155"/>
      <c r="X86" s="155"/>
      <c r="Y86" s="157"/>
      <c r="Z86" s="159"/>
      <c r="AA86" s="155"/>
      <c r="AD86" s="152"/>
      <c r="AE86" s="152"/>
      <c r="AF86" s="152"/>
      <c r="AG86" s="152"/>
      <c r="AH86" s="152"/>
      <c r="AI86" s="155"/>
      <c r="AJ86" s="155"/>
      <c r="AK86" s="158"/>
      <c r="AL86" s="157"/>
      <c r="AM86" s="159"/>
      <c r="AN86" s="155"/>
      <c r="AQ86" s="152"/>
      <c r="AR86" s="152"/>
      <c r="AS86" s="152"/>
      <c r="AT86" s="152"/>
      <c r="AU86" s="152"/>
      <c r="AZ86" s="152"/>
      <c r="BD86" s="152"/>
      <c r="BE86" s="152"/>
      <c r="BF86" s="152"/>
      <c r="BG86" s="152"/>
      <c r="BH86" s="152"/>
      <c r="BM86" s="152"/>
      <c r="BQ86" s="152"/>
      <c r="BR86" s="152"/>
      <c r="BS86" s="152"/>
      <c r="BT86" s="152"/>
      <c r="BU86" s="152"/>
      <c r="BZ86" s="152"/>
    </row>
    <row r="87" spans="1:119" s="153" customFormat="1">
      <c r="A87" s="154"/>
      <c r="C87" s="160"/>
      <c r="D87" s="152"/>
      <c r="E87" s="152"/>
      <c r="F87" s="152"/>
      <c r="G87" s="152"/>
      <c r="H87" s="152"/>
      <c r="I87" s="155"/>
      <c r="J87" s="155"/>
      <c r="K87" s="158"/>
      <c r="L87" s="155"/>
      <c r="M87" s="159"/>
      <c r="N87" s="155"/>
      <c r="Q87" s="152"/>
      <c r="R87" s="152"/>
      <c r="S87" s="152"/>
      <c r="T87" s="152"/>
      <c r="U87" s="152"/>
      <c r="V87" s="155"/>
      <c r="W87" s="155"/>
      <c r="X87" s="155"/>
      <c r="Y87" s="157"/>
      <c r="Z87" s="159"/>
      <c r="AA87" s="155"/>
      <c r="AD87" s="152"/>
      <c r="AE87" s="152"/>
      <c r="AF87" s="152"/>
      <c r="AG87" s="152"/>
      <c r="AH87" s="152"/>
      <c r="AI87" s="155"/>
      <c r="AJ87" s="155"/>
      <c r="AK87" s="158"/>
      <c r="AL87" s="157"/>
      <c r="AM87" s="159"/>
      <c r="AN87" s="155"/>
      <c r="AQ87" s="152"/>
      <c r="AR87" s="152"/>
      <c r="AS87" s="152"/>
      <c r="AT87" s="152"/>
      <c r="AU87" s="152"/>
      <c r="AZ87" s="152"/>
      <c r="BD87" s="152"/>
      <c r="BE87" s="152"/>
      <c r="BF87" s="152"/>
      <c r="BG87" s="152"/>
      <c r="BH87" s="152"/>
      <c r="BM87" s="152"/>
      <c r="BQ87" s="152"/>
      <c r="BR87" s="152"/>
      <c r="BS87" s="152"/>
      <c r="BT87" s="152"/>
      <c r="BU87" s="152"/>
      <c r="BZ87" s="152"/>
    </row>
    <row r="88" spans="1:119" s="153" customFormat="1">
      <c r="A88" s="154"/>
      <c r="C88" s="160"/>
      <c r="D88" s="152"/>
      <c r="E88" s="152"/>
      <c r="F88" s="152"/>
      <c r="G88" s="152"/>
      <c r="H88" s="152"/>
      <c r="I88" s="155"/>
      <c r="J88" s="155"/>
      <c r="K88" s="158"/>
      <c r="L88" s="155"/>
      <c r="M88" s="159"/>
      <c r="N88" s="155"/>
      <c r="Q88" s="152"/>
      <c r="R88" s="152"/>
      <c r="S88" s="152"/>
      <c r="T88" s="152"/>
      <c r="U88" s="152"/>
      <c r="V88" s="155"/>
      <c r="W88" s="155"/>
      <c r="X88" s="155"/>
      <c r="Y88" s="157"/>
      <c r="Z88" s="159"/>
      <c r="AA88" s="155"/>
      <c r="AD88" s="152"/>
      <c r="AE88" s="152"/>
      <c r="AF88" s="152"/>
      <c r="AG88" s="152"/>
      <c r="AH88" s="152"/>
      <c r="AI88" s="155"/>
      <c r="AJ88" s="155"/>
      <c r="AK88" s="158"/>
      <c r="AL88" s="157"/>
      <c r="AM88" s="159"/>
      <c r="AN88" s="155"/>
      <c r="AQ88" s="152"/>
      <c r="AR88" s="152"/>
      <c r="AS88" s="152"/>
      <c r="AT88" s="152"/>
      <c r="AU88" s="152"/>
      <c r="AZ88" s="152"/>
      <c r="BD88" s="152"/>
      <c r="BE88" s="152"/>
      <c r="BF88" s="152"/>
      <c r="BG88" s="152"/>
      <c r="BH88" s="152"/>
      <c r="BM88" s="152"/>
      <c r="BQ88" s="152"/>
      <c r="BR88" s="152"/>
      <c r="BS88" s="152"/>
      <c r="BT88" s="152"/>
      <c r="BU88" s="152"/>
      <c r="BZ88" s="152"/>
    </row>
    <row r="89" spans="1:119" s="153" customFormat="1">
      <c r="A89" s="154"/>
      <c r="C89" s="160"/>
      <c r="D89" s="152"/>
      <c r="E89" s="152"/>
      <c r="F89" s="152"/>
      <c r="G89" s="152"/>
      <c r="H89" s="152"/>
      <c r="I89" s="155"/>
      <c r="J89" s="155"/>
      <c r="K89" s="158"/>
      <c r="L89" s="155"/>
      <c r="M89" s="159"/>
      <c r="N89" s="155"/>
      <c r="Q89" s="152"/>
      <c r="R89" s="152"/>
      <c r="S89" s="152"/>
      <c r="T89" s="152"/>
      <c r="U89" s="152"/>
      <c r="V89" s="155"/>
      <c r="W89" s="155"/>
      <c r="X89" s="155"/>
      <c r="Y89" s="157"/>
      <c r="Z89" s="159"/>
      <c r="AA89" s="155"/>
      <c r="AD89" s="152"/>
      <c r="AE89" s="152"/>
      <c r="AF89" s="152"/>
      <c r="AG89" s="152"/>
      <c r="AH89" s="152"/>
      <c r="AI89" s="155"/>
      <c r="AJ89" s="155"/>
      <c r="AK89" s="158"/>
      <c r="AL89" s="157"/>
      <c r="AM89" s="159"/>
      <c r="AN89" s="155"/>
      <c r="AQ89" s="152"/>
      <c r="AR89" s="152"/>
      <c r="AS89" s="152"/>
      <c r="AT89" s="152"/>
      <c r="AU89" s="152"/>
      <c r="AZ89" s="152"/>
      <c r="BD89" s="152"/>
      <c r="BE89" s="152"/>
      <c r="BF89" s="152"/>
      <c r="BG89" s="152"/>
      <c r="BH89" s="152"/>
      <c r="BM89" s="152"/>
      <c r="BQ89" s="152"/>
      <c r="BR89" s="152"/>
      <c r="BS89" s="152"/>
      <c r="BT89" s="152"/>
      <c r="BU89" s="152"/>
      <c r="BZ89" s="152"/>
    </row>
    <row r="90" spans="1:119" s="153" customFormat="1">
      <c r="A90" s="154"/>
      <c r="C90" s="160"/>
      <c r="D90" s="152"/>
      <c r="E90" s="152"/>
      <c r="F90" s="152"/>
      <c r="G90" s="152"/>
      <c r="H90" s="152"/>
      <c r="I90" s="155"/>
      <c r="J90" s="155"/>
      <c r="K90" s="158"/>
      <c r="L90" s="155"/>
      <c r="M90" s="159"/>
      <c r="N90" s="155"/>
      <c r="Q90" s="152"/>
      <c r="R90" s="152"/>
      <c r="S90" s="152"/>
      <c r="T90" s="152"/>
      <c r="U90" s="152"/>
      <c r="V90" s="155"/>
      <c r="W90" s="155"/>
      <c r="X90" s="155"/>
      <c r="Y90" s="157"/>
      <c r="Z90" s="159"/>
      <c r="AA90" s="155"/>
    </row>
    <row r="91" spans="1:119" s="153" customFormat="1">
      <c r="A91" s="154"/>
      <c r="C91" s="160"/>
      <c r="D91" s="152"/>
      <c r="E91" s="152"/>
      <c r="F91" s="152"/>
      <c r="G91" s="152"/>
      <c r="H91" s="152"/>
      <c r="I91" s="155"/>
      <c r="J91" s="155"/>
      <c r="K91" s="158"/>
      <c r="L91" s="155"/>
      <c r="M91" s="159"/>
      <c r="N91" s="155"/>
      <c r="Q91" s="152"/>
      <c r="R91" s="152"/>
      <c r="S91" s="152"/>
      <c r="T91" s="152"/>
      <c r="U91" s="152"/>
      <c r="V91" s="155"/>
      <c r="W91" s="155"/>
      <c r="X91" s="155"/>
      <c r="Y91" s="157"/>
      <c r="Z91" s="159"/>
      <c r="AA91" s="155"/>
    </row>
    <row r="92" spans="1:119" s="153" customFormat="1">
      <c r="A92" s="154"/>
      <c r="C92" s="160"/>
      <c r="D92" s="152"/>
      <c r="E92" s="152"/>
      <c r="F92" s="152"/>
      <c r="G92" s="152"/>
      <c r="H92" s="152"/>
      <c r="I92" s="155"/>
      <c r="J92" s="155"/>
      <c r="K92" s="158"/>
      <c r="L92" s="155"/>
      <c r="M92" s="159"/>
      <c r="N92" s="155"/>
      <c r="Q92" s="152"/>
      <c r="R92" s="152"/>
      <c r="S92" s="152"/>
      <c r="T92" s="152"/>
      <c r="U92" s="152"/>
      <c r="V92" s="155"/>
      <c r="W92" s="155"/>
      <c r="X92" s="155"/>
      <c r="Y92" s="157"/>
      <c r="Z92" s="159"/>
      <c r="AA92" s="155"/>
    </row>
    <row r="93" spans="1:119" s="153" customFormat="1"/>
    <row r="94" spans="1:119">
      <c r="BV94" s="153"/>
      <c r="BW94" s="153"/>
      <c r="BX94" s="153"/>
      <c r="BY94" s="153"/>
      <c r="BZ94" s="153"/>
      <c r="CA94" s="153"/>
      <c r="CB94" s="153"/>
      <c r="CC94" s="153"/>
      <c r="CD94" s="153"/>
      <c r="CE94" s="153"/>
      <c r="CF94" s="153"/>
      <c r="CG94" s="153"/>
      <c r="CH94" s="153"/>
      <c r="CI94" s="153"/>
      <c r="CJ94" s="153"/>
      <c r="CK94" s="153"/>
      <c r="CL94" s="153"/>
      <c r="CM94" s="153"/>
      <c r="CN94" s="153"/>
      <c r="CO94" s="153"/>
      <c r="CP94" s="153"/>
      <c r="CQ94" s="153"/>
      <c r="CR94" s="153"/>
      <c r="CS94" s="153"/>
      <c r="CT94" s="153"/>
      <c r="CU94" s="153"/>
      <c r="CV94" s="153"/>
      <c r="CW94" s="153"/>
      <c r="CX94" s="153"/>
      <c r="CY94" s="153"/>
      <c r="CZ94" s="153"/>
      <c r="DA94" s="153"/>
      <c r="DB94" s="153"/>
      <c r="DC94" s="153"/>
      <c r="DD94" s="153"/>
      <c r="DE94" s="153"/>
      <c r="DF94" s="153"/>
      <c r="DG94" s="153"/>
      <c r="DH94" s="153"/>
      <c r="DI94" s="153"/>
      <c r="DJ94" s="153"/>
      <c r="DK94" s="153"/>
      <c r="DL94" s="153"/>
      <c r="DM94" s="153"/>
      <c r="DN94" s="153"/>
      <c r="DO94" s="153"/>
    </row>
  </sheetData>
  <mergeCells count="408">
    <mergeCell ref="BV11:BV12"/>
    <mergeCell ref="CA11:CA12"/>
    <mergeCell ref="BW11:BW12"/>
    <mergeCell ref="BX11:BX12"/>
    <mergeCell ref="BY11:BY12"/>
    <mergeCell ref="BZ11:BZ12"/>
    <mergeCell ref="BK11:BK12"/>
    <mergeCell ref="BL11:BL12"/>
    <mergeCell ref="BI11:BI12"/>
    <mergeCell ref="BJ11:BJ12"/>
    <mergeCell ref="AZ21:AZ22"/>
    <mergeCell ref="BA21:BA22"/>
    <mergeCell ref="AV11:AV12"/>
    <mergeCell ref="AW11:AW12"/>
    <mergeCell ref="BM11:BM12"/>
    <mergeCell ref="BN11:BN12"/>
    <mergeCell ref="AZ11:AZ12"/>
    <mergeCell ref="BA11:BA12"/>
    <mergeCell ref="AX11:AX12"/>
    <mergeCell ref="AY11:AY12"/>
    <mergeCell ref="BA13:BA14"/>
    <mergeCell ref="AW17:AW18"/>
    <mergeCell ref="AV15:AV16"/>
    <mergeCell ref="AW15:AW16"/>
    <mergeCell ref="AW23:AW24"/>
    <mergeCell ref="AX23:AX24"/>
    <mergeCell ref="AY23:AY24"/>
    <mergeCell ref="AZ23:AZ24"/>
    <mergeCell ref="BA23:BA24"/>
    <mergeCell ref="AV21:AV22"/>
    <mergeCell ref="AW21:AW22"/>
    <mergeCell ref="AZ13:AZ14"/>
    <mergeCell ref="AV13:AV14"/>
    <mergeCell ref="AW13:AW14"/>
    <mergeCell ref="AX13:AX14"/>
    <mergeCell ref="AY13:AY14"/>
    <mergeCell ref="AV17:AV18"/>
    <mergeCell ref="AX21:AX22"/>
    <mergeCell ref="AY21:AY22"/>
    <mergeCell ref="AZ15:AZ16"/>
    <mergeCell ref="BA15:BA16"/>
    <mergeCell ref="AX17:AX18"/>
    <mergeCell ref="AY17:AY18"/>
    <mergeCell ref="AZ17:AZ18"/>
    <mergeCell ref="AV23:AV24"/>
    <mergeCell ref="BA17:BA18"/>
    <mergeCell ref="AX15:AX16"/>
    <mergeCell ref="AY15:AY16"/>
    <mergeCell ref="AN13:AN14"/>
    <mergeCell ref="AL11:AL12"/>
    <mergeCell ref="AM23:AM24"/>
    <mergeCell ref="AN23:AN24"/>
    <mergeCell ref="AJ21:AJ22"/>
    <mergeCell ref="AN15:AN16"/>
    <mergeCell ref="AM17:AM18"/>
    <mergeCell ref="AN17:AN18"/>
    <mergeCell ref="AJ23:AJ24"/>
    <mergeCell ref="AK23:AK24"/>
    <mergeCell ref="AL23:AL24"/>
    <mergeCell ref="AK21:AK22"/>
    <mergeCell ref="AN19:AN20"/>
    <mergeCell ref="AM19:AM20"/>
    <mergeCell ref="Y11:Y12"/>
    <mergeCell ref="Z11:Z12"/>
    <mergeCell ref="AA11:AA12"/>
    <mergeCell ref="AA13:AA14"/>
    <mergeCell ref="Y13:Y14"/>
    <mergeCell ref="Z13:Z14"/>
    <mergeCell ref="AM21:AM22"/>
    <mergeCell ref="AN21:AN22"/>
    <mergeCell ref="AM15:AM16"/>
    <mergeCell ref="AI21:AI22"/>
    <mergeCell ref="AI17:AI18"/>
    <mergeCell ref="AJ17:AJ18"/>
    <mergeCell ref="AK17:AK18"/>
    <mergeCell ref="AL17:AL18"/>
    <mergeCell ref="AJ15:AJ16"/>
    <mergeCell ref="AK15:AK16"/>
    <mergeCell ref="AM11:AM12"/>
    <mergeCell ref="AN11:AN12"/>
    <mergeCell ref="AI13:AI14"/>
    <mergeCell ref="AJ13:AJ14"/>
    <mergeCell ref="AI11:AI12"/>
    <mergeCell ref="AJ11:AJ12"/>
    <mergeCell ref="AK11:AK12"/>
    <mergeCell ref="AM13:AM14"/>
    <mergeCell ref="AI15:AI16"/>
    <mergeCell ref="AA23:AA24"/>
    <mergeCell ref="AI19:AI20"/>
    <mergeCell ref="Y21:Y22"/>
    <mergeCell ref="Z21:Z22"/>
    <mergeCell ref="AA21:AA22"/>
    <mergeCell ref="AK13:AK14"/>
    <mergeCell ref="AL13:AL14"/>
    <mergeCell ref="AL21:AL22"/>
    <mergeCell ref="AL15:AL16"/>
    <mergeCell ref="AJ19:AJ20"/>
    <mergeCell ref="AK19:AK20"/>
    <mergeCell ref="AL19:AL20"/>
    <mergeCell ref="AI23:AI24"/>
    <mergeCell ref="X21:X22"/>
    <mergeCell ref="W23:W24"/>
    <mergeCell ref="X23:X24"/>
    <mergeCell ref="N21:N22"/>
    <mergeCell ref="W21:W22"/>
    <mergeCell ref="M21:M22"/>
    <mergeCell ref="Z15:Z16"/>
    <mergeCell ref="AA17:AA18"/>
    <mergeCell ref="Y19:Y20"/>
    <mergeCell ref="X17:X18"/>
    <mergeCell ref="Y17:Y18"/>
    <mergeCell ref="Z17:Z18"/>
    <mergeCell ref="Y15:Y16"/>
    <mergeCell ref="Y23:Y24"/>
    <mergeCell ref="Z23:Z24"/>
    <mergeCell ref="AA15:AA16"/>
    <mergeCell ref="W17:W18"/>
    <mergeCell ref="M23:M24"/>
    <mergeCell ref="W19:W20"/>
    <mergeCell ref="Z19:Z20"/>
    <mergeCell ref="X19:X20"/>
    <mergeCell ref="AA19:AA20"/>
    <mergeCell ref="V17:V18"/>
    <mergeCell ref="N23:N24"/>
    <mergeCell ref="M17:M18"/>
    <mergeCell ref="V21:V22"/>
    <mergeCell ref="V23:V24"/>
    <mergeCell ref="M19:M20"/>
    <mergeCell ref="N19:N20"/>
    <mergeCell ref="N13:N14"/>
    <mergeCell ref="N15:N16"/>
    <mergeCell ref="N17:N18"/>
    <mergeCell ref="M15:M16"/>
    <mergeCell ref="V19:V20"/>
    <mergeCell ref="X11:X12"/>
    <mergeCell ref="W15:W16"/>
    <mergeCell ref="X15:X16"/>
    <mergeCell ref="W13:W14"/>
    <mergeCell ref="X13:X14"/>
    <mergeCell ref="W11:W12"/>
    <mergeCell ref="N11:N12"/>
    <mergeCell ref="M13:M14"/>
    <mergeCell ref="K11:K12"/>
    <mergeCell ref="L11:L12"/>
    <mergeCell ref="V11:V12"/>
    <mergeCell ref="V13:V14"/>
    <mergeCell ref="V15:V16"/>
    <mergeCell ref="M11:M12"/>
    <mergeCell ref="L13:L14"/>
    <mergeCell ref="L15:L16"/>
    <mergeCell ref="L17:L18"/>
    <mergeCell ref="L21:L22"/>
    <mergeCell ref="K21:K22"/>
    <mergeCell ref="K17:K18"/>
    <mergeCell ref="K15:K16"/>
    <mergeCell ref="K13:K14"/>
    <mergeCell ref="K19:K20"/>
    <mergeCell ref="L19:L20"/>
    <mergeCell ref="I11:I12"/>
    <mergeCell ref="I23:I24"/>
    <mergeCell ref="J23:J24"/>
    <mergeCell ref="A11:A12"/>
    <mergeCell ref="A13:A14"/>
    <mergeCell ref="A15:A16"/>
    <mergeCell ref="A17:A18"/>
    <mergeCell ref="I19:I20"/>
    <mergeCell ref="J19:J20"/>
    <mergeCell ref="J11:J12"/>
    <mergeCell ref="A19:A20"/>
    <mergeCell ref="I21:I22"/>
    <mergeCell ref="J21:J22"/>
    <mergeCell ref="I17:I18"/>
    <mergeCell ref="J13:J14"/>
    <mergeCell ref="J17:J18"/>
    <mergeCell ref="A21:A22"/>
    <mergeCell ref="J15:J16"/>
    <mergeCell ref="I13:I14"/>
    <mergeCell ref="I15:I16"/>
    <mergeCell ref="A23:A24"/>
    <mergeCell ref="DM23:DM24"/>
    <mergeCell ref="DN23:DN24"/>
    <mergeCell ref="DI23:DI24"/>
    <mergeCell ref="DJ23:DJ24"/>
    <mergeCell ref="DK23:DK24"/>
    <mergeCell ref="DL23:DL24"/>
    <mergeCell ref="CV23:CV24"/>
    <mergeCell ref="CW23:CW24"/>
    <mergeCell ref="BX23:BX24"/>
    <mergeCell ref="BY23:BY24"/>
    <mergeCell ref="BZ23:BZ24"/>
    <mergeCell ref="CA23:CA24"/>
    <mergeCell ref="CI23:CI24"/>
    <mergeCell ref="CJ23:CJ24"/>
    <mergeCell ref="CK23:CK24"/>
    <mergeCell ref="CL23:CL24"/>
    <mergeCell ref="CZ23:CZ24"/>
    <mergeCell ref="DA23:DA24"/>
    <mergeCell ref="BW71:BW72"/>
    <mergeCell ref="BX71:BX72"/>
    <mergeCell ref="BL71:BL72"/>
    <mergeCell ref="BM71:BM72"/>
    <mergeCell ref="BN71:BN72"/>
    <mergeCell ref="BV71:BV72"/>
    <mergeCell ref="A83:A84"/>
    <mergeCell ref="I71:I72"/>
    <mergeCell ref="A71:A72"/>
    <mergeCell ref="A73:A74"/>
    <mergeCell ref="A75:A76"/>
    <mergeCell ref="A77:A78"/>
    <mergeCell ref="A79:A80"/>
    <mergeCell ref="A81:A82"/>
    <mergeCell ref="I81:I82"/>
    <mergeCell ref="I77:I78"/>
    <mergeCell ref="I83:I84"/>
    <mergeCell ref="J71:J72"/>
    <mergeCell ref="N71:N72"/>
    <mergeCell ref="V71:V72"/>
    <mergeCell ref="M73:M74"/>
    <mergeCell ref="AJ71:AJ72"/>
    <mergeCell ref="L71:L72"/>
    <mergeCell ref="M71:M72"/>
    <mergeCell ref="K23:K24"/>
    <mergeCell ref="L23:L24"/>
    <mergeCell ref="CM23:CM24"/>
    <mergeCell ref="CN23:CN24"/>
    <mergeCell ref="AN71:AN72"/>
    <mergeCell ref="AV71:AV72"/>
    <mergeCell ref="CX23:CX24"/>
    <mergeCell ref="CY23:CY24"/>
    <mergeCell ref="BV23:BV24"/>
    <mergeCell ref="BW23:BW24"/>
    <mergeCell ref="BI23:BI24"/>
    <mergeCell ref="BJ23:BJ24"/>
    <mergeCell ref="BK23:BK24"/>
    <mergeCell ref="BL23:BL24"/>
    <mergeCell ref="BM23:BM24"/>
    <mergeCell ref="BN23:BN24"/>
    <mergeCell ref="K71:K72"/>
    <mergeCell ref="AK71:AK72"/>
    <mergeCell ref="Y71:Y72"/>
    <mergeCell ref="Z71:Z72"/>
    <mergeCell ref="AA71:AA72"/>
    <mergeCell ref="AI71:AI72"/>
    <mergeCell ref="W71:W72"/>
    <mergeCell ref="X71:X72"/>
    <mergeCell ref="N73:N74"/>
    <mergeCell ref="V73:V74"/>
    <mergeCell ref="W73:W74"/>
    <mergeCell ref="X73:X74"/>
    <mergeCell ref="Y73:Y74"/>
    <mergeCell ref="AA73:AA74"/>
    <mergeCell ref="BK71:BK72"/>
    <mergeCell ref="AL71:AL72"/>
    <mergeCell ref="AM71:AM72"/>
    <mergeCell ref="AY71:AY72"/>
    <mergeCell ref="AZ71:AZ72"/>
    <mergeCell ref="AW71:AW72"/>
    <mergeCell ref="AX71:AX72"/>
    <mergeCell ref="BA71:BA72"/>
    <mergeCell ref="BI71:BI72"/>
    <mergeCell ref="BJ71:BJ72"/>
    <mergeCell ref="BA73:BA74"/>
    <mergeCell ref="I75:I76"/>
    <mergeCell ref="J75:J76"/>
    <mergeCell ref="K75:K76"/>
    <mergeCell ref="L75:L76"/>
    <mergeCell ref="M75:M76"/>
    <mergeCell ref="N75:N76"/>
    <mergeCell ref="V75:V76"/>
    <mergeCell ref="AZ73:AZ74"/>
    <mergeCell ref="AX73:AX74"/>
    <mergeCell ref="AL73:AL74"/>
    <mergeCell ref="AM73:AM74"/>
    <mergeCell ref="AN73:AN74"/>
    <mergeCell ref="AV73:AV74"/>
    <mergeCell ref="Z73:Z74"/>
    <mergeCell ref="AJ73:AJ74"/>
    <mergeCell ref="AK73:AK74"/>
    <mergeCell ref="AI73:AI74"/>
    <mergeCell ref="I73:I74"/>
    <mergeCell ref="J73:J74"/>
    <mergeCell ref="K73:K74"/>
    <mergeCell ref="L73:L74"/>
    <mergeCell ref="AW75:AW76"/>
    <mergeCell ref="AX75:AX76"/>
    <mergeCell ref="AY75:AY76"/>
    <mergeCell ref="AL75:AL76"/>
    <mergeCell ref="AL77:AL78"/>
    <mergeCell ref="AK77:AK78"/>
    <mergeCell ref="AX77:AX78"/>
    <mergeCell ref="AY73:AY74"/>
    <mergeCell ref="AV75:AV76"/>
    <mergeCell ref="AM75:AM76"/>
    <mergeCell ref="AW73:AW74"/>
    <mergeCell ref="AN75:AN76"/>
    <mergeCell ref="W75:W76"/>
    <mergeCell ref="X75:X76"/>
    <mergeCell ref="Y75:Y76"/>
    <mergeCell ref="Z75:Z76"/>
    <mergeCell ref="AI77:AI78"/>
    <mergeCell ref="AA75:AA76"/>
    <mergeCell ref="AI75:AI76"/>
    <mergeCell ref="AJ75:AJ76"/>
    <mergeCell ref="AK75:AK76"/>
    <mergeCell ref="AA77:AA78"/>
    <mergeCell ref="AJ77:AJ78"/>
    <mergeCell ref="J77:J78"/>
    <mergeCell ref="K77:K78"/>
    <mergeCell ref="L77:L78"/>
    <mergeCell ref="Y77:Y78"/>
    <mergeCell ref="AW77:AW78"/>
    <mergeCell ref="M77:M78"/>
    <mergeCell ref="N77:N78"/>
    <mergeCell ref="M81:M82"/>
    <mergeCell ref="W77:W78"/>
    <mergeCell ref="N81:N82"/>
    <mergeCell ref="V77:V78"/>
    <mergeCell ref="X77:X78"/>
    <mergeCell ref="Z77:Z78"/>
    <mergeCell ref="Y81:Y82"/>
    <mergeCell ref="Z81:Z82"/>
    <mergeCell ref="AN77:AN78"/>
    <mergeCell ref="AM77:AM78"/>
    <mergeCell ref="AV77:AV78"/>
    <mergeCell ref="AW81:AW82"/>
    <mergeCell ref="J83:J84"/>
    <mergeCell ref="K83:K84"/>
    <mergeCell ref="L83:L84"/>
    <mergeCell ref="V83:V84"/>
    <mergeCell ref="W83:W84"/>
    <mergeCell ref="M83:M84"/>
    <mergeCell ref="N83:N84"/>
    <mergeCell ref="J81:J82"/>
    <mergeCell ref="K81:K82"/>
    <mergeCell ref="L81:L82"/>
    <mergeCell ref="V81:V82"/>
    <mergeCell ref="W81:W82"/>
    <mergeCell ref="AX81:AX82"/>
    <mergeCell ref="AN81:AN82"/>
    <mergeCell ref="AV81:AV82"/>
    <mergeCell ref="AK81:AK82"/>
    <mergeCell ref="Y83:Y84"/>
    <mergeCell ref="X83:X84"/>
    <mergeCell ref="AK83:AK84"/>
    <mergeCell ref="AY81:AY82"/>
    <mergeCell ref="AL81:AL82"/>
    <mergeCell ref="AM81:AM82"/>
    <mergeCell ref="AW83:AW84"/>
    <mergeCell ref="AV83:AV84"/>
    <mergeCell ref="AJ83:AJ84"/>
    <mergeCell ref="AN83:AN84"/>
    <mergeCell ref="Z83:Z84"/>
    <mergeCell ref="AA83:AA84"/>
    <mergeCell ref="AI83:AI84"/>
    <mergeCell ref="AL83:AL84"/>
    <mergeCell ref="AM83:AM84"/>
    <mergeCell ref="AJ81:AJ82"/>
    <mergeCell ref="AA81:AA82"/>
    <mergeCell ref="AI81:AI82"/>
    <mergeCell ref="X81:X82"/>
    <mergeCell ref="DN83:DN84"/>
    <mergeCell ref="DA83:DA84"/>
    <mergeCell ref="DI83:DI84"/>
    <mergeCell ref="DJ83:DJ84"/>
    <mergeCell ref="DK83:DK84"/>
    <mergeCell ref="DL83:DL84"/>
    <mergeCell ref="DM83:DM84"/>
    <mergeCell ref="BY71:BY72"/>
    <mergeCell ref="BZ71:BZ72"/>
    <mergeCell ref="CY83:CY84"/>
    <mergeCell ref="CJ83:CJ84"/>
    <mergeCell ref="CK83:CK84"/>
    <mergeCell ref="CL83:CL84"/>
    <mergeCell ref="CW83:CW84"/>
    <mergeCell ref="CX83:CX84"/>
    <mergeCell ref="CA71:CA72"/>
    <mergeCell ref="CI83:CI84"/>
    <mergeCell ref="CZ83:CZ84"/>
    <mergeCell ref="BY83:BY84"/>
    <mergeCell ref="BZ83:BZ84"/>
    <mergeCell ref="CM83:CM84"/>
    <mergeCell ref="CN83:CN84"/>
    <mergeCell ref="CV83:CV84"/>
    <mergeCell ref="CA83:CA84"/>
    <mergeCell ref="AZ77:AZ78"/>
    <mergeCell ref="AZ75:AZ76"/>
    <mergeCell ref="BK83:BK84"/>
    <mergeCell ref="BX83:BX84"/>
    <mergeCell ref="AX19:AX20"/>
    <mergeCell ref="AZ19:AZ20"/>
    <mergeCell ref="BW83:BW84"/>
    <mergeCell ref="BA19:BA20"/>
    <mergeCell ref="BA81:BA82"/>
    <mergeCell ref="BA75:BA76"/>
    <mergeCell ref="BL83:BL84"/>
    <mergeCell ref="BM83:BM84"/>
    <mergeCell ref="BI83:BI84"/>
    <mergeCell ref="BA77:BA78"/>
    <mergeCell ref="BJ83:BJ84"/>
    <mergeCell ref="BN83:BN84"/>
    <mergeCell ref="BV83:BV84"/>
    <mergeCell ref="BA83:BA84"/>
    <mergeCell ref="AZ83:AZ84"/>
    <mergeCell ref="AY19:AY20"/>
    <mergeCell ref="AX83:AX84"/>
    <mergeCell ref="AY83:AY84"/>
    <mergeCell ref="AZ81:AZ82"/>
    <mergeCell ref="AY77:AY78"/>
  </mergeCells>
  <phoneticPr fontId="2" type="noConversion"/>
  <conditionalFormatting sqref="H11:H24 U11:U24 AH11:AH24 BL13:BL22 BH11:BH24 CU23:CU24 AU11:AU24 BU11:BU24 DH23:DH24 H71:H84 AH71:AH78 AH81:AH84 AU71:AU78 AU81:AU84 U71:U84 BH71:BH84 CU83:CU84 CH84 BU71:BU84 DH83:DH84 BI13:BJ22 CH23:CH24">
    <cfRule type="cellIs" dxfId="17" priority="1" stopIfTrue="1" operator="lessThan">
      <formula>0</formula>
    </cfRule>
  </conditionalFormatting>
  <dataValidations count="2">
    <dataValidation type="whole" operator="greaterThan" allowBlank="1" showInputMessage="1" showErrorMessage="1" sqref="BV13:BW22 BY13:BY22">
      <formula1>0</formula1>
    </dataValidation>
    <dataValidation type="whole" operator="greaterThanOrEqual" allowBlank="1" showInputMessage="1" showErrorMessage="1" sqref="DD23:DH24 AD21:AG24 AH11:AH24 U11:U24 AQ11:AT12 AU11:AU24 AD11:AG12 Q21:T24 Q11:T12 AQ19:AT24 D11:G12 H11:H24 CQ23:CU24 CD23:CH24 BQ11:BU24 BD11:BH24 D19:G24">
      <formula1>0</formula1>
    </dataValidation>
  </dataValidations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3</xdr:col>
                    <xdr:colOff>133350</xdr:colOff>
                    <xdr:row>24</xdr:row>
                    <xdr:rowOff>47625</xdr:rowOff>
                  </from>
                  <to>
                    <xdr:col>3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Option Button 9">
              <controlPr defaultSize="0" autoFill="0" autoLine="0" autoPict="0">
                <anchor moveWithCells="1">
                  <from>
                    <xdr:col>4</xdr:col>
                    <xdr:colOff>133350</xdr:colOff>
                    <xdr:row>24</xdr:row>
                    <xdr:rowOff>47625</xdr:rowOff>
                  </from>
                  <to>
                    <xdr:col>4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Option Button 17">
              <controlPr defaultSize="0" autoFill="0" autoLine="0" autoPict="0">
                <anchor moveWithCells="1">
                  <from>
                    <xdr:col>5</xdr:col>
                    <xdr:colOff>133350</xdr:colOff>
                    <xdr:row>24</xdr:row>
                    <xdr:rowOff>47625</xdr:rowOff>
                  </from>
                  <to>
                    <xdr:col>5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Option Button 25">
              <controlPr defaultSize="0" autoFill="0" autoLine="0" autoPict="0">
                <anchor moveWithCells="1">
                  <from>
                    <xdr:col>6</xdr:col>
                    <xdr:colOff>133350</xdr:colOff>
                    <xdr:row>24</xdr:row>
                    <xdr:rowOff>47625</xdr:rowOff>
                  </from>
                  <to>
                    <xdr:col>6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Option Button 33">
              <controlPr defaultSize="0" autoFill="0" autoLine="0" autoPict="0">
                <anchor moveWithCells="1">
                  <from>
                    <xdr:col>7</xdr:col>
                    <xdr:colOff>133350</xdr:colOff>
                    <xdr:row>24</xdr:row>
                    <xdr:rowOff>47625</xdr:rowOff>
                  </from>
                  <to>
                    <xdr:col>7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9" name="Group Box 48">
              <controlPr defaultSize="0" autoFill="0" autoPict="0">
                <anchor moveWithCells="1">
                  <from>
                    <xdr:col>3</xdr:col>
                    <xdr:colOff>0</xdr:colOff>
                    <xdr:row>24</xdr:row>
                    <xdr:rowOff>0</xdr:rowOff>
                  </from>
                  <to>
                    <xdr:col>7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" name="Option Button 49">
              <controlPr defaultSize="0" autoFill="0" autoLine="0" autoPict="0">
                <anchor moveWithCells="1">
                  <from>
                    <xdr:col>3</xdr:col>
                    <xdr:colOff>133350</xdr:colOff>
                    <xdr:row>25</xdr:row>
                    <xdr:rowOff>47625</xdr:rowOff>
                  </from>
                  <to>
                    <xdr:col>3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1" name="Option Button 50">
              <controlPr defaultSize="0" autoFill="0" autoLine="0" autoPict="0">
                <anchor moveWithCells="1">
                  <from>
                    <xdr:col>4</xdr:col>
                    <xdr:colOff>133350</xdr:colOff>
                    <xdr:row>25</xdr:row>
                    <xdr:rowOff>47625</xdr:rowOff>
                  </from>
                  <to>
                    <xdr:col>4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2" name="Option Button 51">
              <controlPr defaultSize="0" autoFill="0" autoLine="0" autoPict="0">
                <anchor moveWithCells="1">
                  <from>
                    <xdr:col>5</xdr:col>
                    <xdr:colOff>133350</xdr:colOff>
                    <xdr:row>25</xdr:row>
                    <xdr:rowOff>47625</xdr:rowOff>
                  </from>
                  <to>
                    <xdr:col>5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3" name="Option Button 52">
              <controlPr defaultSize="0" autoFill="0" autoLine="0" autoPict="0">
                <anchor moveWithCells="1">
                  <from>
                    <xdr:col>6</xdr:col>
                    <xdr:colOff>133350</xdr:colOff>
                    <xdr:row>25</xdr:row>
                    <xdr:rowOff>47625</xdr:rowOff>
                  </from>
                  <to>
                    <xdr:col>6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4" name="Option Button 53">
              <controlPr defaultSize="0" autoFill="0" autoLine="0" autoPict="0">
                <anchor moveWithCells="1">
                  <from>
                    <xdr:col>7</xdr:col>
                    <xdr:colOff>133350</xdr:colOff>
                    <xdr:row>25</xdr:row>
                    <xdr:rowOff>47625</xdr:rowOff>
                  </from>
                  <to>
                    <xdr:col>7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5" name="Group Box 54">
              <controlPr defaultSize="0" autoFill="0" autoPict="0">
                <anchor moveWithCells="1">
                  <from>
                    <xdr:col>3</xdr:col>
                    <xdr:colOff>0</xdr:colOff>
                    <xdr:row>25</xdr:row>
                    <xdr:rowOff>0</xdr:rowOff>
                  </from>
                  <to>
                    <xdr:col>7</xdr:col>
                    <xdr:colOff>495300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Option Button 55">
              <controlPr defaultSize="0" autoFill="0" autoLine="0" autoPict="0">
                <anchor moveWithCells="1">
                  <from>
                    <xdr:col>3</xdr:col>
                    <xdr:colOff>133350</xdr:colOff>
                    <xdr:row>26</xdr:row>
                    <xdr:rowOff>47625</xdr:rowOff>
                  </from>
                  <to>
                    <xdr:col>3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7" name="Option Button 56">
              <controlPr defaultSize="0" autoFill="0" autoLine="0" autoPict="0">
                <anchor moveWithCells="1">
                  <from>
                    <xdr:col>4</xdr:col>
                    <xdr:colOff>133350</xdr:colOff>
                    <xdr:row>26</xdr:row>
                    <xdr:rowOff>47625</xdr:rowOff>
                  </from>
                  <to>
                    <xdr:col>4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Option Button 57">
              <controlPr defaultSize="0" autoFill="0" autoLine="0" autoPict="0">
                <anchor moveWithCells="1">
                  <from>
                    <xdr:col>5</xdr:col>
                    <xdr:colOff>133350</xdr:colOff>
                    <xdr:row>26</xdr:row>
                    <xdr:rowOff>47625</xdr:rowOff>
                  </from>
                  <to>
                    <xdr:col>5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9" name="Option Button 58">
              <controlPr defaultSize="0" autoFill="0" autoLine="0" autoPict="0">
                <anchor moveWithCells="1">
                  <from>
                    <xdr:col>6</xdr:col>
                    <xdr:colOff>133350</xdr:colOff>
                    <xdr:row>26</xdr:row>
                    <xdr:rowOff>47625</xdr:rowOff>
                  </from>
                  <to>
                    <xdr:col>6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0" name="Option Button 59">
              <controlPr defaultSize="0" autoFill="0" autoLine="0" autoPict="0">
                <anchor moveWithCells="1">
                  <from>
                    <xdr:col>7</xdr:col>
                    <xdr:colOff>133350</xdr:colOff>
                    <xdr:row>26</xdr:row>
                    <xdr:rowOff>47625</xdr:rowOff>
                  </from>
                  <to>
                    <xdr:col>7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1" name="Group Box 60">
              <controlPr defaultSize="0" autoFill="0" autoPict="0">
                <anchor moveWithCells="1">
                  <from>
                    <xdr:col>3</xdr:col>
                    <xdr:colOff>0</xdr:colOff>
                    <xdr:row>26</xdr:row>
                    <xdr:rowOff>0</xdr:rowOff>
                  </from>
                  <to>
                    <xdr:col>7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2" name="Option Button 61">
              <controlPr defaultSize="0" autoFill="0" autoLine="0" autoPict="0">
                <anchor moveWithCells="1">
                  <from>
                    <xdr:col>3</xdr:col>
                    <xdr:colOff>133350</xdr:colOff>
                    <xdr:row>27</xdr:row>
                    <xdr:rowOff>47625</xdr:rowOff>
                  </from>
                  <to>
                    <xdr:col>3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3" name="Option Button 62">
              <controlPr defaultSize="0" autoFill="0" autoLine="0" autoPict="0">
                <anchor moveWithCells="1">
                  <from>
                    <xdr:col>4</xdr:col>
                    <xdr:colOff>133350</xdr:colOff>
                    <xdr:row>27</xdr:row>
                    <xdr:rowOff>47625</xdr:rowOff>
                  </from>
                  <to>
                    <xdr:col>4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4" name="Option Button 63">
              <controlPr defaultSize="0" autoFill="0" autoLine="0" autoPict="0">
                <anchor moveWithCells="1">
                  <from>
                    <xdr:col>5</xdr:col>
                    <xdr:colOff>133350</xdr:colOff>
                    <xdr:row>27</xdr:row>
                    <xdr:rowOff>47625</xdr:rowOff>
                  </from>
                  <to>
                    <xdr:col>5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5" name="Option Button 64">
              <controlPr defaultSize="0" autoFill="0" autoLine="0" autoPict="0">
                <anchor moveWithCells="1">
                  <from>
                    <xdr:col>6</xdr:col>
                    <xdr:colOff>133350</xdr:colOff>
                    <xdr:row>27</xdr:row>
                    <xdr:rowOff>47625</xdr:rowOff>
                  </from>
                  <to>
                    <xdr:col>6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6" name="Option Button 65">
              <controlPr defaultSize="0" autoFill="0" autoLine="0" autoPict="0">
                <anchor moveWithCells="1">
                  <from>
                    <xdr:col>7</xdr:col>
                    <xdr:colOff>133350</xdr:colOff>
                    <xdr:row>27</xdr:row>
                    <xdr:rowOff>47625</xdr:rowOff>
                  </from>
                  <to>
                    <xdr:col>7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7" name="Group Box 66">
              <controlPr defaultSize="0" autoFill="0" autoPict="0">
                <anchor moveWithCells="1">
                  <from>
                    <xdr:col>3</xdr:col>
                    <xdr:colOff>0</xdr:colOff>
                    <xdr:row>27</xdr:row>
                    <xdr:rowOff>0</xdr:rowOff>
                  </from>
                  <to>
                    <xdr:col>7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8" name="Option Button 67">
              <controlPr defaultSize="0" autoFill="0" autoLine="0" autoPict="0">
                <anchor moveWithCells="1">
                  <from>
                    <xdr:col>3</xdr:col>
                    <xdr:colOff>133350</xdr:colOff>
                    <xdr:row>28</xdr:row>
                    <xdr:rowOff>47625</xdr:rowOff>
                  </from>
                  <to>
                    <xdr:col>3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29" name="Option Button 68">
              <controlPr defaultSize="0" autoFill="0" autoLine="0" autoPict="0">
                <anchor moveWithCells="1">
                  <from>
                    <xdr:col>4</xdr:col>
                    <xdr:colOff>133350</xdr:colOff>
                    <xdr:row>28</xdr:row>
                    <xdr:rowOff>47625</xdr:rowOff>
                  </from>
                  <to>
                    <xdr:col>4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30" name="Option Button 69">
              <controlPr defaultSize="0" autoFill="0" autoLine="0" autoPict="0">
                <anchor moveWithCells="1">
                  <from>
                    <xdr:col>5</xdr:col>
                    <xdr:colOff>133350</xdr:colOff>
                    <xdr:row>28</xdr:row>
                    <xdr:rowOff>47625</xdr:rowOff>
                  </from>
                  <to>
                    <xdr:col>5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31" name="Option Button 70">
              <controlPr defaultSize="0" autoFill="0" autoLine="0" autoPict="0">
                <anchor moveWithCells="1">
                  <from>
                    <xdr:col>6</xdr:col>
                    <xdr:colOff>133350</xdr:colOff>
                    <xdr:row>28</xdr:row>
                    <xdr:rowOff>47625</xdr:rowOff>
                  </from>
                  <to>
                    <xdr:col>6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32" name="Option Button 71">
              <controlPr defaultSize="0" autoFill="0" autoLine="0" autoPict="0">
                <anchor moveWithCells="1">
                  <from>
                    <xdr:col>7</xdr:col>
                    <xdr:colOff>133350</xdr:colOff>
                    <xdr:row>28</xdr:row>
                    <xdr:rowOff>47625</xdr:rowOff>
                  </from>
                  <to>
                    <xdr:col>7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33" name="Group Box 72">
              <controlPr defaultSize="0" autoFill="0" autoPict="0">
                <anchor moveWithCells="1">
                  <from>
                    <xdr:col>3</xdr:col>
                    <xdr:colOff>0</xdr:colOff>
                    <xdr:row>28</xdr:row>
                    <xdr:rowOff>0</xdr:rowOff>
                  </from>
                  <to>
                    <xdr:col>7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34" name="Option Button 73">
              <controlPr defaultSize="0" autoFill="0" autoLine="0" autoPict="0">
                <anchor moveWithCells="1">
                  <from>
                    <xdr:col>3</xdr:col>
                    <xdr:colOff>133350</xdr:colOff>
                    <xdr:row>29</xdr:row>
                    <xdr:rowOff>47625</xdr:rowOff>
                  </from>
                  <to>
                    <xdr:col>3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35" name="Option Button 74">
              <controlPr defaultSize="0" autoFill="0" autoLine="0" autoPict="0">
                <anchor moveWithCells="1">
                  <from>
                    <xdr:col>4</xdr:col>
                    <xdr:colOff>133350</xdr:colOff>
                    <xdr:row>29</xdr:row>
                    <xdr:rowOff>47625</xdr:rowOff>
                  </from>
                  <to>
                    <xdr:col>4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36" name="Option Button 75">
              <controlPr defaultSize="0" autoFill="0" autoLine="0" autoPict="0">
                <anchor moveWithCells="1">
                  <from>
                    <xdr:col>5</xdr:col>
                    <xdr:colOff>133350</xdr:colOff>
                    <xdr:row>29</xdr:row>
                    <xdr:rowOff>47625</xdr:rowOff>
                  </from>
                  <to>
                    <xdr:col>5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37" name="Option Button 76">
              <controlPr defaultSize="0" autoFill="0" autoLine="0" autoPict="0">
                <anchor moveWithCells="1">
                  <from>
                    <xdr:col>6</xdr:col>
                    <xdr:colOff>133350</xdr:colOff>
                    <xdr:row>29</xdr:row>
                    <xdr:rowOff>47625</xdr:rowOff>
                  </from>
                  <to>
                    <xdr:col>6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38" name="Option Button 77">
              <controlPr defaultSize="0" autoFill="0" autoLine="0" autoPict="0">
                <anchor moveWithCells="1">
                  <from>
                    <xdr:col>7</xdr:col>
                    <xdr:colOff>133350</xdr:colOff>
                    <xdr:row>29</xdr:row>
                    <xdr:rowOff>47625</xdr:rowOff>
                  </from>
                  <to>
                    <xdr:col>7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39" name="Group Box 78">
              <controlPr defaultSize="0" autoFill="0" autoPict="0">
                <anchor moveWithCells="1">
                  <from>
                    <xdr:col>3</xdr:col>
                    <xdr:colOff>0</xdr:colOff>
                    <xdr:row>29</xdr:row>
                    <xdr:rowOff>0</xdr:rowOff>
                  </from>
                  <to>
                    <xdr:col>7</xdr:col>
                    <xdr:colOff>495300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40" name="Option Button 79">
              <controlPr defaultSize="0" autoFill="0" autoLine="0" autoPict="0">
                <anchor moveWithCells="1">
                  <from>
                    <xdr:col>3</xdr:col>
                    <xdr:colOff>133350</xdr:colOff>
                    <xdr:row>30</xdr:row>
                    <xdr:rowOff>47625</xdr:rowOff>
                  </from>
                  <to>
                    <xdr:col>3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41" name="Option Button 80">
              <controlPr defaultSize="0" autoFill="0" autoLine="0" autoPict="0">
                <anchor moveWithCells="1">
                  <from>
                    <xdr:col>4</xdr:col>
                    <xdr:colOff>133350</xdr:colOff>
                    <xdr:row>30</xdr:row>
                    <xdr:rowOff>47625</xdr:rowOff>
                  </from>
                  <to>
                    <xdr:col>4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42" name="Option Button 81">
              <controlPr defaultSize="0" autoFill="0" autoLine="0" autoPict="0">
                <anchor moveWithCells="1">
                  <from>
                    <xdr:col>5</xdr:col>
                    <xdr:colOff>133350</xdr:colOff>
                    <xdr:row>30</xdr:row>
                    <xdr:rowOff>47625</xdr:rowOff>
                  </from>
                  <to>
                    <xdr:col>5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43" name="Option Button 82">
              <controlPr defaultSize="0" autoFill="0" autoLine="0" autoPict="0">
                <anchor moveWithCells="1">
                  <from>
                    <xdr:col>6</xdr:col>
                    <xdr:colOff>133350</xdr:colOff>
                    <xdr:row>30</xdr:row>
                    <xdr:rowOff>47625</xdr:rowOff>
                  </from>
                  <to>
                    <xdr:col>6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44" name="Option Button 83">
              <controlPr defaultSize="0" autoFill="0" autoLine="0" autoPict="0">
                <anchor moveWithCells="1">
                  <from>
                    <xdr:col>7</xdr:col>
                    <xdr:colOff>133350</xdr:colOff>
                    <xdr:row>30</xdr:row>
                    <xdr:rowOff>47625</xdr:rowOff>
                  </from>
                  <to>
                    <xdr:col>7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45" name="Group Box 84">
              <controlPr defaultSize="0" autoFill="0" autoPict="0">
                <anchor moveWithCells="1">
                  <from>
                    <xdr:col>3</xdr:col>
                    <xdr:colOff>0</xdr:colOff>
                    <xdr:row>30</xdr:row>
                    <xdr:rowOff>0</xdr:rowOff>
                  </from>
                  <to>
                    <xdr:col>7</xdr:col>
                    <xdr:colOff>495300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46" name="Option Button 85">
              <controlPr defaultSize="0" autoFill="0" autoLine="0" autoPict="0">
                <anchor moveWithCells="1">
                  <from>
                    <xdr:col>3</xdr:col>
                    <xdr:colOff>133350</xdr:colOff>
                    <xdr:row>31</xdr:row>
                    <xdr:rowOff>47625</xdr:rowOff>
                  </from>
                  <to>
                    <xdr:col>3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47" name="Option Button 86">
              <controlPr defaultSize="0" autoFill="0" autoLine="0" autoPict="0">
                <anchor moveWithCells="1">
                  <from>
                    <xdr:col>4</xdr:col>
                    <xdr:colOff>133350</xdr:colOff>
                    <xdr:row>31</xdr:row>
                    <xdr:rowOff>47625</xdr:rowOff>
                  </from>
                  <to>
                    <xdr:col>4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48" name="Option Button 87">
              <controlPr defaultSize="0" autoFill="0" autoLine="0" autoPict="0">
                <anchor moveWithCells="1">
                  <from>
                    <xdr:col>5</xdr:col>
                    <xdr:colOff>133350</xdr:colOff>
                    <xdr:row>31</xdr:row>
                    <xdr:rowOff>47625</xdr:rowOff>
                  </from>
                  <to>
                    <xdr:col>5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49" name="Option Button 88">
              <controlPr defaultSize="0" autoFill="0" autoLine="0" autoPict="0">
                <anchor moveWithCells="1">
                  <from>
                    <xdr:col>6</xdr:col>
                    <xdr:colOff>133350</xdr:colOff>
                    <xdr:row>31</xdr:row>
                    <xdr:rowOff>47625</xdr:rowOff>
                  </from>
                  <to>
                    <xdr:col>6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50" name="Option Button 89">
              <controlPr defaultSize="0" autoFill="0" autoLine="0" autoPict="0">
                <anchor moveWithCells="1">
                  <from>
                    <xdr:col>7</xdr:col>
                    <xdr:colOff>133350</xdr:colOff>
                    <xdr:row>31</xdr:row>
                    <xdr:rowOff>47625</xdr:rowOff>
                  </from>
                  <to>
                    <xdr:col>7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51" name="Group Box 90">
              <controlPr defaultSize="0" autoFill="0" autoPict="0">
                <anchor moveWithCells="1">
                  <from>
                    <xdr:col>3</xdr:col>
                    <xdr:colOff>0</xdr:colOff>
                    <xdr:row>31</xdr:row>
                    <xdr:rowOff>0</xdr:rowOff>
                  </from>
                  <to>
                    <xdr:col>7</xdr:col>
                    <xdr:colOff>495300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52" name="Option Button 91">
              <controlPr defaultSize="0" autoFill="0" autoLine="0" autoPict="0">
                <anchor moveWithCells="1">
                  <from>
                    <xdr:col>16</xdr:col>
                    <xdr:colOff>133350</xdr:colOff>
                    <xdr:row>24</xdr:row>
                    <xdr:rowOff>47625</xdr:rowOff>
                  </from>
                  <to>
                    <xdr:col>16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53" name="Option Button 92">
              <controlPr defaultSize="0" autoFill="0" autoLine="0" autoPict="0">
                <anchor moveWithCells="1">
                  <from>
                    <xdr:col>17</xdr:col>
                    <xdr:colOff>133350</xdr:colOff>
                    <xdr:row>24</xdr:row>
                    <xdr:rowOff>47625</xdr:rowOff>
                  </from>
                  <to>
                    <xdr:col>17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54" name="Option Button 93">
              <controlPr defaultSize="0" autoFill="0" autoLine="0" autoPict="0">
                <anchor moveWithCells="1">
                  <from>
                    <xdr:col>18</xdr:col>
                    <xdr:colOff>133350</xdr:colOff>
                    <xdr:row>24</xdr:row>
                    <xdr:rowOff>47625</xdr:rowOff>
                  </from>
                  <to>
                    <xdr:col>18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55" name="Option Button 94">
              <controlPr defaultSize="0" autoFill="0" autoLine="0" autoPict="0">
                <anchor moveWithCells="1">
                  <from>
                    <xdr:col>19</xdr:col>
                    <xdr:colOff>133350</xdr:colOff>
                    <xdr:row>24</xdr:row>
                    <xdr:rowOff>47625</xdr:rowOff>
                  </from>
                  <to>
                    <xdr:col>19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56" name="Option Button 95">
              <controlPr defaultSize="0" autoFill="0" autoLine="0" autoPict="0">
                <anchor moveWithCells="1">
                  <from>
                    <xdr:col>20</xdr:col>
                    <xdr:colOff>133350</xdr:colOff>
                    <xdr:row>24</xdr:row>
                    <xdr:rowOff>47625</xdr:rowOff>
                  </from>
                  <to>
                    <xdr:col>20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57" name="Group Box 96">
              <controlPr defaultSize="0" autoFill="0" autoPict="0">
                <anchor moveWithCells="1">
                  <from>
                    <xdr:col>16</xdr:col>
                    <xdr:colOff>0</xdr:colOff>
                    <xdr:row>24</xdr:row>
                    <xdr:rowOff>0</xdr:rowOff>
                  </from>
                  <to>
                    <xdr:col>20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58" name="Option Button 97">
              <controlPr defaultSize="0" autoFill="0" autoLine="0" autoPict="0">
                <anchor moveWithCells="1">
                  <from>
                    <xdr:col>16</xdr:col>
                    <xdr:colOff>133350</xdr:colOff>
                    <xdr:row>25</xdr:row>
                    <xdr:rowOff>47625</xdr:rowOff>
                  </from>
                  <to>
                    <xdr:col>16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59" name="Option Button 98">
              <controlPr defaultSize="0" autoFill="0" autoLine="0" autoPict="0">
                <anchor moveWithCells="1">
                  <from>
                    <xdr:col>17</xdr:col>
                    <xdr:colOff>133350</xdr:colOff>
                    <xdr:row>25</xdr:row>
                    <xdr:rowOff>47625</xdr:rowOff>
                  </from>
                  <to>
                    <xdr:col>17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60" name="Option Button 99">
              <controlPr defaultSize="0" autoFill="0" autoLine="0" autoPict="0">
                <anchor moveWithCells="1">
                  <from>
                    <xdr:col>18</xdr:col>
                    <xdr:colOff>133350</xdr:colOff>
                    <xdr:row>25</xdr:row>
                    <xdr:rowOff>47625</xdr:rowOff>
                  </from>
                  <to>
                    <xdr:col>18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61" name="Option Button 100">
              <controlPr defaultSize="0" autoFill="0" autoLine="0" autoPict="0">
                <anchor moveWithCells="1">
                  <from>
                    <xdr:col>19</xdr:col>
                    <xdr:colOff>133350</xdr:colOff>
                    <xdr:row>25</xdr:row>
                    <xdr:rowOff>47625</xdr:rowOff>
                  </from>
                  <to>
                    <xdr:col>19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62" name="Option Button 101">
              <controlPr defaultSize="0" autoFill="0" autoLine="0" autoPict="0">
                <anchor moveWithCells="1">
                  <from>
                    <xdr:col>20</xdr:col>
                    <xdr:colOff>133350</xdr:colOff>
                    <xdr:row>25</xdr:row>
                    <xdr:rowOff>47625</xdr:rowOff>
                  </from>
                  <to>
                    <xdr:col>20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63" name="Group Box 102">
              <controlPr defaultSize="0" autoFill="0" autoPict="0">
                <anchor moveWithCells="1">
                  <from>
                    <xdr:col>16</xdr:col>
                    <xdr:colOff>0</xdr:colOff>
                    <xdr:row>25</xdr:row>
                    <xdr:rowOff>0</xdr:rowOff>
                  </from>
                  <to>
                    <xdr:col>20</xdr:col>
                    <xdr:colOff>495300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64" name="Option Button 103">
              <controlPr defaultSize="0" autoFill="0" autoLine="0" autoPict="0">
                <anchor moveWithCells="1">
                  <from>
                    <xdr:col>16</xdr:col>
                    <xdr:colOff>133350</xdr:colOff>
                    <xdr:row>26</xdr:row>
                    <xdr:rowOff>47625</xdr:rowOff>
                  </from>
                  <to>
                    <xdr:col>16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65" name="Option Button 104">
              <controlPr defaultSize="0" autoFill="0" autoLine="0" autoPict="0">
                <anchor moveWithCells="1">
                  <from>
                    <xdr:col>17</xdr:col>
                    <xdr:colOff>133350</xdr:colOff>
                    <xdr:row>26</xdr:row>
                    <xdr:rowOff>47625</xdr:rowOff>
                  </from>
                  <to>
                    <xdr:col>17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66" name="Option Button 105">
              <controlPr defaultSize="0" autoFill="0" autoLine="0" autoPict="0">
                <anchor moveWithCells="1">
                  <from>
                    <xdr:col>18</xdr:col>
                    <xdr:colOff>133350</xdr:colOff>
                    <xdr:row>26</xdr:row>
                    <xdr:rowOff>47625</xdr:rowOff>
                  </from>
                  <to>
                    <xdr:col>18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67" name="Option Button 106">
              <controlPr defaultSize="0" autoFill="0" autoLine="0" autoPict="0">
                <anchor moveWithCells="1">
                  <from>
                    <xdr:col>19</xdr:col>
                    <xdr:colOff>133350</xdr:colOff>
                    <xdr:row>26</xdr:row>
                    <xdr:rowOff>47625</xdr:rowOff>
                  </from>
                  <to>
                    <xdr:col>19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68" name="Option Button 107">
              <controlPr defaultSize="0" autoFill="0" autoLine="0" autoPict="0">
                <anchor moveWithCells="1">
                  <from>
                    <xdr:col>20</xdr:col>
                    <xdr:colOff>133350</xdr:colOff>
                    <xdr:row>26</xdr:row>
                    <xdr:rowOff>47625</xdr:rowOff>
                  </from>
                  <to>
                    <xdr:col>20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69" name="Group Box 108">
              <controlPr defaultSize="0" autoFill="0" autoPict="0">
                <anchor moveWithCells="1">
                  <from>
                    <xdr:col>16</xdr:col>
                    <xdr:colOff>0</xdr:colOff>
                    <xdr:row>26</xdr:row>
                    <xdr:rowOff>0</xdr:rowOff>
                  </from>
                  <to>
                    <xdr:col>20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70" name="Option Button 109">
              <controlPr defaultSize="0" autoFill="0" autoLine="0" autoPict="0">
                <anchor moveWithCells="1">
                  <from>
                    <xdr:col>16</xdr:col>
                    <xdr:colOff>133350</xdr:colOff>
                    <xdr:row>27</xdr:row>
                    <xdr:rowOff>47625</xdr:rowOff>
                  </from>
                  <to>
                    <xdr:col>16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71" name="Option Button 110">
              <controlPr defaultSize="0" autoFill="0" autoLine="0" autoPict="0">
                <anchor moveWithCells="1">
                  <from>
                    <xdr:col>17</xdr:col>
                    <xdr:colOff>133350</xdr:colOff>
                    <xdr:row>27</xdr:row>
                    <xdr:rowOff>47625</xdr:rowOff>
                  </from>
                  <to>
                    <xdr:col>17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72" name="Option Button 111">
              <controlPr defaultSize="0" autoFill="0" autoLine="0" autoPict="0">
                <anchor moveWithCells="1">
                  <from>
                    <xdr:col>18</xdr:col>
                    <xdr:colOff>133350</xdr:colOff>
                    <xdr:row>27</xdr:row>
                    <xdr:rowOff>47625</xdr:rowOff>
                  </from>
                  <to>
                    <xdr:col>18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73" name="Option Button 112">
              <controlPr defaultSize="0" autoFill="0" autoLine="0" autoPict="0">
                <anchor moveWithCells="1">
                  <from>
                    <xdr:col>19</xdr:col>
                    <xdr:colOff>133350</xdr:colOff>
                    <xdr:row>27</xdr:row>
                    <xdr:rowOff>47625</xdr:rowOff>
                  </from>
                  <to>
                    <xdr:col>19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74" name="Option Button 113">
              <controlPr defaultSize="0" autoFill="0" autoLine="0" autoPict="0">
                <anchor moveWithCells="1">
                  <from>
                    <xdr:col>20</xdr:col>
                    <xdr:colOff>133350</xdr:colOff>
                    <xdr:row>27</xdr:row>
                    <xdr:rowOff>47625</xdr:rowOff>
                  </from>
                  <to>
                    <xdr:col>20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75" name="Group Box 114">
              <controlPr defaultSize="0" autoFill="0" autoPict="0">
                <anchor moveWithCells="1">
                  <from>
                    <xdr:col>16</xdr:col>
                    <xdr:colOff>0</xdr:colOff>
                    <xdr:row>27</xdr:row>
                    <xdr:rowOff>0</xdr:rowOff>
                  </from>
                  <to>
                    <xdr:col>20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76" name="Option Button 115">
              <controlPr defaultSize="0" autoFill="0" autoLine="0" autoPict="0">
                <anchor moveWithCells="1">
                  <from>
                    <xdr:col>16</xdr:col>
                    <xdr:colOff>133350</xdr:colOff>
                    <xdr:row>28</xdr:row>
                    <xdr:rowOff>47625</xdr:rowOff>
                  </from>
                  <to>
                    <xdr:col>16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77" name="Option Button 116">
              <controlPr defaultSize="0" autoFill="0" autoLine="0" autoPict="0">
                <anchor moveWithCells="1">
                  <from>
                    <xdr:col>17</xdr:col>
                    <xdr:colOff>133350</xdr:colOff>
                    <xdr:row>28</xdr:row>
                    <xdr:rowOff>47625</xdr:rowOff>
                  </from>
                  <to>
                    <xdr:col>17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78" name="Option Button 117">
              <controlPr defaultSize="0" autoFill="0" autoLine="0" autoPict="0">
                <anchor moveWithCells="1">
                  <from>
                    <xdr:col>18</xdr:col>
                    <xdr:colOff>133350</xdr:colOff>
                    <xdr:row>28</xdr:row>
                    <xdr:rowOff>47625</xdr:rowOff>
                  </from>
                  <to>
                    <xdr:col>18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79" name="Option Button 118">
              <controlPr defaultSize="0" autoFill="0" autoLine="0" autoPict="0">
                <anchor moveWithCells="1">
                  <from>
                    <xdr:col>19</xdr:col>
                    <xdr:colOff>133350</xdr:colOff>
                    <xdr:row>28</xdr:row>
                    <xdr:rowOff>47625</xdr:rowOff>
                  </from>
                  <to>
                    <xdr:col>19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80" name="Option Button 119">
              <controlPr defaultSize="0" autoFill="0" autoLine="0" autoPict="0">
                <anchor moveWithCells="1">
                  <from>
                    <xdr:col>20</xdr:col>
                    <xdr:colOff>133350</xdr:colOff>
                    <xdr:row>28</xdr:row>
                    <xdr:rowOff>47625</xdr:rowOff>
                  </from>
                  <to>
                    <xdr:col>20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81" name="Group Box 120">
              <controlPr defaultSize="0" autoFill="0" autoPict="0">
                <anchor moveWithCells="1">
                  <from>
                    <xdr:col>16</xdr:col>
                    <xdr:colOff>0</xdr:colOff>
                    <xdr:row>28</xdr:row>
                    <xdr:rowOff>0</xdr:rowOff>
                  </from>
                  <to>
                    <xdr:col>20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82" name="Option Button 121">
              <controlPr defaultSize="0" autoFill="0" autoLine="0" autoPict="0">
                <anchor moveWithCells="1">
                  <from>
                    <xdr:col>16</xdr:col>
                    <xdr:colOff>133350</xdr:colOff>
                    <xdr:row>29</xdr:row>
                    <xdr:rowOff>47625</xdr:rowOff>
                  </from>
                  <to>
                    <xdr:col>16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83" name="Option Button 122">
              <controlPr defaultSize="0" autoFill="0" autoLine="0" autoPict="0">
                <anchor moveWithCells="1">
                  <from>
                    <xdr:col>17</xdr:col>
                    <xdr:colOff>133350</xdr:colOff>
                    <xdr:row>29</xdr:row>
                    <xdr:rowOff>47625</xdr:rowOff>
                  </from>
                  <to>
                    <xdr:col>17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84" name="Option Button 123">
              <controlPr defaultSize="0" autoFill="0" autoLine="0" autoPict="0">
                <anchor moveWithCells="1">
                  <from>
                    <xdr:col>18</xdr:col>
                    <xdr:colOff>133350</xdr:colOff>
                    <xdr:row>29</xdr:row>
                    <xdr:rowOff>47625</xdr:rowOff>
                  </from>
                  <to>
                    <xdr:col>18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85" name="Option Button 124">
              <controlPr defaultSize="0" autoFill="0" autoLine="0" autoPict="0">
                <anchor moveWithCells="1">
                  <from>
                    <xdr:col>19</xdr:col>
                    <xdr:colOff>133350</xdr:colOff>
                    <xdr:row>29</xdr:row>
                    <xdr:rowOff>47625</xdr:rowOff>
                  </from>
                  <to>
                    <xdr:col>19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86" name="Option Button 125">
              <controlPr defaultSize="0" autoFill="0" autoLine="0" autoPict="0">
                <anchor moveWithCells="1">
                  <from>
                    <xdr:col>20</xdr:col>
                    <xdr:colOff>133350</xdr:colOff>
                    <xdr:row>29</xdr:row>
                    <xdr:rowOff>47625</xdr:rowOff>
                  </from>
                  <to>
                    <xdr:col>20</xdr:col>
                    <xdr:colOff>447675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87" name="Group Box 126">
              <controlPr defaultSize="0" autoFill="0" autoPict="0">
                <anchor moveWithCells="1">
                  <from>
                    <xdr:col>16</xdr:col>
                    <xdr:colOff>0</xdr:colOff>
                    <xdr:row>29</xdr:row>
                    <xdr:rowOff>0</xdr:rowOff>
                  </from>
                  <to>
                    <xdr:col>20</xdr:col>
                    <xdr:colOff>495300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88" name="Option Button 127">
              <controlPr defaultSize="0" autoFill="0" autoLine="0" autoPict="0">
                <anchor moveWithCells="1">
                  <from>
                    <xdr:col>16</xdr:col>
                    <xdr:colOff>133350</xdr:colOff>
                    <xdr:row>30</xdr:row>
                    <xdr:rowOff>47625</xdr:rowOff>
                  </from>
                  <to>
                    <xdr:col>16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89" name="Option Button 128">
              <controlPr defaultSize="0" autoFill="0" autoLine="0" autoPict="0">
                <anchor moveWithCells="1">
                  <from>
                    <xdr:col>17</xdr:col>
                    <xdr:colOff>133350</xdr:colOff>
                    <xdr:row>30</xdr:row>
                    <xdr:rowOff>47625</xdr:rowOff>
                  </from>
                  <to>
                    <xdr:col>17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90" name="Option Button 129">
              <controlPr defaultSize="0" autoFill="0" autoLine="0" autoPict="0">
                <anchor moveWithCells="1">
                  <from>
                    <xdr:col>18</xdr:col>
                    <xdr:colOff>133350</xdr:colOff>
                    <xdr:row>30</xdr:row>
                    <xdr:rowOff>47625</xdr:rowOff>
                  </from>
                  <to>
                    <xdr:col>18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91" name="Option Button 130">
              <controlPr defaultSize="0" autoFill="0" autoLine="0" autoPict="0">
                <anchor moveWithCells="1">
                  <from>
                    <xdr:col>19</xdr:col>
                    <xdr:colOff>133350</xdr:colOff>
                    <xdr:row>30</xdr:row>
                    <xdr:rowOff>47625</xdr:rowOff>
                  </from>
                  <to>
                    <xdr:col>19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92" name="Option Button 131">
              <controlPr defaultSize="0" autoFill="0" autoLine="0" autoPict="0">
                <anchor moveWithCells="1">
                  <from>
                    <xdr:col>20</xdr:col>
                    <xdr:colOff>133350</xdr:colOff>
                    <xdr:row>30</xdr:row>
                    <xdr:rowOff>47625</xdr:rowOff>
                  </from>
                  <to>
                    <xdr:col>20</xdr:col>
                    <xdr:colOff>447675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93" name="Group Box 132">
              <controlPr defaultSize="0" autoFill="0" autoPict="0">
                <anchor moveWithCells="1">
                  <from>
                    <xdr:col>16</xdr:col>
                    <xdr:colOff>0</xdr:colOff>
                    <xdr:row>30</xdr:row>
                    <xdr:rowOff>0</xdr:rowOff>
                  </from>
                  <to>
                    <xdr:col>20</xdr:col>
                    <xdr:colOff>495300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94" name="Option Button 133">
              <controlPr defaultSize="0" autoFill="0" autoLine="0" autoPict="0">
                <anchor moveWithCells="1">
                  <from>
                    <xdr:col>16</xdr:col>
                    <xdr:colOff>133350</xdr:colOff>
                    <xdr:row>31</xdr:row>
                    <xdr:rowOff>47625</xdr:rowOff>
                  </from>
                  <to>
                    <xdr:col>16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95" name="Option Button 134">
              <controlPr defaultSize="0" autoFill="0" autoLine="0" autoPict="0">
                <anchor moveWithCells="1">
                  <from>
                    <xdr:col>17</xdr:col>
                    <xdr:colOff>133350</xdr:colOff>
                    <xdr:row>31</xdr:row>
                    <xdr:rowOff>47625</xdr:rowOff>
                  </from>
                  <to>
                    <xdr:col>17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96" name="Option Button 135">
              <controlPr defaultSize="0" autoFill="0" autoLine="0" autoPict="0">
                <anchor moveWithCells="1">
                  <from>
                    <xdr:col>18</xdr:col>
                    <xdr:colOff>133350</xdr:colOff>
                    <xdr:row>31</xdr:row>
                    <xdr:rowOff>47625</xdr:rowOff>
                  </from>
                  <to>
                    <xdr:col>18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97" name="Option Button 136">
              <controlPr defaultSize="0" autoFill="0" autoLine="0" autoPict="0">
                <anchor moveWithCells="1">
                  <from>
                    <xdr:col>19</xdr:col>
                    <xdr:colOff>133350</xdr:colOff>
                    <xdr:row>31</xdr:row>
                    <xdr:rowOff>47625</xdr:rowOff>
                  </from>
                  <to>
                    <xdr:col>19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98" name="Option Button 137">
              <controlPr defaultSize="0" autoFill="0" autoLine="0" autoPict="0">
                <anchor moveWithCells="1">
                  <from>
                    <xdr:col>20</xdr:col>
                    <xdr:colOff>133350</xdr:colOff>
                    <xdr:row>31</xdr:row>
                    <xdr:rowOff>47625</xdr:rowOff>
                  </from>
                  <to>
                    <xdr:col>20</xdr:col>
                    <xdr:colOff>447675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99" name="Group Box 138">
              <controlPr defaultSize="0" autoFill="0" autoPict="0">
                <anchor moveWithCells="1">
                  <from>
                    <xdr:col>16</xdr:col>
                    <xdr:colOff>0</xdr:colOff>
                    <xdr:row>31</xdr:row>
                    <xdr:rowOff>0</xdr:rowOff>
                  </from>
                  <to>
                    <xdr:col>20</xdr:col>
                    <xdr:colOff>495300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00" name="Option Button 139">
              <controlPr defaultSize="0" autoFill="0" autoLine="0" autoPict="0">
                <anchor moveWithCells="1">
                  <from>
                    <xdr:col>29</xdr:col>
                    <xdr:colOff>133350</xdr:colOff>
                    <xdr:row>24</xdr:row>
                    <xdr:rowOff>47625</xdr:rowOff>
                  </from>
                  <to>
                    <xdr:col>29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01" name="Option Button 140">
              <controlPr defaultSize="0" autoFill="0" autoLine="0" autoPict="0">
                <anchor moveWithCells="1">
                  <from>
                    <xdr:col>30</xdr:col>
                    <xdr:colOff>133350</xdr:colOff>
                    <xdr:row>24</xdr:row>
                    <xdr:rowOff>47625</xdr:rowOff>
                  </from>
                  <to>
                    <xdr:col>30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02" name="Option Button 141">
              <controlPr defaultSize="0" autoFill="0" autoLine="0" autoPict="0">
                <anchor moveWithCells="1">
                  <from>
                    <xdr:col>31</xdr:col>
                    <xdr:colOff>133350</xdr:colOff>
                    <xdr:row>24</xdr:row>
                    <xdr:rowOff>47625</xdr:rowOff>
                  </from>
                  <to>
                    <xdr:col>31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03" name="Option Button 142">
              <controlPr defaultSize="0" autoFill="0" autoLine="0" autoPict="0">
                <anchor moveWithCells="1">
                  <from>
                    <xdr:col>32</xdr:col>
                    <xdr:colOff>133350</xdr:colOff>
                    <xdr:row>24</xdr:row>
                    <xdr:rowOff>47625</xdr:rowOff>
                  </from>
                  <to>
                    <xdr:col>32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04" name="Option Button 143">
              <controlPr defaultSize="0" autoFill="0" autoLine="0" autoPict="0">
                <anchor moveWithCells="1">
                  <from>
                    <xdr:col>33</xdr:col>
                    <xdr:colOff>133350</xdr:colOff>
                    <xdr:row>24</xdr:row>
                    <xdr:rowOff>47625</xdr:rowOff>
                  </from>
                  <to>
                    <xdr:col>33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05" name="Group Box 144">
              <controlPr defaultSize="0" autoFill="0" autoPict="0">
                <anchor moveWithCells="1">
                  <from>
                    <xdr:col>29</xdr:col>
                    <xdr:colOff>0</xdr:colOff>
                    <xdr:row>24</xdr:row>
                    <xdr:rowOff>0</xdr:rowOff>
                  </from>
                  <to>
                    <xdr:col>33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06" name="Option Button 145">
              <controlPr defaultSize="0" autoFill="0" autoLine="0" autoPict="0">
                <anchor moveWithCells="1">
                  <from>
                    <xdr:col>42</xdr:col>
                    <xdr:colOff>133350</xdr:colOff>
                    <xdr:row>24</xdr:row>
                    <xdr:rowOff>47625</xdr:rowOff>
                  </from>
                  <to>
                    <xdr:col>42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07" name="Option Button 146">
              <controlPr defaultSize="0" autoFill="0" autoLine="0" autoPict="0">
                <anchor moveWithCells="1">
                  <from>
                    <xdr:col>43</xdr:col>
                    <xdr:colOff>133350</xdr:colOff>
                    <xdr:row>24</xdr:row>
                    <xdr:rowOff>47625</xdr:rowOff>
                  </from>
                  <to>
                    <xdr:col>43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08" name="Option Button 147">
              <controlPr defaultSize="0" autoFill="0" autoLine="0" autoPict="0">
                <anchor moveWithCells="1">
                  <from>
                    <xdr:col>44</xdr:col>
                    <xdr:colOff>133350</xdr:colOff>
                    <xdr:row>24</xdr:row>
                    <xdr:rowOff>47625</xdr:rowOff>
                  </from>
                  <to>
                    <xdr:col>44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09" name="Option Button 148">
              <controlPr defaultSize="0" autoFill="0" autoLine="0" autoPict="0">
                <anchor moveWithCells="1">
                  <from>
                    <xdr:col>45</xdr:col>
                    <xdr:colOff>133350</xdr:colOff>
                    <xdr:row>24</xdr:row>
                    <xdr:rowOff>47625</xdr:rowOff>
                  </from>
                  <to>
                    <xdr:col>45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0" name="Option Button 149">
              <controlPr defaultSize="0" autoFill="0" autoLine="0" autoPict="0">
                <anchor moveWithCells="1">
                  <from>
                    <xdr:col>46</xdr:col>
                    <xdr:colOff>133350</xdr:colOff>
                    <xdr:row>24</xdr:row>
                    <xdr:rowOff>47625</xdr:rowOff>
                  </from>
                  <to>
                    <xdr:col>46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1" name="Group Box 150">
              <controlPr defaultSize="0" autoFill="0" autoPict="0">
                <anchor moveWithCells="1">
                  <from>
                    <xdr:col>42</xdr:col>
                    <xdr:colOff>0</xdr:colOff>
                    <xdr:row>24</xdr:row>
                    <xdr:rowOff>0</xdr:rowOff>
                  </from>
                  <to>
                    <xdr:col>46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2" name="Option Button 151">
              <controlPr defaultSize="0" autoFill="0" autoLine="0" autoPict="0">
                <anchor moveWithCells="1">
                  <from>
                    <xdr:col>55</xdr:col>
                    <xdr:colOff>133350</xdr:colOff>
                    <xdr:row>24</xdr:row>
                    <xdr:rowOff>47625</xdr:rowOff>
                  </from>
                  <to>
                    <xdr:col>55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3" name="Option Button 152">
              <controlPr defaultSize="0" autoFill="0" autoLine="0" autoPict="0">
                <anchor moveWithCells="1">
                  <from>
                    <xdr:col>56</xdr:col>
                    <xdr:colOff>133350</xdr:colOff>
                    <xdr:row>24</xdr:row>
                    <xdr:rowOff>47625</xdr:rowOff>
                  </from>
                  <to>
                    <xdr:col>56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4" name="Option Button 153">
              <controlPr defaultSize="0" autoFill="0" autoLine="0" autoPict="0">
                <anchor moveWithCells="1">
                  <from>
                    <xdr:col>57</xdr:col>
                    <xdr:colOff>133350</xdr:colOff>
                    <xdr:row>24</xdr:row>
                    <xdr:rowOff>47625</xdr:rowOff>
                  </from>
                  <to>
                    <xdr:col>57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5" name="Option Button 154">
              <controlPr defaultSize="0" autoFill="0" autoLine="0" autoPict="0">
                <anchor moveWithCells="1">
                  <from>
                    <xdr:col>58</xdr:col>
                    <xdr:colOff>133350</xdr:colOff>
                    <xdr:row>24</xdr:row>
                    <xdr:rowOff>47625</xdr:rowOff>
                  </from>
                  <to>
                    <xdr:col>58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6" name="Option Button 155">
              <controlPr defaultSize="0" autoFill="0" autoLine="0" autoPict="0">
                <anchor moveWithCells="1">
                  <from>
                    <xdr:col>59</xdr:col>
                    <xdr:colOff>133350</xdr:colOff>
                    <xdr:row>24</xdr:row>
                    <xdr:rowOff>47625</xdr:rowOff>
                  </from>
                  <to>
                    <xdr:col>59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7" name="Group Box 156">
              <controlPr defaultSize="0" autoFill="0" autoPict="0">
                <anchor moveWithCells="1">
                  <from>
                    <xdr:col>55</xdr:col>
                    <xdr:colOff>0</xdr:colOff>
                    <xdr:row>24</xdr:row>
                    <xdr:rowOff>0</xdr:rowOff>
                  </from>
                  <to>
                    <xdr:col>59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" name="Option Button 157">
              <controlPr defaultSize="0" autoFill="0" autoLine="0" autoPict="0">
                <anchor moveWithCells="1">
                  <from>
                    <xdr:col>68</xdr:col>
                    <xdr:colOff>133350</xdr:colOff>
                    <xdr:row>24</xdr:row>
                    <xdr:rowOff>47625</xdr:rowOff>
                  </from>
                  <to>
                    <xdr:col>68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9" name="Option Button 158">
              <controlPr defaultSize="0" autoFill="0" autoLine="0" autoPict="0">
                <anchor moveWithCells="1">
                  <from>
                    <xdr:col>69</xdr:col>
                    <xdr:colOff>133350</xdr:colOff>
                    <xdr:row>24</xdr:row>
                    <xdr:rowOff>47625</xdr:rowOff>
                  </from>
                  <to>
                    <xdr:col>69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0" name="Option Button 159">
              <controlPr defaultSize="0" autoFill="0" autoLine="0" autoPict="0">
                <anchor moveWithCells="1">
                  <from>
                    <xdr:col>70</xdr:col>
                    <xdr:colOff>133350</xdr:colOff>
                    <xdr:row>24</xdr:row>
                    <xdr:rowOff>47625</xdr:rowOff>
                  </from>
                  <to>
                    <xdr:col>70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1" name="Option Button 160">
              <controlPr defaultSize="0" autoFill="0" autoLine="0" autoPict="0">
                <anchor moveWithCells="1">
                  <from>
                    <xdr:col>71</xdr:col>
                    <xdr:colOff>133350</xdr:colOff>
                    <xdr:row>24</xdr:row>
                    <xdr:rowOff>47625</xdr:rowOff>
                  </from>
                  <to>
                    <xdr:col>71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2" name="Option Button 161">
              <controlPr defaultSize="0" autoFill="0" autoLine="0" autoPict="0">
                <anchor moveWithCells="1">
                  <from>
                    <xdr:col>72</xdr:col>
                    <xdr:colOff>133350</xdr:colOff>
                    <xdr:row>24</xdr:row>
                    <xdr:rowOff>47625</xdr:rowOff>
                  </from>
                  <to>
                    <xdr:col>72</xdr:col>
                    <xdr:colOff>447675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3" name="Group Box 162">
              <controlPr defaultSize="0" autoFill="0" autoPict="0">
                <anchor moveWithCells="1">
                  <from>
                    <xdr:col>68</xdr:col>
                    <xdr:colOff>0</xdr:colOff>
                    <xdr:row>24</xdr:row>
                    <xdr:rowOff>0</xdr:rowOff>
                  </from>
                  <to>
                    <xdr:col>72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4" name="Group Box 163">
              <controlPr defaultSize="0" autoFill="0" autoPict="0">
                <anchor moveWithCells="1">
                  <from>
                    <xdr:col>29</xdr:col>
                    <xdr:colOff>0</xdr:colOff>
                    <xdr:row>24</xdr:row>
                    <xdr:rowOff>0</xdr:rowOff>
                  </from>
                  <to>
                    <xdr:col>33</xdr:col>
                    <xdr:colOff>495300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25" name="Option Button 164">
              <controlPr defaultSize="0" autoFill="0" autoLine="0" autoPict="0">
                <anchor moveWithCells="1">
                  <from>
                    <xdr:col>29</xdr:col>
                    <xdr:colOff>133350</xdr:colOff>
                    <xdr:row>25</xdr:row>
                    <xdr:rowOff>47625</xdr:rowOff>
                  </from>
                  <to>
                    <xdr:col>29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26" name="Option Button 165">
              <controlPr defaultSize="0" autoFill="0" autoLine="0" autoPict="0">
                <anchor moveWithCells="1">
                  <from>
                    <xdr:col>30</xdr:col>
                    <xdr:colOff>133350</xdr:colOff>
                    <xdr:row>25</xdr:row>
                    <xdr:rowOff>47625</xdr:rowOff>
                  </from>
                  <to>
                    <xdr:col>30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27" name="Option Button 166">
              <controlPr defaultSize="0" autoFill="0" autoLine="0" autoPict="0">
                <anchor moveWithCells="1">
                  <from>
                    <xdr:col>31</xdr:col>
                    <xdr:colOff>133350</xdr:colOff>
                    <xdr:row>25</xdr:row>
                    <xdr:rowOff>47625</xdr:rowOff>
                  </from>
                  <to>
                    <xdr:col>31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28" name="Option Button 167">
              <controlPr defaultSize="0" autoFill="0" autoLine="0" autoPict="0">
                <anchor moveWithCells="1">
                  <from>
                    <xdr:col>32</xdr:col>
                    <xdr:colOff>133350</xdr:colOff>
                    <xdr:row>25</xdr:row>
                    <xdr:rowOff>47625</xdr:rowOff>
                  </from>
                  <to>
                    <xdr:col>32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29" name="Option Button 168">
              <controlPr defaultSize="0" autoFill="0" autoLine="0" autoPict="0">
                <anchor moveWithCells="1">
                  <from>
                    <xdr:col>33</xdr:col>
                    <xdr:colOff>133350</xdr:colOff>
                    <xdr:row>25</xdr:row>
                    <xdr:rowOff>47625</xdr:rowOff>
                  </from>
                  <to>
                    <xdr:col>33</xdr:col>
                    <xdr:colOff>447675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0" name="Group Box 169">
              <controlPr defaultSize="0" autoFill="0" autoPict="0">
                <anchor moveWithCells="1">
                  <from>
                    <xdr:col>29</xdr:col>
                    <xdr:colOff>0</xdr:colOff>
                    <xdr:row>25</xdr:row>
                    <xdr:rowOff>0</xdr:rowOff>
                  </from>
                  <to>
                    <xdr:col>33</xdr:col>
                    <xdr:colOff>495300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1" name="Group Box 170">
              <controlPr defaultSize="0" autoFill="0" autoPict="0">
                <anchor moveWithCells="1">
                  <from>
                    <xdr:col>29</xdr:col>
                    <xdr:colOff>0</xdr:colOff>
                    <xdr:row>25</xdr:row>
                    <xdr:rowOff>0</xdr:rowOff>
                  </from>
                  <to>
                    <xdr:col>33</xdr:col>
                    <xdr:colOff>495300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2" name="Group Box 171">
              <controlPr defaultSize="0" autoFill="0" autoPict="0">
                <anchor moveWithCells="1">
                  <from>
                    <xdr:col>29</xdr:col>
                    <xdr:colOff>0</xdr:colOff>
                    <xdr:row>25</xdr:row>
                    <xdr:rowOff>0</xdr:rowOff>
                  </from>
                  <to>
                    <xdr:col>33</xdr:col>
                    <xdr:colOff>495300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3" name="Option Button 172">
              <controlPr defaultSize="0" autoFill="0" autoLine="0" autoPict="0">
                <anchor moveWithCells="1">
                  <from>
                    <xdr:col>29</xdr:col>
                    <xdr:colOff>133350</xdr:colOff>
                    <xdr:row>26</xdr:row>
                    <xdr:rowOff>47625</xdr:rowOff>
                  </from>
                  <to>
                    <xdr:col>29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4" name="Option Button 173">
              <controlPr defaultSize="0" autoFill="0" autoLine="0" autoPict="0">
                <anchor moveWithCells="1">
                  <from>
                    <xdr:col>30</xdr:col>
                    <xdr:colOff>133350</xdr:colOff>
                    <xdr:row>26</xdr:row>
                    <xdr:rowOff>47625</xdr:rowOff>
                  </from>
                  <to>
                    <xdr:col>30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35" name="Option Button 174">
              <controlPr defaultSize="0" autoFill="0" autoLine="0" autoPict="0">
                <anchor moveWithCells="1">
                  <from>
                    <xdr:col>31</xdr:col>
                    <xdr:colOff>133350</xdr:colOff>
                    <xdr:row>26</xdr:row>
                    <xdr:rowOff>47625</xdr:rowOff>
                  </from>
                  <to>
                    <xdr:col>31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36" name="Option Button 175">
              <controlPr defaultSize="0" autoFill="0" autoLine="0" autoPict="0">
                <anchor moveWithCells="1">
                  <from>
                    <xdr:col>32</xdr:col>
                    <xdr:colOff>133350</xdr:colOff>
                    <xdr:row>26</xdr:row>
                    <xdr:rowOff>47625</xdr:rowOff>
                  </from>
                  <to>
                    <xdr:col>32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37" name="Option Button 176">
              <controlPr defaultSize="0" autoFill="0" autoLine="0" autoPict="0">
                <anchor moveWithCells="1">
                  <from>
                    <xdr:col>33</xdr:col>
                    <xdr:colOff>133350</xdr:colOff>
                    <xdr:row>26</xdr:row>
                    <xdr:rowOff>47625</xdr:rowOff>
                  </from>
                  <to>
                    <xdr:col>33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38" name="Group Box 177">
              <controlPr defaultSize="0" autoFill="0" autoPict="0">
                <anchor moveWithCells="1">
                  <from>
                    <xdr:col>29</xdr:col>
                    <xdr:colOff>0</xdr:colOff>
                    <xdr:row>26</xdr:row>
                    <xdr:rowOff>0</xdr:rowOff>
                  </from>
                  <to>
                    <xdr:col>33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39" name="Group Box 178">
              <controlPr defaultSize="0" autoFill="0" autoPict="0">
                <anchor moveWithCells="1">
                  <from>
                    <xdr:col>29</xdr:col>
                    <xdr:colOff>0</xdr:colOff>
                    <xdr:row>26</xdr:row>
                    <xdr:rowOff>0</xdr:rowOff>
                  </from>
                  <to>
                    <xdr:col>33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0" name="Group Box 179">
              <controlPr defaultSize="0" autoFill="0" autoPict="0">
                <anchor moveWithCells="1">
                  <from>
                    <xdr:col>29</xdr:col>
                    <xdr:colOff>0</xdr:colOff>
                    <xdr:row>26</xdr:row>
                    <xdr:rowOff>0</xdr:rowOff>
                  </from>
                  <to>
                    <xdr:col>33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41" name="Option Button 180">
              <controlPr defaultSize="0" autoFill="0" autoLine="0" autoPict="0">
                <anchor moveWithCells="1">
                  <from>
                    <xdr:col>29</xdr:col>
                    <xdr:colOff>133350</xdr:colOff>
                    <xdr:row>27</xdr:row>
                    <xdr:rowOff>47625</xdr:rowOff>
                  </from>
                  <to>
                    <xdr:col>29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42" name="Option Button 181">
              <controlPr defaultSize="0" autoFill="0" autoLine="0" autoPict="0">
                <anchor moveWithCells="1">
                  <from>
                    <xdr:col>30</xdr:col>
                    <xdr:colOff>133350</xdr:colOff>
                    <xdr:row>27</xdr:row>
                    <xdr:rowOff>47625</xdr:rowOff>
                  </from>
                  <to>
                    <xdr:col>30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43" name="Option Button 182">
              <controlPr defaultSize="0" autoFill="0" autoLine="0" autoPict="0">
                <anchor moveWithCells="1">
                  <from>
                    <xdr:col>31</xdr:col>
                    <xdr:colOff>133350</xdr:colOff>
                    <xdr:row>27</xdr:row>
                    <xdr:rowOff>47625</xdr:rowOff>
                  </from>
                  <to>
                    <xdr:col>31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44" name="Option Button 183">
              <controlPr defaultSize="0" autoFill="0" autoLine="0" autoPict="0">
                <anchor moveWithCells="1">
                  <from>
                    <xdr:col>32</xdr:col>
                    <xdr:colOff>133350</xdr:colOff>
                    <xdr:row>27</xdr:row>
                    <xdr:rowOff>47625</xdr:rowOff>
                  </from>
                  <to>
                    <xdr:col>32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45" name="Option Button 184">
              <controlPr defaultSize="0" autoFill="0" autoLine="0" autoPict="0">
                <anchor moveWithCells="1">
                  <from>
                    <xdr:col>33</xdr:col>
                    <xdr:colOff>133350</xdr:colOff>
                    <xdr:row>27</xdr:row>
                    <xdr:rowOff>47625</xdr:rowOff>
                  </from>
                  <to>
                    <xdr:col>33</xdr:col>
                    <xdr:colOff>447675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46" name="Group Box 185">
              <controlPr defaultSize="0" autoFill="0" autoPict="0">
                <anchor moveWithCells="1">
                  <from>
                    <xdr:col>29</xdr:col>
                    <xdr:colOff>0</xdr:colOff>
                    <xdr:row>27</xdr:row>
                    <xdr:rowOff>0</xdr:rowOff>
                  </from>
                  <to>
                    <xdr:col>33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47" name="Group Box 186">
              <controlPr defaultSize="0" autoFill="0" autoPict="0">
                <anchor moveWithCells="1">
                  <from>
                    <xdr:col>29</xdr:col>
                    <xdr:colOff>0</xdr:colOff>
                    <xdr:row>27</xdr:row>
                    <xdr:rowOff>0</xdr:rowOff>
                  </from>
                  <to>
                    <xdr:col>33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48" name="Group Box 187">
              <controlPr defaultSize="0" autoFill="0" autoPict="0">
                <anchor moveWithCells="1">
                  <from>
                    <xdr:col>29</xdr:col>
                    <xdr:colOff>0</xdr:colOff>
                    <xdr:row>27</xdr:row>
                    <xdr:rowOff>0</xdr:rowOff>
                  </from>
                  <to>
                    <xdr:col>33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9" name="Group Box 188">
              <controlPr defaultSize="0" autoFill="0" autoPict="0">
                <anchor moveWithCells="1">
                  <from>
                    <xdr:col>29</xdr:col>
                    <xdr:colOff>0</xdr:colOff>
                    <xdr:row>27</xdr:row>
                    <xdr:rowOff>0</xdr:rowOff>
                  </from>
                  <to>
                    <xdr:col>33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50" name="Group Box 189">
              <controlPr defaultSize="0" autoFill="0" autoPict="0">
                <anchor moveWithCells="1">
                  <from>
                    <xdr:col>29</xdr:col>
                    <xdr:colOff>0</xdr:colOff>
                    <xdr:row>27</xdr:row>
                    <xdr:rowOff>0</xdr:rowOff>
                  </from>
                  <to>
                    <xdr:col>33</xdr:col>
                    <xdr:colOff>495300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51" name="Option Button 190">
              <controlPr defaultSize="0" autoFill="0" autoLine="0" autoPict="0">
                <anchor moveWithCells="1">
                  <from>
                    <xdr:col>29</xdr:col>
                    <xdr:colOff>133350</xdr:colOff>
                    <xdr:row>28</xdr:row>
                    <xdr:rowOff>47625</xdr:rowOff>
                  </from>
                  <to>
                    <xdr:col>29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52" name="Option Button 191">
              <controlPr defaultSize="0" autoFill="0" autoLine="0" autoPict="0">
                <anchor moveWithCells="1">
                  <from>
                    <xdr:col>30</xdr:col>
                    <xdr:colOff>133350</xdr:colOff>
                    <xdr:row>28</xdr:row>
                    <xdr:rowOff>47625</xdr:rowOff>
                  </from>
                  <to>
                    <xdr:col>30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3" name="Option Button 192">
              <controlPr defaultSize="0" autoFill="0" autoLine="0" autoPict="0">
                <anchor moveWithCells="1">
                  <from>
                    <xdr:col>31</xdr:col>
                    <xdr:colOff>133350</xdr:colOff>
                    <xdr:row>28</xdr:row>
                    <xdr:rowOff>47625</xdr:rowOff>
                  </from>
                  <to>
                    <xdr:col>31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4" name="Option Button 193">
              <controlPr defaultSize="0" autoFill="0" autoLine="0" autoPict="0">
                <anchor moveWithCells="1">
                  <from>
                    <xdr:col>32</xdr:col>
                    <xdr:colOff>133350</xdr:colOff>
                    <xdr:row>28</xdr:row>
                    <xdr:rowOff>47625</xdr:rowOff>
                  </from>
                  <to>
                    <xdr:col>32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5" name="Option Button 194">
              <controlPr defaultSize="0" autoFill="0" autoLine="0" autoPict="0">
                <anchor moveWithCells="1">
                  <from>
                    <xdr:col>33</xdr:col>
                    <xdr:colOff>133350</xdr:colOff>
                    <xdr:row>28</xdr:row>
                    <xdr:rowOff>47625</xdr:rowOff>
                  </from>
                  <to>
                    <xdr:col>33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6" name="Group Box 195">
              <controlPr defaultSize="0" autoFill="0" autoPict="0">
                <anchor moveWithCells="1">
                  <from>
                    <xdr:col>29</xdr:col>
                    <xdr:colOff>0</xdr:colOff>
                    <xdr:row>28</xdr:row>
                    <xdr:rowOff>0</xdr:rowOff>
                  </from>
                  <to>
                    <xdr:col>33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7" name="Group Box 196">
              <controlPr defaultSize="0" autoFill="0" autoPict="0">
                <anchor moveWithCells="1">
                  <from>
                    <xdr:col>29</xdr:col>
                    <xdr:colOff>0</xdr:colOff>
                    <xdr:row>28</xdr:row>
                    <xdr:rowOff>0</xdr:rowOff>
                  </from>
                  <to>
                    <xdr:col>33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8" name="Group Box 197">
              <controlPr defaultSize="0" autoFill="0" autoPict="0">
                <anchor moveWithCells="1">
                  <from>
                    <xdr:col>29</xdr:col>
                    <xdr:colOff>0</xdr:colOff>
                    <xdr:row>28</xdr:row>
                    <xdr:rowOff>0</xdr:rowOff>
                  </from>
                  <to>
                    <xdr:col>33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9" name="Option Button 198">
              <controlPr defaultSize="0" autoFill="0" autoLine="0" autoPict="0">
                <anchor moveWithCells="1">
                  <from>
                    <xdr:col>42</xdr:col>
                    <xdr:colOff>133350</xdr:colOff>
                    <xdr:row>26</xdr:row>
                    <xdr:rowOff>47625</xdr:rowOff>
                  </from>
                  <to>
                    <xdr:col>42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60" name="Option Button 199">
              <controlPr defaultSize="0" autoFill="0" autoLine="0" autoPict="0">
                <anchor moveWithCells="1">
                  <from>
                    <xdr:col>43</xdr:col>
                    <xdr:colOff>133350</xdr:colOff>
                    <xdr:row>26</xdr:row>
                    <xdr:rowOff>47625</xdr:rowOff>
                  </from>
                  <to>
                    <xdr:col>43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61" name="Option Button 200">
              <controlPr defaultSize="0" autoFill="0" autoLine="0" autoPict="0">
                <anchor moveWithCells="1">
                  <from>
                    <xdr:col>44</xdr:col>
                    <xdr:colOff>133350</xdr:colOff>
                    <xdr:row>26</xdr:row>
                    <xdr:rowOff>47625</xdr:rowOff>
                  </from>
                  <to>
                    <xdr:col>44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62" name="Option Button 201">
              <controlPr defaultSize="0" autoFill="0" autoLine="0" autoPict="0">
                <anchor moveWithCells="1">
                  <from>
                    <xdr:col>45</xdr:col>
                    <xdr:colOff>133350</xdr:colOff>
                    <xdr:row>26</xdr:row>
                    <xdr:rowOff>47625</xdr:rowOff>
                  </from>
                  <to>
                    <xdr:col>45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3" name="Option Button 202">
              <controlPr defaultSize="0" autoFill="0" autoLine="0" autoPict="0">
                <anchor moveWithCells="1">
                  <from>
                    <xdr:col>46</xdr:col>
                    <xdr:colOff>133350</xdr:colOff>
                    <xdr:row>26</xdr:row>
                    <xdr:rowOff>47625</xdr:rowOff>
                  </from>
                  <to>
                    <xdr:col>46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4" name="Group Box 203">
              <controlPr defaultSize="0" autoFill="0" autoPict="0">
                <anchor moveWithCells="1">
                  <from>
                    <xdr:col>42</xdr:col>
                    <xdr:colOff>0</xdr:colOff>
                    <xdr:row>26</xdr:row>
                    <xdr:rowOff>0</xdr:rowOff>
                  </from>
                  <to>
                    <xdr:col>46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5" name="Option Button 204">
              <controlPr defaultSize="0" autoFill="0" autoLine="0" autoPict="0">
                <anchor moveWithCells="1">
                  <from>
                    <xdr:col>42</xdr:col>
                    <xdr:colOff>133350</xdr:colOff>
                    <xdr:row>28</xdr:row>
                    <xdr:rowOff>47625</xdr:rowOff>
                  </from>
                  <to>
                    <xdr:col>42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6" name="Option Button 205">
              <controlPr defaultSize="0" autoFill="0" autoLine="0" autoPict="0">
                <anchor moveWithCells="1">
                  <from>
                    <xdr:col>43</xdr:col>
                    <xdr:colOff>133350</xdr:colOff>
                    <xdr:row>28</xdr:row>
                    <xdr:rowOff>47625</xdr:rowOff>
                  </from>
                  <to>
                    <xdr:col>43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67" name="Option Button 206">
              <controlPr defaultSize="0" autoFill="0" autoLine="0" autoPict="0">
                <anchor moveWithCells="1">
                  <from>
                    <xdr:col>44</xdr:col>
                    <xdr:colOff>133350</xdr:colOff>
                    <xdr:row>28</xdr:row>
                    <xdr:rowOff>47625</xdr:rowOff>
                  </from>
                  <to>
                    <xdr:col>44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68" name="Option Button 207">
              <controlPr defaultSize="0" autoFill="0" autoLine="0" autoPict="0">
                <anchor moveWithCells="1">
                  <from>
                    <xdr:col>45</xdr:col>
                    <xdr:colOff>133350</xdr:colOff>
                    <xdr:row>28</xdr:row>
                    <xdr:rowOff>47625</xdr:rowOff>
                  </from>
                  <to>
                    <xdr:col>45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69" name="Option Button 208">
              <controlPr defaultSize="0" autoFill="0" autoLine="0" autoPict="0">
                <anchor moveWithCells="1">
                  <from>
                    <xdr:col>46</xdr:col>
                    <xdr:colOff>133350</xdr:colOff>
                    <xdr:row>28</xdr:row>
                    <xdr:rowOff>47625</xdr:rowOff>
                  </from>
                  <to>
                    <xdr:col>46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70" name="Group Box 209">
              <controlPr defaultSize="0" autoFill="0" autoPict="0">
                <anchor moveWithCells="1">
                  <from>
                    <xdr:col>42</xdr:col>
                    <xdr:colOff>0</xdr:colOff>
                    <xdr:row>28</xdr:row>
                    <xdr:rowOff>0</xdr:rowOff>
                  </from>
                  <to>
                    <xdr:col>46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71" name="Option Button 210">
              <controlPr defaultSize="0" autoFill="0" autoLine="0" autoPict="0">
                <anchor moveWithCells="1">
                  <from>
                    <xdr:col>55</xdr:col>
                    <xdr:colOff>133350</xdr:colOff>
                    <xdr:row>26</xdr:row>
                    <xdr:rowOff>47625</xdr:rowOff>
                  </from>
                  <to>
                    <xdr:col>55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72" name="Option Button 211">
              <controlPr defaultSize="0" autoFill="0" autoLine="0" autoPict="0">
                <anchor moveWithCells="1">
                  <from>
                    <xdr:col>56</xdr:col>
                    <xdr:colOff>133350</xdr:colOff>
                    <xdr:row>26</xdr:row>
                    <xdr:rowOff>47625</xdr:rowOff>
                  </from>
                  <to>
                    <xdr:col>56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73" name="Option Button 212">
              <controlPr defaultSize="0" autoFill="0" autoLine="0" autoPict="0">
                <anchor moveWithCells="1">
                  <from>
                    <xdr:col>57</xdr:col>
                    <xdr:colOff>133350</xdr:colOff>
                    <xdr:row>26</xdr:row>
                    <xdr:rowOff>47625</xdr:rowOff>
                  </from>
                  <to>
                    <xdr:col>57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74" name="Option Button 213">
              <controlPr defaultSize="0" autoFill="0" autoLine="0" autoPict="0">
                <anchor moveWithCells="1">
                  <from>
                    <xdr:col>58</xdr:col>
                    <xdr:colOff>133350</xdr:colOff>
                    <xdr:row>26</xdr:row>
                    <xdr:rowOff>47625</xdr:rowOff>
                  </from>
                  <to>
                    <xdr:col>58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75" name="Option Button 214">
              <controlPr defaultSize="0" autoFill="0" autoLine="0" autoPict="0">
                <anchor moveWithCells="1">
                  <from>
                    <xdr:col>59</xdr:col>
                    <xdr:colOff>133350</xdr:colOff>
                    <xdr:row>26</xdr:row>
                    <xdr:rowOff>47625</xdr:rowOff>
                  </from>
                  <to>
                    <xdr:col>59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76" name="Group Box 215">
              <controlPr defaultSize="0" autoFill="0" autoPict="0">
                <anchor moveWithCells="1">
                  <from>
                    <xdr:col>55</xdr:col>
                    <xdr:colOff>0</xdr:colOff>
                    <xdr:row>26</xdr:row>
                    <xdr:rowOff>0</xdr:rowOff>
                  </from>
                  <to>
                    <xdr:col>59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77" name="Option Button 216">
              <controlPr defaultSize="0" autoFill="0" autoLine="0" autoPict="0">
                <anchor moveWithCells="1">
                  <from>
                    <xdr:col>55</xdr:col>
                    <xdr:colOff>133350</xdr:colOff>
                    <xdr:row>28</xdr:row>
                    <xdr:rowOff>47625</xdr:rowOff>
                  </from>
                  <to>
                    <xdr:col>55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78" name="Option Button 217">
              <controlPr defaultSize="0" autoFill="0" autoLine="0" autoPict="0">
                <anchor moveWithCells="1">
                  <from>
                    <xdr:col>56</xdr:col>
                    <xdr:colOff>133350</xdr:colOff>
                    <xdr:row>28</xdr:row>
                    <xdr:rowOff>47625</xdr:rowOff>
                  </from>
                  <to>
                    <xdr:col>56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79" name="Option Button 218">
              <controlPr defaultSize="0" autoFill="0" autoLine="0" autoPict="0">
                <anchor moveWithCells="1">
                  <from>
                    <xdr:col>57</xdr:col>
                    <xdr:colOff>133350</xdr:colOff>
                    <xdr:row>28</xdr:row>
                    <xdr:rowOff>47625</xdr:rowOff>
                  </from>
                  <to>
                    <xdr:col>57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80" name="Option Button 219">
              <controlPr defaultSize="0" autoFill="0" autoLine="0" autoPict="0">
                <anchor moveWithCells="1">
                  <from>
                    <xdr:col>58</xdr:col>
                    <xdr:colOff>133350</xdr:colOff>
                    <xdr:row>28</xdr:row>
                    <xdr:rowOff>47625</xdr:rowOff>
                  </from>
                  <to>
                    <xdr:col>58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81" name="Option Button 220">
              <controlPr defaultSize="0" autoFill="0" autoLine="0" autoPict="0">
                <anchor moveWithCells="1">
                  <from>
                    <xdr:col>59</xdr:col>
                    <xdr:colOff>133350</xdr:colOff>
                    <xdr:row>28</xdr:row>
                    <xdr:rowOff>47625</xdr:rowOff>
                  </from>
                  <to>
                    <xdr:col>59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82" name="Group Box 221">
              <controlPr defaultSize="0" autoFill="0" autoPict="0">
                <anchor moveWithCells="1">
                  <from>
                    <xdr:col>55</xdr:col>
                    <xdr:colOff>0</xdr:colOff>
                    <xdr:row>28</xdr:row>
                    <xdr:rowOff>0</xdr:rowOff>
                  </from>
                  <to>
                    <xdr:col>59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83" name="Option Button 222">
              <controlPr defaultSize="0" autoFill="0" autoLine="0" autoPict="0">
                <anchor moveWithCells="1">
                  <from>
                    <xdr:col>68</xdr:col>
                    <xdr:colOff>133350</xdr:colOff>
                    <xdr:row>26</xdr:row>
                    <xdr:rowOff>47625</xdr:rowOff>
                  </from>
                  <to>
                    <xdr:col>68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84" name="Option Button 223">
              <controlPr defaultSize="0" autoFill="0" autoLine="0" autoPict="0">
                <anchor moveWithCells="1">
                  <from>
                    <xdr:col>69</xdr:col>
                    <xdr:colOff>133350</xdr:colOff>
                    <xdr:row>26</xdr:row>
                    <xdr:rowOff>47625</xdr:rowOff>
                  </from>
                  <to>
                    <xdr:col>69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85" name="Option Button 224">
              <controlPr defaultSize="0" autoFill="0" autoLine="0" autoPict="0">
                <anchor moveWithCells="1">
                  <from>
                    <xdr:col>70</xdr:col>
                    <xdr:colOff>133350</xdr:colOff>
                    <xdr:row>26</xdr:row>
                    <xdr:rowOff>47625</xdr:rowOff>
                  </from>
                  <to>
                    <xdr:col>70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86" name="Option Button 225">
              <controlPr defaultSize="0" autoFill="0" autoLine="0" autoPict="0">
                <anchor moveWithCells="1">
                  <from>
                    <xdr:col>71</xdr:col>
                    <xdr:colOff>133350</xdr:colOff>
                    <xdr:row>26</xdr:row>
                    <xdr:rowOff>47625</xdr:rowOff>
                  </from>
                  <to>
                    <xdr:col>71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87" name="Option Button 226">
              <controlPr defaultSize="0" autoFill="0" autoLine="0" autoPict="0">
                <anchor moveWithCells="1">
                  <from>
                    <xdr:col>72</xdr:col>
                    <xdr:colOff>133350</xdr:colOff>
                    <xdr:row>26</xdr:row>
                    <xdr:rowOff>47625</xdr:rowOff>
                  </from>
                  <to>
                    <xdr:col>72</xdr:col>
                    <xdr:colOff>447675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88" name="Group Box 227">
              <controlPr defaultSize="0" autoFill="0" autoPict="0">
                <anchor moveWithCells="1">
                  <from>
                    <xdr:col>68</xdr:col>
                    <xdr:colOff>0</xdr:colOff>
                    <xdr:row>26</xdr:row>
                    <xdr:rowOff>0</xdr:rowOff>
                  </from>
                  <to>
                    <xdr:col>72</xdr:col>
                    <xdr:colOff>495300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89" name="Option Button 228">
              <controlPr defaultSize="0" autoFill="0" autoLine="0" autoPict="0">
                <anchor moveWithCells="1">
                  <from>
                    <xdr:col>68</xdr:col>
                    <xdr:colOff>133350</xdr:colOff>
                    <xdr:row>28</xdr:row>
                    <xdr:rowOff>47625</xdr:rowOff>
                  </from>
                  <to>
                    <xdr:col>68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90" name="Option Button 229">
              <controlPr defaultSize="0" autoFill="0" autoLine="0" autoPict="0">
                <anchor moveWithCells="1">
                  <from>
                    <xdr:col>69</xdr:col>
                    <xdr:colOff>133350</xdr:colOff>
                    <xdr:row>28</xdr:row>
                    <xdr:rowOff>47625</xdr:rowOff>
                  </from>
                  <to>
                    <xdr:col>69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91" name="Option Button 230">
              <controlPr defaultSize="0" autoFill="0" autoLine="0" autoPict="0">
                <anchor moveWithCells="1">
                  <from>
                    <xdr:col>70</xdr:col>
                    <xdr:colOff>133350</xdr:colOff>
                    <xdr:row>28</xdr:row>
                    <xdr:rowOff>47625</xdr:rowOff>
                  </from>
                  <to>
                    <xdr:col>70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92" name="Option Button 231">
              <controlPr defaultSize="0" autoFill="0" autoLine="0" autoPict="0">
                <anchor moveWithCells="1">
                  <from>
                    <xdr:col>71</xdr:col>
                    <xdr:colOff>133350</xdr:colOff>
                    <xdr:row>28</xdr:row>
                    <xdr:rowOff>47625</xdr:rowOff>
                  </from>
                  <to>
                    <xdr:col>71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93" name="Option Button 232">
              <controlPr defaultSize="0" autoFill="0" autoLine="0" autoPict="0">
                <anchor moveWithCells="1">
                  <from>
                    <xdr:col>72</xdr:col>
                    <xdr:colOff>133350</xdr:colOff>
                    <xdr:row>28</xdr:row>
                    <xdr:rowOff>47625</xdr:rowOff>
                  </from>
                  <to>
                    <xdr:col>72</xdr:col>
                    <xdr:colOff>447675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94" name="Group Box 233">
              <controlPr defaultSize="0" autoFill="0" autoPict="0">
                <anchor moveWithCells="1">
                  <from>
                    <xdr:col>68</xdr:col>
                    <xdr:colOff>0</xdr:colOff>
                    <xdr:row>28</xdr:row>
                    <xdr:rowOff>0</xdr:rowOff>
                  </from>
                  <to>
                    <xdr:col>72</xdr:col>
                    <xdr:colOff>495300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95" name="Option Button 234">
              <controlPr defaultSize="0" autoFill="0" autoLine="0" autoPict="0">
                <anchor moveWithCells="1">
                  <from>
                    <xdr:col>3</xdr:col>
                    <xdr:colOff>123825</xdr:colOff>
                    <xdr:row>18</xdr:row>
                    <xdr:rowOff>161925</xdr:rowOff>
                  </from>
                  <to>
                    <xdr:col>3</xdr:col>
                    <xdr:colOff>438150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96" name="Option Button 235">
              <controlPr defaultSize="0" autoFill="0" autoLine="0" autoPict="0">
                <anchor moveWithCells="1">
                  <from>
                    <xdr:col>4</xdr:col>
                    <xdr:colOff>123825</xdr:colOff>
                    <xdr:row>18</xdr:row>
                    <xdr:rowOff>142875</xdr:rowOff>
                  </from>
                  <to>
                    <xdr:col>4</xdr:col>
                    <xdr:colOff>447675</xdr:colOff>
                    <xdr:row>19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97" name="Option Button 236">
              <controlPr defaultSize="0" autoFill="0" autoLine="0" autoPict="0">
                <anchor moveWithCells="1">
                  <from>
                    <xdr:col>5</xdr:col>
                    <xdr:colOff>142875</xdr:colOff>
                    <xdr:row>18</xdr:row>
                    <xdr:rowOff>152400</xdr:rowOff>
                  </from>
                  <to>
                    <xdr:col>5</xdr:col>
                    <xdr:colOff>457200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98" name="Option Button 237">
              <controlPr defaultSize="0" autoFill="0" autoLine="0" autoPict="0">
                <anchor moveWithCells="1">
                  <from>
                    <xdr:col>6</xdr:col>
                    <xdr:colOff>123825</xdr:colOff>
                    <xdr:row>18</xdr:row>
                    <xdr:rowOff>152400</xdr:rowOff>
                  </from>
                  <to>
                    <xdr:col>6</xdr:col>
                    <xdr:colOff>438150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99" name="Option Button 238">
              <controlPr defaultSize="0" autoFill="0" autoLine="0" autoPict="0">
                <anchor moveWithCells="1">
                  <from>
                    <xdr:col>7</xdr:col>
                    <xdr:colOff>142875</xdr:colOff>
                    <xdr:row>18</xdr:row>
                    <xdr:rowOff>152400</xdr:rowOff>
                  </from>
                  <to>
                    <xdr:col>7</xdr:col>
                    <xdr:colOff>466725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00" name="Group Box 239">
              <controlPr defaultSize="0" autoFill="0" autoPict="0">
                <anchor moveWithCells="1">
                  <from>
                    <xdr:col>3</xdr:col>
                    <xdr:colOff>9525</xdr:colOff>
                    <xdr:row>18</xdr:row>
                    <xdr:rowOff>0</xdr:rowOff>
                  </from>
                  <to>
                    <xdr:col>8</xdr:col>
                    <xdr:colOff>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01" name="Option Button 252">
              <controlPr defaultSize="0" autoFill="0" autoLine="0" autoPict="0">
                <anchor moveWithCells="1">
                  <from>
                    <xdr:col>42</xdr:col>
                    <xdr:colOff>133350</xdr:colOff>
                    <xdr:row>18</xdr:row>
                    <xdr:rowOff>161925</xdr:rowOff>
                  </from>
                  <to>
                    <xdr:col>42</xdr:col>
                    <xdr:colOff>447675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02" name="Option Button 253">
              <controlPr defaultSize="0" autoFill="0" autoLine="0" autoPict="0">
                <anchor moveWithCells="1">
                  <from>
                    <xdr:col>43</xdr:col>
                    <xdr:colOff>133350</xdr:colOff>
                    <xdr:row>18</xdr:row>
                    <xdr:rowOff>161925</xdr:rowOff>
                  </from>
                  <to>
                    <xdr:col>43</xdr:col>
                    <xdr:colOff>447675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03" name="Option Button 254">
              <controlPr defaultSize="0" autoFill="0" autoLine="0" autoPict="0">
                <anchor moveWithCells="1">
                  <from>
                    <xdr:col>44</xdr:col>
                    <xdr:colOff>133350</xdr:colOff>
                    <xdr:row>18</xdr:row>
                    <xdr:rowOff>161925</xdr:rowOff>
                  </from>
                  <to>
                    <xdr:col>44</xdr:col>
                    <xdr:colOff>447675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04" name="Option Button 255">
              <controlPr defaultSize="0" autoFill="0" autoLine="0" autoPict="0">
                <anchor moveWithCells="1">
                  <from>
                    <xdr:col>45</xdr:col>
                    <xdr:colOff>133350</xdr:colOff>
                    <xdr:row>18</xdr:row>
                    <xdr:rowOff>161925</xdr:rowOff>
                  </from>
                  <to>
                    <xdr:col>45</xdr:col>
                    <xdr:colOff>447675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05" name="Option Button 256">
              <controlPr defaultSize="0" autoFill="0" autoLine="0" autoPict="0">
                <anchor moveWithCells="1">
                  <from>
                    <xdr:col>46</xdr:col>
                    <xdr:colOff>133350</xdr:colOff>
                    <xdr:row>18</xdr:row>
                    <xdr:rowOff>161925</xdr:rowOff>
                  </from>
                  <to>
                    <xdr:col>46</xdr:col>
                    <xdr:colOff>447675</xdr:colOff>
                    <xdr:row>19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06" name="Group Box 257">
              <controlPr defaultSize="0" autoFill="0" autoPict="0">
                <anchor moveWithCells="1">
                  <from>
                    <xdr:col>42</xdr:col>
                    <xdr:colOff>0</xdr:colOff>
                    <xdr:row>18</xdr:row>
                    <xdr:rowOff>0</xdr:rowOff>
                  </from>
                  <to>
                    <xdr:col>46</xdr:col>
                    <xdr:colOff>495300</xdr:colOff>
                    <xdr:row>19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indexed="40"/>
  </sheetPr>
  <dimension ref="A1:E46"/>
  <sheetViews>
    <sheetView showGridLines="0" zoomScale="75" workbookViewId="0">
      <pane ySplit="9" topLeftCell="A10" activePane="bottomLeft" state="frozen"/>
      <selection pane="bottomLeft" activeCell="A10" sqref="A10"/>
    </sheetView>
  </sheetViews>
  <sheetFormatPr defaultRowHeight="14.25"/>
  <cols>
    <col min="1" max="5" width="79.140625" style="3237" customWidth="1"/>
    <col min="6" max="16384" width="9.140625" style="3237"/>
  </cols>
  <sheetData>
    <row r="1" spans="1:5" ht="30.75" customHeight="1">
      <c r="A1" s="3236" t="s">
        <v>345</v>
      </c>
      <c r="B1" s="3236"/>
      <c r="C1" s="3236"/>
      <c r="D1" s="3236"/>
      <c r="E1" s="3236"/>
    </row>
    <row r="2" spans="1:5" ht="23.25" hidden="1">
      <c r="A2" s="3238"/>
      <c r="B2" s="3238"/>
      <c r="C2" s="3238"/>
      <c r="D2" s="3238"/>
      <c r="E2" s="3238"/>
    </row>
    <row r="3" spans="1:5" ht="23.25" hidden="1">
      <c r="A3" s="3238"/>
      <c r="B3" s="3238"/>
      <c r="C3" s="3238"/>
      <c r="D3" s="3238"/>
      <c r="E3" s="3238"/>
    </row>
    <row r="4" spans="1:5" ht="23.25" hidden="1">
      <c r="A4" s="3238"/>
      <c r="B4" s="3238"/>
      <c r="C4" s="3238"/>
      <c r="D4" s="3238"/>
      <c r="E4" s="3238"/>
    </row>
    <row r="5" spans="1:5" ht="23.25" hidden="1">
      <c r="A5" s="3238"/>
      <c r="B5" s="3238"/>
      <c r="C5" s="3238"/>
      <c r="D5" s="3238"/>
      <c r="E5" s="3238"/>
    </row>
    <row r="6" spans="1:5" ht="23.25" customHeight="1">
      <c r="A6" s="3239" t="s">
        <v>325</v>
      </c>
      <c r="B6" s="3239"/>
      <c r="C6" s="3239"/>
      <c r="D6" s="3239"/>
      <c r="E6" s="3239"/>
    </row>
    <row r="7" spans="1:5" ht="23.25" hidden="1">
      <c r="A7" s="404"/>
      <c r="B7" s="457"/>
      <c r="C7" s="404"/>
      <c r="D7" s="457"/>
      <c r="E7" s="404"/>
    </row>
    <row r="8" spans="1:5" ht="20.25" customHeight="1">
      <c r="A8" s="895" t="s">
        <v>911</v>
      </c>
      <c r="B8" s="903" t="s">
        <v>2370</v>
      </c>
      <c r="C8" s="905" t="s">
        <v>1376</v>
      </c>
      <c r="D8" s="907" t="s">
        <v>1377</v>
      </c>
      <c r="E8" s="910" t="s">
        <v>1378</v>
      </c>
    </row>
    <row r="9" spans="1:5" ht="23.25" hidden="1">
      <c r="A9" s="148"/>
      <c r="B9" s="790"/>
      <c r="C9" s="148"/>
      <c r="D9" s="790"/>
      <c r="E9" s="148"/>
    </row>
    <row r="10" spans="1:5" s="50" customFormat="1" ht="16.5" customHeight="1">
      <c r="A10" s="896" t="s">
        <v>2210</v>
      </c>
      <c r="B10" s="897" t="s">
        <v>2211</v>
      </c>
      <c r="C10" s="906" t="s">
        <v>2212</v>
      </c>
      <c r="D10" s="908" t="s">
        <v>2213</v>
      </c>
      <c r="E10" s="909" t="s">
        <v>2214</v>
      </c>
    </row>
    <row r="11" spans="1:5" s="3240" customFormat="1" ht="16.5" customHeight="1">
      <c r="A11" s="884" t="s">
        <v>1264</v>
      </c>
      <c r="B11" s="884" t="s">
        <v>1265</v>
      </c>
      <c r="C11" s="884" t="s">
        <v>1270</v>
      </c>
      <c r="D11" s="884" t="s">
        <v>1268</v>
      </c>
      <c r="E11" s="884" t="s">
        <v>1266</v>
      </c>
    </row>
    <row r="12" spans="1:5" s="3240" customFormat="1" ht="16.5" customHeight="1">
      <c r="A12" s="194" t="s">
        <v>2030</v>
      </c>
      <c r="B12" s="194" t="s">
        <v>1046</v>
      </c>
      <c r="C12" s="194" t="s">
        <v>2071</v>
      </c>
      <c r="D12" s="194" t="s">
        <v>1269</v>
      </c>
      <c r="E12" s="194" t="s">
        <v>1267</v>
      </c>
    </row>
    <row r="13" spans="1:5" s="3240" customFormat="1" ht="16.5" customHeight="1">
      <c r="A13" s="194" t="s">
        <v>2031</v>
      </c>
      <c r="B13" s="194" t="s">
        <v>1469</v>
      </c>
      <c r="C13" s="194"/>
      <c r="D13" s="194"/>
      <c r="E13" s="194" t="s">
        <v>1565</v>
      </c>
    </row>
    <row r="14" spans="1:5" s="3241" customFormat="1" ht="16.5" customHeight="1">
      <c r="A14" s="194"/>
      <c r="B14" s="194"/>
      <c r="C14" s="194"/>
      <c r="D14" s="194"/>
      <c r="E14" s="194"/>
    </row>
    <row r="15" spans="1:5" s="3240" customFormat="1" ht="16.5" customHeight="1">
      <c r="A15" s="194"/>
      <c r="B15" s="194"/>
      <c r="C15" s="194"/>
      <c r="D15" s="194"/>
      <c r="E15" s="194"/>
    </row>
    <row r="16" spans="1:5" s="3240" customFormat="1" ht="16.5" customHeight="1">
      <c r="A16" s="902" t="s">
        <v>2215</v>
      </c>
      <c r="B16" s="904" t="s">
        <v>2216</v>
      </c>
      <c r="C16" s="898"/>
      <c r="D16" s="898"/>
      <c r="E16" s="898"/>
    </row>
    <row r="17" spans="1:5" s="3240" customFormat="1" ht="16.5" customHeight="1">
      <c r="A17" s="884" t="s">
        <v>526</v>
      </c>
      <c r="B17" s="884" t="s">
        <v>1470</v>
      </c>
      <c r="C17" s="324"/>
      <c r="D17" s="324"/>
      <c r="E17" s="324"/>
    </row>
    <row r="18" spans="1:5" s="3242" customFormat="1" ht="16.5" customHeight="1">
      <c r="A18" s="194" t="s">
        <v>527</v>
      </c>
      <c r="B18" s="194" t="s">
        <v>1471</v>
      </c>
      <c r="C18" s="324"/>
      <c r="D18" s="324"/>
      <c r="E18" s="324"/>
    </row>
    <row r="19" spans="1:5" s="3240" customFormat="1" ht="16.5" customHeight="1">
      <c r="A19" s="194" t="s">
        <v>528</v>
      </c>
      <c r="B19" s="194" t="s">
        <v>1472</v>
      </c>
      <c r="C19" s="324"/>
      <c r="D19" s="324"/>
      <c r="E19" s="324"/>
    </row>
    <row r="20" spans="1:5" s="3240" customFormat="1" ht="16.5" customHeight="1">
      <c r="A20" s="194"/>
      <c r="B20" s="194"/>
      <c r="C20" s="324"/>
      <c r="D20" s="324"/>
      <c r="E20" s="324"/>
    </row>
    <row r="21" spans="1:5" s="3240" customFormat="1" ht="16.5" customHeight="1">
      <c r="A21" s="194"/>
      <c r="B21" s="194"/>
      <c r="C21" s="324"/>
      <c r="D21" s="324"/>
      <c r="E21" s="324"/>
    </row>
    <row r="22" spans="1:5" s="3242" customFormat="1" ht="16.5" customHeight="1">
      <c r="A22" s="899" t="s">
        <v>2217</v>
      </c>
      <c r="B22" s="900" t="s">
        <v>2218</v>
      </c>
      <c r="C22" s="901"/>
      <c r="D22" s="901"/>
      <c r="E22" s="901"/>
    </row>
    <row r="23" spans="1:5" s="3240" customFormat="1" ht="16.5" customHeight="1">
      <c r="A23" s="885" t="s">
        <v>529</v>
      </c>
      <c r="B23" s="885" t="s">
        <v>1473</v>
      </c>
      <c r="C23" s="324"/>
      <c r="D23" s="324"/>
      <c r="E23" s="324"/>
    </row>
    <row r="24" spans="1:5" s="3240" customFormat="1" ht="16.5" customHeight="1">
      <c r="A24" s="191" t="s">
        <v>530</v>
      </c>
      <c r="B24" s="191" t="s">
        <v>1474</v>
      </c>
      <c r="C24" s="324"/>
      <c r="D24" s="324"/>
      <c r="E24" s="324"/>
    </row>
    <row r="25" spans="1:5" s="3240" customFormat="1" ht="16.5" customHeight="1">
      <c r="A25" s="191" t="s">
        <v>1468</v>
      </c>
      <c r="B25" s="191" t="s">
        <v>1475</v>
      </c>
      <c r="C25" s="324"/>
      <c r="D25" s="324"/>
      <c r="E25" s="324"/>
    </row>
    <row r="26" spans="1:5" s="3242" customFormat="1" ht="16.5" customHeight="1">
      <c r="A26" s="191"/>
      <c r="B26" s="191"/>
      <c r="C26" s="324"/>
      <c r="D26" s="324"/>
      <c r="E26" s="324"/>
    </row>
    <row r="27" spans="1:5" s="3240" customFormat="1" ht="16.5" customHeight="1">
      <c r="A27" s="191"/>
      <c r="B27" s="191"/>
      <c r="C27" s="324"/>
      <c r="D27" s="324"/>
      <c r="E27" s="324"/>
    </row>
    <row r="28" spans="1:5" s="3240" customFormat="1" ht="16.5" customHeight="1">
      <c r="A28" s="902" t="s">
        <v>2219</v>
      </c>
      <c r="B28" s="904" t="s">
        <v>2220</v>
      </c>
      <c r="C28" s="901"/>
      <c r="D28" s="901"/>
      <c r="E28" s="901"/>
    </row>
    <row r="29" spans="1:5" s="3240" customFormat="1" ht="16.5" customHeight="1">
      <c r="A29" s="885" t="s">
        <v>1505</v>
      </c>
      <c r="B29" s="885" t="s">
        <v>1476</v>
      </c>
      <c r="C29" s="324"/>
      <c r="D29" s="324"/>
      <c r="E29" s="324"/>
    </row>
    <row r="30" spans="1:5" s="3242" customFormat="1" ht="16.5" customHeight="1">
      <c r="A30" s="191" t="s">
        <v>1506</v>
      </c>
      <c r="B30" s="191" t="s">
        <v>1477</v>
      </c>
      <c r="C30" s="324"/>
      <c r="D30" s="324"/>
      <c r="E30" s="324"/>
    </row>
    <row r="31" spans="1:5" s="3240" customFormat="1" ht="16.5" customHeight="1">
      <c r="A31" s="191"/>
      <c r="B31" s="191" t="s">
        <v>1478</v>
      </c>
      <c r="C31" s="324"/>
      <c r="D31" s="324"/>
      <c r="E31" s="324"/>
    </row>
    <row r="32" spans="1:5" s="3240" customFormat="1" ht="16.5" customHeight="1">
      <c r="A32" s="191"/>
      <c r="B32" s="191"/>
      <c r="C32" s="324"/>
      <c r="D32" s="324"/>
      <c r="E32" s="324"/>
    </row>
    <row r="33" spans="1:5" s="3240" customFormat="1" ht="16.5" customHeight="1">
      <c r="A33" s="191"/>
      <c r="B33" s="191"/>
      <c r="C33" s="324"/>
      <c r="D33" s="324"/>
      <c r="E33" s="324"/>
    </row>
    <row r="34" spans="1:5" s="3240" customFormat="1" ht="16.5" customHeight="1">
      <c r="A34" s="899" t="s">
        <v>2221</v>
      </c>
      <c r="B34" s="900" t="s">
        <v>1480</v>
      </c>
      <c r="C34" s="901"/>
      <c r="D34" s="901"/>
      <c r="E34" s="901"/>
    </row>
    <row r="35" spans="1:5" s="3240" customFormat="1" ht="16.5" customHeight="1">
      <c r="A35" s="885" t="s">
        <v>1507</v>
      </c>
      <c r="B35" s="885" t="s">
        <v>1483</v>
      </c>
      <c r="C35" s="324"/>
      <c r="D35" s="324"/>
      <c r="E35" s="324"/>
    </row>
    <row r="36" spans="1:5" s="3240" customFormat="1" ht="16.5" customHeight="1">
      <c r="A36" s="191" t="s">
        <v>1044</v>
      </c>
      <c r="B36" s="191" t="s">
        <v>1484</v>
      </c>
      <c r="C36" s="324"/>
      <c r="D36" s="324"/>
      <c r="E36" s="324"/>
    </row>
    <row r="37" spans="1:5" s="3240" customFormat="1" ht="16.5" customHeight="1">
      <c r="A37" s="191" t="s">
        <v>1045</v>
      </c>
      <c r="B37" s="191" t="s">
        <v>1485</v>
      </c>
      <c r="C37" s="324"/>
      <c r="D37" s="324"/>
      <c r="E37" s="324"/>
    </row>
    <row r="38" spans="1:5" s="3240" customFormat="1" ht="16.5" customHeight="1">
      <c r="A38" s="191"/>
      <c r="B38" s="191"/>
      <c r="C38" s="324"/>
      <c r="D38" s="324"/>
      <c r="E38" s="324"/>
    </row>
    <row r="39" spans="1:5" s="3240" customFormat="1" ht="16.5" customHeight="1">
      <c r="A39" s="191"/>
      <c r="B39" s="191"/>
      <c r="C39" s="324"/>
      <c r="D39" s="324"/>
      <c r="E39" s="324"/>
    </row>
    <row r="40" spans="1:5" s="3240" customFormat="1" ht="16.5" customHeight="1">
      <c r="A40" s="902" t="s">
        <v>1479</v>
      </c>
      <c r="B40" s="904" t="s">
        <v>2222</v>
      </c>
      <c r="C40" s="901"/>
      <c r="D40" s="901"/>
      <c r="E40" s="901"/>
    </row>
    <row r="41" spans="1:5" s="3240" customFormat="1" ht="16.5" customHeight="1">
      <c r="A41" s="885" t="s">
        <v>1481</v>
      </c>
      <c r="B41" s="885" t="s">
        <v>1486</v>
      </c>
      <c r="C41" s="324"/>
      <c r="D41" s="324"/>
      <c r="E41" s="324"/>
    </row>
    <row r="42" spans="1:5" s="3240" customFormat="1" ht="16.5" customHeight="1">
      <c r="A42" s="191" t="s">
        <v>1482</v>
      </c>
      <c r="B42" s="191" t="s">
        <v>1487</v>
      </c>
      <c r="C42" s="324"/>
      <c r="D42" s="324"/>
      <c r="E42" s="324"/>
    </row>
    <row r="43" spans="1:5" s="3240" customFormat="1" ht="16.5" customHeight="1">
      <c r="A43" s="544"/>
      <c r="B43" s="544" t="s">
        <v>1488</v>
      </c>
      <c r="C43" s="324"/>
      <c r="D43" s="324"/>
      <c r="E43" s="324"/>
    </row>
    <row r="44" spans="1:5" s="3240" customFormat="1" ht="16.5" customHeight="1">
      <c r="A44" s="191"/>
      <c r="B44" s="191"/>
      <c r="C44" s="324"/>
      <c r="D44" s="324"/>
      <c r="E44" s="324"/>
    </row>
    <row r="45" spans="1:5" s="3240" customFormat="1" ht="16.5" customHeight="1">
      <c r="A45" s="191"/>
      <c r="B45" s="191"/>
      <c r="C45" s="324"/>
      <c r="D45" s="324"/>
      <c r="E45" s="324"/>
    </row>
    <row r="46" spans="1:5" ht="16.5" customHeight="1">
      <c r="A46" s="324"/>
      <c r="B46" s="324"/>
      <c r="C46" s="324"/>
      <c r="D46" s="324"/>
      <c r="E46" s="324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44"/>
  </sheetPr>
  <dimension ref="A1:H23"/>
  <sheetViews>
    <sheetView showGridLines="0" topLeftCell="C1" zoomScale="75" workbookViewId="0">
      <pane ySplit="10" topLeftCell="A11" activePane="bottomLeft" state="frozen"/>
      <selection pane="bottomLeft" activeCell="A11" sqref="A11"/>
    </sheetView>
  </sheetViews>
  <sheetFormatPr defaultRowHeight="23.25"/>
  <cols>
    <col min="1" max="5" width="77.140625" style="20" customWidth="1"/>
    <col min="6" max="6" width="5.5703125" style="20" customWidth="1"/>
    <col min="7" max="7" width="77" style="20" customWidth="1"/>
    <col min="8" max="8" width="59.85546875" style="20" customWidth="1"/>
    <col min="9" max="26" width="8.85546875" style="20" customWidth="1"/>
    <col min="27" max="16384" width="9.140625" style="20"/>
  </cols>
  <sheetData>
    <row r="1" spans="1:8" ht="27.75" customHeight="1">
      <c r="A1" s="695" t="s">
        <v>1436</v>
      </c>
      <c r="B1" s="911"/>
      <c r="C1" s="911"/>
      <c r="D1" s="911"/>
      <c r="E1" s="911"/>
      <c r="F1" s="911"/>
      <c r="G1" s="912"/>
      <c r="H1" s="339"/>
    </row>
    <row r="2" spans="1:8" hidden="1">
      <c r="A2" s="911"/>
      <c r="B2" s="911"/>
      <c r="C2" s="911"/>
      <c r="D2" s="911"/>
      <c r="E2" s="911"/>
      <c r="F2" s="911"/>
      <c r="G2" s="912"/>
      <c r="H2" s="339"/>
    </row>
    <row r="3" spans="1:8" hidden="1">
      <c r="A3" s="911"/>
      <c r="B3" s="911"/>
      <c r="C3" s="911"/>
      <c r="D3" s="911"/>
      <c r="E3" s="911"/>
      <c r="F3" s="911"/>
      <c r="G3" s="912"/>
      <c r="H3" s="339"/>
    </row>
    <row r="4" spans="1:8" hidden="1">
      <c r="A4" s="911"/>
      <c r="B4" s="911"/>
      <c r="C4" s="911"/>
      <c r="D4" s="911"/>
      <c r="E4" s="911"/>
      <c r="F4" s="911"/>
      <c r="G4" s="912"/>
      <c r="H4" s="339"/>
    </row>
    <row r="5" spans="1:8" hidden="1">
      <c r="A5" s="911"/>
      <c r="B5" s="911"/>
      <c r="C5" s="911"/>
      <c r="D5" s="911"/>
      <c r="E5" s="911"/>
      <c r="F5" s="911"/>
      <c r="G5" s="912"/>
      <c r="H5" s="339"/>
    </row>
    <row r="6" spans="1:8" hidden="1">
      <c r="A6" s="911"/>
      <c r="B6" s="911"/>
      <c r="C6" s="911"/>
      <c r="D6" s="911"/>
      <c r="E6" s="911"/>
      <c r="F6" s="911"/>
      <c r="G6" s="912"/>
      <c r="H6" s="339"/>
    </row>
    <row r="7" spans="1:8" s="789" customFormat="1" ht="23.25" customHeight="1">
      <c r="A7" s="913" t="s">
        <v>1148</v>
      </c>
      <c r="B7" s="695"/>
      <c r="C7" s="695"/>
      <c r="D7" s="695"/>
      <c r="E7" s="695"/>
      <c r="F7" s="1441"/>
      <c r="G7" s="914" t="s">
        <v>1149</v>
      </c>
      <c r="H7" s="915"/>
    </row>
    <row r="8" spans="1:8" hidden="1">
      <c r="A8" s="916"/>
      <c r="B8" s="404"/>
      <c r="C8" s="916"/>
      <c r="D8" s="404"/>
      <c r="E8" s="916"/>
      <c r="F8" s="1442"/>
      <c r="G8" s="917"/>
      <c r="H8" s="339"/>
    </row>
    <row r="9" spans="1:8" s="796" customFormat="1" ht="27" hidden="1" customHeight="1">
      <c r="F9" s="1443"/>
      <c r="H9" s="918"/>
    </row>
    <row r="10" spans="1:8" s="796" customFormat="1" ht="26.25">
      <c r="A10" s="895" t="s">
        <v>911</v>
      </c>
      <c r="B10" s="903" t="s">
        <v>2370</v>
      </c>
      <c r="C10" s="905" t="s">
        <v>1376</v>
      </c>
      <c r="D10" s="907" t="s">
        <v>1377</v>
      </c>
      <c r="E10" s="1436" t="s">
        <v>1378</v>
      </c>
      <c r="F10" s="1444"/>
      <c r="G10" s="1438" t="s">
        <v>2053</v>
      </c>
      <c r="H10" s="1414"/>
    </row>
    <row r="11" spans="1:8" s="164" customFormat="1" ht="16.5" customHeight="1">
      <c r="A11" s="924" t="s">
        <v>1150</v>
      </c>
      <c r="B11" s="925" t="s">
        <v>1150</v>
      </c>
      <c r="C11" s="926" t="s">
        <v>1150</v>
      </c>
      <c r="D11" s="927" t="s">
        <v>1150</v>
      </c>
      <c r="E11" s="1437" t="s">
        <v>1150</v>
      </c>
      <c r="F11" s="1433"/>
      <c r="G11" s="1439" t="s">
        <v>2368</v>
      </c>
      <c r="H11" s="1415"/>
    </row>
    <row r="12" spans="1:8" s="923" customFormat="1" ht="16.5" customHeight="1">
      <c r="A12" s="191" t="s">
        <v>128</v>
      </c>
      <c r="B12" s="191" t="s">
        <v>1151</v>
      </c>
      <c r="C12" s="191" t="s">
        <v>1152</v>
      </c>
      <c r="D12" s="191" t="s">
        <v>127</v>
      </c>
      <c r="E12" s="538" t="s">
        <v>127</v>
      </c>
      <c r="F12" s="1434"/>
      <c r="G12" s="330" t="s">
        <v>1328</v>
      </c>
      <c r="H12" s="1416"/>
    </row>
    <row r="13" spans="1:8" s="923" customFormat="1" ht="16.5" customHeight="1">
      <c r="A13" s="191" t="s">
        <v>131</v>
      </c>
      <c r="B13" s="191" t="s">
        <v>132</v>
      </c>
      <c r="C13" s="191" t="s">
        <v>129</v>
      </c>
      <c r="D13" s="191" t="s">
        <v>130</v>
      </c>
      <c r="E13" s="538" t="s">
        <v>130</v>
      </c>
      <c r="F13" s="1434"/>
      <c r="G13" s="330" t="s">
        <v>1329</v>
      </c>
      <c r="H13" s="1416"/>
    </row>
    <row r="14" spans="1:8" s="923" customFormat="1" ht="16.5" customHeight="1">
      <c r="A14" s="191" t="s">
        <v>135</v>
      </c>
      <c r="B14" s="191" t="s">
        <v>1564</v>
      </c>
      <c r="C14" s="191" t="s">
        <v>133</v>
      </c>
      <c r="D14" s="191" t="s">
        <v>134</v>
      </c>
      <c r="E14" s="538" t="s">
        <v>134</v>
      </c>
      <c r="F14" s="1434"/>
      <c r="G14" s="330" t="s">
        <v>1330</v>
      </c>
      <c r="H14" s="1416"/>
    </row>
    <row r="15" spans="1:8" s="923" customFormat="1" ht="16.5" customHeight="1">
      <c r="A15" s="191" t="s">
        <v>2254</v>
      </c>
      <c r="B15" s="326"/>
      <c r="C15" s="326"/>
      <c r="D15" s="326"/>
      <c r="E15" s="327"/>
      <c r="F15" s="1435"/>
      <c r="G15" s="330"/>
      <c r="H15" s="1416"/>
    </row>
    <row r="16" spans="1:8" s="923" customFormat="1" ht="16.5" customHeight="1">
      <c r="A16" s="191" t="s">
        <v>136</v>
      </c>
      <c r="B16" s="326"/>
      <c r="C16" s="326"/>
      <c r="D16" s="326"/>
      <c r="E16" s="327"/>
      <c r="F16" s="1435"/>
      <c r="G16" s="1440"/>
      <c r="H16" s="1416"/>
    </row>
    <row r="17" spans="1:8" s="2372" customFormat="1" ht="16.5" customHeight="1">
      <c r="A17" s="924" t="s">
        <v>137</v>
      </c>
      <c r="B17" s="925" t="s">
        <v>137</v>
      </c>
      <c r="C17" s="926" t="s">
        <v>137</v>
      </c>
      <c r="D17" s="927" t="s">
        <v>137</v>
      </c>
      <c r="E17" s="1437" t="s">
        <v>137</v>
      </c>
      <c r="F17" s="1433"/>
      <c r="G17" s="1440"/>
      <c r="H17" s="2371"/>
    </row>
    <row r="18" spans="1:8" s="923" customFormat="1" ht="16.5" customHeight="1">
      <c r="A18" s="191" t="s">
        <v>1408</v>
      </c>
      <c r="B18" s="191" t="s">
        <v>1409</v>
      </c>
      <c r="C18" s="191" t="s">
        <v>1406</v>
      </c>
      <c r="D18" s="191" t="s">
        <v>1407</v>
      </c>
      <c r="E18" s="538" t="s">
        <v>1407</v>
      </c>
      <c r="F18" s="1434"/>
      <c r="G18" s="1440"/>
      <c r="H18" s="1416"/>
    </row>
    <row r="19" spans="1:8" s="923" customFormat="1" ht="16.5" customHeight="1">
      <c r="A19" s="191" t="s">
        <v>1093</v>
      </c>
      <c r="B19" s="191" t="s">
        <v>1411</v>
      </c>
      <c r="C19" s="191" t="s">
        <v>1412</v>
      </c>
      <c r="D19" s="191" t="s">
        <v>400</v>
      </c>
      <c r="E19" s="538" t="s">
        <v>400</v>
      </c>
      <c r="F19" s="1434"/>
      <c r="G19" s="1440"/>
    </row>
    <row r="20" spans="1:8" s="923" customFormat="1" ht="16.5" customHeight="1">
      <c r="A20" s="191" t="s">
        <v>1410</v>
      </c>
      <c r="B20" s="191" t="s">
        <v>1862</v>
      </c>
      <c r="C20" s="191" t="s">
        <v>1863</v>
      </c>
      <c r="D20" s="326"/>
      <c r="E20" s="327"/>
      <c r="F20" s="1435"/>
      <c r="G20" s="1440"/>
    </row>
    <row r="21" spans="1:8" s="923" customFormat="1" ht="16.5" customHeight="1">
      <c r="A21" s="191" t="s">
        <v>1861</v>
      </c>
      <c r="B21" s="326"/>
      <c r="C21" s="326"/>
      <c r="D21" s="326"/>
      <c r="E21" s="327"/>
      <c r="F21" s="1435"/>
      <c r="G21" s="1440"/>
    </row>
    <row r="22" spans="1:8" s="923" customFormat="1" ht="16.5" customHeight="1">
      <c r="A22" s="326"/>
      <c r="B22" s="326"/>
      <c r="C22" s="326"/>
      <c r="D22" s="326"/>
      <c r="E22" s="327"/>
      <c r="F22" s="1435"/>
      <c r="G22" s="1440"/>
    </row>
    <row r="23" spans="1:8" ht="16.5" customHeight="1">
      <c r="A23" s="21"/>
      <c r="B23" s="21"/>
      <c r="C23" s="21"/>
      <c r="D23" s="21"/>
      <c r="E23" s="21"/>
      <c r="F23" s="1442"/>
      <c r="G23" s="21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indexed="41"/>
  </sheetPr>
  <dimension ref="A1:H25"/>
  <sheetViews>
    <sheetView showGridLines="0" zoomScale="75" workbookViewId="0">
      <pane xSplit="8" topLeftCell="I1" activePane="topRight" state="frozen"/>
      <selection pane="topRight" activeCell="F8" sqref="F8"/>
    </sheetView>
  </sheetViews>
  <sheetFormatPr defaultRowHeight="23.25"/>
  <cols>
    <col min="1" max="1" width="4.28515625" style="2119" customWidth="1"/>
    <col min="2" max="2" width="78.7109375" style="2119" customWidth="1"/>
    <col min="3" max="3" width="4.28515625" style="2119" customWidth="1"/>
    <col min="4" max="4" width="9.140625" style="1"/>
    <col min="5" max="5" width="5.85546875" style="1" customWidth="1"/>
    <col min="6" max="6" width="14.42578125" style="1" customWidth="1"/>
    <col min="7" max="7" width="2.7109375" style="1" customWidth="1"/>
    <col min="8" max="8" width="16.42578125" style="1" customWidth="1"/>
    <col min="9" max="9" width="3" style="1" customWidth="1"/>
    <col min="10" max="10" width="8.28515625" style="1" customWidth="1"/>
    <col min="11" max="16384" width="9.140625" style="1"/>
  </cols>
  <sheetData>
    <row r="1" spans="2:8" ht="22.5" customHeight="1">
      <c r="D1" s="10"/>
      <c r="F1" s="293"/>
      <c r="H1" s="291"/>
    </row>
    <row r="2" spans="2:8" ht="29.25">
      <c r="D2" s="10"/>
      <c r="F2" s="294" t="s">
        <v>982</v>
      </c>
      <c r="H2" s="292" t="s">
        <v>771</v>
      </c>
    </row>
    <row r="3" spans="2:8" ht="45.75">
      <c r="B3" s="2122" t="s">
        <v>1019</v>
      </c>
      <c r="D3" s="10"/>
      <c r="F3" s="293"/>
      <c r="H3" s="291"/>
    </row>
    <row r="4" spans="2:8" ht="33.75">
      <c r="B4" s="2123" t="s">
        <v>321</v>
      </c>
      <c r="D4" s="10"/>
    </row>
    <row r="5" spans="2:8" ht="41.25" customHeight="1">
      <c r="B5" s="2124" t="s">
        <v>230</v>
      </c>
      <c r="D5" s="10"/>
    </row>
    <row r="6" spans="2:8">
      <c r="B6" s="2125"/>
      <c r="D6" s="10"/>
    </row>
    <row r="7" spans="2:8" ht="45.75">
      <c r="B7" s="2122" t="str">
        <f>"ปีการศึกษา  "&amp;A!$D$13</f>
        <v>ปีการศึกษา  2558</v>
      </c>
      <c r="D7" s="10"/>
    </row>
    <row r="8" spans="2:8" ht="45.75">
      <c r="B8" s="2122"/>
      <c r="D8" s="10"/>
    </row>
    <row r="9" spans="2:8" ht="45.75" customHeight="1">
      <c r="B9" s="2920" t="str">
        <f>"โรงเรียน"&amp;A!D11</f>
        <v>โรงเรียนอนุบาลพะเยา</v>
      </c>
      <c r="D9" s="10"/>
    </row>
    <row r="10" spans="2:8" ht="42" customHeight="1">
      <c r="B10" s="2311" t="str">
        <f>"กลุ่มสถานศึกษา"&amp;A!J11</f>
        <v>กลุ่มสถานศึกษาโรงเรียนเมืองพะเยา2</v>
      </c>
      <c r="D10" s="10"/>
    </row>
    <row r="11" spans="2:8">
      <c r="D11" s="10"/>
    </row>
    <row r="12" spans="2:8">
      <c r="D12" s="10"/>
    </row>
    <row r="13" spans="2:8">
      <c r="D13" s="10"/>
    </row>
    <row r="14" spans="2:8">
      <c r="D14" s="10"/>
    </row>
    <row r="15" spans="2:8">
      <c r="D15" s="10"/>
    </row>
    <row r="16" spans="2:8">
      <c r="D16" s="10"/>
    </row>
    <row r="17" spans="2:4">
      <c r="D17" s="10"/>
    </row>
    <row r="18" spans="2:4">
      <c r="D18" s="10"/>
    </row>
    <row r="19" spans="2:4">
      <c r="D19" s="10"/>
    </row>
    <row r="20" spans="2:4">
      <c r="D20" s="10"/>
    </row>
    <row r="21" spans="2:4">
      <c r="D21" s="10"/>
    </row>
    <row r="22" spans="2:4" ht="31.5">
      <c r="B22" s="2921" t="str">
        <f>A!J12</f>
        <v>สำนักงานเขตพื้นที่การศึกษาประถมศึกษาพะเยา เขต 1</v>
      </c>
      <c r="D22" s="10"/>
    </row>
    <row r="23" spans="2:4" ht="31.5">
      <c r="B23" s="2922" t="str">
        <f>A!J13</f>
        <v>สำนักงานคณะกรรมการการศึกษาขั้นพื้นฐาน</v>
      </c>
      <c r="D23" s="10"/>
    </row>
    <row r="24" spans="2:4" ht="34.5" customHeight="1">
      <c r="B24" s="2310" t="str">
        <f>A!J14</f>
        <v>กระทรวงศึกษาธิการ</v>
      </c>
      <c r="D24" s="10"/>
    </row>
    <row r="25" spans="2:4">
      <c r="D25" s="10"/>
    </row>
  </sheetData>
  <phoneticPr fontId="2" type="noConversion"/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indexed="41"/>
  </sheetPr>
  <dimension ref="A1:K31"/>
  <sheetViews>
    <sheetView showGridLines="0" zoomScale="75" workbookViewId="0">
      <pane xSplit="9" topLeftCell="J1" activePane="topRight" state="frozen"/>
      <selection pane="topRight" activeCell="A13" sqref="A13"/>
    </sheetView>
  </sheetViews>
  <sheetFormatPr defaultRowHeight="24.75" customHeight="1"/>
  <cols>
    <col min="1" max="1" width="9.140625" style="2119"/>
    <col min="2" max="2" width="20.42578125" style="2119" customWidth="1"/>
    <col min="3" max="3" width="43.140625" style="2119" customWidth="1"/>
    <col min="4" max="4" width="13.28515625" style="2126" customWidth="1"/>
    <col min="5" max="5" width="9.140625" style="14"/>
    <col min="6" max="6" width="4" style="1" customWidth="1"/>
    <col min="7" max="7" width="13.140625" style="1" customWidth="1"/>
    <col min="8" max="8" width="2.5703125" style="1" customWidth="1"/>
    <col min="9" max="9" width="15.28515625" style="1" customWidth="1"/>
    <col min="10" max="10" width="3.42578125" style="1" customWidth="1"/>
    <col min="11" max="11" width="6.85546875" style="1" customWidth="1"/>
    <col min="12" max="16384" width="9.140625" style="1"/>
  </cols>
  <sheetData>
    <row r="1" spans="1:11" ht="22.5" customHeight="1">
      <c r="E1" s="47"/>
      <c r="G1" s="293"/>
      <c r="H1" s="17">
        <v>54</v>
      </c>
      <c r="I1" s="291"/>
    </row>
    <row r="2" spans="1:11" ht="24.75" customHeight="1">
      <c r="E2" s="2178"/>
      <c r="G2" s="294" t="s">
        <v>982</v>
      </c>
      <c r="I2" s="292" t="s">
        <v>771</v>
      </c>
    </row>
    <row r="3" spans="1:11" ht="24.75" customHeight="1">
      <c r="A3" s="2127" t="s">
        <v>2055</v>
      </c>
      <c r="B3" s="2128"/>
      <c r="C3" s="2128"/>
      <c r="D3" s="2129"/>
      <c r="E3" s="2178"/>
      <c r="G3" s="293"/>
      <c r="I3" s="291"/>
      <c r="K3" s="1" t="s">
        <v>2123</v>
      </c>
    </row>
    <row r="4" spans="1:11" ht="24.75" customHeight="1">
      <c r="E4" s="2178"/>
    </row>
    <row r="5" spans="1:11" ht="24.75" customHeight="1">
      <c r="A5" s="2119" t="s">
        <v>863</v>
      </c>
      <c r="E5" s="47"/>
    </row>
    <row r="6" spans="1:11" ht="24.75" customHeight="1">
      <c r="A6" s="2119" t="s">
        <v>864</v>
      </c>
      <c r="E6" s="47"/>
    </row>
    <row r="7" spans="1:11" ht="24.75" customHeight="1">
      <c r="A7" s="2119" t="s">
        <v>865</v>
      </c>
      <c r="E7" s="47"/>
    </row>
    <row r="8" spans="1:11" ht="24.75" customHeight="1">
      <c r="A8" s="2119" t="s">
        <v>866</v>
      </c>
      <c r="E8" s="47"/>
    </row>
    <row r="9" spans="1:11" ht="24.75" customHeight="1">
      <c r="A9" s="2119" t="s">
        <v>867</v>
      </c>
      <c r="E9" s="47"/>
    </row>
    <row r="10" spans="1:11" ht="24.75" customHeight="1">
      <c r="A10" s="2119" t="s">
        <v>868</v>
      </c>
      <c r="E10" s="47"/>
    </row>
    <row r="11" spans="1:11" ht="24.75" customHeight="1">
      <c r="A11" s="2119" t="s">
        <v>869</v>
      </c>
      <c r="E11" s="47"/>
    </row>
    <row r="12" spans="1:11" ht="24.75" customHeight="1">
      <c r="A12" s="2119" t="str">
        <f>"             โรงเรียน"&amp;A!$D$11&amp;"  หมู่ที่ "&amp;A!F12&amp;"  ตำบล"&amp;A!F13&amp;"  อำเภอ"&amp;A!F14&amp;"  จังหวัด"&amp;A!F15</f>
        <v xml:space="preserve">             โรงเรียนอนุบาลพะเยา  หมู่ที่ 2  ตำบลเวียง  อำเภอเมือง  จังหวัดพะเยา</v>
      </c>
      <c r="E12" s="47"/>
    </row>
    <row r="13" spans="1:11" ht="24.75" customHeight="1">
      <c r="A13" s="2119" t="str">
        <f>"ได้จัดทำรายงานประจำปีของสถานศึกษา  ประจำปีการศึกษา "&amp;A!$D$13&amp;"  ระดับการศึกษาขั้นพื้นฐาน  ได้ผ่าน"</f>
        <v>ได้จัดทำรายงานประจำปีของสถานศึกษา  ประจำปีการศึกษา 2558  ระดับการศึกษาขั้นพื้นฐาน  ได้ผ่าน</v>
      </c>
      <c r="E13" s="47"/>
    </row>
    <row r="14" spans="1:11" ht="24.75" customHeight="1">
      <c r="A14" s="2119" t="s">
        <v>870</v>
      </c>
      <c r="E14" s="47"/>
    </row>
    <row r="15" spans="1:11" ht="24.75" customHeight="1">
      <c r="A15" s="2119" t="s">
        <v>871</v>
      </c>
      <c r="E15" s="47"/>
    </row>
    <row r="16" spans="1:11" ht="24.75" customHeight="1">
      <c r="A16" s="2119" t="s">
        <v>872</v>
      </c>
      <c r="E16" s="47"/>
    </row>
    <row r="17" spans="1:5" ht="24.75" customHeight="1">
      <c r="A17" s="2119" t="s">
        <v>873</v>
      </c>
      <c r="E17" s="47"/>
    </row>
    <row r="18" spans="1:5" ht="24.75" customHeight="1">
      <c r="A18" s="2119" t="s">
        <v>874</v>
      </c>
      <c r="E18" s="47"/>
    </row>
    <row r="19" spans="1:5" ht="24.75" customHeight="1">
      <c r="A19" s="2119" t="s">
        <v>875</v>
      </c>
      <c r="E19" s="47"/>
    </row>
    <row r="20" spans="1:5" ht="24.75" customHeight="1">
      <c r="E20" s="47"/>
    </row>
    <row r="21" spans="1:5" ht="24.75" customHeight="1">
      <c r="E21" s="47"/>
    </row>
    <row r="22" spans="1:5" ht="24.75" customHeight="1">
      <c r="C22" s="2125" t="str">
        <f>"(  "&amp;A!$Q$11&amp;"  )"</f>
        <v>(  นายกมล หทัยดำรงวิทยา  )</v>
      </c>
      <c r="E22" s="47"/>
    </row>
    <row r="23" spans="1:5" ht="24.75" customHeight="1">
      <c r="C23" s="2125" t="str">
        <f>"ผู้อำนวยการโรงเรียน"&amp;A!$D$11</f>
        <v>ผู้อำนวยการโรงเรียนอนุบาลพะเยา</v>
      </c>
      <c r="E23" s="47"/>
    </row>
    <row r="24" spans="1:5" ht="24.75" customHeight="1">
      <c r="E24" s="47"/>
    </row>
    <row r="25" spans="1:5" ht="24.75" customHeight="1">
      <c r="E25" s="47"/>
    </row>
    <row r="26" spans="1:5" ht="24.75" customHeight="1">
      <c r="C26" s="2125" t="str">
        <f>"(  "&amp;A!$W$11&amp;"  )"</f>
        <v>(  ดร.เจษฎา  ชัยดรุณ  )</v>
      </c>
      <c r="E26" s="47"/>
    </row>
    <row r="27" spans="1:5" ht="24.75" customHeight="1">
      <c r="C27" s="2125" t="s">
        <v>860</v>
      </c>
      <c r="E27" s="47"/>
    </row>
    <row r="28" spans="1:5" ht="24.75" customHeight="1">
      <c r="C28" s="2125" t="str">
        <f>"โรงเรียน"&amp;A!$D$11</f>
        <v>โรงเรียนอนุบาลพะเยา</v>
      </c>
      <c r="E28" s="47"/>
    </row>
    <row r="29" spans="1:5" ht="24.75" customHeight="1">
      <c r="E29" s="47"/>
    </row>
    <row r="30" spans="1:5" ht="24.75" customHeight="1">
      <c r="E30" s="47"/>
    </row>
    <row r="31" spans="1:5" ht="24.75" customHeight="1">
      <c r="E31" s="47"/>
    </row>
  </sheetData>
  <phoneticPr fontId="2" type="noConversion"/>
  <printOptions horizontalCentered="1"/>
  <pageMargins left="0.94488188976377963" right="0.35433070866141736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indexed="41"/>
  </sheetPr>
  <dimension ref="A1:K33"/>
  <sheetViews>
    <sheetView showGridLines="0" zoomScale="75" workbookViewId="0">
      <pane xSplit="11" topLeftCell="L1" activePane="topRight" state="frozen"/>
      <selection pane="topRight" activeCell="G24" sqref="G24"/>
    </sheetView>
  </sheetViews>
  <sheetFormatPr defaultRowHeight="23.25" customHeight="1"/>
  <cols>
    <col min="1" max="1" width="7.28515625" style="2119" customWidth="1"/>
    <col min="2" max="2" width="7.7109375" style="2119" customWidth="1"/>
    <col min="3" max="3" width="58.7109375" style="2119" customWidth="1"/>
    <col min="4" max="4" width="4" style="2119" customWidth="1"/>
    <col min="5" max="5" width="4.85546875" style="2119" customWidth="1"/>
    <col min="6" max="6" width="4.28515625" style="2119" customWidth="1"/>
    <col min="7" max="7" width="7.140625" style="1" customWidth="1"/>
    <col min="8" max="8" width="5" style="1" customWidth="1"/>
    <col min="9" max="9" width="13" style="1" customWidth="1"/>
    <col min="10" max="10" width="3.42578125" style="1" customWidth="1"/>
    <col min="11" max="11" width="16.5703125" style="1" customWidth="1"/>
    <col min="12" max="12" width="2.140625" style="1" customWidth="1"/>
    <col min="13" max="13" width="8.140625" style="1" customWidth="1"/>
    <col min="14" max="16384" width="9.140625" style="1"/>
  </cols>
  <sheetData>
    <row r="1" spans="2:11" ht="23.25" customHeight="1">
      <c r="G1" s="10"/>
      <c r="I1" s="293"/>
      <c r="J1" s="4"/>
      <c r="K1" s="291"/>
    </row>
    <row r="2" spans="2:11" ht="23.25" customHeight="1">
      <c r="G2" s="10"/>
      <c r="I2" s="294" t="s">
        <v>982</v>
      </c>
      <c r="K2" s="292" t="s">
        <v>771</v>
      </c>
    </row>
    <row r="3" spans="2:11" ht="23.25" customHeight="1">
      <c r="B3" s="2127" t="s">
        <v>2056</v>
      </c>
      <c r="C3" s="2128"/>
      <c r="D3" s="2128"/>
      <c r="E3" s="2128"/>
      <c r="G3" s="10"/>
      <c r="I3" s="293"/>
      <c r="K3" s="291"/>
    </row>
    <row r="4" spans="2:11" ht="23.25" customHeight="1">
      <c r="B4" s="2128"/>
      <c r="C4" s="2128"/>
      <c r="D4" s="2128"/>
      <c r="E4" s="2128"/>
      <c r="G4" s="10"/>
    </row>
    <row r="5" spans="2:11" ht="23.25" customHeight="1">
      <c r="B5" s="2119" t="s">
        <v>1508</v>
      </c>
      <c r="E5" s="2126" t="s">
        <v>1509</v>
      </c>
      <c r="G5" s="10"/>
    </row>
    <row r="6" spans="2:11" ht="23.25" customHeight="1">
      <c r="B6" s="2119" t="s">
        <v>2055</v>
      </c>
      <c r="G6" s="10"/>
    </row>
    <row r="7" spans="2:11" ht="23.25" customHeight="1">
      <c r="B7" s="2119" t="s">
        <v>323</v>
      </c>
      <c r="C7" s="2119" t="s">
        <v>322</v>
      </c>
      <c r="D7" s="2119" t="s">
        <v>2123</v>
      </c>
      <c r="E7" s="1531">
        <v>1</v>
      </c>
      <c r="G7" s="10"/>
    </row>
    <row r="8" spans="2:11" ht="23.25" customHeight="1">
      <c r="C8" s="2119" t="s">
        <v>1465</v>
      </c>
      <c r="D8" s="2119" t="s">
        <v>2123</v>
      </c>
      <c r="E8" s="1531">
        <v>1</v>
      </c>
      <c r="G8" s="10"/>
    </row>
    <row r="9" spans="2:11" ht="23.25" customHeight="1">
      <c r="C9" s="2119" t="s">
        <v>1466</v>
      </c>
      <c r="D9" s="2119" t="s">
        <v>2123</v>
      </c>
      <c r="E9" s="1531">
        <f>ต1!N34</f>
        <v>2</v>
      </c>
      <c r="G9" s="10"/>
    </row>
    <row r="10" spans="2:11" ht="23.25" customHeight="1">
      <c r="C10" s="2119" t="s">
        <v>1385</v>
      </c>
      <c r="D10" s="2119" t="s">
        <v>2123</v>
      </c>
      <c r="E10" s="1531">
        <f>ต1!N222</f>
        <v>9</v>
      </c>
      <c r="G10" s="10"/>
    </row>
    <row r="11" spans="2:11" ht="23.25" customHeight="1">
      <c r="C11" s="2119" t="s">
        <v>1386</v>
      </c>
      <c r="D11" s="2119" t="s">
        <v>2123</v>
      </c>
      <c r="E11" s="1531">
        <f>ต1!N322</f>
        <v>12</v>
      </c>
      <c r="G11" s="10"/>
    </row>
    <row r="12" spans="2:11" ht="23.25" customHeight="1">
      <c r="C12" s="2119" t="s">
        <v>983</v>
      </c>
      <c r="D12" s="2119" t="s">
        <v>2123</v>
      </c>
      <c r="E12" s="1531">
        <f>ต1!N458</f>
        <v>16</v>
      </c>
      <c r="G12" s="10"/>
    </row>
    <row r="13" spans="2:11" ht="23.25" customHeight="1">
      <c r="C13" s="2119" t="s">
        <v>984</v>
      </c>
      <c r="D13" s="2119" t="s">
        <v>2123</v>
      </c>
      <c r="E13" s="1531">
        <f>ต1!N560</f>
        <v>19</v>
      </c>
      <c r="G13" s="10"/>
    </row>
    <row r="14" spans="2:11" ht="23.25" customHeight="1">
      <c r="C14" s="2119" t="s">
        <v>985</v>
      </c>
      <c r="D14" s="2119" t="s">
        <v>2123</v>
      </c>
      <c r="E14" s="1531">
        <f>ต1!N730</f>
        <v>24</v>
      </c>
      <c r="G14" s="10"/>
    </row>
    <row r="15" spans="2:11" ht="23.25" customHeight="1">
      <c r="C15" s="2119" t="s">
        <v>1722</v>
      </c>
      <c r="D15" s="2119" t="s">
        <v>2123</v>
      </c>
      <c r="E15" s="1531" t="e">
        <f>ต1!#REF!</f>
        <v>#REF!</v>
      </c>
      <c r="G15" s="10"/>
    </row>
    <row r="16" spans="2:11" ht="23.25" customHeight="1">
      <c r="B16" s="2119" t="s">
        <v>1723</v>
      </c>
      <c r="D16" s="2119" t="s">
        <v>2123</v>
      </c>
      <c r="E16" s="1531" t="e">
        <f>#REF!</f>
        <v>#REF!</v>
      </c>
      <c r="G16" s="10"/>
    </row>
    <row r="17" spans="1:7" ht="23.25" customHeight="1">
      <c r="C17" s="2119" t="s">
        <v>1724</v>
      </c>
      <c r="D17" s="2119" t="s">
        <v>2123</v>
      </c>
      <c r="E17" s="1531" t="e">
        <f>#REF!</f>
        <v>#REF!</v>
      </c>
      <c r="G17" s="10"/>
    </row>
    <row r="18" spans="1:7" ht="23.25" customHeight="1">
      <c r="C18" s="2119" t="s">
        <v>1725</v>
      </c>
      <c r="D18" s="2119" t="s">
        <v>2123</v>
      </c>
      <c r="E18" s="1531" t="e">
        <f>#REF!</f>
        <v>#REF!</v>
      </c>
      <c r="G18" s="10"/>
    </row>
    <row r="19" spans="1:7" ht="23.25" customHeight="1">
      <c r="B19" s="2119" t="s">
        <v>1726</v>
      </c>
      <c r="D19" s="2119" t="s">
        <v>2123</v>
      </c>
      <c r="E19" s="1531" t="e">
        <f>#REF!</f>
        <v>#REF!</v>
      </c>
      <c r="G19" s="10"/>
    </row>
    <row r="20" spans="1:7" ht="23.25" customHeight="1">
      <c r="C20" s="2119" t="s">
        <v>1727</v>
      </c>
      <c r="D20" s="2119" t="s">
        <v>2123</v>
      </c>
      <c r="E20" s="1531" t="e">
        <f>#REF!</f>
        <v>#REF!</v>
      </c>
      <c r="G20" s="10"/>
    </row>
    <row r="21" spans="1:7" ht="23.25" customHeight="1">
      <c r="A21" s="2119" t="s">
        <v>344</v>
      </c>
      <c r="C21" s="2119" t="s">
        <v>1728</v>
      </c>
      <c r="D21" s="2119" t="s">
        <v>2123</v>
      </c>
      <c r="E21" s="1531" t="e">
        <f>#REF!</f>
        <v>#REF!</v>
      </c>
      <c r="G21" s="10"/>
    </row>
    <row r="22" spans="1:7" ht="23.25" customHeight="1">
      <c r="B22" s="2119" t="s">
        <v>1729</v>
      </c>
      <c r="D22" s="2119" t="s">
        <v>2123</v>
      </c>
      <c r="E22" s="1531" t="e">
        <f>ต4!F1</f>
        <v>#REF!</v>
      </c>
      <c r="G22" s="10"/>
    </row>
    <row r="23" spans="1:7" ht="23.25" customHeight="1">
      <c r="C23" s="2119" t="s">
        <v>1738</v>
      </c>
      <c r="D23" s="2119" t="s">
        <v>2123</v>
      </c>
      <c r="E23" s="1531" t="e">
        <f>ต4!F1</f>
        <v>#REF!</v>
      </c>
      <c r="G23" s="10"/>
    </row>
    <row r="24" spans="1:7" ht="23.25" customHeight="1">
      <c r="C24" s="2119" t="s">
        <v>1739</v>
      </c>
      <c r="D24" s="2119" t="s">
        <v>2123</v>
      </c>
      <c r="E24" s="1531" t="e">
        <f>ต4!F69</f>
        <v>#REF!</v>
      </c>
      <c r="G24" s="10"/>
    </row>
    <row r="25" spans="1:7" ht="23.25" customHeight="1">
      <c r="C25" s="2119" t="s">
        <v>2342</v>
      </c>
      <c r="D25" s="2119" t="s">
        <v>2123</v>
      </c>
      <c r="E25" s="1531" t="e">
        <f>ต4!F135</f>
        <v>#REF!</v>
      </c>
      <c r="G25" s="10"/>
    </row>
    <row r="26" spans="1:7" ht="23.25" customHeight="1">
      <c r="B26" s="2119" t="s">
        <v>1571</v>
      </c>
      <c r="D26" s="2119" t="s">
        <v>2123</v>
      </c>
      <c r="E26" s="1531">
        <f>ผ!F1</f>
        <v>69</v>
      </c>
      <c r="G26" s="10"/>
    </row>
    <row r="27" spans="1:7" ht="23.25" customHeight="1">
      <c r="C27" s="2119" t="s">
        <v>1572</v>
      </c>
      <c r="D27" s="2119" t="s">
        <v>343</v>
      </c>
      <c r="E27" s="1531"/>
      <c r="G27" s="10"/>
    </row>
    <row r="28" spans="1:7" ht="23.25" customHeight="1">
      <c r="C28" s="2119" t="s">
        <v>2183</v>
      </c>
      <c r="D28" s="2119" t="s">
        <v>2123</v>
      </c>
      <c r="E28" s="29" t="s">
        <v>2123</v>
      </c>
      <c r="G28" s="10"/>
    </row>
    <row r="29" spans="1:7" ht="23.25" customHeight="1">
      <c r="C29" s="2119" t="s">
        <v>570</v>
      </c>
      <c r="D29" s="2119" t="s">
        <v>2123</v>
      </c>
      <c r="E29" s="29" t="s">
        <v>2123</v>
      </c>
      <c r="G29" s="10"/>
    </row>
    <row r="30" spans="1:7" ht="23.25" customHeight="1">
      <c r="C30" s="2119" t="s">
        <v>1136</v>
      </c>
      <c r="D30" s="2119" t="s">
        <v>2123</v>
      </c>
      <c r="E30" s="29" t="s">
        <v>2123</v>
      </c>
      <c r="G30" s="10"/>
    </row>
    <row r="31" spans="1:7" ht="23.25" customHeight="1">
      <c r="C31" s="2119" t="s">
        <v>1137</v>
      </c>
      <c r="D31" s="2119" t="s">
        <v>2123</v>
      </c>
      <c r="E31" s="29" t="s">
        <v>2123</v>
      </c>
      <c r="G31" s="10"/>
    </row>
    <row r="32" spans="1:7" ht="23.25" customHeight="1">
      <c r="C32" s="2119" t="s">
        <v>629</v>
      </c>
      <c r="D32" s="2119" t="s">
        <v>2123</v>
      </c>
      <c r="G32" s="10"/>
    </row>
    <row r="33" spans="3:7" ht="23.25" customHeight="1">
      <c r="C33" s="2119" t="s">
        <v>682</v>
      </c>
      <c r="D33" s="2119" t="s">
        <v>343</v>
      </c>
      <c r="G33" s="10"/>
    </row>
  </sheetData>
  <phoneticPr fontId="2" type="noConversion"/>
  <printOptions horizontalCentered="1"/>
  <pageMargins left="0.94488188976377963" right="0.35433070866141736" top="0.59055118110236227" bottom="0.59055118110236227" header="0.51181102362204722" footer="0.51181102362204722"/>
  <pageSetup paperSize="9" orientation="portrait" horizontalDpi="4294967294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indexed="41"/>
  </sheetPr>
  <dimension ref="A1:W959"/>
  <sheetViews>
    <sheetView showGridLines="0" topLeftCell="A625" zoomScale="75" workbookViewId="0">
      <pane xSplit="21" topLeftCell="V1" activePane="topRight" state="frozen"/>
      <selection pane="topRight" activeCell="S641" sqref="S641"/>
    </sheetView>
  </sheetViews>
  <sheetFormatPr defaultRowHeight="22.5" customHeight="1"/>
  <cols>
    <col min="1" max="1" width="5.28515625" style="1215" customWidth="1"/>
    <col min="2" max="2" width="8.7109375" style="1215" customWidth="1"/>
    <col min="3" max="3" width="7.28515625" style="1215" customWidth="1"/>
    <col min="4" max="4" width="6.85546875" style="1215" customWidth="1"/>
    <col min="5" max="8" width="7.28515625" style="1215" customWidth="1"/>
    <col min="9" max="9" width="7.7109375" style="1215" customWidth="1"/>
    <col min="10" max="12" width="7.28515625" style="1215" customWidth="1"/>
    <col min="13" max="13" width="5.28515625" style="375" customWidth="1"/>
    <col min="14" max="14" width="5.28515625" style="165" customWidth="1"/>
    <col min="15" max="17" width="6.5703125" style="165" customWidth="1"/>
    <col min="18" max="18" width="4.85546875" style="165" customWidth="1"/>
    <col min="19" max="19" width="13" style="165" customWidth="1"/>
    <col min="20" max="20" width="4" style="165" customWidth="1"/>
    <col min="21" max="21" width="17.140625" style="165" customWidth="1"/>
    <col min="22" max="22" width="1.7109375" style="20" customWidth="1"/>
    <col min="23" max="16384" width="9.140625" style="20"/>
  </cols>
  <sheetData>
    <row r="1" spans="1:23" ht="22.5" customHeight="1">
      <c r="M1" s="725">
        <v>1</v>
      </c>
      <c r="N1" s="1941">
        <f>IF(M1&gt;0,SUM(M$1:M1),0)</f>
        <v>1</v>
      </c>
      <c r="R1" s="1"/>
      <c r="S1" s="293"/>
      <c r="T1" s="4"/>
      <c r="U1" s="291"/>
      <c r="V1" s="1"/>
      <c r="W1" s="1"/>
    </row>
    <row r="2" spans="1:23" ht="22.5" customHeight="1">
      <c r="M2" s="725"/>
      <c r="N2" s="1372"/>
      <c r="R2" s="1"/>
      <c r="S2" s="294" t="s">
        <v>982</v>
      </c>
      <c r="T2" s="1"/>
      <c r="U2" s="292" t="s">
        <v>771</v>
      </c>
      <c r="V2" s="1"/>
      <c r="W2" s="1"/>
    </row>
    <row r="3" spans="1:23" ht="22.5" customHeight="1">
      <c r="A3" s="1216" t="s">
        <v>196</v>
      </c>
      <c r="B3" s="1217"/>
      <c r="C3" s="1217"/>
      <c r="D3" s="1217"/>
      <c r="E3" s="1217"/>
      <c r="F3" s="1217"/>
      <c r="G3" s="1217"/>
      <c r="H3" s="1217"/>
      <c r="I3" s="1217"/>
      <c r="J3" s="1217"/>
      <c r="K3" s="1217"/>
      <c r="L3" s="1217"/>
      <c r="M3" s="725"/>
      <c r="N3" s="1372"/>
      <c r="R3" s="1"/>
      <c r="S3" s="293"/>
      <c r="T3" s="1"/>
      <c r="U3" s="291"/>
      <c r="V3" s="1"/>
      <c r="W3" s="1"/>
    </row>
    <row r="4" spans="1:23" ht="22.5" customHeight="1">
      <c r="A4" s="1216" t="s">
        <v>197</v>
      </c>
      <c r="B4" s="1217"/>
      <c r="C4" s="1217"/>
      <c r="D4" s="1217"/>
      <c r="E4" s="1217"/>
      <c r="F4" s="1217"/>
      <c r="G4" s="1217"/>
      <c r="H4" s="1217"/>
      <c r="I4" s="1217"/>
      <c r="J4" s="1217"/>
      <c r="K4" s="1217"/>
      <c r="L4" s="1217"/>
      <c r="M4" s="725"/>
      <c r="N4" s="1372"/>
      <c r="R4" s="1"/>
      <c r="S4" s="1"/>
      <c r="T4" s="1"/>
      <c r="U4" s="1"/>
      <c r="V4" s="1"/>
      <c r="W4" s="1"/>
    </row>
    <row r="5" spans="1:23" ht="22.5" customHeight="1">
      <c r="M5" s="725"/>
      <c r="N5" s="1372"/>
    </row>
    <row r="6" spans="1:23" ht="22.5" customHeight="1">
      <c r="A6" s="1218" t="s">
        <v>2147</v>
      </c>
      <c r="M6" s="725"/>
      <c r="N6" s="1372"/>
    </row>
    <row r="7" spans="1:23" ht="22.5" customHeight="1">
      <c r="A7" s="1215" t="str">
        <f>"            โรงเรียน"&amp;A!D11&amp;"    ตั้งอยู่เลขที่  "&amp;A!F11&amp;"   หมู่ที่  "&amp;A!F12&amp;"   ตำบล"&amp;A!F13</f>
        <v xml:space="preserve">            โรงเรียนอนุบาลพะเยา    ตั้งอยู่เลขที่  23   หมู่ที่  2   ตำบลเวียง</v>
      </c>
      <c r="M7" s="725"/>
      <c r="N7" s="1372"/>
    </row>
    <row r="8" spans="1:23" ht="22.5" customHeight="1">
      <c r="A8" s="1215" t="str">
        <f>"อำเภอ"&amp;A!F14&amp;"  จังหวัด"&amp;A!F15&amp;"  รหัสไปรษณีย์ "&amp;A!H11&amp;"  โทรศัพท์ "&amp;A!H12&amp;"  โทรสาร "&amp;A!H12</f>
        <v>อำเภอเมือง  จังหวัดพะเยา  รหัสไปรษณีย์ 56000  โทรศัพท์ 054 4314111  โทรสาร 054 4314111</v>
      </c>
      <c r="M8" s="725"/>
      <c r="N8" s="1372"/>
    </row>
    <row r="9" spans="1:23" ht="22.5" customHeight="1">
      <c r="A9" s="1215" t="str">
        <f>"e-mail : "&amp;A!H14&amp;"   Website : "&amp;A!H15</f>
        <v>e-mail : anuban_pyo@hotmail.com   Website : http://anubanpy.ac.th</v>
      </c>
      <c r="M9" s="725"/>
      <c r="N9" s="1372"/>
    </row>
    <row r="10" spans="1:23" ht="22.5" customHeight="1">
      <c r="A10" s="1215" t="str">
        <f>"สังกัด"&amp;A!J12&amp;"   "&amp;A!J13</f>
        <v>สังกัดสำนักงานเขตพื้นที่การศึกษาประถมศึกษาพะเยา เขต 1   สำนักงานคณะกรรมการการศึกษาขั้นพื้นฐาน</v>
      </c>
      <c r="M10" s="725"/>
      <c r="N10" s="1372"/>
    </row>
    <row r="11" spans="1:23" ht="22.5" customHeight="1">
      <c r="A11" s="1215" t="str">
        <f>A!J14&amp;"    ปัจจุบันเปิดสอนระดับชั้น"&amp;A!K11</f>
        <v xml:space="preserve">กระทรวงศึกษาธิการ    ปัจจุบันเปิดสอนระดับชั้นก่อนประถมศึกษา ถึงระดับชั้น ประถมศึกษา </v>
      </c>
      <c r="M11" s="725"/>
      <c r="N11" s="1372"/>
    </row>
    <row r="12" spans="1:23" ht="22.5" customHeight="1">
      <c r="A12" s="1215" t="str">
        <f>"มีเนื้อที่   "&amp;A!M11&amp;"  ไร่    "&amp;A!M12&amp;"  งาน   "&amp;A!M13&amp;"  ตารางวา"</f>
        <v>มีเนื้อที่   20  ไร่    0  งาน   0  ตารางวา</v>
      </c>
      <c r="M12" s="725"/>
      <c r="N12" s="1372"/>
    </row>
    <row r="13" spans="1:23" ht="22.5" customHeight="1">
      <c r="A13" s="1215" t="s">
        <v>1281</v>
      </c>
      <c r="M13" s="725"/>
      <c r="N13" s="1372"/>
    </row>
    <row r="14" spans="1:23" ht="22.5" customHeight="1">
      <c r="A14" s="3345">
        <f>IF(A!N11=0," ",1)</f>
        <v>1</v>
      </c>
      <c r="B14" s="3344" t="str">
        <f>A!N11</f>
        <v xml:space="preserve">วัดศรีโคมคำ        </v>
      </c>
      <c r="C14" s="2143"/>
      <c r="D14" s="1986"/>
      <c r="E14" s="2143"/>
      <c r="F14" s="1986"/>
      <c r="G14" s="1307"/>
      <c r="H14" s="728"/>
      <c r="I14" s="2143"/>
      <c r="J14" s="2146"/>
      <c r="K14" s="1532"/>
      <c r="L14" s="1228"/>
      <c r="M14" s="725"/>
      <c r="N14" s="1372"/>
    </row>
    <row r="15" spans="1:23" ht="22.5" customHeight="1">
      <c r="A15" s="3345">
        <f>IF(A!N12=0," ",2)</f>
        <v>2</v>
      </c>
      <c r="B15" s="1352" t="str">
        <f>IF(A!N12=0," ",A!N12)</f>
        <v>ศูนย์การเรียนรู้วิทยาศาสตร์</v>
      </c>
      <c r="C15" s="1307"/>
      <c r="D15" s="1307"/>
      <c r="E15" s="1352"/>
      <c r="F15" s="1307"/>
      <c r="G15" s="1307"/>
      <c r="H15" s="340"/>
      <c r="I15" s="1307"/>
      <c r="J15" s="1352"/>
      <c r="K15" s="1352"/>
      <c r="L15" s="1228"/>
      <c r="M15" s="725"/>
      <c r="N15" s="1372"/>
      <c r="O15" s="1371"/>
    </row>
    <row r="16" spans="1:23" ht="22.5" customHeight="1">
      <c r="A16" s="3345">
        <f>IF(A!N13=0," ",3)</f>
        <v>3</v>
      </c>
      <c r="B16" s="1352" t="str">
        <f>IF(A!N13=0," ",A!N13)</f>
        <v>กว๊านพะเยา</v>
      </c>
      <c r="C16" s="1307"/>
      <c r="D16" s="1307"/>
      <c r="E16" s="1352"/>
      <c r="F16" s="1307"/>
      <c r="G16" s="1307"/>
      <c r="H16" s="340"/>
      <c r="I16" s="1307"/>
      <c r="J16" s="1352"/>
      <c r="K16" s="1352"/>
      <c r="L16" s="1228"/>
      <c r="M16" s="725"/>
      <c r="N16" s="1372"/>
      <c r="O16" s="1371"/>
    </row>
    <row r="17" spans="1:15" ht="22.5" customHeight="1">
      <c r="A17" s="3345">
        <f>IF(A!N14=0," ",4)</f>
        <v>4</v>
      </c>
      <c r="B17" s="1352" t="str">
        <f>IF(A!N14=0," ",A!N14)</f>
        <v>ศูนย์ประมงน้ำจืด</v>
      </c>
      <c r="C17" s="1307"/>
      <c r="D17" s="1307"/>
      <c r="E17" s="1352"/>
      <c r="F17" s="1307"/>
      <c r="G17" s="1307"/>
      <c r="H17" s="340"/>
      <c r="I17" s="1307"/>
      <c r="J17" s="1352"/>
      <c r="K17" s="1352"/>
      <c r="L17" s="1228"/>
      <c r="M17" s="725"/>
      <c r="N17" s="1372"/>
      <c r="O17" s="1371"/>
    </row>
    <row r="18" spans="1:15" ht="22.5" customHeight="1">
      <c r="A18" s="3345">
        <f>IF(A!N15=0," ",5)</f>
        <v>5</v>
      </c>
      <c r="B18" s="1352" t="str">
        <f>IF(A!N15=0," ",A!N15)</f>
        <v>อ.เมืองพะเยา</v>
      </c>
      <c r="C18" s="1307"/>
      <c r="D18" s="1307"/>
      <c r="E18" s="1352"/>
      <c r="F18" s="1307"/>
      <c r="G18" s="1307"/>
      <c r="H18" s="340"/>
      <c r="I18" s="1307"/>
      <c r="J18" s="1352"/>
      <c r="K18" s="1352"/>
      <c r="L18" s="1228"/>
      <c r="M18" s="725"/>
      <c r="N18" s="1372"/>
      <c r="O18" s="1371"/>
    </row>
    <row r="19" spans="1:15" ht="22.5" customHeight="1">
      <c r="A19" s="3345"/>
      <c r="B19" s="1352"/>
      <c r="C19" s="1307"/>
      <c r="D19" s="1307"/>
      <c r="E19" s="1352"/>
      <c r="F19" s="1307"/>
      <c r="G19" s="1307"/>
      <c r="H19" s="340"/>
      <c r="I19" s="1307"/>
      <c r="J19" s="1352"/>
      <c r="K19" s="1352"/>
      <c r="L19" s="1228"/>
      <c r="M19" s="725"/>
      <c r="N19" s="1372"/>
      <c r="O19" s="1371"/>
    </row>
    <row r="20" spans="1:15" ht="22.5" customHeight="1">
      <c r="B20" s="1215" t="s">
        <v>2286</v>
      </c>
      <c r="M20" s="725"/>
      <c r="N20" s="1372"/>
    </row>
    <row r="21" spans="1:15" ht="22.5" customHeight="1">
      <c r="A21" s="1215" t="str">
        <f>IF(A!O11=0," ",A!O11)</f>
        <v>โรงเรียนอนุบาลพะเยา มีเนื้อที่20 ไร่ เขตพื้นฐานที่บริการจังหวัดพะเยาเดิมเป็นสถานที่ตั้งโรงเรียนสตรีพะเยา สังกัดกรมสามัญ</v>
      </c>
      <c r="M21" s="725"/>
      <c r="N21" s="1372"/>
    </row>
    <row r="22" spans="1:15" ht="22.5" customHeight="1">
      <c r="A22" s="1215" t="str">
        <f>IF(A!O12=0," ",A!O12)</f>
        <v xml:space="preserve">ต่อมาโรงเรียนอนุบาลพะเยายุบไปรวมกับโรงเรียนพะเยาพิทยาคม และโรงเรียนอนุบาลพะเยาได้ใช้เป็นสถานที่เรียนเมื่อวันที่ 16 </v>
      </c>
      <c r="M22" s="725"/>
      <c r="N22" s="1372"/>
    </row>
    <row r="23" spans="1:15" ht="22.5" customHeight="1">
      <c r="A23" s="1215" t="str">
        <f>IF(A!O13=0," ",A!O13)</f>
        <v>มิถุนายน 2523 เปิดทำการสอนระดับชั้นอนุบาลปีที่ 1 จำนวน 4 ห้องเรียน มีนักเรียน 124 คน</v>
      </c>
      <c r="M23" s="725"/>
      <c r="N23" s="1372"/>
    </row>
    <row r="24" spans="1:15" ht="22.5" customHeight="1">
      <c r="A24" s="1215" t="str">
        <f>IF(A!O14=0," ",A!O14)</f>
        <v xml:space="preserve"> นางยุพี  กาญจนชม เป็นผู้บริหารคนแรก ปัจจุบันโรงเรียนอนุบาลพะเยา </v>
      </c>
      <c r="M24" s="725"/>
      <c r="N24" s="1372"/>
    </row>
    <row r="25" spans="1:15" ht="22.5" customHeight="1">
      <c r="A25" s="1215" t="str">
        <f>IF(A!O15=0," ",A!O15)</f>
        <v>เปิดการเรียนการสอนตั้งแต่ชั้นอนุบาลปีที่1 ถึงชั้นประถมศึกษาปีที่6 จำนวน45ห้องเรียน มีจำนวน</v>
      </c>
      <c r="M25" s="725"/>
      <c r="N25" s="1372"/>
    </row>
    <row r="26" spans="1:15" ht="22.5" customHeight="1">
      <c r="A26" s="1215" t="str">
        <f>IF(A!O16=0," ",A!O16)</f>
        <v>มีจำนวนนักเรียน 2,172คน ผู้บริหารคน ผู้บริหารคนปัจจุบัน คือ นายกมล หทัยดำรงวิทยา</v>
      </c>
      <c r="M26" s="725"/>
      <c r="N26" s="1372"/>
    </row>
    <row r="27" spans="1:15" ht="22.5" customHeight="1">
      <c r="A27" s="1215" t="str">
        <f>IF(A!O17=0," ",A!O17)</f>
        <v>โรงเรียนอนุบาลพะเยา ตั้งอยู่ในอยู่ในย่านชุมชม ติดตลาดของจังหวัดพะเยา  ด้านหน้าโรงเรียนหน้า</v>
      </c>
      <c r="M27" s="725"/>
      <c r="N27" s="1372"/>
    </row>
    <row r="28" spans="1:15" ht="22.5" customHeight="1">
      <c r="A28" s="1215" t="str">
        <f>IF(A!O18=0," ",A!O18)</f>
        <v xml:space="preserve">ติดคูเมือง ด้านข้างติดสถานีขนส่งจังหวัดพะเยา  ผู้เรียนส่วนใหญ่ อยู่ในเขตพื้นที่บริการของโรงเรียน </v>
      </c>
      <c r="M28" s="725"/>
      <c r="N28" s="1372"/>
    </row>
    <row r="29" spans="1:15" ht="22.5" customHeight="1">
      <c r="A29" s="1215" t="str">
        <f>IF(A!O19=0," ",A!O19)</f>
        <v>ร้อยละ 90 และนอกพื้นที่บริการร้อยละ 10  เป็นโรงเรียนประถมศึกษาขนาดใหญ่พิเศษของจังหวัด</v>
      </c>
      <c r="M29" s="725"/>
      <c r="N29" s="1372"/>
    </row>
    <row r="30" spans="1:15" ht="22.5" customHeight="1">
      <c r="A30" s="1215" t="str">
        <f>IF(A!O20=0," ",A!O20)</f>
        <v xml:space="preserve"> </v>
      </c>
      <c r="M30" s="725"/>
      <c r="N30" s="1372"/>
    </row>
    <row r="31" spans="1:15" ht="22.5" customHeight="1">
      <c r="A31" s="1215" t="str">
        <f>IF(A!O21=0," ",A!O21)</f>
        <v xml:space="preserve"> </v>
      </c>
      <c r="M31" s="725"/>
      <c r="N31" s="1372"/>
    </row>
    <row r="32" spans="1:15" ht="22.5" customHeight="1">
      <c r="A32" s="1215" t="str">
        <f>IF(A!O22=0," ",A!O22)</f>
        <v xml:space="preserve"> </v>
      </c>
      <c r="M32" s="725"/>
      <c r="N32" s="1372"/>
    </row>
    <row r="33" spans="1:14" ht="22.5" customHeight="1">
      <c r="A33" s="1215" t="str">
        <f>IF(A!O23=0," ",A!O23)</f>
        <v xml:space="preserve"> </v>
      </c>
      <c r="M33" s="725"/>
      <c r="N33" s="1372"/>
    </row>
    <row r="34" spans="1:14" ht="22.5" customHeight="1">
      <c r="A34" s="1234" t="str">
        <f>"- "&amp;N34&amp;" -"</f>
        <v>- 2 -</v>
      </c>
      <c r="B34" s="1234"/>
      <c r="C34" s="1234"/>
      <c r="D34" s="1234"/>
      <c r="E34" s="1234"/>
      <c r="F34" s="1234"/>
      <c r="G34" s="1234"/>
      <c r="H34" s="1234"/>
      <c r="I34" s="1234"/>
      <c r="J34" s="1234"/>
      <c r="K34" s="1234"/>
      <c r="L34" s="1234"/>
      <c r="M34" s="725">
        <v>1</v>
      </c>
      <c r="N34" s="1372">
        <f>IF(M34&gt;0,SUM(M$1:M34),0)</f>
        <v>2</v>
      </c>
    </row>
    <row r="35" spans="1:14" ht="22.5" customHeight="1">
      <c r="M35" s="725"/>
      <c r="N35" s="1372"/>
    </row>
    <row r="36" spans="1:14" ht="22.5" customHeight="1">
      <c r="M36" s="725"/>
      <c r="N36" s="1372"/>
    </row>
    <row r="37" spans="1:14" ht="22.5" customHeight="1">
      <c r="A37" s="1215" t="s">
        <v>198</v>
      </c>
      <c r="M37" s="725"/>
      <c r="N37" s="1372"/>
    </row>
    <row r="38" spans="1:14" ht="22.5" customHeight="1">
      <c r="A38" s="1215" t="str">
        <f>"       2.1 ผู้อำนวยการโรงเรียนชื่อ "&amp;A!Q11&amp;"   โทรศัพท์  "&amp;A!Q12&amp;"    วุฒิการศึกษาสูงสุด"</f>
        <v xml:space="preserve">       2.1 ผู้อำนวยการโรงเรียนชื่อ นายกมล หทัยดำรงวิทยา   โทรศัพท์  087-8481557    วุฒิการศึกษาสูงสุด</v>
      </c>
      <c r="M38" s="725"/>
      <c r="N38" s="1372"/>
    </row>
    <row r="39" spans="1:14" ht="22.5" customHeight="1">
      <c r="A39" s="1215" t="str">
        <f>A!Q14&amp;"  สาขา/วิชาเอก "&amp;A!Q15&amp;"   e-mail : "&amp;A!Q13</f>
        <v>กศ.ม.  สาขา/วิชาเอก การบริหารการศึกษา   e-mail : ……………………………</v>
      </c>
      <c r="M39" s="725"/>
      <c r="N39" s="1372"/>
    </row>
    <row r="40" spans="1:14" ht="22.5" customHeight="1">
      <c r="A40" s="1215" t="str">
        <f>"ดำรงตำแหน่งที่โรงเรียนนี้ตั้งแต่  "&amp;A!Q16&amp;"   จนถึงปัจจุบันเป็นเวลา   "&amp;A!Q17</f>
        <v>ดำรงตำแหน่งที่โรงเรียนนี้ตั้งแต่  …………………   จนถึงปัจจุบันเป็นเวลา   ……ปี......เดือน</v>
      </c>
      <c r="M40" s="725"/>
      <c r="N40" s="1372"/>
    </row>
    <row r="41" spans="1:14" ht="22.5" customHeight="1">
      <c r="A41" s="1215" t="str">
        <f>"       2.2  ผู้ข่วยผู้บริหารโรงเรียน"</f>
        <v xml:space="preserve">       2.2  ผู้ข่วยผู้บริหารโรงเรียน</v>
      </c>
      <c r="M41" s="725"/>
      <c r="N41" s="1372"/>
    </row>
    <row r="42" spans="1:14" ht="22.5" customHeight="1">
      <c r="A42" s="1215" t="str">
        <f>"              2.2.1  "&amp;A!S11&amp;"   โทรศัพท์  "&amp;A!S12&amp;"    วุฒิการศึกษาสูงสุด   "&amp;A!S14</f>
        <v xml:space="preserve">              2.2.1  นางสาวนัยนา แผ่นทอง   โทรศัพท์      วุฒิการศึกษาสูงสุด   ศษม.การบริหารการศึกษา</v>
      </c>
      <c r="M42" s="725"/>
      <c r="N42" s="1372"/>
    </row>
    <row r="43" spans="1:14" ht="22.5" customHeight="1">
      <c r="A43" s="1215" t="str">
        <f>"e-mail : "&amp;A!S13&amp;"   รับผิดชอบกลุ่ม  "&amp;A!S15</f>
        <v>e-mail :    รับผิดชอบกลุ่ม  บริหารงานบุคคล</v>
      </c>
      <c r="M43" s="725"/>
      <c r="N43" s="1372"/>
    </row>
    <row r="44" spans="1:14" ht="22.5" customHeight="1">
      <c r="A44" s="1215" t="str">
        <f>"              2.2.2  "&amp;A!T11&amp;"   โทรศัพท์  "&amp;A!T12&amp;"    วุฒิการศึกษาสูงสุด   "&amp;A!T14</f>
        <v xml:space="preserve">              2.2.2  นางพวงเพชร  เมืองมูล   โทรศัพท์      วุฒิการศึกษาสูงสุด   กศ.ม.</v>
      </c>
      <c r="M44" s="725"/>
      <c r="N44" s="1372"/>
    </row>
    <row r="45" spans="1:14" ht="22.5" customHeight="1">
      <c r="A45" s="1215" t="str">
        <f>"e-mail : "&amp;A!T13&amp;"   รับผิดชอบกลุ่ม  "&amp;A!T15</f>
        <v>e-mail :    รับผิดชอบกลุ่ม  บริหารงานงบประมาณ</v>
      </c>
      <c r="M45" s="725"/>
      <c r="N45" s="1372"/>
    </row>
    <row r="46" spans="1:14" ht="22.5" customHeight="1">
      <c r="A46" s="1215" t="str">
        <f>"              2.2.3  "&amp;A!U11&amp;"   โทรศัพท์  "&amp;A!U12&amp;"    วุฒิการศึกษาสูงสุด   "&amp;A!U14</f>
        <v xml:space="preserve">              2.2.3  นายปรีชา  กาวิใจ   โทรศัพท์      วุฒิการศึกษาสูงสุด   กศ.ม.</v>
      </c>
      <c r="M46" s="725"/>
      <c r="N46" s="1372"/>
    </row>
    <row r="47" spans="1:14" ht="22.5" customHeight="1">
      <c r="A47" s="1215" t="str">
        <f>"e-mail : "&amp;A!U13&amp;"   รับผิดชอบกลุ่ม  "&amp;A!U15</f>
        <v>e-mail :    รับผิดชอบกลุ่ม  บริหารงานวิชาการ</v>
      </c>
      <c r="M47" s="725"/>
      <c r="N47" s="1372"/>
    </row>
    <row r="48" spans="1:14" ht="22.5" customHeight="1">
      <c r="A48" s="1234"/>
      <c r="B48" s="1234"/>
      <c r="C48" s="1234"/>
      <c r="D48" s="1234"/>
      <c r="E48" s="1234"/>
      <c r="F48" s="1234"/>
      <c r="G48" s="1234"/>
      <c r="H48" s="1234"/>
      <c r="I48" s="1234"/>
      <c r="J48" s="1234"/>
      <c r="K48" s="1234"/>
      <c r="L48" s="1234"/>
      <c r="M48" s="725"/>
      <c r="N48" s="1372"/>
    </row>
    <row r="49" spans="1:14" ht="22.5" customHeight="1">
      <c r="A49" s="1234"/>
      <c r="B49" s="1234"/>
      <c r="C49" s="1234"/>
      <c r="D49" s="1234"/>
      <c r="E49" s="1234"/>
      <c r="F49" s="1234"/>
      <c r="G49" s="1234"/>
      <c r="H49" s="1234"/>
      <c r="I49" s="1234"/>
      <c r="J49" s="1234"/>
      <c r="K49" s="1234"/>
      <c r="L49" s="1234"/>
      <c r="M49" s="725"/>
      <c r="N49" s="1372"/>
    </row>
    <row r="50" spans="1:14" ht="22.5" customHeight="1">
      <c r="A50" s="1215" t="str">
        <f>"3.  ข้อมูลนักเรียน ( ณ วันที่  10  มิถุนายน "&amp;MENU!F1&amp;" )"</f>
        <v>3.  ข้อมูลนักเรียน ( ณ วันที่  10  มิถุนายน 2558 )</v>
      </c>
      <c r="M50" s="725"/>
      <c r="N50" s="1372"/>
    </row>
    <row r="51" spans="1:14" ht="22.5" customHeight="1">
      <c r="B51" s="1215" t="s">
        <v>1282</v>
      </c>
      <c r="H51" s="1235"/>
      <c r="M51" s="725"/>
      <c r="N51" s="1372"/>
    </row>
    <row r="52" spans="1:14" ht="22.5" customHeight="1">
      <c r="B52" s="1228" t="str">
        <f>"       3.1.1  อนุบาลศึกษาปีที่ 1  จำนวน  "&amp;A!Y11&amp;"  คน  เกณฑ์เข้าเรียน  "&amp;A!AC11&amp;"  คน  คิดเป็นร้อยละ  "&amp;ROUND(A!AC11*100/A!Y11,2)</f>
        <v xml:space="preserve">       3.1.1  อนุบาลศึกษาปีที่ 1  จำนวน  399  คน  เกณฑ์เข้าเรียน  195  คน  คิดเป็นร้อยละ  48.87</v>
      </c>
      <c r="H52" s="1235"/>
      <c r="M52" s="725"/>
      <c r="N52" s="1372"/>
    </row>
    <row r="53" spans="1:14" ht="22.5" customHeight="1">
      <c r="B53" s="1228" t="str">
        <f>IF(A!Y15&lt;&gt;"","       3.1.2  ชั้นประถมศึกษาปีที่ 1  จำนวน  "&amp;A!Y15&amp;"  คน  เกณฑ์เข้าเรียน  "&amp;A!AC15&amp;"  คน  คิดเป็นร้อยละ  "&amp;ROUND(A!AC15*100/A!Y15,2),"")</f>
        <v/>
      </c>
      <c r="H53" s="1235"/>
      <c r="M53" s="725"/>
      <c r="N53" s="1372"/>
    </row>
    <row r="54" spans="1:14" ht="22.5" customHeight="1">
      <c r="A54" s="20"/>
      <c r="B54" s="1215" t="s">
        <v>561</v>
      </c>
      <c r="G54" s="1928"/>
      <c r="M54" s="725"/>
      <c r="N54" s="1372"/>
    </row>
    <row r="55" spans="1:14" ht="22.5" customHeight="1">
      <c r="B55" s="1215" t="s">
        <v>562</v>
      </c>
      <c r="G55" s="1928"/>
      <c r="H55" s="1215">
        <f>A!AC14</f>
        <v>399</v>
      </c>
      <c r="I55" s="1215" t="s">
        <v>199</v>
      </c>
      <c r="M55" s="725"/>
      <c r="N55" s="1372"/>
    </row>
    <row r="56" spans="1:14" ht="22.5" customHeight="1">
      <c r="B56" s="1215" t="s">
        <v>563</v>
      </c>
      <c r="G56" s="1928"/>
      <c r="H56" s="1215">
        <f>SUM(A!AC15:AC20)</f>
        <v>1188</v>
      </c>
      <c r="I56" s="1215" t="s">
        <v>199</v>
      </c>
      <c r="M56" s="725"/>
      <c r="N56" s="1372"/>
    </row>
    <row r="57" spans="1:14" ht="22.5" customHeight="1">
      <c r="B57" s="1215" t="s">
        <v>564</v>
      </c>
      <c r="G57" s="1928"/>
      <c r="H57" s="1215">
        <f>SUM(A!AC21:AC23)</f>
        <v>594</v>
      </c>
      <c r="I57" s="1215" t="s">
        <v>199</v>
      </c>
      <c r="M57" s="725"/>
      <c r="N57" s="1372"/>
    </row>
    <row r="58" spans="1:14" ht="22.5" customHeight="1">
      <c r="B58" s="1215" t="s">
        <v>565</v>
      </c>
      <c r="G58" s="1928"/>
      <c r="H58" s="1215">
        <f>SUM(A!AC24:AC26)</f>
        <v>0</v>
      </c>
      <c r="I58" s="1215" t="s">
        <v>199</v>
      </c>
      <c r="M58" s="725"/>
      <c r="N58" s="1372"/>
    </row>
    <row r="59" spans="1:14" ht="22.5" customHeight="1">
      <c r="E59" s="1215" t="s">
        <v>109</v>
      </c>
      <c r="H59" s="1215">
        <f>A!AC14+A!AC29</f>
        <v>2181</v>
      </c>
      <c r="I59" s="1215" t="s">
        <v>199</v>
      </c>
      <c r="M59" s="725"/>
      <c r="N59" s="1372"/>
    </row>
    <row r="60" spans="1:14" ht="22.5" customHeight="1">
      <c r="B60" s="1215" t="s">
        <v>110</v>
      </c>
      <c r="G60" s="1928"/>
      <c r="M60" s="725"/>
      <c r="N60" s="1372"/>
    </row>
    <row r="61" spans="1:14" ht="22.5" customHeight="1">
      <c r="B61" s="1215" t="s">
        <v>566</v>
      </c>
      <c r="G61" s="1928"/>
      <c r="H61" s="1215">
        <f>A!AC14</f>
        <v>399</v>
      </c>
      <c r="I61" s="1215" t="s">
        <v>199</v>
      </c>
      <c r="M61" s="725"/>
      <c r="N61" s="1372"/>
    </row>
    <row r="62" spans="1:14" ht="22.5" customHeight="1">
      <c r="B62" s="1215" t="s">
        <v>567</v>
      </c>
      <c r="G62" s="1928"/>
      <c r="H62" s="1215">
        <f>A!AC29</f>
        <v>1782</v>
      </c>
      <c r="I62" s="1215" t="s">
        <v>199</v>
      </c>
      <c r="M62" s="725"/>
      <c r="N62" s="1372"/>
    </row>
    <row r="63" spans="1:14" ht="22.5" customHeight="1">
      <c r="E63" s="1215" t="s">
        <v>109</v>
      </c>
      <c r="H63" s="1215">
        <f>A!AC14+A!AC29</f>
        <v>2181</v>
      </c>
      <c r="I63" s="1215" t="s">
        <v>199</v>
      </c>
      <c r="M63" s="725"/>
      <c r="N63" s="1372"/>
    </row>
    <row r="64" spans="1:14" ht="22.5" customHeight="1">
      <c r="M64" s="725"/>
      <c r="N64" s="1372"/>
    </row>
    <row r="65" spans="1:14" ht="22.5" customHeight="1">
      <c r="G65" s="1928"/>
      <c r="M65" s="725"/>
      <c r="N65" s="1372"/>
    </row>
    <row r="66" spans="1:14" ht="22.5" customHeight="1">
      <c r="A66" s="1234" t="str">
        <f>"- "&amp;N66&amp;" -"</f>
        <v>- 3 -</v>
      </c>
      <c r="B66" s="1234"/>
      <c r="C66" s="1234"/>
      <c r="D66" s="1234"/>
      <c r="E66" s="1234"/>
      <c r="F66" s="1234"/>
      <c r="G66" s="1234"/>
      <c r="H66" s="1234"/>
      <c r="I66" s="1234"/>
      <c r="J66" s="1234"/>
      <c r="K66" s="1234"/>
      <c r="L66" s="1234"/>
      <c r="M66" s="725">
        <v>1</v>
      </c>
      <c r="N66" s="1372">
        <f>IF(M66&gt;0,SUM(M$1:M66),0)</f>
        <v>3</v>
      </c>
    </row>
    <row r="67" spans="1:14" ht="22.5" customHeight="1">
      <c r="G67" s="1928"/>
      <c r="M67" s="725"/>
      <c r="N67" s="1372"/>
    </row>
    <row r="68" spans="1:14" ht="22.5" customHeight="1">
      <c r="G68" s="1928"/>
      <c r="M68" s="725"/>
      <c r="N68" s="1372"/>
    </row>
    <row r="69" spans="1:14" ht="22.5" customHeight="1">
      <c r="A69" s="1215" t="s">
        <v>61</v>
      </c>
      <c r="M69" s="725"/>
      <c r="N69" s="1372"/>
    </row>
    <row r="70" spans="1:14" ht="22.5" customHeight="1">
      <c r="C70" s="3406" t="s">
        <v>1544</v>
      </c>
      <c r="D70" s="3407"/>
      <c r="E70" s="3404"/>
      <c r="F70" s="1238" t="s">
        <v>1111</v>
      </c>
      <c r="G70" s="1239"/>
      <c r="H70" s="1240"/>
      <c r="I70" s="1241" t="s">
        <v>1546</v>
      </c>
      <c r="J70" s="1929" t="s">
        <v>899</v>
      </c>
      <c r="M70" s="725"/>
      <c r="N70" s="1372"/>
    </row>
    <row r="71" spans="1:14" ht="22.5" customHeight="1">
      <c r="C71" s="3408"/>
      <c r="D71" s="3409"/>
      <c r="E71" s="3405"/>
      <c r="F71" s="1238" t="s">
        <v>656</v>
      </c>
      <c r="G71" s="1245" t="s">
        <v>657</v>
      </c>
      <c r="H71" s="1240" t="s">
        <v>329</v>
      </c>
      <c r="I71" s="1247" t="s">
        <v>1158</v>
      </c>
      <c r="J71" s="1930" t="s">
        <v>200</v>
      </c>
      <c r="M71" s="725"/>
      <c r="N71" s="1372"/>
    </row>
    <row r="72" spans="1:14" ht="22.5" customHeight="1">
      <c r="C72" s="1227" t="s">
        <v>201</v>
      </c>
      <c r="D72" s="1228"/>
      <c r="E72" s="1229"/>
      <c r="F72" s="2634">
        <f>A!AA11</f>
        <v>101</v>
      </c>
      <c r="G72" s="1262">
        <f>A!AB11</f>
        <v>94</v>
      </c>
      <c r="H72" s="2832">
        <f>A!AC11</f>
        <v>195</v>
      </c>
      <c r="I72" s="1261">
        <f>A!AD11</f>
        <v>32</v>
      </c>
      <c r="J72" s="3313">
        <f>A!AE11</f>
        <v>6.09</v>
      </c>
      <c r="M72" s="725"/>
      <c r="N72" s="1372"/>
    </row>
    <row r="73" spans="1:14" ht="22.5" customHeight="1">
      <c r="C73" s="1227" t="s">
        <v>202</v>
      </c>
      <c r="D73" s="1228"/>
      <c r="E73" s="1229"/>
      <c r="F73" s="2175">
        <f>A!AA12</f>
        <v>106</v>
      </c>
      <c r="G73" s="1249">
        <f>A!AB12</f>
        <v>98</v>
      </c>
      <c r="H73" s="2833">
        <f>A!AC12</f>
        <v>204</v>
      </c>
      <c r="I73" s="1248">
        <f>A!AD12</f>
        <v>34</v>
      </c>
      <c r="J73" s="3314">
        <f>A!AE12</f>
        <v>6</v>
      </c>
      <c r="M73" s="725"/>
      <c r="N73" s="1372"/>
    </row>
    <row r="74" spans="1:14" ht="22.5" customHeight="1">
      <c r="C74" s="1227" t="s">
        <v>203</v>
      </c>
      <c r="D74" s="1228"/>
      <c r="E74" s="1229"/>
      <c r="F74" s="2175">
        <f>A!AA13</f>
        <v>0</v>
      </c>
      <c r="G74" s="1249">
        <f>A!AB13</f>
        <v>0</v>
      </c>
      <c r="H74" s="2833">
        <f>A!AC13</f>
        <v>0</v>
      </c>
      <c r="I74" s="1248">
        <f>A!AD13</f>
        <v>0</v>
      </c>
      <c r="J74" s="3314">
        <f>A!AE13</f>
        <v>0</v>
      </c>
      <c r="M74" s="725"/>
      <c r="N74" s="1372"/>
    </row>
    <row r="75" spans="1:14" ht="22.5" customHeight="1" thickBot="1">
      <c r="C75" s="3315"/>
      <c r="D75" s="1252" t="s">
        <v>204</v>
      </c>
      <c r="E75" s="1253"/>
      <c r="F75" s="2176">
        <f>A!AA14</f>
        <v>207</v>
      </c>
      <c r="G75" s="1255">
        <f>A!AB14</f>
        <v>192</v>
      </c>
      <c r="H75" s="2834">
        <f>A!AC14</f>
        <v>399</v>
      </c>
      <c r="I75" s="1254">
        <f>A!AD14</f>
        <v>66</v>
      </c>
      <c r="J75" s="3316">
        <f>A!AE14</f>
        <v>6.05</v>
      </c>
      <c r="M75" s="725"/>
      <c r="N75" s="1372"/>
    </row>
    <row r="76" spans="1:14" ht="22.5" customHeight="1" thickTop="1">
      <c r="C76" s="1227" t="s">
        <v>205</v>
      </c>
      <c r="D76" s="1228"/>
      <c r="E76" s="1229"/>
      <c r="F76" s="2175">
        <f>A!AA15</f>
        <v>99</v>
      </c>
      <c r="G76" s="1249">
        <f>A!AB15</f>
        <v>99</v>
      </c>
      <c r="H76" s="2833">
        <f>A!AC15</f>
        <v>198</v>
      </c>
      <c r="I76" s="1248">
        <f>A!AD15</f>
        <v>0</v>
      </c>
      <c r="J76" s="3314">
        <f>A!AE15</f>
        <v>0</v>
      </c>
      <c r="M76" s="725"/>
      <c r="N76" s="1372"/>
    </row>
    <row r="77" spans="1:14" ht="22.5" customHeight="1">
      <c r="C77" s="1227" t="s">
        <v>1510</v>
      </c>
      <c r="D77" s="1228"/>
      <c r="E77" s="1229"/>
      <c r="F77" s="2175">
        <f>A!AA16</f>
        <v>99</v>
      </c>
      <c r="G77" s="1249">
        <f>A!AB16</f>
        <v>99</v>
      </c>
      <c r="H77" s="2833">
        <f>A!AC16</f>
        <v>198</v>
      </c>
      <c r="I77" s="1248">
        <f>A!AD16</f>
        <v>0</v>
      </c>
      <c r="J77" s="3314">
        <f>A!AE16</f>
        <v>0</v>
      </c>
      <c r="M77" s="725"/>
      <c r="N77" s="1372"/>
    </row>
    <row r="78" spans="1:14" ht="22.5" customHeight="1">
      <c r="C78" s="1227" t="s">
        <v>2110</v>
      </c>
      <c r="D78" s="1228"/>
      <c r="E78" s="1229"/>
      <c r="F78" s="2175">
        <f>A!AA17</f>
        <v>99</v>
      </c>
      <c r="G78" s="1249">
        <f>A!AB17</f>
        <v>99</v>
      </c>
      <c r="H78" s="2833">
        <f>A!AC17</f>
        <v>198</v>
      </c>
      <c r="I78" s="1248">
        <f>A!AD17</f>
        <v>0</v>
      </c>
      <c r="J78" s="3314">
        <f>A!AE17</f>
        <v>0</v>
      </c>
      <c r="M78" s="725"/>
      <c r="N78" s="1372"/>
    </row>
    <row r="79" spans="1:14" ht="22.5" customHeight="1">
      <c r="C79" s="1227" t="s">
        <v>2111</v>
      </c>
      <c r="D79" s="1228"/>
      <c r="E79" s="1229"/>
      <c r="F79" s="2175">
        <f>A!AA18</f>
        <v>99</v>
      </c>
      <c r="G79" s="1249">
        <f>A!AB18</f>
        <v>99</v>
      </c>
      <c r="H79" s="2833">
        <f>A!AC18</f>
        <v>198</v>
      </c>
      <c r="I79" s="1248">
        <f>A!AD18</f>
        <v>0</v>
      </c>
      <c r="J79" s="3314">
        <f>A!AE18</f>
        <v>0</v>
      </c>
      <c r="M79" s="725"/>
      <c r="N79" s="1372"/>
    </row>
    <row r="80" spans="1:14" ht="22.5" customHeight="1">
      <c r="C80" s="1227" t="s">
        <v>2112</v>
      </c>
      <c r="D80" s="1228"/>
      <c r="E80" s="1229"/>
      <c r="F80" s="2175">
        <f>A!AA19</f>
        <v>99</v>
      </c>
      <c r="G80" s="1249">
        <f>A!AB19</f>
        <v>99</v>
      </c>
      <c r="H80" s="2833">
        <f>A!AC19</f>
        <v>198</v>
      </c>
      <c r="I80" s="1248">
        <f>A!AD19</f>
        <v>0</v>
      </c>
      <c r="J80" s="3314">
        <f>A!AE19</f>
        <v>0</v>
      </c>
      <c r="M80" s="725"/>
      <c r="N80" s="1372"/>
    </row>
    <row r="81" spans="1:14" ht="22.5" customHeight="1">
      <c r="C81" s="1230" t="s">
        <v>2113</v>
      </c>
      <c r="D81" s="1232"/>
      <c r="E81" s="1231"/>
      <c r="F81" s="2175">
        <f>A!AA20</f>
        <v>99</v>
      </c>
      <c r="G81" s="1249">
        <f>A!AB20</f>
        <v>99</v>
      </c>
      <c r="H81" s="2833">
        <f>A!AC20</f>
        <v>198</v>
      </c>
      <c r="I81" s="1248">
        <f>A!AD20</f>
        <v>0</v>
      </c>
      <c r="J81" s="3314">
        <f>A!AE20</f>
        <v>0</v>
      </c>
      <c r="M81" s="725"/>
      <c r="N81" s="1372"/>
    </row>
    <row r="82" spans="1:14" ht="22.5" customHeight="1">
      <c r="C82" s="1227" t="s">
        <v>2114</v>
      </c>
      <c r="D82" s="1228"/>
      <c r="E82" s="1229"/>
      <c r="F82" s="2634">
        <f>A!AA21</f>
        <v>99</v>
      </c>
      <c r="G82" s="1262">
        <f>A!AB21</f>
        <v>99</v>
      </c>
      <c r="H82" s="2832">
        <f>A!AC21</f>
        <v>198</v>
      </c>
      <c r="I82" s="1261">
        <f>A!AD21</f>
        <v>0</v>
      </c>
      <c r="J82" s="3313">
        <f>A!AE21</f>
        <v>0</v>
      </c>
      <c r="M82" s="725"/>
      <c r="N82" s="1372"/>
    </row>
    <row r="83" spans="1:14" ht="22.5" customHeight="1">
      <c r="C83" s="1227" t="s">
        <v>2115</v>
      </c>
      <c r="D83" s="1228"/>
      <c r="E83" s="1229"/>
      <c r="F83" s="2175">
        <f>A!AA22</f>
        <v>99</v>
      </c>
      <c r="G83" s="1249">
        <f>A!AB22</f>
        <v>99</v>
      </c>
      <c r="H83" s="2833">
        <f>A!AC22</f>
        <v>198</v>
      </c>
      <c r="I83" s="1248">
        <f>A!AD22</f>
        <v>0</v>
      </c>
      <c r="J83" s="3314">
        <f>A!AE22</f>
        <v>0</v>
      </c>
      <c r="M83" s="725"/>
      <c r="N83" s="1372"/>
    </row>
    <row r="84" spans="1:14" ht="22.5" customHeight="1">
      <c r="C84" s="1230" t="s">
        <v>2116</v>
      </c>
      <c r="D84" s="1232"/>
      <c r="E84" s="1231"/>
      <c r="F84" s="2635">
        <f>A!AA23</f>
        <v>99</v>
      </c>
      <c r="G84" s="1258">
        <f>A!AB23</f>
        <v>99</v>
      </c>
      <c r="H84" s="2835">
        <f>A!AC23</f>
        <v>198</v>
      </c>
      <c r="I84" s="1257">
        <f>A!AD23</f>
        <v>0</v>
      </c>
      <c r="J84" s="3317">
        <f>A!AE23</f>
        <v>0</v>
      </c>
      <c r="M84" s="725"/>
      <c r="N84" s="1372"/>
    </row>
    <row r="85" spans="1:14" ht="22.5" customHeight="1">
      <c r="C85" s="3318"/>
      <c r="D85" s="1260"/>
      <c r="E85" s="2632" t="s">
        <v>57</v>
      </c>
      <c r="F85" s="2836">
        <f>A!AA27</f>
        <v>594</v>
      </c>
      <c r="G85" s="2837">
        <f>A!AB27</f>
        <v>594</v>
      </c>
      <c r="H85" s="2838">
        <f>A!AC27</f>
        <v>1188</v>
      </c>
      <c r="I85" s="1257">
        <f>A!AD27</f>
        <v>0</v>
      </c>
      <c r="J85" s="3317"/>
      <c r="M85" s="725"/>
      <c r="N85" s="1372"/>
    </row>
    <row r="86" spans="1:14" ht="22.5" customHeight="1">
      <c r="C86" s="3318"/>
      <c r="D86" s="1260"/>
      <c r="E86" s="2632" t="s">
        <v>58</v>
      </c>
      <c r="F86" s="2836">
        <f>A!AA28</f>
        <v>297</v>
      </c>
      <c r="G86" s="2837">
        <f>A!AB28</f>
        <v>297</v>
      </c>
      <c r="H86" s="2838">
        <f>A!AC28</f>
        <v>594</v>
      </c>
      <c r="I86" s="1257">
        <f>A!AD28</f>
        <v>0</v>
      </c>
      <c r="J86" s="3317"/>
      <c r="M86" s="725"/>
      <c r="N86" s="1372"/>
    </row>
    <row r="87" spans="1:14" ht="22.5" customHeight="1" thickBot="1">
      <c r="C87" s="3319"/>
      <c r="D87" s="1252"/>
      <c r="E87" s="2633" t="s">
        <v>59</v>
      </c>
      <c r="F87" s="2176">
        <f>A!AA29</f>
        <v>891</v>
      </c>
      <c r="G87" s="1255">
        <f>A!AB29</f>
        <v>891</v>
      </c>
      <c r="H87" s="2834">
        <f>A!AC29</f>
        <v>1782</v>
      </c>
      <c r="I87" s="1254">
        <f>A!AD29</f>
        <v>0</v>
      </c>
      <c r="J87" s="3316"/>
      <c r="M87" s="725"/>
      <c r="N87" s="1372"/>
    </row>
    <row r="88" spans="1:14" ht="22.5" customHeight="1" thickTop="1">
      <c r="A88" s="1352"/>
      <c r="B88" s="1352"/>
      <c r="C88" s="1365"/>
      <c r="D88" s="1264"/>
      <c r="E88" s="1264"/>
      <c r="F88" s="1264"/>
      <c r="G88" s="1264"/>
      <c r="H88" s="1264"/>
      <c r="I88" s="1264"/>
      <c r="J88" s="1264"/>
      <c r="K88" s="1264"/>
      <c r="L88" s="2631"/>
      <c r="M88" s="725"/>
      <c r="N88" s="1372"/>
    </row>
    <row r="89" spans="1:14" ht="22.5" customHeight="1">
      <c r="A89" s="1352"/>
      <c r="B89" s="1352"/>
      <c r="C89" s="1365"/>
      <c r="D89" s="1264"/>
      <c r="E89" s="1264"/>
      <c r="F89" s="1264"/>
      <c r="G89" s="1264"/>
      <c r="H89" s="1264"/>
      <c r="I89" s="1264"/>
      <c r="J89" s="1264"/>
      <c r="K89" s="1264"/>
      <c r="L89" s="2631"/>
      <c r="M89" s="725"/>
      <c r="N89" s="1372"/>
    </row>
    <row r="90" spans="1:14" ht="22.5" customHeight="1">
      <c r="A90" s="1352"/>
      <c r="B90" s="1352"/>
      <c r="C90" s="1365"/>
      <c r="D90" s="1264"/>
      <c r="E90" s="1264"/>
      <c r="F90" s="1264"/>
      <c r="G90" s="1264"/>
      <c r="H90" s="1264"/>
      <c r="I90" s="1264"/>
      <c r="J90" s="1264"/>
      <c r="K90" s="1264"/>
      <c r="L90" s="2631"/>
      <c r="M90" s="725"/>
      <c r="N90" s="1372"/>
    </row>
    <row r="91" spans="1:14" ht="22.5" customHeight="1">
      <c r="A91" s="1352"/>
      <c r="B91" s="1352"/>
      <c r="C91" s="1365"/>
      <c r="D91" s="1264"/>
      <c r="E91" s="1264"/>
      <c r="F91" s="1264"/>
      <c r="G91" s="1264"/>
      <c r="H91" s="1264"/>
      <c r="I91" s="1264"/>
      <c r="J91" s="1264"/>
      <c r="K91" s="1264"/>
      <c r="L91" s="2631"/>
      <c r="M91" s="725"/>
      <c r="N91" s="1372"/>
    </row>
    <row r="92" spans="1:14" ht="22.5" customHeight="1">
      <c r="A92" s="1352"/>
      <c r="B92" s="1352"/>
      <c r="C92" s="1365"/>
      <c r="D92" s="1264"/>
      <c r="E92" s="1264"/>
      <c r="F92" s="1264"/>
      <c r="G92" s="1264"/>
      <c r="H92" s="1264"/>
      <c r="I92" s="1264"/>
      <c r="J92" s="1264"/>
      <c r="K92" s="1264"/>
      <c r="L92" s="2631"/>
      <c r="M92" s="725"/>
      <c r="N92" s="1372"/>
    </row>
    <row r="93" spans="1:14" ht="22.5" customHeight="1">
      <c r="A93" s="1352"/>
      <c r="B93" s="1352"/>
      <c r="C93" s="1365"/>
      <c r="D93" s="1264"/>
      <c r="E93" s="1264"/>
      <c r="F93" s="1264"/>
      <c r="G93" s="1264"/>
      <c r="H93" s="1264"/>
      <c r="I93" s="1264"/>
      <c r="J93" s="1264"/>
      <c r="K93" s="1264"/>
      <c r="L93" s="2631"/>
      <c r="M93" s="725"/>
      <c r="N93" s="1372"/>
    </row>
    <row r="94" spans="1:14" ht="22.5" customHeight="1">
      <c r="A94" s="1352"/>
      <c r="B94" s="1352"/>
      <c r="C94" s="1365"/>
      <c r="D94" s="1264"/>
      <c r="E94" s="1264"/>
      <c r="F94" s="1264"/>
      <c r="G94" s="1264"/>
      <c r="H94" s="1264"/>
      <c r="I94" s="1264"/>
      <c r="J94" s="1264"/>
      <c r="K94" s="1264"/>
      <c r="L94" s="2631"/>
      <c r="M94" s="725"/>
      <c r="N94" s="1372"/>
    </row>
    <row r="95" spans="1:14" ht="22.5" customHeight="1">
      <c r="A95" s="1352"/>
      <c r="B95" s="1352"/>
      <c r="C95" s="1365"/>
      <c r="D95" s="1264"/>
      <c r="E95" s="1264"/>
      <c r="F95" s="1264"/>
      <c r="G95" s="1264"/>
      <c r="H95" s="1264"/>
      <c r="I95" s="1264"/>
      <c r="J95" s="1264"/>
      <c r="K95" s="1264"/>
      <c r="L95" s="2631"/>
      <c r="M95" s="725"/>
      <c r="N95" s="1372"/>
    </row>
    <row r="96" spans="1:14" ht="22.5" customHeight="1">
      <c r="A96" s="1352"/>
      <c r="B96" s="1352"/>
      <c r="C96" s="1365"/>
      <c r="D96" s="1264"/>
      <c r="E96" s="1264"/>
      <c r="F96" s="1264"/>
      <c r="G96" s="1264"/>
      <c r="H96" s="1264"/>
      <c r="I96" s="1264"/>
      <c r="J96" s="1264"/>
      <c r="K96" s="1264"/>
      <c r="L96" s="2631"/>
      <c r="M96" s="725"/>
      <c r="N96" s="1372"/>
    </row>
    <row r="97" spans="1:14" ht="22.5" customHeight="1">
      <c r="A97" s="1234" t="str">
        <f>"- "&amp;N97&amp;" -"</f>
        <v>- 4 -</v>
      </c>
      <c r="B97" s="1234"/>
      <c r="C97" s="1234"/>
      <c r="D97" s="1234"/>
      <c r="E97" s="1234"/>
      <c r="F97" s="1234"/>
      <c r="G97" s="1234"/>
      <c r="H97" s="1234"/>
      <c r="I97" s="1234"/>
      <c r="J97" s="1234"/>
      <c r="K97" s="1234"/>
      <c r="L97" s="1234"/>
      <c r="M97" s="725">
        <v>1</v>
      </c>
      <c r="N97" s="1372">
        <f>IF(M97&gt;0,SUM(M$1:M97),0)</f>
        <v>4</v>
      </c>
    </row>
    <row r="98" spans="1:14" ht="22.5" customHeight="1">
      <c r="M98" s="725"/>
      <c r="N98" s="1372"/>
    </row>
    <row r="99" spans="1:14" ht="22.5" customHeight="1">
      <c r="M99" s="725"/>
      <c r="N99" s="1372"/>
    </row>
    <row r="100" spans="1:14" ht="22.5" customHeight="1">
      <c r="A100" s="1215" t="s">
        <v>37</v>
      </c>
      <c r="M100" s="725"/>
      <c r="N100" s="1372"/>
    </row>
    <row r="101" spans="1:14" ht="22.5" customHeight="1">
      <c r="A101" s="3407" t="s">
        <v>222</v>
      </c>
      <c r="B101" s="3456"/>
      <c r="C101" s="3456"/>
      <c r="D101" s="3456"/>
      <c r="E101" s="3456"/>
      <c r="F101" s="3456"/>
      <c r="G101" s="3456"/>
      <c r="H101" s="3457"/>
      <c r="I101" s="1238" t="s">
        <v>1111</v>
      </c>
      <c r="J101" s="1239"/>
      <c r="K101" s="1240"/>
      <c r="L101" s="1931" t="s">
        <v>223</v>
      </c>
      <c r="M101" s="725"/>
      <c r="N101" s="1372"/>
    </row>
    <row r="102" spans="1:14" ht="22.5" customHeight="1">
      <c r="A102" s="3458"/>
      <c r="B102" s="3458"/>
      <c r="C102" s="3458"/>
      <c r="D102" s="3458"/>
      <c r="E102" s="3458"/>
      <c r="F102" s="3458"/>
      <c r="G102" s="3458"/>
      <c r="H102" s="3459"/>
      <c r="I102" s="1244" t="s">
        <v>656</v>
      </c>
      <c r="J102" s="1245" t="s">
        <v>657</v>
      </c>
      <c r="K102" s="1246" t="s">
        <v>329</v>
      </c>
      <c r="L102" s="2131" t="s">
        <v>224</v>
      </c>
      <c r="M102" s="725"/>
      <c r="N102" s="1372"/>
    </row>
    <row r="103" spans="1:14" ht="22.5" customHeight="1">
      <c r="A103" s="1228" t="str">
        <f>"   "&amp;A!AO11</f>
        <v xml:space="preserve">   1. เด็กถูกบังคับให้ขายแรงงานหรือแรงงานเด็ก</v>
      </c>
      <c r="B103" s="1228"/>
      <c r="C103" s="1228"/>
      <c r="D103" s="1228"/>
      <c r="E103" s="1228"/>
      <c r="F103" s="1228"/>
      <c r="G103" s="1228"/>
      <c r="H103" s="1229"/>
      <c r="I103" s="1261">
        <f>A!AP11</f>
        <v>0</v>
      </c>
      <c r="J103" s="1262">
        <f>A!AQ11</f>
        <v>0</v>
      </c>
      <c r="K103" s="1263">
        <f>A!AR11</f>
        <v>0</v>
      </c>
      <c r="L103" s="2175"/>
      <c r="M103" s="725"/>
      <c r="N103" s="1372"/>
    </row>
    <row r="104" spans="1:14" ht="22.5" customHeight="1">
      <c r="A104" s="1228" t="str">
        <f>"   "&amp;A!AO12</f>
        <v xml:space="preserve">   2. เด็กเร่ร่อน</v>
      </c>
      <c r="B104" s="1228"/>
      <c r="C104" s="1228"/>
      <c r="D104" s="1228"/>
      <c r="E104" s="1228"/>
      <c r="F104" s="1228"/>
      <c r="G104" s="1228"/>
      <c r="H104" s="1229"/>
      <c r="I104" s="1248">
        <f>A!AP12</f>
        <v>0</v>
      </c>
      <c r="J104" s="1249">
        <f>A!AQ12</f>
        <v>0</v>
      </c>
      <c r="K104" s="1250">
        <f>A!AR12</f>
        <v>0</v>
      </c>
      <c r="L104" s="2175"/>
      <c r="M104" s="725"/>
      <c r="N104" s="1372"/>
    </row>
    <row r="105" spans="1:14" ht="22.5" customHeight="1">
      <c r="A105" s="1228" t="str">
        <f>"   "&amp;A!AO13</f>
        <v xml:space="preserve">   3. เด็กที่อยู่ในธุรกิจบริการทางเพศ</v>
      </c>
      <c r="B105" s="1228"/>
      <c r="C105" s="1228"/>
      <c r="D105" s="1228"/>
      <c r="E105" s="1228"/>
      <c r="F105" s="1228"/>
      <c r="G105" s="1228"/>
      <c r="H105" s="1229"/>
      <c r="I105" s="1248">
        <f>A!AP13</f>
        <v>0</v>
      </c>
      <c r="J105" s="1249">
        <f>A!AQ13</f>
        <v>0</v>
      </c>
      <c r="K105" s="1250">
        <f>A!AR13</f>
        <v>0</v>
      </c>
      <c r="L105" s="2175"/>
      <c r="M105" s="725"/>
      <c r="N105" s="1372"/>
    </row>
    <row r="106" spans="1:14" ht="22.5" customHeight="1">
      <c r="A106" s="1228" t="str">
        <f>"   "&amp;A!AO14</f>
        <v xml:space="preserve">   4. เด็กที่ถูกทอดทิ้ง</v>
      </c>
      <c r="B106" s="1228"/>
      <c r="C106" s="1228"/>
      <c r="D106" s="1228"/>
      <c r="E106" s="1228"/>
      <c r="F106" s="1228"/>
      <c r="G106" s="1228"/>
      <c r="H106" s="1229"/>
      <c r="I106" s="1248">
        <f>A!AP14</f>
        <v>0</v>
      </c>
      <c r="J106" s="1249">
        <f>A!AQ14</f>
        <v>0</v>
      </c>
      <c r="K106" s="1250">
        <f>A!AR14</f>
        <v>0</v>
      </c>
      <c r="L106" s="2175"/>
      <c r="M106" s="725"/>
      <c r="N106" s="1372"/>
    </row>
    <row r="107" spans="1:14" ht="22.5" customHeight="1">
      <c r="A107" s="1228" t="str">
        <f>"   "&amp;A!AO15</f>
        <v xml:space="preserve">   5. เด็กที่ถูกทำร้ายทารุณ</v>
      </c>
      <c r="B107" s="1228"/>
      <c r="C107" s="1228"/>
      <c r="D107" s="1228"/>
      <c r="E107" s="1228"/>
      <c r="F107" s="1228"/>
      <c r="G107" s="1228"/>
      <c r="H107" s="1229"/>
      <c r="I107" s="1248">
        <f>A!AP15</f>
        <v>0</v>
      </c>
      <c r="J107" s="1249">
        <f>A!AQ15</f>
        <v>0</v>
      </c>
      <c r="K107" s="1250">
        <f>A!AR15</f>
        <v>0</v>
      </c>
      <c r="L107" s="2175"/>
      <c r="M107" s="725"/>
      <c r="N107" s="1372"/>
    </row>
    <row r="108" spans="1:14" ht="22.5" customHeight="1">
      <c r="A108" s="1228" t="str">
        <f>"   "&amp;A!AO16</f>
        <v xml:space="preserve">   6. เด็กยากจน(มากเป็นพิเศษ)</v>
      </c>
      <c r="B108" s="1228"/>
      <c r="C108" s="1228"/>
      <c r="D108" s="1228"/>
      <c r="E108" s="1228"/>
      <c r="F108" s="1228"/>
      <c r="G108" s="1228"/>
      <c r="H108" s="1229"/>
      <c r="I108" s="1248">
        <f>A!AP16</f>
        <v>0</v>
      </c>
      <c r="J108" s="1249">
        <f>A!AQ16</f>
        <v>0</v>
      </c>
      <c r="K108" s="1250">
        <f>A!AR16</f>
        <v>0</v>
      </c>
      <c r="L108" s="2175"/>
      <c r="M108" s="725"/>
      <c r="N108" s="1372"/>
    </row>
    <row r="109" spans="1:14" ht="22.5" customHeight="1">
      <c r="A109" s="1228" t="str">
        <f>"   "&amp;A!AO17</f>
        <v xml:space="preserve">   7. เด็กที่เป็นชนกลุ่มน้อย</v>
      </c>
      <c r="B109" s="1228"/>
      <c r="C109" s="1228"/>
      <c r="D109" s="1228"/>
      <c r="E109" s="1228"/>
      <c r="F109" s="1228"/>
      <c r="G109" s="1228"/>
      <c r="H109" s="1229"/>
      <c r="I109" s="1248">
        <f>A!AP17</f>
        <v>0</v>
      </c>
      <c r="J109" s="1249">
        <f>A!AQ17</f>
        <v>0</v>
      </c>
      <c r="K109" s="1250">
        <f>A!AR17</f>
        <v>0</v>
      </c>
      <c r="L109" s="2175"/>
      <c r="M109" s="725"/>
      <c r="N109" s="1372"/>
    </row>
    <row r="110" spans="1:14" ht="22.5" customHeight="1">
      <c r="A110" s="1228" t="str">
        <f>"   "&amp;A!AO18</f>
        <v xml:space="preserve">   8. เด็กที่มีปัญหาเกี่ยวกับยาเสพติด</v>
      </c>
      <c r="B110" s="1228"/>
      <c r="C110" s="1228"/>
      <c r="D110" s="1228"/>
      <c r="E110" s="1228"/>
      <c r="F110" s="1228"/>
      <c r="G110" s="1228"/>
      <c r="H110" s="1229"/>
      <c r="I110" s="1248">
        <f>A!AP18</f>
        <v>0</v>
      </c>
      <c r="J110" s="1249">
        <f>A!AQ18</f>
        <v>0</v>
      </c>
      <c r="K110" s="1250">
        <f>A!AR18</f>
        <v>0</v>
      </c>
      <c r="L110" s="2175"/>
      <c r="M110" s="725"/>
      <c r="N110" s="1372"/>
    </row>
    <row r="111" spans="1:14" ht="22.5" customHeight="1">
      <c r="A111" s="1228" t="str">
        <f>"   "&amp;A!AO19</f>
        <v xml:space="preserve">   9. เด็กที่ได้รับผลกระทบจากโรคเอดส์/โรคติดต่อร้ายแรงที่สังคมรังเกียจ</v>
      </c>
      <c r="B111" s="1228"/>
      <c r="C111" s="1228"/>
      <c r="D111" s="1228"/>
      <c r="E111" s="1228"/>
      <c r="F111" s="1228"/>
      <c r="G111" s="1228"/>
      <c r="H111" s="1229"/>
      <c r="I111" s="1248">
        <f>A!AP19</f>
        <v>0</v>
      </c>
      <c r="J111" s="1249">
        <f>A!AQ19</f>
        <v>0</v>
      </c>
      <c r="K111" s="1250">
        <f>A!AR19</f>
        <v>0</v>
      </c>
      <c r="L111" s="2175"/>
      <c r="M111" s="725"/>
      <c r="N111" s="1372"/>
    </row>
    <row r="112" spans="1:14" ht="22.5" customHeight="1">
      <c r="A112" s="1228" t="str">
        <f>"   "&amp;A!AO20</f>
        <v xml:space="preserve">   10. คุ้มครองเด็กและเยาวชนในเขตพื้นที่บริการของจังหวัด</v>
      </c>
      <c r="B112" s="1228"/>
      <c r="C112" s="1228"/>
      <c r="D112" s="1228"/>
      <c r="E112" s="1228"/>
      <c r="F112" s="1228"/>
      <c r="G112" s="1228"/>
      <c r="H112" s="1229"/>
      <c r="I112" s="1257">
        <f>A!AP20</f>
        <v>0</v>
      </c>
      <c r="J112" s="1258">
        <f>A!AQ20</f>
        <v>0</v>
      </c>
      <c r="K112" s="1259">
        <f>A!AR20</f>
        <v>0</v>
      </c>
      <c r="L112" s="2175"/>
      <c r="M112" s="725"/>
      <c r="N112" s="1372"/>
    </row>
    <row r="113" spans="1:14" ht="22.5" customHeight="1" thickBot="1">
      <c r="A113" s="1251"/>
      <c r="B113" s="1251"/>
      <c r="C113" s="1251"/>
      <c r="D113" s="1251"/>
      <c r="E113" s="1251"/>
      <c r="F113" s="1251"/>
      <c r="G113" s="1251" t="s">
        <v>329</v>
      </c>
      <c r="H113" s="1253"/>
      <c r="I113" s="1254">
        <f>SUM(I103:I112)</f>
        <v>0</v>
      </c>
      <c r="J113" s="1255">
        <f>SUM(J103:J112)</f>
        <v>0</v>
      </c>
      <c r="K113" s="1256">
        <f>SUM(K103:K112)</f>
        <v>0</v>
      </c>
      <c r="L113" s="2176"/>
      <c r="M113" s="725"/>
      <c r="N113" s="1372"/>
    </row>
    <row r="114" spans="1:14" ht="22.5" customHeight="1" thickTop="1">
      <c r="M114" s="725"/>
      <c r="N114" s="1372"/>
    </row>
    <row r="115" spans="1:14" ht="22.5" customHeight="1">
      <c r="M115" s="725"/>
      <c r="N115" s="1372"/>
    </row>
    <row r="116" spans="1:14" ht="22.5" customHeight="1">
      <c r="A116" s="1215" t="s">
        <v>38</v>
      </c>
      <c r="M116" s="725"/>
      <c r="N116" s="1372"/>
    </row>
    <row r="117" spans="1:14" ht="22.5" customHeight="1">
      <c r="A117" s="3407" t="s">
        <v>225</v>
      </c>
      <c r="B117" s="3456"/>
      <c r="C117" s="3456"/>
      <c r="D117" s="3456"/>
      <c r="E117" s="3456"/>
      <c r="F117" s="3456"/>
      <c r="G117" s="3456"/>
      <c r="H117" s="3457"/>
      <c r="I117" s="1238" t="s">
        <v>1111</v>
      </c>
      <c r="J117" s="1239"/>
      <c r="K117" s="1240"/>
      <c r="L117" s="3406" t="s">
        <v>674</v>
      </c>
      <c r="M117" s="725"/>
      <c r="N117" s="1372"/>
    </row>
    <row r="118" spans="1:14" ht="22.5" customHeight="1">
      <c r="A118" s="3458"/>
      <c r="B118" s="3458"/>
      <c r="C118" s="3458"/>
      <c r="D118" s="3458"/>
      <c r="E118" s="3458"/>
      <c r="F118" s="3458"/>
      <c r="G118" s="3458"/>
      <c r="H118" s="3459"/>
      <c r="I118" s="1244" t="s">
        <v>656</v>
      </c>
      <c r="J118" s="1245" t="s">
        <v>657</v>
      </c>
      <c r="K118" s="1246" t="s">
        <v>329</v>
      </c>
      <c r="L118" s="3461"/>
      <c r="M118" s="725"/>
      <c r="N118" s="1372"/>
    </row>
    <row r="119" spans="1:14" ht="22.5" customHeight="1">
      <c r="A119" s="1932" t="str">
        <f>"   "&amp;A!AS11</f>
        <v xml:space="preserve">   1. บกพร่องทางการเห็น</v>
      </c>
      <c r="B119" s="1228"/>
      <c r="C119" s="1228"/>
      <c r="D119" s="1228"/>
      <c r="E119" s="1228"/>
      <c r="F119" s="1228"/>
      <c r="G119" s="1228"/>
      <c r="H119" s="1229"/>
      <c r="I119" s="1261">
        <f>A!AT11</f>
        <v>0</v>
      </c>
      <c r="J119" s="1262">
        <f>A!AU11</f>
        <v>0</v>
      </c>
      <c r="K119" s="1263">
        <f>A!AV11</f>
        <v>0</v>
      </c>
      <c r="L119" s="2173">
        <f>IF(K119=0,0,ROUND(K119*100/X!$G$25,2))</f>
        <v>0</v>
      </c>
      <c r="M119" s="725"/>
      <c r="N119" s="1372"/>
    </row>
    <row r="120" spans="1:14" ht="22.5" customHeight="1">
      <c r="A120" s="1932" t="str">
        <f>"   "&amp;A!AS12</f>
        <v xml:space="preserve">   2. บกพร่องทางการได้ยิน</v>
      </c>
      <c r="B120" s="1228"/>
      <c r="C120" s="1228"/>
      <c r="D120" s="1228"/>
      <c r="E120" s="1228"/>
      <c r="F120" s="1228"/>
      <c r="G120" s="1228"/>
      <c r="H120" s="1229"/>
      <c r="I120" s="1248">
        <f>A!AT12</f>
        <v>0</v>
      </c>
      <c r="J120" s="1249">
        <f>A!AU12</f>
        <v>0</v>
      </c>
      <c r="K120" s="1250">
        <f>A!AV12</f>
        <v>0</v>
      </c>
      <c r="L120" s="2173">
        <f>IF(K120=0,0,ROUND(K120*100/X!$G$25,2))</f>
        <v>0</v>
      </c>
      <c r="M120" s="725"/>
      <c r="N120" s="1372"/>
    </row>
    <row r="121" spans="1:14" ht="22.5" customHeight="1">
      <c r="A121" s="1932" t="str">
        <f>"   "&amp;A!AS13</f>
        <v xml:space="preserve">   3. บกพร่องทางสติปัญญา</v>
      </c>
      <c r="B121" s="1228"/>
      <c r="C121" s="1228"/>
      <c r="D121" s="1228"/>
      <c r="E121" s="1228"/>
      <c r="F121" s="1228"/>
      <c r="G121" s="1228"/>
      <c r="H121" s="1229"/>
      <c r="I121" s="1248">
        <f>A!AT13</f>
        <v>0</v>
      </c>
      <c r="J121" s="1249">
        <f>A!AU13</f>
        <v>0</v>
      </c>
      <c r="K121" s="1250">
        <f>A!AV13</f>
        <v>0</v>
      </c>
      <c r="L121" s="2173">
        <f>IF(K121=0,0,ROUND(K121*100/X!$G$25,2))</f>
        <v>0</v>
      </c>
      <c r="M121" s="725"/>
      <c r="N121" s="1372"/>
    </row>
    <row r="122" spans="1:14" ht="22.5" customHeight="1">
      <c r="A122" s="1932" t="str">
        <f>"   "&amp;A!AS14</f>
        <v xml:space="preserve">   4. บกพร่องทางร่างกาย การเคลื่อนไหวหรือสุขภาพ</v>
      </c>
      <c r="B122" s="1228"/>
      <c r="C122" s="1228"/>
      <c r="D122" s="1228"/>
      <c r="E122" s="1228"/>
      <c r="F122" s="1228"/>
      <c r="G122" s="1228"/>
      <c r="H122" s="1229"/>
      <c r="I122" s="1248">
        <f>A!AT14</f>
        <v>0</v>
      </c>
      <c r="J122" s="1249">
        <f>A!AU14</f>
        <v>0</v>
      </c>
      <c r="K122" s="1250">
        <f>A!AV14</f>
        <v>0</v>
      </c>
      <c r="L122" s="2173">
        <f>IF(K122=0,0,ROUND(K122*100/X!$G$25,2))</f>
        <v>0</v>
      </c>
      <c r="M122" s="725"/>
      <c r="N122" s="1372"/>
    </row>
    <row r="123" spans="1:14" ht="22.5" customHeight="1">
      <c r="A123" s="1932" t="str">
        <f>"   "&amp;A!AS15</f>
        <v xml:space="preserve">   5. บกพร่องทางการเรียนรู้</v>
      </c>
      <c r="B123" s="1228"/>
      <c r="C123" s="1228"/>
      <c r="D123" s="1228"/>
      <c r="E123" s="1228"/>
      <c r="F123" s="1228"/>
      <c r="G123" s="1228"/>
      <c r="H123" s="1229"/>
      <c r="I123" s="1248">
        <f>A!AT15</f>
        <v>0</v>
      </c>
      <c r="J123" s="1249">
        <f>A!AU15</f>
        <v>0</v>
      </c>
      <c r="K123" s="1250">
        <f>A!AV15</f>
        <v>0</v>
      </c>
      <c r="L123" s="2173">
        <f>IF(K123=0,0,ROUND(K123*100/X!$G$25,2))</f>
        <v>0</v>
      </c>
      <c r="M123" s="725"/>
      <c r="N123" s="1372"/>
    </row>
    <row r="124" spans="1:14" ht="22.5" customHeight="1">
      <c r="A124" s="1932" t="str">
        <f>"   "&amp;A!AS16</f>
        <v xml:space="preserve">   6. บกพร่องทางการพูดและภาษา</v>
      </c>
      <c r="B124" s="1228"/>
      <c r="C124" s="1228"/>
      <c r="D124" s="1228"/>
      <c r="E124" s="1228"/>
      <c r="F124" s="1228"/>
      <c r="G124" s="1228"/>
      <c r="H124" s="1229"/>
      <c r="I124" s="1248">
        <f>A!AT16</f>
        <v>0</v>
      </c>
      <c r="J124" s="1249">
        <f>A!AU16</f>
        <v>0</v>
      </c>
      <c r="K124" s="1250">
        <f>A!AV16</f>
        <v>0</v>
      </c>
      <c r="L124" s="2173">
        <f>IF(K124=0,0,ROUND(K124*100/X!$G$25,2))</f>
        <v>0</v>
      </c>
      <c r="M124" s="725"/>
      <c r="N124" s="1372"/>
    </row>
    <row r="125" spans="1:14" ht="22.5" customHeight="1">
      <c r="A125" s="1932" t="str">
        <f>"   "&amp;A!AS17</f>
        <v xml:space="preserve">   7. บกพร่องทางพฤติกรรมหรือทางอารมณ์</v>
      </c>
      <c r="B125" s="1228"/>
      <c r="C125" s="1228"/>
      <c r="D125" s="1228"/>
      <c r="E125" s="1228"/>
      <c r="F125" s="1228"/>
      <c r="G125" s="1228"/>
      <c r="H125" s="1229"/>
      <c r="I125" s="1248">
        <f>A!AT17</f>
        <v>0</v>
      </c>
      <c r="J125" s="1249">
        <f>A!AU17</f>
        <v>0</v>
      </c>
      <c r="K125" s="1250">
        <f>A!AV17</f>
        <v>0</v>
      </c>
      <c r="L125" s="2173">
        <f>IF(K125=0,0,ROUND(K125*100/X!$G$25,2))</f>
        <v>0</v>
      </c>
      <c r="M125" s="725"/>
      <c r="N125" s="1372"/>
    </row>
    <row r="126" spans="1:14" ht="22.5" customHeight="1">
      <c r="A126" s="1932" t="str">
        <f>"   "&amp;A!AS18</f>
        <v xml:space="preserve">   8. นักเรียนออทิสติก</v>
      </c>
      <c r="B126" s="1228"/>
      <c r="C126" s="1228"/>
      <c r="D126" s="1228"/>
      <c r="E126" s="1228"/>
      <c r="F126" s="1228"/>
      <c r="G126" s="1228"/>
      <c r="H126" s="1229"/>
      <c r="I126" s="1248">
        <f>A!AT18</f>
        <v>0</v>
      </c>
      <c r="J126" s="1249">
        <f>A!AU18</f>
        <v>0</v>
      </c>
      <c r="K126" s="1250">
        <f>A!AV18</f>
        <v>0</v>
      </c>
      <c r="L126" s="2173">
        <f>IF(K126=0,0,ROUND(K126*100/X!$G$25,2))</f>
        <v>0</v>
      </c>
      <c r="M126" s="725"/>
      <c r="N126" s="1372"/>
    </row>
    <row r="127" spans="1:14" ht="22.5" customHeight="1">
      <c r="A127" s="1932" t="str">
        <f>"   "&amp;A!AS19</f>
        <v xml:space="preserve">   9. นักเรียนพิการซ้อน</v>
      </c>
      <c r="B127" s="1228"/>
      <c r="C127" s="1228"/>
      <c r="D127" s="1228"/>
      <c r="E127" s="1228"/>
      <c r="F127" s="1228"/>
      <c r="G127" s="1228"/>
      <c r="H127" s="1229"/>
      <c r="I127" s="1257">
        <f>A!AT19</f>
        <v>0</v>
      </c>
      <c r="J127" s="1258">
        <f>A!AU19</f>
        <v>0</v>
      </c>
      <c r="K127" s="1259">
        <f>A!AV19</f>
        <v>0</v>
      </c>
      <c r="L127" s="2173">
        <f>IF(K127=0,0,ROUND(K127*100/X!$G$25,2))</f>
        <v>0</v>
      </c>
      <c r="M127" s="725"/>
      <c r="N127" s="1372"/>
    </row>
    <row r="128" spans="1:14" ht="22.5" customHeight="1" thickBot="1">
      <c r="A128" s="1251"/>
      <c r="B128" s="1251"/>
      <c r="C128" s="1251"/>
      <c r="D128" s="1251"/>
      <c r="E128" s="1251"/>
      <c r="F128" s="1251"/>
      <c r="G128" s="1251" t="s">
        <v>329</v>
      </c>
      <c r="H128" s="1253"/>
      <c r="I128" s="1254">
        <f>SUM(I119:I127)</f>
        <v>0</v>
      </c>
      <c r="J128" s="1255">
        <f>SUM(J119:J127)</f>
        <v>0</v>
      </c>
      <c r="K128" s="1256">
        <f>SUM(K119:K127)</f>
        <v>0</v>
      </c>
      <c r="L128" s="2174">
        <f>IF(K128=0,0,ROUND(K128*100/X!$G$25,2))</f>
        <v>0</v>
      </c>
      <c r="M128" s="725"/>
      <c r="N128" s="1372"/>
    </row>
    <row r="129" spans="1:14" ht="22.5" customHeight="1" thickTop="1">
      <c r="M129" s="725"/>
      <c r="N129" s="1372"/>
    </row>
    <row r="130" spans="1:14" ht="22.5" customHeight="1">
      <c r="M130" s="725"/>
      <c r="N130" s="1372"/>
    </row>
    <row r="131" spans="1:14" ht="22.5" customHeight="1">
      <c r="A131" s="1234" t="str">
        <f>"- "&amp;N131&amp;" -"</f>
        <v>- 5 -</v>
      </c>
      <c r="B131" s="1234"/>
      <c r="C131" s="1234"/>
      <c r="D131" s="1234"/>
      <c r="E131" s="1234"/>
      <c r="F131" s="1234"/>
      <c r="G131" s="1234"/>
      <c r="H131" s="1234"/>
      <c r="I131" s="1234"/>
      <c r="J131" s="1234"/>
      <c r="K131" s="1234"/>
      <c r="L131" s="1234"/>
      <c r="M131" s="725">
        <v>1</v>
      </c>
      <c r="N131" s="1372">
        <f>IF(M131&gt;0,SUM(M$1:M131),0)</f>
        <v>5</v>
      </c>
    </row>
    <row r="132" spans="1:14" ht="22.5" customHeight="1">
      <c r="A132" s="1233"/>
      <c r="B132" s="1233"/>
      <c r="C132" s="1932"/>
      <c r="D132" s="1233"/>
      <c r="E132" s="1233"/>
      <c r="F132" s="1233"/>
      <c r="G132" s="1233"/>
      <c r="H132" s="1233"/>
      <c r="M132" s="725"/>
      <c r="N132" s="1372"/>
    </row>
    <row r="133" spans="1:14" ht="22.5" customHeight="1">
      <c r="A133" s="1233"/>
      <c r="B133" s="1233"/>
      <c r="C133" s="1932"/>
      <c r="D133" s="1233"/>
      <c r="E133" s="1233"/>
      <c r="F133" s="1233"/>
      <c r="G133" s="1233"/>
      <c r="H133" s="1233"/>
      <c r="M133" s="725"/>
      <c r="N133" s="1372"/>
    </row>
    <row r="134" spans="1:14" ht="22.5" customHeight="1">
      <c r="B134" s="1215" t="str">
        <f>IF(X!H25=0,"3.7  จำนวนนักเรียนระดับการศึกษาขั้นพื้นฐาน ที่ไม่มีหลักฐานทางทะเบียนราษฎร์  จำนวน      -  คน","3.7  จำนวนนักเรียนระดับการศึกษาขั้นพื้นฐาน ที่ไม่มีหลักฐานทางทะเบียนราษฎร์  จำนวน   "&amp;X!H25&amp;" คน")</f>
        <v>3.7  จำนวนนักเรียนระดับการศึกษาขั้นพื้นฐาน ที่ไม่มีหลักฐานทางทะเบียนราษฎร์  จำนวน      -  คน</v>
      </c>
      <c r="C134" s="1932"/>
      <c r="D134" s="1233"/>
      <c r="E134" s="1233"/>
      <c r="F134" s="1233"/>
      <c r="G134" s="1233"/>
      <c r="H134" s="1233"/>
      <c r="M134" s="725"/>
      <c r="N134" s="1372"/>
    </row>
    <row r="135" spans="1:14" ht="22.5" customHeight="1">
      <c r="A135" s="1215" t="str">
        <f>IF(X!H25=0,"คิดเป็นร้อยละ      - ","คิดเป็นร้อยละ   "&amp;ROUND(X!H25*100/X!$G$25,2))</f>
        <v xml:space="preserve">คิดเป็นร้อยละ      - </v>
      </c>
      <c r="M135" s="725"/>
      <c r="N135" s="1372"/>
    </row>
    <row r="136" spans="1:14" ht="22.5" customHeight="1">
      <c r="B136" s="1215" t="str">
        <f>IF(OR(A!AJ29+A!AK29&lt;&gt;0,A!AC29&lt;&gt;0),"3.8  จำนวนนักเรียนที่ลาออกกลางคัน(ปัจจุบัน)   จำนวน   "&amp;SUM(A!AJ29:'A'!AK29)&amp;"  คน  คิดเป็นร้อยละ   "&amp;ROUND(SUM(A!AJ$29:'A'!AK29)*100/A!AC29,2),"3.8  จำนวนนักเรียนที่ลาออกกลางคัน(ปัจจุบัน)   จำนวน   "&amp;SUM(A!AJ29:'A'!AK29)&amp;"  คน")</f>
        <v>3.8  จำนวนนักเรียนที่ลาออกกลางคัน(ปัจจุบัน)   จำนวน   0  คน  คิดเป็นร้อยละ   0</v>
      </c>
      <c r="E136" s="1265"/>
      <c r="F136" s="1235"/>
      <c r="G136" s="1235"/>
      <c r="H136" s="1235"/>
      <c r="I136" s="1235"/>
      <c r="M136" s="725"/>
      <c r="N136" s="1372"/>
    </row>
    <row r="137" spans="1:14" ht="22.5" customHeight="1">
      <c r="B137" s="1215" t="str">
        <f>IF(OR(X!U$25&lt;&gt;0,X!G25&lt;&gt;0),"3.9  จำนวนนักเรียนที่เรียนซ้ำชั้น   จำนวน   "&amp;X!U25&amp;"  คน  คิดเป็นร้อยละ   "&amp;ROUND(X!U25*100/X!G25,2),"3.9  จำนวนนักเรียนที่เรียนซ้ำชั้น   จำนวน   "&amp;X!U25&amp;"  คน")</f>
        <v>3.9  จำนวนนักเรียนที่เรียนซ้ำชั้น   จำนวน   0  คน  คิดเป็นร้อยละ   0</v>
      </c>
      <c r="E137" s="1265"/>
      <c r="F137" s="1235"/>
      <c r="G137" s="1235"/>
      <c r="H137" s="1235"/>
      <c r="I137" s="1235"/>
      <c r="M137" s="725"/>
      <c r="N137" s="1372"/>
    </row>
    <row r="138" spans="1:14" ht="22.5" customHeight="1">
      <c r="B138" s="1215" t="s">
        <v>2577</v>
      </c>
      <c r="E138" s="1265"/>
      <c r="F138" s="1235"/>
      <c r="G138" s="1235"/>
      <c r="H138" s="1235"/>
      <c r="I138" s="1235"/>
      <c r="M138" s="725"/>
      <c r="N138" s="1372"/>
    </row>
    <row r="139" spans="1:14" ht="22.5" customHeight="1">
      <c r="C139" s="1215" t="s">
        <v>1024</v>
      </c>
      <c r="E139" s="1265"/>
      <c r="F139" s="1235">
        <f>X!G$16-X!BQ$34</f>
        <v>198</v>
      </c>
      <c r="G139" s="1235" t="str">
        <f>IF(OR(X!G16&lt;&gt;0,X!BQ34&lt;&gt;0),"คน   คิดเป็นร้อยละ  "&amp;ROUND((X!G16-X!BQ34)*100/X!G16,2),"คน   คิดเป็นร้อยละ -")</f>
        <v>คน   คิดเป็นร้อยละ  100</v>
      </c>
      <c r="H139" s="1235"/>
      <c r="I139" s="1235"/>
      <c r="M139" s="725"/>
      <c r="N139" s="1372"/>
    </row>
    <row r="140" spans="1:14" ht="22.5" customHeight="1">
      <c r="C140" s="1215" t="s">
        <v>1025</v>
      </c>
      <c r="E140" s="1265"/>
      <c r="F140" s="1235">
        <f>X!G$19-X!BQ$37</f>
        <v>198</v>
      </c>
      <c r="G140" s="1235" t="str">
        <f>IF(OR(X!$G$19&lt;&gt;0,X!BQ$37&lt;&gt;0),"คน   คิดเป็นร้อยละ  "&amp;ROUND((X!$G$19-X!BQ$37)*100/X!$G$19,2),"คน   คิดเป็นร้อยละ -")</f>
        <v>คน   คิดเป็นร้อยละ  100</v>
      </c>
      <c r="H140" s="1235"/>
      <c r="I140" s="1235"/>
      <c r="M140" s="725"/>
      <c r="N140" s="1372"/>
    </row>
    <row r="141" spans="1:14" ht="22.5" customHeight="1">
      <c r="C141" s="1264"/>
      <c r="F141" s="1235"/>
      <c r="G141" s="1235"/>
      <c r="H141" s="1235"/>
      <c r="I141" s="1235"/>
      <c r="J141" s="1235"/>
      <c r="M141" s="725"/>
      <c r="N141" s="1372"/>
    </row>
    <row r="142" spans="1:14" ht="22.5" customHeight="1">
      <c r="C142" s="1264"/>
      <c r="F142" s="1235"/>
      <c r="G142" s="1235"/>
      <c r="H142" s="1235"/>
      <c r="I142" s="1235"/>
      <c r="J142" s="1235"/>
      <c r="M142" s="725"/>
      <c r="N142" s="1372"/>
    </row>
    <row r="143" spans="1:14" ht="22.5" customHeight="1">
      <c r="A143" s="1234" t="str">
        <f>"- "&amp;N143&amp;" -"</f>
        <v>- 6 -</v>
      </c>
      <c r="B143" s="1234"/>
      <c r="C143" s="1234"/>
      <c r="D143" s="1234"/>
      <c r="E143" s="1234"/>
      <c r="F143" s="1234"/>
      <c r="G143" s="1234"/>
      <c r="H143" s="1234"/>
      <c r="I143" s="1234"/>
      <c r="J143" s="1234"/>
      <c r="K143" s="1234"/>
      <c r="L143" s="1234"/>
      <c r="M143" s="725">
        <v>1</v>
      </c>
      <c r="N143" s="1372">
        <f>IF(M143&gt;0,SUM(M$1:M143),0)</f>
        <v>6</v>
      </c>
    </row>
    <row r="144" spans="1:14" ht="22.5" customHeight="1">
      <c r="A144" s="1215" t="s">
        <v>1522</v>
      </c>
      <c r="M144" s="725"/>
      <c r="N144" s="1372"/>
    </row>
    <row r="145" spans="1:14" ht="22.5" customHeight="1">
      <c r="B145" s="1215" t="s">
        <v>572</v>
      </c>
      <c r="M145" s="725"/>
      <c r="N145" s="1372"/>
    </row>
    <row r="146" spans="1:14" ht="22.5" customHeight="1">
      <c r="A146" s="1242" t="s">
        <v>401</v>
      </c>
      <c r="B146" s="1268"/>
      <c r="C146" s="1240" t="s">
        <v>1540</v>
      </c>
      <c r="D146" s="3303"/>
      <c r="E146" s="3303" t="s">
        <v>216</v>
      </c>
      <c r="F146" s="3303"/>
      <c r="G146" s="3303" t="s">
        <v>1542</v>
      </c>
      <c r="H146" s="3303"/>
      <c r="I146" s="3303"/>
      <c r="J146" s="3303" t="s">
        <v>402</v>
      </c>
      <c r="K146" s="3303"/>
      <c r="L146" s="3303"/>
      <c r="M146" s="725"/>
      <c r="N146" s="1372"/>
    </row>
    <row r="147" spans="1:14" ht="22.5" customHeight="1">
      <c r="A147" s="3312" t="s">
        <v>403</v>
      </c>
      <c r="B147" s="1270"/>
      <c r="C147" s="3309" t="s">
        <v>656</v>
      </c>
      <c r="D147" s="3305" t="s">
        <v>657</v>
      </c>
      <c r="E147" s="3305" t="s">
        <v>658</v>
      </c>
      <c r="F147" s="3304" t="s">
        <v>404</v>
      </c>
      <c r="G147" s="3304" t="s">
        <v>405</v>
      </c>
      <c r="H147" s="3304" t="s">
        <v>1346</v>
      </c>
      <c r="I147" s="3304" t="s">
        <v>1347</v>
      </c>
      <c r="J147" s="3304" t="s">
        <v>405</v>
      </c>
      <c r="K147" s="3304" t="s">
        <v>1348</v>
      </c>
      <c r="L147" s="3304" t="s">
        <v>1347</v>
      </c>
      <c r="M147" s="725"/>
      <c r="N147" s="1372"/>
    </row>
    <row r="148" spans="1:14" ht="22.5" customHeight="1">
      <c r="A148" s="3312"/>
      <c r="B148" s="1270"/>
      <c r="C148" s="3310"/>
      <c r="D148" s="3306"/>
      <c r="E148" s="3306"/>
      <c r="F148" s="3304" t="s">
        <v>658</v>
      </c>
      <c r="G148" s="3304" t="s">
        <v>1349</v>
      </c>
      <c r="H148" s="3304" t="s">
        <v>1350</v>
      </c>
      <c r="I148" s="3304" t="s">
        <v>1351</v>
      </c>
      <c r="J148" s="3304" t="s">
        <v>1352</v>
      </c>
      <c r="K148" s="3304" t="s">
        <v>1350</v>
      </c>
      <c r="L148" s="3304" t="s">
        <v>1353</v>
      </c>
      <c r="M148" s="725"/>
      <c r="N148" s="1372"/>
    </row>
    <row r="149" spans="1:14" ht="22.5" customHeight="1">
      <c r="A149" s="3307" t="str">
        <f>A!AW11</f>
        <v>ผู้อำนวยการ</v>
      </c>
      <c r="B149" s="3308"/>
      <c r="C149" s="3311">
        <f>A!AX11</f>
        <v>1</v>
      </c>
      <c r="D149" s="2917">
        <f>A!AY11</f>
        <v>0</v>
      </c>
      <c r="E149" s="2917">
        <f>A!BA11</f>
        <v>0</v>
      </c>
      <c r="F149" s="2917">
        <f>A!BB11</f>
        <v>1</v>
      </c>
      <c r="G149" s="2917">
        <f>A!BC11</f>
        <v>0</v>
      </c>
      <c r="H149" s="2917">
        <f>A!BD11</f>
        <v>0</v>
      </c>
      <c r="I149" s="2917">
        <f>A!BE11</f>
        <v>1</v>
      </c>
      <c r="J149" s="2917">
        <f>A!BF11</f>
        <v>0</v>
      </c>
      <c r="K149" s="2917">
        <f>A!BG11</f>
        <v>0</v>
      </c>
      <c r="L149" s="2917">
        <f>A!BH11</f>
        <v>1</v>
      </c>
      <c r="M149" s="725"/>
      <c r="N149" s="1372"/>
    </row>
    <row r="150" spans="1:14" ht="22.5" customHeight="1">
      <c r="A150" s="3307" t="str">
        <f>A!AW12</f>
        <v>รองผู้อำนวยการ</v>
      </c>
      <c r="B150" s="3308"/>
      <c r="C150" s="2917">
        <f>A!AX12</f>
        <v>2</v>
      </c>
      <c r="D150" s="2917">
        <f>A!AY12</f>
        <v>2</v>
      </c>
      <c r="E150" s="2917">
        <f>A!BA12</f>
        <v>0</v>
      </c>
      <c r="F150" s="2917">
        <f>A!BB12</f>
        <v>4</v>
      </c>
      <c r="G150" s="2917">
        <f>A!BC12</f>
        <v>0</v>
      </c>
      <c r="H150" s="2917">
        <f>A!BD12</f>
        <v>0</v>
      </c>
      <c r="I150" s="2917">
        <f>A!BE12</f>
        <v>4</v>
      </c>
      <c r="J150" s="2917">
        <f>A!BF12</f>
        <v>0</v>
      </c>
      <c r="K150" s="2917">
        <f>A!BG12</f>
        <v>0</v>
      </c>
      <c r="L150" s="2917">
        <f>A!BH12</f>
        <v>4</v>
      </c>
      <c r="M150" s="725"/>
      <c r="N150" s="1372"/>
    </row>
    <row r="151" spans="1:14" ht="22.5" customHeight="1">
      <c r="A151" s="3307" t="str">
        <f>A!AW13</f>
        <v>ข้าราชการครู</v>
      </c>
      <c r="B151" s="3308"/>
      <c r="C151" s="2917">
        <f>A!AX13</f>
        <v>0</v>
      </c>
      <c r="D151" s="2917">
        <f>A!AY13</f>
        <v>12</v>
      </c>
      <c r="E151" s="2917">
        <f>A!BA13</f>
        <v>8</v>
      </c>
      <c r="F151" s="2917">
        <f>A!BB13</f>
        <v>4</v>
      </c>
      <c r="G151" s="2917">
        <f>A!BC13</f>
        <v>1</v>
      </c>
      <c r="H151" s="2917">
        <f>A!BD13</f>
        <v>5</v>
      </c>
      <c r="I151" s="2917">
        <f>A!BE13</f>
        <v>6</v>
      </c>
      <c r="J151" s="2917">
        <f>A!BF13</f>
        <v>2</v>
      </c>
      <c r="K151" s="2917">
        <f>A!BG13</f>
        <v>0</v>
      </c>
      <c r="L151" s="2917">
        <f>A!BH13</f>
        <v>10</v>
      </c>
      <c r="M151" s="725"/>
      <c r="N151" s="1372"/>
    </row>
    <row r="152" spans="1:14" ht="22.5" customHeight="1">
      <c r="A152" s="3307" t="str">
        <f>A!AW14</f>
        <v>พนักงานราชการ</v>
      </c>
      <c r="B152" s="3308"/>
      <c r="C152" s="2917">
        <f>A!AX14</f>
        <v>0</v>
      </c>
      <c r="D152" s="2917">
        <f>A!AY14</f>
        <v>0</v>
      </c>
      <c r="E152" s="2917">
        <f>A!BA14</f>
        <v>0</v>
      </c>
      <c r="F152" s="2917">
        <f>A!BB14</f>
        <v>0</v>
      </c>
      <c r="G152" s="2917">
        <f>A!BC14</f>
        <v>0</v>
      </c>
      <c r="H152" s="2917">
        <f>A!BD14</f>
        <v>0</v>
      </c>
      <c r="I152" s="2917">
        <f>A!BE14</f>
        <v>0</v>
      </c>
      <c r="J152" s="2917">
        <f>A!BF14</f>
        <v>0</v>
      </c>
      <c r="K152" s="2917">
        <f>A!BG14</f>
        <v>0</v>
      </c>
      <c r="L152" s="2917">
        <f>A!BH14</f>
        <v>0</v>
      </c>
      <c r="M152" s="725"/>
      <c r="N152" s="1372"/>
    </row>
    <row r="153" spans="1:14" ht="22.5" customHeight="1">
      <c r="A153" s="3307" t="str">
        <f>A!AW15</f>
        <v>ครูอัตราจ้าง</v>
      </c>
      <c r="B153" s="3303"/>
      <c r="C153" s="2917">
        <f>A!AX15</f>
        <v>6</v>
      </c>
      <c r="D153" s="2917">
        <f>A!AY15</f>
        <v>2</v>
      </c>
      <c r="E153" s="2917">
        <f>A!BA15</f>
        <v>8</v>
      </c>
      <c r="F153" s="2917">
        <f>A!BB15</f>
        <v>0</v>
      </c>
      <c r="G153" s="2917">
        <f>A!BC15</f>
        <v>0</v>
      </c>
      <c r="H153" s="2917">
        <f>A!BD15</f>
        <v>8</v>
      </c>
      <c r="I153" s="2917">
        <f>A!BE15</f>
        <v>0</v>
      </c>
      <c r="J153" s="2917">
        <f>A!BF15</f>
        <v>0</v>
      </c>
      <c r="K153" s="2917">
        <f>A!BG15</f>
        <v>0</v>
      </c>
      <c r="L153" s="2917">
        <f>A!BH15</f>
        <v>0</v>
      </c>
      <c r="M153" s="725"/>
      <c r="N153" s="1372"/>
    </row>
    <row r="154" spans="1:14" ht="22.5" customHeight="1">
      <c r="A154" s="3307" t="str">
        <f>A!AW16</f>
        <v>ลูกจ้างประจำ</v>
      </c>
      <c r="B154" s="3303"/>
      <c r="C154" s="2917">
        <f>A!AX16</f>
        <v>0</v>
      </c>
      <c r="D154" s="2917">
        <f>A!AY16</f>
        <v>1</v>
      </c>
      <c r="E154" s="2917">
        <f>A!BA16</f>
        <v>0</v>
      </c>
      <c r="F154" s="2917">
        <f>A!BB16</f>
        <v>1</v>
      </c>
      <c r="G154" s="2917">
        <f>A!BC16</f>
        <v>0</v>
      </c>
      <c r="H154" s="2917">
        <f>A!BD16</f>
        <v>1</v>
      </c>
      <c r="I154" s="2917">
        <f>A!BE16</f>
        <v>0</v>
      </c>
      <c r="J154" s="2917">
        <f>A!BF16</f>
        <v>0</v>
      </c>
      <c r="K154" s="2917">
        <f>A!BG16</f>
        <v>0</v>
      </c>
      <c r="L154" s="2917">
        <f>A!BH16</f>
        <v>0</v>
      </c>
      <c r="M154" s="725"/>
      <c r="N154" s="1372"/>
    </row>
    <row r="155" spans="1:14" ht="22.5" customHeight="1">
      <c r="A155" s="3307" t="str">
        <f>A!AW17</f>
        <v>ลูกจ้างชั่วคราว</v>
      </c>
      <c r="B155" s="3303"/>
      <c r="C155" s="2917">
        <f>A!AX17</f>
        <v>0</v>
      </c>
      <c r="D155" s="2917">
        <f>A!AY17</f>
        <v>12</v>
      </c>
      <c r="E155" s="2917">
        <f>A!BA17</f>
        <v>1</v>
      </c>
      <c r="F155" s="2917">
        <f>A!BB17</f>
        <v>0</v>
      </c>
      <c r="G155" s="2917">
        <f>A!BC17</f>
        <v>1</v>
      </c>
      <c r="H155" s="2917">
        <f>A!BD17</f>
        <v>10</v>
      </c>
      <c r="I155" s="2917">
        <f>A!BE17</f>
        <v>1</v>
      </c>
      <c r="J155" s="2917">
        <f>A!BF17</f>
        <v>0</v>
      </c>
      <c r="K155" s="2917">
        <f>A!BG17</f>
        <v>0</v>
      </c>
      <c r="L155" s="2917">
        <f>A!BH17</f>
        <v>0</v>
      </c>
      <c r="M155" s="725"/>
      <c r="N155" s="1372"/>
    </row>
    <row r="156" spans="1:14" ht="22.5" customHeight="1">
      <c r="A156" s="3307" t="str">
        <f>A!AW18</f>
        <v>บุคลากรจ้างเหมาบริการ</v>
      </c>
      <c r="B156" s="3303"/>
      <c r="C156" s="2917">
        <f>A!AX18</f>
        <v>0</v>
      </c>
      <c r="D156" s="2917">
        <f>A!AY18</f>
        <v>0</v>
      </c>
      <c r="E156" s="2917">
        <f>A!BA18</f>
        <v>0</v>
      </c>
      <c r="F156" s="2917">
        <f>A!BB18</f>
        <v>0</v>
      </c>
      <c r="G156" s="2917">
        <f>A!BC18</f>
        <v>0</v>
      </c>
      <c r="H156" s="2917">
        <f>A!BD18</f>
        <v>0</v>
      </c>
      <c r="I156" s="2917">
        <f>A!BE18</f>
        <v>0</v>
      </c>
      <c r="J156" s="2917">
        <f>A!BF18</f>
        <v>0</v>
      </c>
      <c r="K156" s="2917">
        <f>A!BG18</f>
        <v>0</v>
      </c>
      <c r="L156" s="2917">
        <f>A!BH18</f>
        <v>0</v>
      </c>
      <c r="M156" s="725"/>
      <c r="N156" s="1372"/>
    </row>
    <row r="157" spans="1:14" ht="22.5" customHeight="1">
      <c r="A157" s="3307" t="str">
        <f>A!AW19</f>
        <v>บุคลากรอื่น</v>
      </c>
      <c r="B157" s="3303"/>
      <c r="C157" s="2917">
        <f>A!AX19</f>
        <v>0</v>
      </c>
      <c r="D157" s="2917">
        <f>A!AY19</f>
        <v>0</v>
      </c>
      <c r="E157" s="2917">
        <f>A!BA19</f>
        <v>0</v>
      </c>
      <c r="F157" s="2917">
        <f>A!BB19</f>
        <v>0</v>
      </c>
      <c r="G157" s="2917">
        <f>A!BC19</f>
        <v>0</v>
      </c>
      <c r="H157" s="2917">
        <f>A!BD19</f>
        <v>0</v>
      </c>
      <c r="I157" s="2917">
        <f>A!BE19</f>
        <v>0</v>
      </c>
      <c r="J157" s="2917">
        <f>A!BF19</f>
        <v>0</v>
      </c>
      <c r="K157" s="2917">
        <f>A!BG19</f>
        <v>0</v>
      </c>
      <c r="L157" s="2917">
        <f>A!BH19</f>
        <v>0</v>
      </c>
      <c r="M157" s="725"/>
      <c r="N157" s="1372"/>
    </row>
    <row r="158" spans="1:14" ht="22.5" customHeight="1">
      <c r="A158" s="3307" t="str">
        <f>A!AW20</f>
        <v>รวมผู้สอนทั้งสิ้น</v>
      </c>
      <c r="B158" s="3303"/>
      <c r="C158" s="2917">
        <f>A!AX20</f>
        <v>8</v>
      </c>
      <c r="D158" s="2917">
        <f>A!AY20</f>
        <v>16</v>
      </c>
      <c r="E158" s="2917">
        <f>A!BA20</f>
        <v>16</v>
      </c>
      <c r="F158" s="2917">
        <f>A!BB20</f>
        <v>8</v>
      </c>
      <c r="G158" s="2917">
        <f>A!BC20</f>
        <v>1</v>
      </c>
      <c r="H158" s="2917">
        <f>A!BD20</f>
        <v>13</v>
      </c>
      <c r="I158" s="2917">
        <f>A!BE20</f>
        <v>10</v>
      </c>
      <c r="J158" s="2917">
        <f>A!BF20</f>
        <v>2</v>
      </c>
      <c r="K158" s="2917">
        <f>A!BG20</f>
        <v>0</v>
      </c>
      <c r="L158" s="2917">
        <f>A!BH20</f>
        <v>14</v>
      </c>
      <c r="M158" s="725"/>
      <c r="N158" s="1372"/>
    </row>
    <row r="159" spans="1:14" ht="22.5" customHeight="1">
      <c r="A159" s="3307" t="str">
        <f>A!AW21</f>
        <v>รวมบุคลากรทั้งสิ้น</v>
      </c>
      <c r="B159" s="3303"/>
      <c r="C159" s="2917">
        <f>A!AX21</f>
        <v>9</v>
      </c>
      <c r="D159" s="2917">
        <f>A!AY21</f>
        <v>29</v>
      </c>
      <c r="E159" s="2917">
        <f>A!BA21</f>
        <v>17</v>
      </c>
      <c r="F159" s="2917">
        <f>A!BB21</f>
        <v>10</v>
      </c>
      <c r="G159" s="2917">
        <f>A!BC21</f>
        <v>2</v>
      </c>
      <c r="H159" s="2917">
        <f>A!BD21</f>
        <v>24</v>
      </c>
      <c r="I159" s="2917">
        <f>A!BE21</f>
        <v>12</v>
      </c>
      <c r="J159" s="2917">
        <f>A!BF21</f>
        <v>2</v>
      </c>
      <c r="K159" s="2917">
        <f>A!BG21</f>
        <v>0</v>
      </c>
      <c r="L159" s="2917">
        <f>A!BH21</f>
        <v>15</v>
      </c>
      <c r="M159" s="725"/>
      <c r="N159" s="1372"/>
    </row>
    <row r="160" spans="1:14" ht="22.5" customHeight="1">
      <c r="A160" s="1296"/>
      <c r="B160" s="1307"/>
      <c r="C160" s="1267"/>
      <c r="D160" s="1267"/>
      <c r="E160" s="1267"/>
      <c r="F160" s="1267"/>
      <c r="G160" s="1267"/>
      <c r="H160" s="1267"/>
      <c r="I160" s="1267"/>
      <c r="J160" s="1267"/>
      <c r="K160" s="1267"/>
      <c r="L160" s="1267"/>
      <c r="M160" s="725"/>
      <c r="N160" s="1372"/>
    </row>
    <row r="161" spans="1:21" ht="22.5" customHeight="1">
      <c r="A161" s="1228"/>
      <c r="B161" s="1228" t="str">
        <f>IF(OR(A!BK$15=0,A!BJ$15=0),"-  จำนวนครูที่สอนตรงตามวิชาเอก   -  คน   คิดเป็นจำนวนร้อยละ  -","-  จำนวนครูที่สอนตรงตามวิชาเอก   "&amp;A!BK$15&amp;"  คน   คิดเป็นจำนวนร้อยละ   "&amp;ROUND(A!BK$15*100/A!BJ$15,2))</f>
        <v>-  จำนวนครูที่สอนตรงตามวิชาเอก   -  คน   คิดเป็นจำนวนร้อยละ  -</v>
      </c>
      <c r="C161" s="1228"/>
      <c r="D161" s="1228"/>
      <c r="E161" s="1228"/>
      <c r="F161" s="1228"/>
      <c r="G161" s="1228"/>
      <c r="H161" s="1228"/>
      <c r="I161" s="1228"/>
      <c r="J161" s="1228"/>
      <c r="K161" s="1228"/>
      <c r="L161" s="1228"/>
      <c r="M161" s="725"/>
      <c r="N161" s="1372"/>
    </row>
    <row r="162" spans="1:21" ht="22.5" customHeight="1">
      <c r="A162" s="1228"/>
      <c r="B162" s="1228" t="str">
        <f>IF(OR(A!BL$15=0,A!BJ$15=0),"- จำนวนครูที่สอนตามความถนัด  -  คน   คิดเป็นจำนวนร้อยละ   - ","- จำนวนครูที่สอนตามความถนัด   "&amp;A!BL$15&amp;"  คน   คิดเป็นจำนวนร้อยละ   "&amp;ROUND(A!BL$15*100/A!BJ$15,2))</f>
        <v xml:space="preserve">- จำนวนครูที่สอนตามความถนัด  -  คน   คิดเป็นจำนวนร้อยละ   - </v>
      </c>
      <c r="C162" s="1228"/>
      <c r="D162" s="1228"/>
      <c r="E162" s="1228"/>
      <c r="F162" s="1228"/>
      <c r="G162" s="1228"/>
      <c r="H162" s="1228"/>
      <c r="I162" s="1228"/>
      <c r="J162" s="1228"/>
      <c r="K162" s="1228"/>
      <c r="L162" s="1228"/>
      <c r="M162" s="725"/>
      <c r="N162" s="1372"/>
    </row>
    <row r="163" spans="1:21" ht="22.5" customHeight="1">
      <c r="A163" s="1228"/>
      <c r="B163" s="1228" t="str">
        <f>"- ครูได้รับการพัฒนา   เฉลี่ยจำนวน  "&amp;INT(A!BM15/3)&amp;"  ครั้ง/คน    เฉลี่ยจำนวน  "&amp;INT(A!BN15/3)&amp;"  ชั่วโมง/คน"</f>
        <v>- ครูได้รับการพัฒนา   เฉลี่ยจำนวน  0  ครั้ง/คน    เฉลี่ยจำนวน  0  ชั่วโมง/คน</v>
      </c>
      <c r="C163" s="1228"/>
      <c r="D163" s="1228"/>
      <c r="E163" s="1267"/>
      <c r="F163" s="1264"/>
      <c r="G163" s="1295"/>
      <c r="H163" s="1296"/>
      <c r="I163" s="1264"/>
      <c r="J163" s="1264"/>
      <c r="K163" s="1228"/>
      <c r="L163" s="1228"/>
      <c r="M163" s="725"/>
      <c r="N163" s="1372"/>
    </row>
    <row r="164" spans="1:21" ht="22.5" customHeight="1">
      <c r="A164" s="1228"/>
      <c r="B164" s="1228" t="s">
        <v>573</v>
      </c>
      <c r="C164" s="1228"/>
      <c r="D164" s="1228"/>
      <c r="E164" s="1228"/>
      <c r="F164" s="1228"/>
      <c r="G164" s="1228"/>
      <c r="H164" s="1228"/>
      <c r="I164" s="1228"/>
      <c r="J164" s="1228"/>
      <c r="K164" s="1228"/>
      <c r="L164" s="1228"/>
      <c r="M164" s="725"/>
      <c r="N164" s="1372"/>
    </row>
    <row r="165" spans="1:21" ht="22.5" customHeight="1">
      <c r="C165" s="1215" t="s">
        <v>1392</v>
      </c>
      <c r="E165" s="1265"/>
      <c r="F165" s="1235"/>
      <c r="G165" s="1235" t="str">
        <f>"1 : "&amp;ROUND(A!AC14/A!BJ11,2)</f>
        <v>1 : 33.25</v>
      </c>
      <c r="H165" s="1235"/>
      <c r="I165" s="1235"/>
      <c r="M165" s="725"/>
      <c r="N165" s="1372"/>
    </row>
    <row r="166" spans="1:21" ht="22.5" customHeight="1">
      <c r="C166" s="1215" t="s">
        <v>1026</v>
      </c>
      <c r="E166" s="1265"/>
      <c r="F166" s="1235"/>
      <c r="G166" s="1235" t="str">
        <f>IF(OR(A!AC27=0,A!BJ12=0),"-","1 : "&amp;ROUND(A!AC27/A!BJ12,2))</f>
        <v>-</v>
      </c>
      <c r="H166" s="1235"/>
      <c r="I166" s="1235"/>
      <c r="M166" s="725"/>
      <c r="N166" s="1372"/>
    </row>
    <row r="167" spans="1:21" ht="22.5" customHeight="1">
      <c r="C167" s="1215" t="s">
        <v>1027</v>
      </c>
      <c r="E167" s="1265"/>
      <c r="F167" s="1235"/>
      <c r="G167" s="1235" t="str">
        <f>IF(OR(SUM(A!AC21:'A'!AC23)=0,A!BJ13=0),"-","1 : "&amp;ROUND(SUM(A!AC21:'A'!AC23)/A!BJ13,2))</f>
        <v>-</v>
      </c>
      <c r="H167" s="1235"/>
      <c r="I167" s="1235"/>
      <c r="M167" s="725"/>
      <c r="N167" s="1372"/>
    </row>
    <row r="168" spans="1:21" ht="22.5" customHeight="1">
      <c r="A168" s="1228"/>
      <c r="B168" s="1228"/>
      <c r="C168" s="1228"/>
      <c r="D168" s="1228"/>
      <c r="E168" s="1228"/>
      <c r="F168" s="1228"/>
      <c r="G168" s="1228"/>
      <c r="H168" s="1228"/>
      <c r="I168" s="1228"/>
      <c r="J168" s="1228"/>
      <c r="K168" s="1228"/>
      <c r="L168" s="1228"/>
      <c r="M168" s="725"/>
      <c r="N168" s="1372"/>
    </row>
    <row r="169" spans="1:21" ht="22.5" customHeight="1">
      <c r="A169" s="1234" t="str">
        <f>"- "&amp;N169&amp;" -"</f>
        <v>- 7 -</v>
      </c>
      <c r="B169" s="1234"/>
      <c r="C169" s="1234"/>
      <c r="D169" s="1234"/>
      <c r="E169" s="1234"/>
      <c r="F169" s="1234"/>
      <c r="G169" s="1234"/>
      <c r="H169" s="1234"/>
      <c r="I169" s="1234"/>
      <c r="J169" s="1234"/>
      <c r="K169" s="1234"/>
      <c r="L169" s="1234"/>
      <c r="M169" s="725">
        <v>1</v>
      </c>
      <c r="N169" s="1372">
        <f>IF(M169&gt;0,SUM(M$1:M169),0)</f>
        <v>7</v>
      </c>
      <c r="O169" s="187"/>
      <c r="P169" s="187"/>
      <c r="Q169" s="187"/>
      <c r="R169" s="187"/>
      <c r="S169" s="187"/>
      <c r="T169" s="187"/>
      <c r="U169" s="187"/>
    </row>
    <row r="170" spans="1:21" ht="22.5" customHeight="1">
      <c r="A170" s="1228" t="s">
        <v>2578</v>
      </c>
      <c r="B170" s="1228"/>
      <c r="C170" s="1228"/>
      <c r="D170" s="1228"/>
      <c r="E170" s="1228"/>
      <c r="F170" s="1228"/>
      <c r="G170" s="1228"/>
      <c r="H170" s="1228"/>
      <c r="I170" s="1228"/>
      <c r="J170" s="1228"/>
      <c r="K170" s="1228"/>
      <c r="L170" s="1228"/>
      <c r="M170" s="725"/>
      <c r="N170" s="1372"/>
    </row>
    <row r="171" spans="1:21" ht="22.5" customHeight="1">
      <c r="A171" s="1228"/>
      <c r="B171" s="1228" t="str">
        <f>"6.1  สภาพชุมชนรอบบริเวณโรงเรียนมีลักษณะ  "&amp;A!CD11</f>
        <v>6.1  สภาพชุมชนรอบบริเวณโรงเรียนมีลักษณะ  เป็นเขตเทศบาลเมืองพะเยา</v>
      </c>
      <c r="C171" s="1228"/>
      <c r="D171" s="1228"/>
      <c r="E171" s="1228"/>
      <c r="F171" s="1228"/>
      <c r="G171" s="1228"/>
      <c r="H171" s="1228"/>
      <c r="I171" s="1228"/>
      <c r="J171" s="1228"/>
      <c r="K171" s="1228"/>
      <c r="L171" s="1228"/>
      <c r="M171" s="725"/>
      <c r="N171" s="1372"/>
      <c r="O171" s="187"/>
      <c r="P171" s="187"/>
      <c r="Q171" s="187"/>
      <c r="R171" s="187"/>
      <c r="S171" s="187"/>
      <c r="T171" s="187"/>
      <c r="U171" s="187"/>
    </row>
    <row r="172" spans="1:21" ht="22.5" customHeight="1">
      <c r="A172" s="1228" t="str">
        <f>"อาชีพหลักของชุมชน"&amp;A!CD13&amp;"     ชุมชนส่วนใหญ่นับถือศาสนา"&amp;A!CD14</f>
        <v>อาชีพหลักของชุมชนรับราชการ ค้าขาย รับจ้างทั่วไป     ชุมชนส่วนใหญ่นับถือศาสนาพุทธ</v>
      </c>
      <c r="B172" s="1228"/>
      <c r="C172" s="1228"/>
      <c r="D172" s="1228"/>
      <c r="E172" s="1228"/>
      <c r="F172" s="1228"/>
      <c r="G172" s="1228"/>
      <c r="H172" s="1228"/>
      <c r="I172" s="1228"/>
      <c r="J172" s="1228"/>
      <c r="K172" s="1228"/>
      <c r="L172" s="1228"/>
      <c r="M172" s="725"/>
      <c r="N172" s="1372"/>
      <c r="O172" s="187"/>
      <c r="P172" s="187"/>
      <c r="Q172" s="187"/>
      <c r="R172" s="187"/>
      <c r="S172" s="187"/>
      <c r="T172" s="187"/>
      <c r="U172" s="187"/>
    </row>
    <row r="173" spans="1:21" ht="22.5" customHeight="1">
      <c r="A173" s="1228" t="s">
        <v>2336</v>
      </c>
      <c r="B173" s="1228"/>
      <c r="C173" s="1228"/>
      <c r="D173" s="1228"/>
      <c r="E173" s="1306" t="str">
        <f>A!CD12</f>
        <v>18,120คน</v>
      </c>
      <c r="F173" s="1228" t="s">
        <v>151</v>
      </c>
      <c r="G173" s="1228"/>
      <c r="H173" s="1228"/>
      <c r="I173" s="1228"/>
      <c r="J173" s="1228"/>
      <c r="K173" s="1228"/>
      <c r="L173" s="1228"/>
      <c r="M173" s="725"/>
      <c r="N173" s="1372"/>
      <c r="O173" s="187"/>
      <c r="P173" s="187"/>
      <c r="Q173" s="187"/>
      <c r="R173" s="187"/>
      <c r="S173" s="187"/>
      <c r="T173" s="187"/>
      <c r="U173" s="187"/>
    </row>
    <row r="174" spans="1:21" ht="22.5" customHeight="1">
      <c r="A174" s="1228"/>
      <c r="B174" s="1228" t="s">
        <v>2579</v>
      </c>
      <c r="C174" s="1228"/>
      <c r="D174" s="1228"/>
      <c r="E174" s="1306"/>
      <c r="F174" s="1228"/>
      <c r="G174" s="1228"/>
      <c r="H174" s="1228"/>
      <c r="I174" s="1228"/>
      <c r="J174" s="1228"/>
      <c r="K174" s="1228"/>
      <c r="L174" s="1228"/>
      <c r="M174" s="725"/>
      <c r="N174" s="1372"/>
      <c r="O174" s="187"/>
      <c r="P174" s="187"/>
      <c r="Q174" s="187"/>
      <c r="R174" s="187"/>
      <c r="S174" s="187"/>
      <c r="T174" s="187"/>
      <c r="U174" s="187"/>
    </row>
    <row r="175" spans="1:21" ht="22.5" customHeight="1">
      <c r="A175" s="20"/>
      <c r="B175" s="1932" t="str">
        <f>IF(A!CD15=0," ","(1.)  "&amp;A!CD15)</f>
        <v>(1.)  ศูนย์การเรียนรู้วิทยาศาสตร์</v>
      </c>
      <c r="D175" s="1228"/>
      <c r="E175" s="1228"/>
      <c r="F175" s="1228"/>
      <c r="G175" s="1228" t="str">
        <f>IF(A!CD16=0," ","(2.)  "&amp;A!CD16)</f>
        <v>(2.)  วัดศรีโคมคำ</v>
      </c>
      <c r="H175" s="1228"/>
      <c r="I175" s="1228"/>
      <c r="J175" s="1228"/>
      <c r="K175" s="1228"/>
      <c r="L175" s="1228"/>
      <c r="M175" s="725"/>
      <c r="N175" s="1372"/>
      <c r="O175" s="187"/>
      <c r="P175" s="187"/>
      <c r="Q175" s="187"/>
      <c r="R175" s="187"/>
      <c r="S175" s="187"/>
      <c r="T175" s="187"/>
      <c r="U175" s="187"/>
    </row>
    <row r="176" spans="1:21" ht="22.5" customHeight="1">
      <c r="A176" s="20"/>
      <c r="B176" s="1932" t="str">
        <f>IF(A!CD17=0," ","(3.)  "&amp;A!CD17)</f>
        <v>(3.)  กว๊านพะเยา</v>
      </c>
      <c r="D176" s="1228"/>
      <c r="E176" s="1228"/>
      <c r="F176" s="1228"/>
      <c r="G176" s="1228" t="str">
        <f>IF(A!CD18=0," ","(4.)  "&amp;A!CD18)</f>
        <v>(4.)  วัดติโลกอาราม</v>
      </c>
      <c r="H176" s="1228"/>
      <c r="I176" s="1228"/>
      <c r="J176" s="1228"/>
      <c r="K176" s="1228"/>
      <c r="L176" s="1228"/>
      <c r="M176" s="725"/>
      <c r="N176" s="1372"/>
      <c r="O176" s="187"/>
      <c r="P176" s="187"/>
      <c r="Q176" s="187"/>
      <c r="R176" s="187"/>
      <c r="S176" s="187"/>
      <c r="T176" s="187"/>
      <c r="U176" s="187"/>
    </row>
    <row r="177" spans="1:21" ht="22.5" customHeight="1">
      <c r="A177" s="1932" t="str">
        <f>A!CD18&amp;",  "&amp;A!CD19</f>
        <v>วัดติโลกอาราม,  ศูนย์เพาะพันธุ์ประมงน้ำจืด</v>
      </c>
      <c r="B177" s="1228"/>
      <c r="C177" s="1228"/>
      <c r="D177" s="1228"/>
      <c r="E177" s="1228"/>
      <c r="F177" s="1228"/>
      <c r="G177" s="1228"/>
      <c r="H177" s="1228"/>
      <c r="I177" s="1228"/>
      <c r="J177" s="1228"/>
      <c r="K177" s="1228"/>
      <c r="L177" s="1228"/>
      <c r="M177" s="725"/>
      <c r="N177" s="1372"/>
      <c r="O177" s="187"/>
      <c r="P177" s="187"/>
      <c r="Q177" s="187"/>
      <c r="R177" s="187"/>
      <c r="S177" s="187"/>
      <c r="T177" s="187"/>
      <c r="U177" s="187"/>
    </row>
    <row r="178" spans="1:21" ht="22.5" customHeight="1">
      <c r="B178" s="1228" t="s">
        <v>2580</v>
      </c>
      <c r="C178" s="1228"/>
      <c r="D178" s="1228"/>
      <c r="E178" s="1228"/>
      <c r="F178" s="1228"/>
      <c r="G178" s="1228"/>
      <c r="H178" s="1228"/>
      <c r="I178" s="1228"/>
      <c r="J178" s="1228"/>
      <c r="K178" s="1228"/>
      <c r="L178" s="1228"/>
      <c r="M178" s="725"/>
      <c r="N178" s="1372"/>
      <c r="O178" s="187"/>
      <c r="P178" s="187"/>
      <c r="Q178" s="187"/>
      <c r="R178" s="187"/>
      <c r="S178" s="187"/>
      <c r="T178" s="187"/>
      <c r="U178" s="187"/>
    </row>
    <row r="179" spans="1:21" ht="22.5" customHeight="1">
      <c r="A179" s="1228"/>
      <c r="B179" s="1932" t="str">
        <f>IF(A!CD20=0," ","(1.)  "&amp;A!CD20)</f>
        <v>(1.)  บวงสรวงพ่อขุนงำเมือง</v>
      </c>
      <c r="G179" s="1215" t="str">
        <f>IF(A!CD21=0," ","(2.)  "&amp;A!CD21)</f>
        <v>(2.)  ประเพณีสลากภัต</v>
      </c>
      <c r="M179" s="725"/>
      <c r="N179" s="1372"/>
      <c r="O179" s="187"/>
      <c r="P179" s="187"/>
      <c r="Q179" s="187"/>
      <c r="R179" s="187"/>
      <c r="S179" s="187"/>
      <c r="T179" s="187"/>
      <c r="U179" s="187"/>
    </row>
    <row r="180" spans="1:21" ht="22.5" customHeight="1">
      <c r="A180" s="1228"/>
      <c r="B180" s="1932" t="str">
        <f>IF(A!CD22=0," ","(3.)  "&amp;A!CD22)</f>
        <v>(3.)  ประเพณีลอยกระทง</v>
      </c>
      <c r="G180" s="1215" t="str">
        <f>IF(A!CD23=0," ","(4.)  "&amp;A!CD23)</f>
        <v xml:space="preserve"> </v>
      </c>
      <c r="M180" s="725"/>
      <c r="N180" s="1372"/>
      <c r="O180" s="187"/>
      <c r="P180" s="187"/>
      <c r="Q180" s="187"/>
      <c r="R180" s="187"/>
      <c r="S180" s="187"/>
      <c r="T180" s="187"/>
      <c r="U180" s="187"/>
    </row>
    <row r="181" spans="1:21" ht="22.5" customHeight="1">
      <c r="A181" s="1228"/>
      <c r="B181" s="1228" t="str">
        <f>"6.4  ผู้ปกครองส่วนใหญ่  จบการศึกษาระดับ"&amp;A!CF11</f>
        <v xml:space="preserve">6.4  ผู้ปกครองส่วนใหญ่  จบการศึกษาระดับระปริญญาตรี </v>
      </c>
      <c r="C181" s="1228"/>
      <c r="D181" s="1228"/>
      <c r="E181" s="1228"/>
      <c r="F181" s="1228"/>
      <c r="G181" s="1228"/>
      <c r="H181" s="1228"/>
      <c r="I181" s="1228"/>
      <c r="J181" s="1228"/>
      <c r="K181" s="1228"/>
      <c r="L181" s="1228"/>
      <c r="M181" s="725"/>
      <c r="N181" s="1372"/>
    </row>
    <row r="182" spans="1:21" ht="22.5" customHeight="1">
      <c r="A182" s="1228"/>
      <c r="B182" s="1228" t="str">
        <f xml:space="preserve"> "อาชีพหลักของผู้ปกครองคือ  "  &amp;A!CF12</f>
        <v>อาชีพหลักของผู้ปกครองคือ  (1.) เกษตรกร  (2.) รับจ้าง</v>
      </c>
      <c r="C182" s="1228"/>
      <c r="D182" s="1228"/>
      <c r="E182" s="1228"/>
      <c r="F182" s="1228"/>
      <c r="G182" s="1228"/>
      <c r="H182" s="1228"/>
      <c r="I182" s="1228"/>
      <c r="J182" s="1228"/>
      <c r="K182" s="1228"/>
      <c r="L182" s="1228"/>
      <c r="M182" s="725"/>
      <c r="N182" s="1372"/>
    </row>
    <row r="183" spans="1:21" ht="22.5" customHeight="1">
      <c r="A183" s="1228"/>
      <c r="B183" s="1228" t="str">
        <f>"ผู้ปกครองส่วนใหญ่นับถือศาสนา  "&amp;A!CF13&amp;"    จำนวนคนเฉลี่ยต่อครัวเรือน    "&amp;A!CF14&amp;"  คน"</f>
        <v>ผู้ปกครองส่วนใหญ่นับถือศาสนา  พุทธ    จำนวนคนเฉลี่ยต่อครัวเรือน    3  คน</v>
      </c>
      <c r="C183" s="1228"/>
      <c r="D183" s="1228"/>
      <c r="E183" s="1228"/>
      <c r="F183" s="1228"/>
      <c r="G183" s="1228"/>
      <c r="H183" s="1228"/>
      <c r="I183" s="1228"/>
      <c r="J183" s="1228"/>
      <c r="K183" s="1228"/>
      <c r="L183" s="1228"/>
      <c r="M183" s="725"/>
      <c r="N183" s="1372"/>
    </row>
    <row r="184" spans="1:21" ht="22.5" customHeight="1">
      <c r="A184" s="1228"/>
      <c r="B184" s="1228" t="s">
        <v>1896</v>
      </c>
      <c r="C184" s="1228"/>
      <c r="D184" s="1228"/>
      <c r="E184" s="1228"/>
      <c r="F184" s="1228"/>
      <c r="I184" s="3448">
        <f>A!CF15</f>
        <v>40000</v>
      </c>
      <c r="J184" s="3449"/>
      <c r="K184" s="1228"/>
      <c r="L184" s="1228"/>
      <c r="M184" s="725"/>
      <c r="N184" s="1372"/>
    </row>
    <row r="185" spans="1:21" ht="22.5" customHeight="1">
      <c r="A185" s="1228"/>
      <c r="B185" s="1228"/>
      <c r="C185" s="1228"/>
      <c r="D185" s="1228"/>
      <c r="E185" s="1228"/>
      <c r="F185" s="1228"/>
      <c r="G185" s="1228"/>
      <c r="H185" s="1228"/>
      <c r="I185" s="1228"/>
      <c r="J185" s="1228"/>
      <c r="K185" s="1228"/>
      <c r="L185" s="1228"/>
      <c r="M185" s="725"/>
      <c r="N185" s="1372"/>
    </row>
    <row r="186" spans="1:21" ht="22.5" customHeight="1">
      <c r="A186" s="1228"/>
      <c r="B186" s="1228"/>
      <c r="C186" s="1228"/>
      <c r="D186" s="1228"/>
      <c r="E186" s="1228"/>
      <c r="F186" s="1228"/>
      <c r="G186" s="1228"/>
      <c r="H186" s="1228"/>
      <c r="I186" s="1228"/>
      <c r="J186" s="1228"/>
      <c r="K186" s="1228"/>
      <c r="L186" s="1228"/>
      <c r="M186" s="725"/>
      <c r="N186" s="1372"/>
    </row>
    <row r="187" spans="1:21" ht="22.5" customHeight="1">
      <c r="A187" s="1228"/>
      <c r="B187" s="1228"/>
      <c r="C187" s="1228"/>
      <c r="D187" s="1228"/>
      <c r="E187" s="1228"/>
      <c r="F187" s="1228"/>
      <c r="G187" s="1228"/>
      <c r="H187" s="1228"/>
      <c r="I187" s="1228"/>
      <c r="J187" s="1228"/>
      <c r="K187" s="1228"/>
      <c r="L187" s="1228"/>
      <c r="M187" s="725"/>
      <c r="N187" s="1372"/>
    </row>
    <row r="188" spans="1:21" ht="22.5" customHeight="1">
      <c r="A188" s="1234" t="str">
        <f>"- "&amp;N188&amp;" -"</f>
        <v>- 8 -</v>
      </c>
      <c r="B188" s="1234"/>
      <c r="C188" s="1234"/>
      <c r="D188" s="1234"/>
      <c r="E188" s="1234"/>
      <c r="F188" s="1234"/>
      <c r="G188" s="1234"/>
      <c r="H188" s="1234"/>
      <c r="I188" s="1234"/>
      <c r="J188" s="1234"/>
      <c r="K188" s="1234"/>
      <c r="L188" s="1234"/>
      <c r="M188" s="725">
        <v>1</v>
      </c>
      <c r="N188" s="1372">
        <f>IF(M188&gt;0,SUM(M$1:M188),0)</f>
        <v>8</v>
      </c>
    </row>
    <row r="189" spans="1:21" ht="22.5" customHeight="1">
      <c r="A189" s="1228"/>
      <c r="B189" s="1228"/>
      <c r="C189" s="1228"/>
      <c r="D189" s="1228"/>
      <c r="E189" s="1228"/>
      <c r="F189" s="1228"/>
      <c r="G189" s="1228"/>
      <c r="H189" s="1228"/>
      <c r="I189" s="1228"/>
      <c r="J189" s="1228"/>
      <c r="K189" s="1228"/>
      <c r="L189" s="1228"/>
      <c r="M189" s="725"/>
      <c r="N189" s="1372"/>
    </row>
    <row r="190" spans="1:21" ht="22.5" customHeight="1">
      <c r="A190" s="1228"/>
      <c r="B190" s="1228"/>
      <c r="C190" s="1228"/>
      <c r="D190" s="1228"/>
      <c r="E190" s="1228"/>
      <c r="F190" s="1228"/>
      <c r="G190" s="1228"/>
      <c r="H190" s="1228"/>
      <c r="I190" s="1228"/>
      <c r="J190" s="1228"/>
      <c r="K190" s="1228"/>
      <c r="L190" s="1228"/>
      <c r="M190" s="725"/>
      <c r="N190" s="1372"/>
    </row>
    <row r="191" spans="1:21" ht="22.5" customHeight="1">
      <c r="A191" s="1228"/>
      <c r="B191" s="1228" t="s">
        <v>2581</v>
      </c>
      <c r="C191" s="1228"/>
      <c r="D191" s="1228"/>
      <c r="E191" s="1228"/>
      <c r="F191" s="1228"/>
      <c r="G191" s="1228"/>
      <c r="H191" s="1228"/>
      <c r="I191" s="1228"/>
      <c r="J191" s="1228"/>
      <c r="K191" s="1228"/>
      <c r="L191" s="1228"/>
      <c r="M191" s="725"/>
      <c r="N191" s="1372"/>
    </row>
    <row r="192" spans="1:21" ht="22.5" customHeight="1">
      <c r="A192" s="1239" t="s">
        <v>1545</v>
      </c>
      <c r="B192" s="1239"/>
      <c r="C192" s="1239"/>
      <c r="D192" s="1239"/>
      <c r="E192" s="1239"/>
      <c r="F192" s="1239"/>
      <c r="G192" s="1239"/>
      <c r="H192" s="1239"/>
      <c r="I192" s="1239"/>
      <c r="J192" s="1239"/>
      <c r="K192" s="1239"/>
      <c r="L192" s="1239"/>
      <c r="M192" s="725"/>
      <c r="N192" s="1372"/>
    </row>
    <row r="193" spans="1:14" ht="22.5" customHeight="1">
      <c r="A193" s="1239" t="s">
        <v>642</v>
      </c>
      <c r="B193" s="1239"/>
      <c r="C193" s="1239"/>
      <c r="D193" s="1239"/>
      <c r="E193" s="1239"/>
      <c r="F193" s="1246" t="s">
        <v>674</v>
      </c>
      <c r="G193" s="1238" t="s">
        <v>643</v>
      </c>
      <c r="H193" s="1239"/>
      <c r="I193" s="1239"/>
      <c r="J193" s="1239"/>
      <c r="K193" s="1298"/>
      <c r="L193" s="1239" t="s">
        <v>674</v>
      </c>
      <c r="M193" s="725"/>
      <c r="N193" s="1372"/>
    </row>
    <row r="194" spans="1:14" ht="22.5" customHeight="1">
      <c r="A194" s="1225" t="str">
        <f>IF(A!CG11=0," ",A!CG11)</f>
        <v>1. ชุมชนผู้ปกครองให้ความร่วมมือกับทาง</v>
      </c>
      <c r="B194" s="1225"/>
      <c r="C194" s="1225"/>
      <c r="D194" s="1225"/>
      <c r="E194" s="1225"/>
      <c r="F194" s="1272">
        <f>IF(A!CH11=0," ",A!CH11)</f>
        <v>100</v>
      </c>
      <c r="G194" s="1224" t="str">
        <f>IF(A!CI11=0," ",A!CI11)</f>
        <v>1. สถานศึกษามีสิ่งแวดล้อมที่เป็นมลพิษด้านเสียง</v>
      </c>
      <c r="H194" s="1225"/>
      <c r="I194" s="1225"/>
      <c r="J194" s="1225"/>
      <c r="K194" s="1300"/>
      <c r="L194" s="1236">
        <f>IF(A!CJ11=0," ",A!CJ11)</f>
        <v>100</v>
      </c>
      <c r="M194" s="725"/>
      <c r="N194" s="1372"/>
    </row>
    <row r="195" spans="1:14" ht="22.5" customHeight="1">
      <c r="A195" s="1228" t="str">
        <f>IF(A!CG12=0," ",A!CG12)</f>
        <v>โรงเรียนดีมาก</v>
      </c>
      <c r="B195" s="1228"/>
      <c r="C195" s="1228"/>
      <c r="D195" s="1228"/>
      <c r="E195" s="1228"/>
      <c r="F195" s="1308" t="str">
        <f>IF(A!CH12=0," ",A!CH12)</f>
        <v xml:space="preserve"> </v>
      </c>
      <c r="G195" s="1227" t="str">
        <f>IF(A!CI12=0," ",A!CI12)</f>
        <v>และอากาศ  เป็นแหล่งชุมชนแออัด</v>
      </c>
      <c r="H195" s="1228"/>
      <c r="I195" s="1228"/>
      <c r="J195" s="1228"/>
      <c r="K195" s="1302"/>
      <c r="L195" s="1309" t="str">
        <f>IF(A!CJ12=0," ",A!CJ12)</f>
        <v xml:space="preserve"> </v>
      </c>
      <c r="M195" s="725"/>
      <c r="N195" s="1372"/>
    </row>
    <row r="196" spans="1:14" ht="22.5" customHeight="1">
      <c r="A196" s="1228" t="str">
        <f>IF(A!CG13=0," ",A!CG13)</f>
        <v>2. ผู้ปกครองให้ความร่วมมือในการเรียนการสอน</v>
      </c>
      <c r="B196" s="1228"/>
      <c r="C196" s="1228"/>
      <c r="D196" s="1228"/>
      <c r="E196" s="1228"/>
      <c r="F196" s="1308">
        <f>IF(A!CH13=0," ",A!CH13)</f>
        <v>99</v>
      </c>
      <c r="G196" s="1227" t="str">
        <f>IF(A!CI13=0," ",A!CI13)</f>
        <v xml:space="preserve"> </v>
      </c>
      <c r="H196" s="1228"/>
      <c r="I196" s="1228"/>
      <c r="J196" s="1228"/>
      <c r="K196" s="1302"/>
      <c r="L196" s="1309" t="str">
        <f>IF(A!CJ13=0," ",A!CJ13)</f>
        <v xml:space="preserve"> </v>
      </c>
      <c r="M196" s="725"/>
      <c r="N196" s="1372"/>
    </row>
    <row r="197" spans="1:14" ht="22.5" customHeight="1">
      <c r="A197" s="1228" t="str">
        <f>IF(A!CG14=0," ",A!CG14)</f>
        <v>ด้านงบประมาณ</v>
      </c>
      <c r="B197" s="1228"/>
      <c r="C197" s="1228"/>
      <c r="D197" s="1228"/>
      <c r="E197" s="1228"/>
      <c r="F197" s="1308" t="str">
        <f>IF(A!CH14=0," ",A!CH14)</f>
        <v xml:space="preserve"> </v>
      </c>
      <c r="G197" s="1227" t="str">
        <f>IF(A!CI14=0," ",A!CI14)</f>
        <v xml:space="preserve"> </v>
      </c>
      <c r="H197" s="1228"/>
      <c r="I197" s="1228"/>
      <c r="J197" s="1228"/>
      <c r="K197" s="1302"/>
      <c r="L197" s="1309" t="str">
        <f>IF(A!CJ14=0," ",A!CJ14)</f>
        <v xml:space="preserve"> </v>
      </c>
      <c r="M197" s="725"/>
      <c r="N197" s="1372"/>
    </row>
    <row r="198" spans="1:14" ht="22.5" customHeight="1">
      <c r="A198" s="1228" t="str">
        <f>IF(A!CG15=0," ",A!CG15)</f>
        <v xml:space="preserve">3. ครูและบุคลากรมีคุณภาพ </v>
      </c>
      <c r="B198" s="1228"/>
      <c r="C198" s="1228"/>
      <c r="D198" s="1228"/>
      <c r="E198" s="1228"/>
      <c r="F198" s="1308" t="str">
        <f>IF(A!CH15=0," ",A!CH15)</f>
        <v>100</v>
      </c>
      <c r="G198" s="1227" t="str">
        <f>IF(A!CI15=0," ",A!CI15)</f>
        <v xml:space="preserve"> </v>
      </c>
      <c r="H198" s="1228"/>
      <c r="I198" s="1228"/>
      <c r="J198" s="1228"/>
      <c r="K198" s="1302"/>
      <c r="L198" s="1309" t="str">
        <f>IF(A!CJ15=0," ",A!CJ15)</f>
        <v xml:space="preserve"> </v>
      </c>
      <c r="M198" s="725"/>
      <c r="N198" s="1372"/>
    </row>
    <row r="199" spans="1:14" ht="22.5" customHeight="1">
      <c r="A199" s="1228" t="str">
        <f>IF(A!CG16=0," ",A!CG16)</f>
        <v>4.มีสื่ออุปกรณ์ที่ทันสมัยเพียงพอ</v>
      </c>
      <c r="B199" s="1228"/>
      <c r="C199" s="1228"/>
      <c r="D199" s="1228"/>
      <c r="E199" s="1228"/>
      <c r="F199" s="1308" t="str">
        <f>IF(A!CH16=0," ",A!CH16)</f>
        <v xml:space="preserve"> </v>
      </c>
      <c r="G199" s="1227" t="str">
        <f>IF(A!CI16=0," ",A!CI16)</f>
        <v xml:space="preserve"> </v>
      </c>
      <c r="H199" s="1228"/>
      <c r="I199" s="1228"/>
      <c r="J199" s="1228"/>
      <c r="K199" s="1302"/>
      <c r="L199" s="1309" t="str">
        <f>IF(A!CJ16=0," ",A!CJ16)</f>
        <v xml:space="preserve"> </v>
      </c>
      <c r="M199" s="725"/>
      <c r="N199" s="1372"/>
    </row>
    <row r="200" spans="1:14" ht="22.5" customHeight="1">
      <c r="A200" s="1228" t="str">
        <f>IF(A!CG17=0," ",A!CG17)</f>
        <v>มีเทคโนโลยีที่ทันสมัย</v>
      </c>
      <c r="B200" s="1228"/>
      <c r="C200" s="1228"/>
      <c r="D200" s="1228"/>
      <c r="E200" s="1228"/>
      <c r="F200" s="1308">
        <f>IF(A!CH17=0," ",A!CH17)</f>
        <v>100</v>
      </c>
      <c r="G200" s="1227" t="str">
        <f>IF(A!CI17=0," ",A!CI17)</f>
        <v xml:space="preserve"> </v>
      </c>
      <c r="H200" s="1228"/>
      <c r="I200" s="1228"/>
      <c r="J200" s="1228"/>
      <c r="K200" s="1302"/>
      <c r="L200" s="1309" t="str">
        <f>IF(A!CJ17=0," ",A!CJ17)</f>
        <v xml:space="preserve"> </v>
      </c>
      <c r="M200" s="725"/>
      <c r="N200" s="1372"/>
    </row>
    <row r="201" spans="1:14" ht="22.5" customHeight="1">
      <c r="A201" s="1228" t="str">
        <f>IF(A!CG18=0," ",A!CG18)</f>
        <v>5. ผู้บริหารส่งเสริมความสัมพันธ์และ</v>
      </c>
      <c r="B201" s="1228"/>
      <c r="C201" s="1228"/>
      <c r="D201" s="1228"/>
      <c r="E201" s="1228"/>
      <c r="F201" s="1308" t="str">
        <f>IF(A!CH18=0," ",A!CH18)</f>
        <v xml:space="preserve"> </v>
      </c>
      <c r="G201" s="1227" t="str">
        <f>IF(A!CI18=0," ",A!CI18)</f>
        <v xml:space="preserve"> </v>
      </c>
      <c r="H201" s="1228"/>
      <c r="I201" s="1228"/>
      <c r="J201" s="1228"/>
      <c r="K201" s="1302"/>
      <c r="L201" s="1309" t="str">
        <f>IF(A!CJ18=0," ",A!CJ18)</f>
        <v xml:space="preserve"> </v>
      </c>
      <c r="M201" s="725"/>
      <c r="N201" s="1372"/>
    </row>
    <row r="202" spans="1:14" ht="22.5" customHeight="1">
      <c r="A202" s="1228" t="str">
        <f>IF(A!CG19=0," ",A!CG19)</f>
        <v>ร่วมมือกับชุมชนในการพัฒนาการศึกษา</v>
      </c>
      <c r="B202" s="1228"/>
      <c r="C202" s="1228"/>
      <c r="D202" s="1228"/>
      <c r="E202" s="1228"/>
      <c r="F202" s="1308">
        <f>IF(A!CH19=0," ",A!CH19)</f>
        <v>100</v>
      </c>
      <c r="G202" s="1227" t="str">
        <f>IF(A!CI19=0," ",A!CI19)</f>
        <v xml:space="preserve"> </v>
      </c>
      <c r="H202" s="1228"/>
      <c r="I202" s="1228"/>
      <c r="J202" s="1228"/>
      <c r="K202" s="1302"/>
      <c r="L202" s="1309" t="str">
        <f>IF(A!CJ19=0," ",A!CJ19)</f>
        <v xml:space="preserve"> </v>
      </c>
      <c r="M202" s="725"/>
      <c r="N202" s="1372"/>
    </row>
    <row r="203" spans="1:14" ht="22.5" customHeight="1">
      <c r="A203" s="1228" t="str">
        <f>IF(A!CG20=0," ",A!CG20)</f>
        <v xml:space="preserve"> </v>
      </c>
      <c r="B203" s="1228"/>
      <c r="C203" s="1228"/>
      <c r="D203" s="1228"/>
      <c r="E203" s="1228"/>
      <c r="F203" s="1308" t="str">
        <f>IF(A!CH20=0," ",A!CH20)</f>
        <v xml:space="preserve"> </v>
      </c>
      <c r="G203" s="1227" t="str">
        <f>IF(A!CI20=0," ",A!CI20)</f>
        <v xml:space="preserve"> </v>
      </c>
      <c r="H203" s="1228"/>
      <c r="I203" s="1228"/>
      <c r="J203" s="1228"/>
      <c r="K203" s="1302"/>
      <c r="L203" s="1309" t="str">
        <f>IF(A!CJ20=0," ",A!CJ20)</f>
        <v xml:space="preserve"> </v>
      </c>
      <c r="M203" s="725"/>
      <c r="N203" s="1372"/>
    </row>
    <row r="204" spans="1:14" ht="22.5" customHeight="1">
      <c r="A204" s="1228" t="str">
        <f>IF(A!CG21=0," ",A!CG21)</f>
        <v xml:space="preserve"> </v>
      </c>
      <c r="B204" s="1228"/>
      <c r="C204" s="1228"/>
      <c r="D204" s="1228"/>
      <c r="E204" s="1228"/>
      <c r="F204" s="1308" t="str">
        <f>IF(A!CH21=0," ",A!CH21)</f>
        <v xml:space="preserve"> </v>
      </c>
      <c r="G204" s="1227" t="str">
        <f>IF(A!CI21=0," ",A!CI21)</f>
        <v xml:space="preserve"> </v>
      </c>
      <c r="H204" s="1228"/>
      <c r="I204" s="1228"/>
      <c r="J204" s="1228"/>
      <c r="K204" s="1302"/>
      <c r="L204" s="1309" t="str">
        <f>IF(A!CJ21=0," ",A!CJ21)</f>
        <v xml:space="preserve"> </v>
      </c>
      <c r="M204" s="725"/>
      <c r="N204" s="1372"/>
    </row>
    <row r="205" spans="1:14" ht="22.5" customHeight="1">
      <c r="A205" s="1228" t="str">
        <f>IF(A!CG22=0," ",A!CG22)</f>
        <v xml:space="preserve"> </v>
      </c>
      <c r="B205" s="1228"/>
      <c r="C205" s="1228"/>
      <c r="D205" s="1228"/>
      <c r="E205" s="1228"/>
      <c r="F205" s="1308" t="str">
        <f>IF(A!CH22=0," ",A!CH22)</f>
        <v xml:space="preserve"> </v>
      </c>
      <c r="G205" s="1227" t="str">
        <f>IF(A!CI22=0," ",A!CI22)</f>
        <v xml:space="preserve"> </v>
      </c>
      <c r="H205" s="1228"/>
      <c r="I205" s="1228"/>
      <c r="J205" s="1228"/>
      <c r="K205" s="1302"/>
      <c r="L205" s="1309" t="str">
        <f>IF(A!CJ22=0," ",A!CJ22)</f>
        <v xml:space="preserve"> </v>
      </c>
      <c r="M205" s="725"/>
      <c r="N205" s="1372"/>
    </row>
    <row r="206" spans="1:14" ht="22.5" customHeight="1">
      <c r="A206" s="1228" t="str">
        <f>IF(A!CG23=0," ",A!CG23)</f>
        <v xml:space="preserve"> </v>
      </c>
      <c r="B206" s="1228"/>
      <c r="C206" s="1228"/>
      <c r="D206" s="1228"/>
      <c r="E206" s="1228"/>
      <c r="F206" s="1308" t="str">
        <f>IF(A!CH23=0," ",A!CH23)</f>
        <v xml:space="preserve"> </v>
      </c>
      <c r="G206" s="1227" t="str">
        <f>IF(A!CI23=0," ",A!CI23)</f>
        <v xml:space="preserve"> </v>
      </c>
      <c r="H206" s="1228"/>
      <c r="I206" s="1228"/>
      <c r="J206" s="1228"/>
      <c r="K206" s="1302"/>
      <c r="L206" s="1309" t="str">
        <f>IF(A!CJ23=0," ",A!CJ23)</f>
        <v xml:space="preserve"> </v>
      </c>
      <c r="M206" s="725"/>
      <c r="N206" s="1372"/>
    </row>
    <row r="207" spans="1:14" ht="22.5" customHeight="1">
      <c r="A207" s="1228" t="str">
        <f>IF(A!CG24=0," ",A!CG24)</f>
        <v xml:space="preserve"> </v>
      </c>
      <c r="B207" s="1228"/>
      <c r="C207" s="1228"/>
      <c r="D207" s="1228"/>
      <c r="E207" s="1228"/>
      <c r="F207" s="1308" t="str">
        <f>IF(A!CH24=0," ",A!CH24)</f>
        <v xml:space="preserve"> </v>
      </c>
      <c r="G207" s="1227" t="str">
        <f>IF(A!CI24=0," ",A!CI24)</f>
        <v xml:space="preserve"> </v>
      </c>
      <c r="H207" s="1228"/>
      <c r="I207" s="1228"/>
      <c r="J207" s="1228"/>
      <c r="K207" s="1302"/>
      <c r="L207" s="1309" t="str">
        <f>IF(A!CJ24=0," ",A!CJ24)</f>
        <v xml:space="preserve"> </v>
      </c>
      <c r="M207" s="725"/>
      <c r="N207" s="1372"/>
    </row>
    <row r="208" spans="1:14" ht="22.5" customHeight="1">
      <c r="A208" s="1232" t="str">
        <f>IF(A!CG25=0," ",A!CG25)</f>
        <v xml:space="preserve"> </v>
      </c>
      <c r="B208" s="1232"/>
      <c r="C208" s="1232"/>
      <c r="D208" s="1232"/>
      <c r="E208" s="1232"/>
      <c r="F208" s="1310" t="str">
        <f>IF(A!CH25=0," ",A!CH25)</f>
        <v xml:space="preserve"> </v>
      </c>
      <c r="G208" s="1230" t="str">
        <f>IF(A!CI25=0," ",A!CI25)</f>
        <v xml:space="preserve"> </v>
      </c>
      <c r="H208" s="1232"/>
      <c r="I208" s="1232"/>
      <c r="J208" s="1232"/>
      <c r="K208" s="1303"/>
      <c r="L208" s="1311" t="str">
        <f>IF(A!CJ25=0," ",A!CJ25)</f>
        <v xml:space="preserve"> </v>
      </c>
      <c r="M208" s="725"/>
      <c r="N208" s="1372"/>
    </row>
    <row r="209" spans="1:14" ht="22.5" customHeight="1">
      <c r="A209" s="1228" t="str">
        <f>IF(A!CG26=0," ",A!CG26)</f>
        <v xml:space="preserve"> </v>
      </c>
      <c r="M209" s="725"/>
      <c r="N209" s="1372"/>
    </row>
    <row r="210" spans="1:14" ht="22.5" customHeight="1">
      <c r="A210" s="1228" t="str">
        <f>IF(A!CG27=0," ",A!CG27)</f>
        <v xml:space="preserve"> </v>
      </c>
      <c r="M210" s="725"/>
      <c r="N210" s="1372"/>
    </row>
    <row r="211" spans="1:14" ht="22.5" customHeight="1">
      <c r="M211" s="725"/>
      <c r="N211" s="1372"/>
    </row>
    <row r="212" spans="1:14" ht="22.5" customHeight="1">
      <c r="M212" s="725"/>
      <c r="N212" s="1372"/>
    </row>
    <row r="213" spans="1:14" ht="22.5" customHeight="1">
      <c r="M213" s="725"/>
      <c r="N213" s="1372"/>
    </row>
    <row r="214" spans="1:14" ht="22.5" customHeight="1">
      <c r="M214" s="725"/>
      <c r="N214" s="1372"/>
    </row>
    <row r="215" spans="1:14" ht="22.5" customHeight="1">
      <c r="M215" s="725"/>
      <c r="N215" s="1372"/>
    </row>
    <row r="216" spans="1:14" ht="22.5" customHeight="1">
      <c r="M216" s="725"/>
      <c r="N216" s="1372"/>
    </row>
    <row r="217" spans="1:14" ht="22.5" customHeight="1">
      <c r="M217" s="725"/>
      <c r="N217" s="1372"/>
    </row>
    <row r="218" spans="1:14" ht="22.5" customHeight="1">
      <c r="M218" s="725"/>
      <c r="N218" s="1372"/>
    </row>
    <row r="219" spans="1:14" ht="22.5" customHeight="1">
      <c r="M219" s="725"/>
      <c r="N219" s="1372"/>
    </row>
    <row r="220" spans="1:14" ht="22.5" customHeight="1">
      <c r="M220" s="725"/>
      <c r="N220" s="1372"/>
    </row>
    <row r="221" spans="1:14" ht="22.5" customHeight="1">
      <c r="M221" s="725"/>
      <c r="N221" s="1372"/>
    </row>
    <row r="222" spans="1:14" ht="22.5" customHeight="1">
      <c r="A222" s="1234" t="str">
        <f>"- "&amp;N222&amp;" -"</f>
        <v>- 9 -</v>
      </c>
      <c r="B222" s="1234"/>
      <c r="C222" s="1234"/>
      <c r="D222" s="1234"/>
      <c r="E222" s="1234"/>
      <c r="F222" s="1234"/>
      <c r="G222" s="1234"/>
      <c r="H222" s="1234"/>
      <c r="I222" s="1234"/>
      <c r="J222" s="1234"/>
      <c r="K222" s="1234"/>
      <c r="L222" s="1234"/>
      <c r="M222" s="725">
        <v>1</v>
      </c>
      <c r="N222" s="1372">
        <f>IF(M222&gt;0,SUM(M$1:M222),0)</f>
        <v>9</v>
      </c>
    </row>
    <row r="223" spans="1:14" ht="22.5" customHeight="1">
      <c r="A223" s="1228" t="s">
        <v>2582</v>
      </c>
      <c r="B223" s="1228"/>
      <c r="C223" s="1228"/>
      <c r="D223" s="1228"/>
      <c r="E223" s="1228"/>
      <c r="F223" s="1228"/>
      <c r="G223" s="1228"/>
      <c r="H223" s="1228"/>
      <c r="I223" s="1228"/>
      <c r="J223" s="1228"/>
      <c r="K223" s="1228"/>
      <c r="L223" s="1228"/>
      <c r="M223" s="725"/>
      <c r="N223" s="1372"/>
    </row>
    <row r="224" spans="1:14" ht="22.5" customHeight="1">
      <c r="A224" s="1228" t="s">
        <v>2583</v>
      </c>
      <c r="B224" s="1228"/>
      <c r="C224" s="1228"/>
      <c r="D224" s="1228"/>
      <c r="E224" s="1228"/>
      <c r="F224" s="1228"/>
      <c r="G224" s="1228"/>
      <c r="H224" s="1228"/>
      <c r="I224" s="1228"/>
      <c r="J224" s="1228"/>
      <c r="K224" s="1228"/>
      <c r="L224" s="1228"/>
      <c r="M224" s="725"/>
      <c r="N224" s="1372"/>
    </row>
    <row r="225" spans="1:16" ht="22.5" customHeight="1">
      <c r="A225" s="1228"/>
      <c r="B225" s="1228" t="s">
        <v>2584</v>
      </c>
      <c r="C225" s="1228"/>
      <c r="D225" s="1228"/>
      <c r="E225" s="1228"/>
      <c r="F225" s="1228"/>
      <c r="G225" s="1228"/>
      <c r="H225" s="1228"/>
      <c r="I225" s="1228"/>
      <c r="J225" s="1228"/>
      <c r="K225" s="1228"/>
      <c r="L225" s="1228"/>
      <c r="M225" s="725"/>
      <c r="N225" s="1372"/>
    </row>
    <row r="226" spans="1:16" ht="22.5" customHeight="1">
      <c r="A226" s="1228"/>
      <c r="B226" s="1228" t="str">
        <f>"         - จัดสร้างห้องสมุดแยกเป็นอาคารต่างหาก มีขนาดพื้นที่    "&amp;A!DD11&amp;"  ตารางเมตร"</f>
        <v xml:space="preserve">         - จัดสร้างห้องสมุดแยกเป็นอาคารต่างหาก มีขนาดพื้นที่    75  ตารางเมตร</v>
      </c>
      <c r="C226" s="1228"/>
      <c r="D226" s="1228"/>
      <c r="E226" s="1228"/>
      <c r="F226" s="1228"/>
      <c r="G226" s="1228"/>
      <c r="H226" s="1309"/>
      <c r="I226" s="1228"/>
      <c r="J226" s="1228"/>
      <c r="K226" s="1228"/>
      <c r="L226" s="1228"/>
      <c r="M226" s="725"/>
      <c r="N226" s="1372"/>
      <c r="O226" s="187"/>
      <c r="P226" s="187"/>
    </row>
    <row r="227" spans="1:16" ht="22.5" customHeight="1">
      <c r="A227" s="1228"/>
      <c r="B227" s="1228" t="str">
        <f>"         - จัดรวมไว้ในห้องอื่น ๆ  ได้แก่  "&amp;A!DD13&amp;", "&amp;A!DD14&amp;", "&amp;A!DD15&amp;", "&amp;A!DD16</f>
        <v xml:space="preserve">         - จัดรวมไว้ในห้องอื่น ๆ  ได้แก่  ห้องเรียน, ห้องคอมพิวเตอร์, ห้องพักครู, </v>
      </c>
      <c r="C227" s="1228"/>
      <c r="D227" s="1228"/>
      <c r="E227" s="1228"/>
      <c r="F227" s="1228"/>
      <c r="G227" s="1228"/>
      <c r="H227" s="1228"/>
      <c r="I227" s="1228"/>
      <c r="J227" s="1228"/>
      <c r="K227" s="1228"/>
      <c r="L227" s="1228"/>
      <c r="M227" s="725"/>
      <c r="N227" s="1372"/>
      <c r="O227" s="187"/>
      <c r="P227" s="187"/>
    </row>
    <row r="228" spans="1:16" ht="22.5" customHeight="1">
      <c r="A228" s="1228"/>
      <c r="B228" s="1228" t="s">
        <v>2585</v>
      </c>
      <c r="C228" s="1228"/>
      <c r="D228" s="1228"/>
      <c r="E228" s="1228"/>
      <c r="F228" s="1228"/>
      <c r="G228" s="2151">
        <f>A!DF11</f>
        <v>2100</v>
      </c>
      <c r="H228" s="1352" t="s">
        <v>986</v>
      </c>
      <c r="K228" s="1228"/>
      <c r="L228" s="1228"/>
      <c r="M228" s="725"/>
      <c r="N228" s="1372"/>
      <c r="O228" s="187"/>
      <c r="P228" s="187"/>
    </row>
    <row r="229" spans="1:16" ht="22.5" customHeight="1">
      <c r="A229" s="1228"/>
      <c r="B229" s="1228" t="str">
        <f>"8.1.3  การสืบค้นหนังสือและการยืม-การคืน ใช้ระบบ    "&amp;A!DF12</f>
        <v>8.1.3  การสืบค้นหนังสือและการยืม-การคืน ใช้ระบบ    0</v>
      </c>
      <c r="C229" s="1228"/>
      <c r="D229" s="1228"/>
      <c r="E229" s="1228"/>
      <c r="F229" s="1228"/>
      <c r="G229" s="1228"/>
      <c r="H229" s="1332"/>
      <c r="I229" s="1228"/>
      <c r="J229" s="1228"/>
      <c r="K229" s="1228"/>
      <c r="L229" s="1228"/>
      <c r="M229" s="725"/>
      <c r="N229" s="1372"/>
      <c r="O229" s="187"/>
      <c r="P229" s="187"/>
    </row>
    <row r="230" spans="1:16" ht="22.5" customHeight="1">
      <c r="A230" s="1228"/>
      <c r="B230" s="1228" t="str">
        <f>IF(OR(A!DF13=0,A!$AC$29=0),"8.1.4  จำนวนนักเรียนใช้ห้องสมุดในรอบปีที่รายงานเฉลี่ย   -   คน / วัน   คิดเป็นร้อยละ  - ","8.1.4  จำนวนนักเรียนใช้ห้องสมุดในรอบปีที่รายงานเฉลี่ย   "&amp;A!DF13&amp;"   คน / วัน   คิดเป็นร้อยละ  "&amp;ROUND(A!DF13*100/A!$AC$29,2))</f>
        <v xml:space="preserve">8.1.4  จำนวนนักเรียนใช้ห้องสมุดในรอบปีที่รายงานเฉลี่ย   -   คน / วัน   คิดเป็นร้อยละ  - </v>
      </c>
      <c r="C230" s="1228"/>
      <c r="D230" s="1228"/>
      <c r="E230" s="1228"/>
      <c r="F230" s="1228"/>
      <c r="G230" s="1228"/>
      <c r="H230" s="1228"/>
      <c r="I230" s="1306"/>
      <c r="J230" s="1228"/>
      <c r="K230" s="1228"/>
      <c r="L230" s="1228"/>
      <c r="M230" s="725"/>
      <c r="N230" s="1372"/>
      <c r="O230" s="187"/>
      <c r="P230" s="187"/>
    </row>
    <row r="231" spans="1:16" ht="22.5" customHeight="1">
      <c r="A231" s="1228"/>
      <c r="B231" s="1228"/>
      <c r="C231" s="1228"/>
      <c r="D231" s="1228"/>
      <c r="E231" s="1228"/>
      <c r="F231" s="1228"/>
      <c r="G231" s="1228"/>
      <c r="H231" s="1228"/>
      <c r="I231" s="1306"/>
      <c r="J231" s="1228"/>
      <c r="K231" s="1228"/>
      <c r="L231" s="1228"/>
      <c r="M231" s="725"/>
      <c r="N231" s="1372"/>
    </row>
    <row r="232" spans="1:16" ht="22.5" customHeight="1">
      <c r="A232" s="1228" t="s">
        <v>2586</v>
      </c>
      <c r="B232" s="1228"/>
      <c r="C232" s="1228"/>
      <c r="D232" s="1228"/>
      <c r="E232" s="1228"/>
      <c r="F232" s="1228"/>
      <c r="G232" s="1228"/>
      <c r="H232" s="1228"/>
      <c r="I232" s="1228"/>
      <c r="J232" s="1228"/>
      <c r="K232" s="1228"/>
      <c r="L232" s="1228"/>
      <c r="M232" s="725"/>
      <c r="N232" s="1372"/>
    </row>
    <row r="233" spans="1:16" ht="22.5" customHeight="1">
      <c r="A233" s="1228"/>
      <c r="B233" s="1228" t="s">
        <v>2587</v>
      </c>
      <c r="C233" s="1228"/>
      <c r="D233" s="1228"/>
      <c r="E233" s="1228"/>
      <c r="F233" s="1228"/>
      <c r="G233" s="1228" t="s">
        <v>1546</v>
      </c>
      <c r="H233" s="1267">
        <f>A!DH11</f>
        <v>1</v>
      </c>
      <c r="I233" s="1228" t="s">
        <v>218</v>
      </c>
      <c r="J233" s="1228"/>
      <c r="K233" s="1228"/>
      <c r="L233" s="1228"/>
      <c r="M233" s="725"/>
      <c r="N233" s="1372"/>
    </row>
    <row r="234" spans="1:16" ht="22.5" customHeight="1">
      <c r="A234" s="1228"/>
      <c r="B234" s="1228" t="s">
        <v>2588</v>
      </c>
      <c r="C234" s="1228"/>
      <c r="D234" s="1228"/>
      <c r="E234" s="1228"/>
      <c r="F234" s="1228"/>
      <c r="G234" s="1228" t="s">
        <v>1546</v>
      </c>
      <c r="H234" s="1267">
        <f>A!DH12</f>
        <v>1</v>
      </c>
      <c r="I234" s="1228" t="s">
        <v>218</v>
      </c>
      <c r="J234" s="1228"/>
      <c r="K234" s="1228"/>
      <c r="L234" s="1228"/>
      <c r="M234" s="725"/>
      <c r="N234" s="1372"/>
    </row>
    <row r="235" spans="1:16" ht="22.5" customHeight="1">
      <c r="A235" s="1228"/>
      <c r="B235" s="1228" t="s">
        <v>2589</v>
      </c>
      <c r="C235" s="1228"/>
      <c r="D235" s="1228"/>
      <c r="E235" s="1228"/>
      <c r="F235" s="1228"/>
      <c r="G235" s="1228" t="s">
        <v>1546</v>
      </c>
      <c r="H235" s="1267">
        <f>A!DH13</f>
        <v>0</v>
      </c>
      <c r="I235" s="1228" t="s">
        <v>218</v>
      </c>
      <c r="J235" s="1228"/>
      <c r="K235" s="1228"/>
      <c r="L235" s="1228"/>
      <c r="M235" s="725"/>
      <c r="N235" s="1372"/>
    </row>
    <row r="236" spans="1:16" ht="22.5" customHeight="1">
      <c r="A236" s="1228"/>
      <c r="B236" s="1228" t="str">
        <f>IF(A!DH14=0,"8.2.4  ห้อง........................","8.2.4  "&amp;A!DG14)</f>
        <v>8.2.4  ห้องดนตรี</v>
      </c>
      <c r="C236" s="1228"/>
      <c r="D236" s="1228"/>
      <c r="E236" s="1228"/>
      <c r="F236" s="1228"/>
      <c r="G236" s="1228" t="s">
        <v>1546</v>
      </c>
      <c r="H236" s="1267">
        <f>A!DH14</f>
        <v>1</v>
      </c>
      <c r="I236" s="1228" t="s">
        <v>218</v>
      </c>
      <c r="J236" s="1228"/>
      <c r="K236" s="1228"/>
      <c r="L236" s="1228"/>
      <c r="M236" s="725"/>
      <c r="N236" s="1372"/>
    </row>
    <row r="237" spans="1:16" ht="22.5" customHeight="1">
      <c r="A237" s="1228"/>
      <c r="B237" s="1228" t="str">
        <f>IF(A!DH15=0,"8.2.4  ห้อง........................","8.2.4  "&amp;A!DG15)</f>
        <v>8.2.4  สระว่ายน้ำ</v>
      </c>
      <c r="C237" s="1228"/>
      <c r="D237" s="1228"/>
      <c r="E237" s="1228"/>
      <c r="F237" s="1228"/>
      <c r="G237" s="1228" t="s">
        <v>1546</v>
      </c>
      <c r="H237" s="1267">
        <f>A!DH15</f>
        <v>1</v>
      </c>
      <c r="I237" s="1228" t="s">
        <v>218</v>
      </c>
      <c r="J237" s="1228"/>
      <c r="K237" s="1228"/>
      <c r="L237" s="1228"/>
      <c r="M237" s="725"/>
      <c r="N237" s="1372"/>
    </row>
    <row r="238" spans="1:16" ht="22.5" customHeight="1">
      <c r="A238" s="1228"/>
      <c r="B238" s="1228" t="str">
        <f>IF(A!DH16=0,"8.2.4  ห้อง........................","8.2.4  "&amp;A!DG16)</f>
        <v>8.2.4  ห้องน้ำทราย</v>
      </c>
      <c r="C238" s="1228"/>
      <c r="D238" s="1228"/>
      <c r="E238" s="1228"/>
      <c r="F238" s="1228"/>
      <c r="G238" s="1228" t="s">
        <v>1546</v>
      </c>
      <c r="H238" s="1267">
        <f>A!DH16</f>
        <v>1</v>
      </c>
      <c r="I238" s="1228" t="s">
        <v>218</v>
      </c>
      <c r="J238" s="1228"/>
      <c r="K238" s="1228"/>
      <c r="L238" s="1228"/>
      <c r="M238" s="725"/>
      <c r="N238" s="1372"/>
    </row>
    <row r="239" spans="1:16" ht="22.5" customHeight="1">
      <c r="A239" s="1228"/>
      <c r="B239" s="1228" t="str">
        <f>IF(A!DH17=0,"8.2.4  ห้อง........................","8.2.4  "&amp;A!DG17)</f>
        <v>8.2.4  ห้องแสนสนุก</v>
      </c>
      <c r="C239" s="1228"/>
      <c r="D239" s="1228"/>
      <c r="E239" s="1228"/>
      <c r="F239" s="1228"/>
      <c r="G239" s="1228" t="s">
        <v>1546</v>
      </c>
      <c r="H239" s="1267">
        <f>A!DH17</f>
        <v>1</v>
      </c>
      <c r="I239" s="1228" t="s">
        <v>218</v>
      </c>
      <c r="J239" s="1228"/>
      <c r="K239" s="1228"/>
      <c r="L239" s="1228"/>
      <c r="M239" s="725"/>
      <c r="N239" s="1372"/>
    </row>
    <row r="240" spans="1:16" ht="22.5" customHeight="1">
      <c r="A240" s="1228"/>
      <c r="B240" s="1228"/>
      <c r="C240" s="1228"/>
      <c r="D240" s="1228"/>
      <c r="E240" s="1228"/>
      <c r="F240" s="1228"/>
      <c r="G240" s="1228"/>
      <c r="H240" s="1228"/>
      <c r="I240" s="1228"/>
      <c r="J240" s="1228"/>
      <c r="K240" s="1228"/>
      <c r="L240" s="1228"/>
      <c r="M240" s="725"/>
      <c r="N240" s="1372"/>
    </row>
    <row r="241" spans="1:14" ht="22.5" customHeight="1">
      <c r="A241" s="1228" t="s">
        <v>2590</v>
      </c>
      <c r="B241" s="1228"/>
      <c r="C241" s="1228"/>
      <c r="D241" s="1228"/>
      <c r="E241" s="1228"/>
      <c r="F241" s="1228"/>
      <c r="G241" s="1228"/>
      <c r="H241" s="1228"/>
      <c r="I241" s="1309">
        <f>A!DJ11+A!DJ12</f>
        <v>48</v>
      </c>
      <c r="J241" s="1228" t="s">
        <v>221</v>
      </c>
      <c r="K241" s="1228"/>
      <c r="L241" s="1228"/>
      <c r="M241" s="725"/>
      <c r="N241" s="1372"/>
    </row>
    <row r="242" spans="1:14" ht="22.5" customHeight="1">
      <c r="A242" s="1228"/>
      <c r="B242" s="1228" t="s">
        <v>2591</v>
      </c>
      <c r="C242" s="1228"/>
      <c r="D242" s="1228"/>
      <c r="E242" s="1228"/>
      <c r="F242" s="1228"/>
      <c r="G242" s="1228" t="s">
        <v>1546</v>
      </c>
      <c r="H242" s="1309">
        <f>A!DJ11</f>
        <v>36</v>
      </c>
      <c r="I242" s="1228" t="s">
        <v>221</v>
      </c>
      <c r="J242" s="1228"/>
      <c r="K242" s="1228"/>
      <c r="L242" s="1228"/>
      <c r="M242" s="725"/>
      <c r="N242" s="1372"/>
    </row>
    <row r="243" spans="1:14" ht="22.5" customHeight="1">
      <c r="A243" s="1228"/>
      <c r="B243" s="1228" t="s">
        <v>2592</v>
      </c>
      <c r="C243" s="1228"/>
      <c r="D243" s="1228"/>
      <c r="E243" s="1228"/>
      <c r="F243" s="1228"/>
      <c r="G243" s="1228" t="s">
        <v>1546</v>
      </c>
      <c r="H243" s="1309">
        <f>A!DJ12</f>
        <v>12</v>
      </c>
      <c r="I243" s="1228" t="s">
        <v>221</v>
      </c>
      <c r="J243" s="1228"/>
      <c r="K243" s="1228"/>
      <c r="L243" s="1228"/>
      <c r="M243" s="725"/>
      <c r="N243" s="1372"/>
    </row>
    <row r="244" spans="1:14" ht="22.5" customHeight="1">
      <c r="A244" s="1228"/>
      <c r="B244" s="1228" t="s">
        <v>2593</v>
      </c>
      <c r="C244" s="1228"/>
      <c r="D244" s="1228"/>
      <c r="E244" s="1228"/>
      <c r="F244" s="1228"/>
      <c r="G244" s="1228" t="s">
        <v>1546</v>
      </c>
      <c r="H244" s="1309">
        <f>A!DJ13</f>
        <v>12</v>
      </c>
      <c r="I244" s="1228" t="s">
        <v>221</v>
      </c>
      <c r="J244" s="1228"/>
      <c r="K244" s="1228"/>
      <c r="L244" s="1228"/>
      <c r="M244" s="725"/>
      <c r="N244" s="1372"/>
    </row>
    <row r="245" spans="1:14" ht="22.5" customHeight="1">
      <c r="A245" s="1228"/>
      <c r="B245" s="1228" t="str">
        <f>"8.3.4  นักเรียนที่สืบค้นข้อมูลทางอินเตอร์เน็ตในปีการศึกษาที่รายงาน  เฉลี่ย   "&amp;A!DJ15&amp;"    คน ต่อ วัน"</f>
        <v>8.3.4  นักเรียนที่สืบค้นข้อมูลทางอินเตอร์เน็ตในปีการศึกษาที่รายงาน  เฉลี่ย   1    คน ต่อ วัน</v>
      </c>
      <c r="C245" s="1228"/>
      <c r="D245" s="1228"/>
      <c r="E245" s="1228"/>
      <c r="F245" s="1228"/>
      <c r="G245" s="1228"/>
      <c r="H245" s="1228"/>
      <c r="I245" s="1228"/>
      <c r="J245" s="1228"/>
      <c r="K245" s="1228"/>
      <c r="L245" s="1228"/>
      <c r="M245" s="725"/>
      <c r="N245" s="1372"/>
    </row>
    <row r="246" spans="1:14" ht="22.5" customHeight="1">
      <c r="A246" s="1228"/>
      <c r="B246" s="1228" t="str">
        <f>IF(OR(A!DJ15=0,A!$AC$29=0),"         คิดร้อยละ    -  ของนักเรียนทั้งหมด","         คิดร้อยละ    "&amp;ROUND(A!DJ15*100/A!$AC$29,2)&amp;"  ของนักเรียนทั้งหมด")</f>
        <v xml:space="preserve">         คิดร้อยละ    0.06  ของนักเรียนทั้งหมด</v>
      </c>
      <c r="C246" s="1228"/>
      <c r="D246" s="1333"/>
      <c r="E246" s="1228"/>
      <c r="F246" s="1228"/>
      <c r="G246" s="1228"/>
      <c r="H246" s="1228"/>
      <c r="I246" s="1228"/>
      <c r="J246" s="1228"/>
      <c r="K246" s="1228"/>
      <c r="L246" s="1228"/>
      <c r="M246" s="725"/>
      <c r="N246" s="1372"/>
    </row>
    <row r="247" spans="1:14" ht="22.5" customHeight="1">
      <c r="A247" s="1228"/>
      <c r="B247" s="1228"/>
      <c r="C247" s="1228"/>
      <c r="D247" s="1333"/>
      <c r="E247" s="1228"/>
      <c r="F247" s="1228"/>
      <c r="G247" s="1228"/>
      <c r="H247" s="1228"/>
      <c r="I247" s="1228"/>
      <c r="J247" s="1228"/>
      <c r="K247" s="1228"/>
      <c r="L247" s="1228"/>
      <c r="M247" s="725"/>
      <c r="N247" s="1372"/>
    </row>
    <row r="248" spans="1:14" ht="22.5" customHeight="1">
      <c r="M248" s="725"/>
      <c r="N248" s="1372"/>
    </row>
    <row r="249" spans="1:14" ht="22.5" customHeight="1">
      <c r="M249" s="725"/>
      <c r="N249" s="1372"/>
    </row>
    <row r="250" spans="1:14" ht="22.5" customHeight="1">
      <c r="M250" s="725"/>
      <c r="N250" s="1372"/>
    </row>
    <row r="251" spans="1:14" ht="22.5" customHeight="1">
      <c r="M251" s="725"/>
      <c r="N251" s="1372"/>
    </row>
    <row r="252" spans="1:14" ht="22.5" customHeight="1">
      <c r="M252" s="725"/>
      <c r="N252" s="1372"/>
    </row>
    <row r="253" spans="1:14" ht="22.5" customHeight="1">
      <c r="M253" s="725"/>
      <c r="N253" s="1372"/>
    </row>
    <row r="254" spans="1:14" ht="22.5" customHeight="1">
      <c r="A254" s="1234" t="str">
        <f>"- "&amp;N254&amp;" -"</f>
        <v>- 10 -</v>
      </c>
      <c r="B254" s="1234"/>
      <c r="C254" s="1234"/>
      <c r="D254" s="1234"/>
      <c r="E254" s="1234"/>
      <c r="F254" s="1234"/>
      <c r="G254" s="1234"/>
      <c r="H254" s="1234"/>
      <c r="I254" s="1234"/>
      <c r="J254" s="1234"/>
      <c r="K254" s="1234"/>
      <c r="L254" s="1234"/>
      <c r="M254" s="725">
        <v>1</v>
      </c>
      <c r="N254" s="1372">
        <f>IF(M254&gt;0,SUM(M$1:M254),0)</f>
        <v>10</v>
      </c>
    </row>
    <row r="255" spans="1:14" ht="22.5" customHeight="1">
      <c r="A255" s="1228"/>
      <c r="B255" s="1228"/>
      <c r="C255" s="1228"/>
      <c r="D255" s="1228"/>
      <c r="E255" s="1228"/>
      <c r="F255" s="1228"/>
      <c r="G255" s="1228"/>
      <c r="H255" s="1228"/>
      <c r="I255" s="1228"/>
      <c r="J255" s="1228"/>
      <c r="K255" s="1228"/>
      <c r="L255" s="1228"/>
      <c r="M255" s="725"/>
      <c r="N255" s="1372"/>
    </row>
    <row r="256" spans="1:14" ht="22.5" customHeight="1">
      <c r="A256" s="1228"/>
      <c r="B256" s="1228"/>
      <c r="C256" s="1228"/>
      <c r="D256" s="1228"/>
      <c r="E256" s="1228"/>
      <c r="F256" s="1228"/>
      <c r="G256" s="1228"/>
      <c r="H256" s="1228"/>
      <c r="I256" s="1228"/>
      <c r="J256" s="1228"/>
      <c r="K256" s="1228"/>
      <c r="L256" s="1228"/>
      <c r="M256" s="725"/>
      <c r="N256" s="1372"/>
    </row>
    <row r="257" spans="1:14" ht="22.5" customHeight="1">
      <c r="A257" s="1228" t="s">
        <v>2594</v>
      </c>
      <c r="B257" s="1228"/>
      <c r="C257" s="1228"/>
      <c r="D257" s="1228"/>
      <c r="E257" s="1228"/>
      <c r="F257" s="1228"/>
      <c r="G257" s="1228"/>
      <c r="H257" s="1228"/>
      <c r="I257" s="1228"/>
      <c r="J257" s="1228"/>
      <c r="K257" s="1228"/>
      <c r="L257" s="1228"/>
      <c r="M257" s="725"/>
      <c r="N257" s="1372"/>
    </row>
    <row r="258" spans="1:14" ht="22.5" customHeight="1">
      <c r="A258" s="3407" t="s">
        <v>645</v>
      </c>
      <c r="B258" s="3463"/>
      <c r="C258" s="3463"/>
      <c r="D258" s="3452"/>
      <c r="E258" s="3410" t="s">
        <v>646</v>
      </c>
      <c r="F258" s="3463"/>
      <c r="G258" s="3463"/>
      <c r="H258" s="3463"/>
      <c r="I258" s="3463"/>
      <c r="J258" s="3452"/>
      <c r="K258" s="1241" t="s">
        <v>647</v>
      </c>
      <c r="L258" s="1241"/>
      <c r="M258" s="725"/>
      <c r="N258" s="1372"/>
    </row>
    <row r="259" spans="1:14" ht="22.5" customHeight="1">
      <c r="A259" s="3464"/>
      <c r="B259" s="3464"/>
      <c r="C259" s="3464"/>
      <c r="D259" s="3454"/>
      <c r="E259" s="3453"/>
      <c r="F259" s="3464"/>
      <c r="G259" s="3464"/>
      <c r="H259" s="3464"/>
      <c r="I259" s="3464"/>
      <c r="J259" s="3454"/>
      <c r="K259" s="1335" t="s">
        <v>330</v>
      </c>
      <c r="L259" s="1335"/>
      <c r="M259" s="725"/>
      <c r="N259" s="1372"/>
    </row>
    <row r="260" spans="1:14" ht="22.5" customHeight="1">
      <c r="A260" s="1225" t="str">
        <f>IF(A!DK11=0," ",A!DK11)</f>
        <v>ห้องวิทยาศาสตร์</v>
      </c>
      <c r="B260" s="1225"/>
      <c r="C260" s="1225"/>
      <c r="D260" s="1225"/>
      <c r="E260" s="1336" t="str">
        <f>IF(A!DL11=0," ",A!DL11)</f>
        <v>การเรียน การทดลอง</v>
      </c>
      <c r="F260" s="1225"/>
      <c r="G260" s="1225"/>
      <c r="H260" s="1225"/>
      <c r="I260" s="1225"/>
      <c r="J260" s="1300"/>
      <c r="K260" s="1337" t="str">
        <f>IF(A!DM11=0," ",A!DM11)</f>
        <v xml:space="preserve"> </v>
      </c>
      <c r="L260" s="1338"/>
      <c r="M260" s="725"/>
      <c r="N260" s="1372"/>
    </row>
    <row r="261" spans="1:14" ht="22.5" customHeight="1">
      <c r="A261" s="1228" t="str">
        <f>IF(A!DK12=0," ",A!DK12)</f>
        <v>ห้องคอมพิวเตอร์</v>
      </c>
      <c r="B261" s="1228"/>
      <c r="C261" s="1228"/>
      <c r="D261" s="1228"/>
      <c r="E261" s="1339" t="str">
        <f>IF(A!DL12=0," ",A!DL12)</f>
        <v>เรียนคอมพิวเตอร์</v>
      </c>
      <c r="F261" s="1228"/>
      <c r="G261" s="1228"/>
      <c r="H261" s="1228"/>
      <c r="I261" s="1228"/>
      <c r="J261" s="1302"/>
      <c r="K261" s="1340" t="str">
        <f>IF(A!DM12=0," ",A!DM12)</f>
        <v xml:space="preserve"> </v>
      </c>
      <c r="L261" s="1341"/>
      <c r="M261" s="725"/>
      <c r="N261" s="1372"/>
    </row>
    <row r="262" spans="1:14" ht="22.5" customHeight="1">
      <c r="A262" s="1228" t="str">
        <f>IF(A!DK13=0," ",A!DK13)</f>
        <v>ห้องดนตรี</v>
      </c>
      <c r="B262" s="1228"/>
      <c r="C262" s="1228"/>
      <c r="D262" s="1228"/>
      <c r="E262" s="1339" t="str">
        <f>IF(A!DL13=0," ",A!DL13)</f>
        <v>เรียนดนตรี</v>
      </c>
      <c r="F262" s="1228"/>
      <c r="G262" s="1228"/>
      <c r="H262" s="1228"/>
      <c r="I262" s="1228"/>
      <c r="J262" s="1302"/>
      <c r="K262" s="1340" t="str">
        <f>IF(A!DM13=0," ",A!DM13)</f>
        <v xml:space="preserve"> </v>
      </c>
      <c r="L262" s="1341"/>
      <c r="M262" s="725"/>
      <c r="N262" s="1372"/>
    </row>
    <row r="263" spans="1:14" ht="22.5" customHeight="1">
      <c r="A263" s="1228" t="str">
        <f>IF(A!DK14=0," ",A!DK14)</f>
        <v>สระว่ายน้ำ</v>
      </c>
      <c r="B263" s="1228"/>
      <c r="C263" s="1228"/>
      <c r="D263" s="1228"/>
      <c r="E263" s="1339" t="str">
        <f>IF(A!DL14=0," ",A!DL14)</f>
        <v>เรียนว่ายน้ำ</v>
      </c>
      <c r="F263" s="1228"/>
      <c r="G263" s="1228"/>
      <c r="H263" s="1228"/>
      <c r="I263" s="1228"/>
      <c r="J263" s="1302"/>
      <c r="K263" s="1340" t="str">
        <f>IF(A!DM14=0," ",A!DM14)</f>
        <v xml:space="preserve"> </v>
      </c>
      <c r="L263" s="1341"/>
      <c r="M263" s="725"/>
      <c r="N263" s="1372"/>
    </row>
    <row r="264" spans="1:14" ht="22.5" customHeight="1">
      <c r="A264" s="1228" t="str">
        <f>IF(A!DK15=0," ",A!DK15)</f>
        <v>ห้องน้ำทราย</v>
      </c>
      <c r="B264" s="1228"/>
      <c r="C264" s="1228"/>
      <c r="D264" s="1228"/>
      <c r="E264" s="1339" t="str">
        <f>IF(A!DL15=0," ",A!DL15)</f>
        <v>ฝึกการทรงตัว การเคลื่อนไหว</v>
      </c>
      <c r="F264" s="1228"/>
      <c r="G264" s="1228"/>
      <c r="H264" s="1228"/>
      <c r="I264" s="1228"/>
      <c r="J264" s="1302"/>
      <c r="K264" s="1340" t="str">
        <f>IF(A!DM15=0," ",A!DM15)</f>
        <v xml:space="preserve"> </v>
      </c>
      <c r="L264" s="1341"/>
      <c r="M264" s="725"/>
      <c r="N264" s="1372"/>
    </row>
    <row r="265" spans="1:14" ht="22.5" customHeight="1">
      <c r="A265" s="1228" t="str">
        <f>IF(A!DK16=0," ",A!DK16)</f>
        <v>ห้องแสนสนุก</v>
      </c>
      <c r="B265" s="1228"/>
      <c r="C265" s="1228"/>
      <c r="D265" s="1228"/>
      <c r="E265" s="1339" t="str">
        <f>IF(A!DL16=0," ",A!DL16)</f>
        <v>การเคลื่อนไหวและ</v>
      </c>
      <c r="F265" s="1228"/>
      <c r="G265" s="1228"/>
      <c r="H265" s="1228"/>
      <c r="I265" s="1228"/>
      <c r="J265" s="1302"/>
      <c r="K265" s="1340" t="str">
        <f>IF(A!DM16=0," ",A!DM16)</f>
        <v xml:space="preserve"> </v>
      </c>
      <c r="L265" s="1341"/>
      <c r="M265" s="725"/>
      <c r="N265" s="1372"/>
    </row>
    <row r="266" spans="1:14" ht="22.5" customHeight="1">
      <c r="A266" s="1228" t="str">
        <f>IF(A!DK17=0," ",A!DK17)</f>
        <v xml:space="preserve"> </v>
      </c>
      <c r="B266" s="1228"/>
      <c r="C266" s="1228"/>
      <c r="D266" s="1228"/>
      <c r="E266" s="1339" t="str">
        <f>IF(A!DL17=0," ",A!DL17)</f>
        <v xml:space="preserve"> </v>
      </c>
      <c r="F266" s="1228"/>
      <c r="G266" s="1228"/>
      <c r="H266" s="1228"/>
      <c r="I266" s="1228"/>
      <c r="J266" s="1302"/>
      <c r="K266" s="1340" t="str">
        <f>IF(A!DM17=0," ",A!DM17)</f>
        <v xml:space="preserve"> </v>
      </c>
      <c r="L266" s="1341"/>
      <c r="M266" s="725"/>
      <c r="N266" s="1372"/>
    </row>
    <row r="267" spans="1:14" ht="22.5" customHeight="1">
      <c r="A267" s="1228" t="str">
        <f>IF(A!DK18=0," ",A!DK18)</f>
        <v xml:space="preserve"> </v>
      </c>
      <c r="B267" s="1228"/>
      <c r="C267" s="1228"/>
      <c r="D267" s="1228"/>
      <c r="E267" s="1339" t="str">
        <f>IF(A!DL18=0," ",A!DL18)</f>
        <v xml:space="preserve"> </v>
      </c>
      <c r="F267" s="1228"/>
      <c r="G267" s="1228"/>
      <c r="H267" s="1228"/>
      <c r="I267" s="1228"/>
      <c r="J267" s="1302"/>
      <c r="K267" s="1340" t="str">
        <f>IF(A!DM18=0," ",A!DM18)</f>
        <v xml:space="preserve"> </v>
      </c>
      <c r="L267" s="1341"/>
      <c r="M267" s="725"/>
      <c r="N267" s="1372"/>
    </row>
    <row r="268" spans="1:14" ht="22.5" customHeight="1">
      <c r="A268" s="1228" t="str">
        <f>IF(A!DK19=0," ",A!DK19)</f>
        <v xml:space="preserve"> </v>
      </c>
      <c r="B268" s="1228"/>
      <c r="C268" s="1228"/>
      <c r="D268" s="1228"/>
      <c r="E268" s="1339" t="str">
        <f>IF(A!DL19=0," ",A!DL19)</f>
        <v xml:space="preserve"> </v>
      </c>
      <c r="F268" s="1228"/>
      <c r="G268" s="1228"/>
      <c r="H268" s="1228"/>
      <c r="I268" s="1228"/>
      <c r="J268" s="1302"/>
      <c r="K268" s="1340" t="str">
        <f>IF(A!DM19=0," ",A!DM19)</f>
        <v xml:space="preserve"> </v>
      </c>
      <c r="L268" s="1341"/>
      <c r="M268" s="725"/>
      <c r="N268" s="1372"/>
    </row>
    <row r="269" spans="1:14" ht="22.5" customHeight="1">
      <c r="A269" s="1232" t="str">
        <f>IF(A!DK20=0," ",A!DK20)</f>
        <v xml:space="preserve"> </v>
      </c>
      <c r="B269" s="1232"/>
      <c r="C269" s="1232"/>
      <c r="D269" s="1232"/>
      <c r="E269" s="1342" t="str">
        <f>IF(A!DL20=0," ",A!DL20)</f>
        <v xml:space="preserve"> </v>
      </c>
      <c r="F269" s="1232"/>
      <c r="G269" s="1232"/>
      <c r="H269" s="1232"/>
      <c r="I269" s="1232"/>
      <c r="J269" s="1303"/>
      <c r="K269" s="1343" t="str">
        <f>IF(A!DM20=0," ",A!DM20)</f>
        <v xml:space="preserve"> </v>
      </c>
      <c r="L269" s="1344"/>
      <c r="M269" s="725"/>
      <c r="N269" s="1372"/>
    </row>
    <row r="270" spans="1:14" ht="22.5" customHeight="1">
      <c r="A270" s="1228"/>
      <c r="B270" s="1228"/>
      <c r="C270" s="1228"/>
      <c r="D270" s="1228"/>
      <c r="E270" s="1228"/>
      <c r="F270" s="1228"/>
      <c r="G270" s="1228"/>
      <c r="H270" s="1228"/>
      <c r="I270" s="1228"/>
      <c r="J270" s="1228"/>
      <c r="K270" s="1228"/>
      <c r="L270" s="1228"/>
      <c r="M270" s="725"/>
      <c r="N270" s="1372"/>
    </row>
    <row r="271" spans="1:14" ht="22.5" customHeight="1">
      <c r="A271" s="1228" t="s">
        <v>2595</v>
      </c>
      <c r="B271" s="1228"/>
      <c r="C271" s="1228"/>
      <c r="D271" s="1228"/>
      <c r="E271" s="1228"/>
      <c r="F271" s="1228"/>
      <c r="G271" s="1228"/>
      <c r="H271" s="1228"/>
      <c r="I271" s="1228"/>
      <c r="J271" s="1228"/>
      <c r="K271" s="1228"/>
      <c r="L271" s="1228"/>
      <c r="M271" s="725"/>
      <c r="N271" s="1372"/>
    </row>
    <row r="272" spans="1:14" ht="22.5" customHeight="1">
      <c r="A272" s="1228"/>
      <c r="B272" s="1228" t="s">
        <v>2596</v>
      </c>
      <c r="C272" s="1228"/>
      <c r="D272" s="1228"/>
      <c r="E272" s="1228"/>
      <c r="F272" s="1228"/>
      <c r="G272" s="1228"/>
      <c r="H272" s="1228"/>
      <c r="I272" s="1228"/>
      <c r="J272" s="1228"/>
      <c r="K272" s="1228"/>
      <c r="L272" s="1228"/>
      <c r="M272" s="725"/>
      <c r="N272" s="1372"/>
    </row>
    <row r="273" spans="1:14" ht="22.5" customHeight="1">
      <c r="A273" s="3407" t="s">
        <v>1864</v>
      </c>
      <c r="B273" s="3463"/>
      <c r="C273" s="3463"/>
      <c r="D273" s="3463"/>
      <c r="E273" s="3410" t="s">
        <v>646</v>
      </c>
      <c r="F273" s="3463"/>
      <c r="G273" s="3463"/>
      <c r="H273" s="3463"/>
      <c r="I273" s="3463"/>
      <c r="J273" s="3452"/>
      <c r="K273" s="1241" t="s">
        <v>1865</v>
      </c>
      <c r="L273" s="1241"/>
      <c r="M273" s="725"/>
      <c r="N273" s="1372"/>
    </row>
    <row r="274" spans="1:14" ht="22.5" customHeight="1">
      <c r="A274" s="3464"/>
      <c r="B274" s="3464"/>
      <c r="C274" s="3464"/>
      <c r="D274" s="3464"/>
      <c r="E274" s="3453"/>
      <c r="F274" s="3464"/>
      <c r="G274" s="3464"/>
      <c r="H274" s="3464"/>
      <c r="I274" s="3464"/>
      <c r="J274" s="3454"/>
      <c r="K274" s="1232" t="s">
        <v>1866</v>
      </c>
      <c r="L274" s="1232"/>
      <c r="M274" s="725"/>
      <c r="N274" s="1372"/>
    </row>
    <row r="275" spans="1:14" ht="22.5" customHeight="1">
      <c r="A275" s="1225" t="str">
        <f>IF(A!DN11=0," ",A!DN11)</f>
        <v>วัดศรีโคม</v>
      </c>
      <c r="B275" s="1225"/>
      <c r="C275" s="1225"/>
      <c r="D275" s="1225"/>
      <c r="E275" s="1336" t="str">
        <f>IF(A!DO11=0," ",A!DO11)</f>
        <v>ศึกษาเกี่ยวกับพุทธศาสนา วัฒนธรรม</v>
      </c>
      <c r="F275" s="1225"/>
      <c r="G275" s="1225"/>
      <c r="H275" s="1225"/>
      <c r="I275" s="1225"/>
      <c r="J275" s="1300"/>
      <c r="K275" s="1337">
        <f>IF(A!DP11=0," ",A!DP11)</f>
        <v>1</v>
      </c>
      <c r="L275" s="1338"/>
      <c r="M275" s="725"/>
      <c r="N275" s="1372"/>
    </row>
    <row r="276" spans="1:14" ht="22.5" customHeight="1">
      <c r="A276" s="1228" t="str">
        <f>IF(A!DN12=0," ",A!DN12)</f>
        <v>สถานีประมงน้ำจืด</v>
      </c>
      <c r="B276" s="1228"/>
      <c r="C276" s="1228"/>
      <c r="D276" s="1228"/>
      <c r="E276" s="1339" t="str">
        <f>IF(A!DO12=0," ",A!DO12)</f>
        <v>ศึกษาพันธุ์ปลาชนิดต่างๆ</v>
      </c>
      <c r="F276" s="1228"/>
      <c r="G276" s="1228"/>
      <c r="H276" s="1228"/>
      <c r="I276" s="1228"/>
      <c r="J276" s="1302"/>
      <c r="K276" s="1340">
        <f>IF(A!DP12=0," ",A!DP12)</f>
        <v>1</v>
      </c>
      <c r="L276" s="1341"/>
      <c r="M276" s="725"/>
      <c r="N276" s="1372"/>
    </row>
    <row r="277" spans="1:14" ht="22.5" customHeight="1">
      <c r="A277" s="1228" t="str">
        <f>IF(A!DN13=0," ",A!DN13)</f>
        <v>กว๊านพะเยา</v>
      </c>
      <c r="B277" s="1228"/>
      <c r="C277" s="1228"/>
      <c r="D277" s="1228"/>
      <c r="E277" s="1339" t="str">
        <f>IF(A!DO13=0," ",A!DO13)</f>
        <v xml:space="preserve">ศึกษาแหล่งเรียนรู้ในชุมชน </v>
      </c>
      <c r="F277" s="1228"/>
      <c r="G277" s="1228"/>
      <c r="H277" s="1228"/>
      <c r="I277" s="1228"/>
      <c r="J277" s="1302"/>
      <c r="K277" s="1340">
        <f>IF(A!DP13=0," ",A!DP13)</f>
        <v>1</v>
      </c>
      <c r="L277" s="1341"/>
      <c r="M277" s="725"/>
      <c r="N277" s="1372"/>
    </row>
    <row r="278" spans="1:14" ht="22.5" customHeight="1">
      <c r="A278" s="1228" t="str">
        <f>IF(A!DN14=0," ",A!DN14)</f>
        <v>ศูนย์วัฒนธรรมนิทรรศ</v>
      </c>
      <c r="B278" s="1228"/>
      <c r="C278" s="1228"/>
      <c r="D278" s="1228"/>
      <c r="E278" s="1339" t="str">
        <f>IF(A!DO14=0," ",A!DO14)</f>
        <v>ศึกษาประวัติศาสตร์</v>
      </c>
      <c r="F278" s="1228"/>
      <c r="G278" s="1228"/>
      <c r="H278" s="1228"/>
      <c r="I278" s="1228"/>
      <c r="J278" s="1302"/>
      <c r="K278" s="1340">
        <f>IF(A!DP14=0," ",A!DP14)</f>
        <v>1</v>
      </c>
      <c r="L278" s="1341"/>
      <c r="M278" s="725"/>
      <c r="N278" s="1372"/>
    </row>
    <row r="279" spans="1:14" ht="22.5" customHeight="1">
      <c r="A279" s="1228" t="str">
        <f>IF(A!DN15=0," ",A!DN15)</f>
        <v xml:space="preserve"> </v>
      </c>
      <c r="B279" s="1228"/>
      <c r="C279" s="1228"/>
      <c r="D279" s="1228"/>
      <c r="E279" s="1339" t="str">
        <f>IF(A!DO15=0," ",A!DO15)</f>
        <v>เรื่องราวเมืองพะเยา</v>
      </c>
      <c r="F279" s="1228"/>
      <c r="G279" s="1228"/>
      <c r="H279" s="1228"/>
      <c r="I279" s="1228"/>
      <c r="J279" s="1302"/>
      <c r="K279" s="1340" t="str">
        <f>IF(A!DP15=0," ",A!DP15)</f>
        <v xml:space="preserve"> </v>
      </c>
      <c r="L279" s="1341"/>
      <c r="M279" s="725"/>
      <c r="N279" s="1372"/>
    </row>
    <row r="280" spans="1:14" ht="22.5" customHeight="1">
      <c r="A280" s="1228" t="str">
        <f>IF(A!DN16=0," ",A!DN16)</f>
        <v xml:space="preserve"> </v>
      </c>
      <c r="B280" s="1228"/>
      <c r="C280" s="1228"/>
      <c r="D280" s="1228"/>
      <c r="E280" s="1339" t="str">
        <f>IF(A!DO16=0," ",A!DO16)</f>
        <v xml:space="preserve"> </v>
      </c>
      <c r="F280" s="1228"/>
      <c r="G280" s="1228"/>
      <c r="H280" s="1228"/>
      <c r="I280" s="1228"/>
      <c r="J280" s="1302"/>
      <c r="K280" s="1340" t="str">
        <f>IF(A!DP16=0," ",A!DP16)</f>
        <v xml:space="preserve"> </v>
      </c>
      <c r="L280" s="1341"/>
      <c r="M280" s="725"/>
      <c r="N280" s="1372"/>
    </row>
    <row r="281" spans="1:14" ht="22.5" customHeight="1">
      <c r="A281" s="1228" t="str">
        <f>IF(A!DN17=0," ",A!DN17)</f>
        <v xml:space="preserve"> </v>
      </c>
      <c r="B281" s="1228"/>
      <c r="C281" s="1228"/>
      <c r="D281" s="1228"/>
      <c r="E281" s="1339" t="str">
        <f>IF(A!DO17=0," ",A!DO17)</f>
        <v xml:space="preserve"> </v>
      </c>
      <c r="F281" s="1228"/>
      <c r="G281" s="1228"/>
      <c r="H281" s="1228"/>
      <c r="I281" s="1228"/>
      <c r="J281" s="1302"/>
      <c r="K281" s="1340" t="str">
        <f>IF(A!DP17=0," ",A!DP17)</f>
        <v xml:space="preserve"> </v>
      </c>
      <c r="L281" s="1341"/>
      <c r="M281" s="725"/>
      <c r="N281" s="1372"/>
    </row>
    <row r="282" spans="1:14" ht="22.5" customHeight="1">
      <c r="A282" s="1228" t="str">
        <f>IF(A!DN18=0," ",A!DN18)</f>
        <v xml:space="preserve"> </v>
      </c>
      <c r="B282" s="1228"/>
      <c r="C282" s="1228"/>
      <c r="D282" s="1228"/>
      <c r="E282" s="1339" t="str">
        <f>IF(A!DO18=0," ",A!DO18)</f>
        <v xml:space="preserve"> </v>
      </c>
      <c r="F282" s="1228"/>
      <c r="G282" s="1228"/>
      <c r="H282" s="1228"/>
      <c r="I282" s="1228"/>
      <c r="J282" s="1302"/>
      <c r="K282" s="1340" t="str">
        <f>IF(A!DP18=0," ",A!DP18)</f>
        <v xml:space="preserve"> </v>
      </c>
      <c r="L282" s="1341"/>
      <c r="M282" s="725"/>
      <c r="N282" s="1372"/>
    </row>
    <row r="283" spans="1:14" ht="22.5" customHeight="1">
      <c r="A283" s="1228" t="str">
        <f>IF(A!DN19=0," ",A!DN19)</f>
        <v xml:space="preserve"> </v>
      </c>
      <c r="B283" s="1228"/>
      <c r="C283" s="1228"/>
      <c r="D283" s="1228"/>
      <c r="E283" s="1339" t="str">
        <f>IF(A!DO19=0," ",A!DO19)</f>
        <v xml:space="preserve"> </v>
      </c>
      <c r="F283" s="1228"/>
      <c r="G283" s="1228"/>
      <c r="H283" s="1228"/>
      <c r="I283" s="1228"/>
      <c r="J283" s="1302"/>
      <c r="K283" s="1340" t="str">
        <f>IF(A!DP19=0," ",A!DP19)</f>
        <v xml:space="preserve"> </v>
      </c>
      <c r="L283" s="1341"/>
      <c r="M283" s="725"/>
      <c r="N283" s="1372"/>
    </row>
    <row r="284" spans="1:14" ht="22.5" customHeight="1">
      <c r="A284" s="1228" t="str">
        <f>IF(A!DN20=0," ",A!DN20)</f>
        <v xml:space="preserve"> </v>
      </c>
      <c r="B284" s="1228"/>
      <c r="C284" s="1228"/>
      <c r="D284" s="1228"/>
      <c r="E284" s="1339" t="str">
        <f>IF(A!DO20=0," ",A!DO20)</f>
        <v xml:space="preserve"> </v>
      </c>
      <c r="F284" s="1228"/>
      <c r="G284" s="1228"/>
      <c r="H284" s="1228"/>
      <c r="I284" s="1228"/>
      <c r="J284" s="1302"/>
      <c r="K284" s="1340" t="str">
        <f>IF(A!DP20=0," ",A!DP20)</f>
        <v xml:space="preserve"> </v>
      </c>
      <c r="L284" s="1341"/>
      <c r="M284" s="725"/>
      <c r="N284" s="1372"/>
    </row>
    <row r="285" spans="1:14" ht="22.5" customHeight="1">
      <c r="A285" s="1228" t="str">
        <f>IF(A!DN21=0," ",A!DN21)</f>
        <v xml:space="preserve"> </v>
      </c>
      <c r="B285" s="1228"/>
      <c r="C285" s="1228"/>
      <c r="D285" s="1228"/>
      <c r="E285" s="1339" t="str">
        <f>IF(A!DO21=0," ",A!DO21)</f>
        <v xml:space="preserve"> </v>
      </c>
      <c r="F285" s="1228"/>
      <c r="G285" s="1228"/>
      <c r="H285" s="1228"/>
      <c r="I285" s="1228"/>
      <c r="J285" s="1302"/>
      <c r="K285" s="1340" t="str">
        <f>IF(A!DP21=0," ",A!DP21)</f>
        <v xml:space="preserve"> </v>
      </c>
      <c r="L285" s="1341"/>
      <c r="M285" s="725"/>
      <c r="N285" s="1372"/>
    </row>
    <row r="286" spans="1:14" ht="22.5" customHeight="1">
      <c r="A286" s="1232" t="str">
        <f>IF(A!DN22=0," ",A!DN22)</f>
        <v xml:space="preserve"> </v>
      </c>
      <c r="B286" s="1232"/>
      <c r="C286" s="1232"/>
      <c r="D286" s="1232"/>
      <c r="E286" s="1342" t="str">
        <f>IF(A!DO22=0," ",A!DO22)</f>
        <v xml:space="preserve"> </v>
      </c>
      <c r="F286" s="1232"/>
      <c r="G286" s="1232"/>
      <c r="H286" s="1232"/>
      <c r="I286" s="1232"/>
      <c r="J286" s="1303"/>
      <c r="K286" s="1343" t="str">
        <f>IF(A!DP22=0," ",A!DP22)</f>
        <v xml:space="preserve"> </v>
      </c>
      <c r="L286" s="1344"/>
      <c r="M286" s="725"/>
      <c r="N286" s="1372"/>
    </row>
    <row r="287" spans="1:14" ht="22.5" customHeight="1">
      <c r="A287" s="1228"/>
      <c r="B287" s="1228"/>
      <c r="C287" s="1228"/>
      <c r="D287" s="1228"/>
      <c r="E287" s="1228"/>
      <c r="F287" s="1228"/>
      <c r="G287" s="1228"/>
      <c r="H287" s="1228"/>
      <c r="I287" s="1228"/>
      <c r="J287" s="1228"/>
      <c r="K287" s="2158"/>
      <c r="L287" s="1341"/>
      <c r="M287" s="725"/>
      <c r="N287" s="1372"/>
    </row>
    <row r="288" spans="1:14" ht="22.5" customHeight="1">
      <c r="A288" s="1234" t="str">
        <f>"- "&amp;N288&amp;" -"</f>
        <v>- 11 -</v>
      </c>
      <c r="B288" s="1234"/>
      <c r="C288" s="1234"/>
      <c r="D288" s="1234"/>
      <c r="E288" s="1234"/>
      <c r="F288" s="1234"/>
      <c r="G288" s="1234"/>
      <c r="H288" s="1234"/>
      <c r="I288" s="1234"/>
      <c r="J288" s="1234"/>
      <c r="K288" s="1234"/>
      <c r="L288" s="1234"/>
      <c r="M288" s="725">
        <v>1</v>
      </c>
      <c r="N288" s="1372">
        <f>IF(M288&gt;0,SUM(M$1:M288),0)</f>
        <v>11</v>
      </c>
    </row>
    <row r="289" spans="1:14" ht="22.5" customHeight="1">
      <c r="A289" s="1228"/>
      <c r="B289" s="1228"/>
      <c r="C289" s="1228"/>
      <c r="D289" s="1228"/>
      <c r="E289" s="1228"/>
      <c r="F289" s="1228"/>
      <c r="G289" s="1228"/>
      <c r="H289" s="1228"/>
      <c r="I289" s="1228"/>
      <c r="J289" s="1228"/>
      <c r="K289" s="1228"/>
      <c r="L289" s="1228"/>
      <c r="M289" s="725"/>
      <c r="N289" s="1372"/>
    </row>
    <row r="290" spans="1:14" ht="22.5" customHeight="1">
      <c r="A290" s="1228"/>
      <c r="B290" s="1228"/>
      <c r="C290" s="1228"/>
      <c r="D290" s="1228"/>
      <c r="E290" s="1228"/>
      <c r="F290" s="1228"/>
      <c r="G290" s="1228"/>
      <c r="H290" s="1228"/>
      <c r="I290" s="1228"/>
      <c r="J290" s="1228"/>
      <c r="K290" s="1228"/>
      <c r="L290" s="1228"/>
      <c r="M290" s="725"/>
      <c r="N290" s="1372"/>
    </row>
    <row r="291" spans="1:14" ht="22.5" customHeight="1">
      <c r="A291" s="1228"/>
      <c r="B291" s="1228" t="s">
        <v>2597</v>
      </c>
      <c r="C291" s="1228"/>
      <c r="D291" s="1228"/>
      <c r="E291" s="1228"/>
      <c r="F291" s="1228"/>
      <c r="G291" s="1228"/>
      <c r="H291" s="1228"/>
      <c r="I291" s="1228"/>
      <c r="J291" s="1228"/>
      <c r="K291" s="1228"/>
      <c r="L291" s="1228"/>
      <c r="M291" s="725"/>
      <c r="N291" s="1372"/>
    </row>
    <row r="292" spans="1:14" ht="22.5" customHeight="1">
      <c r="A292" s="3407" t="s">
        <v>333</v>
      </c>
      <c r="B292" s="3413"/>
      <c r="C292" s="3413"/>
      <c r="D292" s="3452"/>
      <c r="E292" s="3410" t="s">
        <v>334</v>
      </c>
      <c r="F292" s="3413"/>
      <c r="G292" s="3413"/>
      <c r="H292" s="3413"/>
      <c r="I292" s="3413"/>
      <c r="J292" s="3450"/>
      <c r="K292" s="1241" t="s">
        <v>1867</v>
      </c>
      <c r="L292" s="1241"/>
      <c r="M292" s="725"/>
      <c r="N292" s="1372"/>
    </row>
    <row r="293" spans="1:14" ht="22.5" customHeight="1">
      <c r="A293" s="3415"/>
      <c r="B293" s="3415"/>
      <c r="C293" s="3415"/>
      <c r="D293" s="3454"/>
      <c r="E293" s="3416"/>
      <c r="F293" s="3415"/>
      <c r="G293" s="3415"/>
      <c r="H293" s="3415"/>
      <c r="I293" s="3415"/>
      <c r="J293" s="3451"/>
      <c r="K293" s="1335" t="s">
        <v>1868</v>
      </c>
      <c r="L293" s="1335"/>
      <c r="M293" s="725"/>
      <c r="N293" s="1372"/>
    </row>
    <row r="294" spans="1:14" ht="22.5" customHeight="1">
      <c r="A294" s="1228" t="str">
        <f>IF(A!DQ11=0," ",A!DQ11)</f>
        <v>นางบัวรจน์  สมบูรณ์</v>
      </c>
      <c r="B294" s="1228"/>
      <c r="C294" s="1228"/>
      <c r="D294" s="1228"/>
      <c r="E294" s="1336" t="str">
        <f>IF(A!DR11=0," ",A!DR11)</f>
        <v>การทำคัพเค๊ก</v>
      </c>
      <c r="F294" s="1225"/>
      <c r="G294" s="1225"/>
      <c r="H294" s="1225"/>
      <c r="I294" s="1225"/>
      <c r="J294" s="1300"/>
      <c r="K294" s="1337">
        <f>IF(A!DS11=0," ",A!DS11)</f>
        <v>5</v>
      </c>
      <c r="L294" s="1338"/>
      <c r="M294" s="725"/>
      <c r="N294" s="1372"/>
    </row>
    <row r="295" spans="1:14" ht="22.5" customHeight="1">
      <c r="A295" s="1228" t="str">
        <f>IF(A!DQ12=0," ",A!DQ12)</f>
        <v xml:space="preserve"> </v>
      </c>
      <c r="B295" s="1228"/>
      <c r="C295" s="1228"/>
      <c r="D295" s="1228"/>
      <c r="E295" s="1339" t="str">
        <f>IF(A!DR12=0," ",A!DR12)</f>
        <v xml:space="preserve"> </v>
      </c>
      <c r="F295" s="1228"/>
      <c r="G295" s="1228"/>
      <c r="H295" s="1228"/>
      <c r="I295" s="1228"/>
      <c r="J295" s="1302"/>
      <c r="K295" s="1340" t="str">
        <f>IF(A!DS12=0," ",A!DS12)</f>
        <v xml:space="preserve"> </v>
      </c>
      <c r="L295" s="1341"/>
      <c r="M295" s="725"/>
      <c r="N295" s="1372"/>
    </row>
    <row r="296" spans="1:14" ht="22.5" customHeight="1">
      <c r="A296" s="1228" t="str">
        <f>IF(A!DQ13=0," ",A!DQ13)</f>
        <v xml:space="preserve"> </v>
      </c>
      <c r="B296" s="1228"/>
      <c r="C296" s="1228"/>
      <c r="D296" s="1228"/>
      <c r="E296" s="1339" t="str">
        <f>IF(A!DR13=0," ",A!DR13)</f>
        <v xml:space="preserve"> </v>
      </c>
      <c r="F296" s="1228"/>
      <c r="G296" s="1228"/>
      <c r="H296" s="1228"/>
      <c r="I296" s="1228"/>
      <c r="J296" s="1302"/>
      <c r="K296" s="1340" t="str">
        <f>IF(A!DS13=0," ",A!DS13)</f>
        <v xml:space="preserve"> </v>
      </c>
      <c r="L296" s="1341"/>
      <c r="M296" s="725"/>
      <c r="N296" s="1372"/>
    </row>
    <row r="297" spans="1:14" ht="22.5" customHeight="1">
      <c r="A297" s="1228" t="str">
        <f>IF(A!DQ14=0," ",A!DQ14)</f>
        <v xml:space="preserve"> </v>
      </c>
      <c r="B297" s="1228"/>
      <c r="C297" s="1228"/>
      <c r="D297" s="1228"/>
      <c r="E297" s="1339" t="str">
        <f>IF(A!DR14=0," ",A!DR14)</f>
        <v xml:space="preserve"> </v>
      </c>
      <c r="F297" s="1228"/>
      <c r="G297" s="1228"/>
      <c r="H297" s="1228"/>
      <c r="I297" s="1228"/>
      <c r="J297" s="1302"/>
      <c r="K297" s="1340" t="str">
        <f>IF(A!DS14=0," ",A!DS14)</f>
        <v xml:space="preserve"> </v>
      </c>
      <c r="L297" s="1341"/>
      <c r="M297" s="725"/>
      <c r="N297" s="1372"/>
    </row>
    <row r="298" spans="1:14" ht="22.5" customHeight="1">
      <c r="A298" s="1228" t="str">
        <f>IF(A!DQ15=0," ",A!DQ15)</f>
        <v xml:space="preserve"> </v>
      </c>
      <c r="B298" s="1228"/>
      <c r="C298" s="1228"/>
      <c r="D298" s="1228"/>
      <c r="E298" s="1339" t="str">
        <f>IF(A!DR15=0," ",A!DR15)</f>
        <v xml:space="preserve"> </v>
      </c>
      <c r="F298" s="1228"/>
      <c r="G298" s="1228"/>
      <c r="H298" s="1228"/>
      <c r="I298" s="1228"/>
      <c r="J298" s="1302"/>
      <c r="K298" s="1340" t="str">
        <f>IF(A!DS15=0," ",A!DS15)</f>
        <v xml:space="preserve"> </v>
      </c>
      <c r="L298" s="1341"/>
      <c r="M298" s="725"/>
      <c r="N298" s="1372"/>
    </row>
    <row r="299" spans="1:14" ht="22.5" customHeight="1">
      <c r="A299" s="1228" t="str">
        <f>IF(A!DQ16=0," ",A!DQ16)</f>
        <v xml:space="preserve"> </v>
      </c>
      <c r="B299" s="1228"/>
      <c r="C299" s="1228"/>
      <c r="D299" s="1228"/>
      <c r="E299" s="1339" t="str">
        <f>IF(A!DR16=0," ",A!DR16)</f>
        <v xml:space="preserve"> </v>
      </c>
      <c r="F299" s="1228"/>
      <c r="G299" s="1228"/>
      <c r="H299" s="1228"/>
      <c r="I299" s="1228"/>
      <c r="J299" s="1302"/>
      <c r="K299" s="1340" t="str">
        <f>IF(A!DS16=0," ",A!DS16)</f>
        <v xml:space="preserve"> </v>
      </c>
      <c r="L299" s="1341"/>
      <c r="M299" s="725"/>
      <c r="N299" s="1372"/>
    </row>
    <row r="300" spans="1:14" ht="22.5" customHeight="1">
      <c r="A300" s="1228" t="str">
        <f>IF(A!DQ17=0," ",A!DQ17)</f>
        <v xml:space="preserve"> </v>
      </c>
      <c r="B300" s="1228"/>
      <c r="C300" s="1228"/>
      <c r="D300" s="1228"/>
      <c r="E300" s="1339" t="str">
        <f>IF(A!DR17=0," ",A!DR17)</f>
        <v xml:space="preserve"> </v>
      </c>
      <c r="F300" s="1228"/>
      <c r="G300" s="1228"/>
      <c r="H300" s="1228"/>
      <c r="I300" s="1228"/>
      <c r="J300" s="1302"/>
      <c r="K300" s="1340" t="str">
        <f>IF(A!DS17=0," ",A!DS17)</f>
        <v xml:space="preserve"> </v>
      </c>
      <c r="L300" s="1341"/>
      <c r="M300" s="725"/>
      <c r="N300" s="1372"/>
    </row>
    <row r="301" spans="1:14" ht="22.5" customHeight="1">
      <c r="A301" s="1228" t="str">
        <f>IF(A!DQ18=0," ",A!DQ18)</f>
        <v xml:space="preserve"> </v>
      </c>
      <c r="B301" s="1228"/>
      <c r="C301" s="1228"/>
      <c r="D301" s="1228"/>
      <c r="E301" s="1339" t="str">
        <f>IF(A!DR18=0," ",A!DR18)</f>
        <v xml:space="preserve"> </v>
      </c>
      <c r="F301" s="1228"/>
      <c r="G301" s="1228"/>
      <c r="H301" s="1228"/>
      <c r="I301" s="1228"/>
      <c r="J301" s="1302"/>
      <c r="K301" s="1340" t="str">
        <f>IF(A!DS18=0," ",A!DS18)</f>
        <v xml:space="preserve"> </v>
      </c>
      <c r="L301" s="1341"/>
      <c r="M301" s="725"/>
      <c r="N301" s="1372"/>
    </row>
    <row r="302" spans="1:14" ht="22.5" customHeight="1">
      <c r="A302" s="1228" t="str">
        <f>IF(A!DQ19=0," ",A!DQ19)</f>
        <v xml:space="preserve"> </v>
      </c>
      <c r="B302" s="1228"/>
      <c r="C302" s="1228"/>
      <c r="D302" s="1228"/>
      <c r="E302" s="1339" t="str">
        <f>IF(A!DR19=0," ",A!DR19)</f>
        <v xml:space="preserve"> </v>
      </c>
      <c r="F302" s="1228"/>
      <c r="G302" s="1228"/>
      <c r="H302" s="1228"/>
      <c r="I302" s="1228"/>
      <c r="J302" s="1302"/>
      <c r="K302" s="1340" t="str">
        <f>IF(A!DS19=0," ",A!DS19)</f>
        <v xml:space="preserve"> </v>
      </c>
      <c r="L302" s="1341"/>
      <c r="M302" s="725"/>
      <c r="N302" s="1372"/>
    </row>
    <row r="303" spans="1:14" ht="22.5" customHeight="1">
      <c r="A303" s="1228" t="str">
        <f>IF(A!DQ20=0," ",A!DQ20)</f>
        <v xml:space="preserve"> </v>
      </c>
      <c r="B303" s="1228"/>
      <c r="C303" s="1228"/>
      <c r="D303" s="1228"/>
      <c r="E303" s="1339" t="str">
        <f>IF(A!DR20=0," ",A!DR20)</f>
        <v xml:space="preserve"> </v>
      </c>
      <c r="F303" s="1228"/>
      <c r="G303" s="1228"/>
      <c r="H303" s="1228"/>
      <c r="I303" s="1228"/>
      <c r="J303" s="1302"/>
      <c r="K303" s="1340" t="str">
        <f>IF(A!DS20=0," ",A!DS20)</f>
        <v xml:space="preserve"> </v>
      </c>
      <c r="L303" s="1341"/>
      <c r="M303" s="725"/>
      <c r="N303" s="1372"/>
    </row>
    <row r="304" spans="1:14" ht="22.5" customHeight="1">
      <c r="A304" s="1228" t="str">
        <f>IF(A!DQ21=0," ",A!DQ21)</f>
        <v xml:space="preserve"> </v>
      </c>
      <c r="B304" s="1228"/>
      <c r="C304" s="1228"/>
      <c r="D304" s="1228"/>
      <c r="E304" s="1339" t="str">
        <f>IF(A!DR21=0," ",A!DR21)</f>
        <v xml:space="preserve"> </v>
      </c>
      <c r="F304" s="1228"/>
      <c r="G304" s="1228"/>
      <c r="H304" s="1228"/>
      <c r="I304" s="1228"/>
      <c r="J304" s="1302"/>
      <c r="K304" s="1340" t="str">
        <f>IF(A!DS21=0," ",A!DS21)</f>
        <v xml:space="preserve"> </v>
      </c>
      <c r="L304" s="1341"/>
      <c r="M304" s="725"/>
      <c r="N304" s="1372"/>
    </row>
    <row r="305" spans="1:14" ht="22.5" customHeight="1">
      <c r="A305" s="1228" t="str">
        <f>IF(A!DQ22=0," ",A!DQ22)</f>
        <v xml:space="preserve"> </v>
      </c>
      <c r="B305" s="1228"/>
      <c r="C305" s="1228"/>
      <c r="D305" s="1228"/>
      <c r="E305" s="1339" t="str">
        <f>IF(A!DR22=0," ",A!DR22)</f>
        <v xml:space="preserve"> </v>
      </c>
      <c r="F305" s="1228"/>
      <c r="G305" s="1228"/>
      <c r="H305" s="1228"/>
      <c r="I305" s="1228"/>
      <c r="J305" s="1302"/>
      <c r="K305" s="1340" t="str">
        <f>IF(A!DS22=0," ",A!DS22)</f>
        <v xml:space="preserve"> </v>
      </c>
      <c r="L305" s="1341"/>
      <c r="M305" s="725"/>
      <c r="N305" s="1372"/>
    </row>
    <row r="306" spans="1:14" ht="22.5" customHeight="1">
      <c r="A306" s="1228" t="str">
        <f>IF(A!DQ23=0," ",A!DQ23)</f>
        <v xml:space="preserve"> </v>
      </c>
      <c r="B306" s="1228"/>
      <c r="C306" s="1228"/>
      <c r="D306" s="1228"/>
      <c r="E306" s="1339" t="str">
        <f>IF(A!DR23=0," ",A!DR23)</f>
        <v xml:space="preserve"> </v>
      </c>
      <c r="F306" s="1228"/>
      <c r="G306" s="1228"/>
      <c r="H306" s="1228"/>
      <c r="I306" s="1228"/>
      <c r="J306" s="1302"/>
      <c r="K306" s="1340" t="str">
        <f>IF(A!DS23=0," ",A!DS23)</f>
        <v xml:space="preserve"> </v>
      </c>
      <c r="L306" s="1341"/>
      <c r="M306" s="725"/>
      <c r="N306" s="1372"/>
    </row>
    <row r="307" spans="1:14" ht="22.5" customHeight="1">
      <c r="A307" s="1228" t="str">
        <f>IF(A!DQ24=0," ",A!DQ24)</f>
        <v xml:space="preserve"> </v>
      </c>
      <c r="B307" s="1228"/>
      <c r="C307" s="1228"/>
      <c r="D307" s="1228"/>
      <c r="E307" s="1339" t="str">
        <f>IF(A!DR24=0," ",A!DR24)</f>
        <v xml:space="preserve"> </v>
      </c>
      <c r="F307" s="1228"/>
      <c r="G307" s="1228"/>
      <c r="H307" s="1228"/>
      <c r="I307" s="1228"/>
      <c r="J307" s="1302"/>
      <c r="K307" s="1340" t="str">
        <f>IF(A!DS24=0," ",A!DS24)</f>
        <v xml:space="preserve"> </v>
      </c>
      <c r="L307" s="1341"/>
      <c r="M307" s="725"/>
      <c r="N307" s="1372"/>
    </row>
    <row r="308" spans="1:14" ht="22.5" customHeight="1">
      <c r="A308" s="1228" t="str">
        <f>IF(A!DQ25=0," ",A!DQ25)</f>
        <v xml:space="preserve"> </v>
      </c>
      <c r="B308" s="1228"/>
      <c r="C308" s="1228"/>
      <c r="D308" s="1228"/>
      <c r="E308" s="1339" t="str">
        <f>IF(A!DR25=0," ",A!DR25)</f>
        <v xml:space="preserve"> </v>
      </c>
      <c r="F308" s="1228"/>
      <c r="G308" s="1228"/>
      <c r="H308" s="1228"/>
      <c r="I308" s="1228"/>
      <c r="J308" s="1302"/>
      <c r="K308" s="1340" t="str">
        <f>IF(A!DS25=0," ",A!DS25)</f>
        <v xml:space="preserve"> </v>
      </c>
      <c r="L308" s="1341"/>
      <c r="M308" s="725"/>
      <c r="N308" s="1372"/>
    </row>
    <row r="309" spans="1:14" ht="22.5" customHeight="1">
      <c r="A309" s="1228" t="str">
        <f>IF(A!DQ26=0," ",A!DQ26)</f>
        <v xml:space="preserve"> </v>
      </c>
      <c r="B309" s="1228"/>
      <c r="C309" s="1228"/>
      <c r="D309" s="1228"/>
      <c r="E309" s="1339" t="str">
        <f>IF(A!DR26=0," ",A!DR26)</f>
        <v xml:space="preserve"> </v>
      </c>
      <c r="F309" s="1228"/>
      <c r="G309" s="1228"/>
      <c r="H309" s="1228"/>
      <c r="I309" s="1228"/>
      <c r="J309" s="1302"/>
      <c r="K309" s="1340" t="str">
        <f>IF(A!DS26=0," ",A!DS26)</f>
        <v xml:space="preserve"> </v>
      </c>
      <c r="L309" s="1341"/>
      <c r="M309" s="725"/>
      <c r="N309" s="1372"/>
    </row>
    <row r="310" spans="1:14" ht="22.5" customHeight="1">
      <c r="A310" s="1228" t="str">
        <f>IF(A!DQ27=0," ",A!DQ27)</f>
        <v xml:space="preserve"> </v>
      </c>
      <c r="B310" s="1228"/>
      <c r="C310" s="1228"/>
      <c r="D310" s="1228"/>
      <c r="E310" s="1339" t="str">
        <f>IF(A!DR27=0," ",A!DR27)</f>
        <v xml:space="preserve"> </v>
      </c>
      <c r="F310" s="1228"/>
      <c r="G310" s="1228"/>
      <c r="H310" s="1228"/>
      <c r="I310" s="1228"/>
      <c r="J310" s="1302"/>
      <c r="K310" s="1340" t="str">
        <f>IF(A!DS27=0," ",A!DS27)</f>
        <v xml:space="preserve"> </v>
      </c>
      <c r="L310" s="1341"/>
      <c r="M310" s="725"/>
      <c r="N310" s="1372"/>
    </row>
    <row r="311" spans="1:14" ht="22.5" customHeight="1">
      <c r="A311" s="1228" t="str">
        <f>IF(A!DQ28=0," ",A!DQ28)</f>
        <v xml:space="preserve"> </v>
      </c>
      <c r="B311" s="1228"/>
      <c r="C311" s="1228"/>
      <c r="D311" s="1228"/>
      <c r="E311" s="1339" t="str">
        <f>IF(A!DR28=0," ",A!DR28)</f>
        <v xml:space="preserve"> </v>
      </c>
      <c r="F311" s="1228"/>
      <c r="G311" s="1228"/>
      <c r="H311" s="1228"/>
      <c r="I311" s="1228"/>
      <c r="J311" s="1302"/>
      <c r="K311" s="1340" t="str">
        <f>IF(A!DS28=0," ",A!DS28)</f>
        <v xml:space="preserve"> </v>
      </c>
      <c r="L311" s="1341"/>
      <c r="M311" s="725"/>
      <c r="N311" s="1372"/>
    </row>
    <row r="312" spans="1:14" ht="22.5" customHeight="1">
      <c r="A312" s="1228" t="str">
        <f>IF(A!DQ29=0," ",A!DQ29)</f>
        <v xml:space="preserve"> </v>
      </c>
      <c r="B312" s="1228"/>
      <c r="C312" s="1228"/>
      <c r="D312" s="1228"/>
      <c r="E312" s="1339" t="str">
        <f>IF(A!DR29=0," ",A!DR29)</f>
        <v xml:space="preserve"> </v>
      </c>
      <c r="F312" s="1228"/>
      <c r="G312" s="1228"/>
      <c r="H312" s="1228"/>
      <c r="I312" s="1228"/>
      <c r="J312" s="1302"/>
      <c r="K312" s="1340" t="str">
        <f>IF(A!DS29=0," ",A!DS29)</f>
        <v xml:space="preserve"> </v>
      </c>
      <c r="L312" s="1341"/>
      <c r="M312" s="725"/>
      <c r="N312" s="1372"/>
    </row>
    <row r="313" spans="1:14" ht="22.5" customHeight="1">
      <c r="A313" s="1232" t="str">
        <f>IF(A!DQ30=0," ",A!DQ30)</f>
        <v xml:space="preserve"> </v>
      </c>
      <c r="B313" s="1232"/>
      <c r="C313" s="1232"/>
      <c r="D313" s="1232"/>
      <c r="E313" s="1342" t="str">
        <f>IF(A!DR30=0," ",A!DR30)</f>
        <v xml:space="preserve"> </v>
      </c>
      <c r="F313" s="1232"/>
      <c r="G313" s="1232"/>
      <c r="H313" s="1232"/>
      <c r="I313" s="1232"/>
      <c r="J313" s="1303"/>
      <c r="K313" s="1343" t="str">
        <f>IF(A!DS30=0," ",A!DS30)</f>
        <v xml:space="preserve"> </v>
      </c>
      <c r="L313" s="1344"/>
      <c r="M313" s="725"/>
      <c r="N313" s="1372"/>
    </row>
    <row r="314" spans="1:14" ht="22.5" customHeight="1">
      <c r="A314" s="1225" t="str">
        <f>IF(A!DQ31=0," ",A!DQ31)</f>
        <v xml:space="preserve"> </v>
      </c>
      <c r="B314" s="1225"/>
      <c r="C314" s="1225"/>
      <c r="D314" s="1225"/>
      <c r="E314" s="1225" t="str">
        <f>IF(A!DR31=0," ",A!DR31)</f>
        <v xml:space="preserve"> </v>
      </c>
      <c r="F314" s="1225"/>
      <c r="G314" s="1225"/>
      <c r="H314" s="1225"/>
      <c r="I314" s="1225"/>
      <c r="J314" s="1225"/>
      <c r="K314" s="2157" t="str">
        <f>IF(A!DS31=0," ",A!DS31)</f>
        <v xml:space="preserve"> </v>
      </c>
      <c r="L314" s="1338"/>
      <c r="M314" s="725"/>
      <c r="N314" s="1372"/>
    </row>
    <row r="315" spans="1:14" ht="22.5" customHeight="1">
      <c r="A315" s="1228" t="str">
        <f>IF(A!DQ32=0," ",A!DQ32)</f>
        <v xml:space="preserve"> </v>
      </c>
      <c r="B315" s="1228"/>
      <c r="C315" s="1228"/>
      <c r="D315" s="1228"/>
      <c r="E315" s="1228" t="str">
        <f>IF(A!DR32=0," ",A!DR32)</f>
        <v xml:space="preserve"> </v>
      </c>
      <c r="F315" s="1228"/>
      <c r="G315" s="1228"/>
      <c r="H315" s="1228"/>
      <c r="I315" s="1228"/>
      <c r="J315" s="1228"/>
      <c r="K315" s="2158" t="str">
        <f>IF(A!DS32=0," ",A!DS32)</f>
        <v xml:space="preserve"> </v>
      </c>
      <c r="L315" s="1341"/>
      <c r="M315" s="725"/>
      <c r="N315" s="1372"/>
    </row>
    <row r="316" spans="1:14" ht="22.5" customHeight="1">
      <c r="A316" s="1228" t="str">
        <f>IF(A!DQ33=0," ",A!DQ33)</f>
        <v xml:space="preserve"> </v>
      </c>
      <c r="B316" s="1228"/>
      <c r="C316" s="1228"/>
      <c r="D316" s="1228"/>
      <c r="E316" s="1228" t="str">
        <f>IF(A!DR33=0," ",A!DR33)</f>
        <v xml:space="preserve"> </v>
      </c>
      <c r="F316" s="1228"/>
      <c r="G316" s="1228"/>
      <c r="H316" s="1228"/>
      <c r="I316" s="1228"/>
      <c r="J316" s="1228"/>
      <c r="K316" s="2158" t="str">
        <f>IF(A!DS33=0," ",A!DS33)</f>
        <v xml:space="preserve"> </v>
      </c>
      <c r="L316" s="1341"/>
      <c r="M316" s="725"/>
      <c r="N316" s="1372"/>
    </row>
    <row r="317" spans="1:14" ht="22.5" customHeight="1">
      <c r="A317" s="1228" t="str">
        <f>IF(A!DQ34=0," ",A!DQ34)</f>
        <v xml:space="preserve"> </v>
      </c>
      <c r="B317" s="1228"/>
      <c r="C317" s="1228"/>
      <c r="D317" s="1228"/>
      <c r="E317" s="1228" t="str">
        <f>IF(A!DR34=0," ",A!DR34)</f>
        <v xml:space="preserve"> </v>
      </c>
      <c r="F317" s="1228"/>
      <c r="G317" s="1228"/>
      <c r="H317" s="1228"/>
      <c r="I317" s="1228"/>
      <c r="J317" s="1228"/>
      <c r="K317" s="2158" t="str">
        <f>IF(A!DS34=0," ",A!DS34)</f>
        <v xml:space="preserve"> </v>
      </c>
      <c r="L317" s="1341"/>
      <c r="M317" s="725"/>
      <c r="N317" s="1372"/>
    </row>
    <row r="318" spans="1:14" ht="22.5" customHeight="1">
      <c r="A318" s="1228"/>
      <c r="B318" s="1228"/>
      <c r="C318" s="1228"/>
      <c r="D318" s="1228"/>
      <c r="E318" s="1228"/>
      <c r="F318" s="1228"/>
      <c r="G318" s="1228"/>
      <c r="H318" s="1228"/>
      <c r="I318" s="1228"/>
      <c r="J318" s="1228"/>
      <c r="K318" s="1228"/>
      <c r="L318" s="1228"/>
      <c r="M318" s="725"/>
      <c r="N318" s="1372"/>
    </row>
    <row r="319" spans="1:14" ht="22.5" customHeight="1">
      <c r="A319" s="1228"/>
      <c r="B319" s="1228"/>
      <c r="C319" s="1228"/>
      <c r="D319" s="1228"/>
      <c r="E319" s="1228"/>
      <c r="F319" s="1228"/>
      <c r="G319" s="1228"/>
      <c r="H319" s="1228"/>
      <c r="I319" s="1228"/>
      <c r="J319" s="1228"/>
      <c r="K319" s="1228"/>
      <c r="L319" s="1228"/>
      <c r="M319" s="725"/>
      <c r="N319" s="1372"/>
    </row>
    <row r="320" spans="1:14" ht="22.5" customHeight="1">
      <c r="A320" s="1228"/>
      <c r="B320" s="1228"/>
      <c r="C320" s="1228"/>
      <c r="D320" s="1228"/>
      <c r="E320" s="1228"/>
      <c r="F320" s="1228"/>
      <c r="G320" s="1228"/>
      <c r="H320" s="1228"/>
      <c r="I320" s="1228"/>
      <c r="J320" s="1228"/>
      <c r="K320" s="1228"/>
      <c r="L320" s="1228"/>
      <c r="M320" s="725"/>
      <c r="N320" s="1372"/>
    </row>
    <row r="321" spans="1:14" ht="22.5" customHeight="1">
      <c r="A321" s="1228"/>
      <c r="B321" s="1228"/>
      <c r="C321" s="1228"/>
      <c r="D321" s="1228"/>
      <c r="E321" s="1228"/>
      <c r="F321" s="1228"/>
      <c r="G321" s="1228"/>
      <c r="H321" s="1228"/>
      <c r="I321" s="1228"/>
      <c r="J321" s="1228"/>
      <c r="K321" s="1228"/>
      <c r="L321" s="1228"/>
      <c r="M321" s="725"/>
      <c r="N321" s="1372"/>
    </row>
    <row r="322" spans="1:14" ht="22.5" customHeight="1">
      <c r="A322" s="1234" t="str">
        <f>"- "&amp;N322&amp;" -"</f>
        <v>- 12 -</v>
      </c>
      <c r="B322" s="1234"/>
      <c r="C322" s="1234"/>
      <c r="D322" s="1234"/>
      <c r="E322" s="1234"/>
      <c r="F322" s="1234"/>
      <c r="G322" s="1234"/>
      <c r="H322" s="1234"/>
      <c r="I322" s="1234"/>
      <c r="J322" s="1234"/>
      <c r="K322" s="1234"/>
      <c r="L322" s="1234"/>
      <c r="M322" s="725">
        <v>1</v>
      </c>
      <c r="N322" s="1372">
        <f>IF(M322&gt;0,SUM(M$1:M322),0)</f>
        <v>12</v>
      </c>
    </row>
    <row r="323" spans="1:14" ht="22.5" customHeight="1">
      <c r="A323" s="1228"/>
      <c r="B323" s="1228"/>
      <c r="C323" s="1228"/>
      <c r="D323" s="1228"/>
      <c r="E323" s="1228"/>
      <c r="F323" s="1228"/>
      <c r="G323" s="1228"/>
      <c r="H323" s="1228"/>
      <c r="I323" s="1228"/>
      <c r="J323" s="1228"/>
      <c r="K323" s="1228"/>
      <c r="L323" s="1228"/>
      <c r="M323" s="725"/>
      <c r="N323" s="1372"/>
    </row>
    <row r="324" spans="1:14" ht="22.5" customHeight="1">
      <c r="A324" s="1228"/>
      <c r="B324" s="1228"/>
      <c r="C324" s="1228"/>
      <c r="D324" s="1228"/>
      <c r="E324" s="1228"/>
      <c r="F324" s="1228"/>
      <c r="G324" s="1228"/>
      <c r="H324" s="1228"/>
      <c r="I324" s="1228"/>
      <c r="J324" s="1228"/>
      <c r="K324" s="1228"/>
      <c r="L324" s="1228"/>
      <c r="M324" s="725"/>
      <c r="N324" s="1372"/>
    </row>
    <row r="325" spans="1:14" ht="22.5" customHeight="1">
      <c r="A325" s="1228" t="s">
        <v>2598</v>
      </c>
      <c r="B325" s="1228"/>
      <c r="C325" s="1228"/>
      <c r="D325" s="1228"/>
      <c r="E325" s="1228"/>
      <c r="F325" s="1228"/>
      <c r="G325" s="1228"/>
      <c r="H325" s="1228"/>
      <c r="I325" s="1228"/>
      <c r="J325" s="1228"/>
      <c r="K325" s="1228"/>
      <c r="L325" s="1228"/>
      <c r="M325" s="725"/>
      <c r="N325" s="1372"/>
    </row>
    <row r="326" spans="1:14" ht="22.5" customHeight="1">
      <c r="A326" s="1228"/>
      <c r="B326" s="1228" t="s">
        <v>2599</v>
      </c>
      <c r="C326" s="1228"/>
      <c r="D326" s="1228"/>
      <c r="E326" s="1228"/>
      <c r="F326" s="1228"/>
      <c r="G326" s="1228"/>
      <c r="H326" s="1228"/>
      <c r="I326" s="1228"/>
      <c r="J326" s="1228"/>
      <c r="K326" s="1228"/>
      <c r="L326" s="1228"/>
      <c r="M326" s="725"/>
      <c r="N326" s="1372"/>
    </row>
    <row r="327" spans="1:14" ht="22.5" customHeight="1">
      <c r="A327" s="1241" t="s">
        <v>1904</v>
      </c>
      <c r="B327" s="1241"/>
      <c r="C327" s="1241"/>
      <c r="D327" s="1241"/>
      <c r="E327" s="1241"/>
      <c r="F327" s="1241"/>
      <c r="G327" s="1241"/>
      <c r="H327" s="1345"/>
      <c r="I327" s="1346" t="s">
        <v>336</v>
      </c>
      <c r="J327" s="1241"/>
      <c r="K327" s="1241"/>
      <c r="L327" s="1241"/>
      <c r="M327" s="725"/>
      <c r="N327" s="1372"/>
    </row>
    <row r="328" spans="1:14" ht="22.5" customHeight="1">
      <c r="A328" s="1225" t="str">
        <f>IF(A!DT11=0," ",A!DT11)</f>
        <v>โรงเรียนส่งคุณภาพระดับเพชร</v>
      </c>
      <c r="B328" s="1225"/>
      <c r="C328" s="1225"/>
      <c r="D328" s="1225"/>
      <c r="E328" s="1225"/>
      <c r="F328" s="1225"/>
      <c r="G328" s="1225"/>
      <c r="H328" s="1300"/>
      <c r="I328" s="1347" t="str">
        <f>IF(A!DU11=0," ",A!DU11)</f>
        <v xml:space="preserve"> </v>
      </c>
      <c r="J328" s="1225"/>
      <c r="K328" s="1236"/>
      <c r="L328" s="1237"/>
      <c r="M328" s="725"/>
      <c r="N328" s="1372"/>
    </row>
    <row r="329" spans="1:14" ht="22.5" customHeight="1">
      <c r="A329" s="1228" t="str">
        <f>IF(A!DT12=0," ",A!DT12)</f>
        <v>โรงเรียนมาตรฐานสากล</v>
      </c>
      <c r="B329" s="1228"/>
      <c r="C329" s="1228"/>
      <c r="D329" s="1228"/>
      <c r="E329" s="1228"/>
      <c r="F329" s="1228"/>
      <c r="G329" s="1228"/>
      <c r="H329" s="1302"/>
      <c r="I329" s="1348" t="str">
        <f>IF(A!DU12=0," ",A!DU12)</f>
        <v xml:space="preserve"> </v>
      </c>
      <c r="J329" s="1228"/>
      <c r="K329" s="1309"/>
      <c r="L329" s="1349"/>
      <c r="M329" s="725"/>
      <c r="N329" s="1372"/>
    </row>
    <row r="330" spans="1:14" ht="22.5" customHeight="1">
      <c r="A330" s="1228" t="str">
        <f>IF(A!DT13=0," ",A!DT13)</f>
        <v>โรงเรียนส่งเสริมประธิปไตยในโรงเรียน</v>
      </c>
      <c r="B330" s="1228"/>
      <c r="C330" s="1228"/>
      <c r="D330" s="1228"/>
      <c r="E330" s="1228"/>
      <c r="F330" s="1228"/>
      <c r="G330" s="1228"/>
      <c r="H330" s="1302"/>
      <c r="I330" s="1348" t="str">
        <f>IF(A!DU13=0," ",A!DU13)</f>
        <v xml:space="preserve"> </v>
      </c>
      <c r="J330" s="1228"/>
      <c r="K330" s="1309"/>
      <c r="L330" s="1349"/>
      <c r="M330" s="725"/>
      <c r="N330" s="1372"/>
    </row>
    <row r="331" spans="1:14" ht="22.5" customHeight="1">
      <c r="A331" s="1228" t="str">
        <f>IF(A!DT14=0," ",A!DT14)</f>
        <v xml:space="preserve"> </v>
      </c>
      <c r="B331" s="1228"/>
      <c r="C331" s="1228"/>
      <c r="D331" s="1228"/>
      <c r="E331" s="1228"/>
      <c r="F331" s="1228"/>
      <c r="G331" s="1228"/>
      <c r="H331" s="1302"/>
      <c r="I331" s="1348" t="str">
        <f>IF(A!DU14=0," ",A!DU14)</f>
        <v xml:space="preserve"> </v>
      </c>
      <c r="J331" s="1228"/>
      <c r="K331" s="1309"/>
      <c r="L331" s="1349"/>
      <c r="M331" s="725"/>
      <c r="N331" s="1372"/>
    </row>
    <row r="332" spans="1:14" ht="22.5" customHeight="1">
      <c r="A332" s="1228" t="str">
        <f>IF(A!DT15=0," ",A!DT15)</f>
        <v xml:space="preserve"> </v>
      </c>
      <c r="B332" s="1228"/>
      <c r="C332" s="1228"/>
      <c r="D332" s="1228"/>
      <c r="E332" s="1228"/>
      <c r="F332" s="1228"/>
      <c r="G332" s="1228"/>
      <c r="H332" s="1302"/>
      <c r="I332" s="1348" t="str">
        <f>IF(A!DU15=0," ",A!DU15)</f>
        <v xml:space="preserve"> </v>
      </c>
      <c r="J332" s="1228"/>
      <c r="K332" s="1309"/>
      <c r="L332" s="1349"/>
      <c r="M332" s="725"/>
      <c r="N332" s="1372"/>
    </row>
    <row r="333" spans="1:14" ht="22.5" customHeight="1">
      <c r="A333" s="1228" t="str">
        <f>IF(A!DT16=0," ",A!DT16)</f>
        <v xml:space="preserve"> </v>
      </c>
      <c r="B333" s="1228"/>
      <c r="C333" s="1228"/>
      <c r="D333" s="1228"/>
      <c r="E333" s="1228"/>
      <c r="F333" s="1228"/>
      <c r="G333" s="1228"/>
      <c r="H333" s="1302"/>
      <c r="I333" s="1348" t="str">
        <f>IF(A!DU16=0," ",A!DU16)</f>
        <v xml:space="preserve"> </v>
      </c>
      <c r="J333" s="1228"/>
      <c r="K333" s="1309"/>
      <c r="L333" s="1349"/>
      <c r="M333" s="725"/>
      <c r="N333" s="1372"/>
    </row>
    <row r="334" spans="1:14" ht="22.5" customHeight="1">
      <c r="A334" s="1228" t="str">
        <f>IF(A!DT17=0," ",A!DT17)</f>
        <v xml:space="preserve"> </v>
      </c>
      <c r="B334" s="1228"/>
      <c r="C334" s="1228"/>
      <c r="D334" s="1228"/>
      <c r="E334" s="1228"/>
      <c r="F334" s="1228"/>
      <c r="G334" s="1228"/>
      <c r="H334" s="1302"/>
      <c r="I334" s="1348" t="str">
        <f>IF(A!DU17=0," ",A!DU17)</f>
        <v xml:space="preserve"> </v>
      </c>
      <c r="J334" s="1228"/>
      <c r="K334" s="1309"/>
      <c r="L334" s="1349"/>
      <c r="M334" s="725"/>
      <c r="N334" s="1372"/>
    </row>
    <row r="335" spans="1:14" ht="22.5" customHeight="1">
      <c r="A335" s="1228" t="str">
        <f>IF(A!DT18=0," ",A!DT18)</f>
        <v xml:space="preserve"> </v>
      </c>
      <c r="B335" s="1228"/>
      <c r="C335" s="1228"/>
      <c r="D335" s="1228"/>
      <c r="E335" s="1228"/>
      <c r="F335" s="1228"/>
      <c r="G335" s="1228"/>
      <c r="H335" s="1302"/>
      <c r="I335" s="1348" t="str">
        <f>IF(A!DU18=0," ",A!DU18)</f>
        <v xml:space="preserve"> </v>
      </c>
      <c r="J335" s="1228"/>
      <c r="K335" s="1309"/>
      <c r="L335" s="1349"/>
      <c r="M335" s="725"/>
      <c r="N335" s="1372"/>
    </row>
    <row r="336" spans="1:14" ht="22.5" customHeight="1">
      <c r="A336" s="1228" t="str">
        <f>IF(A!DT19=0," ",A!DT19)</f>
        <v xml:space="preserve"> </v>
      </c>
      <c r="B336" s="1228"/>
      <c r="C336" s="1228"/>
      <c r="D336" s="1228"/>
      <c r="E336" s="1228"/>
      <c r="F336" s="1228"/>
      <c r="G336" s="1228"/>
      <c r="H336" s="1302"/>
      <c r="I336" s="1348" t="str">
        <f>IF(A!DU19=0," ",A!DU19)</f>
        <v xml:space="preserve"> </v>
      </c>
      <c r="J336" s="1228"/>
      <c r="K336" s="1309"/>
      <c r="L336" s="1349"/>
      <c r="M336" s="725"/>
      <c r="N336" s="1372"/>
    </row>
    <row r="337" spans="1:14" ht="22.5" customHeight="1">
      <c r="A337" s="1228" t="str">
        <f>IF(A!DT20=0," ",A!DT20)</f>
        <v xml:space="preserve"> </v>
      </c>
      <c r="B337" s="1228"/>
      <c r="C337" s="1228"/>
      <c r="D337" s="1228"/>
      <c r="E337" s="1228"/>
      <c r="F337" s="1228"/>
      <c r="G337" s="1228"/>
      <c r="H337" s="1302"/>
      <c r="I337" s="1348" t="str">
        <f>IF(A!DU20=0," ",A!DU20)</f>
        <v xml:space="preserve"> </v>
      </c>
      <c r="J337" s="1228"/>
      <c r="K337" s="1309"/>
      <c r="L337" s="1349"/>
      <c r="M337" s="725"/>
      <c r="N337" s="1372"/>
    </row>
    <row r="338" spans="1:14" ht="22.5" customHeight="1">
      <c r="A338" s="1228" t="str">
        <f>IF(A!DT21=0," ",A!DT21)</f>
        <v xml:space="preserve"> </v>
      </c>
      <c r="B338" s="1228"/>
      <c r="C338" s="1228"/>
      <c r="D338" s="1228"/>
      <c r="E338" s="1228"/>
      <c r="F338" s="1228"/>
      <c r="G338" s="1228"/>
      <c r="H338" s="1302"/>
      <c r="I338" s="1348" t="str">
        <f>IF(A!DU21=0," ",A!DU21)</f>
        <v xml:space="preserve"> </v>
      </c>
      <c r="J338" s="1228"/>
      <c r="K338" s="1309"/>
      <c r="L338" s="1349"/>
      <c r="M338" s="725"/>
      <c r="N338" s="1372"/>
    </row>
    <row r="339" spans="1:14" ht="22.5" customHeight="1">
      <c r="A339" s="1232" t="str">
        <f>IF(A!DT22=0," ",A!DT22)</f>
        <v xml:space="preserve"> </v>
      </c>
      <c r="B339" s="1232"/>
      <c r="C339" s="1232"/>
      <c r="D339" s="1232"/>
      <c r="E339" s="1232"/>
      <c r="F339" s="1232"/>
      <c r="G339" s="1232"/>
      <c r="H339" s="1303"/>
      <c r="I339" s="1350" t="str">
        <f>IF(A!DU22=0," ",A!DU22)</f>
        <v xml:space="preserve"> </v>
      </c>
      <c r="J339" s="1232"/>
      <c r="K339" s="1311"/>
      <c r="L339" s="1243"/>
      <c r="M339" s="725"/>
      <c r="N339" s="1372"/>
    </row>
    <row r="340" spans="1:14" ht="22.5" customHeight="1">
      <c r="A340" s="1228"/>
      <c r="B340" s="1228"/>
      <c r="C340" s="1228"/>
      <c r="D340" s="1228"/>
      <c r="E340" s="1228"/>
      <c r="F340" s="1228"/>
      <c r="G340" s="1228"/>
      <c r="H340" s="1228"/>
      <c r="I340" s="1228"/>
      <c r="J340" s="1228"/>
      <c r="K340" s="1228"/>
      <c r="L340" s="1228"/>
      <c r="M340" s="725"/>
      <c r="N340" s="1372"/>
    </row>
    <row r="341" spans="1:14" ht="22.5" customHeight="1">
      <c r="A341" s="1228"/>
      <c r="B341" s="1228" t="s">
        <v>2600</v>
      </c>
      <c r="C341" s="1228"/>
      <c r="D341" s="1228"/>
      <c r="E341" s="1228"/>
      <c r="F341" s="1228"/>
      <c r="G341" s="1228"/>
      <c r="H341" s="1228"/>
      <c r="I341" s="1228"/>
      <c r="J341" s="1228"/>
      <c r="K341" s="1228"/>
      <c r="L341" s="1228"/>
      <c r="M341" s="725"/>
      <c r="N341" s="1372"/>
    </row>
    <row r="342" spans="1:14" ht="22.5" customHeight="1">
      <c r="A342" s="1239" t="s">
        <v>1869</v>
      </c>
      <c r="B342" s="1239"/>
      <c r="C342" s="1239"/>
      <c r="D342" s="1297" t="s">
        <v>1870</v>
      </c>
      <c r="E342" s="1239"/>
      <c r="F342" s="1239"/>
      <c r="G342" s="1239"/>
      <c r="H342" s="1239"/>
      <c r="I342" s="1351"/>
      <c r="J342" s="1239" t="s">
        <v>336</v>
      </c>
      <c r="K342" s="1239"/>
      <c r="L342" s="1239"/>
      <c r="M342" s="725"/>
      <c r="N342" s="1372"/>
    </row>
    <row r="343" spans="1:14" ht="22.5" customHeight="1">
      <c r="A343" s="1225" t="str">
        <f>IF(A!DV11=0," ",A!DV11)</f>
        <v>นายกมล หทัยดำรงวิทยา</v>
      </c>
      <c r="B343" s="1225"/>
      <c r="C343" s="1225"/>
      <c r="D343" s="1339" t="str">
        <f>IF(A!DW11=0," ",A!DW11)</f>
        <v>โรงเรียนส่งเสริมประชาธิปไตย</v>
      </c>
      <c r="E343" s="1228"/>
      <c r="F343" s="1228"/>
      <c r="G343" s="1228"/>
      <c r="H343" s="1228"/>
      <c r="I343" s="1302"/>
      <c r="J343" s="1352" t="str">
        <f>IF(A!DX11=0," ",A!DX11)</f>
        <v>สพฐ.</v>
      </c>
      <c r="K343" s="1228"/>
      <c r="L343" s="1228"/>
      <c r="M343" s="725"/>
      <c r="N343" s="1372"/>
    </row>
    <row r="344" spans="1:14" ht="22.5" customHeight="1">
      <c r="A344" s="1228" t="str">
        <f>IF(A!DV12=0," ",A!DV12)</f>
        <v>นายกมล หทัยดำรงวิทยา</v>
      </c>
      <c r="B344" s="1228"/>
      <c r="C344" s="1228"/>
      <c r="D344" s="1339" t="str">
        <f>IF(A!DW12=0," ",A!DW12)</f>
        <v>ส่งเสริมนิสัยรักการอ่าน</v>
      </c>
      <c r="E344" s="1228"/>
      <c r="F344" s="1228"/>
      <c r="G344" s="1228"/>
      <c r="H344" s="1228"/>
      <c r="I344" s="1302"/>
      <c r="J344" s="1352" t="str">
        <f>IF(A!DX12=0," ",A!DX12)</f>
        <v>สพฐ.</v>
      </c>
      <c r="K344" s="1228"/>
      <c r="L344" s="1228"/>
      <c r="M344" s="725"/>
      <c r="N344" s="1372"/>
    </row>
    <row r="345" spans="1:14" ht="22.5" customHeight="1">
      <c r="A345" s="1228" t="str">
        <f>IF(A!DV13=0," ",A!DV13)</f>
        <v xml:space="preserve"> </v>
      </c>
      <c r="B345" s="1228"/>
      <c r="C345" s="1228"/>
      <c r="D345" s="1339" t="str">
        <f>IF(A!DW13=0," ",A!DW13)</f>
        <v xml:space="preserve"> </v>
      </c>
      <c r="E345" s="1228"/>
      <c r="F345" s="1228"/>
      <c r="G345" s="1228"/>
      <c r="H345" s="1228"/>
      <c r="I345" s="1302"/>
      <c r="J345" s="1352" t="str">
        <f>IF(A!DX13=0," ",A!DX13)</f>
        <v xml:space="preserve"> </v>
      </c>
      <c r="K345" s="1228"/>
      <c r="L345" s="1228"/>
      <c r="M345" s="725"/>
      <c r="N345" s="1372"/>
    </row>
    <row r="346" spans="1:14" ht="22.5" customHeight="1">
      <c r="A346" s="1228" t="str">
        <f>IF(A!DV14=0," ",A!DV14)</f>
        <v xml:space="preserve"> </v>
      </c>
      <c r="B346" s="1228"/>
      <c r="C346" s="1228"/>
      <c r="D346" s="1339" t="str">
        <f>IF(A!DW14=0," ",A!DW14)</f>
        <v xml:space="preserve"> </v>
      </c>
      <c r="E346" s="1228"/>
      <c r="F346" s="1228"/>
      <c r="G346" s="1228"/>
      <c r="H346" s="1228"/>
      <c r="I346" s="1302"/>
      <c r="J346" s="1352" t="str">
        <f>IF(A!DX14=0," ",A!DX14)</f>
        <v xml:space="preserve"> </v>
      </c>
      <c r="K346" s="1228"/>
      <c r="L346" s="1228"/>
      <c r="M346" s="725"/>
      <c r="N346" s="1372"/>
    </row>
    <row r="347" spans="1:14" ht="22.5" customHeight="1">
      <c r="A347" s="1228" t="str">
        <f>IF(A!DV15=0," ",A!DV15)</f>
        <v xml:space="preserve"> </v>
      </c>
      <c r="B347" s="1228"/>
      <c r="C347" s="1228"/>
      <c r="D347" s="1339" t="str">
        <f>IF(A!DW15=0," ",A!DW15)</f>
        <v xml:space="preserve"> </v>
      </c>
      <c r="E347" s="1228"/>
      <c r="F347" s="1228"/>
      <c r="G347" s="1228"/>
      <c r="H347" s="1228"/>
      <c r="I347" s="1302"/>
      <c r="J347" s="1352" t="str">
        <f>IF(A!DX15=0," ",A!DX15)</f>
        <v xml:space="preserve"> </v>
      </c>
      <c r="K347" s="1228"/>
      <c r="L347" s="1228"/>
      <c r="M347" s="725"/>
      <c r="N347" s="1372"/>
    </row>
    <row r="348" spans="1:14" ht="22.5" customHeight="1">
      <c r="A348" s="1228" t="str">
        <f>IF(A!DV16=0," ",A!DV16)</f>
        <v xml:space="preserve"> </v>
      </c>
      <c r="B348" s="1228"/>
      <c r="C348" s="1228"/>
      <c r="D348" s="1339" t="str">
        <f>IF(A!DW16=0," ",A!DW16)</f>
        <v xml:space="preserve"> </v>
      </c>
      <c r="E348" s="1228"/>
      <c r="F348" s="1228"/>
      <c r="G348" s="1228"/>
      <c r="H348" s="1228"/>
      <c r="I348" s="1302"/>
      <c r="J348" s="1352" t="str">
        <f>IF(A!DX16=0," ",A!DX16)</f>
        <v xml:space="preserve"> </v>
      </c>
      <c r="K348" s="1228"/>
      <c r="L348" s="1228"/>
      <c r="M348" s="725"/>
      <c r="N348" s="1372"/>
    </row>
    <row r="349" spans="1:14" ht="22.5" customHeight="1">
      <c r="A349" s="1228" t="str">
        <f>IF(A!DV17=0," ",A!DV17)</f>
        <v xml:space="preserve"> </v>
      </c>
      <c r="B349" s="1228"/>
      <c r="C349" s="1228"/>
      <c r="D349" s="1339" t="str">
        <f>IF(A!DW17=0," ",A!DW17)</f>
        <v xml:space="preserve"> </v>
      </c>
      <c r="E349" s="1228"/>
      <c r="F349" s="1228"/>
      <c r="G349" s="1228"/>
      <c r="H349" s="1228"/>
      <c r="I349" s="1302"/>
      <c r="J349" s="1352" t="str">
        <f>IF(A!DX17=0," ",A!DX17)</f>
        <v xml:space="preserve"> </v>
      </c>
      <c r="K349" s="1228"/>
      <c r="L349" s="1228"/>
      <c r="M349" s="725"/>
      <c r="N349" s="1372"/>
    </row>
    <row r="350" spans="1:14" ht="22.5" customHeight="1">
      <c r="A350" s="1228" t="str">
        <f>IF(A!DV18=0," ",A!DV18)</f>
        <v xml:space="preserve"> </v>
      </c>
      <c r="B350" s="1228"/>
      <c r="C350" s="1228"/>
      <c r="D350" s="1339" t="str">
        <f>IF(A!DW18=0," ",A!DW18)</f>
        <v xml:space="preserve"> </v>
      </c>
      <c r="E350" s="1228"/>
      <c r="F350" s="1228"/>
      <c r="G350" s="1228"/>
      <c r="H350" s="1228"/>
      <c r="I350" s="1302"/>
      <c r="J350" s="1352" t="str">
        <f>IF(A!DX18=0," ",A!DX18)</f>
        <v xml:space="preserve"> </v>
      </c>
      <c r="K350" s="1228"/>
      <c r="L350" s="1228"/>
      <c r="M350" s="725"/>
      <c r="N350" s="1372"/>
    </row>
    <row r="351" spans="1:14" ht="22.5" customHeight="1">
      <c r="A351" s="1228" t="str">
        <f>IF(A!DV19=0," ",A!DV19)</f>
        <v xml:space="preserve"> </v>
      </c>
      <c r="B351" s="1228"/>
      <c r="C351" s="1228"/>
      <c r="D351" s="1339" t="str">
        <f>IF(A!DW19=0," ",A!DW19)</f>
        <v xml:space="preserve"> </v>
      </c>
      <c r="E351" s="1228"/>
      <c r="F351" s="1228"/>
      <c r="G351" s="1228"/>
      <c r="H351" s="1228"/>
      <c r="I351" s="1302"/>
      <c r="J351" s="1352" t="str">
        <f>IF(A!DX19=0," ",A!DX19)</f>
        <v xml:space="preserve"> </v>
      </c>
      <c r="K351" s="1228"/>
      <c r="L351" s="1228"/>
      <c r="M351" s="725"/>
      <c r="N351" s="1372"/>
    </row>
    <row r="352" spans="1:14" ht="22.5" customHeight="1">
      <c r="A352" s="1228" t="str">
        <f>IF(A!DV20=0," ",A!DV20)</f>
        <v xml:space="preserve"> </v>
      </c>
      <c r="B352" s="1228"/>
      <c r="C352" s="1228"/>
      <c r="D352" s="1339" t="str">
        <f>IF(A!DW20=0," ",A!DW20)</f>
        <v xml:space="preserve"> </v>
      </c>
      <c r="E352" s="1228"/>
      <c r="F352" s="1228"/>
      <c r="G352" s="1228"/>
      <c r="H352" s="1228"/>
      <c r="I352" s="1302"/>
      <c r="J352" s="1352" t="str">
        <f>IF(A!DX20=0," ",A!DX20)</f>
        <v xml:space="preserve"> </v>
      </c>
      <c r="K352" s="1228"/>
      <c r="L352" s="1228"/>
      <c r="M352" s="725"/>
      <c r="N352" s="1372"/>
    </row>
    <row r="353" spans="1:14" ht="22.5" customHeight="1">
      <c r="A353" s="1228" t="str">
        <f>IF(A!DV21=0," ",A!DV21)</f>
        <v xml:space="preserve"> </v>
      </c>
      <c r="B353" s="1228"/>
      <c r="C353" s="1228"/>
      <c r="D353" s="1339" t="str">
        <f>IF(A!DW21=0," ",A!DW21)</f>
        <v xml:space="preserve"> </v>
      </c>
      <c r="E353" s="1228"/>
      <c r="F353" s="1228"/>
      <c r="G353" s="1228"/>
      <c r="H353" s="1228"/>
      <c r="I353" s="1302"/>
      <c r="J353" s="1352" t="str">
        <f>IF(A!DX21=0," ",A!DX21)</f>
        <v xml:space="preserve"> </v>
      </c>
      <c r="K353" s="1228"/>
      <c r="L353" s="1228"/>
      <c r="M353" s="725"/>
      <c r="N353" s="1372"/>
    </row>
    <row r="354" spans="1:14" ht="22.5" customHeight="1">
      <c r="A354" s="1232" t="str">
        <f>IF(A!DV22=0," ",A!DV22)</f>
        <v xml:space="preserve"> </v>
      </c>
      <c r="B354" s="1232"/>
      <c r="C354" s="1232"/>
      <c r="D354" s="1342" t="str">
        <f>IF(A!DW22=0," ",A!DW22)</f>
        <v xml:space="preserve"> </v>
      </c>
      <c r="E354" s="1232"/>
      <c r="F354" s="1232"/>
      <c r="G354" s="1232"/>
      <c r="H354" s="1232"/>
      <c r="I354" s="1303"/>
      <c r="J354" s="1353" t="str">
        <f>IF(A!DX22=0," ",A!DX22)</f>
        <v xml:space="preserve"> </v>
      </c>
      <c r="K354" s="1232"/>
      <c r="L354" s="1232"/>
      <c r="M354" s="725"/>
      <c r="N354" s="1372"/>
    </row>
    <row r="355" spans="1:14" ht="22.5" customHeight="1">
      <c r="A355" s="1228"/>
      <c r="B355" s="1228"/>
      <c r="C355" s="1228"/>
      <c r="D355" s="1228"/>
      <c r="E355" s="1228"/>
      <c r="F355" s="1228"/>
      <c r="G355" s="1228"/>
      <c r="H355" s="1228"/>
      <c r="I355" s="1228"/>
      <c r="J355" s="1352"/>
      <c r="K355" s="1228"/>
      <c r="L355" s="1228"/>
      <c r="M355" s="725"/>
      <c r="N355" s="1372"/>
    </row>
    <row r="356" spans="1:14" ht="22.5" customHeight="1">
      <c r="A356" s="1234" t="str">
        <f>"- "&amp;N356&amp;" -"</f>
        <v>- 13 -</v>
      </c>
      <c r="B356" s="1234"/>
      <c r="C356" s="1234"/>
      <c r="D356" s="1234"/>
      <c r="E356" s="1234"/>
      <c r="F356" s="1234"/>
      <c r="G356" s="1234"/>
      <c r="H356" s="1234"/>
      <c r="I356" s="1234"/>
      <c r="J356" s="1234"/>
      <c r="K356" s="1234"/>
      <c r="L356" s="1234"/>
      <c r="M356" s="725">
        <v>1</v>
      </c>
      <c r="N356" s="1372">
        <f>IF(M356&gt;0,SUM(M$1:M356),0)</f>
        <v>13</v>
      </c>
    </row>
    <row r="357" spans="1:14" ht="22.5" customHeight="1">
      <c r="A357" s="1228"/>
      <c r="B357" s="1228"/>
      <c r="C357" s="1228"/>
      <c r="D357" s="1228"/>
      <c r="E357" s="1228"/>
      <c r="F357" s="1228"/>
      <c r="G357" s="1228"/>
      <c r="H357" s="1228"/>
      <c r="I357" s="1352"/>
      <c r="J357" s="1228"/>
      <c r="K357" s="1228"/>
      <c r="L357" s="1228"/>
      <c r="M357" s="725"/>
      <c r="N357" s="1372"/>
    </row>
    <row r="358" spans="1:14" ht="22.5" customHeight="1">
      <c r="A358" s="1228"/>
      <c r="B358" s="1228"/>
      <c r="C358" s="1228"/>
      <c r="D358" s="1228"/>
      <c r="E358" s="1228"/>
      <c r="F358" s="1228"/>
      <c r="G358" s="1228"/>
      <c r="H358" s="1228"/>
      <c r="I358" s="1352"/>
      <c r="J358" s="1228"/>
      <c r="K358" s="1228"/>
      <c r="L358" s="1228"/>
      <c r="M358" s="725"/>
      <c r="N358" s="1372"/>
    </row>
    <row r="359" spans="1:14" ht="22.5" customHeight="1">
      <c r="A359" s="1228"/>
      <c r="B359" s="1228" t="s">
        <v>2601</v>
      </c>
      <c r="C359" s="1228"/>
      <c r="D359" s="1228"/>
      <c r="E359" s="1228"/>
      <c r="F359" s="1228"/>
      <c r="G359" s="1228"/>
      <c r="H359" s="1228"/>
      <c r="I359" s="1228"/>
      <c r="J359" s="1228"/>
      <c r="K359" s="1228"/>
      <c r="L359" s="1228"/>
      <c r="M359" s="725"/>
      <c r="N359" s="1372"/>
    </row>
    <row r="360" spans="1:14" ht="22.5" customHeight="1">
      <c r="A360" s="1239" t="s">
        <v>1869</v>
      </c>
      <c r="B360" s="1239"/>
      <c r="C360" s="1239"/>
      <c r="D360" s="1297" t="s">
        <v>1870</v>
      </c>
      <c r="E360" s="1239"/>
      <c r="F360" s="1239"/>
      <c r="G360" s="1239"/>
      <c r="H360" s="1285"/>
      <c r="I360" s="1298"/>
      <c r="J360" s="1239" t="s">
        <v>336</v>
      </c>
      <c r="K360" s="1239"/>
      <c r="L360" s="1239"/>
      <c r="M360" s="725"/>
      <c r="N360" s="1372"/>
    </row>
    <row r="361" spans="1:14" ht="22.5" customHeight="1">
      <c r="A361" s="1225" t="str">
        <f>IF(A!DY11=0," ",A!DY11)</f>
        <v>นางสิริพิมพรรณ  เสยสูงเนิน</v>
      </c>
      <c r="B361" s="1225"/>
      <c r="C361" s="1225"/>
      <c r="D361" s="1339" t="str">
        <f>IF(A!DZ11=0," ",A!DZ11)</f>
        <v>รางวัลหนึ่งแสนครูดี สกสค.</v>
      </c>
      <c r="E361" s="1228"/>
      <c r="F361" s="1228"/>
      <c r="G361" s="1228"/>
      <c r="H361" s="1228"/>
      <c r="I361" s="1302"/>
      <c r="J361" s="1260" t="str">
        <f>IF(A!EA11=0," ",A!EA11)</f>
        <v>สพป.พะเยา เขต1</v>
      </c>
      <c r="K361" s="1225"/>
      <c r="L361" s="1225"/>
      <c r="M361" s="725"/>
      <c r="N361" s="1372"/>
    </row>
    <row r="362" spans="1:14" ht="22.5" customHeight="1">
      <c r="A362" s="1228" t="str">
        <f>IF(A!DY12=0," ",A!DY12)</f>
        <v>นางอัญชัญ  คำมาปัน</v>
      </c>
      <c r="B362" s="1228"/>
      <c r="C362" s="1228"/>
      <c r="D362" s="1339" t="str">
        <f>IF(A!DZ12=0," ",A!DZ12)</f>
        <v>รางวัลหนึ่งแสนครูดี สกสค.</v>
      </c>
      <c r="E362" s="1228"/>
      <c r="F362" s="1228"/>
      <c r="G362" s="1228"/>
      <c r="H362" s="1228"/>
      <c r="I362" s="1302"/>
      <c r="J362" s="1352" t="str">
        <f>IF(A!EA12=0," ",A!EA12)</f>
        <v>สพป.พะเยา เขต1</v>
      </c>
      <c r="K362" s="1228"/>
      <c r="L362" s="1228"/>
      <c r="M362" s="725"/>
      <c r="N362" s="1372"/>
    </row>
    <row r="363" spans="1:14" ht="22.5" customHeight="1">
      <c r="A363" s="1228" t="str">
        <f>IF(A!DY13=0," ",A!DY13)</f>
        <v xml:space="preserve"> </v>
      </c>
      <c r="B363" s="1228"/>
      <c r="C363" s="1228"/>
      <c r="D363" s="1339" t="str">
        <f>IF(A!DZ13=0," ",A!DZ13)</f>
        <v xml:space="preserve"> </v>
      </c>
      <c r="E363" s="1228"/>
      <c r="F363" s="1228"/>
      <c r="G363" s="1228"/>
      <c r="H363" s="1228"/>
      <c r="I363" s="1302"/>
      <c r="J363" s="1352" t="str">
        <f>IF(A!EA13=0," ",A!EA13)</f>
        <v xml:space="preserve"> </v>
      </c>
      <c r="K363" s="1228"/>
      <c r="L363" s="1228"/>
      <c r="M363" s="725"/>
      <c r="N363" s="1372"/>
    </row>
    <row r="364" spans="1:14" ht="22.5" customHeight="1">
      <c r="A364" s="1228" t="str">
        <f>IF(A!DY14=0," ",A!DY14)</f>
        <v xml:space="preserve"> </v>
      </c>
      <c r="B364" s="1228"/>
      <c r="C364" s="1228"/>
      <c r="D364" s="1339" t="str">
        <f>IF(A!DZ14=0," ",A!DZ14)</f>
        <v xml:space="preserve"> </v>
      </c>
      <c r="E364" s="1228"/>
      <c r="F364" s="1228"/>
      <c r="G364" s="1228"/>
      <c r="H364" s="1228"/>
      <c r="I364" s="1302"/>
      <c r="J364" s="1352" t="str">
        <f>IF(A!EA14=0," ",A!EA14)</f>
        <v xml:space="preserve"> </v>
      </c>
      <c r="K364" s="1228"/>
      <c r="L364" s="1228"/>
      <c r="M364" s="725"/>
      <c r="N364" s="1372"/>
    </row>
    <row r="365" spans="1:14" ht="22.5" customHeight="1">
      <c r="A365" s="1228" t="str">
        <f>IF(A!DY15=0," ",A!DY15)</f>
        <v xml:space="preserve"> </v>
      </c>
      <c r="B365" s="1228"/>
      <c r="C365" s="1228"/>
      <c r="D365" s="1339" t="str">
        <f>IF(A!DZ15=0," ",A!DZ15)</f>
        <v xml:space="preserve"> </v>
      </c>
      <c r="E365" s="1228"/>
      <c r="F365" s="1228"/>
      <c r="G365" s="1228"/>
      <c r="H365" s="1228"/>
      <c r="I365" s="1302"/>
      <c r="J365" s="1352" t="str">
        <f>IF(A!EA15=0," ",A!EA15)</f>
        <v xml:space="preserve"> </v>
      </c>
      <c r="K365" s="1228"/>
      <c r="L365" s="1228"/>
      <c r="M365" s="725"/>
      <c r="N365" s="1372"/>
    </row>
    <row r="366" spans="1:14" ht="22.5" customHeight="1">
      <c r="A366" s="1228" t="str">
        <f>IF(A!DY16=0," ",A!DY16)</f>
        <v xml:space="preserve"> </v>
      </c>
      <c r="B366" s="1228"/>
      <c r="C366" s="1228"/>
      <c r="D366" s="1339" t="str">
        <f>IF(A!DZ16=0," ",A!DZ16)</f>
        <v xml:space="preserve"> </v>
      </c>
      <c r="E366" s="1228"/>
      <c r="F366" s="1228"/>
      <c r="G366" s="1228"/>
      <c r="H366" s="1228"/>
      <c r="I366" s="1302"/>
      <c r="J366" s="1352" t="str">
        <f>IF(A!EA16=0," ",A!EA16)</f>
        <v xml:space="preserve"> </v>
      </c>
      <c r="K366" s="1228"/>
      <c r="L366" s="1228"/>
      <c r="M366" s="725"/>
      <c r="N366" s="1372"/>
    </row>
    <row r="367" spans="1:14" ht="22.5" customHeight="1">
      <c r="A367" s="1228" t="str">
        <f>IF(A!DY17=0," ",A!DY17)</f>
        <v xml:space="preserve"> </v>
      </c>
      <c r="B367" s="1228"/>
      <c r="C367" s="1228"/>
      <c r="D367" s="1339" t="str">
        <f>IF(A!DZ17=0," ",A!DZ17)</f>
        <v xml:space="preserve"> </v>
      </c>
      <c r="E367" s="1228"/>
      <c r="F367" s="1228"/>
      <c r="G367" s="1228"/>
      <c r="H367" s="1228"/>
      <c r="I367" s="1302"/>
      <c r="J367" s="1352" t="str">
        <f>IF(A!EA17=0," ",A!EA17)</f>
        <v xml:space="preserve"> </v>
      </c>
      <c r="K367" s="1228"/>
      <c r="L367" s="1228"/>
      <c r="M367" s="725"/>
      <c r="N367" s="1372"/>
    </row>
    <row r="368" spans="1:14" ht="22.5" customHeight="1">
      <c r="A368" s="1228" t="str">
        <f>IF(A!DY18=0," ",A!DY18)</f>
        <v xml:space="preserve"> </v>
      </c>
      <c r="B368" s="1228"/>
      <c r="C368" s="1228"/>
      <c r="D368" s="1339" t="str">
        <f>IF(A!DZ18=0," ",A!DZ18)</f>
        <v xml:space="preserve"> </v>
      </c>
      <c r="E368" s="1228"/>
      <c r="F368" s="1228"/>
      <c r="G368" s="1228"/>
      <c r="H368" s="1228"/>
      <c r="I368" s="1302"/>
      <c r="J368" s="1352" t="str">
        <f>IF(A!EA18=0," ",A!EA18)</f>
        <v xml:space="preserve"> </v>
      </c>
      <c r="K368" s="1228"/>
      <c r="L368" s="1228"/>
      <c r="M368" s="725"/>
      <c r="N368" s="1372"/>
    </row>
    <row r="369" spans="1:14" ht="22.5" customHeight="1">
      <c r="A369" s="1228" t="str">
        <f>IF(A!DY19=0," ",A!DY19)</f>
        <v xml:space="preserve"> </v>
      </c>
      <c r="B369" s="1228"/>
      <c r="C369" s="1228"/>
      <c r="D369" s="1339" t="str">
        <f>IF(A!DZ19=0," ",A!DZ19)</f>
        <v xml:space="preserve"> </v>
      </c>
      <c r="E369" s="1228"/>
      <c r="F369" s="1228"/>
      <c r="G369" s="1228"/>
      <c r="H369" s="1228"/>
      <c r="I369" s="1302"/>
      <c r="J369" s="1352" t="str">
        <f>IF(A!EA19=0," ",A!EA19)</f>
        <v xml:space="preserve"> </v>
      </c>
      <c r="K369" s="1228"/>
      <c r="L369" s="1228"/>
      <c r="M369" s="725"/>
      <c r="N369" s="1372"/>
    </row>
    <row r="370" spans="1:14" ht="22.5" customHeight="1">
      <c r="A370" s="1228" t="str">
        <f>IF(A!DY20=0," ",A!DY20)</f>
        <v xml:space="preserve"> </v>
      </c>
      <c r="B370" s="1228"/>
      <c r="C370" s="1228"/>
      <c r="D370" s="1339" t="str">
        <f>IF(A!DZ20=0," ",A!DZ20)</f>
        <v xml:space="preserve"> </v>
      </c>
      <c r="E370" s="1228"/>
      <c r="F370" s="1228"/>
      <c r="G370" s="1228"/>
      <c r="H370" s="1228"/>
      <c r="I370" s="1302"/>
      <c r="J370" s="1352" t="str">
        <f>IF(A!EA20=0," ",A!EA20)</f>
        <v xml:space="preserve"> </v>
      </c>
      <c r="K370" s="1228"/>
      <c r="L370" s="1228"/>
      <c r="M370" s="725"/>
      <c r="N370" s="1372"/>
    </row>
    <row r="371" spans="1:14" ht="22.5" customHeight="1">
      <c r="A371" s="1228" t="str">
        <f>IF(A!DY21=0," ",A!DY21)</f>
        <v xml:space="preserve"> </v>
      </c>
      <c r="B371" s="1228"/>
      <c r="C371" s="1228"/>
      <c r="D371" s="1339" t="str">
        <f>IF(A!DZ21=0," ",A!DZ21)</f>
        <v xml:space="preserve"> </v>
      </c>
      <c r="E371" s="1228"/>
      <c r="F371" s="1228"/>
      <c r="G371" s="1228"/>
      <c r="H371" s="1228"/>
      <c r="I371" s="1302"/>
      <c r="J371" s="1352" t="str">
        <f>IF(A!EA21=0," ",A!EA21)</f>
        <v xml:space="preserve"> </v>
      </c>
      <c r="K371" s="1228"/>
      <c r="L371" s="1228"/>
      <c r="M371" s="725"/>
      <c r="N371" s="1372"/>
    </row>
    <row r="372" spans="1:14" ht="22.5" customHeight="1">
      <c r="A372" s="1228" t="str">
        <f>IF(A!DY22=0," ",A!DY22)</f>
        <v xml:space="preserve"> </v>
      </c>
      <c r="B372" s="1228"/>
      <c r="C372" s="1228"/>
      <c r="D372" s="1339" t="str">
        <f>IF(A!DZ22=0," ",A!DZ22)</f>
        <v xml:space="preserve"> </v>
      </c>
      <c r="E372" s="1228"/>
      <c r="F372" s="1228"/>
      <c r="G372" s="1228"/>
      <c r="H372" s="1228"/>
      <c r="I372" s="1302"/>
      <c r="J372" s="1352" t="str">
        <f>IF(A!EA22=0," ",A!EA22)</f>
        <v xml:space="preserve"> </v>
      </c>
      <c r="K372" s="1228"/>
      <c r="L372" s="1228"/>
      <c r="M372" s="725"/>
      <c r="N372" s="1372"/>
    </row>
    <row r="373" spans="1:14" ht="22.5" customHeight="1">
      <c r="A373" s="1228" t="str">
        <f>IF(A!DY23=0," ",A!DY23)</f>
        <v xml:space="preserve"> </v>
      </c>
      <c r="B373" s="1228"/>
      <c r="C373" s="1228"/>
      <c r="D373" s="1339" t="str">
        <f>IF(A!DZ23=0," ",A!DZ23)</f>
        <v xml:space="preserve"> </v>
      </c>
      <c r="E373" s="1228"/>
      <c r="F373" s="1228"/>
      <c r="G373" s="1228"/>
      <c r="H373" s="1228"/>
      <c r="I373" s="1302"/>
      <c r="J373" s="1352" t="str">
        <f>IF(A!EA23=0," ",A!EA23)</f>
        <v xml:space="preserve"> </v>
      </c>
      <c r="K373" s="1228"/>
      <c r="L373" s="1228"/>
      <c r="M373" s="725"/>
      <c r="N373" s="1372"/>
    </row>
    <row r="374" spans="1:14" ht="22.5" customHeight="1">
      <c r="A374" s="1228" t="str">
        <f>IF(A!DY24=0," ",A!DY24)</f>
        <v xml:space="preserve"> </v>
      </c>
      <c r="B374" s="1228"/>
      <c r="C374" s="1228"/>
      <c r="D374" s="1339" t="str">
        <f>IF(A!DZ24=0," ",A!DZ24)</f>
        <v xml:space="preserve"> </v>
      </c>
      <c r="E374" s="1228"/>
      <c r="F374" s="1228"/>
      <c r="G374" s="1228"/>
      <c r="H374" s="1228"/>
      <c r="I374" s="1302"/>
      <c r="J374" s="1352" t="str">
        <f>IF(A!EA24=0," ",A!EA24)</f>
        <v xml:space="preserve"> </v>
      </c>
      <c r="K374" s="1228"/>
      <c r="L374" s="1228"/>
      <c r="M374" s="725"/>
      <c r="N374" s="1372"/>
    </row>
    <row r="375" spans="1:14" ht="22.5" customHeight="1">
      <c r="A375" s="1228" t="str">
        <f>IF(A!DY25=0," ",A!DY25)</f>
        <v xml:space="preserve"> </v>
      </c>
      <c r="B375" s="1228"/>
      <c r="C375" s="1228"/>
      <c r="D375" s="1339" t="str">
        <f>IF(A!DZ25=0," ",A!DZ25)</f>
        <v xml:space="preserve"> </v>
      </c>
      <c r="E375" s="1228"/>
      <c r="F375" s="1228"/>
      <c r="G375" s="1228"/>
      <c r="H375" s="1228"/>
      <c r="I375" s="1302"/>
      <c r="J375" s="1352" t="str">
        <f>IF(A!EA25=0," ",A!EA25)</f>
        <v xml:space="preserve"> </v>
      </c>
      <c r="K375" s="1228"/>
      <c r="L375" s="1228"/>
      <c r="M375" s="725"/>
      <c r="N375" s="1372"/>
    </row>
    <row r="376" spans="1:14" ht="22.5" customHeight="1">
      <c r="A376" s="1228" t="str">
        <f>IF(A!DY26=0," ",A!DY26)</f>
        <v xml:space="preserve"> </v>
      </c>
      <c r="B376" s="1228"/>
      <c r="C376" s="1228"/>
      <c r="D376" s="1339" t="str">
        <f>IF(A!DZ26=0," ",A!DZ26)</f>
        <v xml:space="preserve"> </v>
      </c>
      <c r="E376" s="1228"/>
      <c r="F376" s="1228"/>
      <c r="G376" s="1228"/>
      <c r="H376" s="1228"/>
      <c r="I376" s="1302"/>
      <c r="J376" s="1352" t="str">
        <f>IF(A!EA26=0," ",A!EA26)</f>
        <v xml:space="preserve"> </v>
      </c>
      <c r="K376" s="1228"/>
      <c r="L376" s="1228"/>
      <c r="M376" s="725"/>
      <c r="N376" s="1372"/>
    </row>
    <row r="377" spans="1:14" ht="22.5" customHeight="1">
      <c r="A377" s="1228" t="str">
        <f>IF(A!DY27=0," ",A!DY27)</f>
        <v xml:space="preserve"> </v>
      </c>
      <c r="B377" s="1228"/>
      <c r="C377" s="1228"/>
      <c r="D377" s="1339" t="str">
        <f>IF(A!DZ27=0," ",A!DZ27)</f>
        <v xml:space="preserve"> </v>
      </c>
      <c r="E377" s="1228"/>
      <c r="F377" s="1228"/>
      <c r="G377" s="1228"/>
      <c r="H377" s="1228"/>
      <c r="I377" s="1302"/>
      <c r="J377" s="1352" t="str">
        <f>IF(A!EA27=0," ",A!EA27)</f>
        <v xml:space="preserve"> </v>
      </c>
      <c r="K377" s="1228"/>
      <c r="L377" s="1228"/>
      <c r="M377" s="725"/>
      <c r="N377" s="1372"/>
    </row>
    <row r="378" spans="1:14" ht="22.5" customHeight="1">
      <c r="A378" s="1228" t="str">
        <f>IF(A!DY28=0," ",A!DY28)</f>
        <v xml:space="preserve"> </v>
      </c>
      <c r="B378" s="1228"/>
      <c r="C378" s="1228"/>
      <c r="D378" s="1339" t="str">
        <f>IF(A!DZ28=0," ",A!DZ28)</f>
        <v xml:space="preserve"> </v>
      </c>
      <c r="E378" s="1228"/>
      <c r="F378" s="1228"/>
      <c r="G378" s="1228"/>
      <c r="H378" s="1228"/>
      <c r="I378" s="1302"/>
      <c r="J378" s="1352" t="str">
        <f>IF(A!EA28=0," ",A!EA28)</f>
        <v xml:space="preserve"> </v>
      </c>
      <c r="K378" s="1228"/>
      <c r="L378" s="1228"/>
      <c r="M378" s="725"/>
      <c r="N378" s="1372"/>
    </row>
    <row r="379" spans="1:14" ht="22.5" customHeight="1">
      <c r="A379" s="1228" t="str">
        <f>IF(A!DY29=0," ",A!DY29)</f>
        <v xml:space="preserve"> </v>
      </c>
      <c r="B379" s="1228"/>
      <c r="C379" s="1228"/>
      <c r="D379" s="1339" t="str">
        <f>IF(A!DZ29=0," ",A!DZ29)</f>
        <v xml:space="preserve"> </v>
      </c>
      <c r="E379" s="1228"/>
      <c r="F379" s="1228"/>
      <c r="G379" s="1228"/>
      <c r="H379" s="1228"/>
      <c r="I379" s="1302"/>
      <c r="J379" s="1352" t="str">
        <f>IF(A!EA29=0," ",A!EA29)</f>
        <v xml:space="preserve"> </v>
      </c>
      <c r="K379" s="1228"/>
      <c r="L379" s="1228"/>
      <c r="M379" s="725"/>
      <c r="N379" s="1372"/>
    </row>
    <row r="380" spans="1:14" ht="22.5" customHeight="1">
      <c r="A380" s="1228" t="str">
        <f>IF(A!DY30=0," ",A!DY30)</f>
        <v xml:space="preserve"> </v>
      </c>
      <c r="B380" s="1228"/>
      <c r="C380" s="1228"/>
      <c r="D380" s="1339" t="str">
        <f>IF(A!DZ30=0," ",A!DZ30)</f>
        <v xml:space="preserve"> </v>
      </c>
      <c r="E380" s="1228"/>
      <c r="F380" s="1228"/>
      <c r="G380" s="1228"/>
      <c r="H380" s="1228"/>
      <c r="I380" s="1302"/>
      <c r="J380" s="1352" t="str">
        <f>IF(A!EA30=0," ",A!EA30)</f>
        <v xml:space="preserve"> </v>
      </c>
      <c r="K380" s="1228"/>
      <c r="L380" s="1228"/>
      <c r="M380" s="725"/>
      <c r="N380" s="1372"/>
    </row>
    <row r="381" spans="1:14" ht="22.5" customHeight="1">
      <c r="A381" s="1232"/>
      <c r="B381" s="1232"/>
      <c r="C381" s="1232"/>
      <c r="D381" s="1342"/>
      <c r="E381" s="1232"/>
      <c r="F381" s="1232"/>
      <c r="G381" s="1232"/>
      <c r="H381" s="1232"/>
      <c r="I381" s="1303"/>
      <c r="J381" s="1353"/>
      <c r="K381" s="1232"/>
      <c r="L381" s="1232"/>
      <c r="M381" s="725"/>
      <c r="N381" s="1372"/>
    </row>
    <row r="382" spans="1:14" ht="22.5" customHeight="1">
      <c r="A382" s="1225"/>
      <c r="B382" s="1225"/>
      <c r="C382" s="1225"/>
      <c r="D382" s="1225"/>
      <c r="E382" s="1225"/>
      <c r="F382" s="1225"/>
      <c r="G382" s="1225"/>
      <c r="H382" s="1225"/>
      <c r="I382" s="1225"/>
      <c r="J382" s="1260"/>
      <c r="K382" s="1225"/>
      <c r="L382" s="1225"/>
      <c r="M382" s="725"/>
      <c r="N382" s="1372"/>
    </row>
    <row r="383" spans="1:14" ht="22.5" customHeight="1">
      <c r="A383" s="1228"/>
      <c r="B383" s="1228"/>
      <c r="C383" s="1228"/>
      <c r="D383" s="1228"/>
      <c r="E383" s="1228"/>
      <c r="F383" s="1228"/>
      <c r="G383" s="1228"/>
      <c r="H383" s="1228"/>
      <c r="I383" s="1228"/>
      <c r="J383" s="1352"/>
      <c r="K383" s="1228"/>
      <c r="L383" s="1228"/>
      <c r="M383" s="725"/>
      <c r="N383" s="1372"/>
    </row>
    <row r="384" spans="1:14" ht="22.5" customHeight="1">
      <c r="A384" s="1228"/>
      <c r="B384" s="1228"/>
      <c r="C384" s="1228"/>
      <c r="D384" s="1228"/>
      <c r="E384" s="1228"/>
      <c r="F384" s="1228"/>
      <c r="G384" s="1228"/>
      <c r="H384" s="1228"/>
      <c r="I384" s="1228"/>
      <c r="J384" s="1352"/>
      <c r="K384" s="1228"/>
      <c r="L384" s="1228"/>
      <c r="M384" s="725"/>
      <c r="N384" s="1372"/>
    </row>
    <row r="385" spans="1:14" ht="22.5" customHeight="1">
      <c r="A385" s="1228"/>
      <c r="B385" s="1228"/>
      <c r="C385" s="1228"/>
      <c r="D385" s="1228"/>
      <c r="E385" s="1228"/>
      <c r="F385" s="1228"/>
      <c r="G385" s="1228"/>
      <c r="H385" s="1228"/>
      <c r="I385" s="1228"/>
      <c r="J385" s="1352"/>
      <c r="K385" s="1228"/>
      <c r="L385" s="1228"/>
      <c r="M385" s="725"/>
      <c r="N385" s="1372"/>
    </row>
    <row r="386" spans="1:14" ht="22.5" customHeight="1">
      <c r="A386" s="1228"/>
      <c r="B386" s="1228"/>
      <c r="C386" s="1228"/>
      <c r="D386" s="1228"/>
      <c r="E386" s="1228"/>
      <c r="F386" s="1228"/>
      <c r="G386" s="1228"/>
      <c r="H386" s="1228"/>
      <c r="I386" s="1228"/>
      <c r="J386" s="1352"/>
      <c r="K386" s="1228"/>
      <c r="L386" s="1228"/>
      <c r="M386" s="725"/>
      <c r="N386" s="1372"/>
    </row>
    <row r="387" spans="1:14" ht="22.5" customHeight="1">
      <c r="A387" s="1228"/>
      <c r="B387" s="1228"/>
      <c r="C387" s="1228"/>
      <c r="D387" s="1228"/>
      <c r="E387" s="1228"/>
      <c r="F387" s="1228"/>
      <c r="G387" s="1228"/>
      <c r="H387" s="1228"/>
      <c r="I387" s="1228"/>
      <c r="J387" s="1352"/>
      <c r="K387" s="1228"/>
      <c r="L387" s="1228"/>
      <c r="M387" s="725"/>
      <c r="N387" s="1372"/>
    </row>
    <row r="388" spans="1:14" ht="22.5" customHeight="1">
      <c r="A388" s="1228"/>
      <c r="B388" s="1228"/>
      <c r="C388" s="1228"/>
      <c r="D388" s="1228"/>
      <c r="E388" s="1228"/>
      <c r="F388" s="1228"/>
      <c r="G388" s="1228"/>
      <c r="H388" s="1228"/>
      <c r="I388" s="1228"/>
      <c r="J388" s="1352"/>
      <c r="K388" s="1228"/>
      <c r="L388" s="1228"/>
      <c r="M388" s="725"/>
      <c r="N388" s="1372"/>
    </row>
    <row r="389" spans="1:14" ht="22.5" customHeight="1">
      <c r="A389" s="1228" t="str">
        <f>IF(A!DY22=0," ",A!DY22)</f>
        <v xml:space="preserve"> </v>
      </c>
      <c r="B389" s="1228"/>
      <c r="C389" s="1228"/>
      <c r="D389" s="1228" t="str">
        <f>IF(A!DZ22=0," ",A!DZ22)</f>
        <v xml:space="preserve"> </v>
      </c>
      <c r="E389" s="1228"/>
      <c r="F389" s="1228"/>
      <c r="G389" s="1228"/>
      <c r="H389" s="1228"/>
      <c r="I389" s="1228"/>
      <c r="J389" s="1352" t="str">
        <f>IF(A!EA22=0," ",A!EA22)</f>
        <v xml:space="preserve"> </v>
      </c>
      <c r="K389" s="1228"/>
      <c r="L389" s="1228"/>
      <c r="M389" s="725"/>
      <c r="N389" s="1372"/>
    </row>
    <row r="390" spans="1:14" ht="22.5" customHeight="1">
      <c r="A390" s="1234" t="str">
        <f>"- "&amp;N390&amp;" -"</f>
        <v>- 14 -</v>
      </c>
      <c r="B390" s="1234"/>
      <c r="C390" s="1234"/>
      <c r="D390" s="1234"/>
      <c r="E390" s="1234"/>
      <c r="F390" s="1234"/>
      <c r="G390" s="1234"/>
      <c r="H390" s="1234"/>
      <c r="I390" s="1234"/>
      <c r="J390" s="1234"/>
      <c r="K390" s="1234"/>
      <c r="L390" s="1234"/>
      <c r="M390" s="725">
        <v>1</v>
      </c>
      <c r="N390" s="1372">
        <f>IF(M390&gt;0,SUM(M$1:M390),0)</f>
        <v>14</v>
      </c>
    </row>
    <row r="391" spans="1:14" ht="22.5" customHeight="1">
      <c r="A391" s="1228"/>
      <c r="B391" s="1228"/>
      <c r="C391" s="1228"/>
      <c r="D391" s="1228"/>
      <c r="E391" s="1228"/>
      <c r="F391" s="1228"/>
      <c r="G391" s="1228"/>
      <c r="H391" s="1228"/>
      <c r="I391" s="1228"/>
      <c r="J391" s="1228"/>
      <c r="K391" s="1228"/>
      <c r="L391" s="1228"/>
      <c r="M391" s="725"/>
      <c r="N391" s="1372"/>
    </row>
    <row r="392" spans="1:14" ht="22.5" customHeight="1">
      <c r="A392" s="1228"/>
      <c r="B392" s="1228"/>
      <c r="C392" s="1228"/>
      <c r="D392" s="1228"/>
      <c r="E392" s="1228"/>
      <c r="F392" s="1228"/>
      <c r="G392" s="1228"/>
      <c r="H392" s="1228"/>
      <c r="I392" s="1228"/>
      <c r="J392" s="1228"/>
      <c r="K392" s="1228"/>
      <c r="L392" s="1228"/>
      <c r="M392" s="725"/>
      <c r="N392" s="1372"/>
    </row>
    <row r="393" spans="1:14" ht="22.5" customHeight="1">
      <c r="A393" s="1228"/>
      <c r="B393" s="1228" t="s">
        <v>2602</v>
      </c>
      <c r="C393" s="1228"/>
      <c r="D393" s="1228"/>
      <c r="E393" s="1228"/>
      <c r="F393" s="1228"/>
      <c r="G393" s="1228"/>
      <c r="H393" s="1228"/>
      <c r="I393" s="1228"/>
      <c r="J393" s="1228"/>
      <c r="K393" s="1228"/>
      <c r="L393" s="1228"/>
      <c r="M393" s="725"/>
      <c r="N393" s="1372"/>
    </row>
    <row r="394" spans="1:14" ht="22.5" customHeight="1">
      <c r="A394" s="1239" t="s">
        <v>1869</v>
      </c>
      <c r="B394" s="1239"/>
      <c r="C394" s="1239"/>
      <c r="D394" s="1239"/>
      <c r="E394" s="1297" t="s">
        <v>1870</v>
      </c>
      <c r="F394" s="1239"/>
      <c r="G394" s="1239"/>
      <c r="H394" s="1239"/>
      <c r="I394" s="1298"/>
      <c r="J394" s="1239" t="s">
        <v>336</v>
      </c>
      <c r="K394" s="1239"/>
      <c r="L394" s="1239"/>
      <c r="M394" s="725"/>
      <c r="N394" s="1372"/>
    </row>
    <row r="395" spans="1:14" ht="22.5" customHeight="1">
      <c r="A395" s="1225" t="str">
        <f>IF(A!EB11=0," ",A!EB11)</f>
        <v>1.เด็กหญิงบุญญาพร  เรืองยศ</v>
      </c>
      <c r="B395" s="1225"/>
      <c r="C395" s="1225"/>
      <c r="D395" s="1225"/>
      <c r="E395" s="1347" t="str">
        <f>IF(A!EC11=0," ",A!EC11)</f>
        <v>เหรียญทอง กิจกรรมการเล่านิทานประกอบสื่อ</v>
      </c>
      <c r="F395" s="1225"/>
      <c r="G395" s="1225"/>
      <c r="H395" s="1225"/>
      <c r="I395" s="1300"/>
      <c r="J395" s="1260" t="str">
        <f>IF(A!ED11=0," ",A!ED11)</f>
        <v>สพฐ.</v>
      </c>
      <c r="K395" s="1225"/>
      <c r="L395" s="1225"/>
      <c r="M395" s="725"/>
      <c r="N395" s="1372"/>
    </row>
    <row r="396" spans="1:14" ht="22.5" customHeight="1">
      <c r="A396" s="1228" t="str">
        <f>IF(A!EB12=0," ",A!EB12)</f>
        <v xml:space="preserve"> </v>
      </c>
      <c r="B396" s="1228"/>
      <c r="C396" s="1228"/>
      <c r="D396" s="1228"/>
      <c r="E396" s="1348" t="str">
        <f>IF(A!EC12=0," ",A!EC12)</f>
        <v xml:space="preserve">ปฐมวัย งานศิลปหัตกรรมนักเรียนภาคเหนือ </v>
      </c>
      <c r="F396" s="1228"/>
      <c r="G396" s="1228"/>
      <c r="H396" s="1228"/>
      <c r="I396" s="1302"/>
      <c r="J396" s="1352" t="str">
        <f>IF(A!ED12=0," ",A!ED12)</f>
        <v xml:space="preserve"> </v>
      </c>
      <c r="K396" s="1228"/>
      <c r="L396" s="1228"/>
      <c r="M396" s="725"/>
      <c r="N396" s="1372"/>
    </row>
    <row r="397" spans="1:14" ht="22.5" customHeight="1">
      <c r="A397" s="1228" t="str">
        <f>IF(A!EB13=0," ",A!EB13)</f>
        <v xml:space="preserve"> </v>
      </c>
      <c r="B397" s="1228"/>
      <c r="C397" s="1228"/>
      <c r="D397" s="1228"/>
      <c r="E397" s="1348" t="str">
        <f>IF(A!EC13=0," ",A!EC13)</f>
        <v>ครั้งที่64  จังหวัดแพร่ ประจำปีการศึกษา</v>
      </c>
      <c r="F397" s="1228"/>
      <c r="G397" s="1228"/>
      <c r="H397" s="1228"/>
      <c r="I397" s="1302"/>
      <c r="J397" s="1352" t="str">
        <f>IF(A!ED13=0," ",A!ED13)</f>
        <v xml:space="preserve"> </v>
      </c>
      <c r="K397" s="1228"/>
      <c r="L397" s="1228"/>
      <c r="M397" s="725"/>
      <c r="N397" s="1372"/>
    </row>
    <row r="398" spans="1:14" ht="22.5" customHeight="1">
      <c r="A398" s="1228" t="str">
        <f>IF(A!EB14=0," ",A!EB14)</f>
        <v xml:space="preserve"> </v>
      </c>
      <c r="B398" s="1228"/>
      <c r="C398" s="1228"/>
      <c r="D398" s="1228"/>
      <c r="E398" s="1348" t="str">
        <f>IF(A!EC14=0," ",A!EC14)</f>
        <v>2557</v>
      </c>
      <c r="F398" s="1228"/>
      <c r="G398" s="1228"/>
      <c r="H398" s="1228"/>
      <c r="I398" s="1302"/>
      <c r="J398" s="1352" t="str">
        <f>IF(A!ED14=0," ",A!ED14)</f>
        <v xml:space="preserve"> </v>
      </c>
      <c r="K398" s="1228"/>
      <c r="L398" s="1228"/>
      <c r="M398" s="725"/>
      <c r="N398" s="1372"/>
    </row>
    <row r="399" spans="1:14" ht="22.5" customHeight="1">
      <c r="A399" s="1228" t="str">
        <f>IF(A!EB15=0," ",A!EB15)</f>
        <v>2.เด็กชายนิตชคุณ  ทวีสกุล</v>
      </c>
      <c r="B399" s="1228"/>
      <c r="C399" s="1228"/>
      <c r="D399" s="1228"/>
      <c r="E399" s="1348" t="str">
        <f>IF(A!EC15=0," ",A!EC15)</f>
        <v xml:space="preserve">การแข่งขันเทควันโดนครเชียงใหม่ </v>
      </c>
      <c r="F399" s="1228"/>
      <c r="G399" s="1228"/>
      <c r="H399" s="1228"/>
      <c r="I399" s="1302"/>
      <c r="J399" s="1352" t="str">
        <f>IF(A!ED15=0," ",A!ED15)</f>
        <v>เทศบาลนครเชียงใหม่</v>
      </c>
      <c r="K399" s="1228"/>
      <c r="L399" s="1228"/>
      <c r="M399" s="725"/>
      <c r="N399" s="1372"/>
    </row>
    <row r="400" spans="1:14" ht="22.5" customHeight="1">
      <c r="A400" s="1228" t="str">
        <f>IF(A!EB16=0," ",A!EB16)</f>
        <v xml:space="preserve"> </v>
      </c>
      <c r="B400" s="1228"/>
      <c r="C400" s="1228"/>
      <c r="D400" s="1228"/>
      <c r="E400" s="1348" t="str">
        <f>IF(A!EC16=0," ",A!EC16)</f>
        <v>โอเพ่นครั้งที่1</v>
      </c>
      <c r="F400" s="1228"/>
      <c r="G400" s="1228"/>
      <c r="H400" s="1228"/>
      <c r="I400" s="1302"/>
      <c r="J400" s="1352" t="str">
        <f>IF(A!ED16=0," ",A!ED16)</f>
        <v xml:space="preserve"> </v>
      </c>
      <c r="K400" s="1228"/>
      <c r="L400" s="1228"/>
      <c r="M400" s="725"/>
      <c r="N400" s="1372"/>
    </row>
    <row r="401" spans="1:14" ht="22.5" customHeight="1">
      <c r="A401" s="1228" t="str">
        <f>IF(A!EB17=0," ",A!EB17)</f>
        <v xml:space="preserve"> </v>
      </c>
      <c r="B401" s="1228"/>
      <c r="C401" s="1228"/>
      <c r="D401" s="1228"/>
      <c r="E401" s="1348" t="str">
        <f>IF(A!EC17=0," ",A!EC17)</f>
        <v>รางวัลชนะเลิศ อันดับที่2 ประเภทยุวชน</v>
      </c>
      <c r="F401" s="1228"/>
      <c r="G401" s="1228"/>
      <c r="H401" s="1228"/>
      <c r="I401" s="1302"/>
      <c r="J401" s="1352" t="str">
        <f>IF(A!ED17=0," ",A!ED17)</f>
        <v xml:space="preserve"> </v>
      </c>
      <c r="K401" s="1228"/>
      <c r="L401" s="1228"/>
      <c r="M401" s="725"/>
      <c r="N401" s="1372"/>
    </row>
    <row r="402" spans="1:14" ht="22.5" customHeight="1">
      <c r="A402" s="1228" t="str">
        <f>IF(A!EB18=0," ",A!EB18)</f>
        <v xml:space="preserve"> </v>
      </c>
      <c r="B402" s="1228"/>
      <c r="C402" s="1228"/>
      <c r="D402" s="1228"/>
      <c r="E402" s="1348" t="str">
        <f>IF(A!EC18=0," ",A!EC18)</f>
        <v>ชาย6ปี รุ่นBนน.18กก.แต่ไม่เกิน20กก.</v>
      </c>
      <c r="F402" s="1228"/>
      <c r="G402" s="1228"/>
      <c r="H402" s="1228"/>
      <c r="I402" s="1302"/>
      <c r="J402" s="1352" t="str">
        <f>IF(A!ED18=0," ",A!ED18)</f>
        <v xml:space="preserve"> </v>
      </c>
      <c r="K402" s="1228"/>
      <c r="L402" s="1228"/>
      <c r="M402" s="725"/>
      <c r="N402" s="1372"/>
    </row>
    <row r="403" spans="1:14" ht="22.5" customHeight="1">
      <c r="A403" s="1228" t="str">
        <f>IF(A!EB19=0," ",A!EB19)</f>
        <v>3.เด็กชายปกป้อง สุขไชยสงค์</v>
      </c>
      <c r="B403" s="1228"/>
      <c r="C403" s="1228"/>
      <c r="D403" s="1228"/>
      <c r="E403" s="1348" t="str">
        <f>IF(A!EC19=0," ",A!EC19)</f>
        <v>กิจกรรม การปั้นดินน้ำมัน ระดับชั้นปฐมวัย</v>
      </c>
      <c r="F403" s="1228"/>
      <c r="G403" s="1228"/>
      <c r="H403" s="1228"/>
      <c r="I403" s="1302"/>
      <c r="J403" s="1352" t="str">
        <f>IF(A!ED19=0," ",A!ED19)</f>
        <v>สพป.พะเยาเขต1</v>
      </c>
      <c r="K403" s="1228"/>
      <c r="L403" s="1228"/>
      <c r="M403" s="725"/>
      <c r="N403" s="1372"/>
    </row>
    <row r="404" spans="1:14" ht="22.5" customHeight="1">
      <c r="A404" s="1228" t="str">
        <f>IF(A!EB20=0," ",A!EB20)</f>
        <v xml:space="preserve"> </v>
      </c>
      <c r="B404" s="1228"/>
      <c r="C404" s="1228"/>
      <c r="D404" s="1228"/>
      <c r="E404" s="1348" t="str">
        <f>IF(A!EC20=0," ",A!EC20)</f>
        <v>ได้รับรางวัลระดับเหรียญทอง</v>
      </c>
      <c r="F404" s="1228"/>
      <c r="G404" s="1228"/>
      <c r="H404" s="1228"/>
      <c r="I404" s="1302"/>
      <c r="J404" s="1352" t="str">
        <f>IF(A!ED20=0," ",A!ED20)</f>
        <v xml:space="preserve"> </v>
      </c>
      <c r="K404" s="1228"/>
      <c r="L404" s="1228"/>
      <c r="M404" s="725"/>
      <c r="N404" s="1372"/>
    </row>
    <row r="405" spans="1:14" ht="22.5" customHeight="1">
      <c r="A405" s="1228" t="str">
        <f>IF(A!EB21=0," ",A!EB21)</f>
        <v>4.เด็กหญิงพชรวีร์  วงศ์ไชย</v>
      </c>
      <c r="B405" s="1228"/>
      <c r="C405" s="1228"/>
      <c r="D405" s="1228"/>
      <c r="E405" s="1348" t="str">
        <f>IF(A!EC21=0," ",A!EC21)</f>
        <v>กิจกรรม การปั้นดินน้ำมัน ระดับชั้นปฐมวัย</v>
      </c>
      <c r="F405" s="1228"/>
      <c r="G405" s="1228"/>
      <c r="H405" s="1228"/>
      <c r="I405" s="1302"/>
      <c r="J405" s="1352" t="str">
        <f>IF(A!ED21=0," ",A!ED21)</f>
        <v>สพป.พะเยาเขต1</v>
      </c>
      <c r="K405" s="1228"/>
      <c r="L405" s="1228"/>
      <c r="M405" s="725"/>
      <c r="N405" s="1372"/>
    </row>
    <row r="406" spans="1:14" ht="22.5" customHeight="1">
      <c r="A406" s="1228" t="str">
        <f>IF(A!EB22=0," ",A!EB22)</f>
        <v xml:space="preserve"> </v>
      </c>
      <c r="B406" s="1228"/>
      <c r="C406" s="1228"/>
      <c r="D406" s="1228"/>
      <c r="E406" s="1348" t="str">
        <f>IF(A!EC22=0," ",A!EC22)</f>
        <v>ได้รับรางวัลระดับเหรียญทอง</v>
      </c>
      <c r="F406" s="1228"/>
      <c r="G406" s="1228"/>
      <c r="H406" s="1228"/>
      <c r="I406" s="1302"/>
      <c r="J406" s="1352" t="str">
        <f>IF(A!ED22=0," ",A!ED22)</f>
        <v xml:space="preserve"> </v>
      </c>
      <c r="K406" s="1228"/>
      <c r="L406" s="1228"/>
      <c r="M406" s="725"/>
      <c r="N406" s="1372"/>
    </row>
    <row r="407" spans="1:14" ht="22.5" customHeight="1">
      <c r="A407" s="1228" t="str">
        <f>IF(A!EB23=0," ",A!EB23)</f>
        <v>5.เด็กหญิงพิรญาณ์  อ้อยหวาน</v>
      </c>
      <c r="B407" s="1228"/>
      <c r="C407" s="1228"/>
      <c r="D407" s="1228"/>
      <c r="E407" s="1348" t="str">
        <f>IF(A!EC23=0," ",A!EC23)</f>
        <v>กิจกรรม การปั้นดินน้ำมัน ระดับชั้นปฐมวัย</v>
      </c>
      <c r="F407" s="1228"/>
      <c r="G407" s="1228"/>
      <c r="H407" s="1228"/>
      <c r="I407" s="1302"/>
      <c r="J407" s="1352" t="str">
        <f>IF(A!ED23=0," ",A!ED23)</f>
        <v>สพป.พะเยาเขต1</v>
      </c>
      <c r="K407" s="1228"/>
      <c r="L407" s="1228"/>
      <c r="M407" s="725"/>
      <c r="N407" s="1372"/>
    </row>
    <row r="408" spans="1:14" ht="22.5" customHeight="1">
      <c r="A408" s="1228" t="str">
        <f>IF(A!EB24=0," ",A!EB24)</f>
        <v xml:space="preserve"> </v>
      </c>
      <c r="B408" s="1228"/>
      <c r="C408" s="1228"/>
      <c r="D408" s="1228"/>
      <c r="E408" s="1348" t="str">
        <f>IF(A!EC24=0," ",A!EC24)</f>
        <v>ได้รับรางวัลระดับเหรียญทอง</v>
      </c>
      <c r="F408" s="1228"/>
      <c r="G408" s="1228"/>
      <c r="H408" s="1228"/>
      <c r="I408" s="1302"/>
      <c r="J408" s="1352" t="str">
        <f>IF(A!ED24=0," ",A!ED24)</f>
        <v xml:space="preserve"> </v>
      </c>
      <c r="K408" s="1228"/>
      <c r="L408" s="1228"/>
      <c r="M408" s="725"/>
      <c r="N408" s="1372"/>
    </row>
    <row r="409" spans="1:14" ht="22.5" customHeight="1">
      <c r="A409" s="1228" t="str">
        <f>IF(A!EB25=0," ",A!EB25)</f>
        <v>6.เด็กหญิงภัทรพร  ลำน้อย</v>
      </c>
      <c r="B409" s="1228"/>
      <c r="C409" s="1228"/>
      <c r="D409" s="1228"/>
      <c r="E409" s="1348" t="str">
        <f>IF(A!EC25=0," ",A!EC25)</f>
        <v xml:space="preserve">การแข่งขันเทควันโดเชียงรายโอเพ่น 2014 </v>
      </c>
      <c r="F409" s="1228"/>
      <c r="G409" s="1228"/>
      <c r="H409" s="1228"/>
      <c r="I409" s="1302"/>
      <c r="J409" s="1352" t="str">
        <f>IF(A!ED25=0," ",A!ED25)</f>
        <v>สมาคกีฬาจังหวัดเชียงราย</v>
      </c>
      <c r="K409" s="1228"/>
      <c r="L409" s="1228"/>
      <c r="M409" s="725"/>
      <c r="N409" s="1372"/>
    </row>
    <row r="410" spans="1:14" ht="22.5" customHeight="1">
      <c r="A410" s="1228" t="str">
        <f>IF(A!EB26=0," ",A!EB26)</f>
        <v xml:space="preserve"> </v>
      </c>
      <c r="B410" s="1228"/>
      <c r="C410" s="1228"/>
      <c r="D410" s="1228"/>
      <c r="E410" s="1348" t="str">
        <f>IF(A!EC26=0," ",A!EC26)</f>
        <v>ได้รับรางวัลชนะเลิศ</v>
      </c>
      <c r="F410" s="1228"/>
      <c r="G410" s="1228"/>
      <c r="H410" s="1228"/>
      <c r="I410" s="1302"/>
      <c r="J410" s="1352" t="str">
        <f>IF(A!ED26=0," ",A!ED26)</f>
        <v xml:space="preserve"> </v>
      </c>
      <c r="K410" s="1228"/>
      <c r="L410" s="1228"/>
      <c r="M410" s="725"/>
      <c r="N410" s="1372"/>
    </row>
    <row r="411" spans="1:14" ht="22.5" customHeight="1">
      <c r="A411" s="1228" t="str">
        <f>IF(A!EB27=0," ",A!EB27)</f>
        <v>7.เด็กหญิงนวรันต์  จำรัส</v>
      </c>
      <c r="B411" s="1228"/>
      <c r="C411" s="1228"/>
      <c r="D411" s="1228"/>
      <c r="E411" s="1348" t="str">
        <f>IF(A!EC27=0," ",A!EC27)</f>
        <v>การแข่งขันว่ายน้ำอำเภอฝางต้านภัยยาเสพติด</v>
      </c>
      <c r="F411" s="1228"/>
      <c r="G411" s="1228"/>
      <c r="H411" s="1228"/>
      <c r="I411" s="1302"/>
      <c r="J411" s="1352" t="str">
        <f>IF(A!ED27=0," ",A!ED27)</f>
        <v xml:space="preserve"> </v>
      </c>
      <c r="K411" s="1228"/>
      <c r="L411" s="1228"/>
      <c r="M411" s="725"/>
      <c r="N411" s="1372"/>
    </row>
    <row r="412" spans="1:14" ht="22.5" customHeight="1">
      <c r="A412" s="1228" t="str">
        <f>IF(A!EB28=0," ",A!EB28)</f>
        <v xml:space="preserve"> </v>
      </c>
      <c r="B412" s="1228"/>
      <c r="C412" s="1228"/>
      <c r="D412" s="1228"/>
      <c r="E412" s="1348" t="str">
        <f>IF(A!EC28=0," ",A!EC28)</f>
        <v>ชิงแชมป์ภาคเหนือ รอบคัดเลือก</v>
      </c>
      <c r="F412" s="1228"/>
      <c r="G412" s="1228"/>
      <c r="H412" s="1228"/>
      <c r="I412" s="1302"/>
      <c r="J412" s="1352" t="str">
        <f>IF(A!ED28=0," ",A!ED28)</f>
        <v>องค์การบริหารส่วน</v>
      </c>
      <c r="K412" s="1228"/>
      <c r="L412" s="1228"/>
      <c r="M412" s="725"/>
      <c r="N412" s="1372"/>
    </row>
    <row r="413" spans="1:14" ht="22.5" customHeight="1">
      <c r="A413" s="1228" t="str">
        <f>IF(A!EB29=0," ",A!EB29)</f>
        <v xml:space="preserve"> </v>
      </c>
      <c r="B413" s="1228"/>
      <c r="C413" s="1228"/>
      <c r="D413" s="1228"/>
      <c r="E413" s="1348" t="str">
        <f>IF(A!EC29=0," ",A!EC29)</f>
        <v xml:space="preserve"> </v>
      </c>
      <c r="F413" s="1228"/>
      <c r="G413" s="1228"/>
      <c r="H413" s="1228"/>
      <c r="I413" s="1302"/>
      <c r="J413" s="1352" t="str">
        <f>IF(A!ED29=0," ",A!ED29)</f>
        <v>จังหวัดเชียงใหม่</v>
      </c>
      <c r="K413" s="1228"/>
      <c r="L413" s="1228"/>
      <c r="M413" s="725"/>
      <c r="N413" s="1372"/>
    </row>
    <row r="414" spans="1:14" ht="22.5" customHeight="1">
      <c r="A414" s="1228" t="str">
        <f>IF(A!EB30=0," ",A!EB30)</f>
        <v xml:space="preserve"> </v>
      </c>
      <c r="B414" s="1228"/>
      <c r="C414" s="1228"/>
      <c r="D414" s="1228"/>
      <c r="E414" s="1348" t="str">
        <f>IF(A!EC30=0," ",A!EC30)</f>
        <v xml:space="preserve"> </v>
      </c>
      <c r="F414" s="1228"/>
      <c r="G414" s="1228"/>
      <c r="H414" s="1228"/>
      <c r="I414" s="1302"/>
      <c r="J414" s="1352" t="str">
        <f>IF(A!ED30=0," ",A!ED30)</f>
        <v xml:space="preserve"> </v>
      </c>
      <c r="K414" s="1228"/>
      <c r="L414" s="1228"/>
      <c r="M414" s="725"/>
      <c r="N414" s="1372"/>
    </row>
    <row r="415" spans="1:14" ht="22.5" customHeight="1">
      <c r="A415" s="1993" t="str">
        <f>IF(A!EE11=0," ",A!EE11)</f>
        <v>8.เด็กหญิงนรมน พรหมโลก</v>
      </c>
      <c r="B415" s="1228"/>
      <c r="C415" s="1228"/>
      <c r="D415" s="1228"/>
      <c r="E415" s="1348" t="str">
        <f>IF(A!EF11=0," ",A!EF11)</f>
        <v>การแข่งขันว่ายน้ำ ช่อแฮสวิมมิ่งเกมส์ฝ่า</v>
      </c>
      <c r="F415" s="1228"/>
      <c r="G415" s="1228"/>
      <c r="H415" s="1228"/>
      <c r="I415" s="1302"/>
      <c r="J415" s="1352" t="str">
        <f>IF(A!EG11=0," ",A!EG11)</f>
        <v>สมาคมกีฬาคมจังหวัด</v>
      </c>
      <c r="K415" s="1228"/>
      <c r="L415" s="1228"/>
      <c r="M415" s="725"/>
      <c r="N415" s="1372"/>
    </row>
    <row r="416" spans="1:14" ht="22.5" customHeight="1">
      <c r="A416" s="1993" t="str">
        <f>IF(A!EE12=0," ",A!EE12)</f>
        <v xml:space="preserve"> </v>
      </c>
      <c r="B416" s="1228"/>
      <c r="C416" s="1228"/>
      <c r="D416" s="1228"/>
      <c r="E416" s="1348" t="str">
        <f>IF(A!EF12=0," ",A!EF12)</f>
        <v>สายหมอก ครั้งที่8</v>
      </c>
      <c r="F416" s="1228"/>
      <c r="G416" s="1228"/>
      <c r="H416" s="1228"/>
      <c r="I416" s="1302"/>
      <c r="J416" s="1352" t="str">
        <f>IF(A!EG12=0," ",A!EG12)</f>
        <v>แพร่</v>
      </c>
      <c r="K416" s="1228"/>
      <c r="L416" s="1228"/>
      <c r="M416" s="725"/>
      <c r="N416" s="1372"/>
    </row>
    <row r="417" spans="1:14" ht="22.5" customHeight="1">
      <c r="A417" s="1993" t="str">
        <f>IF(A!EE13=0," ",A!EE13)</f>
        <v>9.เด็กหญิงมิณฑิตา  หลักฐาน</v>
      </c>
      <c r="B417" s="1228"/>
      <c r="C417" s="1228"/>
      <c r="D417" s="1228"/>
      <c r="E417" s="1348" t="str">
        <f>IF(A!EF13=0," ",A!EF13)</f>
        <v>การแข่งขันว่ายน้ำ ช่อแฮสวิมมิ่งเกมส์ฝ่า</v>
      </c>
      <c r="F417" s="1228"/>
      <c r="G417" s="1228"/>
      <c r="H417" s="1228"/>
      <c r="I417" s="1302"/>
      <c r="J417" s="1352" t="str">
        <f>IF(A!EG13=0," ",A!EG13)</f>
        <v>สมาคมกีฬาคมจังหวัด</v>
      </c>
      <c r="K417" s="1228"/>
      <c r="L417" s="1228"/>
      <c r="M417" s="725"/>
      <c r="N417" s="1372"/>
    </row>
    <row r="418" spans="1:14" ht="22.5" customHeight="1">
      <c r="A418" s="1993" t="str">
        <f>IF(A!EE14=0," ",A!EE14)</f>
        <v xml:space="preserve"> </v>
      </c>
      <c r="B418" s="1228"/>
      <c r="C418" s="1228"/>
      <c r="D418" s="1228"/>
      <c r="E418" s="1348" t="str">
        <f>IF(A!EF14=0," ",A!EF14)</f>
        <v>สายหมอก ครั้งที่8</v>
      </c>
      <c r="F418" s="1228"/>
      <c r="G418" s="1228"/>
      <c r="H418" s="1228"/>
      <c r="I418" s="1302"/>
      <c r="J418" s="1352" t="str">
        <f>IF(A!EG14=0," ",A!EG14)</f>
        <v>แพร่</v>
      </c>
      <c r="K418" s="1228"/>
      <c r="L418" s="1228"/>
      <c r="M418" s="725"/>
      <c r="N418" s="1372"/>
    </row>
    <row r="419" spans="1:14" ht="22.5" customHeight="1">
      <c r="A419" s="1993" t="str">
        <f>IF(A!EE15=0," ",A!EE15)</f>
        <v>10.เด็กนวรัตน์  จำรัส</v>
      </c>
      <c r="B419" s="1228"/>
      <c r="C419" s="1228"/>
      <c r="D419" s="1228"/>
      <c r="E419" s="1348" t="str">
        <f>IF(A!EF15=0," ",A!EF15)</f>
        <v>การแข่งขันว่ายน้ำ ช่อแฮสวิมมิ่งเกมส์ฝ่า</v>
      </c>
      <c r="F419" s="1228"/>
      <c r="G419" s="1228"/>
      <c r="H419" s="1228"/>
      <c r="I419" s="1302"/>
      <c r="J419" s="1352" t="str">
        <f>IF(A!EG15=0," ",A!EG15)</f>
        <v>สมาคมกีฬาคมจังหวัด</v>
      </c>
      <c r="K419" s="1228"/>
      <c r="L419" s="1228"/>
      <c r="M419" s="725"/>
      <c r="N419" s="1372"/>
    </row>
    <row r="420" spans="1:14" ht="22.5" customHeight="1">
      <c r="A420" s="1993" t="str">
        <f>IF(A!EE16=0," ",A!EE16)</f>
        <v xml:space="preserve"> </v>
      </c>
      <c r="B420" s="1228"/>
      <c r="C420" s="1228"/>
      <c r="D420" s="1228"/>
      <c r="E420" s="1348" t="str">
        <f>IF(A!EF16=0," ",A!EF16)</f>
        <v>สายหมอก ครั้งที่8</v>
      </c>
      <c r="F420" s="1228"/>
      <c r="G420" s="1228"/>
      <c r="H420" s="1228"/>
      <c r="I420" s="1302"/>
      <c r="J420" s="1352" t="str">
        <f>IF(A!EG16=0," ",A!EG16)</f>
        <v>แพร่</v>
      </c>
      <c r="K420" s="1228"/>
      <c r="L420" s="1228"/>
      <c r="M420" s="725"/>
      <c r="N420" s="1372"/>
    </row>
    <row r="421" spans="1:14" ht="22.5" customHeight="1">
      <c r="A421" s="1993" t="str">
        <f>IF(A!EE17=0," ",A!EE17)</f>
        <v>11.เด็กหญิงพิชฎาณัฏฐ์ ทาใจ</v>
      </c>
      <c r="B421" s="1228"/>
      <c r="C421" s="1228"/>
      <c r="D421" s="1228"/>
      <c r="E421" s="1348" t="str">
        <f>IF(A!EF17=0," ",A!EF17)</f>
        <v>การแข่งขันแชร์บอลระดับอนุบาล</v>
      </c>
      <c r="F421" s="1228"/>
      <c r="G421" s="1228"/>
      <c r="H421" s="1228"/>
      <c r="I421" s="1302"/>
      <c r="J421" s="1352" t="str">
        <f>IF(A!EG17=0," ",A!EG17)</f>
        <v>กลุ่มโรงเรียนเมือง</v>
      </c>
      <c r="K421" s="1228"/>
      <c r="L421" s="1228"/>
      <c r="M421" s="725"/>
      <c r="N421" s="1372"/>
    </row>
    <row r="422" spans="1:14" ht="22.5" customHeight="1">
      <c r="A422" s="1993" t="str">
        <f>IF(A!EE18=0," ",A!EE18)</f>
        <v xml:space="preserve"> </v>
      </c>
      <c r="B422" s="1228"/>
      <c r="C422" s="1228"/>
      <c r="D422" s="1228"/>
      <c r="E422" s="1348" t="str">
        <f>IF(A!EF18=0," ",A!EF18)</f>
        <v xml:space="preserve">รางวัลรองชนะเลิศ </v>
      </c>
      <c r="F422" s="1228"/>
      <c r="G422" s="1228"/>
      <c r="H422" s="1228"/>
      <c r="I422" s="1302"/>
      <c r="J422" s="1352" t="str">
        <f>IF(A!EG18=0," ",A!EG18)</f>
        <v>พะเยาเมือง2</v>
      </c>
      <c r="K422" s="1228"/>
      <c r="L422" s="1228"/>
      <c r="M422" s="725"/>
      <c r="N422" s="1372"/>
    </row>
    <row r="423" spans="1:14" ht="22.5" customHeight="1">
      <c r="A423" s="1993" t="str">
        <f>IF(A!EE19=0," ",A!EE19)</f>
        <v>12.เด็กหญิงณัฐกิตติ์  วงศ์ไชยา</v>
      </c>
      <c r="B423" s="1228"/>
      <c r="C423" s="1228"/>
      <c r="D423" s="1228"/>
      <c r="E423" s="1348" t="str">
        <f>IF(A!EF19=0," ",A!EF19)</f>
        <v>การแข่งขันกรีฑาระดับอนุบาล</v>
      </c>
      <c r="F423" s="1228"/>
      <c r="G423" s="1228"/>
      <c r="H423" s="1228"/>
      <c r="I423" s="1302"/>
      <c r="J423" s="1352" t="str">
        <f>IF(A!EG19=0," ",A!EG19)</f>
        <v>กลุ่มโรงเรียนเมือง</v>
      </c>
      <c r="K423" s="1228"/>
      <c r="L423" s="1228"/>
      <c r="M423" s="725"/>
      <c r="N423" s="1372"/>
    </row>
    <row r="424" spans="1:14" ht="22.5" customHeight="1">
      <c r="A424" s="1234" t="str">
        <f>"- "&amp;N424&amp;" -"</f>
        <v>- 15 -</v>
      </c>
      <c r="B424" s="1234"/>
      <c r="C424" s="1234"/>
      <c r="D424" s="1234"/>
      <c r="E424" s="1234"/>
      <c r="F424" s="1234"/>
      <c r="G424" s="1234"/>
      <c r="H424" s="1234"/>
      <c r="I424" s="1234"/>
      <c r="J424" s="1234"/>
      <c r="K424" s="1234"/>
      <c r="L424" s="1234"/>
      <c r="M424" s="725">
        <v>1</v>
      </c>
      <c r="N424" s="1372">
        <f>IF(M424&gt;0,SUM(M$1:M424),0)</f>
        <v>15</v>
      </c>
    </row>
    <row r="425" spans="1:14" ht="22.5" customHeight="1">
      <c r="A425" s="1993"/>
      <c r="B425" s="1228"/>
      <c r="C425" s="1228"/>
      <c r="D425" s="1228"/>
      <c r="E425" s="1228"/>
      <c r="F425" s="1228"/>
      <c r="G425" s="1228"/>
      <c r="H425" s="1228"/>
      <c r="I425" s="1228"/>
      <c r="J425" s="1228"/>
      <c r="K425" s="1228"/>
      <c r="L425" s="1228"/>
      <c r="M425" s="725"/>
      <c r="N425" s="1372"/>
    </row>
    <row r="426" spans="1:14" ht="22.5" customHeight="1">
      <c r="A426" s="1993"/>
      <c r="B426" s="1228"/>
      <c r="C426" s="1228"/>
      <c r="D426" s="1228"/>
      <c r="E426" s="1228"/>
      <c r="F426" s="1228"/>
      <c r="G426" s="1228"/>
      <c r="H426" s="1228"/>
      <c r="I426" s="1228"/>
      <c r="J426" s="1228"/>
      <c r="K426" s="1228"/>
      <c r="L426" s="1228"/>
      <c r="M426" s="725"/>
      <c r="N426" s="1372"/>
    </row>
    <row r="427" spans="1:14" ht="22.5" customHeight="1">
      <c r="A427" s="1993"/>
      <c r="B427" s="1228" t="s">
        <v>2602</v>
      </c>
      <c r="C427" s="1228"/>
      <c r="D427" s="1228"/>
      <c r="E427" s="1228"/>
      <c r="F427" s="1228"/>
      <c r="G427" s="1228"/>
      <c r="H427" s="1228"/>
      <c r="I427" s="1228"/>
      <c r="J427" s="1228"/>
      <c r="K427" s="1228"/>
      <c r="L427" s="1228"/>
      <c r="M427" s="725"/>
      <c r="N427" s="1372"/>
    </row>
    <row r="428" spans="1:14" ht="22.5" customHeight="1">
      <c r="A428" s="1223" t="s">
        <v>1869</v>
      </c>
      <c r="B428" s="1239"/>
      <c r="C428" s="1239"/>
      <c r="D428" s="1239"/>
      <c r="E428" s="1297" t="s">
        <v>1870</v>
      </c>
      <c r="F428" s="1239"/>
      <c r="G428" s="1239"/>
      <c r="H428" s="1239"/>
      <c r="I428" s="1298"/>
      <c r="J428" s="1239" t="s">
        <v>336</v>
      </c>
      <c r="K428" s="1239"/>
      <c r="L428" s="1239"/>
      <c r="M428" s="725"/>
      <c r="N428" s="1372"/>
    </row>
    <row r="429" spans="1:14" ht="22.5" customHeight="1">
      <c r="A429" s="1991" t="str">
        <f>IF(A!EE20=0," ",A!EE20)</f>
        <v xml:space="preserve"> </v>
      </c>
      <c r="B429" s="1225"/>
      <c r="C429" s="1225"/>
      <c r="D429" s="1225"/>
      <c r="E429" s="1347" t="str">
        <f>IF(A!EF20=0," ",A!EF20)</f>
        <v xml:space="preserve">รางวัลรองชนะเลิศ </v>
      </c>
      <c r="F429" s="1225"/>
      <c r="G429" s="1225"/>
      <c r="H429" s="1225"/>
      <c r="I429" s="1300"/>
      <c r="J429" s="1260" t="str">
        <f>IF(A!EG20=0," ",A!EG20)</f>
        <v>พะเยาเมือง2</v>
      </c>
      <c r="K429" s="1225"/>
      <c r="L429" s="1225"/>
      <c r="M429" s="725"/>
      <c r="N429" s="1372"/>
    </row>
    <row r="430" spans="1:14" ht="22.5" customHeight="1">
      <c r="A430" s="1993" t="str">
        <f>IF(A!EE21=0," ",A!EE21)</f>
        <v xml:space="preserve"> </v>
      </c>
      <c r="B430" s="1228"/>
      <c r="C430" s="1228"/>
      <c r="D430" s="1228"/>
      <c r="E430" s="1348" t="str">
        <f>IF(A!EF21=0," ",A!EF21)</f>
        <v xml:space="preserve"> </v>
      </c>
      <c r="F430" s="1228"/>
      <c r="G430" s="1228"/>
      <c r="H430" s="1228"/>
      <c r="I430" s="1302"/>
      <c r="J430" s="1352" t="str">
        <f>IF(A!EG21=0," ",A!EG21)</f>
        <v xml:space="preserve"> </v>
      </c>
      <c r="K430" s="1228"/>
      <c r="L430" s="1228"/>
      <c r="M430" s="725"/>
      <c r="N430" s="1372"/>
    </row>
    <row r="431" spans="1:14" ht="22.5" customHeight="1">
      <c r="A431" s="1993" t="str">
        <f>IF(A!EE22=0," ",A!EE22)</f>
        <v xml:space="preserve"> </v>
      </c>
      <c r="B431" s="1228"/>
      <c r="C431" s="1228"/>
      <c r="D431" s="1228"/>
      <c r="E431" s="1348" t="str">
        <f>IF(A!EF22=0," ",A!EF22)</f>
        <v xml:space="preserve"> </v>
      </c>
      <c r="F431" s="1228"/>
      <c r="G431" s="1228"/>
      <c r="H431" s="1228"/>
      <c r="I431" s="1302"/>
      <c r="J431" s="1352" t="str">
        <f>IF(A!EG22=0," ",A!EG22)</f>
        <v xml:space="preserve"> </v>
      </c>
      <c r="K431" s="1228"/>
      <c r="L431" s="1228"/>
      <c r="M431" s="725"/>
      <c r="N431" s="1372"/>
    </row>
    <row r="432" spans="1:14" ht="22.5" customHeight="1">
      <c r="A432" s="1993" t="str">
        <f>IF(A!EE23=0," ",A!EE23)</f>
        <v xml:space="preserve"> </v>
      </c>
      <c r="B432" s="1228"/>
      <c r="C432" s="1228"/>
      <c r="D432" s="1228"/>
      <c r="E432" s="1348" t="str">
        <f>IF(A!EF23=0," ",A!EF23)</f>
        <v xml:space="preserve"> </v>
      </c>
      <c r="F432" s="1228"/>
      <c r="G432" s="1228"/>
      <c r="H432" s="1228"/>
      <c r="I432" s="1302"/>
      <c r="J432" s="1352" t="str">
        <f>IF(A!EG23=0," ",A!EG23)</f>
        <v xml:space="preserve"> </v>
      </c>
      <c r="K432" s="1228"/>
      <c r="L432" s="1228"/>
      <c r="M432" s="725"/>
      <c r="N432" s="1372"/>
    </row>
    <row r="433" spans="1:14" ht="22.5" customHeight="1">
      <c r="A433" s="1993" t="str">
        <f>IF(A!EE24=0," ",A!EE24)</f>
        <v xml:space="preserve"> </v>
      </c>
      <c r="B433" s="1228"/>
      <c r="C433" s="1228"/>
      <c r="D433" s="1228"/>
      <c r="E433" s="1348" t="str">
        <f>IF(A!EF24=0," ",A!EF24)</f>
        <v xml:space="preserve"> </v>
      </c>
      <c r="F433" s="1228"/>
      <c r="G433" s="1228"/>
      <c r="H433" s="1228"/>
      <c r="I433" s="1302"/>
      <c r="J433" s="1352" t="str">
        <f>IF(A!EG24=0," ",A!EG24)</f>
        <v xml:space="preserve"> </v>
      </c>
      <c r="K433" s="1228"/>
      <c r="L433" s="1228"/>
      <c r="M433" s="725"/>
      <c r="N433" s="1372"/>
    </row>
    <row r="434" spans="1:14" ht="22.5" customHeight="1">
      <c r="A434" s="1993" t="str">
        <f>IF(A!EE25=0," ",A!EE25)</f>
        <v xml:space="preserve"> </v>
      </c>
      <c r="B434" s="1228"/>
      <c r="C434" s="1228"/>
      <c r="D434" s="1228"/>
      <c r="E434" s="1348" t="str">
        <f>IF(A!EF25=0," ",A!EF25)</f>
        <v xml:space="preserve"> </v>
      </c>
      <c r="F434" s="1228"/>
      <c r="G434" s="1228"/>
      <c r="H434" s="1228"/>
      <c r="I434" s="1302"/>
      <c r="J434" s="1352" t="str">
        <f>IF(A!EG25=0," ",A!EG25)</f>
        <v xml:space="preserve"> </v>
      </c>
      <c r="K434" s="1228"/>
      <c r="L434" s="1228"/>
      <c r="M434" s="725"/>
      <c r="N434" s="1372"/>
    </row>
    <row r="435" spans="1:14" ht="22.5" customHeight="1">
      <c r="A435" s="1993" t="str">
        <f>IF(A!EE26=0," ",A!EE26)</f>
        <v xml:space="preserve"> </v>
      </c>
      <c r="B435" s="1228"/>
      <c r="C435" s="1228"/>
      <c r="D435" s="1228"/>
      <c r="E435" s="1348" t="str">
        <f>IF(A!EF26=0," ",A!EF26)</f>
        <v xml:space="preserve"> </v>
      </c>
      <c r="F435" s="1228"/>
      <c r="G435" s="1228"/>
      <c r="H435" s="1228"/>
      <c r="I435" s="1302"/>
      <c r="J435" s="1352" t="str">
        <f>IF(A!EG26=0," ",A!EG26)</f>
        <v xml:space="preserve"> </v>
      </c>
      <c r="K435" s="1228"/>
      <c r="L435" s="1228"/>
      <c r="M435" s="725"/>
      <c r="N435" s="1372"/>
    </row>
    <row r="436" spans="1:14" ht="22.5" customHeight="1">
      <c r="A436" s="1993" t="str">
        <f>IF(A!EE27=0," ",A!EE27)</f>
        <v xml:space="preserve"> </v>
      </c>
      <c r="B436" s="1228"/>
      <c r="C436" s="1228"/>
      <c r="D436" s="1228"/>
      <c r="E436" s="1348" t="str">
        <f>IF(A!EF27=0," ",A!EF27)</f>
        <v xml:space="preserve"> </v>
      </c>
      <c r="F436" s="1228"/>
      <c r="G436" s="1228"/>
      <c r="H436" s="1228"/>
      <c r="I436" s="1302"/>
      <c r="J436" s="1352" t="str">
        <f>IF(A!EG27=0," ",A!EG27)</f>
        <v xml:space="preserve"> </v>
      </c>
      <c r="K436" s="1228"/>
      <c r="L436" s="1228"/>
      <c r="M436" s="725"/>
      <c r="N436" s="1372"/>
    </row>
    <row r="437" spans="1:14" ht="22.5" customHeight="1">
      <c r="A437" s="1993" t="str">
        <f>IF(A!EE28=0," ",A!EE28)</f>
        <v xml:space="preserve"> </v>
      </c>
      <c r="B437" s="1228"/>
      <c r="C437" s="1228"/>
      <c r="D437" s="1228"/>
      <c r="E437" s="1348" t="str">
        <f>IF(A!EF28=0," ",A!EF28)</f>
        <v xml:space="preserve"> </v>
      </c>
      <c r="F437" s="1228"/>
      <c r="G437" s="1228"/>
      <c r="H437" s="1228"/>
      <c r="I437" s="1302"/>
      <c r="J437" s="1352" t="str">
        <f>IF(A!EG28=0," ",A!EG28)</f>
        <v xml:space="preserve"> </v>
      </c>
      <c r="K437" s="1228"/>
      <c r="L437" s="1228"/>
      <c r="M437" s="725"/>
      <c r="N437" s="1372"/>
    </row>
    <row r="438" spans="1:14" ht="22.5" customHeight="1">
      <c r="A438" s="1993" t="str">
        <f>IF(A!EE29=0," ",A!EE29)</f>
        <v xml:space="preserve"> </v>
      </c>
      <c r="B438" s="1228"/>
      <c r="C438" s="1228"/>
      <c r="D438" s="1228"/>
      <c r="E438" s="1348" t="str">
        <f>IF(A!EF29=0," ",A!EF29)</f>
        <v xml:space="preserve"> </v>
      </c>
      <c r="F438" s="1228"/>
      <c r="G438" s="1228"/>
      <c r="H438" s="1228"/>
      <c r="I438" s="1302"/>
      <c r="J438" s="1352" t="str">
        <f>IF(A!EG29=0," ",A!EG29)</f>
        <v xml:space="preserve"> </v>
      </c>
      <c r="K438" s="1228"/>
      <c r="L438" s="1228"/>
      <c r="M438" s="725"/>
      <c r="N438" s="1372"/>
    </row>
    <row r="439" spans="1:14" ht="22.5" customHeight="1">
      <c r="A439" s="1993" t="str">
        <f>IF(A!EE30=0," ",A!EE30)</f>
        <v xml:space="preserve"> </v>
      </c>
      <c r="B439" s="1228"/>
      <c r="C439" s="1228"/>
      <c r="D439" s="1228"/>
      <c r="E439" s="1348" t="str">
        <f>IF(A!EF30=0," ",A!EF30)</f>
        <v xml:space="preserve"> </v>
      </c>
      <c r="F439" s="1228"/>
      <c r="G439" s="1228"/>
      <c r="H439" s="1228"/>
      <c r="I439" s="1302"/>
      <c r="J439" s="1352" t="str">
        <f>IF(A!EG30=0," ",A!EG30)</f>
        <v xml:space="preserve"> </v>
      </c>
      <c r="K439" s="1228"/>
      <c r="L439" s="1228"/>
      <c r="M439" s="725"/>
      <c r="N439" s="1372"/>
    </row>
    <row r="440" spans="1:14" ht="22.5" customHeight="1">
      <c r="A440" s="1995" t="str">
        <f>IF(A!EE31=0," ",A!EE31)</f>
        <v xml:space="preserve"> </v>
      </c>
      <c r="B440" s="1232"/>
      <c r="C440" s="1232"/>
      <c r="D440" s="1232"/>
      <c r="E440" s="1350" t="str">
        <f>IF(A!EF31=0," ",A!EF31)</f>
        <v xml:space="preserve"> </v>
      </c>
      <c r="F440" s="1232"/>
      <c r="G440" s="1232"/>
      <c r="H440" s="1232"/>
      <c r="I440" s="1303"/>
      <c r="J440" s="1353" t="str">
        <f>IF(A!EG31=0," ",A!EG31)</f>
        <v xml:space="preserve"> </v>
      </c>
      <c r="K440" s="1232"/>
      <c r="L440" s="1232"/>
      <c r="M440" s="725"/>
      <c r="N440" s="1372"/>
    </row>
    <row r="441" spans="1:14" ht="22.5" customHeight="1">
      <c r="A441" s="1993"/>
      <c r="B441" s="1993"/>
      <c r="C441" s="1993"/>
      <c r="D441" s="1993"/>
      <c r="E441" s="1532"/>
      <c r="F441" s="1993"/>
      <c r="G441" s="1993"/>
      <c r="H441" s="1993"/>
      <c r="I441" s="1993"/>
      <c r="J441" s="1532"/>
      <c r="K441" s="1993"/>
      <c r="L441" s="1993"/>
      <c r="M441" s="725"/>
      <c r="N441" s="1372"/>
    </row>
    <row r="442" spans="1:14" ht="22.5" customHeight="1">
      <c r="A442" s="1993"/>
      <c r="B442" s="1993"/>
      <c r="C442" s="1993"/>
      <c r="D442" s="1993"/>
      <c r="E442" s="1532"/>
      <c r="F442" s="1993"/>
      <c r="G442" s="1993"/>
      <c r="H442" s="1993"/>
      <c r="I442" s="1993"/>
      <c r="J442" s="1532"/>
      <c r="K442" s="1993"/>
      <c r="L442" s="1993"/>
      <c r="M442" s="725"/>
      <c r="N442" s="1372"/>
    </row>
    <row r="443" spans="1:14" ht="22.5" customHeight="1">
      <c r="A443" s="1993"/>
      <c r="B443" s="1993"/>
      <c r="C443" s="1993"/>
      <c r="D443" s="1993"/>
      <c r="E443" s="1532"/>
      <c r="F443" s="1993"/>
      <c r="G443" s="1993"/>
      <c r="H443" s="1993"/>
      <c r="I443" s="1993"/>
      <c r="J443" s="1532"/>
      <c r="K443" s="1993"/>
      <c r="L443" s="1993"/>
      <c r="M443" s="725"/>
      <c r="N443" s="1372"/>
    </row>
    <row r="444" spans="1:14" ht="22.5" customHeight="1">
      <c r="A444" s="1993"/>
      <c r="B444" s="1993"/>
      <c r="C444" s="1993"/>
      <c r="D444" s="1993"/>
      <c r="E444" s="1532"/>
      <c r="F444" s="1993"/>
      <c r="G444" s="1993"/>
      <c r="H444" s="1993"/>
      <c r="I444" s="1993"/>
      <c r="J444" s="1532"/>
      <c r="K444" s="1993"/>
      <c r="L444" s="1993"/>
      <c r="M444" s="725"/>
      <c r="N444" s="1372"/>
    </row>
    <row r="445" spans="1:14" ht="22.5" customHeight="1">
      <c r="A445" s="1228"/>
      <c r="B445" s="1228"/>
      <c r="C445" s="1228"/>
      <c r="D445" s="1228"/>
      <c r="E445" s="1228"/>
      <c r="F445" s="1228"/>
      <c r="G445" s="1228"/>
      <c r="H445" s="1228"/>
      <c r="I445" s="1228"/>
      <c r="J445" s="1228"/>
      <c r="K445" s="1228"/>
      <c r="L445" s="1228"/>
      <c r="M445" s="725"/>
      <c r="N445" s="1372"/>
    </row>
    <row r="446" spans="1:14" ht="22.5" customHeight="1">
      <c r="A446" s="1228"/>
      <c r="B446" s="1228"/>
      <c r="C446" s="1228"/>
      <c r="D446" s="1228"/>
      <c r="E446" s="1228"/>
      <c r="F446" s="1228"/>
      <c r="G446" s="1228"/>
      <c r="H446" s="1228"/>
      <c r="I446" s="1228"/>
      <c r="J446" s="1228"/>
      <c r="K446" s="1228"/>
      <c r="L446" s="1228"/>
      <c r="M446" s="725"/>
      <c r="N446" s="1372"/>
    </row>
    <row r="447" spans="1:14" ht="22.5" customHeight="1">
      <c r="A447" s="1228"/>
      <c r="B447" s="1228"/>
      <c r="C447" s="1228"/>
      <c r="D447" s="1228"/>
      <c r="E447" s="1228"/>
      <c r="F447" s="1228"/>
      <c r="G447" s="1228"/>
      <c r="H447" s="1228"/>
      <c r="I447" s="1228"/>
      <c r="J447" s="1228"/>
      <c r="K447" s="1228"/>
      <c r="L447" s="1228"/>
      <c r="M447" s="725"/>
      <c r="N447" s="1372"/>
    </row>
    <row r="448" spans="1:14" ht="22.5" customHeight="1">
      <c r="A448" s="1228"/>
      <c r="B448" s="1228"/>
      <c r="C448" s="1228"/>
      <c r="D448" s="1228"/>
      <c r="E448" s="1228"/>
      <c r="F448" s="1228"/>
      <c r="G448" s="1228"/>
      <c r="H448" s="1228"/>
      <c r="I448" s="1228"/>
      <c r="J448" s="1228"/>
      <c r="K448" s="1228"/>
      <c r="L448" s="1228"/>
      <c r="M448" s="725"/>
      <c r="N448" s="1372"/>
    </row>
    <row r="449" spans="1:14" ht="22.5" customHeight="1">
      <c r="A449" s="1228"/>
      <c r="B449" s="1228"/>
      <c r="C449" s="1228"/>
      <c r="D449" s="1228"/>
      <c r="E449" s="1228"/>
      <c r="F449" s="1228"/>
      <c r="G449" s="1228"/>
      <c r="H449" s="1228"/>
      <c r="I449" s="1228"/>
      <c r="J449" s="1228"/>
      <c r="K449" s="1228"/>
      <c r="L449" s="1228"/>
      <c r="M449" s="725"/>
      <c r="N449" s="1372"/>
    </row>
    <row r="450" spans="1:14" ht="22.5" customHeight="1">
      <c r="A450" s="1228"/>
      <c r="B450" s="1228"/>
      <c r="C450" s="1228"/>
      <c r="D450" s="1228"/>
      <c r="E450" s="1228"/>
      <c r="F450" s="1228"/>
      <c r="G450" s="1228"/>
      <c r="H450" s="1228"/>
      <c r="I450" s="1228"/>
      <c r="J450" s="1228"/>
      <c r="K450" s="1228"/>
      <c r="L450" s="1228"/>
      <c r="M450" s="725"/>
      <c r="N450" s="1372"/>
    </row>
    <row r="451" spans="1:14" ht="22.5" customHeight="1">
      <c r="A451" s="1228"/>
      <c r="B451" s="1228"/>
      <c r="C451" s="1228"/>
      <c r="D451" s="1228"/>
      <c r="E451" s="1228"/>
      <c r="F451" s="1228"/>
      <c r="G451" s="1228"/>
      <c r="H451" s="1228"/>
      <c r="I451" s="1228"/>
      <c r="J451" s="1228"/>
      <c r="K451" s="1228"/>
      <c r="L451" s="1228"/>
      <c r="M451" s="725"/>
      <c r="N451" s="1372"/>
    </row>
    <row r="452" spans="1:14" ht="22.5" customHeight="1">
      <c r="A452" s="1228"/>
      <c r="B452" s="1228"/>
      <c r="C452" s="1228"/>
      <c r="D452" s="1228"/>
      <c r="E452" s="1228"/>
      <c r="F452" s="1228"/>
      <c r="G452" s="1228"/>
      <c r="H452" s="1228"/>
      <c r="I452" s="1228"/>
      <c r="J452" s="1228"/>
      <c r="K452" s="1228"/>
      <c r="L452" s="1228"/>
      <c r="M452" s="725"/>
      <c r="N452" s="1372"/>
    </row>
    <row r="453" spans="1:14" ht="22.5" customHeight="1">
      <c r="A453" s="1228"/>
      <c r="B453" s="1228"/>
      <c r="C453" s="1228"/>
      <c r="D453" s="1228"/>
      <c r="E453" s="1228"/>
      <c r="F453" s="1228"/>
      <c r="G453" s="1228"/>
      <c r="H453" s="1228"/>
      <c r="I453" s="1228"/>
      <c r="J453" s="1228"/>
      <c r="K453" s="1228"/>
      <c r="L453" s="1228"/>
      <c r="M453" s="725"/>
      <c r="N453" s="1372"/>
    </row>
    <row r="454" spans="1:14" ht="22.5" customHeight="1">
      <c r="A454" s="1228"/>
      <c r="B454" s="1228"/>
      <c r="C454" s="1228"/>
      <c r="D454" s="1228"/>
      <c r="E454" s="1228"/>
      <c r="F454" s="1228"/>
      <c r="G454" s="1228"/>
      <c r="H454" s="1228"/>
      <c r="I454" s="1228"/>
      <c r="J454" s="1228"/>
      <c r="K454" s="1228"/>
      <c r="L454" s="1228"/>
      <c r="M454" s="725"/>
      <c r="N454" s="1372"/>
    </row>
    <row r="455" spans="1:14" ht="22.5" customHeight="1">
      <c r="A455" s="1228"/>
      <c r="B455" s="1228"/>
      <c r="C455" s="1228"/>
      <c r="D455" s="1228"/>
      <c r="E455" s="1228"/>
      <c r="F455" s="1228"/>
      <c r="G455" s="1228"/>
      <c r="H455" s="1228"/>
      <c r="I455" s="1228"/>
      <c r="J455" s="1228"/>
      <c r="K455" s="1228"/>
      <c r="L455" s="1228"/>
      <c r="M455" s="725"/>
      <c r="N455" s="1372"/>
    </row>
    <row r="456" spans="1:14" ht="22.5" customHeight="1">
      <c r="A456" s="1228"/>
      <c r="B456" s="1228"/>
      <c r="C456" s="1228"/>
      <c r="D456" s="1228"/>
      <c r="E456" s="1228"/>
      <c r="F456" s="1228"/>
      <c r="G456" s="1228"/>
      <c r="H456" s="1228"/>
      <c r="I456" s="1228"/>
      <c r="J456" s="1228"/>
      <c r="K456" s="1228"/>
      <c r="L456" s="1228"/>
      <c r="M456" s="725"/>
      <c r="N456" s="1372"/>
    </row>
    <row r="457" spans="1:14" ht="22.5" customHeight="1">
      <c r="A457" s="1228"/>
      <c r="B457" s="1228"/>
      <c r="C457" s="1228"/>
      <c r="D457" s="1228"/>
      <c r="E457" s="1228"/>
      <c r="F457" s="1228"/>
      <c r="G457" s="1228"/>
      <c r="H457" s="1228"/>
      <c r="I457" s="1228"/>
      <c r="J457" s="1228"/>
      <c r="K457" s="1228"/>
      <c r="L457" s="1228"/>
      <c r="M457" s="725"/>
      <c r="N457" s="1372"/>
    </row>
    <row r="458" spans="1:14" ht="22.5" customHeight="1">
      <c r="A458" s="1234" t="str">
        <f>"- "&amp;N458&amp;" -"</f>
        <v>- 16 -</v>
      </c>
      <c r="B458" s="1234"/>
      <c r="C458" s="1234"/>
      <c r="D458" s="1234"/>
      <c r="E458" s="1234"/>
      <c r="F458" s="1234"/>
      <c r="G458" s="1234"/>
      <c r="H458" s="1234"/>
      <c r="I458" s="1234"/>
      <c r="J458" s="1234"/>
      <c r="K458" s="1234"/>
      <c r="L458" s="1234"/>
      <c r="M458" s="725">
        <v>1</v>
      </c>
      <c r="N458" s="1372">
        <f>IF(M458&gt;0,SUM(M$1:M458),0)</f>
        <v>16</v>
      </c>
    </row>
    <row r="459" spans="1:14" ht="22.5" customHeight="1">
      <c r="A459" s="1228"/>
      <c r="B459" s="1228"/>
      <c r="C459" s="1228"/>
      <c r="D459" s="1228"/>
      <c r="E459" s="1228"/>
      <c r="F459" s="1228"/>
      <c r="G459" s="1228"/>
      <c r="H459" s="1228"/>
      <c r="I459" s="1228"/>
      <c r="J459" s="1228"/>
      <c r="K459" s="1228"/>
      <c r="L459" s="1228"/>
      <c r="M459" s="725"/>
      <c r="N459" s="1372"/>
    </row>
    <row r="460" spans="1:14" ht="22.5" customHeight="1">
      <c r="A460" s="1228"/>
      <c r="B460" s="1228"/>
      <c r="C460" s="1228"/>
      <c r="D460" s="1228"/>
      <c r="E460" s="1228"/>
      <c r="F460" s="1228"/>
      <c r="G460" s="1228"/>
      <c r="H460" s="1228"/>
      <c r="I460" s="1228"/>
      <c r="J460" s="1228"/>
      <c r="K460" s="1228"/>
      <c r="L460" s="1228"/>
      <c r="M460" s="725"/>
      <c r="N460" s="1372"/>
    </row>
    <row r="461" spans="1:14" ht="22.5" customHeight="1">
      <c r="A461" s="1228" t="s">
        <v>2603</v>
      </c>
      <c r="B461" s="1228"/>
      <c r="C461" s="1228"/>
      <c r="D461" s="1228"/>
      <c r="E461" s="1228"/>
      <c r="F461" s="1228"/>
      <c r="G461" s="1228"/>
      <c r="H461" s="1228"/>
      <c r="I461" s="1228"/>
      <c r="J461" s="1228"/>
      <c r="K461" s="1228"/>
      <c r="L461" s="1228"/>
      <c r="M461" s="725"/>
      <c r="N461" s="1372"/>
    </row>
    <row r="462" spans="1:14" ht="22.5" customHeight="1">
      <c r="A462" s="1228"/>
      <c r="B462" s="1228" t="str">
        <f>"10.1  ผลประเมินรอบปีที่ผ่านมาระดับการศึกษาขั้นพื้นฐานโดยสถานศึกษา ( ปีการศึกษา  "&amp;พื้นฐาน!J1-1&amp;"  )"</f>
        <v>10.1  ผลประเมินรอบปีที่ผ่านมาระดับการศึกษาขั้นพื้นฐานโดยสถานศึกษา ( ปีการศึกษา  2557  )</v>
      </c>
      <c r="C462" s="1228"/>
      <c r="D462" s="1228"/>
      <c r="E462" s="1228"/>
      <c r="F462" s="1228"/>
      <c r="G462" s="1228"/>
      <c r="H462" s="1228"/>
      <c r="I462" s="1228"/>
      <c r="J462" s="1228"/>
      <c r="K462" s="1228"/>
      <c r="L462" s="1228"/>
      <c r="M462" s="725"/>
      <c r="N462" s="1372"/>
    </row>
    <row r="463" spans="1:14" ht="22.5" customHeight="1">
      <c r="A463" s="1241"/>
      <c r="B463" s="1241"/>
      <c r="C463" s="1241"/>
      <c r="D463" s="1241"/>
      <c r="E463" s="1241"/>
      <c r="F463" s="1241"/>
      <c r="G463" s="1268"/>
      <c r="H463" s="1238" t="s">
        <v>229</v>
      </c>
      <c r="I463" s="1239"/>
      <c r="J463" s="1239"/>
      <c r="K463" s="1239"/>
      <c r="L463" s="1239"/>
      <c r="M463" s="725"/>
      <c r="N463" s="1372"/>
    </row>
    <row r="464" spans="1:14" ht="22.5" customHeight="1">
      <c r="A464" s="1307" t="s">
        <v>685</v>
      </c>
      <c r="B464" s="1307"/>
      <c r="C464" s="1307"/>
      <c r="D464" s="1307"/>
      <c r="E464" s="1307"/>
      <c r="F464" s="1307"/>
      <c r="G464" s="1270"/>
      <c r="H464" s="1271" t="s">
        <v>263</v>
      </c>
      <c r="I464" s="1354" t="s">
        <v>226</v>
      </c>
      <c r="J464" s="1354" t="s">
        <v>227</v>
      </c>
      <c r="K464" s="1354" t="s">
        <v>743</v>
      </c>
      <c r="L464" s="1334" t="s">
        <v>744</v>
      </c>
      <c r="M464" s="725"/>
      <c r="N464" s="1372"/>
    </row>
    <row r="465" spans="1:16" ht="22.5" customHeight="1">
      <c r="A465" s="1335"/>
      <c r="B465" s="1335"/>
      <c r="C465" s="1335"/>
      <c r="D465" s="1335"/>
      <c r="E465" s="1335"/>
      <c r="F465" s="1335"/>
      <c r="G465" s="1278"/>
      <c r="H465" s="1355">
        <v>1</v>
      </c>
      <c r="I465" s="1356">
        <v>2</v>
      </c>
      <c r="J465" s="1356">
        <v>3</v>
      </c>
      <c r="K465" s="1356">
        <v>4</v>
      </c>
      <c r="L465" s="1357">
        <v>5</v>
      </c>
      <c r="M465" s="725"/>
      <c r="N465" s="1372"/>
    </row>
    <row r="466" spans="1:16" ht="22.5" customHeight="1">
      <c r="A466" s="1228" t="s">
        <v>208</v>
      </c>
      <c r="B466" s="1228"/>
      <c r="C466" s="1228"/>
      <c r="D466" s="1228"/>
      <c r="E466" s="1228"/>
      <c r="F466" s="1228"/>
      <c r="G466" s="1228"/>
      <c r="H466" s="766"/>
      <c r="I466" s="767"/>
      <c r="J466" s="767"/>
      <c r="K466" s="767"/>
      <c r="L466" s="2160"/>
      <c r="M466" s="725"/>
      <c r="N466" s="1372"/>
    </row>
    <row r="467" spans="1:16" ht="22.5" customHeight="1">
      <c r="A467" s="1228" t="s">
        <v>686</v>
      </c>
      <c r="B467" s="1228"/>
      <c r="C467" s="1228"/>
      <c r="D467" s="1228"/>
      <c r="E467" s="1228"/>
      <c r="F467" s="1228"/>
      <c r="G467" s="1228"/>
      <c r="H467" s="2169" t="str">
        <f>IF(H$465=$P467,"P"," ")</f>
        <v xml:space="preserve"> </v>
      </c>
      <c r="I467" s="2161" t="str">
        <f t="shared" ref="I467:L476" si="0">IF(I$465=$P467,"P"," ")</f>
        <v xml:space="preserve"> </v>
      </c>
      <c r="J467" s="2161" t="str">
        <f t="shared" si="0"/>
        <v xml:space="preserve"> </v>
      </c>
      <c r="K467" s="2161" t="str">
        <f t="shared" si="0"/>
        <v xml:space="preserve"> </v>
      </c>
      <c r="L467" s="2162" t="str">
        <f t="shared" si="0"/>
        <v xml:space="preserve"> </v>
      </c>
      <c r="M467" s="725"/>
      <c r="N467" s="1372"/>
      <c r="O467" s="716">
        <v>1</v>
      </c>
      <c r="P467" s="165">
        <f>LOOKUP(O467,X!BT$41:BT$55,X!BV$41:BV$55)</f>
        <v>0</v>
      </c>
    </row>
    <row r="468" spans="1:16" ht="22.5" customHeight="1">
      <c r="A468" s="1358" t="s">
        <v>1552</v>
      </c>
      <c r="B468" s="1358"/>
      <c r="C468" s="1358"/>
      <c r="D468" s="1358"/>
      <c r="E468" s="1358"/>
      <c r="F468" s="1358"/>
      <c r="G468" s="1358"/>
      <c r="H468" s="2163"/>
      <c r="I468" s="2164"/>
      <c r="J468" s="2164"/>
      <c r="K468" s="2164"/>
      <c r="L468" s="2165"/>
      <c r="M468" s="725"/>
      <c r="N468" s="1372"/>
    </row>
    <row r="469" spans="1:16" ht="22.5" customHeight="1">
      <c r="A469" s="1359"/>
      <c r="B469" s="1359" t="s">
        <v>215</v>
      </c>
      <c r="C469" s="1359"/>
      <c r="D469" s="1359"/>
      <c r="E469" s="1359"/>
      <c r="F469" s="1359"/>
      <c r="G469" s="1359"/>
      <c r="H469" s="2169" t="str">
        <f>IF(H$465=$P469,"P"," ")</f>
        <v xml:space="preserve"> </v>
      </c>
      <c r="I469" s="2161" t="str">
        <f t="shared" si="0"/>
        <v xml:space="preserve"> </v>
      </c>
      <c r="J469" s="2161" t="str">
        <f t="shared" si="0"/>
        <v xml:space="preserve"> </v>
      </c>
      <c r="K469" s="2161" t="str">
        <f t="shared" si="0"/>
        <v xml:space="preserve"> </v>
      </c>
      <c r="L469" s="2162" t="str">
        <f t="shared" si="0"/>
        <v xml:space="preserve"> </v>
      </c>
      <c r="M469" s="725"/>
      <c r="N469" s="1372"/>
      <c r="O469" s="716">
        <v>2</v>
      </c>
      <c r="P469" s="165">
        <f>LOOKUP(O469,X!BT$41:BT$55,X!BV$41:BV$55)</f>
        <v>0</v>
      </c>
    </row>
    <row r="470" spans="1:16" ht="22.5" customHeight="1">
      <c r="A470" s="1228" t="s">
        <v>1553</v>
      </c>
      <c r="B470" s="1228"/>
      <c r="C470" s="1228"/>
      <c r="D470" s="1228"/>
      <c r="E470" s="1228"/>
      <c r="F470" s="1228"/>
      <c r="G470" s="1228"/>
      <c r="H470" s="731"/>
      <c r="I470" s="732"/>
      <c r="J470" s="732"/>
      <c r="K470" s="732"/>
      <c r="L470" s="2166"/>
      <c r="M470" s="725"/>
      <c r="N470" s="1372"/>
    </row>
    <row r="471" spans="1:16" ht="22.5" customHeight="1">
      <c r="A471" s="1228"/>
      <c r="B471" s="1228" t="s">
        <v>1554</v>
      </c>
      <c r="C471" s="1228"/>
      <c r="D471" s="1228"/>
      <c r="E471" s="1228"/>
      <c r="F471" s="1228"/>
      <c r="G471" s="1228"/>
      <c r="H471" s="2169" t="str">
        <f>IF(H$465=$P471,"P"," ")</f>
        <v xml:space="preserve"> </v>
      </c>
      <c r="I471" s="2161" t="str">
        <f t="shared" si="0"/>
        <v xml:space="preserve"> </v>
      </c>
      <c r="J471" s="2161" t="str">
        <f t="shared" si="0"/>
        <v xml:space="preserve"> </v>
      </c>
      <c r="K471" s="2161" t="str">
        <f t="shared" si="0"/>
        <v xml:space="preserve"> </v>
      </c>
      <c r="L471" s="2162" t="str">
        <f t="shared" si="0"/>
        <v xml:space="preserve"> </v>
      </c>
      <c r="M471" s="725"/>
      <c r="N471" s="1372"/>
      <c r="O471" s="716">
        <v>3</v>
      </c>
      <c r="P471" s="165">
        <f>LOOKUP(O471,X!BT$41:BT$55,X!BV$41:BV$55)</f>
        <v>0</v>
      </c>
    </row>
    <row r="472" spans="1:16" ht="22.5" customHeight="1">
      <c r="A472" s="1358" t="s">
        <v>1555</v>
      </c>
      <c r="B472" s="1358"/>
      <c r="C472" s="1358"/>
      <c r="D472" s="1358"/>
      <c r="E472" s="1358"/>
      <c r="F472" s="1358"/>
      <c r="G472" s="1358"/>
      <c r="H472" s="2163"/>
      <c r="I472" s="2164"/>
      <c r="J472" s="2164"/>
      <c r="K472" s="2164"/>
      <c r="L472" s="2165"/>
      <c r="M472" s="725"/>
      <c r="N472" s="1372"/>
    </row>
    <row r="473" spans="1:16" ht="22.5" customHeight="1">
      <c r="A473" s="1359"/>
      <c r="B473" s="1359" t="s">
        <v>1556</v>
      </c>
      <c r="C473" s="1359"/>
      <c r="D473" s="1359"/>
      <c r="E473" s="1359"/>
      <c r="F473" s="1359"/>
      <c r="G473" s="1359"/>
      <c r="H473" s="2169" t="str">
        <f>IF(H$465=$P473,"P"," ")</f>
        <v xml:space="preserve"> </v>
      </c>
      <c r="I473" s="2161" t="str">
        <f t="shared" si="0"/>
        <v xml:space="preserve"> </v>
      </c>
      <c r="J473" s="2161" t="str">
        <f t="shared" si="0"/>
        <v xml:space="preserve"> </v>
      </c>
      <c r="K473" s="2161" t="str">
        <f t="shared" si="0"/>
        <v xml:space="preserve"> </v>
      </c>
      <c r="L473" s="2162" t="str">
        <f t="shared" si="0"/>
        <v xml:space="preserve"> </v>
      </c>
      <c r="M473" s="725"/>
      <c r="N473" s="1372"/>
      <c r="O473" s="716">
        <v>4</v>
      </c>
      <c r="P473" s="165">
        <f>LOOKUP(O473,X!BT$41:BT$55,X!BV$41:BV$55)</f>
        <v>0</v>
      </c>
    </row>
    <row r="474" spans="1:16" ht="22.5" customHeight="1">
      <c r="A474" s="1228" t="s">
        <v>2108</v>
      </c>
      <c r="B474" s="1228"/>
      <c r="C474" s="1228"/>
      <c r="D474" s="1228"/>
      <c r="E474" s="1228"/>
      <c r="F474" s="1228"/>
      <c r="G474" s="1228"/>
      <c r="H474" s="2169" t="str">
        <f>IF(H$465=$P474,"P"," ")</f>
        <v xml:space="preserve"> </v>
      </c>
      <c r="I474" s="2161" t="str">
        <f t="shared" si="0"/>
        <v xml:space="preserve"> </v>
      </c>
      <c r="J474" s="2161" t="str">
        <f t="shared" si="0"/>
        <v xml:space="preserve"> </v>
      </c>
      <c r="K474" s="2161" t="str">
        <f t="shared" si="0"/>
        <v xml:space="preserve"> </v>
      </c>
      <c r="L474" s="2162" t="str">
        <f t="shared" si="0"/>
        <v xml:space="preserve"> </v>
      </c>
      <c r="M474" s="725"/>
      <c r="N474" s="1372"/>
      <c r="O474" s="716">
        <v>5</v>
      </c>
      <c r="P474" s="165">
        <f>LOOKUP(O474,X!BT$41:BT$55,X!BV$41:BV$55)</f>
        <v>0</v>
      </c>
    </row>
    <row r="475" spans="1:16" ht="22.5" customHeight="1">
      <c r="A475" s="1358" t="s">
        <v>1139</v>
      </c>
      <c r="B475" s="1358"/>
      <c r="C475" s="1358"/>
      <c r="D475" s="1358"/>
      <c r="E475" s="1358"/>
      <c r="F475" s="1358"/>
      <c r="G475" s="1358"/>
      <c r="H475" s="2163"/>
      <c r="I475" s="2164"/>
      <c r="J475" s="2164"/>
      <c r="K475" s="2164"/>
      <c r="L475" s="2165"/>
      <c r="M475" s="725"/>
      <c r="N475" s="1372"/>
    </row>
    <row r="476" spans="1:16" ht="22.5" customHeight="1">
      <c r="A476" s="1359"/>
      <c r="B476" s="1359" t="s">
        <v>1340</v>
      </c>
      <c r="C476" s="1359"/>
      <c r="D476" s="1359"/>
      <c r="E476" s="1359"/>
      <c r="F476" s="1359"/>
      <c r="G476" s="1359"/>
      <c r="H476" s="2169" t="str">
        <f>IF(H$465=$P476,"P"," ")</f>
        <v xml:space="preserve"> </v>
      </c>
      <c r="I476" s="2161" t="str">
        <f t="shared" si="0"/>
        <v xml:space="preserve"> </v>
      </c>
      <c r="J476" s="2161" t="str">
        <f t="shared" si="0"/>
        <v xml:space="preserve"> </v>
      </c>
      <c r="K476" s="2161" t="str">
        <f t="shared" si="0"/>
        <v xml:space="preserve"> </v>
      </c>
      <c r="L476" s="2162" t="str">
        <f t="shared" si="0"/>
        <v xml:space="preserve"> </v>
      </c>
      <c r="M476" s="725"/>
      <c r="N476" s="1372"/>
      <c r="O476" s="716">
        <v>6</v>
      </c>
      <c r="P476" s="165">
        <f>LOOKUP(O476,X!BT$41:BT$55,X!BV$41:BV$55)</f>
        <v>0</v>
      </c>
    </row>
    <row r="477" spans="1:16" ht="22.5" customHeight="1">
      <c r="A477" s="1228" t="s">
        <v>209</v>
      </c>
      <c r="B477" s="1228"/>
      <c r="C477" s="1228"/>
      <c r="D477" s="1228"/>
      <c r="E477" s="1228"/>
      <c r="F477" s="1228"/>
      <c r="G477" s="1228"/>
      <c r="H477" s="731"/>
      <c r="I477" s="732"/>
      <c r="J477" s="732"/>
      <c r="K477" s="732"/>
      <c r="L477" s="2166"/>
      <c r="M477" s="725"/>
      <c r="N477" s="1372"/>
    </row>
    <row r="478" spans="1:16" ht="22.5" customHeight="1">
      <c r="A478" s="1228" t="s">
        <v>326</v>
      </c>
      <c r="B478" s="1228"/>
      <c r="C478" s="1228"/>
      <c r="D478" s="1228"/>
      <c r="E478" s="1228"/>
      <c r="F478" s="1228"/>
      <c r="G478" s="1228"/>
      <c r="H478" s="731"/>
      <c r="I478" s="732"/>
      <c r="J478" s="732"/>
      <c r="K478" s="732"/>
      <c r="L478" s="2166"/>
      <c r="M478" s="725"/>
      <c r="N478" s="1372"/>
    </row>
    <row r="479" spans="1:16" ht="22.5" customHeight="1">
      <c r="A479" s="1228"/>
      <c r="B479" s="1228" t="s">
        <v>2349</v>
      </c>
      <c r="C479" s="1228"/>
      <c r="D479" s="1228"/>
      <c r="E479" s="1228"/>
      <c r="F479" s="1228"/>
      <c r="G479" s="1228"/>
      <c r="H479" s="2169" t="str">
        <f>IF(H$465=$P479,"P"," ")</f>
        <v xml:space="preserve"> </v>
      </c>
      <c r="I479" s="2161" t="str">
        <f>IF(I$465=$P479,"P"," ")</f>
        <v xml:space="preserve"> </v>
      </c>
      <c r="J479" s="2161" t="str">
        <f>IF(J$465=$P479,"P"," ")</f>
        <v xml:space="preserve"> </v>
      </c>
      <c r="K479" s="2161" t="str">
        <f>IF(K$465=$P479,"P"," ")</f>
        <v xml:space="preserve"> </v>
      </c>
      <c r="L479" s="2162" t="str">
        <f>IF(L$465=$P479,"P"," ")</f>
        <v xml:space="preserve"> </v>
      </c>
      <c r="M479" s="725"/>
      <c r="N479" s="1372"/>
      <c r="O479" s="716">
        <v>7</v>
      </c>
      <c r="P479" s="165">
        <f>LOOKUP(O479,X!BT$41:BT$55,X!BV$41:BV$55)</f>
        <v>0</v>
      </c>
    </row>
    <row r="480" spans="1:16" ht="22.5" customHeight="1">
      <c r="A480" s="1358" t="s">
        <v>1343</v>
      </c>
      <c r="B480" s="1358"/>
      <c r="C480" s="1358"/>
      <c r="D480" s="1358"/>
      <c r="E480" s="1358"/>
      <c r="F480" s="1358"/>
      <c r="G480" s="1358"/>
      <c r="H480" s="2163"/>
      <c r="I480" s="2164"/>
      <c r="J480" s="2164"/>
      <c r="K480" s="2164"/>
      <c r="L480" s="2165"/>
      <c r="M480" s="725"/>
      <c r="N480" s="1372"/>
    </row>
    <row r="481" spans="1:16" ht="22.5" customHeight="1">
      <c r="A481" s="1359"/>
      <c r="B481" s="1359" t="s">
        <v>1344</v>
      </c>
      <c r="C481" s="1359"/>
      <c r="D481" s="1359"/>
      <c r="E481" s="1359"/>
      <c r="F481" s="1359"/>
      <c r="G481" s="1359"/>
      <c r="H481" s="2169" t="str">
        <f>IF(H$465=$P481,"P"," ")</f>
        <v xml:space="preserve"> </v>
      </c>
      <c r="I481" s="2161" t="str">
        <f>IF(I$465=$P481,"P"," ")</f>
        <v xml:space="preserve"> </v>
      </c>
      <c r="J481" s="2161" t="str">
        <f>IF(J$465=$P481,"P"," ")</f>
        <v xml:space="preserve"> </v>
      </c>
      <c r="K481" s="2161" t="str">
        <f>IF(K$465=$P481,"P"," ")</f>
        <v xml:space="preserve"> </v>
      </c>
      <c r="L481" s="2162" t="str">
        <f>IF(L$465=$P481,"P"," ")</f>
        <v xml:space="preserve"> </v>
      </c>
      <c r="M481" s="725"/>
      <c r="N481" s="1372"/>
      <c r="O481" s="716">
        <v>8</v>
      </c>
      <c r="P481" s="165">
        <f>LOOKUP(O481,X!BT$41:BT$55,X!BV$41:BV$55)</f>
        <v>0</v>
      </c>
    </row>
    <row r="482" spans="1:16" ht="22.5" customHeight="1">
      <c r="A482" s="1228" t="s">
        <v>1557</v>
      </c>
      <c r="B482" s="1228"/>
      <c r="C482" s="1228"/>
      <c r="D482" s="1228"/>
      <c r="E482" s="1228"/>
      <c r="F482" s="1228"/>
      <c r="G482" s="1228"/>
      <c r="H482" s="731"/>
      <c r="I482" s="732"/>
      <c r="J482" s="732"/>
      <c r="K482" s="732"/>
      <c r="L482" s="2166"/>
      <c r="M482" s="725"/>
      <c r="N482" s="1372"/>
    </row>
    <row r="483" spans="1:16" ht="22.5" customHeight="1">
      <c r="A483" s="1228"/>
      <c r="B483" s="1228" t="s">
        <v>1558</v>
      </c>
      <c r="C483" s="1228"/>
      <c r="D483" s="1228"/>
      <c r="E483" s="1228"/>
      <c r="F483" s="1228"/>
      <c r="G483" s="1228"/>
      <c r="H483" s="731"/>
      <c r="I483" s="732"/>
      <c r="J483" s="732"/>
      <c r="K483" s="732"/>
      <c r="L483" s="2166"/>
      <c r="M483" s="725"/>
      <c r="N483" s="1372"/>
    </row>
    <row r="484" spans="1:16" ht="22.5" customHeight="1">
      <c r="A484" s="1228"/>
      <c r="B484" s="1228" t="s">
        <v>1138</v>
      </c>
      <c r="C484" s="1228"/>
      <c r="D484" s="1228"/>
      <c r="E484" s="1228"/>
      <c r="F484" s="1228"/>
      <c r="G484" s="1228"/>
      <c r="H484" s="2169" t="str">
        <f>IF(H$465=$P484,"P"," ")</f>
        <v xml:space="preserve"> </v>
      </c>
      <c r="I484" s="2161" t="str">
        <f>IF(I$465=$P484,"P"," ")</f>
        <v xml:space="preserve"> </v>
      </c>
      <c r="J484" s="2161" t="str">
        <f>IF(J$465=$P484,"P"," ")</f>
        <v xml:space="preserve"> </v>
      </c>
      <c r="K484" s="2161" t="str">
        <f>IF(K$465=$P484,"P"," ")</f>
        <v xml:space="preserve"> </v>
      </c>
      <c r="L484" s="2162" t="str">
        <f>IF(L$465=$P484,"P"," ")</f>
        <v xml:space="preserve"> </v>
      </c>
      <c r="M484" s="725"/>
      <c r="N484" s="1372"/>
      <c r="O484" s="716">
        <v>9</v>
      </c>
      <c r="P484" s="165">
        <f>LOOKUP(O484,X!BT$41:BT$55,X!BV$41:BV$55)</f>
        <v>0</v>
      </c>
    </row>
    <row r="485" spans="1:16" ht="22.5" customHeight="1">
      <c r="A485" s="1358" t="s">
        <v>1140</v>
      </c>
      <c r="B485" s="1358"/>
      <c r="C485" s="1358"/>
      <c r="D485" s="1358"/>
      <c r="E485" s="1358"/>
      <c r="F485" s="1358"/>
      <c r="G485" s="1358"/>
      <c r="H485" s="2163"/>
      <c r="I485" s="2164"/>
      <c r="J485" s="2164"/>
      <c r="K485" s="2164"/>
      <c r="L485" s="2165"/>
      <c r="M485" s="725"/>
      <c r="N485" s="1372"/>
    </row>
    <row r="486" spans="1:16" ht="22.5" customHeight="1">
      <c r="A486" s="1359"/>
      <c r="B486" s="1359" t="s">
        <v>1141</v>
      </c>
      <c r="C486" s="1359"/>
      <c r="D486" s="1359"/>
      <c r="E486" s="1359"/>
      <c r="F486" s="1359"/>
      <c r="G486" s="1359"/>
      <c r="H486" s="2169" t="str">
        <f>IF(H$465=$P486,"P"," ")</f>
        <v xml:space="preserve"> </v>
      </c>
      <c r="I486" s="2161" t="str">
        <f>IF(I$465=$P486,"P"," ")</f>
        <v xml:space="preserve"> </v>
      </c>
      <c r="J486" s="2161" t="str">
        <f>IF(J$465=$P486,"P"," ")</f>
        <v xml:space="preserve"> </v>
      </c>
      <c r="K486" s="2161" t="str">
        <f>IF(K$465=$P486,"P"," ")</f>
        <v xml:space="preserve"> </v>
      </c>
      <c r="L486" s="2162" t="str">
        <f>IF(L$465=$P486,"P"," ")</f>
        <v xml:space="preserve"> </v>
      </c>
      <c r="M486" s="725"/>
      <c r="N486" s="1372"/>
      <c r="O486" s="716">
        <v>10</v>
      </c>
      <c r="P486" s="165">
        <f>LOOKUP(O486,X!BT$41:BT$55,X!BV$41:BV$55)</f>
        <v>0</v>
      </c>
    </row>
    <row r="487" spans="1:16" ht="22.5" customHeight="1">
      <c r="A487" s="1228" t="s">
        <v>1142</v>
      </c>
      <c r="B487" s="1228"/>
      <c r="C487" s="1228"/>
      <c r="D487" s="1228"/>
      <c r="E487" s="1228"/>
      <c r="F487" s="1228"/>
      <c r="G487" s="1228"/>
      <c r="H487" s="731"/>
      <c r="I487" s="732"/>
      <c r="J487" s="732"/>
      <c r="K487" s="732"/>
      <c r="L487" s="2166"/>
      <c r="M487" s="725"/>
      <c r="N487" s="1372"/>
    </row>
    <row r="488" spans="1:16" ht="22.5" customHeight="1">
      <c r="A488" s="1228"/>
      <c r="B488" s="1228" t="s">
        <v>1520</v>
      </c>
      <c r="C488" s="1228"/>
      <c r="D488" s="1228"/>
      <c r="E488" s="1228"/>
      <c r="F488" s="1228"/>
      <c r="G488" s="1228"/>
      <c r="H488" s="2169" t="str">
        <f>IF(H$465=$P488,"P"," ")</f>
        <v xml:space="preserve"> </v>
      </c>
      <c r="I488" s="2161" t="str">
        <f>IF(I$465=$P488,"P"," ")</f>
        <v xml:space="preserve"> </v>
      </c>
      <c r="J488" s="2161" t="str">
        <f>IF(J$465=$P488,"P"," ")</f>
        <v xml:space="preserve"> </v>
      </c>
      <c r="K488" s="2161" t="str">
        <f>IF(K$465=$P488,"P"," ")</f>
        <v xml:space="preserve"> </v>
      </c>
      <c r="L488" s="2162" t="str">
        <f>IF(L$465=$P488,"P"," ")</f>
        <v xml:space="preserve"> </v>
      </c>
      <c r="M488" s="725"/>
      <c r="N488" s="1372"/>
      <c r="O488" s="716">
        <v>11</v>
      </c>
      <c r="P488" s="165">
        <f>LOOKUP(O488,X!BT$41:BT$55,X!BV$41:BV$55)</f>
        <v>0</v>
      </c>
    </row>
    <row r="489" spans="1:16" ht="22.5" customHeight="1">
      <c r="A489" s="1358" t="s">
        <v>2041</v>
      </c>
      <c r="B489" s="1358"/>
      <c r="C489" s="1358"/>
      <c r="D489" s="1358"/>
      <c r="E489" s="1358"/>
      <c r="F489" s="1358"/>
      <c r="G489" s="1358"/>
      <c r="H489" s="2163"/>
      <c r="I489" s="2164"/>
      <c r="J489" s="2164"/>
      <c r="K489" s="2164"/>
      <c r="L489" s="2165"/>
      <c r="M489" s="725"/>
      <c r="N489" s="1372"/>
    </row>
    <row r="490" spans="1:16" ht="22.5" customHeight="1">
      <c r="A490" s="1359"/>
      <c r="B490" s="1359" t="s">
        <v>2042</v>
      </c>
      <c r="C490" s="1359"/>
      <c r="D490" s="1359"/>
      <c r="E490" s="1359"/>
      <c r="F490" s="1359"/>
      <c r="G490" s="1359"/>
      <c r="H490" s="2169" t="str">
        <f>IF(H$465=$P490,"P"," ")</f>
        <v xml:space="preserve"> </v>
      </c>
      <c r="I490" s="2161" t="str">
        <f>IF(I$465=$P490,"P"," ")</f>
        <v xml:space="preserve"> </v>
      </c>
      <c r="J490" s="2161" t="str">
        <f>IF(J$465=$P490,"P"," ")</f>
        <v xml:space="preserve"> </v>
      </c>
      <c r="K490" s="2161" t="str">
        <f>IF(K$465=$P490,"P"," ")</f>
        <v xml:space="preserve"> </v>
      </c>
      <c r="L490" s="2162" t="str">
        <f>IF(L$465=$P490,"P"," ")</f>
        <v xml:space="preserve"> </v>
      </c>
      <c r="M490" s="725"/>
      <c r="N490" s="1372"/>
      <c r="O490" s="716">
        <v>12</v>
      </c>
      <c r="P490" s="165">
        <f>LOOKUP(O490,X!BT$41:BT$55,X!BV$41:BV$55)</f>
        <v>0</v>
      </c>
    </row>
    <row r="491" spans="1:16" ht="22.5" customHeight="1">
      <c r="A491" s="1228"/>
      <c r="B491" s="1228"/>
      <c r="C491" s="1228"/>
      <c r="D491" s="1228"/>
      <c r="E491" s="1228"/>
      <c r="F491" s="1228"/>
      <c r="G491" s="1228"/>
      <c r="H491" s="2179"/>
      <c r="I491" s="2179"/>
      <c r="J491" s="2179"/>
      <c r="K491" s="2179"/>
      <c r="L491" s="2179"/>
      <c r="M491" s="725"/>
      <c r="N491" s="1372"/>
      <c r="O491" s="187"/>
    </row>
    <row r="492" spans="1:16" ht="22.5" customHeight="1">
      <c r="A492" s="1234" t="str">
        <f>"- "&amp;N492&amp;" -"</f>
        <v>- 17 -</v>
      </c>
      <c r="B492" s="1234"/>
      <c r="C492" s="1234"/>
      <c r="D492" s="1234"/>
      <c r="E492" s="1234"/>
      <c r="F492" s="1234"/>
      <c r="G492" s="1234"/>
      <c r="H492" s="1234"/>
      <c r="I492" s="1234"/>
      <c r="J492" s="1234"/>
      <c r="K492" s="1234"/>
      <c r="L492" s="1234"/>
      <c r="M492" s="725">
        <v>1</v>
      </c>
      <c r="N492" s="1372">
        <f>IF(M492&gt;0,SUM(M$1:M492),0)</f>
        <v>17</v>
      </c>
    </row>
    <row r="493" spans="1:16" ht="22.5" customHeight="1">
      <c r="A493" s="1228"/>
      <c r="B493" s="1228"/>
      <c r="C493" s="1228"/>
      <c r="D493" s="1228"/>
      <c r="E493" s="1228"/>
      <c r="F493" s="1228"/>
      <c r="G493" s="1228"/>
      <c r="H493" s="1228"/>
      <c r="I493" s="1228"/>
      <c r="J493" s="1228"/>
      <c r="K493" s="1228"/>
      <c r="L493" s="1228"/>
      <c r="M493" s="725"/>
      <c r="N493" s="1372"/>
    </row>
    <row r="494" spans="1:16" ht="22.5" customHeight="1">
      <c r="A494" s="1228"/>
      <c r="B494" s="1228"/>
      <c r="C494" s="1228"/>
      <c r="D494" s="1228"/>
      <c r="E494" s="1228"/>
      <c r="F494" s="1228"/>
      <c r="G494" s="1228"/>
      <c r="H494" s="1228"/>
      <c r="I494" s="1228"/>
      <c r="J494" s="1228"/>
      <c r="K494" s="1228"/>
      <c r="L494" s="1228"/>
      <c r="M494" s="725"/>
      <c r="N494" s="1372"/>
    </row>
    <row r="495" spans="1:16" ht="22.5" customHeight="1">
      <c r="A495" s="1228"/>
      <c r="B495" s="1228" t="str">
        <f>"10.1   ผลประเมินรอบปีที่ผ่านมา ( ปีการศึกษา  "&amp;พื้นฐาน!J1-1&amp;"  )  (ต่อ) "</f>
        <v xml:space="preserve">10.1   ผลประเมินรอบปีที่ผ่านมา ( ปีการศึกษา  2557  )  (ต่อ) </v>
      </c>
      <c r="C495" s="1228"/>
      <c r="D495" s="1228"/>
      <c r="E495" s="1228"/>
      <c r="F495" s="1228"/>
      <c r="G495" s="1228"/>
      <c r="H495" s="1228"/>
      <c r="I495" s="1228"/>
      <c r="J495" s="1228"/>
      <c r="K495" s="1228"/>
      <c r="L495" s="1228"/>
      <c r="M495" s="725"/>
      <c r="N495" s="1372"/>
    </row>
    <row r="496" spans="1:16" ht="22.5" customHeight="1">
      <c r="A496" s="1241"/>
      <c r="B496" s="1241"/>
      <c r="C496" s="1241"/>
      <c r="D496" s="1241"/>
      <c r="E496" s="1241"/>
      <c r="F496" s="1241"/>
      <c r="G496" s="1268"/>
      <c r="H496" s="1238" t="s">
        <v>229</v>
      </c>
      <c r="I496" s="1239"/>
      <c r="J496" s="1239"/>
      <c r="K496" s="1239"/>
      <c r="L496" s="1239"/>
      <c r="M496" s="725"/>
      <c r="N496" s="1372"/>
    </row>
    <row r="497" spans="1:16" ht="22.5" customHeight="1">
      <c r="A497" s="1307" t="s">
        <v>685</v>
      </c>
      <c r="B497" s="1307"/>
      <c r="C497" s="1307"/>
      <c r="D497" s="1307"/>
      <c r="E497" s="1307"/>
      <c r="F497" s="1307"/>
      <c r="G497" s="1270"/>
      <c r="H497" s="1271" t="s">
        <v>263</v>
      </c>
      <c r="I497" s="1354" t="s">
        <v>226</v>
      </c>
      <c r="J497" s="1354" t="s">
        <v>227</v>
      </c>
      <c r="K497" s="1354" t="s">
        <v>743</v>
      </c>
      <c r="L497" s="1334" t="s">
        <v>744</v>
      </c>
      <c r="M497" s="725"/>
      <c r="N497" s="1372"/>
    </row>
    <row r="498" spans="1:16" ht="22.5" customHeight="1">
      <c r="A498" s="1335"/>
      <c r="B498" s="1335"/>
      <c r="C498" s="1335"/>
      <c r="D498" s="1335"/>
      <c r="E498" s="1335"/>
      <c r="F498" s="1335"/>
      <c r="G498" s="1278"/>
      <c r="H498" s="1355">
        <v>1</v>
      </c>
      <c r="I498" s="1356">
        <v>2</v>
      </c>
      <c r="J498" s="1356">
        <v>3</v>
      </c>
      <c r="K498" s="1356">
        <v>4</v>
      </c>
      <c r="L498" s="1357">
        <v>5</v>
      </c>
      <c r="M498" s="725"/>
      <c r="N498" s="1372"/>
    </row>
    <row r="499" spans="1:16" ht="22.5" customHeight="1">
      <c r="A499" s="1228" t="s">
        <v>210</v>
      </c>
      <c r="B499" s="1228"/>
      <c r="C499" s="1228"/>
      <c r="D499" s="1228"/>
      <c r="E499" s="1228"/>
      <c r="F499" s="1228"/>
      <c r="G499" s="1228"/>
      <c r="H499" s="766"/>
      <c r="I499" s="767"/>
      <c r="J499" s="767"/>
      <c r="K499" s="767"/>
      <c r="L499" s="2160"/>
      <c r="M499" s="725"/>
      <c r="N499" s="1372"/>
    </row>
    <row r="500" spans="1:16" ht="22.5" customHeight="1">
      <c r="A500" s="1228" t="s">
        <v>2132</v>
      </c>
      <c r="B500" s="1228"/>
      <c r="C500" s="1228"/>
      <c r="D500" s="1228"/>
      <c r="E500" s="1228"/>
      <c r="F500" s="1228"/>
      <c r="G500" s="1228"/>
      <c r="H500" s="731"/>
      <c r="I500" s="732"/>
      <c r="J500" s="732"/>
      <c r="K500" s="732"/>
      <c r="L500" s="2166"/>
      <c r="M500" s="725"/>
      <c r="N500" s="1372"/>
    </row>
    <row r="501" spans="1:16" ht="22.5" customHeight="1">
      <c r="A501" s="1228"/>
      <c r="B501" s="1228" t="s">
        <v>2133</v>
      </c>
      <c r="C501" s="1228"/>
      <c r="D501" s="1228"/>
      <c r="E501" s="1228"/>
      <c r="F501" s="1228"/>
      <c r="G501" s="1228"/>
      <c r="H501" s="2169" t="str">
        <f>IF(H$465=$P501,"P"," ")</f>
        <v xml:space="preserve"> </v>
      </c>
      <c r="I501" s="2161" t="str">
        <f>IF(I$465=$P501,"P"," ")</f>
        <v xml:space="preserve"> </v>
      </c>
      <c r="J501" s="2161" t="str">
        <f>IF(J$465=$P501,"P"," ")</f>
        <v xml:space="preserve"> </v>
      </c>
      <c r="K501" s="2161" t="str">
        <f>IF(K$465=$P501,"P"," ")</f>
        <v xml:space="preserve"> </v>
      </c>
      <c r="L501" s="2162" t="str">
        <f>IF(L$465=$P501,"P"," ")</f>
        <v xml:space="preserve"> </v>
      </c>
      <c r="M501" s="725"/>
      <c r="N501" s="1372"/>
      <c r="O501" s="716">
        <v>13</v>
      </c>
      <c r="P501" s="165">
        <f>LOOKUP(O501,X!BT$41:BT$55,X!BV$41:BV$55)</f>
        <v>0</v>
      </c>
    </row>
    <row r="502" spans="1:16" ht="22.5" customHeight="1">
      <c r="A502" s="1358" t="s">
        <v>211</v>
      </c>
      <c r="B502" s="1358"/>
      <c r="C502" s="1358"/>
      <c r="D502" s="1358"/>
      <c r="E502" s="1358"/>
      <c r="F502" s="1358"/>
      <c r="G502" s="1358"/>
      <c r="H502" s="2163"/>
      <c r="I502" s="2164"/>
      <c r="J502" s="2164"/>
      <c r="K502" s="2164"/>
      <c r="L502" s="2165"/>
      <c r="M502" s="725"/>
      <c r="N502" s="1372"/>
    </row>
    <row r="503" spans="1:16" ht="22.5" customHeight="1">
      <c r="A503" s="1228" t="s">
        <v>2127</v>
      </c>
      <c r="B503" s="1228"/>
      <c r="C503" s="1228"/>
      <c r="D503" s="1228"/>
      <c r="E503" s="1228"/>
      <c r="F503" s="1228"/>
      <c r="G503" s="1228"/>
      <c r="H503" s="731"/>
      <c r="I503" s="732"/>
      <c r="J503" s="732"/>
      <c r="K503" s="732"/>
      <c r="L503" s="2166"/>
      <c r="M503" s="725"/>
      <c r="N503" s="1372"/>
    </row>
    <row r="504" spans="1:16" ht="22.5" customHeight="1">
      <c r="A504" s="1359"/>
      <c r="B504" s="1359" t="s">
        <v>2128</v>
      </c>
      <c r="C504" s="1359"/>
      <c r="D504" s="1359"/>
      <c r="E504" s="1359"/>
      <c r="F504" s="1359"/>
      <c r="G504" s="1359"/>
      <c r="H504" s="2169" t="str">
        <f>IF(H$465=$P504,"P"," ")</f>
        <v xml:space="preserve"> </v>
      </c>
      <c r="I504" s="2161" t="str">
        <f>IF(I$465=$P504,"P"," ")</f>
        <v xml:space="preserve"> </v>
      </c>
      <c r="J504" s="2161" t="str">
        <f>IF(J$465=$P504,"P"," ")</f>
        <v xml:space="preserve"> </v>
      </c>
      <c r="K504" s="2161" t="str">
        <f>IF(K$465=$P504,"P"," ")</f>
        <v xml:space="preserve"> </v>
      </c>
      <c r="L504" s="2162" t="str">
        <f>IF(L$465=$P504,"P"," ")</f>
        <v xml:space="preserve"> </v>
      </c>
      <c r="M504" s="725"/>
      <c r="N504" s="1372"/>
      <c r="O504" s="716">
        <v>14</v>
      </c>
      <c r="P504" s="165">
        <f>LOOKUP(O504,X!BT$41:BT$55,X!BV$41:BV$55)</f>
        <v>0</v>
      </c>
    </row>
    <row r="505" spans="1:16" ht="22.5" customHeight="1">
      <c r="A505" s="1358" t="s">
        <v>2136</v>
      </c>
      <c r="B505" s="1358"/>
      <c r="C505" s="1358"/>
      <c r="D505" s="1358"/>
      <c r="E505" s="1358"/>
      <c r="F505" s="1358"/>
      <c r="G505" s="1358"/>
      <c r="H505" s="2163"/>
      <c r="I505" s="2164"/>
      <c r="J505" s="2164"/>
      <c r="K505" s="2164"/>
      <c r="L505" s="2165"/>
      <c r="M505" s="725"/>
      <c r="N505" s="1372"/>
    </row>
    <row r="506" spans="1:16" ht="22.5" customHeight="1">
      <c r="A506" s="1228" t="s">
        <v>2137</v>
      </c>
      <c r="B506" s="1228"/>
      <c r="C506" s="1228"/>
      <c r="D506" s="1228"/>
      <c r="E506" s="1228"/>
      <c r="F506" s="1228"/>
      <c r="G506" s="1228"/>
      <c r="H506" s="731"/>
      <c r="I506" s="732"/>
      <c r="J506" s="732"/>
      <c r="K506" s="732"/>
      <c r="L506" s="2166"/>
      <c r="M506" s="725"/>
      <c r="N506" s="1372"/>
    </row>
    <row r="507" spans="1:16" ht="22.5" customHeight="1">
      <c r="A507" s="1228"/>
      <c r="B507" s="1228" t="s">
        <v>341</v>
      </c>
      <c r="C507" s="1228"/>
      <c r="D507" s="1228"/>
      <c r="E507" s="1228"/>
      <c r="F507" s="1228"/>
      <c r="G507" s="1228"/>
      <c r="H507" s="731"/>
      <c r="I507" s="732"/>
      <c r="J507" s="732"/>
      <c r="K507" s="732"/>
      <c r="L507" s="2166"/>
      <c r="M507" s="725"/>
      <c r="N507" s="1372"/>
    </row>
    <row r="508" spans="1:16" ht="22.5" customHeight="1">
      <c r="A508" s="1232"/>
      <c r="B508" s="1232" t="s">
        <v>342</v>
      </c>
      <c r="C508" s="1232"/>
      <c r="D508" s="1232"/>
      <c r="E508" s="1232"/>
      <c r="F508" s="1232"/>
      <c r="G508" s="1232"/>
      <c r="H508" s="2170" t="str">
        <f>IF(H$465=$P508,"P"," ")</f>
        <v xml:space="preserve"> </v>
      </c>
      <c r="I508" s="733" t="str">
        <f>IF(I$465=$P508,"P"," ")</f>
        <v xml:space="preserve"> </v>
      </c>
      <c r="J508" s="733" t="str">
        <f>IF(J$465=$P508,"P"," ")</f>
        <v xml:space="preserve"> </v>
      </c>
      <c r="K508" s="733" t="str">
        <f>IF(K$465=$P508,"P"," ")</f>
        <v xml:space="preserve"> </v>
      </c>
      <c r="L508" s="2167" t="str">
        <f>IF(L$465=$P508,"P"," ")</f>
        <v xml:space="preserve"> </v>
      </c>
      <c r="M508" s="725"/>
      <c r="N508" s="1372"/>
      <c r="O508" s="716">
        <v>15</v>
      </c>
      <c r="P508" s="165">
        <f>LOOKUP(O508,X!BT$41:BT$55,X!BV$41:BV$55)</f>
        <v>0</v>
      </c>
    </row>
    <row r="509" spans="1:16" ht="22.5" customHeight="1">
      <c r="A509" s="1228"/>
      <c r="B509" s="1228"/>
      <c r="C509" s="1228"/>
      <c r="D509" s="1228"/>
      <c r="E509" s="1228"/>
      <c r="F509" s="1228"/>
      <c r="G509" s="1228"/>
      <c r="H509" s="1228"/>
      <c r="I509" s="1228"/>
      <c r="J509" s="1228"/>
      <c r="K509" s="1228"/>
      <c r="L509" s="1228"/>
      <c r="M509" s="725"/>
      <c r="N509" s="1372"/>
    </row>
    <row r="510" spans="1:16" ht="22.5" customHeight="1">
      <c r="A510" s="1228"/>
      <c r="B510" s="1228"/>
      <c r="C510" s="1228"/>
      <c r="D510" s="1228"/>
      <c r="E510" s="1228"/>
      <c r="F510" s="1228"/>
      <c r="G510" s="1228"/>
      <c r="H510" s="1228"/>
      <c r="I510" s="1228"/>
      <c r="J510" s="1228"/>
      <c r="K510" s="1228"/>
      <c r="L510" s="1228"/>
      <c r="M510" s="725"/>
      <c r="N510" s="1372"/>
    </row>
    <row r="511" spans="1:16" ht="22.5" customHeight="1">
      <c r="A511" s="1228"/>
      <c r="B511" s="1228" t="s">
        <v>2604</v>
      </c>
      <c r="C511" s="1228"/>
      <c r="D511" s="1228"/>
      <c r="E511" s="1228"/>
      <c r="F511" s="1228"/>
      <c r="G511" s="1228"/>
      <c r="H511" s="1228"/>
      <c r="I511" s="1228"/>
      <c r="J511" s="1228"/>
      <c r="K511" s="1228"/>
      <c r="L511" s="1228"/>
      <c r="M511" s="725"/>
      <c r="N511" s="1372"/>
    </row>
    <row r="512" spans="1:16" ht="22.5" customHeight="1">
      <c r="A512" s="1241"/>
      <c r="B512" s="1241"/>
      <c r="C512" s="1241"/>
      <c r="D512" s="1241"/>
      <c r="E512" s="1241"/>
      <c r="F512" s="1241"/>
      <c r="G512" s="1241"/>
      <c r="H512" s="1268"/>
      <c r="I512" s="1238" t="s">
        <v>2131</v>
      </c>
      <c r="J512" s="1239"/>
      <c r="K512" s="1239"/>
      <c r="L512" s="1239"/>
      <c r="M512" s="725"/>
      <c r="N512" s="1372"/>
    </row>
    <row r="513" spans="1:16" ht="22.5" customHeight="1">
      <c r="A513" s="1307" t="s">
        <v>685</v>
      </c>
      <c r="B513" s="1307"/>
      <c r="C513" s="1307"/>
      <c r="D513" s="1307"/>
      <c r="E513" s="1307"/>
      <c r="F513" s="1307"/>
      <c r="G513" s="1307"/>
      <c r="H513" s="1270"/>
      <c r="I513" s="3406" t="s">
        <v>213</v>
      </c>
      <c r="J513" s="3407"/>
      <c r="K513" s="3407"/>
      <c r="L513" s="3407"/>
      <c r="M513" s="725"/>
      <c r="N513" s="1372"/>
    </row>
    <row r="514" spans="1:16" ht="22.5" customHeight="1">
      <c r="A514" s="1307"/>
      <c r="B514" s="1307"/>
      <c r="C514" s="1307"/>
      <c r="D514" s="1307"/>
      <c r="E514" s="1307"/>
      <c r="F514" s="1307"/>
      <c r="G514" s="1307"/>
      <c r="H514" s="1270"/>
      <c r="I514" s="3556" t="s">
        <v>2129</v>
      </c>
      <c r="J514" s="3557"/>
      <c r="K514" s="3557"/>
      <c r="L514" s="3557"/>
      <c r="M514" s="725"/>
      <c r="N514" s="1372"/>
    </row>
    <row r="515" spans="1:16" ht="22.5" customHeight="1">
      <c r="A515" s="1335"/>
      <c r="B515" s="1335"/>
      <c r="C515" s="1335"/>
      <c r="D515" s="1335"/>
      <c r="E515" s="1335"/>
      <c r="F515" s="1335"/>
      <c r="G515" s="1335"/>
      <c r="H515" s="1278"/>
      <c r="I515" s="3408" t="s">
        <v>2130</v>
      </c>
      <c r="J515" s="3409"/>
      <c r="K515" s="3409"/>
      <c r="L515" s="3409"/>
      <c r="M515" s="725"/>
      <c r="N515" s="1372"/>
    </row>
    <row r="516" spans="1:16" ht="22.5" customHeight="1">
      <c r="A516" s="2951" t="s">
        <v>208</v>
      </c>
      <c r="B516" s="2951"/>
      <c r="C516" s="2951"/>
      <c r="D516" s="2951"/>
      <c r="E516" s="2951"/>
      <c r="F516" s="2951"/>
      <c r="G516" s="2951"/>
      <c r="H516" s="2951"/>
      <c r="I516" s="3359"/>
      <c r="J516" s="2951"/>
      <c r="K516" s="2951"/>
      <c r="L516" s="2951"/>
      <c r="M516" s="725"/>
      <c r="N516" s="1372"/>
    </row>
    <row r="517" spans="1:16" ht="22.5" customHeight="1">
      <c r="A517" s="1363" t="s">
        <v>686</v>
      </c>
      <c r="B517" s="1363"/>
      <c r="C517" s="1363"/>
      <c r="D517" s="1363"/>
      <c r="E517" s="1363"/>
      <c r="F517" s="1363"/>
      <c r="G517" s="1363"/>
      <c r="H517" s="1363"/>
      <c r="I517" s="3560"/>
      <c r="J517" s="3561"/>
      <c r="K517" s="3561" t="str">
        <f>LOOKUP($O517,X!$BT$41:$BT$55,X!BY$41:BY$55)</f>
        <v xml:space="preserve"> </v>
      </c>
      <c r="L517" s="3561"/>
      <c r="M517" s="725"/>
      <c r="N517" s="1372"/>
      <c r="O517" s="716">
        <v>1</v>
      </c>
    </row>
    <row r="518" spans="1:16" ht="22.5" customHeight="1">
      <c r="A518" s="2260" t="s">
        <v>1166</v>
      </c>
      <c r="B518" s="1363"/>
      <c r="C518" s="1363"/>
      <c r="D518" s="1363"/>
      <c r="E518" s="1363"/>
      <c r="F518" s="1363"/>
      <c r="G518" s="1363"/>
      <c r="H518" s="1363"/>
      <c r="I518" s="3560" t="str">
        <f>LOOKUP($P518,X!$BT$11:$BT$36,X!BY$11:BY$36)</f>
        <v xml:space="preserve"> </v>
      </c>
      <c r="J518" s="3561"/>
      <c r="K518" s="3561"/>
      <c r="L518" s="3561"/>
      <c r="M518" s="725"/>
      <c r="N518" s="1372"/>
      <c r="O518" s="187"/>
      <c r="P518" s="2902">
        <v>1.1000000000000001</v>
      </c>
    </row>
    <row r="519" spans="1:16" ht="22.5" customHeight="1">
      <c r="A519" s="2263" t="s">
        <v>2397</v>
      </c>
      <c r="B519" s="1358"/>
      <c r="C519" s="1358"/>
      <c r="D519" s="1358"/>
      <c r="E519" s="1358"/>
      <c r="F519" s="1358"/>
      <c r="G519" s="1358"/>
      <c r="H519" s="1358"/>
      <c r="I519" s="3360"/>
      <c r="J519" s="3361"/>
      <c r="K519" s="3361"/>
      <c r="L519" s="3361"/>
      <c r="M519" s="725"/>
      <c r="N519" s="1372"/>
      <c r="O519" s="187"/>
    </row>
    <row r="520" spans="1:16" ht="22.5" customHeight="1">
      <c r="A520" s="3362"/>
      <c r="B520" s="2258" t="s">
        <v>2398</v>
      </c>
      <c r="C520" s="1359"/>
      <c r="D520" s="1359"/>
      <c r="E520" s="1359"/>
      <c r="F520" s="1359"/>
      <c r="G520" s="1359"/>
      <c r="H520" s="1359"/>
      <c r="I520" s="3554" t="str">
        <f>LOOKUP($P520,X!$BT$11:$BT$36,X!BY$11:BY$36)</f>
        <v xml:space="preserve"> </v>
      </c>
      <c r="J520" s="3555"/>
      <c r="K520" s="3555"/>
      <c r="L520" s="3555"/>
      <c r="M520" s="725"/>
      <c r="N520" s="1372"/>
      <c r="O520" s="187"/>
      <c r="P520" s="2902">
        <v>1.2</v>
      </c>
    </row>
    <row r="521" spans="1:16" ht="22.5" customHeight="1">
      <c r="A521" s="2263" t="s">
        <v>2399</v>
      </c>
      <c r="B521" s="1358"/>
      <c r="C521" s="1358"/>
      <c r="D521" s="1358"/>
      <c r="E521" s="1358"/>
      <c r="F521" s="1358"/>
      <c r="G521" s="1358"/>
      <c r="H521" s="1358"/>
      <c r="I521" s="3360"/>
      <c r="J521" s="3361"/>
      <c r="K521" s="3361"/>
      <c r="L521" s="3361"/>
      <c r="M521" s="725"/>
      <c r="N521" s="1372"/>
      <c r="O521" s="187"/>
    </row>
    <row r="522" spans="1:16" ht="22.5" customHeight="1">
      <c r="A522" s="2262"/>
      <c r="B522" s="1228" t="s">
        <v>2400</v>
      </c>
      <c r="C522" s="1228"/>
      <c r="D522" s="1228"/>
      <c r="E522" s="1228"/>
      <c r="F522" s="1228"/>
      <c r="G522" s="1228"/>
      <c r="H522" s="1228"/>
      <c r="I522" s="3340"/>
      <c r="J522" s="3341"/>
      <c r="K522" s="3341"/>
      <c r="L522" s="3341"/>
      <c r="M522" s="725"/>
      <c r="N522" s="1372"/>
      <c r="O522" s="187"/>
    </row>
    <row r="523" spans="1:16" ht="22.5" customHeight="1">
      <c r="A523" s="2258"/>
      <c r="B523" s="1359" t="s">
        <v>2401</v>
      </c>
      <c r="C523" s="1359"/>
      <c r="D523" s="1359"/>
      <c r="E523" s="1359"/>
      <c r="F523" s="1359"/>
      <c r="G523" s="1359"/>
      <c r="H523" s="1359"/>
      <c r="I523" s="3554" t="str">
        <f>LOOKUP($P523,X!$BT$11:$BT$36,X!BY$11:BY$36)</f>
        <v xml:space="preserve"> </v>
      </c>
      <c r="J523" s="3555"/>
      <c r="K523" s="3555"/>
      <c r="L523" s="3555"/>
      <c r="M523" s="725"/>
      <c r="N523" s="1372"/>
      <c r="O523" s="187"/>
      <c r="P523" s="2902">
        <v>1.3</v>
      </c>
    </row>
    <row r="524" spans="1:16" ht="22.5" customHeight="1">
      <c r="A524" s="2263" t="s">
        <v>2402</v>
      </c>
      <c r="B524" s="1358"/>
      <c r="C524" s="1358"/>
      <c r="D524" s="1358"/>
      <c r="E524" s="1358"/>
      <c r="F524" s="1358"/>
      <c r="G524" s="1358"/>
      <c r="H524" s="1358"/>
      <c r="I524" s="3360"/>
      <c r="J524" s="3361"/>
      <c r="K524" s="3361"/>
      <c r="L524" s="3361"/>
      <c r="M524" s="725"/>
      <c r="N524" s="1372"/>
      <c r="O524" s="187"/>
    </row>
    <row r="525" spans="1:16" ht="22.5" customHeight="1">
      <c r="A525" s="2258"/>
      <c r="B525" s="1359" t="s">
        <v>2403</v>
      </c>
      <c r="C525" s="1359"/>
      <c r="D525" s="1359"/>
      <c r="E525" s="1359"/>
      <c r="F525" s="1359"/>
      <c r="G525" s="1359"/>
      <c r="H525" s="1359"/>
      <c r="I525" s="3554" t="str">
        <f>LOOKUP($P525,X!$BT$11:$BT$36,X!BY$11:BY$36)</f>
        <v xml:space="preserve"> </v>
      </c>
      <c r="J525" s="3555"/>
      <c r="K525" s="3555"/>
      <c r="L525" s="3555"/>
      <c r="M525" s="725"/>
      <c r="N525" s="1372"/>
      <c r="O525" s="187"/>
      <c r="P525" s="2902">
        <v>1.4</v>
      </c>
    </row>
    <row r="526" spans="1:16" ht="22.5" customHeight="1">
      <c r="A526" s="1234" t="str">
        <f>"- "&amp;N526&amp;" -"</f>
        <v>- 18 -</v>
      </c>
      <c r="B526" s="1234"/>
      <c r="C526" s="1234"/>
      <c r="D526" s="1234"/>
      <c r="E526" s="1234"/>
      <c r="F526" s="1234"/>
      <c r="G526" s="1234"/>
      <c r="H526" s="1234"/>
      <c r="I526" s="1234"/>
      <c r="J526" s="1234"/>
      <c r="K526" s="1234"/>
      <c r="L526" s="1234"/>
      <c r="M526" s="725">
        <v>1</v>
      </c>
      <c r="N526" s="1372">
        <f>IF(M526&gt;0,SUM(M$1:M526),0)</f>
        <v>18</v>
      </c>
      <c r="O526" s="187"/>
      <c r="P526" s="187"/>
    </row>
    <row r="527" spans="1:16" ht="22.5" customHeight="1">
      <c r="A527" s="2262"/>
      <c r="B527" s="1228"/>
      <c r="C527" s="1228"/>
      <c r="D527" s="1228"/>
      <c r="E527" s="1228"/>
      <c r="F527" s="1228"/>
      <c r="G527" s="1228"/>
      <c r="H527" s="1228"/>
      <c r="I527" s="1309"/>
      <c r="J527" s="1309"/>
      <c r="K527" s="1309"/>
      <c r="L527" s="1309"/>
      <c r="M527" s="725"/>
      <c r="N527" s="1372"/>
      <c r="O527" s="187"/>
      <c r="P527" s="187"/>
    </row>
    <row r="528" spans="1:16" ht="22.5" customHeight="1">
      <c r="A528" s="2262"/>
      <c r="B528" s="1228"/>
      <c r="C528" s="1228"/>
      <c r="D528" s="1228"/>
      <c r="E528" s="1228"/>
      <c r="F528" s="1228"/>
      <c r="G528" s="1228"/>
      <c r="H528" s="1228"/>
      <c r="I528" s="1309"/>
      <c r="J528" s="1309"/>
      <c r="K528" s="1309"/>
      <c r="L528" s="1309"/>
      <c r="M528" s="725"/>
      <c r="N528" s="1372"/>
      <c r="O528" s="187"/>
      <c r="P528" s="187"/>
    </row>
    <row r="529" spans="1:16" ht="22.5" customHeight="1">
      <c r="A529" s="1228"/>
      <c r="B529" s="1228" t="s">
        <v>2605</v>
      </c>
      <c r="C529" s="1228"/>
      <c r="D529" s="1228"/>
      <c r="E529" s="1228"/>
      <c r="F529" s="1228"/>
      <c r="G529" s="1228"/>
      <c r="H529" s="1228"/>
      <c r="I529" s="1228"/>
      <c r="J529" s="1228"/>
      <c r="K529" s="1228"/>
      <c r="L529" s="1228"/>
      <c r="M529" s="725"/>
      <c r="N529" s="1372"/>
      <c r="O529" s="187"/>
      <c r="P529" s="187"/>
    </row>
    <row r="530" spans="1:16" ht="22.5" customHeight="1">
      <c r="A530" s="1241"/>
      <c r="B530" s="1241"/>
      <c r="C530" s="1241"/>
      <c r="D530" s="1241"/>
      <c r="E530" s="1241"/>
      <c r="F530" s="1241"/>
      <c r="G530" s="1241"/>
      <c r="H530" s="1268"/>
      <c r="I530" s="1238" t="s">
        <v>2131</v>
      </c>
      <c r="J530" s="1239"/>
      <c r="K530" s="1239"/>
      <c r="L530" s="1239"/>
      <c r="M530" s="725"/>
      <c r="N530" s="1372"/>
      <c r="O530" s="187"/>
      <c r="P530" s="187"/>
    </row>
    <row r="531" spans="1:16" ht="22.5" customHeight="1">
      <c r="A531" s="1307" t="s">
        <v>685</v>
      </c>
      <c r="B531" s="1307"/>
      <c r="C531" s="1307"/>
      <c r="D531" s="1307"/>
      <c r="E531" s="1307"/>
      <c r="F531" s="1307"/>
      <c r="G531" s="1307"/>
      <c r="H531" s="1270"/>
      <c r="I531" s="3406" t="s">
        <v>213</v>
      </c>
      <c r="J531" s="3407"/>
      <c r="K531" s="3407"/>
      <c r="L531" s="3407"/>
      <c r="M531" s="725"/>
      <c r="N531" s="1372"/>
      <c r="O531" s="187"/>
      <c r="P531" s="187"/>
    </row>
    <row r="532" spans="1:16" ht="22.5" customHeight="1">
      <c r="A532" s="1307"/>
      <c r="B532" s="1307"/>
      <c r="C532" s="1307"/>
      <c r="D532" s="1307"/>
      <c r="E532" s="1307"/>
      <c r="F532" s="1307"/>
      <c r="G532" s="1307"/>
      <c r="H532" s="1270"/>
      <c r="I532" s="3556" t="s">
        <v>2129</v>
      </c>
      <c r="J532" s="3557"/>
      <c r="K532" s="3557"/>
      <c r="L532" s="3557"/>
      <c r="M532" s="725"/>
      <c r="N532" s="1372"/>
      <c r="O532" s="187"/>
      <c r="P532" s="187"/>
    </row>
    <row r="533" spans="1:16" ht="22.5" customHeight="1">
      <c r="A533" s="1335"/>
      <c r="B533" s="1335"/>
      <c r="C533" s="1335"/>
      <c r="D533" s="1335"/>
      <c r="E533" s="1335"/>
      <c r="F533" s="1335"/>
      <c r="G533" s="1335"/>
      <c r="H533" s="1278"/>
      <c r="I533" s="3408" t="s">
        <v>2130</v>
      </c>
      <c r="J533" s="3409"/>
      <c r="K533" s="3409"/>
      <c r="L533" s="3409"/>
      <c r="M533" s="725"/>
      <c r="N533" s="1372"/>
      <c r="O533" s="187"/>
      <c r="P533" s="187"/>
    </row>
    <row r="534" spans="1:16" ht="22.5" customHeight="1">
      <c r="A534" s="3363" t="s">
        <v>1167</v>
      </c>
      <c r="B534" s="2951"/>
      <c r="C534" s="2951"/>
      <c r="D534" s="2951"/>
      <c r="E534" s="2951"/>
      <c r="F534" s="2951"/>
      <c r="G534" s="2951"/>
      <c r="H534" s="2951"/>
      <c r="I534" s="3562" t="str">
        <f>LOOKUP($P534,X!$BT$11:$BT$36,X!BY$11:BY$36)</f>
        <v xml:space="preserve"> </v>
      </c>
      <c r="J534" s="3563"/>
      <c r="K534" s="3563"/>
      <c r="L534" s="3563"/>
      <c r="M534" s="725"/>
      <c r="N534" s="1372"/>
      <c r="O534" s="187"/>
      <c r="P534" s="2902">
        <v>1.5</v>
      </c>
    </row>
    <row r="535" spans="1:16" ht="22.5" customHeight="1">
      <c r="A535" s="2263" t="s">
        <v>2404</v>
      </c>
      <c r="B535" s="1358"/>
      <c r="C535" s="1358"/>
      <c r="D535" s="1358"/>
      <c r="E535" s="1358"/>
      <c r="F535" s="1358"/>
      <c r="G535" s="1358"/>
      <c r="H535" s="1358"/>
      <c r="I535" s="3360"/>
      <c r="J535" s="3361"/>
      <c r="K535" s="3361"/>
      <c r="L535" s="3361"/>
      <c r="M535" s="725"/>
      <c r="N535" s="1372"/>
      <c r="O535" s="187"/>
    </row>
    <row r="536" spans="1:16" ht="22.5" customHeight="1">
      <c r="A536" s="2258"/>
      <c r="B536" s="1359" t="s">
        <v>2405</v>
      </c>
      <c r="C536" s="1359"/>
      <c r="D536" s="1359"/>
      <c r="E536" s="1359"/>
      <c r="F536" s="1359"/>
      <c r="G536" s="1359"/>
      <c r="H536" s="1359"/>
      <c r="I536" s="3554" t="str">
        <f>LOOKUP($P536,X!$BT$11:$BT$36,X!BY$11:BY$36)</f>
        <v xml:space="preserve"> </v>
      </c>
      <c r="J536" s="3555"/>
      <c r="K536" s="3555"/>
      <c r="L536" s="3555"/>
      <c r="M536" s="725"/>
      <c r="N536" s="1372"/>
      <c r="O536" s="187"/>
      <c r="P536" s="2902">
        <v>1.6</v>
      </c>
    </row>
    <row r="537" spans="1:16" ht="22.5" customHeight="1">
      <c r="A537" s="1363" t="s">
        <v>687</v>
      </c>
      <c r="B537" s="1363"/>
      <c r="C537" s="1363"/>
      <c r="D537" s="1363"/>
      <c r="E537" s="1363"/>
      <c r="F537" s="1363"/>
      <c r="G537" s="1363"/>
      <c r="H537" s="1363"/>
      <c r="I537" s="3560"/>
      <c r="J537" s="3561"/>
      <c r="K537" s="3561"/>
      <c r="L537" s="3561"/>
      <c r="M537" s="725"/>
      <c r="N537" s="1372"/>
      <c r="O537" s="716">
        <v>2</v>
      </c>
    </row>
    <row r="538" spans="1:16" ht="22.5" customHeight="1">
      <c r="A538" s="2260" t="s">
        <v>1168</v>
      </c>
      <c r="B538" s="1363"/>
      <c r="C538" s="1363"/>
      <c r="D538" s="1363"/>
      <c r="E538" s="1363"/>
      <c r="F538" s="1363"/>
      <c r="G538" s="1363"/>
      <c r="H538" s="1363"/>
      <c r="I538" s="3560" t="str">
        <f>LOOKUP($P538,X!$BT$11:$BT$36,X!BY$11:BY$36)</f>
        <v xml:space="preserve"> </v>
      </c>
      <c r="J538" s="3561"/>
      <c r="K538" s="3561"/>
      <c r="L538" s="3561"/>
      <c r="M538" s="725"/>
      <c r="N538" s="1372"/>
      <c r="O538" s="187"/>
      <c r="P538" s="2902">
        <v>2.1</v>
      </c>
    </row>
    <row r="539" spans="1:16" ht="22.5" customHeight="1">
      <c r="A539" s="2260" t="s">
        <v>1169</v>
      </c>
      <c r="B539" s="1363"/>
      <c r="C539" s="1363"/>
      <c r="D539" s="1363"/>
      <c r="E539" s="1363"/>
      <c r="F539" s="1363"/>
      <c r="G539" s="1363"/>
      <c r="H539" s="1363"/>
      <c r="I539" s="3560" t="str">
        <f>LOOKUP($P539,X!$BT$11:$BT$36,X!BY$11:BY$36)</f>
        <v xml:space="preserve"> </v>
      </c>
      <c r="J539" s="3561"/>
      <c r="K539" s="3561"/>
      <c r="L539" s="3561"/>
      <c r="M539" s="725"/>
      <c r="N539" s="1372"/>
      <c r="O539" s="187"/>
      <c r="P539" s="2902">
        <v>2.2000000000000002</v>
      </c>
    </row>
    <row r="540" spans="1:16" ht="22.5" customHeight="1">
      <c r="A540" s="2260" t="s">
        <v>2062</v>
      </c>
      <c r="B540" s="1363"/>
      <c r="C540" s="1363"/>
      <c r="D540" s="1363"/>
      <c r="E540" s="1363"/>
      <c r="F540" s="1363"/>
      <c r="G540" s="1363"/>
      <c r="H540" s="1363"/>
      <c r="I540" s="3560" t="str">
        <f>LOOKUP($P540,X!$BT$11:$BT$36,X!BY$11:BY$36)</f>
        <v xml:space="preserve"> </v>
      </c>
      <c r="J540" s="3561"/>
      <c r="K540" s="3561"/>
      <c r="L540" s="3561"/>
      <c r="M540" s="725"/>
      <c r="N540" s="1372"/>
      <c r="O540" s="187"/>
      <c r="P540" s="2902">
        <v>2.2999999999999998</v>
      </c>
    </row>
    <row r="541" spans="1:16" ht="22.5" customHeight="1">
      <c r="A541" s="2260" t="s">
        <v>2063</v>
      </c>
      <c r="B541" s="1363"/>
      <c r="C541" s="1363"/>
      <c r="D541" s="1363"/>
      <c r="E541" s="1363"/>
      <c r="F541" s="1363"/>
      <c r="G541" s="1363"/>
      <c r="H541" s="1363"/>
      <c r="I541" s="3560" t="str">
        <f>LOOKUP($P541,X!$BT$11:$BT$36,X!BY$11:BY$36)</f>
        <v xml:space="preserve"> </v>
      </c>
      <c r="J541" s="3561"/>
      <c r="K541" s="3561"/>
      <c r="L541" s="3561"/>
      <c r="M541" s="725"/>
      <c r="N541" s="1372"/>
      <c r="O541" s="187"/>
      <c r="P541" s="2902">
        <v>2.4</v>
      </c>
    </row>
    <row r="542" spans="1:16" ht="22.5" customHeight="1">
      <c r="A542" s="1358" t="s">
        <v>688</v>
      </c>
      <c r="B542" s="1358"/>
      <c r="C542" s="1358"/>
      <c r="D542" s="1358"/>
      <c r="E542" s="1358"/>
      <c r="F542" s="1358"/>
      <c r="G542" s="1358"/>
      <c r="H542" s="1358"/>
      <c r="I542" s="3367"/>
      <c r="J542" s="1358"/>
      <c r="K542" s="1358"/>
      <c r="L542" s="1358"/>
      <c r="M542" s="725"/>
      <c r="N542" s="1372"/>
      <c r="O542" s="187"/>
    </row>
    <row r="543" spans="1:16" ht="22.5" customHeight="1">
      <c r="A543" s="1359"/>
      <c r="B543" s="1359" t="s">
        <v>689</v>
      </c>
      <c r="C543" s="1359"/>
      <c r="D543" s="1359"/>
      <c r="E543" s="1359"/>
      <c r="F543" s="1359"/>
      <c r="G543" s="1359"/>
      <c r="H543" s="1359"/>
      <c r="I543" s="3554" t="str">
        <f>LOOKUP($O543,X!$BT$41:$BT$55,X!BY$41:BY$55)</f>
        <v xml:space="preserve"> </v>
      </c>
      <c r="J543" s="3555"/>
      <c r="K543" s="3555"/>
      <c r="L543" s="3555"/>
      <c r="M543" s="725"/>
      <c r="N543" s="1372"/>
      <c r="O543" s="716">
        <v>3</v>
      </c>
    </row>
    <row r="544" spans="1:16" ht="22.5" customHeight="1">
      <c r="A544" s="2263" t="s">
        <v>2406</v>
      </c>
      <c r="B544" s="1358"/>
      <c r="C544" s="1358"/>
      <c r="D544" s="1358"/>
      <c r="E544" s="1358"/>
      <c r="F544" s="1358"/>
      <c r="G544" s="1358"/>
      <c r="H544" s="1358"/>
      <c r="I544" s="3360"/>
      <c r="J544" s="3361"/>
      <c r="K544" s="3361"/>
      <c r="L544" s="3361"/>
      <c r="M544" s="725"/>
      <c r="N544" s="1372"/>
      <c r="O544" s="187"/>
    </row>
    <row r="545" spans="1:18" ht="22.5" customHeight="1">
      <c r="A545" s="2258"/>
      <c r="B545" s="1359" t="s">
        <v>2407</v>
      </c>
      <c r="C545" s="1359"/>
      <c r="D545" s="1359"/>
      <c r="E545" s="1359"/>
      <c r="F545" s="1359"/>
      <c r="G545" s="1359"/>
      <c r="H545" s="1359"/>
      <c r="I545" s="3554" t="str">
        <f>LOOKUP($P545,X!$BT$11:$BT$36,X!BY$11:BY$36)</f>
        <v xml:space="preserve"> </v>
      </c>
      <c r="J545" s="3555"/>
      <c r="K545" s="3555"/>
      <c r="L545" s="3555"/>
      <c r="M545" s="725"/>
      <c r="N545" s="1372"/>
      <c r="O545" s="187"/>
      <c r="P545" s="2902">
        <v>3.1</v>
      </c>
    </row>
    <row r="546" spans="1:18" ht="22.5" customHeight="1">
      <c r="A546" s="2263" t="s">
        <v>2408</v>
      </c>
      <c r="B546" s="1358"/>
      <c r="C546" s="1358"/>
      <c r="D546" s="1358"/>
      <c r="E546" s="1358"/>
      <c r="F546" s="1358"/>
      <c r="G546" s="1358"/>
      <c r="H546" s="1358"/>
      <c r="I546" s="3360"/>
      <c r="J546" s="3361"/>
      <c r="K546" s="3361"/>
      <c r="L546" s="3361"/>
      <c r="M546" s="725"/>
      <c r="N546" s="1372"/>
      <c r="O546" s="187"/>
    </row>
    <row r="547" spans="1:18" ht="22.5" customHeight="1">
      <c r="A547" s="2258"/>
      <c r="B547" s="1359" t="s">
        <v>1001</v>
      </c>
      <c r="C547" s="1359"/>
      <c r="D547" s="1359"/>
      <c r="E547" s="1359"/>
      <c r="F547" s="1359"/>
      <c r="G547" s="1359"/>
      <c r="H547" s="1359"/>
      <c r="I547" s="3554" t="str">
        <f>LOOKUP($P547,X!$BT$11:$BT$36,X!BY$11:BY$36)</f>
        <v xml:space="preserve"> </v>
      </c>
      <c r="J547" s="3555"/>
      <c r="K547" s="3555"/>
      <c r="L547" s="3555"/>
      <c r="M547" s="725"/>
      <c r="N547" s="1372"/>
      <c r="O547" s="187"/>
      <c r="P547" s="2902">
        <v>3.2</v>
      </c>
    </row>
    <row r="548" spans="1:18" ht="22.5" customHeight="1">
      <c r="A548" s="2263" t="s">
        <v>1002</v>
      </c>
      <c r="B548" s="1358"/>
      <c r="C548" s="1358"/>
      <c r="D548" s="1358"/>
      <c r="E548" s="1358"/>
      <c r="F548" s="1358"/>
      <c r="G548" s="1358"/>
      <c r="H548" s="1358"/>
      <c r="I548" s="3360"/>
      <c r="J548" s="3361"/>
      <c r="K548" s="3361"/>
      <c r="L548" s="3361"/>
      <c r="M548" s="725"/>
      <c r="N548" s="1372"/>
      <c r="O548" s="187"/>
    </row>
    <row r="549" spans="1:18" ht="22.5" customHeight="1">
      <c r="A549" s="2258"/>
      <c r="B549" s="1359" t="s">
        <v>1003</v>
      </c>
      <c r="C549" s="1359"/>
      <c r="D549" s="1359"/>
      <c r="E549" s="1359"/>
      <c r="F549" s="1359"/>
      <c r="G549" s="1359"/>
      <c r="H549" s="1359"/>
      <c r="I549" s="3554" t="str">
        <f>LOOKUP($P549,X!$BT$11:$BT$36,X!BY$11:BY$36)</f>
        <v xml:space="preserve"> </v>
      </c>
      <c r="J549" s="3555"/>
      <c r="K549" s="3555"/>
      <c r="L549" s="3555"/>
      <c r="M549" s="725"/>
      <c r="N549" s="1372"/>
      <c r="O549" s="187"/>
      <c r="P549" s="2902">
        <v>3.3</v>
      </c>
    </row>
    <row r="550" spans="1:18" ht="22.5" customHeight="1">
      <c r="A550" s="2260" t="s">
        <v>2064</v>
      </c>
      <c r="B550" s="1363"/>
      <c r="C550" s="1363"/>
      <c r="D550" s="1363"/>
      <c r="E550" s="1363"/>
      <c r="F550" s="1363"/>
      <c r="G550" s="1363"/>
      <c r="H550" s="1363"/>
      <c r="I550" s="3560" t="str">
        <f>LOOKUP($P550,X!$BT$11:$BT$36,X!BY$11:BY$36)</f>
        <v xml:space="preserve"> </v>
      </c>
      <c r="J550" s="3561"/>
      <c r="K550" s="3561"/>
      <c r="L550" s="3561"/>
      <c r="M550" s="725"/>
      <c r="N550" s="1372"/>
      <c r="O550" s="187"/>
      <c r="P550" s="2902">
        <v>3.4</v>
      </c>
    </row>
    <row r="551" spans="1:18" ht="22.5" customHeight="1">
      <c r="A551" s="1358" t="s">
        <v>690</v>
      </c>
      <c r="B551" s="1358"/>
      <c r="C551" s="1358"/>
      <c r="D551" s="1358"/>
      <c r="E551" s="1358"/>
      <c r="F551" s="1358"/>
      <c r="G551" s="1358"/>
      <c r="H551" s="1358"/>
      <c r="I551" s="3367"/>
      <c r="J551" s="1358"/>
      <c r="K551" s="1358"/>
      <c r="L551" s="1358"/>
      <c r="M551" s="725"/>
      <c r="N551" s="1372"/>
      <c r="O551" s="187"/>
    </row>
    <row r="552" spans="1:18" ht="22.5" customHeight="1">
      <c r="A552" s="1359"/>
      <c r="B552" s="1359" t="s">
        <v>2107</v>
      </c>
      <c r="C552" s="1359"/>
      <c r="D552" s="1359"/>
      <c r="E552" s="1359"/>
      <c r="F552" s="1359"/>
      <c r="G552" s="1359"/>
      <c r="H552" s="1359"/>
      <c r="I552" s="3554" t="str">
        <f>LOOKUP($O552,X!$BT$41:$BT$55,X!BY$41:BY$55)</f>
        <v xml:space="preserve"> </v>
      </c>
      <c r="J552" s="3555"/>
      <c r="K552" s="3555"/>
      <c r="L552" s="3555"/>
      <c r="M552" s="725"/>
      <c r="N552" s="1372"/>
      <c r="O552" s="716">
        <v>4</v>
      </c>
    </row>
    <row r="553" spans="1:18" ht="22.5" customHeight="1">
      <c r="A553" s="2263" t="s">
        <v>1004</v>
      </c>
      <c r="B553" s="1358"/>
      <c r="C553" s="1358"/>
      <c r="D553" s="1358"/>
      <c r="E553" s="1358"/>
      <c r="F553" s="1358"/>
      <c r="G553" s="1358"/>
      <c r="H553" s="1358"/>
      <c r="I553" s="3360"/>
      <c r="J553" s="3361"/>
      <c r="K553" s="3361"/>
      <c r="L553" s="3361"/>
      <c r="M553" s="725"/>
      <c r="N553" s="1372"/>
      <c r="O553" s="187"/>
    </row>
    <row r="554" spans="1:18" ht="22.5" customHeight="1">
      <c r="A554" s="2258"/>
      <c r="B554" s="1359" t="s">
        <v>1005</v>
      </c>
      <c r="C554" s="1359"/>
      <c r="D554" s="1359"/>
      <c r="E554" s="1359"/>
      <c r="F554" s="1359"/>
      <c r="G554" s="1359"/>
      <c r="H554" s="1359"/>
      <c r="I554" s="3554" t="str">
        <f>LOOKUP($P554,X!$BT$11:$BT$36,X!BY$11:BY$36)</f>
        <v xml:space="preserve"> </v>
      </c>
      <c r="J554" s="3555"/>
      <c r="K554" s="3555"/>
      <c r="L554" s="3555"/>
      <c r="M554" s="725"/>
      <c r="N554" s="1372"/>
      <c r="O554" s="187"/>
      <c r="P554" s="2902">
        <v>4.0999999999999996</v>
      </c>
    </row>
    <row r="555" spans="1:18" ht="22.5" customHeight="1">
      <c r="A555" s="2260" t="s">
        <v>1006</v>
      </c>
      <c r="B555" s="1363"/>
      <c r="C555" s="1363"/>
      <c r="D555" s="1363"/>
      <c r="E555" s="1363"/>
      <c r="F555" s="1363"/>
      <c r="G555" s="1363"/>
      <c r="H555" s="1363"/>
      <c r="I555" s="3560" t="str">
        <f>LOOKUP($P555,X!$BT$11:$BT$36,X!BY$11:BY$36)</f>
        <v xml:space="preserve"> </v>
      </c>
      <c r="J555" s="3561"/>
      <c r="K555" s="3561"/>
      <c r="L555" s="3561"/>
      <c r="M555" s="725"/>
      <c r="N555" s="1372"/>
      <c r="O555" s="187"/>
      <c r="P555" s="2902">
        <v>4.2</v>
      </c>
    </row>
    <row r="556" spans="1:18" ht="22.5" customHeight="1">
      <c r="A556" s="2263" t="s">
        <v>1007</v>
      </c>
      <c r="B556" s="1358"/>
      <c r="C556" s="1358"/>
      <c r="D556" s="1358"/>
      <c r="E556" s="1358"/>
      <c r="F556" s="1358"/>
      <c r="G556" s="1358"/>
      <c r="H556" s="1358"/>
      <c r="I556" s="3360"/>
      <c r="J556" s="3361"/>
      <c r="K556" s="3361"/>
      <c r="L556" s="3361"/>
      <c r="M556" s="725"/>
      <c r="N556" s="1372"/>
      <c r="O556" s="187"/>
    </row>
    <row r="557" spans="1:18" ht="22.5" customHeight="1">
      <c r="A557" s="2258"/>
      <c r="B557" s="1359" t="s">
        <v>1008</v>
      </c>
      <c r="C557" s="1359"/>
      <c r="D557" s="1359"/>
      <c r="E557" s="1359"/>
      <c r="F557" s="1359"/>
      <c r="G557" s="1359"/>
      <c r="H557" s="1359"/>
      <c r="I557" s="3554" t="str">
        <f>LOOKUP($P557,X!$BT$11:$BT$36,X!BY$11:BY$36)</f>
        <v xml:space="preserve"> </v>
      </c>
      <c r="J557" s="3555"/>
      <c r="K557" s="3555"/>
      <c r="L557" s="3555"/>
      <c r="M557" s="725"/>
      <c r="N557" s="1372"/>
      <c r="O557" s="187"/>
      <c r="P557" s="2902">
        <v>4.3</v>
      </c>
    </row>
    <row r="558" spans="1:18" ht="22.5" customHeight="1">
      <c r="A558" s="3365" t="s">
        <v>2065</v>
      </c>
      <c r="B558" s="3366"/>
      <c r="C558" s="3366"/>
      <c r="D558" s="3366"/>
      <c r="E558" s="3366"/>
      <c r="F558" s="3366"/>
      <c r="G558" s="3366"/>
      <c r="H558" s="3366"/>
      <c r="I558" s="3564" t="str">
        <f>LOOKUP($P558,X!$BT$11:$BT$36,X!BY$11:BY$36)</f>
        <v xml:space="preserve"> </v>
      </c>
      <c r="J558" s="3565"/>
      <c r="K558" s="3565"/>
      <c r="L558" s="3565"/>
      <c r="M558" s="725"/>
      <c r="N558" s="1372"/>
      <c r="O558" s="187"/>
      <c r="P558" s="2902">
        <v>4.4000000000000004</v>
      </c>
    </row>
    <row r="559" spans="1:18" ht="22.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725"/>
      <c r="N559" s="1372"/>
      <c r="O559" s="20"/>
      <c r="P559" s="20"/>
      <c r="Q559" s="20"/>
      <c r="R559" s="20"/>
    </row>
    <row r="560" spans="1:18" ht="22.5" customHeight="1">
      <c r="A560" s="1234" t="str">
        <f>"- "&amp;N560&amp;" -"</f>
        <v>- 19 -</v>
      </c>
      <c r="B560" s="1234"/>
      <c r="C560" s="1234"/>
      <c r="D560" s="1234"/>
      <c r="E560" s="1234"/>
      <c r="F560" s="1234"/>
      <c r="G560" s="1234"/>
      <c r="H560" s="1234"/>
      <c r="I560" s="1234"/>
      <c r="J560" s="1234"/>
      <c r="K560" s="1234"/>
      <c r="L560" s="1234"/>
      <c r="M560" s="725">
        <v>1</v>
      </c>
      <c r="N560" s="1372">
        <f>IF(M560&gt;0,SUM(M$1:M560),0)</f>
        <v>19</v>
      </c>
      <c r="O560" s="187"/>
      <c r="P560" s="187"/>
    </row>
    <row r="561" spans="1:16" ht="22.5" customHeight="1">
      <c r="A561" s="2262"/>
      <c r="B561" s="1228"/>
      <c r="C561" s="1228"/>
      <c r="D561" s="1228"/>
      <c r="E561" s="1228"/>
      <c r="F561" s="1228"/>
      <c r="G561" s="1228"/>
      <c r="H561" s="1228"/>
      <c r="I561" s="1309"/>
      <c r="J561" s="1309"/>
      <c r="K561" s="1309"/>
      <c r="L561" s="1309"/>
      <c r="M561" s="725"/>
      <c r="N561" s="1372"/>
      <c r="O561" s="187"/>
      <c r="P561" s="187"/>
    </row>
    <row r="562" spans="1:16" ht="22.5" customHeight="1">
      <c r="A562" s="2262"/>
      <c r="B562" s="1228"/>
      <c r="C562" s="1228"/>
      <c r="D562" s="1228"/>
      <c r="E562" s="1228"/>
      <c r="F562" s="1228"/>
      <c r="G562" s="1228"/>
      <c r="H562" s="1228"/>
      <c r="I562" s="1309"/>
      <c r="J562" s="1309"/>
      <c r="K562" s="1309"/>
      <c r="L562" s="1309"/>
      <c r="M562" s="725"/>
      <c r="N562" s="1372"/>
      <c r="O562" s="187"/>
      <c r="P562" s="187"/>
    </row>
    <row r="563" spans="1:16" ht="22.5" customHeight="1">
      <c r="A563" s="1228"/>
      <c r="B563" s="1228" t="s">
        <v>2605</v>
      </c>
      <c r="C563" s="1228"/>
      <c r="D563" s="1228"/>
      <c r="E563" s="1228"/>
      <c r="F563" s="1228"/>
      <c r="G563" s="1228"/>
      <c r="H563" s="1228"/>
      <c r="I563" s="1228"/>
      <c r="J563" s="1228"/>
      <c r="K563" s="1228"/>
      <c r="L563" s="1228"/>
      <c r="M563" s="725"/>
      <c r="N563" s="1372"/>
      <c r="O563" s="187"/>
      <c r="P563" s="187"/>
    </row>
    <row r="564" spans="1:16" ht="22.5" customHeight="1">
      <c r="A564" s="1241"/>
      <c r="B564" s="1241"/>
      <c r="C564" s="1241"/>
      <c r="D564" s="1241"/>
      <c r="E564" s="1241"/>
      <c r="F564" s="1241"/>
      <c r="G564" s="1241"/>
      <c r="H564" s="1268"/>
      <c r="I564" s="1238" t="s">
        <v>2131</v>
      </c>
      <c r="J564" s="1239"/>
      <c r="K564" s="1239"/>
      <c r="L564" s="1239"/>
      <c r="M564" s="725"/>
      <c r="N564" s="1372"/>
      <c r="O564" s="187"/>
      <c r="P564" s="187"/>
    </row>
    <row r="565" spans="1:16" ht="22.5" customHeight="1">
      <c r="A565" s="1307" t="s">
        <v>685</v>
      </c>
      <c r="B565" s="1307"/>
      <c r="C565" s="1307"/>
      <c r="D565" s="1307"/>
      <c r="E565" s="1307"/>
      <c r="F565" s="1307"/>
      <c r="G565" s="1307"/>
      <c r="H565" s="1270"/>
      <c r="I565" s="3406" t="s">
        <v>213</v>
      </c>
      <c r="J565" s="3407"/>
      <c r="K565" s="3407"/>
      <c r="L565" s="3407"/>
      <c r="M565" s="725"/>
      <c r="N565" s="1372"/>
      <c r="O565" s="187"/>
      <c r="P565" s="187"/>
    </row>
    <row r="566" spans="1:16" ht="22.5" customHeight="1">
      <c r="A566" s="1307"/>
      <c r="B566" s="1307"/>
      <c r="C566" s="1307"/>
      <c r="D566" s="1307"/>
      <c r="E566" s="1307"/>
      <c r="F566" s="1307"/>
      <c r="G566" s="1307"/>
      <c r="H566" s="1270"/>
      <c r="I566" s="3556" t="s">
        <v>2129</v>
      </c>
      <c r="J566" s="3557"/>
      <c r="K566" s="3557"/>
      <c r="L566" s="3557"/>
      <c r="M566" s="725"/>
      <c r="N566" s="1372"/>
      <c r="O566" s="187"/>
      <c r="P566" s="187"/>
    </row>
    <row r="567" spans="1:16" ht="22.5" customHeight="1">
      <c r="A567" s="1335"/>
      <c r="B567" s="1335"/>
      <c r="C567" s="1335"/>
      <c r="D567" s="1335"/>
      <c r="E567" s="1335"/>
      <c r="F567" s="1335"/>
      <c r="G567" s="1335"/>
      <c r="H567" s="1278"/>
      <c r="I567" s="3408" t="s">
        <v>2130</v>
      </c>
      <c r="J567" s="3409"/>
      <c r="K567" s="3409"/>
      <c r="L567" s="3409"/>
      <c r="M567" s="725"/>
      <c r="N567" s="1372"/>
      <c r="O567" s="187"/>
      <c r="P567" s="187"/>
    </row>
    <row r="568" spans="1:16" ht="22.5" customHeight="1">
      <c r="A568" s="2951" t="s">
        <v>2108</v>
      </c>
      <c r="B568" s="2951"/>
      <c r="C568" s="2951"/>
      <c r="D568" s="2951"/>
      <c r="E568" s="2951"/>
      <c r="F568" s="2951"/>
      <c r="G568" s="2951"/>
      <c r="H568" s="2951"/>
      <c r="I568" s="3359" t="str">
        <f>LOOKUP($O568,X!$BT$41:$BT$55,X!BY$41:BY$55)</f>
        <v xml:space="preserve"> </v>
      </c>
      <c r="J568" s="2951"/>
      <c r="K568" s="2951"/>
      <c r="L568" s="2951"/>
      <c r="M568" s="725"/>
      <c r="N568" s="1372"/>
      <c r="O568" s="716">
        <v>5</v>
      </c>
    </row>
    <row r="569" spans="1:16" ht="22.5" customHeight="1">
      <c r="A569" s="2260" t="s">
        <v>2066</v>
      </c>
      <c r="B569" s="1363"/>
      <c r="C569" s="1363"/>
      <c r="D569" s="1363"/>
      <c r="E569" s="1363"/>
      <c r="F569" s="1363"/>
      <c r="G569" s="1363"/>
      <c r="H569" s="1363"/>
      <c r="I569" s="3560" t="str">
        <f>LOOKUP($P569,X!$BT$11:$BT$36,X!BY$11:BY$36)</f>
        <v xml:space="preserve"> </v>
      </c>
      <c r="J569" s="3561"/>
      <c r="K569" s="3561"/>
      <c r="L569" s="3561"/>
      <c r="M569" s="725"/>
      <c r="N569" s="1372"/>
      <c r="O569" s="187"/>
      <c r="P569" s="2902">
        <v>5.0999999999999996</v>
      </c>
    </row>
    <row r="570" spans="1:16" ht="22.5" customHeight="1">
      <c r="A570" s="2263" t="s">
        <v>1009</v>
      </c>
      <c r="B570" s="1358"/>
      <c r="C570" s="1358"/>
      <c r="D570" s="1358"/>
      <c r="E570" s="1358"/>
      <c r="F570" s="1358"/>
      <c r="G570" s="1358"/>
      <c r="H570" s="1358"/>
      <c r="I570" s="3360"/>
      <c r="J570" s="3361"/>
      <c r="K570" s="3361"/>
      <c r="L570" s="3361"/>
      <c r="M570" s="725"/>
      <c r="N570" s="1372"/>
      <c r="O570" s="187"/>
    </row>
    <row r="571" spans="1:16" ht="22.5" customHeight="1">
      <c r="A571" s="2258"/>
      <c r="B571" s="1359" t="s">
        <v>1010</v>
      </c>
      <c r="C571" s="1359"/>
      <c r="D571" s="1359"/>
      <c r="E571" s="1359"/>
      <c r="F571" s="1359"/>
      <c r="G571" s="1359"/>
      <c r="H571" s="1359"/>
      <c r="I571" s="3554" t="str">
        <f>LOOKUP($P571,X!$BT$11:$BT$36,X!BY$11:BY$36)</f>
        <v xml:space="preserve"> </v>
      </c>
      <c r="J571" s="3555"/>
      <c r="K571" s="3555"/>
      <c r="L571" s="3555"/>
      <c r="M571" s="725"/>
      <c r="N571" s="1372"/>
      <c r="O571" s="187"/>
      <c r="P571" s="2902">
        <v>5.2</v>
      </c>
    </row>
    <row r="572" spans="1:16" ht="22.5" customHeight="1">
      <c r="A572" s="2263" t="s">
        <v>1011</v>
      </c>
      <c r="B572" s="1358"/>
      <c r="C572" s="1358"/>
      <c r="D572" s="1358"/>
      <c r="E572" s="1358"/>
      <c r="F572" s="1358"/>
      <c r="G572" s="1358"/>
      <c r="H572" s="1358"/>
      <c r="I572" s="3360"/>
      <c r="J572" s="3361"/>
      <c r="K572" s="3361"/>
      <c r="L572" s="3361"/>
      <c r="M572" s="725"/>
      <c r="N572" s="1372"/>
      <c r="O572" s="187"/>
    </row>
    <row r="573" spans="1:16" ht="22.5" customHeight="1">
      <c r="A573" s="2258"/>
      <c r="B573" s="1359" t="s">
        <v>1010</v>
      </c>
      <c r="C573" s="1359"/>
      <c r="D573" s="1359"/>
      <c r="E573" s="1359"/>
      <c r="F573" s="1359"/>
      <c r="G573" s="1359"/>
      <c r="H573" s="1359"/>
      <c r="I573" s="3554" t="str">
        <f>LOOKUP($P573,X!$BT$11:$BT$36,X!BY$11:BY$36)</f>
        <v xml:space="preserve"> </v>
      </c>
      <c r="J573" s="3555"/>
      <c r="K573" s="3555"/>
      <c r="L573" s="3555"/>
      <c r="M573" s="725"/>
      <c r="N573" s="1372"/>
      <c r="O573" s="187"/>
      <c r="P573" s="2902">
        <v>5.3</v>
      </c>
    </row>
    <row r="574" spans="1:16" ht="22.5" customHeight="1">
      <c r="A574" s="2260" t="s">
        <v>2067</v>
      </c>
      <c r="B574" s="1363"/>
      <c r="C574" s="1363"/>
      <c r="D574" s="1363"/>
      <c r="E574" s="1363"/>
      <c r="F574" s="1363"/>
      <c r="G574" s="1363"/>
      <c r="H574" s="1363"/>
      <c r="I574" s="3560" t="str">
        <f>LOOKUP($P574,X!$BT$11:$BT$36,X!BY$11:BY$36)</f>
        <v xml:space="preserve"> </v>
      </c>
      <c r="J574" s="3561"/>
      <c r="K574" s="3561"/>
      <c r="L574" s="3561"/>
      <c r="M574" s="725"/>
      <c r="N574" s="1372"/>
      <c r="O574" s="187"/>
      <c r="P574" s="2902">
        <v>5.4</v>
      </c>
    </row>
    <row r="575" spans="1:16" ht="22.5" customHeight="1">
      <c r="A575" s="1358" t="s">
        <v>2109</v>
      </c>
      <c r="B575" s="1358"/>
      <c r="C575" s="1358"/>
      <c r="D575" s="1358"/>
      <c r="E575" s="1358"/>
      <c r="F575" s="1358"/>
      <c r="G575" s="1358"/>
      <c r="H575" s="3369"/>
      <c r="I575" s="3367"/>
      <c r="J575" s="1358"/>
      <c r="K575" s="1358"/>
      <c r="L575" s="1358"/>
      <c r="M575" s="725"/>
      <c r="N575" s="1372"/>
      <c r="O575" s="187"/>
    </row>
    <row r="576" spans="1:16" ht="22.5" customHeight="1">
      <c r="A576" s="1359"/>
      <c r="B576" s="1359" t="s">
        <v>1340</v>
      </c>
      <c r="C576" s="1359"/>
      <c r="D576" s="1359"/>
      <c r="E576" s="1359"/>
      <c r="F576" s="1359"/>
      <c r="G576" s="1359"/>
      <c r="H576" s="1364"/>
      <c r="I576" s="3554" t="str">
        <f>LOOKUP($O576,X!$BT$41:$BT$55,X!BY$41:BY$55)</f>
        <v xml:space="preserve"> </v>
      </c>
      <c r="J576" s="3555"/>
      <c r="K576" s="3555"/>
      <c r="L576" s="3555"/>
      <c r="M576" s="725"/>
      <c r="N576" s="1372"/>
      <c r="O576" s="716">
        <v>6</v>
      </c>
    </row>
    <row r="577" spans="1:16" ht="22.5" customHeight="1">
      <c r="A577" s="2260" t="s">
        <v>2068</v>
      </c>
      <c r="B577" s="1363"/>
      <c r="C577" s="1363"/>
      <c r="D577" s="1363"/>
      <c r="E577" s="1363"/>
      <c r="F577" s="1363"/>
      <c r="G577" s="1363"/>
      <c r="H577" s="1363"/>
      <c r="I577" s="3560" t="str">
        <f>LOOKUP($P577,X!$BT$11:$BT$36,X!BY$11:BY$36)</f>
        <v xml:space="preserve"> </v>
      </c>
      <c r="J577" s="3561"/>
      <c r="K577" s="3561"/>
      <c r="L577" s="3561"/>
      <c r="M577" s="725"/>
      <c r="N577" s="1372"/>
      <c r="O577" s="187"/>
      <c r="P577" s="2902">
        <v>6.1</v>
      </c>
    </row>
    <row r="578" spans="1:16" ht="22.5" customHeight="1">
      <c r="A578" s="2263" t="s">
        <v>1688</v>
      </c>
      <c r="B578" s="1358"/>
      <c r="C578" s="1358"/>
      <c r="D578" s="1358"/>
      <c r="E578" s="1358"/>
      <c r="F578" s="1358"/>
      <c r="G578" s="1358"/>
      <c r="H578" s="1358"/>
      <c r="I578" s="3360"/>
      <c r="J578" s="3361"/>
      <c r="K578" s="3361"/>
      <c r="L578" s="3361"/>
      <c r="M578" s="725"/>
      <c r="N578" s="1372"/>
      <c r="O578" s="187"/>
    </row>
    <row r="579" spans="1:16" ht="22.5" customHeight="1">
      <c r="A579" s="2258"/>
      <c r="B579" s="1359" t="s">
        <v>1689</v>
      </c>
      <c r="C579" s="1359"/>
      <c r="D579" s="1359"/>
      <c r="E579" s="1359"/>
      <c r="F579" s="1359"/>
      <c r="G579" s="1359"/>
      <c r="H579" s="1359"/>
      <c r="I579" s="3554" t="str">
        <f>LOOKUP($P579,X!$BT$11:$BT$36,X!BY$11:BY$36)</f>
        <v xml:space="preserve"> </v>
      </c>
      <c r="J579" s="3555"/>
      <c r="K579" s="3555"/>
      <c r="L579" s="3555"/>
      <c r="M579" s="725"/>
      <c r="N579" s="1372"/>
      <c r="O579" s="187"/>
      <c r="P579" s="2902">
        <v>6.2</v>
      </c>
    </row>
    <row r="580" spans="1:16" ht="22.5" customHeight="1">
      <c r="A580" s="2260" t="s">
        <v>2069</v>
      </c>
      <c r="B580" s="1363"/>
      <c r="C580" s="1363"/>
      <c r="D580" s="1363"/>
      <c r="E580" s="1363"/>
      <c r="F580" s="1363"/>
      <c r="G580" s="1363"/>
      <c r="H580" s="1363"/>
      <c r="I580" s="3560" t="str">
        <f>LOOKUP($P580,X!$BT$11:$BT$36,X!BY$11:BY$36)</f>
        <v xml:space="preserve"> </v>
      </c>
      <c r="J580" s="3561"/>
      <c r="K580" s="3561"/>
      <c r="L580" s="3561"/>
      <c r="M580" s="725"/>
      <c r="N580" s="1372"/>
      <c r="O580" s="187"/>
      <c r="P580" s="2902">
        <v>6.3</v>
      </c>
    </row>
    <row r="581" spans="1:16" ht="22.5" customHeight="1">
      <c r="A581" s="2263" t="s">
        <v>1690</v>
      </c>
      <c r="B581" s="1358"/>
      <c r="C581" s="1358"/>
      <c r="D581" s="1358"/>
      <c r="E581" s="1358"/>
      <c r="F581" s="1358"/>
      <c r="G581" s="1358"/>
      <c r="H581" s="1358"/>
      <c r="I581" s="3360"/>
      <c r="J581" s="3361"/>
      <c r="K581" s="3361"/>
      <c r="L581" s="3361"/>
      <c r="M581" s="725"/>
      <c r="N581" s="1372"/>
      <c r="O581" s="187"/>
    </row>
    <row r="582" spans="1:16" ht="22.5" customHeight="1">
      <c r="A582" s="2262"/>
      <c r="B582" s="1228" t="s">
        <v>1691</v>
      </c>
      <c r="C582" s="1228"/>
      <c r="D582" s="1228"/>
      <c r="E582" s="1228"/>
      <c r="F582" s="1228"/>
      <c r="G582" s="1228"/>
      <c r="H582" s="1228"/>
      <c r="I582" s="3556" t="str">
        <f>LOOKUP($P582,X!$BT$11:$BT$36,X!BY$11:BY$36)</f>
        <v xml:space="preserve"> </v>
      </c>
      <c r="J582" s="3557"/>
      <c r="K582" s="3557"/>
      <c r="L582" s="3557"/>
      <c r="M582" s="725"/>
      <c r="N582" s="1372"/>
      <c r="O582" s="187"/>
      <c r="P582" s="2902">
        <v>6.4</v>
      </c>
    </row>
    <row r="583" spans="1:16" ht="22.5" customHeight="1">
      <c r="A583" s="2258"/>
      <c r="B583" s="1359"/>
      <c r="C583" s="1359"/>
      <c r="D583" s="1359"/>
      <c r="E583" s="1359"/>
      <c r="F583" s="1359"/>
      <c r="G583" s="1359"/>
      <c r="H583" s="1359"/>
      <c r="I583" s="3370"/>
      <c r="J583" s="3371"/>
      <c r="K583" s="3371"/>
      <c r="L583" s="3371"/>
      <c r="M583" s="725"/>
      <c r="N583" s="1372"/>
      <c r="O583" s="187"/>
      <c r="P583" s="187"/>
    </row>
    <row r="584" spans="1:16" ht="22.5" customHeight="1">
      <c r="A584" s="1363" t="s">
        <v>209</v>
      </c>
      <c r="B584" s="1363"/>
      <c r="C584" s="1363"/>
      <c r="D584" s="1363"/>
      <c r="E584" s="1363"/>
      <c r="F584" s="1363"/>
      <c r="G584" s="1363"/>
      <c r="H584" s="3368"/>
      <c r="I584" s="3364"/>
      <c r="J584" s="1363"/>
      <c r="K584" s="1363"/>
      <c r="L584" s="1363"/>
      <c r="M584" s="725"/>
      <c r="N584" s="1372"/>
      <c r="O584" s="187"/>
    </row>
    <row r="585" spans="1:16" ht="22.5" customHeight="1">
      <c r="A585" s="1358" t="s">
        <v>1341</v>
      </c>
      <c r="B585" s="1358"/>
      <c r="C585" s="1358"/>
      <c r="D585" s="1358"/>
      <c r="E585" s="1358"/>
      <c r="F585" s="1358"/>
      <c r="G585" s="1358"/>
      <c r="H585" s="3369"/>
      <c r="I585" s="3367"/>
      <c r="J585" s="1358"/>
      <c r="K585" s="1358"/>
      <c r="L585" s="1358"/>
      <c r="M585" s="725"/>
      <c r="N585" s="1372"/>
      <c r="O585" s="187"/>
    </row>
    <row r="586" spans="1:16" ht="22.5" customHeight="1">
      <c r="A586" s="1359"/>
      <c r="B586" s="1359" t="s">
        <v>1342</v>
      </c>
      <c r="C586" s="1359"/>
      <c r="D586" s="1359"/>
      <c r="E586" s="1359"/>
      <c r="F586" s="1359"/>
      <c r="G586" s="1359"/>
      <c r="H586" s="1364"/>
      <c r="I586" s="3554" t="str">
        <f>LOOKUP($O586,X!$BT$41:$BT$55,X!BY$41:BY$55)</f>
        <v xml:space="preserve"> </v>
      </c>
      <c r="J586" s="3555"/>
      <c r="K586" s="3555"/>
      <c r="L586" s="3555"/>
      <c r="M586" s="725"/>
      <c r="N586" s="1372"/>
      <c r="O586" s="716">
        <v>7</v>
      </c>
    </row>
    <row r="587" spans="1:16" ht="22.5" customHeight="1">
      <c r="A587" s="2263" t="s">
        <v>1692</v>
      </c>
      <c r="B587" s="1358"/>
      <c r="C587" s="1358"/>
      <c r="D587" s="1358"/>
      <c r="E587" s="1358"/>
      <c r="F587" s="1358"/>
      <c r="G587" s="1358"/>
      <c r="H587" s="3369"/>
      <c r="I587" s="3360"/>
      <c r="J587" s="3361"/>
      <c r="K587" s="3361"/>
      <c r="L587" s="3361"/>
      <c r="M587" s="725"/>
      <c r="N587" s="1372"/>
      <c r="O587" s="187"/>
    </row>
    <row r="588" spans="1:16" ht="22.5" customHeight="1">
      <c r="A588" s="2258"/>
      <c r="B588" s="1359" t="s">
        <v>1693</v>
      </c>
      <c r="C588" s="1359"/>
      <c r="D588" s="1359"/>
      <c r="E588" s="1359"/>
      <c r="F588" s="1359"/>
      <c r="G588" s="1359"/>
      <c r="H588" s="1364"/>
      <c r="I588" s="3554" t="str">
        <f>LOOKUP($P588,X!$BZ$11:$BZ$57,X!CE$11:CE$57)</f>
        <v xml:space="preserve"> </v>
      </c>
      <c r="J588" s="3555"/>
      <c r="K588" s="3555"/>
      <c r="L588" s="3555"/>
      <c r="M588" s="725"/>
      <c r="N588" s="1372"/>
      <c r="O588" s="187"/>
      <c r="P588" s="2902">
        <v>7.1</v>
      </c>
    </row>
    <row r="589" spans="1:16" ht="22.5" customHeight="1">
      <c r="A589" s="2263" t="s">
        <v>1694</v>
      </c>
      <c r="B589" s="1358"/>
      <c r="C589" s="1358"/>
      <c r="D589" s="1358"/>
      <c r="E589" s="1358"/>
      <c r="F589" s="1358"/>
      <c r="G589" s="1358"/>
      <c r="H589" s="3369"/>
      <c r="I589" s="3360"/>
      <c r="J589" s="3361"/>
      <c r="K589" s="3361"/>
      <c r="L589" s="3361"/>
      <c r="M589" s="725"/>
      <c r="N589" s="1372"/>
      <c r="O589" s="187"/>
    </row>
    <row r="590" spans="1:16" ht="22.5" customHeight="1">
      <c r="A590" s="2258"/>
      <c r="B590" s="1359" t="s">
        <v>957</v>
      </c>
      <c r="C590" s="1359"/>
      <c r="D590" s="1359"/>
      <c r="E590" s="1359"/>
      <c r="F590" s="1359"/>
      <c r="G590" s="1359"/>
      <c r="H590" s="1364"/>
      <c r="I590" s="3554" t="str">
        <f>LOOKUP($P590,X!$BZ$11:$BZ$57,X!CE$11:CE$57)</f>
        <v xml:space="preserve"> </v>
      </c>
      <c r="J590" s="3555"/>
      <c r="K590" s="3555"/>
      <c r="L590" s="3555"/>
      <c r="M590" s="725"/>
      <c r="N590" s="1372"/>
      <c r="O590" s="187"/>
      <c r="P590" s="2902">
        <v>7.2</v>
      </c>
    </row>
    <row r="591" spans="1:16" ht="22.5" customHeight="1">
      <c r="A591" s="2263" t="s">
        <v>958</v>
      </c>
      <c r="B591" s="1358"/>
      <c r="C591" s="1358"/>
      <c r="D591" s="1358"/>
      <c r="E591" s="1358"/>
      <c r="F591" s="1358"/>
      <c r="G591" s="1358"/>
      <c r="H591" s="3369"/>
      <c r="I591" s="3360"/>
      <c r="J591" s="3361"/>
      <c r="K591" s="3361"/>
      <c r="L591" s="3361"/>
      <c r="M591" s="725"/>
      <c r="N591" s="1372"/>
      <c r="O591" s="187"/>
    </row>
    <row r="592" spans="1:16" ht="22.5" customHeight="1">
      <c r="A592" s="3346"/>
      <c r="B592" s="3347" t="s">
        <v>959</v>
      </c>
      <c r="C592" s="3347"/>
      <c r="D592" s="3347"/>
      <c r="E592" s="3347"/>
      <c r="F592" s="3347"/>
      <c r="G592" s="3347"/>
      <c r="H592" s="3348"/>
      <c r="I592" s="3558" t="str">
        <f>LOOKUP($P592,X!$BZ$11:$BZ$57,X!CE$11:CE$57)</f>
        <v xml:space="preserve"> </v>
      </c>
      <c r="J592" s="3559"/>
      <c r="K592" s="3559"/>
      <c r="L592" s="3559"/>
      <c r="M592" s="725"/>
      <c r="N592" s="1372"/>
      <c r="O592" s="187"/>
      <c r="P592" s="2902">
        <v>7.3</v>
      </c>
    </row>
    <row r="593" spans="1:17" ht="22.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725"/>
      <c r="N593" s="1372"/>
      <c r="O593" s="20"/>
      <c r="P593" s="20"/>
      <c r="Q593" s="20"/>
    </row>
    <row r="594" spans="1:17" ht="22.5" customHeight="1">
      <c r="A594" s="1234" t="str">
        <f>"- "&amp;N594&amp;" -"</f>
        <v>- 20 -</v>
      </c>
      <c r="B594" s="1234"/>
      <c r="C594" s="1234"/>
      <c r="D594" s="1234"/>
      <c r="E594" s="1234"/>
      <c r="F594" s="1234"/>
      <c r="G594" s="1234"/>
      <c r="H594" s="1234"/>
      <c r="I594" s="1234"/>
      <c r="J594" s="1234"/>
      <c r="K594" s="1234"/>
      <c r="L594" s="1234"/>
      <c r="M594" s="725">
        <v>1</v>
      </c>
      <c r="N594" s="1372">
        <f>IF(M594&gt;0,SUM(M$1:M594),0)</f>
        <v>20</v>
      </c>
      <c r="O594" s="20"/>
      <c r="P594" s="20"/>
      <c r="Q594" s="20"/>
    </row>
    <row r="595" spans="1:17" ht="22.5" customHeight="1">
      <c r="A595" s="2262"/>
      <c r="B595" s="1228"/>
      <c r="C595" s="1228"/>
      <c r="D595" s="1228"/>
      <c r="E595" s="1228"/>
      <c r="F595" s="1228"/>
      <c r="G595" s="1228"/>
      <c r="H595" s="1228"/>
      <c r="I595" s="1309"/>
      <c r="J595" s="1309"/>
      <c r="K595" s="1309"/>
      <c r="L595" s="1309"/>
      <c r="M595" s="725"/>
      <c r="N595" s="1372"/>
      <c r="O595" s="20"/>
      <c r="P595" s="20"/>
      <c r="Q595" s="20"/>
    </row>
    <row r="596" spans="1:17" ht="22.5" customHeight="1">
      <c r="A596" s="2262"/>
      <c r="B596" s="1228"/>
      <c r="C596" s="1228"/>
      <c r="D596" s="1228"/>
      <c r="E596" s="1228"/>
      <c r="F596" s="1228"/>
      <c r="G596" s="1228"/>
      <c r="H596" s="1228"/>
      <c r="I596" s="1309"/>
      <c r="J596" s="1309"/>
      <c r="K596" s="1309"/>
      <c r="L596" s="1309"/>
      <c r="M596" s="725"/>
      <c r="N596" s="1372"/>
      <c r="O596" s="20"/>
      <c r="P596" s="20"/>
      <c r="Q596" s="20"/>
    </row>
    <row r="597" spans="1:17" ht="22.5" customHeight="1">
      <c r="A597" s="1228"/>
      <c r="B597" s="1228" t="s">
        <v>2605</v>
      </c>
      <c r="C597" s="1228"/>
      <c r="D597" s="1228"/>
      <c r="E597" s="1228"/>
      <c r="F597" s="1228"/>
      <c r="G597" s="1228"/>
      <c r="H597" s="1228"/>
      <c r="I597" s="1228"/>
      <c r="J597" s="1228"/>
      <c r="K597" s="1228"/>
      <c r="L597" s="1228"/>
      <c r="M597" s="725"/>
      <c r="N597" s="1372"/>
      <c r="O597" s="187"/>
      <c r="P597" s="187"/>
    </row>
    <row r="598" spans="1:17" ht="22.5" customHeight="1">
      <c r="A598" s="1241"/>
      <c r="B598" s="1241"/>
      <c r="C598" s="1241"/>
      <c r="D598" s="1241"/>
      <c r="E598" s="1241"/>
      <c r="F598" s="1241"/>
      <c r="G598" s="1241"/>
      <c r="H598" s="1268"/>
      <c r="I598" s="1238" t="s">
        <v>2131</v>
      </c>
      <c r="J598" s="1239"/>
      <c r="K598" s="1239"/>
      <c r="L598" s="1239"/>
      <c r="M598" s="725"/>
      <c r="N598" s="1372"/>
      <c r="O598" s="187"/>
      <c r="P598" s="187"/>
    </row>
    <row r="599" spans="1:17" ht="22.5" customHeight="1">
      <c r="A599" s="1307" t="s">
        <v>685</v>
      </c>
      <c r="B599" s="1307"/>
      <c r="C599" s="1307"/>
      <c r="D599" s="1307"/>
      <c r="E599" s="1307"/>
      <c r="F599" s="1307"/>
      <c r="G599" s="1307"/>
      <c r="H599" s="1270"/>
      <c r="I599" s="3406" t="s">
        <v>213</v>
      </c>
      <c r="J599" s="3407"/>
      <c r="K599" s="3407"/>
      <c r="L599" s="3407"/>
      <c r="M599" s="725"/>
      <c r="N599" s="1372"/>
      <c r="O599" s="187"/>
      <c r="P599" s="187"/>
    </row>
    <row r="600" spans="1:17" ht="22.5" customHeight="1">
      <c r="A600" s="1307"/>
      <c r="B600" s="1307"/>
      <c r="C600" s="1307"/>
      <c r="D600" s="1307"/>
      <c r="E600" s="1307"/>
      <c r="F600" s="1307"/>
      <c r="G600" s="1307"/>
      <c r="H600" s="1270"/>
      <c r="I600" s="3556" t="s">
        <v>2129</v>
      </c>
      <c r="J600" s="3557"/>
      <c r="K600" s="3557"/>
      <c r="L600" s="3557"/>
      <c r="M600" s="725"/>
      <c r="N600" s="1372"/>
      <c r="O600" s="187"/>
      <c r="P600" s="187"/>
    </row>
    <row r="601" spans="1:17" ht="22.5" customHeight="1">
      <c r="A601" s="1335"/>
      <c r="B601" s="1335"/>
      <c r="C601" s="1335"/>
      <c r="D601" s="1335"/>
      <c r="E601" s="1335"/>
      <c r="F601" s="1335"/>
      <c r="G601" s="1335"/>
      <c r="H601" s="1278"/>
      <c r="I601" s="3408" t="s">
        <v>2130</v>
      </c>
      <c r="J601" s="3409"/>
      <c r="K601" s="3409"/>
      <c r="L601" s="3409"/>
      <c r="M601" s="725"/>
      <c r="N601" s="1372"/>
      <c r="O601" s="187"/>
      <c r="P601" s="187"/>
    </row>
    <row r="602" spans="1:17" ht="22.5" customHeight="1">
      <c r="A602" s="2242" t="s">
        <v>1389</v>
      </c>
      <c r="B602" s="1225"/>
      <c r="C602" s="1225"/>
      <c r="D602" s="1225"/>
      <c r="E602" s="1225"/>
      <c r="F602" s="1225"/>
      <c r="G602" s="1225"/>
      <c r="H602" s="1226"/>
      <c r="I602" s="3337"/>
      <c r="J602" s="3338"/>
      <c r="K602" s="3338"/>
      <c r="L602" s="3338"/>
      <c r="M602" s="725"/>
      <c r="N602" s="1372"/>
      <c r="O602" s="187"/>
    </row>
    <row r="603" spans="1:17" ht="22.5" customHeight="1">
      <c r="A603" s="2258"/>
      <c r="B603" s="1359" t="s">
        <v>1390</v>
      </c>
      <c r="C603" s="1359"/>
      <c r="D603" s="1359"/>
      <c r="E603" s="1359"/>
      <c r="F603" s="1359"/>
      <c r="G603" s="1359"/>
      <c r="H603" s="1364"/>
      <c r="I603" s="3554" t="str">
        <f>LOOKUP($P603,X!$BZ$11:$BZ$57,X!CE$11:CE$57)</f>
        <v xml:space="preserve"> </v>
      </c>
      <c r="J603" s="3555"/>
      <c r="K603" s="3555"/>
      <c r="L603" s="3555"/>
      <c r="M603" s="725"/>
      <c r="N603" s="1372"/>
      <c r="O603" s="187"/>
      <c r="P603" s="2902">
        <v>7.4</v>
      </c>
    </row>
    <row r="604" spans="1:17" ht="22.5" customHeight="1">
      <c r="A604" s="2263" t="s">
        <v>960</v>
      </c>
      <c r="B604" s="1358"/>
      <c r="C604" s="1358"/>
      <c r="D604" s="1358"/>
      <c r="E604" s="1358"/>
      <c r="F604" s="1358"/>
      <c r="G604" s="1358"/>
      <c r="H604" s="3369"/>
      <c r="I604" s="3360"/>
      <c r="J604" s="3361"/>
      <c r="K604" s="3361"/>
      <c r="L604" s="3361"/>
      <c r="M604" s="725"/>
      <c r="N604" s="1372"/>
      <c r="O604" s="187"/>
    </row>
    <row r="605" spans="1:17" ht="22.5" customHeight="1">
      <c r="A605" s="2258"/>
      <c r="B605" s="1359" t="s">
        <v>961</v>
      </c>
      <c r="C605" s="1359"/>
      <c r="D605" s="1359"/>
      <c r="E605" s="1359"/>
      <c r="F605" s="1359"/>
      <c r="G605" s="1359"/>
      <c r="H605" s="1364"/>
      <c r="I605" s="3554" t="str">
        <f>LOOKUP($P605,X!$BZ$11:$BZ$57,X!CE$11:CE$57)</f>
        <v xml:space="preserve"> </v>
      </c>
      <c r="J605" s="3555"/>
      <c r="K605" s="3555"/>
      <c r="L605" s="3555"/>
      <c r="M605" s="725"/>
      <c r="N605" s="1372"/>
      <c r="O605" s="187"/>
      <c r="P605" s="2902">
        <v>7.5</v>
      </c>
    </row>
    <row r="606" spans="1:17" ht="22.5" customHeight="1">
      <c r="A606" s="2263" t="s">
        <v>962</v>
      </c>
      <c r="B606" s="1358"/>
      <c r="C606" s="1358"/>
      <c r="D606" s="1358"/>
      <c r="E606" s="1358"/>
      <c r="F606" s="1358"/>
      <c r="G606" s="1358"/>
      <c r="H606" s="3369"/>
      <c r="I606" s="3360"/>
      <c r="J606" s="3361"/>
      <c r="K606" s="3361"/>
      <c r="L606" s="3361"/>
      <c r="M606" s="725"/>
      <c r="N606" s="1372"/>
      <c r="O606" s="187"/>
    </row>
    <row r="607" spans="1:17" ht="22.5" customHeight="1">
      <c r="A607" s="2258"/>
      <c r="B607" s="1359" t="s">
        <v>963</v>
      </c>
      <c r="C607" s="1359"/>
      <c r="D607" s="1359"/>
      <c r="E607" s="1359"/>
      <c r="F607" s="1359"/>
      <c r="G607" s="1359"/>
      <c r="H607" s="1364"/>
      <c r="I607" s="3554" t="str">
        <f>LOOKUP($P607,X!$BZ$11:$BZ$57,X!CE$11:CE$57)</f>
        <v xml:space="preserve"> </v>
      </c>
      <c r="J607" s="3555"/>
      <c r="K607" s="3555"/>
      <c r="L607" s="3555"/>
      <c r="M607" s="725"/>
      <c r="N607" s="1372"/>
      <c r="O607" s="187"/>
      <c r="P607" s="2902">
        <v>7.6</v>
      </c>
    </row>
    <row r="608" spans="1:17" ht="22.5" customHeight="1">
      <c r="A608" s="2263" t="s">
        <v>964</v>
      </c>
      <c r="B608" s="1358"/>
      <c r="C608" s="1358"/>
      <c r="D608" s="1358"/>
      <c r="E608" s="1358"/>
      <c r="F608" s="1358"/>
      <c r="G608" s="1358"/>
      <c r="H608" s="3369"/>
      <c r="I608" s="3360"/>
      <c r="J608" s="3361"/>
      <c r="K608" s="3361"/>
      <c r="L608" s="3361"/>
      <c r="M608" s="725"/>
      <c r="N608" s="1372"/>
      <c r="O608" s="187"/>
    </row>
    <row r="609" spans="1:16" ht="22.5" customHeight="1">
      <c r="A609" s="2258"/>
      <c r="B609" s="1359" t="s">
        <v>965</v>
      </c>
      <c r="C609" s="1359"/>
      <c r="D609" s="1359"/>
      <c r="E609" s="1359"/>
      <c r="F609" s="1359"/>
      <c r="G609" s="1359"/>
      <c r="H609" s="1364"/>
      <c r="I609" s="3554" t="str">
        <f>LOOKUP($P609,X!$BZ$11:$BZ$57,X!CE$11:CE$57)</f>
        <v xml:space="preserve"> </v>
      </c>
      <c r="J609" s="3555"/>
      <c r="K609" s="3555"/>
      <c r="L609" s="3555"/>
      <c r="M609" s="725"/>
      <c r="N609" s="1372"/>
      <c r="O609" s="187"/>
      <c r="P609" s="2902">
        <v>7.7</v>
      </c>
    </row>
    <row r="610" spans="1:16" ht="22.5" customHeight="1">
      <c r="A610" s="2263" t="s">
        <v>966</v>
      </c>
      <c r="B610" s="1358"/>
      <c r="C610" s="1358"/>
      <c r="D610" s="1358"/>
      <c r="E610" s="1358"/>
      <c r="F610" s="1358"/>
      <c r="G610" s="1358"/>
      <c r="H610" s="3369"/>
      <c r="I610" s="3360"/>
      <c r="J610" s="3361"/>
      <c r="K610" s="3361"/>
      <c r="L610" s="3361"/>
      <c r="M610" s="725"/>
      <c r="N610" s="1372"/>
      <c r="O610" s="187"/>
    </row>
    <row r="611" spans="1:16" ht="22.5" customHeight="1">
      <c r="A611" s="2258"/>
      <c r="B611" s="1359" t="s">
        <v>967</v>
      </c>
      <c r="C611" s="1359"/>
      <c r="D611" s="1359"/>
      <c r="E611" s="1359"/>
      <c r="F611" s="1359"/>
      <c r="G611" s="1359"/>
      <c r="H611" s="1364"/>
      <c r="I611" s="3554" t="str">
        <f>LOOKUP($P611,X!$BZ$11:$BZ$57,X!CE$11:CE$57)</f>
        <v xml:space="preserve"> </v>
      </c>
      <c r="J611" s="3555"/>
      <c r="K611" s="3555"/>
      <c r="L611" s="3555"/>
      <c r="M611" s="725"/>
      <c r="N611" s="1372"/>
      <c r="O611" s="187"/>
      <c r="P611" s="2902">
        <v>7.8</v>
      </c>
    </row>
    <row r="612" spans="1:16" ht="22.5" customHeight="1">
      <c r="A612" s="2263" t="s">
        <v>968</v>
      </c>
      <c r="B612" s="1358"/>
      <c r="C612" s="1358"/>
      <c r="D612" s="1358"/>
      <c r="E612" s="1358"/>
      <c r="F612" s="1358"/>
      <c r="G612" s="1358"/>
      <c r="H612" s="3369"/>
      <c r="I612" s="3360"/>
      <c r="J612" s="3361"/>
      <c r="K612" s="3361"/>
      <c r="L612" s="3361"/>
      <c r="M612" s="725"/>
      <c r="N612" s="1372"/>
      <c r="O612" s="187"/>
    </row>
    <row r="613" spans="1:16" ht="22.5" customHeight="1">
      <c r="A613" s="2258"/>
      <c r="B613" s="1359" t="s">
        <v>969</v>
      </c>
      <c r="C613" s="1359"/>
      <c r="D613" s="1359"/>
      <c r="E613" s="1359"/>
      <c r="F613" s="1359"/>
      <c r="G613" s="1359"/>
      <c r="H613" s="1364"/>
      <c r="I613" s="3554" t="str">
        <f>LOOKUP($P613,X!$BZ$11:$BZ$57,X!CE$11:CE$57)</f>
        <v xml:space="preserve"> </v>
      </c>
      <c r="J613" s="3555"/>
      <c r="K613" s="3555"/>
      <c r="L613" s="3555"/>
      <c r="M613" s="725"/>
      <c r="N613" s="1372"/>
      <c r="O613" s="187"/>
      <c r="P613" s="2902">
        <v>7.9</v>
      </c>
    </row>
    <row r="614" spans="1:16" ht="22.5" customHeight="1">
      <c r="A614" s="1358" t="s">
        <v>1343</v>
      </c>
      <c r="B614" s="1358"/>
      <c r="C614" s="1358"/>
      <c r="D614" s="1358"/>
      <c r="E614" s="1358"/>
      <c r="F614" s="1358"/>
      <c r="G614" s="1358"/>
      <c r="H614" s="3369"/>
      <c r="I614" s="3367"/>
      <c r="J614" s="1358"/>
      <c r="K614" s="1358"/>
      <c r="L614" s="1358"/>
      <c r="M614" s="725"/>
      <c r="N614" s="1372"/>
      <c r="O614" s="187"/>
    </row>
    <row r="615" spans="1:16" ht="22.5" customHeight="1">
      <c r="A615" s="1359"/>
      <c r="B615" s="1359" t="s">
        <v>1344</v>
      </c>
      <c r="C615" s="1359"/>
      <c r="D615" s="1359"/>
      <c r="E615" s="1359"/>
      <c r="F615" s="1359"/>
      <c r="G615" s="1359"/>
      <c r="H615" s="1364"/>
      <c r="I615" s="3554" t="str">
        <f>LOOKUP($O615,X!$BT$41:$BT$55,X!BY$41:BY$55)</f>
        <v xml:space="preserve"> </v>
      </c>
      <c r="J615" s="3555"/>
      <c r="K615" s="3555"/>
      <c r="L615" s="3555"/>
      <c r="M615" s="725"/>
      <c r="N615" s="1372"/>
      <c r="O615" s="716">
        <v>8</v>
      </c>
    </row>
    <row r="616" spans="1:16" ht="22.5" customHeight="1">
      <c r="A616" s="2263" t="s">
        <v>970</v>
      </c>
      <c r="B616" s="1358"/>
      <c r="C616" s="1358"/>
      <c r="D616" s="1358"/>
      <c r="E616" s="1358"/>
      <c r="F616" s="1358"/>
      <c r="G616" s="1358"/>
      <c r="H616" s="3369"/>
      <c r="I616" s="3360"/>
      <c r="J616" s="3361"/>
      <c r="K616" s="3361"/>
      <c r="L616" s="3361"/>
      <c r="M616" s="725"/>
      <c r="N616" s="1372"/>
      <c r="O616" s="187"/>
    </row>
    <row r="617" spans="1:16" ht="22.5" customHeight="1">
      <c r="A617" s="2258"/>
      <c r="B617" s="1359" t="s">
        <v>2371</v>
      </c>
      <c r="C617" s="1359"/>
      <c r="D617" s="1359"/>
      <c r="E617" s="1359"/>
      <c r="F617" s="1359"/>
      <c r="G617" s="1359"/>
      <c r="H617" s="1364"/>
      <c r="I617" s="3554" t="str">
        <f>LOOKUP($P617,X!$BZ$11:$BZ$57,X!CE$11:CE$57)</f>
        <v xml:space="preserve"> </v>
      </c>
      <c r="J617" s="3555"/>
      <c r="K617" s="3555"/>
      <c r="L617" s="3555"/>
      <c r="M617" s="725"/>
      <c r="N617" s="1372"/>
      <c r="O617" s="187"/>
      <c r="P617" s="2902">
        <v>8.1</v>
      </c>
    </row>
    <row r="618" spans="1:16" ht="22.5" customHeight="1">
      <c r="A618" s="2263" t="s">
        <v>2372</v>
      </c>
      <c r="B618" s="1358"/>
      <c r="C618" s="1358"/>
      <c r="D618" s="1358"/>
      <c r="E618" s="1358"/>
      <c r="F618" s="1358"/>
      <c r="G618" s="1358"/>
      <c r="H618" s="3369"/>
      <c r="I618" s="3360"/>
      <c r="J618" s="3361"/>
      <c r="K618" s="3361"/>
      <c r="L618" s="3361"/>
      <c r="M618" s="725"/>
      <c r="N618" s="1372"/>
      <c r="O618" s="187"/>
    </row>
    <row r="619" spans="1:16" ht="22.5" customHeight="1">
      <c r="A619" s="2262"/>
      <c r="B619" s="1228" t="s">
        <v>2373</v>
      </c>
      <c r="C619" s="1228"/>
      <c r="D619" s="1228"/>
      <c r="E619" s="1228"/>
      <c r="F619" s="1228"/>
      <c r="G619" s="1228"/>
      <c r="H619" s="1229"/>
      <c r="I619" s="3340"/>
      <c r="J619" s="3341"/>
      <c r="K619" s="3341"/>
      <c r="L619" s="3341"/>
      <c r="M619" s="725"/>
      <c r="N619" s="1372"/>
      <c r="O619" s="187"/>
    </row>
    <row r="620" spans="1:16" ht="22.5" customHeight="1">
      <c r="A620" s="2258"/>
      <c r="B620" s="1359" t="s">
        <v>2374</v>
      </c>
      <c r="C620" s="1359"/>
      <c r="D620" s="1359"/>
      <c r="E620" s="1359"/>
      <c r="F620" s="1359"/>
      <c r="G620" s="1359"/>
      <c r="H620" s="1364"/>
      <c r="I620" s="3554" t="str">
        <f>LOOKUP($P620,X!$BZ$11:$BZ$57,X!CE$11:CE$57)</f>
        <v xml:space="preserve"> </v>
      </c>
      <c r="J620" s="3555"/>
      <c r="K620" s="3555"/>
      <c r="L620" s="3555"/>
      <c r="M620" s="725"/>
      <c r="N620" s="1372"/>
      <c r="O620" s="187"/>
      <c r="P620" s="2902">
        <v>8.1999999999999993</v>
      </c>
    </row>
    <row r="621" spans="1:16" ht="22.5" customHeight="1">
      <c r="A621" s="2263" t="s">
        <v>2375</v>
      </c>
      <c r="B621" s="1358"/>
      <c r="C621" s="1358"/>
      <c r="D621" s="1358"/>
      <c r="E621" s="1358"/>
      <c r="F621" s="1358"/>
      <c r="G621" s="1358"/>
      <c r="H621" s="3369"/>
      <c r="I621" s="3360"/>
      <c r="J621" s="3361"/>
      <c r="K621" s="3361"/>
      <c r="L621" s="3361"/>
      <c r="M621" s="725"/>
      <c r="N621" s="1372"/>
      <c r="O621" s="187"/>
    </row>
    <row r="622" spans="1:16" ht="22.5" customHeight="1">
      <c r="A622" s="2258"/>
      <c r="B622" s="1359" t="s">
        <v>2376</v>
      </c>
      <c r="C622" s="1359"/>
      <c r="D622" s="1359"/>
      <c r="E622" s="1359"/>
      <c r="F622" s="1359"/>
      <c r="G622" s="1359"/>
      <c r="H622" s="1364"/>
      <c r="I622" s="3554" t="str">
        <f>LOOKUP($P622,X!$BZ$11:$BZ$57,X!CE$11:CE$57)</f>
        <v xml:space="preserve"> </v>
      </c>
      <c r="J622" s="3555"/>
      <c r="K622" s="3555"/>
      <c r="L622" s="3555"/>
      <c r="M622" s="725"/>
      <c r="N622" s="1372"/>
      <c r="O622" s="187"/>
      <c r="P622" s="2902">
        <v>8.3000000000000007</v>
      </c>
    </row>
    <row r="623" spans="1:16" ht="22.5" customHeight="1">
      <c r="A623" s="2263" t="s">
        <v>2377</v>
      </c>
      <c r="B623" s="1358"/>
      <c r="C623" s="1358"/>
      <c r="D623" s="1358"/>
      <c r="E623" s="1358"/>
      <c r="F623" s="1358"/>
      <c r="G623" s="1358"/>
      <c r="H623" s="3369"/>
      <c r="I623" s="3360"/>
      <c r="J623" s="3361"/>
      <c r="K623" s="3361"/>
      <c r="L623" s="3361"/>
      <c r="M623" s="725"/>
      <c r="N623" s="1372"/>
      <c r="O623" s="187"/>
    </row>
    <row r="624" spans="1:16" ht="22.5" customHeight="1">
      <c r="A624" s="2258"/>
      <c r="B624" s="1359" t="s">
        <v>2378</v>
      </c>
      <c r="C624" s="1359"/>
      <c r="D624" s="1359"/>
      <c r="E624" s="1359"/>
      <c r="F624" s="1359"/>
      <c r="G624" s="1359"/>
      <c r="H624" s="1364"/>
      <c r="I624" s="3554" t="str">
        <f>LOOKUP($P624,X!$BZ$11:$BZ$57,X!CE$11:CE$57)</f>
        <v xml:space="preserve"> </v>
      </c>
      <c r="J624" s="3555"/>
      <c r="K624" s="3555"/>
      <c r="L624" s="3555"/>
      <c r="M624" s="725"/>
      <c r="N624" s="1372"/>
      <c r="O624" s="187"/>
      <c r="P624" s="2902">
        <v>8.4</v>
      </c>
    </row>
    <row r="625" spans="1:18" ht="22.5" customHeight="1">
      <c r="A625" s="2263" t="s">
        <v>2379</v>
      </c>
      <c r="B625" s="1358"/>
      <c r="C625" s="1358"/>
      <c r="D625" s="1358"/>
      <c r="E625" s="1358"/>
      <c r="F625" s="1358"/>
      <c r="G625" s="1358"/>
      <c r="H625" s="3369"/>
      <c r="I625" s="3360"/>
      <c r="J625" s="3361"/>
      <c r="K625" s="3361"/>
      <c r="L625" s="3361"/>
      <c r="M625" s="725"/>
      <c r="N625" s="1372"/>
      <c r="O625" s="187"/>
    </row>
    <row r="626" spans="1:18" ht="22.5" customHeight="1">
      <c r="A626" s="2258"/>
      <c r="B626" s="1359" t="s">
        <v>2380</v>
      </c>
      <c r="C626" s="1359"/>
      <c r="D626" s="1359"/>
      <c r="E626" s="1359"/>
      <c r="F626" s="1359"/>
      <c r="G626" s="1359"/>
      <c r="H626" s="1364"/>
      <c r="I626" s="3554" t="str">
        <f>LOOKUP($P626,X!$BZ$11:$BZ$57,X!CE$11:CE$57)</f>
        <v xml:space="preserve"> </v>
      </c>
      <c r="J626" s="3555"/>
      <c r="K626" s="3555"/>
      <c r="L626" s="3555"/>
      <c r="M626" s="725"/>
      <c r="N626" s="1372"/>
      <c r="O626" s="187"/>
      <c r="P626" s="2902">
        <v>8.5</v>
      </c>
    </row>
    <row r="627" spans="1:18" ht="22.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725"/>
      <c r="N627" s="1372"/>
      <c r="O627" s="20"/>
      <c r="P627" s="20"/>
      <c r="Q627" s="20"/>
    </row>
    <row r="628" spans="1:18" ht="22.5" customHeight="1">
      <c r="A628" s="1234" t="str">
        <f>"- "&amp;N628&amp;" -"</f>
        <v>- 21 -</v>
      </c>
      <c r="B628" s="1234"/>
      <c r="C628" s="1234"/>
      <c r="D628" s="1234"/>
      <c r="E628" s="1234"/>
      <c r="F628" s="1234"/>
      <c r="G628" s="1234"/>
      <c r="H628" s="1234"/>
      <c r="I628" s="1234"/>
      <c r="J628" s="1234"/>
      <c r="K628" s="1234"/>
      <c r="L628" s="1234"/>
      <c r="M628" s="725">
        <v>1</v>
      </c>
      <c r="N628" s="1372">
        <f>IF(M628&gt;0,SUM(M$1:M628),0)</f>
        <v>21</v>
      </c>
      <c r="O628" s="20"/>
      <c r="P628" s="20"/>
      <c r="Q628" s="20"/>
      <c r="R628" s="20"/>
    </row>
    <row r="629" spans="1:18" ht="22.5" customHeight="1">
      <c r="A629" s="2262"/>
      <c r="B629" s="1228"/>
      <c r="C629" s="1228"/>
      <c r="D629" s="1228"/>
      <c r="E629" s="1228"/>
      <c r="F629" s="1228"/>
      <c r="G629" s="1228"/>
      <c r="H629" s="1228"/>
      <c r="I629" s="1309"/>
      <c r="J629" s="1309"/>
      <c r="K629" s="1309"/>
      <c r="L629" s="1309"/>
      <c r="M629" s="725"/>
      <c r="N629" s="1372"/>
      <c r="O629" s="20"/>
      <c r="P629" s="20"/>
      <c r="Q629" s="20"/>
      <c r="R629" s="20"/>
    </row>
    <row r="630" spans="1:18" ht="22.5" customHeight="1">
      <c r="A630" s="2262"/>
      <c r="B630" s="1228"/>
      <c r="C630" s="1228"/>
      <c r="D630" s="1228"/>
      <c r="E630" s="1228"/>
      <c r="F630" s="1228"/>
      <c r="G630" s="1228"/>
      <c r="H630" s="1228"/>
      <c r="I630" s="1309"/>
      <c r="J630" s="1309"/>
      <c r="K630" s="1309"/>
      <c r="L630" s="1309"/>
      <c r="M630" s="725"/>
      <c r="N630" s="1372"/>
      <c r="O630" s="20"/>
      <c r="P630" s="20"/>
      <c r="Q630" s="20"/>
      <c r="R630" s="20"/>
    </row>
    <row r="631" spans="1:18" ht="22.5" customHeight="1">
      <c r="A631" s="1228"/>
      <c r="B631" s="1228" t="s">
        <v>2605</v>
      </c>
      <c r="C631" s="1228"/>
      <c r="D631" s="1228"/>
      <c r="E631" s="1228"/>
      <c r="F631" s="1228"/>
      <c r="G631" s="1228"/>
      <c r="H631" s="1228"/>
      <c r="I631" s="1228"/>
      <c r="J631" s="1228"/>
      <c r="K631" s="1228"/>
      <c r="L631" s="1228"/>
      <c r="M631" s="725"/>
      <c r="N631" s="1372"/>
      <c r="O631" s="187"/>
      <c r="P631" s="187"/>
    </row>
    <row r="632" spans="1:18" ht="22.5" customHeight="1">
      <c r="A632" s="1241"/>
      <c r="B632" s="1241"/>
      <c r="C632" s="1241"/>
      <c r="D632" s="1241"/>
      <c r="E632" s="1241"/>
      <c r="F632" s="1241"/>
      <c r="G632" s="1241"/>
      <c r="H632" s="1268"/>
      <c r="I632" s="1238" t="s">
        <v>2131</v>
      </c>
      <c r="J632" s="1239"/>
      <c r="K632" s="1239"/>
      <c r="L632" s="1239"/>
      <c r="M632" s="725"/>
      <c r="N632" s="1372"/>
      <c r="O632" s="187"/>
      <c r="P632" s="187"/>
    </row>
    <row r="633" spans="1:18" ht="22.5" customHeight="1">
      <c r="A633" s="1307" t="s">
        <v>685</v>
      </c>
      <c r="B633" s="1307"/>
      <c r="C633" s="1307"/>
      <c r="D633" s="1307"/>
      <c r="E633" s="1307"/>
      <c r="F633" s="1307"/>
      <c r="G633" s="1307"/>
      <c r="H633" s="1270"/>
      <c r="I633" s="3406" t="s">
        <v>213</v>
      </c>
      <c r="J633" s="3407"/>
      <c r="K633" s="3407"/>
      <c r="L633" s="3407"/>
      <c r="M633" s="725"/>
      <c r="N633" s="1372"/>
      <c r="O633" s="187"/>
      <c r="P633" s="187"/>
    </row>
    <row r="634" spans="1:18" ht="22.5" customHeight="1">
      <c r="A634" s="1307"/>
      <c r="B634" s="1307"/>
      <c r="C634" s="1307"/>
      <c r="D634" s="1307"/>
      <c r="E634" s="1307"/>
      <c r="F634" s="1307"/>
      <c r="G634" s="1307"/>
      <c r="H634" s="1270"/>
      <c r="I634" s="3556" t="s">
        <v>2129</v>
      </c>
      <c r="J634" s="3557"/>
      <c r="K634" s="3557"/>
      <c r="L634" s="3557"/>
      <c r="M634" s="725"/>
      <c r="N634" s="1372"/>
      <c r="O634" s="187"/>
      <c r="P634" s="187"/>
    </row>
    <row r="635" spans="1:18" ht="22.5" customHeight="1">
      <c r="A635" s="1335"/>
      <c r="B635" s="1335"/>
      <c r="C635" s="1335"/>
      <c r="D635" s="1335"/>
      <c r="E635" s="1335"/>
      <c r="F635" s="1335"/>
      <c r="G635" s="1335"/>
      <c r="H635" s="1278"/>
      <c r="I635" s="3408" t="s">
        <v>2130</v>
      </c>
      <c r="J635" s="3409"/>
      <c r="K635" s="3409"/>
      <c r="L635" s="3409"/>
      <c r="M635" s="725"/>
      <c r="N635" s="1372"/>
      <c r="O635" s="187"/>
      <c r="P635" s="187"/>
    </row>
    <row r="636" spans="1:18" ht="22.5" customHeight="1">
      <c r="A636" s="2242" t="s">
        <v>2381</v>
      </c>
      <c r="B636" s="1225"/>
      <c r="C636" s="1225"/>
      <c r="D636" s="1225"/>
      <c r="E636" s="1225"/>
      <c r="F636" s="1225"/>
      <c r="G636" s="1225"/>
      <c r="H636" s="1226"/>
      <c r="I636" s="3337"/>
      <c r="J636" s="3338"/>
      <c r="K636" s="3338"/>
      <c r="L636" s="3338"/>
      <c r="M636" s="725"/>
      <c r="N636" s="1372"/>
      <c r="O636" s="187"/>
    </row>
    <row r="637" spans="1:18" ht="22.5" customHeight="1">
      <c r="A637" s="2258"/>
      <c r="B637" s="1359" t="s">
        <v>2382</v>
      </c>
      <c r="C637" s="1359"/>
      <c r="D637" s="1359"/>
      <c r="E637" s="1359"/>
      <c r="F637" s="1359"/>
      <c r="G637" s="1359"/>
      <c r="H637" s="1364"/>
      <c r="I637" s="3554" t="str">
        <f>LOOKUP($P637,X!$BZ$11:$BZ$57,X!CE$11:CE$57)</f>
        <v xml:space="preserve"> </v>
      </c>
      <c r="J637" s="3555"/>
      <c r="K637" s="3555"/>
      <c r="L637" s="3555"/>
      <c r="M637" s="725"/>
      <c r="N637" s="1372"/>
      <c r="O637" s="187"/>
      <c r="P637" s="2902">
        <v>8.6</v>
      </c>
    </row>
    <row r="638" spans="1:18" ht="22.5" customHeight="1">
      <c r="A638" s="1228" t="s">
        <v>327</v>
      </c>
      <c r="B638" s="1228"/>
      <c r="C638" s="1228"/>
      <c r="D638" s="1228"/>
      <c r="E638" s="1228"/>
      <c r="F638" s="1228"/>
      <c r="G638" s="1228"/>
      <c r="H638" s="1229"/>
      <c r="I638" s="1227"/>
      <c r="J638" s="1228"/>
      <c r="K638" s="1228"/>
      <c r="L638" s="1228"/>
      <c r="M638" s="725"/>
      <c r="N638" s="1372"/>
      <c r="O638" s="187"/>
    </row>
    <row r="639" spans="1:18" ht="22.5" customHeight="1">
      <c r="A639" s="1228"/>
      <c r="B639" s="1228" t="s">
        <v>328</v>
      </c>
      <c r="C639" s="1228"/>
      <c r="D639" s="1228"/>
      <c r="E639" s="1228"/>
      <c r="F639" s="1228"/>
      <c r="G639" s="1228"/>
      <c r="H639" s="1229"/>
      <c r="I639" s="3556" t="str">
        <f>LOOKUP($O639,X!$BT$41:$BT$55,X!BY$41:BY$55)</f>
        <v xml:space="preserve"> </v>
      </c>
      <c r="J639" s="3557"/>
      <c r="K639" s="3557"/>
      <c r="L639" s="3557"/>
      <c r="M639" s="725"/>
      <c r="N639" s="1372"/>
      <c r="O639" s="716">
        <v>9</v>
      </c>
    </row>
    <row r="640" spans="1:18" ht="22.5" customHeight="1">
      <c r="A640" s="2263" t="s">
        <v>2383</v>
      </c>
      <c r="B640" s="1358"/>
      <c r="C640" s="1358"/>
      <c r="D640" s="1358"/>
      <c r="E640" s="1358"/>
      <c r="F640" s="1358"/>
      <c r="G640" s="1358"/>
      <c r="H640" s="3369"/>
      <c r="I640" s="3360"/>
      <c r="J640" s="3361"/>
      <c r="K640" s="3361"/>
      <c r="L640" s="3361"/>
      <c r="M640" s="725"/>
      <c r="N640" s="1372"/>
      <c r="O640" s="187"/>
    </row>
    <row r="641" spans="1:16" ht="22.5" customHeight="1">
      <c r="A641" s="2258"/>
      <c r="B641" s="1359" t="s">
        <v>2384</v>
      </c>
      <c r="C641" s="1359"/>
      <c r="D641" s="1359"/>
      <c r="E641" s="1359"/>
      <c r="F641" s="1359"/>
      <c r="G641" s="1359"/>
      <c r="H641" s="1364"/>
      <c r="I641" s="3554" t="str">
        <f>LOOKUP($P641,X!$BZ$11:$BZ$57,X!CE$11:CE$57)</f>
        <v xml:space="preserve"> </v>
      </c>
      <c r="J641" s="3555"/>
      <c r="K641" s="3555"/>
      <c r="L641" s="3555"/>
      <c r="M641" s="725"/>
      <c r="N641" s="1372"/>
      <c r="O641" s="187"/>
      <c r="P641" s="2902">
        <v>9.1</v>
      </c>
    </row>
    <row r="642" spans="1:16" ht="22.5" customHeight="1">
      <c r="A642" s="2263" t="s">
        <v>2385</v>
      </c>
      <c r="B642" s="1358"/>
      <c r="C642" s="1358"/>
      <c r="D642" s="1358"/>
      <c r="E642" s="1358"/>
      <c r="F642" s="1358"/>
      <c r="G642" s="1358"/>
      <c r="H642" s="3369"/>
      <c r="I642" s="3360"/>
      <c r="J642" s="3361"/>
      <c r="K642" s="3361"/>
      <c r="L642" s="3361"/>
      <c r="M642" s="725"/>
      <c r="N642" s="1372"/>
      <c r="O642" s="187"/>
    </row>
    <row r="643" spans="1:16" ht="22.5" customHeight="1">
      <c r="A643" s="2262"/>
      <c r="B643" s="1228" t="s">
        <v>2386</v>
      </c>
      <c r="C643" s="1228"/>
      <c r="D643" s="1228"/>
      <c r="E643" s="1228"/>
      <c r="F643" s="1228"/>
      <c r="G643" s="1228"/>
      <c r="H643" s="1229"/>
      <c r="I643" s="3340"/>
      <c r="J643" s="3341"/>
      <c r="K643" s="3341"/>
      <c r="L643" s="3341"/>
      <c r="M643" s="725"/>
      <c r="N643" s="1372"/>
      <c r="O643" s="187"/>
    </row>
    <row r="644" spans="1:16" ht="22.5" customHeight="1">
      <c r="A644" s="2258"/>
      <c r="B644" s="1359" t="s">
        <v>2387</v>
      </c>
      <c r="C644" s="1359"/>
      <c r="D644" s="1359"/>
      <c r="E644" s="1359"/>
      <c r="F644" s="1359"/>
      <c r="G644" s="1359"/>
      <c r="H644" s="1364"/>
      <c r="I644" s="3554" t="str">
        <f>LOOKUP($P644,X!$BZ$11:$BZ$57,X!CE$11:CE$57)</f>
        <v xml:space="preserve"> </v>
      </c>
      <c r="J644" s="3555"/>
      <c r="K644" s="3555"/>
      <c r="L644" s="3555"/>
      <c r="M644" s="725"/>
      <c r="N644" s="1372"/>
      <c r="O644" s="187"/>
      <c r="P644" s="2902">
        <v>9.1999999999999993</v>
      </c>
    </row>
    <row r="645" spans="1:16" ht="22.5" customHeight="1">
      <c r="A645" s="2262" t="s">
        <v>2388</v>
      </c>
      <c r="B645" s="1228"/>
      <c r="C645" s="1228"/>
      <c r="D645" s="1228"/>
      <c r="E645" s="1228"/>
      <c r="F645" s="1228"/>
      <c r="G645" s="1228"/>
      <c r="H645" s="1229"/>
      <c r="I645" s="3340"/>
      <c r="J645" s="3341"/>
      <c r="K645" s="3341"/>
      <c r="L645" s="3341"/>
      <c r="M645" s="725"/>
      <c r="N645" s="1372"/>
      <c r="O645" s="187"/>
    </row>
    <row r="646" spans="1:16" ht="22.5" customHeight="1">
      <c r="A646" s="2262"/>
      <c r="B646" s="1228" t="s">
        <v>2389</v>
      </c>
      <c r="C646" s="1228"/>
      <c r="D646" s="1228"/>
      <c r="E646" s="1228"/>
      <c r="F646" s="1228"/>
      <c r="G646" s="1228"/>
      <c r="H646" s="1229"/>
      <c r="I646" s="3556" t="str">
        <f>LOOKUP($P646,X!$BZ$11:$BZ$57,X!CE$11:CE$57)</f>
        <v xml:space="preserve"> </v>
      </c>
      <c r="J646" s="3557"/>
      <c r="K646" s="3557"/>
      <c r="L646" s="3557"/>
      <c r="M646" s="725"/>
      <c r="N646" s="1372"/>
      <c r="O646" s="187"/>
      <c r="P646" s="2902">
        <v>9.3000000000000007</v>
      </c>
    </row>
    <row r="647" spans="1:16" ht="22.5" customHeight="1">
      <c r="A647" s="1358" t="s">
        <v>1345</v>
      </c>
      <c r="B647" s="1358"/>
      <c r="C647" s="1358"/>
      <c r="D647" s="1358"/>
      <c r="E647" s="1358"/>
      <c r="F647" s="1358"/>
      <c r="G647" s="1358"/>
      <c r="H647" s="3369"/>
      <c r="I647" s="3367"/>
      <c r="J647" s="1358"/>
      <c r="K647" s="1358"/>
      <c r="L647" s="1358"/>
      <c r="M647" s="725"/>
      <c r="N647" s="1372"/>
      <c r="O647" s="187"/>
    </row>
    <row r="648" spans="1:16" ht="22.5" customHeight="1">
      <c r="A648" s="1359"/>
      <c r="B648" s="1359" t="s">
        <v>148</v>
      </c>
      <c r="C648" s="1359"/>
      <c r="D648" s="1359"/>
      <c r="E648" s="1359"/>
      <c r="F648" s="1359"/>
      <c r="G648" s="1359"/>
      <c r="H648" s="1364"/>
      <c r="I648" s="3554" t="str">
        <f>LOOKUP($O648,X!$BT$41:$BT$55,X!BY$41:BY$55)</f>
        <v xml:space="preserve"> </v>
      </c>
      <c r="J648" s="3555"/>
      <c r="K648" s="3555"/>
      <c r="L648" s="3555"/>
      <c r="M648" s="725"/>
      <c r="N648" s="1372"/>
      <c r="O648" s="716">
        <v>10</v>
      </c>
    </row>
    <row r="649" spans="1:16" ht="22.5" customHeight="1">
      <c r="A649" s="2262" t="s">
        <v>2070</v>
      </c>
      <c r="B649" s="1228"/>
      <c r="C649" s="1228"/>
      <c r="D649" s="1228"/>
      <c r="E649" s="1228"/>
      <c r="F649" s="1228"/>
      <c r="G649" s="1228"/>
      <c r="H649" s="1229"/>
      <c r="I649" s="3556" t="str">
        <f>LOOKUP($P649,X!$BZ$11:$BZ$57,X!CE$11:CE$57)</f>
        <v xml:space="preserve"> </v>
      </c>
      <c r="J649" s="3557"/>
      <c r="K649" s="3557"/>
      <c r="L649" s="3557"/>
      <c r="M649" s="725"/>
      <c r="N649" s="1372"/>
      <c r="O649" s="187"/>
      <c r="P649" s="2902">
        <v>10.1</v>
      </c>
    </row>
    <row r="650" spans="1:16" ht="22.5" customHeight="1">
      <c r="A650" s="2263" t="s">
        <v>2390</v>
      </c>
      <c r="B650" s="1358"/>
      <c r="C650" s="1358"/>
      <c r="D650" s="1358"/>
      <c r="E650" s="1358"/>
      <c r="F650" s="1358"/>
      <c r="G650" s="1358"/>
      <c r="H650" s="3369"/>
      <c r="I650" s="3360"/>
      <c r="J650" s="3361"/>
      <c r="K650" s="3361"/>
      <c r="L650" s="3361"/>
      <c r="M650" s="725"/>
      <c r="N650" s="1372"/>
      <c r="O650" s="187"/>
    </row>
    <row r="651" spans="1:16" ht="22.5" customHeight="1">
      <c r="A651" s="2258"/>
      <c r="B651" s="1359" t="s">
        <v>2391</v>
      </c>
      <c r="C651" s="1359"/>
      <c r="D651" s="1359"/>
      <c r="E651" s="1359"/>
      <c r="F651" s="1359"/>
      <c r="G651" s="1359"/>
      <c r="H651" s="1364"/>
      <c r="I651" s="3554" t="str">
        <f>LOOKUP($P651,X!$BZ$11:$BZ$57,X!CE$11:CE$57)</f>
        <v xml:space="preserve"> </v>
      </c>
      <c r="J651" s="3555"/>
      <c r="K651" s="3555"/>
      <c r="L651" s="3555"/>
      <c r="M651" s="725"/>
      <c r="N651" s="1372"/>
      <c r="O651" s="187"/>
      <c r="P651" s="2902">
        <v>10.199999999999999</v>
      </c>
    </row>
    <row r="652" spans="1:16" ht="22.5" customHeight="1">
      <c r="A652" s="2262" t="s">
        <v>2392</v>
      </c>
      <c r="B652" s="1228"/>
      <c r="C652" s="1228"/>
      <c r="D652" s="1228"/>
      <c r="E652" s="1228"/>
      <c r="F652" s="1228"/>
      <c r="G652" s="1228"/>
      <c r="H652" s="1229"/>
      <c r="I652" s="3340"/>
      <c r="J652" s="3341"/>
      <c r="K652" s="3341"/>
      <c r="L652" s="3341"/>
      <c r="M652" s="725"/>
      <c r="N652" s="1372"/>
      <c r="O652" s="187"/>
    </row>
    <row r="653" spans="1:16" ht="22.5" customHeight="1">
      <c r="A653" s="2262"/>
      <c r="B653" s="1228" t="s">
        <v>2393</v>
      </c>
      <c r="C653" s="1228"/>
      <c r="D653" s="1228"/>
      <c r="E653" s="1228"/>
      <c r="F653" s="1228"/>
      <c r="G653" s="1228"/>
      <c r="H653" s="1229"/>
      <c r="I653" s="3556" t="str">
        <f>LOOKUP($P653,X!$BZ$11:$BZ$57,X!CE$11:CE$57)</f>
        <v xml:space="preserve"> </v>
      </c>
      <c r="J653" s="3557"/>
      <c r="K653" s="3557"/>
      <c r="L653" s="3557"/>
      <c r="M653" s="725"/>
      <c r="N653" s="1372"/>
      <c r="O653" s="187"/>
      <c r="P653" s="2902">
        <v>10.3</v>
      </c>
    </row>
    <row r="654" spans="1:16" ht="22.5" customHeight="1">
      <c r="A654" s="2263" t="s">
        <v>2394</v>
      </c>
      <c r="B654" s="1358"/>
      <c r="C654" s="1358"/>
      <c r="D654" s="1358"/>
      <c r="E654" s="1358"/>
      <c r="F654" s="1358"/>
      <c r="G654" s="1358"/>
      <c r="H654" s="3369"/>
      <c r="I654" s="3360"/>
      <c r="J654" s="3361"/>
      <c r="K654" s="3361"/>
      <c r="L654" s="3361"/>
      <c r="M654" s="725"/>
      <c r="N654" s="1372"/>
      <c r="O654" s="187"/>
    </row>
    <row r="655" spans="1:16" ht="22.5" customHeight="1">
      <c r="A655" s="2258"/>
      <c r="B655" s="1359" t="s">
        <v>998</v>
      </c>
      <c r="C655" s="1359"/>
      <c r="D655" s="1359"/>
      <c r="E655" s="1359"/>
      <c r="F655" s="1359"/>
      <c r="G655" s="1359"/>
      <c r="H655" s="1364"/>
      <c r="I655" s="3554" t="str">
        <f>LOOKUP($P655,X!$BZ$11:$BZ$57,X!CE$11:CE$57)</f>
        <v xml:space="preserve"> </v>
      </c>
      <c r="J655" s="3555"/>
      <c r="K655" s="3555"/>
      <c r="L655" s="3555"/>
      <c r="M655" s="725"/>
      <c r="N655" s="1372"/>
      <c r="O655" s="187"/>
      <c r="P655" s="2902">
        <v>10.4</v>
      </c>
    </row>
    <row r="656" spans="1:16" ht="22.5" customHeight="1">
      <c r="A656" s="2262" t="s">
        <v>999</v>
      </c>
      <c r="B656" s="1228"/>
      <c r="C656" s="1228"/>
      <c r="D656" s="1228"/>
      <c r="E656" s="1228"/>
      <c r="F656" s="1228"/>
      <c r="G656" s="1228"/>
      <c r="H656" s="1229"/>
      <c r="I656" s="3340"/>
      <c r="J656" s="3341"/>
      <c r="K656" s="3341"/>
      <c r="L656" s="3341"/>
      <c r="M656" s="725"/>
      <c r="N656" s="1372"/>
      <c r="O656" s="187"/>
    </row>
    <row r="657" spans="1:18" ht="22.5" customHeight="1">
      <c r="A657" s="2262"/>
      <c r="B657" s="1228" t="s">
        <v>1000</v>
      </c>
      <c r="C657" s="1228"/>
      <c r="D657" s="1228"/>
      <c r="E657" s="1228"/>
      <c r="F657" s="1228"/>
      <c r="G657" s="1228"/>
      <c r="H657" s="1229"/>
      <c r="I657" s="3556" t="str">
        <f>LOOKUP($P657,X!$BZ$11:$BZ$57,X!CE$11:CE$57)</f>
        <v xml:space="preserve"> </v>
      </c>
      <c r="J657" s="3557"/>
      <c r="K657" s="3557"/>
      <c r="L657" s="3557"/>
      <c r="M657" s="725"/>
      <c r="N657" s="1372"/>
      <c r="O657" s="187"/>
      <c r="P657" s="2902">
        <v>10.5</v>
      </c>
    </row>
    <row r="658" spans="1:18" ht="22.5" customHeight="1">
      <c r="A658" s="2263" t="s">
        <v>0</v>
      </c>
      <c r="B658" s="1358"/>
      <c r="C658" s="1358"/>
      <c r="D658" s="1358"/>
      <c r="E658" s="1358"/>
      <c r="F658" s="1358"/>
      <c r="G658" s="1358"/>
      <c r="H658" s="3369"/>
      <c r="I658" s="3360"/>
      <c r="J658" s="3361"/>
      <c r="K658" s="3361"/>
      <c r="L658" s="3361"/>
      <c r="M658" s="725"/>
      <c r="N658" s="1372"/>
      <c r="O658" s="187"/>
    </row>
    <row r="659" spans="1:18" ht="22.5" customHeight="1">
      <c r="A659" s="2258"/>
      <c r="B659" s="1359" t="s">
        <v>1</v>
      </c>
      <c r="C659" s="1359"/>
      <c r="D659" s="1359"/>
      <c r="E659" s="1359"/>
      <c r="F659" s="1359"/>
      <c r="G659" s="1359"/>
      <c r="H659" s="1364"/>
      <c r="I659" s="3554" t="str">
        <f>LOOKUP($P659,X!$BZ$11:$BZ$57,X!CE$11:CE$57)</f>
        <v xml:space="preserve"> </v>
      </c>
      <c r="J659" s="3555"/>
      <c r="K659" s="3555"/>
      <c r="L659" s="3555"/>
      <c r="M659" s="725"/>
      <c r="N659" s="1372"/>
      <c r="O659" s="187"/>
      <c r="P659" s="2902">
        <v>10.6</v>
      </c>
    </row>
    <row r="660" spans="1:18" ht="22.5" customHeight="1">
      <c r="A660" s="20"/>
      <c r="B660" s="20"/>
      <c r="C660" s="20"/>
      <c r="D660" s="20"/>
      <c r="E660" s="20"/>
      <c r="F660" s="20"/>
      <c r="G660" s="20"/>
      <c r="H660" s="20"/>
      <c r="I660" s="340"/>
      <c r="J660" s="340"/>
      <c r="K660" s="340"/>
      <c r="L660" s="340"/>
      <c r="M660" s="725"/>
      <c r="N660" s="1372"/>
      <c r="O660" s="20"/>
      <c r="P660" s="20"/>
      <c r="Q660" s="20"/>
      <c r="R660" s="20"/>
    </row>
    <row r="661" spans="1:18" ht="22.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725"/>
      <c r="N661" s="1372"/>
      <c r="O661" s="20"/>
      <c r="P661" s="20"/>
      <c r="Q661" s="20"/>
      <c r="R661" s="20"/>
    </row>
    <row r="662" spans="1:18" ht="22.5" customHeight="1">
      <c r="A662" s="1234" t="str">
        <f>"- "&amp;N662&amp;" -"</f>
        <v>- 22 -</v>
      </c>
      <c r="B662" s="1234"/>
      <c r="C662" s="1234"/>
      <c r="D662" s="1234"/>
      <c r="E662" s="1234"/>
      <c r="F662" s="1234"/>
      <c r="G662" s="1234"/>
      <c r="H662" s="1234"/>
      <c r="I662" s="1234"/>
      <c r="J662" s="1234"/>
      <c r="K662" s="1234"/>
      <c r="L662" s="1234"/>
      <c r="M662" s="725">
        <v>1</v>
      </c>
      <c r="N662" s="1372">
        <f>IF(M662&gt;0,SUM(M$1:M662),0)</f>
        <v>22</v>
      </c>
      <c r="O662" s="20"/>
      <c r="P662" s="20"/>
      <c r="Q662" s="20"/>
    </row>
    <row r="663" spans="1:18" ht="22.5" customHeight="1">
      <c r="A663" s="2262"/>
      <c r="B663" s="1228"/>
      <c r="C663" s="1228"/>
      <c r="D663" s="1228"/>
      <c r="E663" s="1228"/>
      <c r="F663" s="1228"/>
      <c r="G663" s="1228"/>
      <c r="H663" s="1228"/>
      <c r="I663" s="1309"/>
      <c r="J663" s="1309"/>
      <c r="K663" s="1309"/>
      <c r="L663" s="1309"/>
      <c r="M663" s="725"/>
      <c r="N663" s="1372"/>
      <c r="O663" s="20"/>
      <c r="P663" s="20"/>
      <c r="Q663" s="20"/>
    </row>
    <row r="664" spans="1:18" ht="22.5" customHeight="1">
      <c r="A664" s="2262"/>
      <c r="B664" s="1228"/>
      <c r="C664" s="1228"/>
      <c r="D664" s="1228"/>
      <c r="E664" s="1228"/>
      <c r="F664" s="1228"/>
      <c r="G664" s="1228"/>
      <c r="H664" s="1228"/>
      <c r="I664" s="1309"/>
      <c r="J664" s="1309"/>
      <c r="K664" s="1309"/>
      <c r="L664" s="1309"/>
      <c r="M664" s="725"/>
      <c r="N664" s="1372"/>
      <c r="O664" s="20"/>
      <c r="P664" s="20"/>
      <c r="Q664" s="20"/>
    </row>
    <row r="665" spans="1:18" ht="22.5" customHeight="1">
      <c r="A665" s="1228"/>
      <c r="B665" s="1228" t="s">
        <v>2605</v>
      </c>
      <c r="C665" s="1228"/>
      <c r="D665" s="1228"/>
      <c r="E665" s="1228"/>
      <c r="F665" s="1228"/>
      <c r="G665" s="1228"/>
      <c r="H665" s="1228"/>
      <c r="I665" s="1228"/>
      <c r="J665" s="1228"/>
      <c r="K665" s="1228"/>
      <c r="L665" s="1228"/>
      <c r="M665" s="725"/>
      <c r="N665" s="1372"/>
      <c r="O665" s="187"/>
      <c r="P665" s="187"/>
    </row>
    <row r="666" spans="1:18" ht="22.5" customHeight="1">
      <c r="A666" s="1241"/>
      <c r="B666" s="1241"/>
      <c r="C666" s="1241"/>
      <c r="D666" s="1241"/>
      <c r="E666" s="1241"/>
      <c r="F666" s="1241"/>
      <c r="G666" s="1241"/>
      <c r="H666" s="1268"/>
      <c r="I666" s="1238" t="s">
        <v>2131</v>
      </c>
      <c r="J666" s="1239"/>
      <c r="K666" s="1239"/>
      <c r="L666" s="1239"/>
      <c r="M666" s="725"/>
      <c r="N666" s="1372"/>
      <c r="O666" s="187"/>
      <c r="P666" s="187"/>
    </row>
    <row r="667" spans="1:18" ht="22.5" customHeight="1">
      <c r="A667" s="1307" t="s">
        <v>685</v>
      </c>
      <c r="B667" s="1307"/>
      <c r="C667" s="1307"/>
      <c r="D667" s="1307"/>
      <c r="E667" s="1307"/>
      <c r="F667" s="1307"/>
      <c r="G667" s="1307"/>
      <c r="H667" s="1270"/>
      <c r="I667" s="3406" t="s">
        <v>213</v>
      </c>
      <c r="J667" s="3407"/>
      <c r="K667" s="3407"/>
      <c r="L667" s="3407"/>
      <c r="M667" s="725"/>
      <c r="N667" s="1372"/>
      <c r="O667" s="187"/>
      <c r="P667" s="187"/>
    </row>
    <row r="668" spans="1:18" ht="22.5" customHeight="1">
      <c r="A668" s="1307"/>
      <c r="B668" s="1307"/>
      <c r="C668" s="1307"/>
      <c r="D668" s="1307"/>
      <c r="E668" s="1307"/>
      <c r="F668" s="1307"/>
      <c r="G668" s="1307"/>
      <c r="H668" s="1270"/>
      <c r="I668" s="3556" t="s">
        <v>2129</v>
      </c>
      <c r="J668" s="3557"/>
      <c r="K668" s="3557"/>
      <c r="L668" s="3557"/>
      <c r="M668" s="725"/>
      <c r="N668" s="1372"/>
      <c r="O668" s="187"/>
      <c r="P668" s="187"/>
    </row>
    <row r="669" spans="1:18" ht="22.5" customHeight="1">
      <c r="A669" s="1335"/>
      <c r="B669" s="1335"/>
      <c r="C669" s="1335"/>
      <c r="D669" s="1335"/>
      <c r="E669" s="1335"/>
      <c r="F669" s="1335"/>
      <c r="G669" s="1335"/>
      <c r="H669" s="1278"/>
      <c r="I669" s="3408" t="s">
        <v>2130</v>
      </c>
      <c r="J669" s="3409"/>
      <c r="K669" s="3409"/>
      <c r="L669" s="3409"/>
      <c r="M669" s="725"/>
      <c r="N669" s="1372"/>
      <c r="O669" s="187"/>
      <c r="P669" s="187"/>
    </row>
    <row r="670" spans="1:18" ht="22.5" customHeight="1">
      <c r="A670" s="1225" t="s">
        <v>2039</v>
      </c>
      <c r="B670" s="1225"/>
      <c r="C670" s="1225"/>
      <c r="D670" s="1225"/>
      <c r="E670" s="1225"/>
      <c r="F670" s="1225"/>
      <c r="G670" s="1225"/>
      <c r="H670" s="1226"/>
      <c r="I670" s="1224"/>
      <c r="J670" s="1225"/>
      <c r="K670" s="1225"/>
      <c r="L670" s="1225"/>
      <c r="M670" s="725"/>
      <c r="N670" s="1372"/>
      <c r="O670" s="187"/>
    </row>
    <row r="671" spans="1:18" ht="22.5" customHeight="1">
      <c r="A671" s="1228"/>
      <c r="B671" s="1228" t="s">
        <v>2040</v>
      </c>
      <c r="C671" s="1228"/>
      <c r="D671" s="1228"/>
      <c r="E671" s="1228"/>
      <c r="F671" s="1228"/>
      <c r="G671" s="1228"/>
      <c r="H671" s="1229"/>
      <c r="I671" s="3556" t="str">
        <f>LOOKUP($O671,X!$BT$41:$BT$55,X!BY$41:BY$55)</f>
        <v xml:space="preserve"> </v>
      </c>
      <c r="J671" s="3557"/>
      <c r="K671" s="3557"/>
      <c r="L671" s="3557"/>
      <c r="M671" s="725"/>
      <c r="N671" s="1372"/>
      <c r="O671" s="716">
        <v>11</v>
      </c>
    </row>
    <row r="672" spans="1:18" ht="22.5" customHeight="1">
      <c r="A672" s="2263" t="s">
        <v>2</v>
      </c>
      <c r="B672" s="1358"/>
      <c r="C672" s="1358"/>
      <c r="D672" s="1358"/>
      <c r="E672" s="1358"/>
      <c r="F672" s="1358"/>
      <c r="G672" s="1358"/>
      <c r="H672" s="3369"/>
      <c r="I672" s="3360"/>
      <c r="J672" s="3361"/>
      <c r="K672" s="3361"/>
      <c r="L672" s="3361"/>
      <c r="M672" s="725"/>
      <c r="N672" s="1372"/>
      <c r="O672" s="187"/>
    </row>
    <row r="673" spans="1:16" ht="22.5" customHeight="1">
      <c r="A673" s="2262"/>
      <c r="B673" s="1228" t="s">
        <v>3</v>
      </c>
      <c r="C673" s="1228"/>
      <c r="D673" s="1228"/>
      <c r="E673" s="1228"/>
      <c r="F673" s="1228"/>
      <c r="G673" s="1228"/>
      <c r="H673" s="1229"/>
      <c r="I673" s="3340"/>
      <c r="J673" s="3341"/>
      <c r="K673" s="3341"/>
      <c r="L673" s="3341"/>
      <c r="M673" s="725"/>
      <c r="N673" s="1372"/>
      <c r="O673" s="187"/>
    </row>
    <row r="674" spans="1:16" ht="22.5" customHeight="1">
      <c r="A674" s="2262"/>
      <c r="B674" s="1228" t="s">
        <v>4</v>
      </c>
      <c r="C674" s="1228"/>
      <c r="D674" s="1228"/>
      <c r="E674" s="1228"/>
      <c r="F674" s="1228"/>
      <c r="G674" s="1228"/>
      <c r="H674" s="1229"/>
      <c r="I674" s="3340"/>
      <c r="J674" s="3341"/>
      <c r="K674" s="3341"/>
      <c r="L674" s="3341"/>
      <c r="M674" s="725"/>
      <c r="N674" s="1372"/>
      <c r="O674" s="187"/>
    </row>
    <row r="675" spans="1:16" ht="22.5" customHeight="1">
      <c r="A675" s="2258"/>
      <c r="B675" s="1359" t="s">
        <v>5</v>
      </c>
      <c r="C675" s="1359"/>
      <c r="D675" s="1359"/>
      <c r="E675" s="1359"/>
      <c r="F675" s="1359"/>
      <c r="G675" s="1359"/>
      <c r="H675" s="1364"/>
      <c r="I675" s="3554" t="str">
        <f>LOOKUP($P675,X!$BZ$11:$BZ$57,X!CE$11:CE$57)</f>
        <v xml:space="preserve"> </v>
      </c>
      <c r="J675" s="3555"/>
      <c r="K675" s="3555"/>
      <c r="L675" s="3555"/>
      <c r="M675" s="725"/>
      <c r="N675" s="1372"/>
      <c r="O675" s="187"/>
      <c r="P675" s="2902">
        <v>11.1</v>
      </c>
    </row>
    <row r="676" spans="1:16" ht="22.5" customHeight="1">
      <c r="A676" s="2263" t="s">
        <v>6</v>
      </c>
      <c r="B676" s="1358"/>
      <c r="C676" s="1358"/>
      <c r="D676" s="1358"/>
      <c r="E676" s="1358"/>
      <c r="F676" s="1358"/>
      <c r="G676" s="1358"/>
      <c r="H676" s="3369"/>
      <c r="I676" s="3360"/>
      <c r="J676" s="3361"/>
      <c r="K676" s="3361"/>
      <c r="L676" s="3361"/>
      <c r="M676" s="725"/>
      <c r="N676" s="1372"/>
      <c r="O676" s="187"/>
    </row>
    <row r="677" spans="1:16" ht="22.5" customHeight="1">
      <c r="A677" s="2258"/>
      <c r="B677" s="1359" t="s">
        <v>7</v>
      </c>
      <c r="C677" s="1359"/>
      <c r="D677" s="1359"/>
      <c r="E677" s="1359"/>
      <c r="F677" s="1359"/>
      <c r="G677" s="1359"/>
      <c r="H677" s="1364"/>
      <c r="I677" s="3554" t="str">
        <f>LOOKUP($P677,X!$BZ$11:$BZ$57,X!CE$11:CE$57)</f>
        <v xml:space="preserve"> </v>
      </c>
      <c r="J677" s="3555"/>
      <c r="K677" s="3555"/>
      <c r="L677" s="3555"/>
      <c r="M677" s="725"/>
      <c r="N677" s="1372"/>
      <c r="O677" s="187"/>
      <c r="P677" s="2902">
        <v>11.2</v>
      </c>
    </row>
    <row r="678" spans="1:16" ht="22.5" customHeight="1">
      <c r="A678" s="2262" t="s">
        <v>9</v>
      </c>
      <c r="B678" s="1228"/>
      <c r="C678" s="1228"/>
      <c r="D678" s="1228"/>
      <c r="E678" s="1228"/>
      <c r="F678" s="1228"/>
      <c r="G678" s="1228"/>
      <c r="H678" s="1229"/>
      <c r="I678" s="3340"/>
      <c r="J678" s="3341"/>
      <c r="K678" s="3341"/>
      <c r="L678" s="3341"/>
      <c r="M678" s="725"/>
      <c r="N678" s="1372"/>
      <c r="O678" s="187"/>
    </row>
    <row r="679" spans="1:16" ht="22.5" customHeight="1">
      <c r="A679" s="2262"/>
      <c r="B679" s="1228" t="s">
        <v>8</v>
      </c>
      <c r="C679" s="1228"/>
      <c r="D679" s="1228"/>
      <c r="E679" s="1228"/>
      <c r="F679" s="1228"/>
      <c r="G679" s="1228"/>
      <c r="H679" s="1229"/>
      <c r="I679" s="3556" t="str">
        <f>LOOKUP($P679,X!$BZ$11:$BZ$57,X!CE$11:CE$57)</f>
        <v xml:space="preserve"> </v>
      </c>
      <c r="J679" s="3557"/>
      <c r="K679" s="3557"/>
      <c r="L679" s="3557"/>
      <c r="M679" s="725"/>
      <c r="N679" s="1372"/>
      <c r="O679" s="187"/>
      <c r="P679" s="2902">
        <v>11.3</v>
      </c>
    </row>
    <row r="680" spans="1:16" ht="22.5" customHeight="1">
      <c r="A680" s="1358" t="s">
        <v>2041</v>
      </c>
      <c r="B680" s="1358"/>
      <c r="C680" s="1358"/>
      <c r="D680" s="1358"/>
      <c r="E680" s="1358"/>
      <c r="F680" s="1358"/>
      <c r="G680" s="1358"/>
      <c r="H680" s="3369"/>
      <c r="I680" s="3367"/>
      <c r="J680" s="1358"/>
      <c r="K680" s="1358"/>
      <c r="L680" s="1358"/>
      <c r="M680" s="725"/>
      <c r="N680" s="1372"/>
      <c r="O680" s="187"/>
    </row>
    <row r="681" spans="1:16" ht="22.5" customHeight="1">
      <c r="A681" s="1359"/>
      <c r="B681" s="1359" t="s">
        <v>2042</v>
      </c>
      <c r="C681" s="1359"/>
      <c r="D681" s="1359"/>
      <c r="E681" s="1359"/>
      <c r="F681" s="1359"/>
      <c r="G681" s="1359"/>
      <c r="H681" s="1364"/>
      <c r="I681" s="3554" t="str">
        <f>LOOKUP($O681,X!$BT$41:$BT$55,X!BY$41:BY$55)</f>
        <v xml:space="preserve"> </v>
      </c>
      <c r="J681" s="3555"/>
      <c r="K681" s="3555"/>
      <c r="L681" s="3555"/>
      <c r="M681" s="725"/>
      <c r="N681" s="1372"/>
      <c r="O681" s="716">
        <v>12</v>
      </c>
    </row>
    <row r="682" spans="1:16" ht="22.5" customHeight="1">
      <c r="A682" s="2262" t="s">
        <v>2395</v>
      </c>
      <c r="B682" s="1228"/>
      <c r="C682" s="1228"/>
      <c r="D682" s="1228"/>
      <c r="E682" s="1228"/>
      <c r="F682" s="1228"/>
      <c r="G682" s="1228"/>
      <c r="H682" s="1229"/>
      <c r="I682" s="3556" t="str">
        <f>LOOKUP($P682,X!$BZ$11:$BZ$57,X!CE$11:CE$57)</f>
        <v xml:space="preserve"> </v>
      </c>
      <c r="J682" s="3557"/>
      <c r="K682" s="3557"/>
      <c r="L682" s="3557"/>
      <c r="M682" s="725"/>
      <c r="N682" s="1372"/>
      <c r="O682" s="187"/>
      <c r="P682" s="2902">
        <v>12.1</v>
      </c>
    </row>
    <row r="683" spans="1:16" ht="22.5" customHeight="1">
      <c r="A683" s="2263" t="s">
        <v>10</v>
      </c>
      <c r="B683" s="1358"/>
      <c r="C683" s="1358"/>
      <c r="D683" s="1358"/>
      <c r="E683" s="1358"/>
      <c r="F683" s="1358"/>
      <c r="G683" s="1358"/>
      <c r="H683" s="3369"/>
      <c r="I683" s="3360"/>
      <c r="J683" s="3361"/>
      <c r="K683" s="3361"/>
      <c r="L683" s="3361"/>
      <c r="M683" s="725"/>
      <c r="N683" s="1372"/>
      <c r="O683" s="187"/>
    </row>
    <row r="684" spans="1:16" ht="22.5" customHeight="1">
      <c r="A684" s="2262"/>
      <c r="B684" s="1228" t="s">
        <v>12</v>
      </c>
      <c r="C684" s="1228"/>
      <c r="D684" s="1228"/>
      <c r="E684" s="1228"/>
      <c r="F684" s="1228"/>
      <c r="G684" s="1228"/>
      <c r="H684" s="1229"/>
      <c r="I684" s="3340"/>
      <c r="J684" s="3341"/>
      <c r="K684" s="3341"/>
      <c r="L684" s="3341"/>
      <c r="M684" s="725"/>
      <c r="N684" s="1372"/>
      <c r="O684" s="187"/>
    </row>
    <row r="685" spans="1:16" ht="22.5" customHeight="1">
      <c r="A685" s="2258"/>
      <c r="B685" s="1359" t="s">
        <v>11</v>
      </c>
      <c r="C685" s="1359"/>
      <c r="D685" s="1359"/>
      <c r="E685" s="1359"/>
      <c r="F685" s="1359"/>
      <c r="G685" s="1359"/>
      <c r="H685" s="1364"/>
      <c r="I685" s="3554" t="str">
        <f>LOOKUP($P685,X!$BZ$11:$BZ$57,X!CE$11:CE$57)</f>
        <v xml:space="preserve"> </v>
      </c>
      <c r="J685" s="3555"/>
      <c r="K685" s="3555"/>
      <c r="L685" s="3555"/>
      <c r="M685" s="725"/>
      <c r="N685" s="1372"/>
      <c r="O685" s="187"/>
      <c r="P685" s="2902">
        <v>12.2</v>
      </c>
    </row>
    <row r="686" spans="1:16" ht="22.5" customHeight="1">
      <c r="A686" s="2262" t="s">
        <v>13</v>
      </c>
      <c r="B686" s="1228"/>
      <c r="C686" s="1228"/>
      <c r="D686" s="1228"/>
      <c r="E686" s="1228"/>
      <c r="F686" s="1228"/>
      <c r="G686" s="1228"/>
      <c r="H686" s="1229"/>
      <c r="I686" s="3340"/>
      <c r="J686" s="3341"/>
      <c r="K686" s="3341"/>
      <c r="L686" s="3341"/>
      <c r="M686" s="725"/>
      <c r="N686" s="1372"/>
      <c r="O686" s="187"/>
    </row>
    <row r="687" spans="1:16" ht="22.5" customHeight="1">
      <c r="A687" s="2262"/>
      <c r="B687" s="1228" t="s">
        <v>14</v>
      </c>
      <c r="C687" s="1228"/>
      <c r="D687" s="1228"/>
      <c r="E687" s="1228"/>
      <c r="F687" s="1228"/>
      <c r="G687" s="1228"/>
      <c r="H687" s="1229"/>
      <c r="I687" s="3556" t="str">
        <f>LOOKUP($P687,X!$BZ$11:$BZ$57,X!CE$11:CE$57)</f>
        <v xml:space="preserve"> </v>
      </c>
      <c r="J687" s="3557"/>
      <c r="K687" s="3557"/>
      <c r="L687" s="3557"/>
      <c r="M687" s="725"/>
      <c r="N687" s="1372"/>
      <c r="O687" s="187"/>
      <c r="P687" s="2902">
        <v>12.3</v>
      </c>
    </row>
    <row r="688" spans="1:16" ht="22.5" customHeight="1">
      <c r="A688" s="2263" t="s">
        <v>15</v>
      </c>
      <c r="B688" s="1358"/>
      <c r="C688" s="1358"/>
      <c r="D688" s="1358"/>
      <c r="E688" s="1358"/>
      <c r="F688" s="1358"/>
      <c r="G688" s="1358"/>
      <c r="H688" s="3369"/>
      <c r="I688" s="3360"/>
      <c r="J688" s="3361"/>
      <c r="K688" s="3361"/>
      <c r="L688" s="3361"/>
      <c r="M688" s="725"/>
      <c r="N688" s="1372"/>
      <c r="O688" s="187"/>
    </row>
    <row r="689" spans="1:18" ht="22.5" customHeight="1">
      <c r="A689" s="2258"/>
      <c r="B689" s="1359" t="s">
        <v>16</v>
      </c>
      <c r="C689" s="1359"/>
      <c r="D689" s="1359"/>
      <c r="E689" s="1359"/>
      <c r="F689" s="1359"/>
      <c r="G689" s="1359"/>
      <c r="H689" s="1364"/>
      <c r="I689" s="3554" t="str">
        <f>LOOKUP($P689,X!$BZ$11:$BZ$57,X!CE$11:CE$57)</f>
        <v xml:space="preserve"> </v>
      </c>
      <c r="J689" s="3555"/>
      <c r="K689" s="3555"/>
      <c r="L689" s="3555"/>
      <c r="M689" s="725"/>
      <c r="N689" s="1372"/>
      <c r="O689" s="187"/>
      <c r="P689" s="2902">
        <v>12.4</v>
      </c>
    </row>
    <row r="690" spans="1:18" ht="22.5" customHeight="1">
      <c r="A690" s="2262" t="s">
        <v>17</v>
      </c>
      <c r="B690" s="1228"/>
      <c r="C690" s="1228"/>
      <c r="D690" s="1228"/>
      <c r="E690" s="1228"/>
      <c r="F690" s="1228"/>
      <c r="G690" s="1228"/>
      <c r="H690" s="1229"/>
      <c r="I690" s="3340"/>
      <c r="J690" s="3341"/>
      <c r="K690" s="3341"/>
      <c r="L690" s="3341"/>
      <c r="M690" s="725"/>
      <c r="N690" s="1372"/>
      <c r="O690" s="187"/>
    </row>
    <row r="691" spans="1:18" ht="22.5" customHeight="1">
      <c r="A691" s="2262"/>
      <c r="B691" s="1228" t="s">
        <v>18</v>
      </c>
      <c r="C691" s="1228"/>
      <c r="D691" s="1228"/>
      <c r="E691" s="1228"/>
      <c r="F691" s="1228"/>
      <c r="G691" s="1228"/>
      <c r="H691" s="1229"/>
      <c r="I691" s="3556" t="str">
        <f>LOOKUP($P691,X!$BZ$11:$BZ$57,X!CE$11:CE$57)</f>
        <v>ดีมาก</v>
      </c>
      <c r="J691" s="3557"/>
      <c r="K691" s="3557"/>
      <c r="L691" s="3557"/>
      <c r="M691" s="725"/>
      <c r="N691" s="1372"/>
      <c r="O691" s="187"/>
      <c r="P691" s="2902">
        <v>12.5</v>
      </c>
    </row>
    <row r="692" spans="1:18" ht="22.5" customHeight="1">
      <c r="A692" s="2263" t="s">
        <v>19</v>
      </c>
      <c r="B692" s="1358"/>
      <c r="C692" s="1358"/>
      <c r="D692" s="1358"/>
      <c r="E692" s="1358"/>
      <c r="F692" s="1358"/>
      <c r="G692" s="1358"/>
      <c r="H692" s="3369"/>
      <c r="I692" s="3360"/>
      <c r="J692" s="3361"/>
      <c r="K692" s="3361"/>
      <c r="L692" s="3361"/>
      <c r="M692" s="725"/>
      <c r="N692" s="1372"/>
      <c r="O692" s="187"/>
    </row>
    <row r="693" spans="1:18" ht="22.5" customHeight="1">
      <c r="A693" s="2258"/>
      <c r="B693" s="1359" t="s">
        <v>20</v>
      </c>
      <c r="C693" s="1359"/>
      <c r="D693" s="1359"/>
      <c r="E693" s="1359"/>
      <c r="F693" s="1359"/>
      <c r="G693" s="1359"/>
      <c r="H693" s="1364"/>
      <c r="I693" s="3554" t="str">
        <f>LOOKUP($P693,X!$BZ$11:$BZ$57,X!CE$11:CE$57)</f>
        <v>ดี</v>
      </c>
      <c r="J693" s="3555"/>
      <c r="K693" s="3555"/>
      <c r="L693" s="3555"/>
      <c r="M693" s="725"/>
      <c r="N693" s="1372"/>
      <c r="O693" s="187"/>
      <c r="P693" s="2902">
        <v>12.6</v>
      </c>
    </row>
    <row r="694" spans="1:18" ht="22.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725"/>
      <c r="N694" s="1372"/>
      <c r="O694" s="20"/>
      <c r="P694" s="20"/>
      <c r="Q694" s="20"/>
    </row>
    <row r="695" spans="1:18" ht="22.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725"/>
      <c r="N695" s="1372"/>
      <c r="O695" s="20"/>
      <c r="P695" s="20"/>
      <c r="Q695" s="20"/>
    </row>
    <row r="696" spans="1:18" ht="22.5" customHeight="1">
      <c r="A696" s="1234" t="str">
        <f>"- "&amp;N696&amp;" -"</f>
        <v>- 23 -</v>
      </c>
      <c r="B696" s="1234"/>
      <c r="C696" s="1234"/>
      <c r="D696" s="1234"/>
      <c r="E696" s="1234"/>
      <c r="F696" s="1234"/>
      <c r="G696" s="1234"/>
      <c r="H696" s="1234"/>
      <c r="I696" s="1234"/>
      <c r="J696" s="1234"/>
      <c r="K696" s="1234"/>
      <c r="L696" s="1234"/>
      <c r="M696" s="725">
        <v>1</v>
      </c>
      <c r="N696" s="1372">
        <f>IF(M696&gt;0,SUM(M$1:M696),0)</f>
        <v>23</v>
      </c>
      <c r="O696" s="20"/>
      <c r="P696" s="20"/>
      <c r="Q696" s="20"/>
      <c r="R696" s="20"/>
    </row>
    <row r="697" spans="1:18" ht="22.5" customHeight="1">
      <c r="A697" s="2262"/>
      <c r="B697" s="1228"/>
      <c r="C697" s="1228"/>
      <c r="D697" s="1228"/>
      <c r="E697" s="1228"/>
      <c r="F697" s="1228"/>
      <c r="G697" s="1228"/>
      <c r="H697" s="1228"/>
      <c r="I697" s="1309"/>
      <c r="J697" s="1309"/>
      <c r="K697" s="1309"/>
      <c r="L697" s="1309"/>
      <c r="M697" s="725"/>
      <c r="N697" s="1372"/>
      <c r="O697" s="20"/>
      <c r="P697" s="20"/>
      <c r="Q697" s="20"/>
      <c r="R697" s="20"/>
    </row>
    <row r="698" spans="1:18" ht="22.5" customHeight="1">
      <c r="A698" s="2262"/>
      <c r="B698" s="1228"/>
      <c r="C698" s="1228"/>
      <c r="D698" s="1228"/>
      <c r="E698" s="1228"/>
      <c r="F698" s="1228"/>
      <c r="G698" s="1228"/>
      <c r="H698" s="1228"/>
      <c r="I698" s="1309"/>
      <c r="J698" s="1309"/>
      <c r="K698" s="1309"/>
      <c r="L698" s="1309"/>
      <c r="M698" s="725"/>
      <c r="N698" s="1372"/>
      <c r="O698" s="20"/>
      <c r="P698" s="20"/>
      <c r="Q698" s="20"/>
      <c r="R698" s="20"/>
    </row>
    <row r="699" spans="1:18" ht="22.5" customHeight="1">
      <c r="A699" s="1228"/>
      <c r="B699" s="1228" t="s">
        <v>2605</v>
      </c>
      <c r="C699" s="1228"/>
      <c r="D699" s="1228"/>
      <c r="E699" s="1228"/>
      <c r="F699" s="1228"/>
      <c r="G699" s="1228"/>
      <c r="H699" s="1228"/>
      <c r="I699" s="1228"/>
      <c r="J699" s="1228"/>
      <c r="K699" s="1228"/>
      <c r="L699" s="1228"/>
      <c r="M699" s="725"/>
      <c r="N699" s="1372"/>
      <c r="O699" s="187"/>
      <c r="P699" s="187"/>
    </row>
    <row r="700" spans="1:18" ht="22.5" customHeight="1">
      <c r="A700" s="1241"/>
      <c r="B700" s="1241"/>
      <c r="C700" s="1241"/>
      <c r="D700" s="1241"/>
      <c r="E700" s="1241"/>
      <c r="F700" s="1241"/>
      <c r="G700" s="1241"/>
      <c r="H700" s="1268"/>
      <c r="I700" s="1238" t="s">
        <v>2131</v>
      </c>
      <c r="J700" s="1239"/>
      <c r="K700" s="1239"/>
      <c r="L700" s="1239"/>
      <c r="M700" s="725"/>
      <c r="N700" s="1372"/>
      <c r="O700" s="187"/>
      <c r="P700" s="187"/>
    </row>
    <row r="701" spans="1:18" ht="22.5" customHeight="1">
      <c r="A701" s="1307" t="s">
        <v>685</v>
      </c>
      <c r="B701" s="1307"/>
      <c r="C701" s="1307"/>
      <c r="D701" s="1307"/>
      <c r="E701" s="1307"/>
      <c r="F701" s="1307"/>
      <c r="G701" s="1307"/>
      <c r="H701" s="1270"/>
      <c r="I701" s="3406" t="s">
        <v>213</v>
      </c>
      <c r="J701" s="3407"/>
      <c r="K701" s="3407"/>
      <c r="L701" s="3407"/>
      <c r="M701" s="725"/>
      <c r="N701" s="1372"/>
      <c r="O701" s="187"/>
      <c r="P701" s="187"/>
    </row>
    <row r="702" spans="1:18" ht="22.5" customHeight="1">
      <c r="A702" s="1307"/>
      <c r="B702" s="1307"/>
      <c r="C702" s="1307"/>
      <c r="D702" s="1307"/>
      <c r="E702" s="1307"/>
      <c r="F702" s="1307"/>
      <c r="G702" s="1307"/>
      <c r="H702" s="1270"/>
      <c r="I702" s="3556" t="s">
        <v>2129</v>
      </c>
      <c r="J702" s="3557"/>
      <c r="K702" s="3557"/>
      <c r="L702" s="3557"/>
      <c r="M702" s="725"/>
      <c r="N702" s="1372"/>
      <c r="O702" s="187"/>
      <c r="P702" s="187"/>
    </row>
    <row r="703" spans="1:18" ht="22.5" customHeight="1">
      <c r="A703" s="1335"/>
      <c r="B703" s="1335"/>
      <c r="C703" s="1335"/>
      <c r="D703" s="1335"/>
      <c r="E703" s="1335"/>
      <c r="F703" s="1335"/>
      <c r="G703" s="1335"/>
      <c r="H703" s="1278"/>
      <c r="I703" s="3408" t="s">
        <v>2130</v>
      </c>
      <c r="J703" s="3409"/>
      <c r="K703" s="3409"/>
      <c r="L703" s="3409"/>
      <c r="M703" s="725"/>
      <c r="N703" s="1372"/>
      <c r="O703" s="187"/>
      <c r="P703" s="187"/>
    </row>
    <row r="704" spans="1:18" ht="22.5" customHeight="1">
      <c r="A704" s="1225" t="s">
        <v>210</v>
      </c>
      <c r="B704" s="1225"/>
      <c r="C704" s="1225"/>
      <c r="D704" s="1225"/>
      <c r="E704" s="1225"/>
      <c r="F704" s="1225"/>
      <c r="G704" s="1225"/>
      <c r="H704" s="1226"/>
      <c r="I704" s="1224"/>
      <c r="J704" s="1225"/>
      <c r="K704" s="1225"/>
      <c r="L704" s="1225"/>
      <c r="M704" s="725"/>
      <c r="N704" s="1372"/>
      <c r="O704" s="187"/>
    </row>
    <row r="705" spans="1:16" ht="22.5" customHeight="1">
      <c r="A705" s="1358" t="s">
        <v>2132</v>
      </c>
      <c r="B705" s="1358"/>
      <c r="C705" s="1358"/>
      <c r="D705" s="1358"/>
      <c r="E705" s="1358"/>
      <c r="F705" s="1358"/>
      <c r="G705" s="1358"/>
      <c r="H705" s="3369"/>
      <c r="I705" s="3367"/>
      <c r="J705" s="1358"/>
      <c r="K705" s="1358"/>
      <c r="L705" s="1358"/>
      <c r="M705" s="725"/>
      <c r="N705" s="1372"/>
      <c r="O705" s="187"/>
    </row>
    <row r="706" spans="1:16" ht="22.5" customHeight="1">
      <c r="A706" s="1228"/>
      <c r="B706" s="1228" t="s">
        <v>2133</v>
      </c>
      <c r="C706" s="1228"/>
      <c r="D706" s="1228"/>
      <c r="E706" s="1228"/>
      <c r="F706" s="1228"/>
      <c r="G706" s="1228"/>
      <c r="H706" s="1229"/>
      <c r="I706" s="3556" t="str">
        <f>LOOKUP($O706,X!$BT$41:$BT$55,X!BY$41:BY$55)</f>
        <v xml:space="preserve"> </v>
      </c>
      <c r="J706" s="3557"/>
      <c r="K706" s="3557"/>
      <c r="L706" s="3557"/>
      <c r="M706" s="725"/>
      <c r="N706" s="1372"/>
      <c r="O706" s="716">
        <v>13</v>
      </c>
    </row>
    <row r="707" spans="1:16" ht="22.5" customHeight="1">
      <c r="A707" s="2263" t="s">
        <v>24</v>
      </c>
      <c r="B707" s="1358"/>
      <c r="C707" s="1358"/>
      <c r="D707" s="1358"/>
      <c r="E707" s="1358"/>
      <c r="F707" s="1358"/>
      <c r="G707" s="1358"/>
      <c r="H707" s="3369"/>
      <c r="I707" s="3360"/>
      <c r="J707" s="3361"/>
      <c r="K707" s="3361"/>
      <c r="L707" s="3361"/>
      <c r="M707" s="725"/>
      <c r="N707" s="1372"/>
      <c r="O707" s="187"/>
    </row>
    <row r="708" spans="1:16" ht="22.5" customHeight="1">
      <c r="A708" s="2262"/>
      <c r="B708" s="1228" t="s">
        <v>25</v>
      </c>
      <c r="C708" s="1228"/>
      <c r="D708" s="1228"/>
      <c r="E708" s="1228"/>
      <c r="F708" s="1228"/>
      <c r="G708" s="1228"/>
      <c r="H708" s="1229"/>
      <c r="I708" s="3340"/>
      <c r="J708" s="3341"/>
      <c r="K708" s="3341"/>
      <c r="L708" s="3341"/>
      <c r="M708" s="725"/>
      <c r="N708" s="1372"/>
      <c r="O708" s="187"/>
    </row>
    <row r="709" spans="1:16" ht="22.5" customHeight="1">
      <c r="A709" s="2262"/>
      <c r="B709" s="1228" t="s">
        <v>26</v>
      </c>
      <c r="C709" s="1228"/>
      <c r="D709" s="1228"/>
      <c r="E709" s="1228"/>
      <c r="F709" s="1228"/>
      <c r="G709" s="1228"/>
      <c r="H709" s="1229"/>
      <c r="I709" s="3340"/>
      <c r="J709" s="3341"/>
      <c r="K709" s="3341"/>
      <c r="L709" s="3341"/>
      <c r="M709" s="725"/>
      <c r="N709" s="1372"/>
      <c r="O709" s="187"/>
    </row>
    <row r="710" spans="1:16" ht="22.5" customHeight="1">
      <c r="A710" s="2258"/>
      <c r="B710" s="1359" t="s">
        <v>27</v>
      </c>
      <c r="C710" s="1359"/>
      <c r="D710" s="1359"/>
      <c r="E710" s="1359"/>
      <c r="F710" s="1359"/>
      <c r="G710" s="1359"/>
      <c r="H710" s="1364"/>
      <c r="I710" s="3554" t="str">
        <f>LOOKUP($P710,X!$BZ$11:$BZ$57,X!CE$11:CE$57)</f>
        <v xml:space="preserve"> </v>
      </c>
      <c r="J710" s="3555"/>
      <c r="K710" s="3555"/>
      <c r="L710" s="3555"/>
      <c r="M710" s="725"/>
      <c r="N710" s="1372"/>
      <c r="O710" s="187"/>
      <c r="P710" s="2902">
        <v>13.1</v>
      </c>
    </row>
    <row r="711" spans="1:16" ht="22.5" customHeight="1">
      <c r="A711" s="2262" t="s">
        <v>21</v>
      </c>
      <c r="B711" s="1228"/>
      <c r="C711" s="1228"/>
      <c r="D711" s="1228"/>
      <c r="E711" s="1228"/>
      <c r="F711" s="1228"/>
      <c r="G711" s="1228"/>
      <c r="H711" s="1229"/>
      <c r="I711" s="3340"/>
      <c r="J711" s="3341"/>
      <c r="K711" s="3341"/>
      <c r="L711" s="3341"/>
      <c r="M711" s="725"/>
      <c r="N711" s="1372"/>
      <c r="O711" s="187"/>
    </row>
    <row r="712" spans="1:16" ht="22.5" customHeight="1">
      <c r="A712" s="2262"/>
      <c r="B712" s="1228" t="s">
        <v>22</v>
      </c>
      <c r="C712" s="1228"/>
      <c r="D712" s="1228"/>
      <c r="E712" s="1228"/>
      <c r="F712" s="1228"/>
      <c r="G712" s="1228"/>
      <c r="H712" s="1229"/>
      <c r="I712" s="3340"/>
      <c r="J712" s="3341"/>
      <c r="K712" s="3341"/>
      <c r="L712" s="3341"/>
      <c r="M712" s="725"/>
      <c r="N712" s="1372"/>
      <c r="O712" s="187"/>
    </row>
    <row r="713" spans="1:16" ht="22.5" customHeight="1">
      <c r="A713" s="2262"/>
      <c r="B713" s="1228" t="s">
        <v>23</v>
      </c>
      <c r="C713" s="1228"/>
      <c r="D713" s="1228"/>
      <c r="E713" s="1228"/>
      <c r="F713" s="1228"/>
      <c r="G713" s="1228"/>
      <c r="H713" s="1229"/>
      <c r="I713" s="3556" t="str">
        <f>LOOKUP($P713,X!$BZ$11:$BZ$57,X!CE$11:CE$57)</f>
        <v xml:space="preserve"> </v>
      </c>
      <c r="J713" s="3557"/>
      <c r="K713" s="3557"/>
      <c r="L713" s="3557"/>
      <c r="M713" s="725"/>
      <c r="N713" s="1372"/>
      <c r="O713" s="187"/>
      <c r="P713" s="2902">
        <v>13.2</v>
      </c>
    </row>
    <row r="714" spans="1:16" ht="22.5" customHeight="1">
      <c r="A714" s="2262"/>
      <c r="B714" s="1228"/>
      <c r="C714" s="1228"/>
      <c r="D714" s="1228"/>
      <c r="E714" s="1228"/>
      <c r="F714" s="1228"/>
      <c r="G714" s="1228"/>
      <c r="H714" s="1229"/>
      <c r="I714" s="3340"/>
      <c r="J714" s="3341"/>
      <c r="K714" s="3341"/>
      <c r="L714" s="3341"/>
      <c r="M714" s="725"/>
      <c r="N714" s="1372"/>
      <c r="O714" s="187"/>
      <c r="P714" s="187"/>
    </row>
    <row r="715" spans="1:16" ht="22.5" customHeight="1">
      <c r="A715" s="1363" t="s">
        <v>211</v>
      </c>
      <c r="B715" s="1363"/>
      <c r="C715" s="1363"/>
      <c r="D715" s="1363"/>
      <c r="E715" s="1363"/>
      <c r="F715" s="1363"/>
      <c r="G715" s="1363"/>
      <c r="H715" s="3368"/>
      <c r="I715" s="3364"/>
      <c r="J715" s="1363"/>
      <c r="K715" s="1363"/>
      <c r="L715" s="1363"/>
      <c r="M715" s="725"/>
      <c r="N715" s="1372"/>
      <c r="O715" s="187"/>
    </row>
    <row r="716" spans="1:16" ht="22.5" customHeight="1">
      <c r="A716" s="1228" t="s">
        <v>2134</v>
      </c>
      <c r="B716" s="1228"/>
      <c r="C716" s="1228"/>
      <c r="D716" s="1228"/>
      <c r="E716" s="1228"/>
      <c r="F716" s="1228"/>
      <c r="G716" s="1228"/>
      <c r="H716" s="1229"/>
      <c r="I716" s="1227"/>
      <c r="J716" s="1228"/>
      <c r="K716" s="1228"/>
      <c r="L716" s="1228"/>
      <c r="M716" s="725"/>
      <c r="N716" s="1372"/>
      <c r="O716" s="187"/>
    </row>
    <row r="717" spans="1:16" ht="22.5" customHeight="1">
      <c r="A717" s="1228"/>
      <c r="B717" s="1228" t="s">
        <v>2135</v>
      </c>
      <c r="C717" s="1228"/>
      <c r="D717" s="1228"/>
      <c r="E717" s="1228"/>
      <c r="F717" s="1228"/>
      <c r="G717" s="1228"/>
      <c r="H717" s="1229"/>
      <c r="I717" s="3556" t="str">
        <f>LOOKUP($O717,X!$BT$41:$BT$55,X!BY$41:BY$55)</f>
        <v xml:space="preserve"> </v>
      </c>
      <c r="J717" s="3557"/>
      <c r="K717" s="3557"/>
      <c r="L717" s="3557"/>
      <c r="M717" s="725"/>
      <c r="N717" s="1372"/>
      <c r="O717" s="716">
        <v>14</v>
      </c>
    </row>
    <row r="718" spans="1:16" ht="22.5" customHeight="1">
      <c r="A718" s="2263" t="s">
        <v>28</v>
      </c>
      <c r="B718" s="1358"/>
      <c r="C718" s="1358"/>
      <c r="D718" s="1358"/>
      <c r="E718" s="1358"/>
      <c r="F718" s="1358"/>
      <c r="G718" s="1358"/>
      <c r="H718" s="3369"/>
      <c r="I718" s="3360"/>
      <c r="J718" s="3361"/>
      <c r="K718" s="3361"/>
      <c r="L718" s="3361"/>
      <c r="M718" s="725"/>
      <c r="N718" s="1372"/>
      <c r="O718" s="187"/>
    </row>
    <row r="719" spans="1:16" ht="22.5" customHeight="1">
      <c r="A719" s="2258"/>
      <c r="B719" s="1359" t="s">
        <v>29</v>
      </c>
      <c r="C719" s="1359"/>
      <c r="D719" s="1359"/>
      <c r="E719" s="1359"/>
      <c r="F719" s="1359"/>
      <c r="G719" s="1359"/>
      <c r="H719" s="1364"/>
      <c r="I719" s="3554" t="str">
        <f>LOOKUP($P719,X!$BZ$11:$BZ$57,X!CE$11:CE$57)</f>
        <v xml:space="preserve"> </v>
      </c>
      <c r="J719" s="3555"/>
      <c r="K719" s="3555"/>
      <c r="L719" s="3555"/>
      <c r="M719" s="725"/>
      <c r="N719" s="1372"/>
      <c r="O719" s="187"/>
      <c r="P719" s="2902">
        <v>14.1</v>
      </c>
    </row>
    <row r="720" spans="1:16" ht="22.5" customHeight="1">
      <c r="A720" s="2262" t="s">
        <v>30</v>
      </c>
      <c r="B720" s="1228"/>
      <c r="C720" s="1228"/>
      <c r="D720" s="1228"/>
      <c r="E720" s="1228"/>
      <c r="F720" s="1228"/>
      <c r="G720" s="1228"/>
      <c r="H720" s="1229"/>
      <c r="I720" s="3340"/>
      <c r="J720" s="3341"/>
      <c r="K720" s="3341"/>
      <c r="L720" s="3341"/>
      <c r="M720" s="725"/>
      <c r="N720" s="1372"/>
      <c r="O720" s="187"/>
    </row>
    <row r="721" spans="1:16" ht="22.5" customHeight="1">
      <c r="A721" s="2262"/>
      <c r="B721" s="1228" t="s">
        <v>31</v>
      </c>
      <c r="C721" s="1228"/>
      <c r="D721" s="1228"/>
      <c r="E721" s="1228"/>
      <c r="F721" s="1228"/>
      <c r="G721" s="1228"/>
      <c r="H721" s="1229"/>
      <c r="I721" s="3556" t="str">
        <f>LOOKUP($P721,X!$BZ$11:$BZ$57,X!CE$11:CE$57)</f>
        <v xml:space="preserve"> </v>
      </c>
      <c r="J721" s="3557"/>
      <c r="K721" s="3557"/>
      <c r="L721" s="3557"/>
      <c r="M721" s="725"/>
      <c r="N721" s="1372"/>
      <c r="O721" s="187"/>
      <c r="P721" s="2902">
        <v>14.2</v>
      </c>
    </row>
    <row r="722" spans="1:16" ht="22.5" customHeight="1">
      <c r="A722" s="2262"/>
      <c r="B722" s="1228"/>
      <c r="C722" s="1228"/>
      <c r="D722" s="1228"/>
      <c r="E722" s="1228"/>
      <c r="F722" s="1228"/>
      <c r="G722" s="1228"/>
      <c r="H722" s="1229"/>
      <c r="I722" s="3340"/>
      <c r="J722" s="3341"/>
      <c r="K722" s="3341"/>
      <c r="L722" s="3341"/>
      <c r="M722" s="725"/>
      <c r="N722" s="1372"/>
      <c r="O722" s="187"/>
      <c r="P722" s="187"/>
    </row>
    <row r="723" spans="1:16" ht="22.5" customHeight="1">
      <c r="A723" s="1363" t="s">
        <v>2136</v>
      </c>
      <c r="B723" s="1363"/>
      <c r="C723" s="1363"/>
      <c r="D723" s="1363"/>
      <c r="E723" s="1363"/>
      <c r="F723" s="1363"/>
      <c r="G723" s="1363"/>
      <c r="H723" s="3368"/>
      <c r="I723" s="3364"/>
      <c r="J723" s="1363"/>
      <c r="K723" s="1363"/>
      <c r="L723" s="1363"/>
      <c r="M723" s="725"/>
      <c r="N723" s="1372"/>
      <c r="O723" s="187"/>
    </row>
    <row r="724" spans="1:16" ht="22.5" customHeight="1">
      <c r="A724" s="1228" t="s">
        <v>675</v>
      </c>
      <c r="B724" s="1228"/>
      <c r="C724" s="1228"/>
      <c r="D724" s="1228"/>
      <c r="E724" s="1228"/>
      <c r="F724" s="1228"/>
      <c r="G724" s="1228"/>
      <c r="H724" s="1229"/>
      <c r="I724" s="1227"/>
      <c r="J724" s="1228"/>
      <c r="K724" s="1228"/>
      <c r="L724" s="1228"/>
      <c r="M724" s="725"/>
      <c r="N724" s="1372"/>
      <c r="O724" s="187"/>
    </row>
    <row r="725" spans="1:16" ht="22.5" customHeight="1">
      <c r="A725" s="1228"/>
      <c r="B725" s="1228" t="s">
        <v>676</v>
      </c>
      <c r="C725" s="1228"/>
      <c r="D725" s="1228"/>
      <c r="E725" s="1228"/>
      <c r="F725" s="1228"/>
      <c r="G725" s="1228"/>
      <c r="H725" s="1229"/>
      <c r="I725" s="1227"/>
      <c r="J725" s="1228"/>
      <c r="K725" s="1228"/>
      <c r="L725" s="1228"/>
      <c r="M725" s="725"/>
      <c r="N725" s="1372"/>
      <c r="O725" s="187"/>
    </row>
    <row r="726" spans="1:16" ht="22.5" customHeight="1">
      <c r="A726" s="1228"/>
      <c r="B726" s="1228" t="s">
        <v>1973</v>
      </c>
      <c r="C726" s="1228"/>
      <c r="D726" s="1228"/>
      <c r="E726" s="1228"/>
      <c r="F726" s="1228"/>
      <c r="G726" s="1228"/>
      <c r="H726" s="1229"/>
      <c r="I726" s="3556" t="str">
        <f>LOOKUP($O726,X!$BT$41:$BT$55,X!BY$41:BY$55)</f>
        <v xml:space="preserve"> </v>
      </c>
      <c r="J726" s="3557"/>
      <c r="K726" s="3557"/>
      <c r="L726" s="3557"/>
      <c r="M726" s="725"/>
      <c r="N726" s="1372"/>
      <c r="O726" s="716">
        <v>15</v>
      </c>
    </row>
    <row r="727" spans="1:16" ht="22.5" customHeight="1">
      <c r="A727" s="2263" t="s">
        <v>32</v>
      </c>
      <c r="B727" s="1358"/>
      <c r="C727" s="1358"/>
      <c r="D727" s="1358"/>
      <c r="E727" s="1358"/>
      <c r="F727" s="1358"/>
      <c r="G727" s="1358"/>
      <c r="H727" s="1358"/>
      <c r="I727" s="3367"/>
      <c r="J727" s="1358"/>
      <c r="K727" s="1358"/>
      <c r="L727" s="1358"/>
      <c r="M727" s="725"/>
      <c r="N727" s="1372"/>
      <c r="O727" s="187"/>
    </row>
    <row r="728" spans="1:16" ht="22.5" customHeight="1">
      <c r="A728" s="2258"/>
      <c r="B728" s="1359" t="s">
        <v>33</v>
      </c>
      <c r="C728" s="1359"/>
      <c r="D728" s="1359"/>
      <c r="E728" s="1359"/>
      <c r="F728" s="1359"/>
      <c r="G728" s="1359"/>
      <c r="H728" s="1359"/>
      <c r="I728" s="3554" t="str">
        <f>LOOKUP($P728,X!$BZ$11:$BZ$57,X!CE$11:CE$57)</f>
        <v xml:space="preserve"> </v>
      </c>
      <c r="J728" s="3555"/>
      <c r="K728" s="3555"/>
      <c r="L728" s="3555"/>
      <c r="M728" s="725"/>
      <c r="N728" s="1372"/>
      <c r="O728" s="187"/>
      <c r="P728" s="2902">
        <v>15.1</v>
      </c>
    </row>
    <row r="729" spans="1:16" ht="22.5" customHeight="1">
      <c r="A729" s="3372" t="s">
        <v>2396</v>
      </c>
      <c r="B729" s="3373"/>
      <c r="C729" s="3373"/>
      <c r="D729" s="3373"/>
      <c r="E729" s="3373"/>
      <c r="F729" s="3373"/>
      <c r="G729" s="3373"/>
      <c r="H729" s="3373"/>
      <c r="I729" s="3552" t="str">
        <f>LOOKUP($P729,X!$BZ$11:$BZ$57,X!CE$11:CE$57)</f>
        <v xml:space="preserve"> </v>
      </c>
      <c r="J729" s="3553"/>
      <c r="K729" s="3553"/>
      <c r="L729" s="3553"/>
      <c r="M729" s="725"/>
      <c r="N729" s="1372"/>
      <c r="O729" s="187"/>
      <c r="P729" s="2902">
        <v>15.2</v>
      </c>
    </row>
    <row r="730" spans="1:16" ht="22.5" customHeight="1">
      <c r="A730" s="1234" t="str">
        <f>"- "&amp;N730&amp;" -"</f>
        <v>- 24 -</v>
      </c>
      <c r="B730" s="1234"/>
      <c r="C730" s="1234"/>
      <c r="D730" s="1234"/>
      <c r="E730" s="1234"/>
      <c r="F730" s="1234"/>
      <c r="G730" s="1234"/>
      <c r="H730" s="1234"/>
      <c r="I730" s="1234"/>
      <c r="J730" s="1234"/>
      <c r="K730" s="1234"/>
      <c r="L730" s="1234"/>
      <c r="M730" s="725">
        <v>1</v>
      </c>
      <c r="N730" s="1372">
        <f>IF(M730&gt;0,SUM(M$1:M730),0)</f>
        <v>24</v>
      </c>
    </row>
    <row r="731" spans="1:16" ht="22.5" customHeight="1">
      <c r="A731" s="1228"/>
      <c r="B731" s="1228"/>
      <c r="C731" s="1228"/>
      <c r="D731" s="1228"/>
      <c r="E731" s="1228"/>
      <c r="F731" s="1228"/>
      <c r="G731" s="1228"/>
      <c r="H731" s="1228"/>
      <c r="I731" s="1228"/>
      <c r="J731" s="1228"/>
      <c r="K731" s="1228"/>
      <c r="L731" s="1228"/>
      <c r="M731" s="725"/>
      <c r="N731" s="1372"/>
    </row>
    <row r="732" spans="1:16" ht="22.5" customHeight="1">
      <c r="A732" s="1228"/>
      <c r="B732" s="1228"/>
      <c r="C732" s="1228"/>
      <c r="D732" s="1228"/>
      <c r="E732" s="1228"/>
      <c r="F732" s="1228"/>
      <c r="G732" s="1228"/>
      <c r="H732" s="1228"/>
      <c r="I732" s="1228"/>
      <c r="J732" s="1228"/>
      <c r="K732" s="1228"/>
      <c r="L732" s="1228"/>
      <c r="M732" s="725"/>
      <c r="N732" s="1372"/>
    </row>
    <row r="733" spans="1:16" ht="22.5" customHeight="1">
      <c r="A733" s="1228" t="s">
        <v>2625</v>
      </c>
      <c r="B733" s="1228"/>
      <c r="C733" s="1228"/>
      <c r="D733" s="1228"/>
      <c r="E733" s="1228"/>
      <c r="F733" s="1228"/>
      <c r="G733" s="1228"/>
      <c r="H733" s="1228"/>
      <c r="I733" s="1228"/>
      <c r="J733" s="1228"/>
      <c r="K733" s="1228"/>
      <c r="L733" s="1228"/>
      <c r="M733" s="725"/>
      <c r="N733" s="1372"/>
    </row>
    <row r="734" spans="1:16" ht="22.5" customHeight="1">
      <c r="A734" s="20"/>
      <c r="B734" s="3345" t="str">
        <f>"12."</f>
        <v>12.</v>
      </c>
      <c r="C734" s="1352" t="str">
        <f>IF(X!CF11=0," ",X!CF11)</f>
        <v>1.นักเรียนมีสุขนิสัย สุขภาพกาย และสุขภาพจิตที่ดี กล้าแสดงออก มีมนุษย์สัมพันธ์ดี</v>
      </c>
      <c r="D734" s="1228"/>
      <c r="E734" s="1228"/>
      <c r="F734" s="1228"/>
      <c r="G734" s="1228"/>
      <c r="H734" s="1228"/>
      <c r="I734" s="1228"/>
      <c r="J734" s="1228"/>
      <c r="K734" s="1228"/>
      <c r="L734" s="1228"/>
      <c r="M734" s="725"/>
      <c r="N734" s="1372"/>
    </row>
    <row r="735" spans="1:16" ht="22.5" customHeight="1">
      <c r="A735" s="20"/>
      <c r="B735" s="3345" t="str">
        <f t="shared" ref="B735:B736" si="1">"12."</f>
        <v>12.</v>
      </c>
      <c r="C735" s="1228" t="str">
        <f>IF(X!CF12=0," ",X!CF12)</f>
        <v>2.นักเรียนมีทักษะในการทำงาน รักการทำงาน สามารถทำงานร่วมกับผู้อื่นได้</v>
      </c>
      <c r="D735" s="1228"/>
      <c r="E735" s="1228"/>
      <c r="F735" s="1228"/>
      <c r="G735" s="1228"/>
      <c r="H735" s="1228"/>
      <c r="I735" s="1228"/>
      <c r="J735" s="1228"/>
      <c r="K735" s="1228"/>
      <c r="L735" s="1228"/>
      <c r="M735" s="725"/>
      <c r="N735" s="1372"/>
    </row>
    <row r="736" spans="1:16" ht="22.5" customHeight="1">
      <c r="A736" s="20"/>
      <c r="B736" s="3345" t="str">
        <f t="shared" si="1"/>
        <v>12.</v>
      </c>
      <c r="C736" s="1228" t="str">
        <f>IF(X!CF13=0," ",X!CF13)</f>
        <v>3.นักเรียนมีจิตสำนึกในการอนุรักษ์และพัฒนาสิ่งแวดล้อม</v>
      </c>
      <c r="D736" s="1228"/>
      <c r="E736" s="1228"/>
      <c r="F736" s="1228"/>
      <c r="G736" s="1228"/>
      <c r="H736" s="1228"/>
      <c r="I736" s="1228"/>
      <c r="J736" s="1228"/>
      <c r="K736" s="1228"/>
      <c r="L736" s="1228"/>
      <c r="M736" s="725"/>
      <c r="N736" s="1372"/>
    </row>
    <row r="737" spans="1:15" ht="22.5" customHeight="1">
      <c r="A737" s="1228"/>
      <c r="B737" s="1228"/>
      <c r="C737" s="1228"/>
      <c r="D737" s="1228"/>
      <c r="E737" s="1228"/>
      <c r="F737" s="1228"/>
      <c r="G737" s="1228"/>
      <c r="H737" s="1228"/>
      <c r="I737" s="1228"/>
      <c r="J737" s="1228"/>
      <c r="K737" s="1228"/>
      <c r="L737" s="1228"/>
      <c r="M737" s="374"/>
      <c r="N737" s="187"/>
      <c r="O737" s="187"/>
    </row>
    <row r="738" spans="1:15" ht="22.5" customHeight="1">
      <c r="A738" s="1228"/>
      <c r="B738" s="1228"/>
      <c r="C738" s="1228"/>
      <c r="D738" s="1228"/>
      <c r="E738" s="1228"/>
      <c r="F738" s="1228"/>
      <c r="G738" s="1228"/>
      <c r="H738" s="1228"/>
      <c r="I738" s="1228"/>
      <c r="J738" s="1228"/>
      <c r="K738" s="1228"/>
      <c r="L738" s="1228"/>
      <c r="M738" s="374"/>
      <c r="N738" s="187"/>
      <c r="O738" s="187"/>
    </row>
    <row r="739" spans="1:15" ht="22.5" customHeight="1">
      <c r="A739" s="1228"/>
      <c r="B739" s="1228"/>
      <c r="C739" s="1228"/>
      <c r="D739" s="1228"/>
      <c r="E739" s="1228"/>
      <c r="F739" s="1228"/>
      <c r="G739" s="1228"/>
      <c r="H739" s="1228"/>
      <c r="I739" s="1228"/>
      <c r="J739" s="1228"/>
      <c r="K739" s="1228"/>
      <c r="L739" s="1228"/>
      <c r="M739" s="374"/>
      <c r="N739" s="187"/>
      <c r="O739" s="187"/>
    </row>
    <row r="740" spans="1:15" ht="22.5" customHeight="1">
      <c r="A740" s="1228"/>
      <c r="B740" s="1228"/>
      <c r="C740" s="1228"/>
      <c r="D740" s="1228"/>
      <c r="E740" s="1228"/>
      <c r="F740" s="1228"/>
      <c r="G740" s="1228"/>
      <c r="H740" s="1228"/>
      <c r="I740" s="1228"/>
      <c r="J740" s="1228"/>
      <c r="K740" s="1228"/>
      <c r="L740" s="1228"/>
      <c r="M740" s="374"/>
      <c r="N740" s="187"/>
      <c r="O740" s="187"/>
    </row>
    <row r="741" spans="1:15" ht="22.5" customHeight="1">
      <c r="A741" s="1228"/>
      <c r="B741" s="1228"/>
      <c r="C741" s="1228"/>
      <c r="D741" s="1228"/>
      <c r="E741" s="1228"/>
      <c r="F741" s="1228"/>
      <c r="G741" s="1228"/>
      <c r="H741" s="1228"/>
      <c r="I741" s="1228"/>
      <c r="J741" s="1228"/>
      <c r="K741" s="1228"/>
      <c r="L741" s="1228"/>
      <c r="M741" s="374"/>
      <c r="N741" s="187"/>
      <c r="O741" s="187"/>
    </row>
    <row r="742" spans="1:15" ht="22.5" customHeight="1">
      <c r="A742" s="1228"/>
      <c r="B742" s="1228"/>
      <c r="C742" s="1228"/>
      <c r="D742" s="1228"/>
      <c r="E742" s="1228"/>
      <c r="F742" s="1228"/>
      <c r="G742" s="1228"/>
      <c r="H742" s="1228"/>
      <c r="I742" s="1228"/>
      <c r="J742" s="1228"/>
      <c r="K742" s="1228"/>
      <c r="L742" s="1228"/>
      <c r="M742" s="374"/>
      <c r="N742" s="187"/>
      <c r="O742" s="187"/>
    </row>
    <row r="743" spans="1:15" ht="22.5" customHeight="1">
      <c r="A743" s="1228"/>
      <c r="B743" s="1228"/>
      <c r="C743" s="1228"/>
      <c r="D743" s="1228"/>
      <c r="E743" s="1228"/>
      <c r="F743" s="1228"/>
      <c r="G743" s="1228"/>
      <c r="H743" s="1228"/>
      <c r="I743" s="1228"/>
      <c r="J743" s="1228"/>
      <c r="K743" s="1228"/>
      <c r="L743" s="1228"/>
      <c r="M743" s="374"/>
      <c r="N743" s="187"/>
      <c r="O743" s="187"/>
    </row>
    <row r="744" spans="1:15" ht="22.5" customHeight="1">
      <c r="A744" s="1228"/>
      <c r="B744" s="1228"/>
      <c r="C744" s="1228"/>
      <c r="D744" s="1228"/>
      <c r="E744" s="1228"/>
      <c r="F744" s="1228"/>
      <c r="G744" s="1228"/>
      <c r="H744" s="1228"/>
      <c r="I744" s="1228"/>
      <c r="J744" s="1228"/>
      <c r="K744" s="1228"/>
      <c r="L744" s="1228"/>
      <c r="M744" s="374"/>
      <c r="N744" s="187"/>
      <c r="O744" s="187"/>
    </row>
    <row r="745" spans="1:15" ht="22.5" customHeight="1">
      <c r="A745" s="1228"/>
      <c r="B745" s="1228"/>
      <c r="C745" s="1228"/>
      <c r="D745" s="1228"/>
      <c r="E745" s="1228"/>
      <c r="F745" s="1228"/>
      <c r="G745" s="1228"/>
      <c r="H745" s="1228"/>
      <c r="I745" s="1228"/>
      <c r="J745" s="1228"/>
      <c r="K745" s="1228"/>
      <c r="L745" s="1228"/>
      <c r="M745" s="374"/>
      <c r="N745" s="187"/>
      <c r="O745" s="187"/>
    </row>
    <row r="746" spans="1:15" ht="22.5" customHeight="1">
      <c r="A746" s="1228"/>
      <c r="B746" s="1228"/>
      <c r="C746" s="1228"/>
      <c r="D746" s="1228"/>
      <c r="E746" s="1228"/>
      <c r="F746" s="1228"/>
      <c r="G746" s="1228"/>
      <c r="H746" s="1228"/>
      <c r="I746" s="1228"/>
      <c r="J746" s="1228"/>
      <c r="K746" s="1228"/>
      <c r="L746" s="1228"/>
      <c r="M746" s="374"/>
      <c r="N746" s="187"/>
      <c r="O746" s="187"/>
    </row>
    <row r="747" spans="1:15" ht="22.5" customHeight="1">
      <c r="A747" s="1228"/>
      <c r="B747" s="1228"/>
      <c r="C747" s="1228"/>
      <c r="D747" s="1228"/>
      <c r="E747" s="1228"/>
      <c r="F747" s="1228"/>
      <c r="G747" s="1228"/>
      <c r="H747" s="1228"/>
      <c r="I747" s="1228"/>
      <c r="J747" s="1228"/>
      <c r="K747" s="1228"/>
      <c r="L747" s="1228"/>
      <c r="M747" s="374"/>
      <c r="N747" s="187"/>
      <c r="O747" s="187"/>
    </row>
    <row r="748" spans="1:15" ht="22.5" customHeight="1">
      <c r="A748" s="1228"/>
      <c r="B748" s="1228"/>
      <c r="C748" s="1228"/>
      <c r="D748" s="1228"/>
      <c r="E748" s="1228"/>
      <c r="F748" s="1228"/>
      <c r="G748" s="1228"/>
      <c r="H748" s="1228"/>
      <c r="I748" s="1228"/>
      <c r="J748" s="1228"/>
      <c r="K748" s="1228"/>
      <c r="L748" s="1228"/>
      <c r="M748" s="374"/>
      <c r="N748" s="187"/>
      <c r="O748" s="187"/>
    </row>
    <row r="749" spans="1:15" ht="22.5" customHeight="1">
      <c r="A749" s="1228"/>
      <c r="B749" s="1228"/>
      <c r="C749" s="1228"/>
      <c r="D749" s="1228"/>
      <c r="E749" s="1228"/>
      <c r="F749" s="1228"/>
      <c r="G749" s="1228"/>
      <c r="H749" s="1228"/>
      <c r="I749" s="1228"/>
      <c r="J749" s="1228"/>
      <c r="K749" s="1228"/>
      <c r="L749" s="1228"/>
      <c r="M749" s="374"/>
      <c r="N749" s="187"/>
      <c r="O749" s="187"/>
    </row>
    <row r="750" spans="1:15" ht="22.5" customHeight="1">
      <c r="A750" s="1228"/>
      <c r="B750" s="1228"/>
      <c r="C750" s="1228"/>
      <c r="D750" s="1228"/>
      <c r="E750" s="1228"/>
      <c r="F750" s="1228"/>
      <c r="G750" s="1228"/>
      <c r="H750" s="1228"/>
      <c r="I750" s="1228"/>
      <c r="J750" s="1228"/>
      <c r="K750" s="1228"/>
      <c r="L750" s="1228"/>
      <c r="M750" s="374"/>
      <c r="N750" s="187"/>
      <c r="O750" s="187"/>
    </row>
    <row r="751" spans="1:15" ht="22.5" customHeight="1">
      <c r="A751" s="1228"/>
      <c r="B751" s="1228"/>
      <c r="C751" s="1228"/>
      <c r="D751" s="1228"/>
      <c r="E751" s="1228"/>
      <c r="F751" s="1228"/>
      <c r="G751" s="1228"/>
      <c r="H751" s="1228"/>
      <c r="I751" s="1228"/>
      <c r="J751" s="1228"/>
      <c r="K751" s="1228"/>
      <c r="L751" s="1228"/>
      <c r="M751" s="374"/>
      <c r="N751" s="187"/>
      <c r="O751" s="187"/>
    </row>
    <row r="752" spans="1:15" ht="22.5" customHeight="1">
      <c r="A752" s="1228"/>
      <c r="B752" s="1228"/>
      <c r="C752" s="1228"/>
      <c r="D752" s="1228"/>
      <c r="E752" s="1228"/>
      <c r="F752" s="1228"/>
      <c r="G752" s="1228"/>
      <c r="H752" s="1228"/>
      <c r="I752" s="1228"/>
      <c r="J752" s="1228"/>
      <c r="K752" s="1228"/>
      <c r="L752" s="1228"/>
      <c r="M752" s="374"/>
      <c r="N752" s="187"/>
      <c r="O752" s="187"/>
    </row>
    <row r="753" spans="1:15" ht="22.5" customHeight="1">
      <c r="A753" s="1228"/>
      <c r="B753" s="1228"/>
      <c r="C753" s="1228"/>
      <c r="D753" s="1228"/>
      <c r="E753" s="1228"/>
      <c r="F753" s="1228"/>
      <c r="G753" s="1228"/>
      <c r="H753" s="1228"/>
      <c r="I753" s="1228"/>
      <c r="J753" s="1228"/>
      <c r="K753" s="1228"/>
      <c r="L753" s="1228"/>
      <c r="M753" s="374"/>
      <c r="N753" s="187"/>
      <c r="O753" s="187"/>
    </row>
    <row r="754" spans="1:15" ht="22.5" customHeight="1">
      <c r="A754" s="1228"/>
      <c r="B754" s="1228"/>
      <c r="C754" s="1228"/>
      <c r="D754" s="1228"/>
      <c r="E754" s="1228"/>
      <c r="F754" s="1228"/>
      <c r="G754" s="1228"/>
      <c r="H754" s="1228"/>
      <c r="I754" s="1228"/>
      <c r="J754" s="1228"/>
      <c r="K754" s="1228"/>
      <c r="L754" s="1228"/>
      <c r="M754" s="374"/>
      <c r="N754" s="187"/>
      <c r="O754" s="187"/>
    </row>
    <row r="755" spans="1:15" ht="22.5" customHeight="1">
      <c r="A755" s="1228"/>
      <c r="B755" s="1228"/>
      <c r="C755" s="1228"/>
      <c r="D755" s="1228"/>
      <c r="E755" s="1228"/>
      <c r="F755" s="1228"/>
      <c r="G755" s="1228"/>
      <c r="H755" s="1228"/>
      <c r="I755" s="1228"/>
      <c r="J755" s="1228"/>
      <c r="K755" s="1228"/>
      <c r="L755" s="1228"/>
      <c r="M755" s="374"/>
      <c r="N755" s="187"/>
      <c r="O755" s="187"/>
    </row>
    <row r="756" spans="1:15" ht="22.5" customHeight="1">
      <c r="A756" s="1228"/>
      <c r="B756" s="1228"/>
      <c r="C756" s="1228"/>
      <c r="D756" s="1228"/>
      <c r="E756" s="1228"/>
      <c r="F756" s="1228"/>
      <c r="G756" s="1228"/>
      <c r="H756" s="1228"/>
      <c r="I756" s="1228"/>
      <c r="J756" s="1228"/>
      <c r="K756" s="1228"/>
      <c r="L756" s="1228"/>
      <c r="M756" s="374"/>
      <c r="N756" s="187"/>
      <c r="O756" s="187"/>
    </row>
    <row r="757" spans="1:15" ht="22.5" customHeight="1">
      <c r="A757" s="1228"/>
      <c r="B757" s="1228"/>
      <c r="C757" s="1228"/>
      <c r="D757" s="1228"/>
      <c r="E757" s="1228"/>
      <c r="F757" s="1228"/>
      <c r="G757" s="1228"/>
      <c r="H757" s="1228"/>
      <c r="I757" s="1228"/>
      <c r="J757" s="1228"/>
      <c r="K757" s="1228"/>
      <c r="L757" s="1228"/>
      <c r="M757" s="374"/>
      <c r="N757" s="187"/>
      <c r="O757" s="187"/>
    </row>
    <row r="758" spans="1:15" ht="22.5" customHeight="1">
      <c r="A758" s="1228"/>
      <c r="B758" s="1228"/>
      <c r="C758" s="1228"/>
      <c r="D758" s="1228"/>
      <c r="E758" s="1228"/>
      <c r="F758" s="1228"/>
      <c r="G758" s="1228"/>
      <c r="H758" s="1228"/>
      <c r="I758" s="1228"/>
      <c r="J758" s="1228"/>
      <c r="K758" s="1228"/>
      <c r="L758" s="1228"/>
      <c r="M758" s="374"/>
      <c r="N758" s="187"/>
      <c r="O758" s="187"/>
    </row>
    <row r="759" spans="1:15" ht="22.5" customHeight="1">
      <c r="A759" s="1228"/>
      <c r="B759" s="1228"/>
      <c r="C759" s="1228"/>
      <c r="D759" s="1228"/>
      <c r="E759" s="1228"/>
      <c r="F759" s="1228"/>
      <c r="G759" s="1228"/>
      <c r="H759" s="1228"/>
      <c r="I759" s="1228"/>
      <c r="J759" s="1228"/>
      <c r="K759" s="1228"/>
      <c r="L759" s="1228"/>
      <c r="M759" s="374"/>
      <c r="N759" s="187"/>
      <c r="O759" s="187"/>
    </row>
    <row r="760" spans="1:15" ht="22.5" customHeight="1">
      <c r="A760" s="1228"/>
      <c r="B760" s="1228"/>
      <c r="C760" s="1228"/>
      <c r="D760" s="1228"/>
      <c r="E760" s="1228"/>
      <c r="F760" s="1228"/>
      <c r="G760" s="1228"/>
      <c r="H760" s="1228"/>
      <c r="I760" s="1228"/>
      <c r="J760" s="1228"/>
      <c r="K760" s="1228"/>
      <c r="L760" s="1228"/>
      <c r="M760" s="374"/>
      <c r="N760" s="187"/>
      <c r="O760" s="187"/>
    </row>
    <row r="761" spans="1:15" ht="22.5" customHeight="1">
      <c r="A761" s="1228"/>
      <c r="B761" s="1228"/>
      <c r="C761" s="1228"/>
      <c r="D761" s="1228"/>
      <c r="E761" s="1228"/>
      <c r="F761" s="1228"/>
      <c r="G761" s="1228"/>
      <c r="H761" s="1228"/>
      <c r="I761" s="1228"/>
      <c r="J761" s="1228"/>
      <c r="K761" s="1228"/>
      <c r="L761" s="1228"/>
      <c r="M761" s="374"/>
      <c r="N761" s="187"/>
      <c r="O761" s="187"/>
    </row>
    <row r="762" spans="1:15" ht="22.5" customHeight="1">
      <c r="A762" s="1228"/>
      <c r="B762" s="1228"/>
      <c r="C762" s="1228"/>
      <c r="D762" s="1228"/>
      <c r="E762" s="1228"/>
      <c r="F762" s="1228"/>
      <c r="G762" s="1228"/>
      <c r="H762" s="1228"/>
      <c r="I762" s="1228"/>
      <c r="J762" s="1228"/>
      <c r="K762" s="1228"/>
      <c r="L762" s="1228"/>
      <c r="M762" s="374"/>
      <c r="N762" s="187"/>
      <c r="O762" s="187"/>
    </row>
    <row r="763" spans="1:15" ht="22.5" customHeight="1">
      <c r="K763" s="1228"/>
      <c r="L763" s="1228"/>
      <c r="M763" s="374"/>
      <c r="N763" s="187"/>
      <c r="O763" s="187"/>
    </row>
    <row r="764" spans="1:15" ht="22.5" customHeight="1">
      <c r="K764" s="1228"/>
      <c r="L764" s="1228"/>
      <c r="M764" s="374"/>
      <c r="N764" s="187"/>
      <c r="O764" s="187"/>
    </row>
    <row r="765" spans="1:15" ht="22.5" customHeight="1">
      <c r="K765" s="1228"/>
      <c r="L765" s="1228"/>
      <c r="M765" s="374"/>
      <c r="N765" s="187"/>
      <c r="O765" s="187"/>
    </row>
    <row r="766" spans="1:15" ht="22.5" customHeight="1">
      <c r="K766" s="1228"/>
      <c r="L766" s="1228"/>
      <c r="M766" s="374"/>
      <c r="N766" s="187"/>
      <c r="O766" s="187"/>
    </row>
    <row r="767" spans="1:15" ht="22.5" customHeight="1">
      <c r="K767" s="1228"/>
      <c r="L767" s="1228"/>
      <c r="M767" s="374"/>
      <c r="N767" s="187"/>
      <c r="O767" s="187"/>
    </row>
    <row r="768" spans="1:15" ht="22.5" customHeight="1">
      <c r="K768" s="1228"/>
      <c r="L768" s="1228"/>
      <c r="M768" s="374"/>
      <c r="N768" s="187"/>
      <c r="O768" s="187"/>
    </row>
    <row r="769" spans="11:15" ht="22.5" customHeight="1">
      <c r="K769" s="1228"/>
      <c r="L769" s="1228"/>
      <c r="M769" s="374"/>
      <c r="N769" s="187"/>
      <c r="O769" s="187"/>
    </row>
    <row r="770" spans="11:15" ht="22.5" customHeight="1">
      <c r="K770" s="1228"/>
      <c r="L770" s="1228"/>
      <c r="M770" s="374"/>
      <c r="N770" s="187"/>
      <c r="O770" s="187"/>
    </row>
    <row r="771" spans="11:15" ht="22.5" customHeight="1">
      <c r="K771" s="1228"/>
      <c r="L771" s="1228"/>
      <c r="M771" s="374"/>
      <c r="N771" s="187"/>
      <c r="O771" s="187"/>
    </row>
    <row r="772" spans="11:15" ht="22.5" customHeight="1">
      <c r="K772" s="1228"/>
      <c r="L772" s="1228"/>
      <c r="M772" s="374"/>
      <c r="N772" s="187"/>
      <c r="O772" s="187"/>
    </row>
    <row r="773" spans="11:15" ht="22.5" customHeight="1">
      <c r="K773" s="1228"/>
      <c r="L773" s="1228"/>
      <c r="M773" s="374"/>
      <c r="N773" s="187"/>
      <c r="O773" s="187"/>
    </row>
    <row r="774" spans="11:15" ht="22.5" customHeight="1">
      <c r="K774" s="1228"/>
      <c r="L774" s="1228"/>
      <c r="M774" s="374"/>
      <c r="N774" s="187"/>
      <c r="O774" s="187"/>
    </row>
    <row r="775" spans="11:15" ht="22.5" customHeight="1">
      <c r="K775" s="1228"/>
      <c r="L775" s="1228"/>
      <c r="M775" s="374"/>
      <c r="N775" s="187"/>
      <c r="O775" s="187"/>
    </row>
    <row r="776" spans="11:15" ht="22.5" customHeight="1">
      <c r="K776" s="1228"/>
      <c r="L776" s="1228"/>
      <c r="M776" s="374"/>
      <c r="N776" s="187"/>
      <c r="O776" s="187"/>
    </row>
    <row r="777" spans="11:15" ht="22.5" customHeight="1">
      <c r="K777" s="1228"/>
      <c r="L777" s="1228"/>
      <c r="M777" s="374"/>
      <c r="N777" s="187"/>
      <c r="O777" s="187"/>
    </row>
    <row r="778" spans="11:15" ht="22.5" customHeight="1">
      <c r="K778" s="1228"/>
      <c r="L778" s="1228"/>
      <c r="M778" s="374"/>
      <c r="N778" s="187"/>
      <c r="O778" s="187"/>
    </row>
    <row r="779" spans="11:15" ht="22.5" customHeight="1">
      <c r="K779" s="1228"/>
      <c r="L779" s="1228"/>
      <c r="M779" s="374"/>
      <c r="N779" s="187"/>
      <c r="O779" s="187"/>
    </row>
    <row r="780" spans="11:15" ht="22.5" customHeight="1">
      <c r="K780" s="1228"/>
      <c r="L780" s="1228"/>
      <c r="M780" s="374"/>
      <c r="N780" s="187"/>
      <c r="O780" s="187"/>
    </row>
    <row r="781" spans="11:15" ht="22.5" customHeight="1">
      <c r="K781" s="1228"/>
      <c r="L781" s="1228"/>
      <c r="M781" s="374"/>
      <c r="N781" s="187"/>
      <c r="O781" s="187"/>
    </row>
    <row r="782" spans="11:15" ht="22.5" customHeight="1">
      <c r="K782" s="1228"/>
      <c r="L782" s="1228"/>
      <c r="M782" s="374"/>
      <c r="N782" s="187"/>
      <c r="O782" s="187"/>
    </row>
    <row r="783" spans="11:15" ht="22.5" customHeight="1">
      <c r="K783" s="1228"/>
      <c r="L783" s="1228"/>
      <c r="M783" s="374"/>
      <c r="N783" s="187"/>
      <c r="O783" s="187"/>
    </row>
    <row r="784" spans="11:15" ht="22.5" customHeight="1">
      <c r="K784" s="1228"/>
      <c r="L784" s="1228"/>
      <c r="M784" s="374"/>
      <c r="N784" s="187"/>
      <c r="O784" s="187"/>
    </row>
    <row r="785" spans="11:15" ht="22.5" customHeight="1">
      <c r="K785" s="1228"/>
      <c r="L785" s="1228"/>
      <c r="M785" s="374"/>
      <c r="N785" s="187"/>
      <c r="O785" s="187"/>
    </row>
    <row r="786" spans="11:15" ht="22.5" customHeight="1">
      <c r="K786" s="1228"/>
      <c r="L786" s="1228"/>
      <c r="M786" s="374"/>
      <c r="N786" s="187"/>
      <c r="O786" s="187"/>
    </row>
    <row r="787" spans="11:15" ht="22.5" customHeight="1">
      <c r="K787" s="1228"/>
      <c r="L787" s="1228"/>
      <c r="M787" s="374"/>
      <c r="N787" s="187"/>
      <c r="O787" s="187"/>
    </row>
    <row r="788" spans="11:15" ht="22.5" customHeight="1">
      <c r="K788" s="1228"/>
      <c r="L788" s="1228"/>
      <c r="M788" s="374"/>
      <c r="N788" s="187"/>
      <c r="O788" s="187"/>
    </row>
    <row r="789" spans="11:15" ht="22.5" customHeight="1">
      <c r="K789" s="1228"/>
      <c r="L789" s="1228"/>
      <c r="M789" s="374"/>
      <c r="N789" s="187"/>
      <c r="O789" s="187"/>
    </row>
    <row r="790" spans="11:15" ht="22.5" customHeight="1">
      <c r="K790" s="1228"/>
      <c r="L790" s="1228"/>
      <c r="M790" s="374"/>
      <c r="N790" s="187"/>
      <c r="O790" s="187"/>
    </row>
    <row r="791" spans="11:15" ht="22.5" customHeight="1">
      <c r="K791" s="1228"/>
      <c r="L791" s="1228"/>
      <c r="M791" s="374"/>
      <c r="N791" s="187"/>
      <c r="O791" s="187"/>
    </row>
    <row r="792" spans="11:15" ht="22.5" customHeight="1">
      <c r="K792" s="1228"/>
      <c r="L792" s="1228"/>
      <c r="M792" s="374"/>
      <c r="N792" s="187"/>
      <c r="O792" s="187"/>
    </row>
    <row r="793" spans="11:15" ht="22.5" customHeight="1">
      <c r="K793" s="1228"/>
      <c r="L793" s="1228"/>
      <c r="M793" s="374"/>
      <c r="N793" s="187"/>
      <c r="O793" s="187"/>
    </row>
    <row r="794" spans="11:15" ht="22.5" customHeight="1">
      <c r="K794" s="1228"/>
      <c r="L794" s="1228"/>
      <c r="M794" s="374"/>
      <c r="N794" s="187"/>
      <c r="O794" s="187"/>
    </row>
    <row r="795" spans="11:15" ht="22.5" customHeight="1">
      <c r="K795" s="1228"/>
      <c r="L795" s="1228"/>
      <c r="M795" s="374"/>
      <c r="N795" s="187"/>
      <c r="O795" s="187"/>
    </row>
    <row r="796" spans="11:15" ht="22.5" customHeight="1">
      <c r="K796" s="1228"/>
      <c r="L796" s="1228"/>
      <c r="M796" s="374"/>
      <c r="N796" s="187"/>
      <c r="O796" s="187"/>
    </row>
    <row r="797" spans="11:15" ht="22.5" customHeight="1">
      <c r="K797" s="1228"/>
      <c r="L797" s="1228"/>
      <c r="M797" s="374"/>
      <c r="N797" s="187"/>
      <c r="O797" s="187"/>
    </row>
    <row r="798" spans="11:15" ht="22.5" customHeight="1">
      <c r="K798" s="1228"/>
      <c r="L798" s="1228"/>
      <c r="M798" s="374"/>
      <c r="N798" s="187"/>
      <c r="O798" s="187"/>
    </row>
    <row r="799" spans="11:15" ht="22.5" customHeight="1">
      <c r="K799" s="1228"/>
      <c r="L799" s="1228"/>
      <c r="M799" s="374"/>
      <c r="N799" s="187"/>
      <c r="O799" s="187"/>
    </row>
    <row r="800" spans="11:15" ht="22.5" customHeight="1">
      <c r="K800" s="1228"/>
      <c r="L800" s="1228"/>
      <c r="M800" s="374"/>
      <c r="N800" s="187"/>
      <c r="O800" s="187"/>
    </row>
    <row r="801" spans="11:15" ht="22.5" customHeight="1">
      <c r="K801" s="1228"/>
      <c r="L801" s="1228"/>
      <c r="M801" s="374"/>
      <c r="N801" s="187"/>
      <c r="O801" s="187"/>
    </row>
    <row r="802" spans="11:15" ht="22.5" customHeight="1">
      <c r="K802" s="1228"/>
      <c r="L802" s="1228"/>
      <c r="M802" s="374"/>
      <c r="N802" s="187"/>
      <c r="O802" s="187"/>
    </row>
    <row r="803" spans="11:15" ht="22.5" customHeight="1">
      <c r="K803" s="1228"/>
      <c r="L803" s="1228"/>
      <c r="M803" s="374"/>
      <c r="N803" s="187"/>
      <c r="O803" s="187"/>
    </row>
    <row r="804" spans="11:15" ht="22.5" customHeight="1">
      <c r="K804" s="1228"/>
      <c r="L804" s="1228"/>
      <c r="M804" s="374"/>
      <c r="N804" s="187"/>
      <c r="O804" s="187"/>
    </row>
    <row r="805" spans="11:15" ht="22.5" customHeight="1">
      <c r="K805" s="1228"/>
      <c r="L805" s="1228"/>
      <c r="M805" s="374"/>
      <c r="N805" s="187"/>
      <c r="O805" s="187"/>
    </row>
    <row r="806" spans="11:15" ht="22.5" customHeight="1">
      <c r="K806" s="1228"/>
      <c r="L806" s="1228"/>
      <c r="M806" s="374"/>
      <c r="N806" s="187"/>
      <c r="O806" s="187"/>
    </row>
    <row r="807" spans="11:15" ht="22.5" customHeight="1">
      <c r="K807" s="1228"/>
      <c r="L807" s="1228"/>
      <c r="M807" s="374"/>
      <c r="N807" s="187"/>
      <c r="O807" s="187"/>
    </row>
    <row r="808" spans="11:15" ht="22.5" customHeight="1">
      <c r="K808" s="1228"/>
      <c r="L808" s="1228"/>
      <c r="M808" s="374"/>
      <c r="N808" s="187"/>
      <c r="O808" s="187"/>
    </row>
    <row r="809" spans="11:15" ht="22.5" customHeight="1">
      <c r="K809" s="1228"/>
      <c r="L809" s="1228"/>
      <c r="M809" s="374"/>
      <c r="N809" s="187"/>
      <c r="O809" s="187"/>
    </row>
    <row r="810" spans="11:15" ht="22.5" customHeight="1">
      <c r="K810" s="1228"/>
      <c r="L810" s="1228"/>
      <c r="M810" s="374"/>
      <c r="N810" s="187"/>
      <c r="O810" s="187"/>
    </row>
    <row r="811" spans="11:15" ht="22.5" customHeight="1">
      <c r="K811" s="1228"/>
      <c r="L811" s="1228"/>
      <c r="M811" s="374"/>
      <c r="N811" s="187"/>
      <c r="O811" s="187"/>
    </row>
    <row r="812" spans="11:15" ht="22.5" customHeight="1">
      <c r="K812" s="1228"/>
      <c r="L812" s="1228"/>
      <c r="M812" s="374"/>
      <c r="N812" s="187"/>
      <c r="O812" s="187"/>
    </row>
    <row r="813" spans="11:15" ht="22.5" customHeight="1">
      <c r="K813" s="1228"/>
      <c r="L813" s="1228"/>
      <c r="M813" s="374"/>
      <c r="N813" s="187"/>
      <c r="O813" s="187"/>
    </row>
    <row r="814" spans="11:15" ht="22.5" customHeight="1">
      <c r="K814" s="1228"/>
      <c r="L814" s="1228"/>
      <c r="M814" s="374"/>
      <c r="N814" s="187"/>
      <c r="O814" s="187"/>
    </row>
    <row r="815" spans="11:15" ht="22.5" customHeight="1">
      <c r="K815" s="1228"/>
      <c r="L815" s="1228"/>
      <c r="M815" s="374"/>
      <c r="N815" s="187"/>
      <c r="O815" s="187"/>
    </row>
    <row r="816" spans="11:15" ht="22.5" customHeight="1">
      <c r="K816" s="1228"/>
      <c r="L816" s="1228"/>
      <c r="M816" s="374"/>
      <c r="N816" s="187"/>
      <c r="O816" s="187"/>
    </row>
    <row r="817" spans="11:15" ht="22.5" customHeight="1">
      <c r="K817" s="1228"/>
      <c r="L817" s="1228"/>
      <c r="M817" s="374"/>
      <c r="N817" s="187"/>
      <c r="O817" s="187"/>
    </row>
    <row r="818" spans="11:15" ht="22.5" customHeight="1">
      <c r="K818" s="1228"/>
      <c r="L818" s="1228"/>
      <c r="M818" s="374"/>
      <c r="N818" s="187"/>
      <c r="O818" s="187"/>
    </row>
    <row r="819" spans="11:15" ht="22.5" customHeight="1">
      <c r="K819" s="1228"/>
      <c r="L819" s="1228"/>
      <c r="M819" s="374"/>
      <c r="N819" s="187"/>
      <c r="O819" s="187"/>
    </row>
    <row r="820" spans="11:15" ht="22.5" customHeight="1">
      <c r="K820" s="1228"/>
      <c r="L820" s="1228"/>
      <c r="M820" s="374"/>
      <c r="N820" s="187"/>
      <c r="O820" s="187"/>
    </row>
    <row r="821" spans="11:15" ht="22.5" customHeight="1">
      <c r="K821" s="1228"/>
      <c r="L821" s="1228"/>
      <c r="M821" s="374"/>
      <c r="N821" s="187"/>
      <c r="O821" s="187"/>
    </row>
    <row r="822" spans="11:15" ht="22.5" customHeight="1">
      <c r="K822" s="1228"/>
      <c r="L822" s="1228"/>
      <c r="M822" s="374"/>
      <c r="N822" s="187"/>
      <c r="O822" s="187"/>
    </row>
    <row r="823" spans="11:15" ht="22.5" customHeight="1">
      <c r="K823" s="1228"/>
      <c r="L823" s="1228"/>
      <c r="M823" s="374"/>
      <c r="N823" s="187"/>
      <c r="O823" s="187"/>
    </row>
    <row r="824" spans="11:15" ht="22.5" customHeight="1">
      <c r="K824" s="1228"/>
      <c r="L824" s="1228"/>
      <c r="M824" s="374"/>
      <c r="N824" s="187"/>
      <c r="O824" s="187"/>
    </row>
    <row r="825" spans="11:15" ht="22.5" customHeight="1">
      <c r="K825" s="1228"/>
      <c r="L825" s="1228"/>
      <c r="M825" s="374"/>
      <c r="N825" s="187"/>
      <c r="O825" s="187"/>
    </row>
    <row r="826" spans="11:15" ht="22.5" customHeight="1">
      <c r="K826" s="1228"/>
      <c r="L826" s="1228"/>
      <c r="M826" s="374"/>
      <c r="N826" s="187"/>
      <c r="O826" s="187"/>
    </row>
    <row r="827" spans="11:15" ht="22.5" customHeight="1">
      <c r="K827" s="1228"/>
      <c r="L827" s="1228"/>
      <c r="M827" s="374"/>
      <c r="N827" s="187"/>
      <c r="O827" s="187"/>
    </row>
    <row r="828" spans="11:15" ht="22.5" customHeight="1">
      <c r="K828" s="1228"/>
      <c r="L828" s="1228"/>
      <c r="M828" s="374"/>
      <c r="N828" s="187"/>
      <c r="O828" s="187"/>
    </row>
    <row r="829" spans="11:15" ht="22.5" customHeight="1">
      <c r="K829" s="1228"/>
      <c r="L829" s="1228"/>
      <c r="M829" s="374"/>
      <c r="N829" s="187"/>
      <c r="O829" s="187"/>
    </row>
    <row r="830" spans="11:15" ht="22.5" customHeight="1">
      <c r="K830" s="1228"/>
      <c r="L830" s="1228"/>
      <c r="M830" s="374"/>
      <c r="N830" s="187"/>
      <c r="O830" s="187"/>
    </row>
    <row r="831" spans="11:15" ht="22.5" customHeight="1">
      <c r="K831" s="1228"/>
      <c r="L831" s="1228"/>
      <c r="M831" s="374"/>
      <c r="N831" s="187"/>
      <c r="O831" s="187"/>
    </row>
    <row r="832" spans="11:15" ht="22.5" customHeight="1">
      <c r="K832" s="1228"/>
      <c r="L832" s="1228"/>
      <c r="M832" s="374"/>
      <c r="N832" s="187"/>
      <c r="O832" s="187"/>
    </row>
    <row r="833" spans="11:15" ht="22.5" customHeight="1">
      <c r="K833" s="1228"/>
      <c r="L833" s="1228"/>
      <c r="M833" s="374"/>
      <c r="N833" s="187"/>
      <c r="O833" s="187"/>
    </row>
    <row r="834" spans="11:15" ht="22.5" customHeight="1">
      <c r="K834" s="1228"/>
      <c r="L834" s="1228"/>
      <c r="M834" s="374"/>
      <c r="N834" s="187"/>
      <c r="O834" s="187"/>
    </row>
    <row r="835" spans="11:15" ht="22.5" customHeight="1">
      <c r="K835" s="1228"/>
      <c r="L835" s="1228"/>
      <c r="M835" s="374"/>
      <c r="N835" s="187"/>
      <c r="O835" s="187"/>
    </row>
    <row r="836" spans="11:15" ht="22.5" customHeight="1">
      <c r="K836" s="1228"/>
      <c r="L836" s="1228"/>
      <c r="M836" s="374"/>
      <c r="N836" s="187"/>
      <c r="O836" s="187"/>
    </row>
    <row r="837" spans="11:15" ht="22.5" customHeight="1">
      <c r="K837" s="1228"/>
      <c r="L837" s="1228"/>
      <c r="M837" s="374"/>
      <c r="N837" s="187"/>
      <c r="O837" s="187"/>
    </row>
    <row r="838" spans="11:15" ht="22.5" customHeight="1">
      <c r="K838" s="1228"/>
      <c r="L838" s="1228"/>
      <c r="M838" s="374"/>
      <c r="N838" s="187"/>
      <c r="O838" s="187"/>
    </row>
    <row r="839" spans="11:15" ht="22.5" customHeight="1">
      <c r="K839" s="1228"/>
      <c r="L839" s="1228"/>
      <c r="M839" s="374"/>
      <c r="N839" s="187"/>
      <c r="O839" s="187"/>
    </row>
    <row r="840" spans="11:15" ht="22.5" customHeight="1">
      <c r="K840" s="1228"/>
      <c r="L840" s="1228"/>
      <c r="M840" s="374"/>
      <c r="N840" s="187"/>
      <c r="O840" s="187"/>
    </row>
    <row r="841" spans="11:15" ht="22.5" customHeight="1">
      <c r="K841" s="1228"/>
      <c r="L841" s="1228"/>
      <c r="M841" s="374"/>
      <c r="N841" s="187"/>
      <c r="O841" s="187"/>
    </row>
    <row r="842" spans="11:15" ht="22.5" customHeight="1">
      <c r="K842" s="1228"/>
      <c r="L842" s="1228"/>
      <c r="M842" s="374"/>
      <c r="N842" s="187"/>
      <c r="O842" s="187"/>
    </row>
    <row r="843" spans="11:15" ht="22.5" customHeight="1">
      <c r="K843" s="1228"/>
      <c r="L843" s="1228"/>
      <c r="M843" s="374"/>
      <c r="N843" s="187"/>
      <c r="O843" s="187"/>
    </row>
    <row r="844" spans="11:15" ht="22.5" customHeight="1">
      <c r="K844" s="1228"/>
      <c r="L844" s="1228"/>
      <c r="M844" s="374"/>
      <c r="N844" s="187"/>
      <c r="O844" s="187"/>
    </row>
    <row r="845" spans="11:15" ht="22.5" customHeight="1">
      <c r="K845" s="1228"/>
      <c r="L845" s="1228"/>
      <c r="M845" s="374"/>
      <c r="N845" s="187"/>
      <c r="O845" s="187"/>
    </row>
    <row r="846" spans="11:15" ht="22.5" customHeight="1">
      <c r="K846" s="1228"/>
      <c r="L846" s="1228"/>
      <c r="M846" s="374"/>
      <c r="N846" s="187"/>
      <c r="O846" s="187"/>
    </row>
    <row r="847" spans="11:15" ht="22.5" customHeight="1">
      <c r="K847" s="1228"/>
      <c r="L847" s="1228"/>
      <c r="M847" s="374"/>
      <c r="N847" s="187"/>
      <c r="O847" s="187"/>
    </row>
    <row r="848" spans="11:15" ht="22.5" customHeight="1">
      <c r="K848" s="1228"/>
      <c r="L848" s="1228"/>
      <c r="M848" s="374"/>
      <c r="N848" s="187"/>
      <c r="O848" s="187"/>
    </row>
    <row r="849" spans="11:15" ht="22.5" customHeight="1">
      <c r="K849" s="1228"/>
      <c r="L849" s="1228"/>
      <c r="M849" s="374"/>
      <c r="N849" s="187"/>
      <c r="O849" s="187"/>
    </row>
    <row r="850" spans="11:15" ht="22.5" customHeight="1">
      <c r="K850" s="1228"/>
      <c r="L850" s="1228"/>
      <c r="M850" s="374"/>
      <c r="N850" s="187"/>
      <c r="O850" s="187"/>
    </row>
    <row r="851" spans="11:15" ht="22.5" customHeight="1">
      <c r="K851" s="1228"/>
      <c r="L851" s="1228"/>
      <c r="M851" s="374"/>
      <c r="N851" s="187"/>
      <c r="O851" s="187"/>
    </row>
    <row r="852" spans="11:15" ht="22.5" customHeight="1">
      <c r="K852" s="1228"/>
      <c r="L852" s="1228"/>
      <c r="M852" s="374"/>
      <c r="N852" s="187"/>
      <c r="O852" s="187"/>
    </row>
    <row r="853" spans="11:15" ht="22.5" customHeight="1">
      <c r="K853" s="1228"/>
      <c r="L853" s="1228"/>
      <c r="M853" s="374"/>
      <c r="N853" s="187"/>
      <c r="O853" s="187"/>
    </row>
    <row r="854" spans="11:15" ht="22.5" customHeight="1">
      <c r="K854" s="1228"/>
      <c r="L854" s="1228"/>
      <c r="M854" s="374"/>
      <c r="N854" s="187"/>
      <c r="O854" s="187"/>
    </row>
    <row r="855" spans="11:15" ht="22.5" customHeight="1">
      <c r="K855" s="1228"/>
      <c r="L855" s="1228"/>
      <c r="M855" s="374"/>
      <c r="N855" s="187"/>
      <c r="O855" s="187"/>
    </row>
    <row r="856" spans="11:15" ht="22.5" customHeight="1">
      <c r="K856" s="1228"/>
      <c r="L856" s="1228"/>
      <c r="M856" s="374"/>
      <c r="N856" s="187"/>
      <c r="O856" s="187"/>
    </row>
    <row r="857" spans="11:15" ht="22.5" customHeight="1">
      <c r="K857" s="1228"/>
      <c r="L857" s="1228"/>
      <c r="M857" s="374"/>
      <c r="N857" s="187"/>
      <c r="O857" s="187"/>
    </row>
    <row r="858" spans="11:15" ht="22.5" customHeight="1">
      <c r="M858" s="374"/>
      <c r="N858" s="187"/>
      <c r="O858" s="187"/>
    </row>
    <row r="859" spans="11:15" ht="22.5" customHeight="1">
      <c r="M859" s="374"/>
      <c r="N859" s="187"/>
      <c r="O859" s="187"/>
    </row>
    <row r="860" spans="11:15" ht="22.5" customHeight="1">
      <c r="M860" s="374"/>
      <c r="N860" s="187"/>
      <c r="O860" s="187"/>
    </row>
    <row r="861" spans="11:15" ht="22.5" customHeight="1">
      <c r="M861" s="374"/>
      <c r="N861" s="187"/>
      <c r="O861" s="187"/>
    </row>
    <row r="862" spans="11:15" ht="22.5" customHeight="1">
      <c r="M862" s="374"/>
      <c r="N862" s="187"/>
      <c r="O862" s="187"/>
    </row>
    <row r="863" spans="11:15" ht="22.5" customHeight="1">
      <c r="M863" s="374"/>
      <c r="N863" s="187"/>
      <c r="O863" s="187"/>
    </row>
    <row r="864" spans="11:15" ht="22.5" customHeight="1">
      <c r="M864" s="374"/>
      <c r="N864" s="187"/>
      <c r="O864" s="187"/>
    </row>
    <row r="865" spans="13:15" ht="22.5" customHeight="1">
      <c r="M865" s="374"/>
      <c r="N865" s="187"/>
      <c r="O865" s="187"/>
    </row>
    <row r="866" spans="13:15" ht="22.5" customHeight="1">
      <c r="M866" s="374"/>
      <c r="N866" s="187"/>
      <c r="O866" s="187"/>
    </row>
    <row r="867" spans="13:15" ht="22.5" customHeight="1">
      <c r="M867" s="374"/>
      <c r="N867" s="187"/>
      <c r="O867" s="187"/>
    </row>
    <row r="868" spans="13:15" ht="22.5" customHeight="1">
      <c r="M868" s="374"/>
      <c r="N868" s="187"/>
      <c r="O868" s="187"/>
    </row>
    <row r="869" spans="13:15" ht="22.5" customHeight="1">
      <c r="M869" s="374"/>
      <c r="N869" s="187"/>
      <c r="O869" s="187"/>
    </row>
    <row r="870" spans="13:15" ht="22.5" customHeight="1">
      <c r="M870" s="374"/>
      <c r="N870" s="187"/>
      <c r="O870" s="187"/>
    </row>
    <row r="871" spans="13:15" ht="22.5" customHeight="1">
      <c r="M871" s="374"/>
      <c r="N871" s="187"/>
      <c r="O871" s="187"/>
    </row>
    <row r="872" spans="13:15" ht="22.5" customHeight="1">
      <c r="M872" s="374"/>
      <c r="N872" s="187"/>
      <c r="O872" s="187"/>
    </row>
    <row r="873" spans="13:15" ht="22.5" customHeight="1">
      <c r="M873" s="374"/>
      <c r="N873" s="187"/>
      <c r="O873" s="187"/>
    </row>
    <row r="874" spans="13:15" ht="22.5" customHeight="1">
      <c r="M874" s="374"/>
      <c r="N874" s="187"/>
      <c r="O874" s="187"/>
    </row>
    <row r="875" spans="13:15" ht="22.5" customHeight="1">
      <c r="M875" s="374"/>
      <c r="N875" s="187"/>
      <c r="O875" s="187"/>
    </row>
    <row r="876" spans="13:15" ht="22.5" customHeight="1">
      <c r="M876" s="374"/>
      <c r="N876" s="187"/>
      <c r="O876" s="187"/>
    </row>
    <row r="877" spans="13:15" ht="22.5" customHeight="1">
      <c r="M877" s="374"/>
      <c r="N877" s="187"/>
      <c r="O877" s="187"/>
    </row>
    <row r="878" spans="13:15" ht="22.5" customHeight="1">
      <c r="M878" s="374"/>
      <c r="N878" s="187"/>
      <c r="O878" s="187"/>
    </row>
    <row r="879" spans="13:15" ht="22.5" customHeight="1">
      <c r="M879" s="374"/>
      <c r="N879" s="187"/>
      <c r="O879" s="187"/>
    </row>
    <row r="880" spans="13:15" ht="22.5" customHeight="1">
      <c r="M880" s="374"/>
      <c r="N880" s="187"/>
      <c r="O880" s="187"/>
    </row>
    <row r="881" spans="13:15" ht="22.5" customHeight="1">
      <c r="M881" s="374"/>
      <c r="N881" s="187"/>
      <c r="O881" s="187"/>
    </row>
    <row r="882" spans="13:15" ht="22.5" customHeight="1">
      <c r="M882" s="374"/>
      <c r="N882" s="187"/>
      <c r="O882" s="187"/>
    </row>
    <row r="883" spans="13:15" ht="22.5" customHeight="1">
      <c r="M883" s="374"/>
      <c r="N883" s="187"/>
      <c r="O883" s="187"/>
    </row>
    <row r="884" spans="13:15" ht="22.5" customHeight="1">
      <c r="M884" s="374"/>
      <c r="N884" s="187"/>
      <c r="O884" s="187"/>
    </row>
    <row r="885" spans="13:15" ht="22.5" customHeight="1">
      <c r="M885" s="374"/>
      <c r="N885" s="187"/>
      <c r="O885" s="187"/>
    </row>
    <row r="886" spans="13:15" ht="22.5" customHeight="1">
      <c r="M886" s="374"/>
      <c r="N886" s="187"/>
      <c r="O886" s="187"/>
    </row>
    <row r="887" spans="13:15" ht="22.5" customHeight="1">
      <c r="M887" s="374"/>
      <c r="N887" s="187"/>
      <c r="O887" s="187"/>
    </row>
    <row r="888" spans="13:15" ht="22.5" customHeight="1">
      <c r="M888" s="374"/>
      <c r="N888" s="187"/>
      <c r="O888" s="187"/>
    </row>
    <row r="889" spans="13:15" ht="22.5" customHeight="1">
      <c r="M889" s="374"/>
      <c r="N889" s="187"/>
      <c r="O889" s="187"/>
    </row>
    <row r="890" spans="13:15" ht="22.5" customHeight="1">
      <c r="M890" s="374"/>
      <c r="N890" s="187"/>
      <c r="O890" s="187"/>
    </row>
    <row r="891" spans="13:15" ht="22.5" customHeight="1">
      <c r="M891" s="374"/>
      <c r="N891" s="187"/>
      <c r="O891" s="187"/>
    </row>
    <row r="892" spans="13:15" ht="22.5" customHeight="1">
      <c r="M892" s="374"/>
      <c r="N892" s="187"/>
      <c r="O892" s="187"/>
    </row>
    <row r="893" spans="13:15" ht="22.5" customHeight="1">
      <c r="M893" s="374"/>
      <c r="N893" s="187"/>
      <c r="O893" s="187"/>
    </row>
    <row r="894" spans="13:15" ht="22.5" customHeight="1">
      <c r="M894" s="374"/>
      <c r="N894" s="187"/>
      <c r="O894" s="187"/>
    </row>
    <row r="895" spans="13:15" ht="22.5" customHeight="1">
      <c r="M895" s="374"/>
      <c r="N895" s="187"/>
      <c r="O895" s="187"/>
    </row>
    <row r="896" spans="13:15" ht="22.5" customHeight="1">
      <c r="M896" s="374"/>
      <c r="N896" s="187"/>
      <c r="O896" s="187"/>
    </row>
    <row r="897" spans="13:15" ht="22.5" customHeight="1">
      <c r="M897" s="374"/>
      <c r="N897" s="187"/>
      <c r="O897" s="187"/>
    </row>
    <row r="898" spans="13:15" ht="22.5" customHeight="1">
      <c r="M898" s="374"/>
      <c r="N898" s="187"/>
      <c r="O898" s="187"/>
    </row>
    <row r="899" spans="13:15" ht="22.5" customHeight="1">
      <c r="M899" s="374"/>
      <c r="N899" s="187"/>
      <c r="O899" s="187"/>
    </row>
    <row r="900" spans="13:15" ht="22.5" customHeight="1">
      <c r="M900" s="374"/>
      <c r="N900" s="187"/>
      <c r="O900" s="187"/>
    </row>
    <row r="901" spans="13:15" ht="22.5" customHeight="1">
      <c r="M901" s="374"/>
      <c r="N901" s="187"/>
      <c r="O901" s="187"/>
    </row>
    <row r="902" spans="13:15" ht="22.5" customHeight="1">
      <c r="M902" s="374"/>
      <c r="N902" s="187"/>
      <c r="O902" s="187"/>
    </row>
    <row r="903" spans="13:15" ht="22.5" customHeight="1">
      <c r="M903" s="374"/>
      <c r="N903" s="187"/>
      <c r="O903" s="187"/>
    </row>
    <row r="904" spans="13:15" ht="22.5" customHeight="1">
      <c r="M904" s="374"/>
      <c r="N904" s="187"/>
      <c r="O904" s="187"/>
    </row>
    <row r="905" spans="13:15" ht="22.5" customHeight="1">
      <c r="M905" s="374"/>
      <c r="N905" s="187"/>
      <c r="O905" s="187"/>
    </row>
    <row r="906" spans="13:15" ht="22.5" customHeight="1">
      <c r="M906" s="374"/>
      <c r="N906" s="187"/>
      <c r="O906" s="187"/>
    </row>
    <row r="907" spans="13:15" ht="22.5" customHeight="1">
      <c r="M907" s="374"/>
      <c r="N907" s="187"/>
      <c r="O907" s="187"/>
    </row>
    <row r="908" spans="13:15" ht="22.5" customHeight="1">
      <c r="M908" s="374"/>
      <c r="N908" s="187"/>
      <c r="O908" s="187"/>
    </row>
    <row r="909" spans="13:15" ht="22.5" customHeight="1">
      <c r="M909" s="374"/>
      <c r="N909" s="187"/>
      <c r="O909" s="187"/>
    </row>
    <row r="910" spans="13:15" ht="22.5" customHeight="1">
      <c r="M910" s="374"/>
      <c r="N910" s="187"/>
      <c r="O910" s="187"/>
    </row>
    <row r="911" spans="13:15" ht="22.5" customHeight="1">
      <c r="M911" s="374"/>
      <c r="N911" s="187"/>
      <c r="O911" s="187"/>
    </row>
    <row r="912" spans="13:15" ht="22.5" customHeight="1">
      <c r="M912" s="374"/>
      <c r="N912" s="187"/>
      <c r="O912" s="187"/>
    </row>
    <row r="913" spans="13:15" ht="22.5" customHeight="1">
      <c r="M913" s="374"/>
      <c r="N913" s="187"/>
      <c r="O913" s="187"/>
    </row>
    <row r="914" spans="13:15" ht="22.5" customHeight="1">
      <c r="M914" s="374"/>
      <c r="N914" s="187"/>
      <c r="O914" s="187"/>
    </row>
    <row r="915" spans="13:15" ht="22.5" customHeight="1">
      <c r="M915" s="374"/>
      <c r="N915" s="187"/>
      <c r="O915" s="187"/>
    </row>
    <row r="916" spans="13:15" ht="22.5" customHeight="1">
      <c r="M916" s="374"/>
      <c r="N916" s="187"/>
      <c r="O916" s="187"/>
    </row>
    <row r="917" spans="13:15" ht="22.5" customHeight="1">
      <c r="M917" s="374"/>
      <c r="N917" s="187"/>
      <c r="O917" s="187"/>
    </row>
    <row r="918" spans="13:15" ht="22.5" customHeight="1">
      <c r="M918" s="374"/>
      <c r="N918" s="187"/>
      <c r="O918" s="187"/>
    </row>
    <row r="919" spans="13:15" ht="22.5" customHeight="1">
      <c r="M919" s="374"/>
      <c r="N919" s="187"/>
      <c r="O919" s="187"/>
    </row>
    <row r="920" spans="13:15" ht="22.5" customHeight="1">
      <c r="M920" s="374"/>
      <c r="N920" s="187"/>
      <c r="O920" s="187"/>
    </row>
    <row r="921" spans="13:15" ht="22.5" customHeight="1">
      <c r="M921" s="374"/>
      <c r="N921" s="187"/>
      <c r="O921" s="187"/>
    </row>
    <row r="922" spans="13:15" ht="22.5" customHeight="1">
      <c r="M922" s="374"/>
      <c r="N922" s="187"/>
      <c r="O922" s="187"/>
    </row>
    <row r="923" spans="13:15" ht="22.5" customHeight="1">
      <c r="M923" s="374"/>
      <c r="N923" s="187"/>
      <c r="O923" s="187"/>
    </row>
    <row r="924" spans="13:15" ht="22.5" customHeight="1">
      <c r="M924" s="374"/>
      <c r="N924" s="187"/>
      <c r="O924" s="187"/>
    </row>
    <row r="925" spans="13:15" ht="22.5" customHeight="1">
      <c r="M925" s="374"/>
      <c r="N925" s="187"/>
      <c r="O925" s="187"/>
    </row>
    <row r="926" spans="13:15" ht="22.5" customHeight="1">
      <c r="M926" s="374"/>
      <c r="N926" s="187"/>
      <c r="O926" s="187"/>
    </row>
    <row r="927" spans="13:15" ht="22.5" customHeight="1">
      <c r="M927" s="374"/>
      <c r="N927" s="187"/>
      <c r="O927" s="187"/>
    </row>
    <row r="928" spans="13:15" ht="22.5" customHeight="1">
      <c r="M928" s="374"/>
      <c r="N928" s="187"/>
      <c r="O928" s="187"/>
    </row>
    <row r="929" spans="13:15" ht="22.5" customHeight="1">
      <c r="M929" s="374"/>
      <c r="N929" s="187"/>
      <c r="O929" s="187"/>
    </row>
    <row r="930" spans="13:15" ht="22.5" customHeight="1">
      <c r="M930" s="374"/>
      <c r="N930" s="187"/>
      <c r="O930" s="187"/>
    </row>
    <row r="931" spans="13:15" ht="22.5" customHeight="1">
      <c r="M931" s="374"/>
      <c r="N931" s="187"/>
      <c r="O931" s="187"/>
    </row>
    <row r="932" spans="13:15" ht="22.5" customHeight="1">
      <c r="M932" s="374"/>
      <c r="N932" s="187"/>
      <c r="O932" s="187"/>
    </row>
    <row r="933" spans="13:15" ht="22.5" customHeight="1">
      <c r="M933" s="374"/>
      <c r="N933" s="187"/>
      <c r="O933" s="187"/>
    </row>
    <row r="934" spans="13:15" ht="22.5" customHeight="1">
      <c r="M934" s="374"/>
      <c r="N934" s="187"/>
      <c r="O934" s="187"/>
    </row>
    <row r="935" spans="13:15" ht="22.5" customHeight="1">
      <c r="M935" s="374"/>
      <c r="N935" s="187"/>
      <c r="O935" s="187"/>
    </row>
    <row r="936" spans="13:15" ht="22.5" customHeight="1">
      <c r="M936" s="374"/>
      <c r="N936" s="187"/>
      <c r="O936" s="187"/>
    </row>
    <row r="937" spans="13:15" ht="22.5" customHeight="1">
      <c r="M937" s="374"/>
      <c r="N937" s="187"/>
      <c r="O937" s="187"/>
    </row>
    <row r="938" spans="13:15" ht="22.5" customHeight="1">
      <c r="M938" s="374"/>
      <c r="N938" s="187"/>
      <c r="O938" s="187"/>
    </row>
    <row r="939" spans="13:15" ht="22.5" customHeight="1">
      <c r="M939" s="374"/>
      <c r="N939" s="187"/>
      <c r="O939" s="187"/>
    </row>
    <row r="940" spans="13:15" ht="22.5" customHeight="1">
      <c r="M940" s="374"/>
      <c r="N940" s="187"/>
      <c r="O940" s="187"/>
    </row>
    <row r="941" spans="13:15" ht="22.5" customHeight="1">
      <c r="M941" s="374"/>
      <c r="N941" s="187"/>
      <c r="O941" s="187"/>
    </row>
    <row r="942" spans="13:15" ht="22.5" customHeight="1">
      <c r="M942" s="374"/>
      <c r="N942" s="187"/>
      <c r="O942" s="187"/>
    </row>
    <row r="943" spans="13:15" ht="22.5" customHeight="1">
      <c r="M943" s="374"/>
      <c r="N943" s="187"/>
      <c r="O943" s="187"/>
    </row>
    <row r="944" spans="13:15" ht="22.5" customHeight="1">
      <c r="M944" s="374"/>
      <c r="N944" s="187"/>
      <c r="O944" s="187"/>
    </row>
    <row r="945" spans="13:15" ht="22.5" customHeight="1">
      <c r="M945" s="374"/>
      <c r="N945" s="187"/>
      <c r="O945" s="187"/>
    </row>
    <row r="946" spans="13:15" ht="22.5" customHeight="1">
      <c r="M946" s="374"/>
      <c r="N946" s="187"/>
      <c r="O946" s="187"/>
    </row>
    <row r="947" spans="13:15" ht="22.5" customHeight="1">
      <c r="M947" s="374"/>
      <c r="N947" s="187"/>
      <c r="O947" s="187"/>
    </row>
    <row r="948" spans="13:15" ht="22.5" customHeight="1">
      <c r="M948" s="374"/>
      <c r="N948" s="187"/>
      <c r="O948" s="187"/>
    </row>
    <row r="949" spans="13:15" ht="22.5" customHeight="1">
      <c r="M949" s="374"/>
      <c r="N949" s="187"/>
      <c r="O949" s="187"/>
    </row>
    <row r="950" spans="13:15" ht="22.5" customHeight="1">
      <c r="M950" s="374"/>
      <c r="N950" s="187"/>
      <c r="O950" s="187"/>
    </row>
    <row r="951" spans="13:15" ht="22.5" customHeight="1">
      <c r="M951" s="374"/>
      <c r="N951" s="187"/>
      <c r="O951" s="187"/>
    </row>
    <row r="952" spans="13:15" ht="22.5" customHeight="1">
      <c r="M952" s="374"/>
      <c r="N952" s="187"/>
      <c r="O952" s="187"/>
    </row>
    <row r="953" spans="13:15" ht="22.5" customHeight="1">
      <c r="M953" s="374"/>
      <c r="N953" s="187"/>
      <c r="O953" s="187"/>
    </row>
    <row r="954" spans="13:15" ht="22.5" customHeight="1">
      <c r="M954" s="374"/>
      <c r="N954" s="187"/>
      <c r="O954" s="187"/>
    </row>
    <row r="955" spans="13:15" ht="22.5" customHeight="1">
      <c r="M955" s="374"/>
      <c r="N955" s="187"/>
      <c r="O955" s="187"/>
    </row>
    <row r="956" spans="13:15" ht="22.5" customHeight="1">
      <c r="M956" s="374"/>
      <c r="N956" s="187"/>
      <c r="O956" s="187"/>
    </row>
    <row r="957" spans="13:15" ht="22.5" customHeight="1">
      <c r="M957" s="374"/>
      <c r="N957" s="187"/>
      <c r="O957" s="187"/>
    </row>
    <row r="958" spans="13:15" ht="22.5" customHeight="1">
      <c r="M958" s="374"/>
      <c r="N958" s="187"/>
      <c r="O958" s="187"/>
    </row>
    <row r="959" spans="13:15" ht="22.5" customHeight="1">
      <c r="M959" s="374"/>
      <c r="N959" s="187"/>
      <c r="O959" s="187"/>
    </row>
  </sheetData>
  <mergeCells count="112">
    <mergeCell ref="L117:L118"/>
    <mergeCell ref="I517:J517"/>
    <mergeCell ref="K517:L517"/>
    <mergeCell ref="I626:L626"/>
    <mergeCell ref="I545:L545"/>
    <mergeCell ref="I547:L547"/>
    <mergeCell ref="I549:L549"/>
    <mergeCell ref="I550:L550"/>
    <mergeCell ref="I552:L552"/>
    <mergeCell ref="I554:L554"/>
    <mergeCell ref="I555:L555"/>
    <mergeCell ref="I557:L557"/>
    <mergeCell ref="I558:L558"/>
    <mergeCell ref="I567:L567"/>
    <mergeCell ref="I566:L566"/>
    <mergeCell ref="I565:L565"/>
    <mergeCell ref="I569:L569"/>
    <mergeCell ref="I513:L513"/>
    <mergeCell ref="I514:L514"/>
    <mergeCell ref="I515:L515"/>
    <mergeCell ref="I525:L525"/>
    <mergeCell ref="I523:L523"/>
    <mergeCell ref="I520:L520"/>
    <mergeCell ref="I518:L518"/>
    <mergeCell ref="I605:L605"/>
    <mergeCell ref="I671:L671"/>
    <mergeCell ref="C70:E71"/>
    <mergeCell ref="A101:H102"/>
    <mergeCell ref="A292:D293"/>
    <mergeCell ref="E292:J293"/>
    <mergeCell ref="A273:D274"/>
    <mergeCell ref="E273:J274"/>
    <mergeCell ref="I184:J184"/>
    <mergeCell ref="A258:D259"/>
    <mergeCell ref="E258:J259"/>
    <mergeCell ref="A117:H118"/>
    <mergeCell ref="I531:L531"/>
    <mergeCell ref="I532:L532"/>
    <mergeCell ref="I533:L533"/>
    <mergeCell ref="I534:L534"/>
    <mergeCell ref="I536:L536"/>
    <mergeCell ref="I537:L537"/>
    <mergeCell ref="I538:L538"/>
    <mergeCell ref="I539:L539"/>
    <mergeCell ref="I540:L540"/>
    <mergeCell ref="I541:L541"/>
    <mergeCell ref="I543:L543"/>
    <mergeCell ref="I576:L576"/>
    <mergeCell ref="I577:L577"/>
    <mergeCell ref="I579:L579"/>
    <mergeCell ref="I580:L580"/>
    <mergeCell ref="I582:L582"/>
    <mergeCell ref="I586:L586"/>
    <mergeCell ref="I588:L588"/>
    <mergeCell ref="I571:L571"/>
    <mergeCell ref="I573:L573"/>
    <mergeCell ref="I574:L574"/>
    <mergeCell ref="I590:L590"/>
    <mergeCell ref="I592:L592"/>
    <mergeCell ref="I607:L607"/>
    <mergeCell ref="I609:L609"/>
    <mergeCell ref="I611:L611"/>
    <mergeCell ref="I613:L613"/>
    <mergeCell ref="I615:L615"/>
    <mergeCell ref="I617:L617"/>
    <mergeCell ref="I620:L620"/>
    <mergeCell ref="I599:L599"/>
    <mergeCell ref="I600:L600"/>
    <mergeCell ref="I601:L601"/>
    <mergeCell ref="I603:L603"/>
    <mergeCell ref="I622:L622"/>
    <mergeCell ref="I624:L624"/>
    <mergeCell ref="I633:L633"/>
    <mergeCell ref="I634:L634"/>
    <mergeCell ref="I635:L635"/>
    <mergeCell ref="I637:L637"/>
    <mergeCell ref="I639:L639"/>
    <mergeCell ref="I641:L641"/>
    <mergeCell ref="I644:L644"/>
    <mergeCell ref="I646:L646"/>
    <mergeCell ref="I648:L648"/>
    <mergeCell ref="I649:L649"/>
    <mergeCell ref="I651:L651"/>
    <mergeCell ref="I653:L653"/>
    <mergeCell ref="I655:L655"/>
    <mergeCell ref="I657:L657"/>
    <mergeCell ref="I659:L659"/>
    <mergeCell ref="I667:L667"/>
    <mergeCell ref="I668:L668"/>
    <mergeCell ref="I669:L669"/>
    <mergeCell ref="I710:L710"/>
    <mergeCell ref="I713:L713"/>
    <mergeCell ref="I717:L717"/>
    <mergeCell ref="I719:L719"/>
    <mergeCell ref="I721:L721"/>
    <mergeCell ref="I726:L726"/>
    <mergeCell ref="I728:L728"/>
    <mergeCell ref="I675:L675"/>
    <mergeCell ref="I677:L677"/>
    <mergeCell ref="I679:L679"/>
    <mergeCell ref="I703:L703"/>
    <mergeCell ref="I706:L706"/>
    <mergeCell ref="I729:L729"/>
    <mergeCell ref="I681:L681"/>
    <mergeCell ref="I682:L682"/>
    <mergeCell ref="I685:L685"/>
    <mergeCell ref="I687:L687"/>
    <mergeCell ref="I689:L689"/>
    <mergeCell ref="I691:L691"/>
    <mergeCell ref="I693:L693"/>
    <mergeCell ref="I701:L701"/>
    <mergeCell ref="I702:L702"/>
  </mergeCells>
  <phoneticPr fontId="2" type="noConversion"/>
  <conditionalFormatting sqref="C132:C134">
    <cfRule type="expression" dxfId="16" priority="4" stopIfTrue="1">
      <formula>$P132=1</formula>
    </cfRule>
  </conditionalFormatting>
  <conditionalFormatting sqref="I15:K19 B15:G19">
    <cfRule type="expression" dxfId="15" priority="3" stopIfTrue="1">
      <formula>$O15=1</formula>
    </cfRule>
  </conditionalFormatting>
  <conditionalFormatting sqref="N1:N1048576">
    <cfRule type="cellIs" dxfId="14" priority="1" stopIfTrue="1" operator="equal">
      <formula>0</formula>
    </cfRule>
  </conditionalFormatting>
  <conditionalFormatting sqref="M2:M736">
    <cfRule type="cellIs" dxfId="13" priority="2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51181102362204722" footer="0.51181102362204722"/>
  <pageSetup paperSize="9" orientation="portrait" horizontalDpi="4294967294" r:id="rId1"/>
  <headerFooter alignWithMargins="0"/>
  <rowBreaks count="22" manualBreakCount="22">
    <brk id="33" max="11" man="1"/>
    <brk id="65" max="11" man="1"/>
    <brk id="96" max="11" man="1"/>
    <brk id="130" max="11" man="1"/>
    <brk id="142" max="11" man="1"/>
    <brk id="168" max="11" man="1"/>
    <brk id="187" max="11" man="1"/>
    <brk id="221" max="11" man="1"/>
    <brk id="253" max="11" man="1"/>
    <brk id="287" max="11" man="1"/>
    <brk id="321" max="11" man="1"/>
    <brk id="355" max="11" man="1"/>
    <brk id="389" max="11" man="1"/>
    <brk id="423" max="11" man="1"/>
    <brk id="457" max="11" man="1"/>
    <brk id="491" max="11" man="1"/>
    <brk id="559" max="11" man="1"/>
    <brk id="593" max="11" man="1"/>
    <brk id="627" max="11" man="1"/>
    <brk id="661" max="11" man="1"/>
    <brk id="695" max="11" man="1"/>
    <brk id="729" max="11" man="1"/>
  </row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indexed="41"/>
  </sheetPr>
  <dimension ref="A1:BO386"/>
  <sheetViews>
    <sheetView showGridLines="0" zoomScale="75" workbookViewId="0">
      <selection activeCell="BN7" sqref="BN7"/>
    </sheetView>
  </sheetViews>
  <sheetFormatPr defaultRowHeight="23.25" customHeight="1"/>
  <cols>
    <col min="1" max="1" width="3.85546875" style="1215" customWidth="1"/>
    <col min="2" max="2" width="28.85546875" style="1215" customWidth="1"/>
    <col min="3" max="3" width="25.42578125" style="1215" customWidth="1"/>
    <col min="4" max="5" width="15" style="1215" customWidth="1"/>
    <col min="6" max="6" width="5.28515625" style="375" customWidth="1"/>
    <col min="7" max="7" width="5.28515625" style="31" customWidth="1"/>
    <col min="8" max="8" width="7.42578125" style="31" hidden="1" customWidth="1"/>
    <col min="9" max="13" width="4.42578125" style="31" hidden="1" customWidth="1"/>
    <col min="14" max="18" width="7.42578125" style="741" hidden="1" customWidth="1"/>
    <col min="19" max="20" width="7.42578125" style="1942" hidden="1" customWidth="1"/>
    <col min="21" max="22" width="7.42578125" style="747" hidden="1" customWidth="1"/>
    <col min="23" max="27" width="7.42578125" style="744" hidden="1" customWidth="1"/>
    <col min="28" max="28" width="7.42578125" style="741" hidden="1" customWidth="1"/>
    <col min="29" max="61" width="7.42578125" style="28" hidden="1" customWidth="1"/>
    <col min="62" max="62" width="3.5703125" style="20" customWidth="1"/>
    <col min="63" max="63" width="12.7109375" style="20" customWidth="1"/>
    <col min="64" max="64" width="3.85546875" style="20" customWidth="1"/>
    <col min="65" max="65" width="17.5703125" style="20" customWidth="1"/>
    <col min="66" max="16384" width="9.140625" style="20"/>
  </cols>
  <sheetData>
    <row r="1" spans="1:67" ht="23.25" customHeight="1">
      <c r="F1" s="739">
        <f>MAX(ต1!N1:N750)+1</f>
        <v>25</v>
      </c>
      <c r="G1" s="1934">
        <f>IF(F1&gt;0,SUM(F$1:F1),0)</f>
        <v>25</v>
      </c>
      <c r="S1" s="269"/>
      <c r="T1" s="269"/>
      <c r="U1" s="56"/>
      <c r="V1" s="56"/>
      <c r="AA1" s="745"/>
      <c r="BJ1" s="1"/>
      <c r="BK1" s="293"/>
      <c r="BL1" s="4"/>
      <c r="BM1" s="291"/>
      <c r="BN1" s="1"/>
      <c r="BO1" s="1"/>
    </row>
    <row r="2" spans="1:67" ht="23.25" customHeight="1">
      <c r="F2" s="703"/>
      <c r="G2" s="1934"/>
      <c r="AC2" s="1944"/>
      <c r="AE2" s="1944"/>
      <c r="BJ2" s="1"/>
      <c r="BK2" s="294" t="s">
        <v>982</v>
      </c>
      <c r="BL2" s="1"/>
      <c r="BM2" s="292" t="s">
        <v>771</v>
      </c>
      <c r="BN2" s="1"/>
      <c r="BO2" s="1"/>
    </row>
    <row r="3" spans="1:67" ht="23.25" customHeight="1">
      <c r="A3" s="1216" t="s">
        <v>773</v>
      </c>
      <c r="B3" s="1234"/>
      <c r="C3" s="1234"/>
      <c r="D3" s="1234"/>
      <c r="E3" s="1234"/>
      <c r="F3" s="703"/>
      <c r="G3" s="1934"/>
      <c r="BJ3" s="1"/>
      <c r="BK3" s="293"/>
      <c r="BL3" s="1"/>
      <c r="BM3" s="291"/>
      <c r="BN3" s="1"/>
      <c r="BO3" s="1"/>
    </row>
    <row r="4" spans="1:67" ht="23.25" customHeight="1">
      <c r="A4" s="1216" t="s">
        <v>774</v>
      </c>
      <c r="B4" s="1234"/>
      <c r="C4" s="1234"/>
      <c r="D4" s="1234"/>
      <c r="E4" s="1234"/>
      <c r="F4" s="703"/>
      <c r="G4" s="1934"/>
      <c r="BJ4" s="165"/>
      <c r="BK4" s="165"/>
      <c r="BL4" s="165"/>
      <c r="BM4" s="165"/>
    </row>
    <row r="5" spans="1:67" ht="23.25" customHeight="1">
      <c r="F5" s="703"/>
      <c r="G5" s="1934"/>
    </row>
    <row r="6" spans="1:67" ht="23.25" customHeight="1">
      <c r="A6" s="1215" t="s">
        <v>756</v>
      </c>
      <c r="F6" s="703"/>
      <c r="G6" s="1934"/>
    </row>
    <row r="7" spans="1:67" ht="23.25" customHeight="1">
      <c r="A7" s="1215" t="str">
        <f>IF(X!CJ11=0," ",X!CJ11)</f>
        <v xml:space="preserve">               สถานศึกษาแบ่งโครงสร้างการบริหารงานเป็น    4  ด้าน  ได้แก่   งานบริหารวิชาการ, </v>
      </c>
      <c r="F7" s="703"/>
      <c r="G7" s="1934"/>
    </row>
    <row r="8" spans="1:67" ht="23.25" customHeight="1">
      <c r="A8" s="1215" t="str">
        <f>IF(X!CJ12=0," ",X!CJ12)</f>
        <v xml:space="preserve">งานบริหารงบประมาณ,   งานบริหารงานบุคคล,   งานบริหารทั่วไป   ใช้ระบบคุณภาพของเดมมิ่ง(PDCA) </v>
      </c>
      <c r="F8" s="703"/>
      <c r="G8" s="1934"/>
    </row>
    <row r="9" spans="1:67" ht="23.25" customHeight="1">
      <c r="A9" s="1215" t="str">
        <f>IF(X!CJ13=0," ",X!CJ13)</f>
        <v>ในการบริหารงาน    นอกจากนี้ยังใช้ระบบบริหารงานโรงเรียนเป็นฐาน(SBM)  ให้ทุกภาคส่วน</v>
      </c>
      <c r="F9" s="703"/>
      <c r="G9" s="1934"/>
    </row>
    <row r="10" spans="1:67" ht="23.25" customHeight="1">
      <c r="A10" s="1215" t="str">
        <f>IF(X!CJ14=0," ",X!CJ14)</f>
        <v>มีส่วนร่วมพัฒนาคุณภาพการศึกษา ผู้นำชุมชนมีส่วนร่วมในกาพัฒนาการศึกษาสู่มาตรฐานตามหลักสูตร</v>
      </c>
      <c r="F10" s="703"/>
      <c r="G10" s="1934"/>
    </row>
    <row r="11" spans="1:67" ht="23.25" customHeight="1">
      <c r="A11" s="1215" t="str">
        <f>IF(X!CJ15=0," ",X!CJ15)</f>
        <v>สถานศึกษา</v>
      </c>
      <c r="F11" s="703"/>
      <c r="G11" s="1934"/>
    </row>
    <row r="12" spans="1:67" ht="23.25" customHeight="1">
      <c r="A12" s="1215" t="str">
        <f>IF(X!CJ16=0," ",X!CJ16)</f>
        <v xml:space="preserve"> </v>
      </c>
      <c r="F12" s="703"/>
      <c r="G12" s="1934"/>
    </row>
    <row r="13" spans="1:67" ht="23.25" customHeight="1">
      <c r="A13" s="1215" t="s">
        <v>775</v>
      </c>
      <c r="F13" s="703"/>
      <c r="G13" s="1934"/>
    </row>
    <row r="14" spans="1:67" ht="23.25" customHeight="1">
      <c r="A14" s="1215" t="s">
        <v>409</v>
      </c>
      <c r="F14" s="703"/>
      <c r="G14" s="1934"/>
    </row>
    <row r="15" spans="1:67" ht="23.25" customHeight="1">
      <c r="A15" s="1215" t="str">
        <f>IF(X!CK11=0," ",X!CK11)</f>
        <v>วิชาการนำหน้า พัฒนลิศล้นาตามเกณฑ์ มุ่งเน้นคุณธรรม น้อมนำชุมชน เลิศล้นเทคโนโลยี สุสฺสูสํ ลภเต ปญญํ</v>
      </c>
      <c r="F15" s="703"/>
      <c r="G15" s="1934"/>
    </row>
    <row r="16" spans="1:67" ht="23.25" customHeight="1">
      <c r="A16" s="1215" t="str">
        <f>IF(X!CK12=0," ",X!CK12)</f>
        <v xml:space="preserve">ผู้ตั้งใจศึกษาย่อมได้ปัญญา </v>
      </c>
      <c r="F16" s="703"/>
      <c r="G16" s="1934"/>
    </row>
    <row r="17" spans="1:7" ht="23.25" customHeight="1">
      <c r="A17" s="1215" t="str">
        <f>IF(X!CK13=0," ",X!CK13)</f>
        <v xml:space="preserve"> </v>
      </c>
      <c r="F17" s="703"/>
      <c r="G17" s="1934"/>
    </row>
    <row r="18" spans="1:7" ht="23.25" customHeight="1">
      <c r="A18" s="1215" t="s">
        <v>410</v>
      </c>
      <c r="F18" s="703"/>
      <c r="G18" s="1934"/>
    </row>
    <row r="19" spans="1:7" ht="23.25" customHeight="1">
      <c r="A19" s="1215" t="str">
        <f>IF(X!CL11=0," ",X!CL11)</f>
        <v>1. จัดการศึกษาให้กับนักเรียนตั้งแต่ชั้นอนุบาลถึงมัธยมศึกษาตอนต้น</v>
      </c>
      <c r="F19" s="703"/>
      <c r="G19" s="1934"/>
    </row>
    <row r="20" spans="1:7" ht="23.25" customHeight="1">
      <c r="A20" s="1215" t="str">
        <f>IF(X!CL12=0," ",X!CL12)</f>
        <v>2.ส่งเสริมการศึกษาโดยมุ่งเน้นพัฒนาทักษะทางคณิตศาสตร์และภาษาไทย การอ่านการเขียนที่ถูกต้อง</v>
      </c>
      <c r="F20" s="703"/>
      <c r="G20" s="1934"/>
    </row>
    <row r="21" spans="1:7" ht="23.25" customHeight="1">
      <c r="A21" s="1215" t="str">
        <f>IF(X!CL13=0," ",X!CL13)</f>
        <v>3.พัฒนาแหล่งเรียนรู้ในสถานศึกษาให้เพียงพอในการจัดการเรียนรู้</v>
      </c>
      <c r="F21" s="703"/>
      <c r="G21" s="1934"/>
    </row>
    <row r="22" spans="1:7" ht="23.25" customHeight="1">
      <c r="A22" s="1215" t="str">
        <f>IF(X!CL14=0," ",X!CL14)</f>
        <v>4. ปลูกฝังให้นักเรียนมีคุณธรรม จริยธรรม ค่านิยมอย่างไทยและคุณลักษณะอันพึงประสงค์ มีระเบียบวินัย</v>
      </c>
      <c r="F22" s="703"/>
      <c r="G22" s="1934"/>
    </row>
    <row r="23" spans="1:7" ht="23.25" customHeight="1">
      <c r="F23" s="703"/>
      <c r="G23" s="1934"/>
    </row>
    <row r="24" spans="1:7" ht="23.25" customHeight="1">
      <c r="A24" s="1215" t="s">
        <v>411</v>
      </c>
      <c r="F24" s="703"/>
      <c r="G24" s="1934"/>
    </row>
    <row r="25" spans="1:7" ht="23.25" customHeight="1">
      <c r="A25" s="1215" t="str">
        <f>IF(X!CJ21=0," ",X!CJ21)</f>
        <v xml:space="preserve"> - นักเรียนจบการศึกษาภาคบังคับ</v>
      </c>
      <c r="F25" s="703"/>
      <c r="G25" s="1934"/>
    </row>
    <row r="26" spans="1:7" ht="23.25" customHeight="1">
      <c r="A26" s="1215" t="str">
        <f>IF(X!CJ22=0," ",X!CJ22)</f>
        <v>-นักเรียนมีคุณภาพตามเกณฑ์มาตรฐานทุกกลุ่มสาระการเรียนรู้</v>
      </c>
      <c r="F26" s="703"/>
      <c r="G26" s="1934"/>
    </row>
    <row r="27" spans="1:7" ht="23.25" customHeight="1">
      <c r="A27" s="1215" t="str">
        <f>IF(X!CJ23=0," ",X!CJ23)</f>
        <v>- นักเรียนมีคุณธรรม จริยธรรม มีค่านิยม และคุณลักษณะอันพึงประสงค์</v>
      </c>
      <c r="F27" s="703"/>
      <c r="G27" s="1934"/>
    </row>
    <row r="28" spans="1:7" ht="23.25" customHeight="1">
      <c r="A28" s="1215" t="str">
        <f>IF(X!CL17=0," ",X!CL17)</f>
        <v xml:space="preserve"> </v>
      </c>
      <c r="F28" s="703"/>
      <c r="G28" s="1934"/>
    </row>
    <row r="29" spans="1:7" ht="23.25" customHeight="1">
      <c r="A29" s="1215" t="s">
        <v>412</v>
      </c>
      <c r="G29" s="1934"/>
    </row>
    <row r="30" spans="1:7" ht="23.25" customHeight="1">
      <c r="A30" s="1215" t="str">
        <f>IF(X!CK21=0," ",X!CK21)</f>
        <v xml:space="preserve"> โรงเรียนวัดวังสำโรงได้จัดหาอุปกรณ์กีฬาเพียงพอกับนักเรียนและชุมชนม่ส่วนร่วมในการถ่ายทอดองค์ความ</v>
      </c>
      <c r="G30" s="1934"/>
    </row>
    <row r="31" spans="1:7" ht="23.25" customHeight="1">
      <c r="A31" s="1215" t="str">
        <f>IF(X!CK22=0," ",X!CK22)</f>
        <v>รู้เพื่อเป็นพื้นฐานในการประกอบอาชีพในอนาคตและฝึกให้ผู้เรียนมีความรักในดนตรีและให้ความช่วยเหลือ</v>
      </c>
      <c r="G31" s="1934"/>
    </row>
    <row r="32" spans="1:7" ht="23.25" customHeight="1">
      <c r="A32" s="1215" t="str">
        <f>IF(X!CK23=0," ",X!CK23)</f>
        <v>หน่วยงานอื่น ชุมชนในการจัดกิจกรรมด้านดนตรี</v>
      </c>
      <c r="G32" s="1934"/>
    </row>
    <row r="33" spans="1:7" ht="23.25" customHeight="1">
      <c r="F33" s="703"/>
      <c r="G33" s="1934"/>
    </row>
    <row r="34" spans="1:7" ht="23.25" customHeight="1">
      <c r="A34" s="1234" t="str">
        <f>"- "&amp;G34&amp;" -"</f>
        <v>- 26 -</v>
      </c>
      <c r="B34" s="1234"/>
      <c r="C34" s="1234"/>
      <c r="D34" s="1234"/>
      <c r="E34" s="1234"/>
      <c r="F34" s="703">
        <v>1</v>
      </c>
      <c r="G34" s="1934">
        <f>IF(F34&gt;0,SUM(F$1:F34),0)</f>
        <v>26</v>
      </c>
    </row>
    <row r="35" spans="1:7" ht="23.25" customHeight="1">
      <c r="F35" s="703"/>
      <c r="G35" s="1934"/>
    </row>
    <row r="36" spans="1:7" ht="23.25" customHeight="1">
      <c r="F36" s="703"/>
      <c r="G36" s="1934"/>
    </row>
    <row r="37" spans="1:7" ht="23.25" customHeight="1">
      <c r="A37" s="1215" t="s">
        <v>413</v>
      </c>
      <c r="F37" s="703"/>
      <c r="G37" s="1934"/>
    </row>
    <row r="38" spans="1:7" ht="23.25" customHeight="1">
      <c r="A38" s="1215" t="str">
        <f>IF(X!CL21=0," ",X!CL21)</f>
        <v>ส่งเสริมให้ผู้เรียนทุกช่วงชั้นรักการออมทรัพย์และประหยัดเพื่อให้เป็นผู้ใหญ่ที่มีคุณภาพในการดำเนินชีวิต</v>
      </c>
      <c r="F38" s="703"/>
      <c r="G38" s="1934"/>
    </row>
    <row r="39" spans="1:7" ht="23.25" customHeight="1">
      <c r="A39" s="1215" t="str">
        <f>IF(X!CL22=0," ",X!CL22)</f>
        <v>อย่างพออเพียงโดยร่วมมืออกับธนาคารเพื่อการเกษตรเปิดโรงเรียนธนาคารที่โรงเรียนให้ทุกคนมีเงินฝากและ</v>
      </c>
      <c r="F39" s="703"/>
      <c r="G39" s="1934"/>
    </row>
    <row r="40" spans="1:7" ht="23.25" customHeight="1">
      <c r="A40" s="1215" t="str">
        <f>IF(X!CL23=0," ",X!CL23)</f>
        <v>ให้นักเรียนแกนนำดำเนินกิจกรรมเหมือนธนาคารโดยธนาคารเพื่อการเกษตรและสหกรณ์การเกษตรเป็นพี่เลี้ยง</v>
      </c>
      <c r="F40" s="703"/>
      <c r="G40" s="1934"/>
    </row>
    <row r="41" spans="1:7" ht="23.25" customHeight="1">
      <c r="A41" s="1215" t="str">
        <f>IF(X!CL24=0," ",X!CL24)</f>
        <v>ในการดำเนินงาน</v>
      </c>
      <c r="F41" s="703"/>
      <c r="G41" s="1934"/>
    </row>
    <row r="42" spans="1:7" ht="23.25" customHeight="1">
      <c r="A42" s="1215" t="str">
        <f>IF(X!CJ29=0," ",X!CJ29)</f>
        <v xml:space="preserve"> </v>
      </c>
      <c r="F42" s="703"/>
      <c r="G42" s="1934"/>
    </row>
    <row r="43" spans="1:7" ht="23.25" customHeight="1">
      <c r="A43" s="1215" t="s">
        <v>752</v>
      </c>
      <c r="F43" s="703"/>
      <c r="G43" s="1934"/>
    </row>
    <row r="44" spans="1:7" ht="23.25" customHeight="1">
      <c r="A44" s="1215" t="str">
        <f>IF(X!CJ41=0," ",X!CJ41)</f>
        <v xml:space="preserve">            -  จัดกิจกรรมการเรียนการสอนให้บรรลุจุดมุ่งหมายของหลักสูตรการศึกษาขั้นพื้นฐาน สร้างความ</v>
      </c>
      <c r="F44" s="703"/>
      <c r="G44" s="1934"/>
    </row>
    <row r="45" spans="1:7" ht="23.25" customHeight="1">
      <c r="A45" s="1215" t="str">
        <f>IF(X!CJ42=0," ",X!CJ42)</f>
        <v>เสมอภาค และเน้นพัฒนาทักษาพื้นฐานการเรียนรู้ มุ่งเน้นผู้เรียนเป็นสำคัญ</v>
      </c>
      <c r="F45" s="703"/>
      <c r="G45" s="1934"/>
    </row>
    <row r="46" spans="1:7" ht="23.25" customHeight="1">
      <c r="A46" s="1215" t="str">
        <f>IF(X!CJ43=0," ",X!CJ43)</f>
        <v xml:space="preserve">            -  จัดกิจกรรมเพื่อพัฒนาให้นักเรียนเป็นผู้มีคุณธรรม จริยธรรม  มีสุขภาพที่สมบูรณ์ </v>
      </c>
      <c r="F46" s="703"/>
      <c r="G46" s="1934"/>
    </row>
    <row r="47" spans="1:7" ht="23.25" customHeight="1">
      <c r="A47" s="1215" t="str">
        <f>IF(X!CJ44=0," ",X!CJ44)</f>
        <v xml:space="preserve">            -  จัดกิจกรรมให้ผู้เรียนเห็นคุณค่าด้านศิลปะ  ด้านดนตรีไทย  วัฒนธรรมไทยและสิ่งแวดล้อมเพื่อ </v>
      </c>
      <c r="F47" s="703"/>
      <c r="G47" s="1934"/>
    </row>
    <row r="48" spans="1:7" ht="23.25" customHeight="1">
      <c r="A48" s="1215" t="str">
        <f>IF(X!CJ45=0," ",X!CJ45)</f>
        <v>ให้เป็นคนดีมีปัญญา</v>
      </c>
      <c r="F48" s="703"/>
      <c r="G48" s="1934"/>
    </row>
    <row r="49" spans="1:7" ht="23.25" customHeight="1">
      <c r="A49" s="1215" t="str">
        <f>IF(X!CJ46=0," ",X!CJ46)</f>
        <v xml:space="preserve">           - ส่งเสริมการเรียนรู้ตลอดชีวิต ดำรงตนอยู่ในสังคมอย่างมีความสุข และเสริมสร้างสัมพันธ์อันดี</v>
      </c>
      <c r="F49" s="703"/>
      <c r="G49" s="1934"/>
    </row>
    <row r="50" spans="1:7" ht="23.25" customHeight="1">
      <c r="A50" s="1215" t="str">
        <f>IF(X!CJ47=0," ",X!CJ47)</f>
        <v>กับชุมชน</v>
      </c>
      <c r="F50" s="703"/>
      <c r="G50" s="1934"/>
    </row>
    <row r="51" spans="1:7" ht="23.25" customHeight="1">
      <c r="A51" s="1215" t="str">
        <f>IF(X!CJ48=0," ",X!CJ48)</f>
        <v xml:space="preserve">           - สร้างสภาพแวดล้อมแหล่งเรียนรู้ จัดหาเทคโนโลยี  เพื่อส่งเสริมการเรียนรู้ </v>
      </c>
      <c r="F51" s="703"/>
      <c r="G51" s="1934"/>
    </row>
    <row r="52" spans="1:7" ht="23.25" customHeight="1">
      <c r="A52" s="1215" t="str">
        <f>IF(X!CJ49=0," ",X!CJ49)</f>
        <v xml:space="preserve">           -พัฒนาบุคลากรทางการศึกษาให้มีความรู้ คุณภาพในการจัดกิจกรรมการเรียนรู้ที่เน้นผู้เรียนเป็นสำคัญ</v>
      </c>
      <c r="F52" s="703"/>
      <c r="G52" s="1934"/>
    </row>
    <row r="53" spans="1:7" ht="23.25" customHeight="1">
      <c r="A53" s="1215" t="str">
        <f>IF(X!CJ50=0," ",X!CJ50)</f>
        <v xml:space="preserve"> </v>
      </c>
      <c r="F53" s="703"/>
      <c r="G53" s="1934"/>
    </row>
    <row r="54" spans="1:7" ht="23.25" customHeight="1">
      <c r="A54" s="1215" t="str">
        <f>IF(X!CJ30=0," ",X!CJ30)</f>
        <v xml:space="preserve"> </v>
      </c>
      <c r="F54" s="703"/>
      <c r="G54" s="1934"/>
    </row>
    <row r="55" spans="1:7" ht="23.25" customHeight="1">
      <c r="F55" s="703"/>
      <c r="G55" s="1934"/>
    </row>
    <row r="56" spans="1:7" ht="23.25" customHeight="1">
      <c r="F56" s="703"/>
      <c r="G56" s="1934"/>
    </row>
    <row r="57" spans="1:7" ht="23.25" customHeight="1">
      <c r="F57" s="703"/>
      <c r="G57" s="1934"/>
    </row>
    <row r="58" spans="1:7" ht="23.25" customHeight="1">
      <c r="F58" s="703"/>
      <c r="G58" s="1934"/>
    </row>
    <row r="59" spans="1:7" ht="23.25" customHeight="1">
      <c r="F59" s="703"/>
      <c r="G59" s="1934"/>
    </row>
    <row r="60" spans="1:7" ht="23.25" customHeight="1">
      <c r="A60" s="1215" t="str">
        <f>IF(X!CL25=0," ",X!CL25)</f>
        <v xml:space="preserve"> </v>
      </c>
      <c r="F60" s="703"/>
      <c r="G60" s="1934"/>
    </row>
    <row r="61" spans="1:7" ht="23.25" customHeight="1">
      <c r="A61" s="1215" t="str">
        <f>IF(X!CL26=0," ",X!CL26)</f>
        <v xml:space="preserve"> </v>
      </c>
      <c r="F61" s="703"/>
      <c r="G61" s="1934"/>
    </row>
    <row r="62" spans="1:7" ht="23.25" customHeight="1">
      <c r="A62" s="1215" t="str">
        <f>IF(X!CL27=0," ",X!CL27)</f>
        <v xml:space="preserve"> </v>
      </c>
      <c r="F62" s="703"/>
      <c r="G62" s="1934"/>
    </row>
    <row r="63" spans="1:7" ht="23.25" customHeight="1">
      <c r="A63" s="1215" t="str">
        <f>IF(X!CL28=0," ",X!CL28)</f>
        <v xml:space="preserve"> </v>
      </c>
      <c r="F63" s="703"/>
      <c r="G63" s="1934"/>
    </row>
    <row r="64" spans="1:7" ht="23.25" customHeight="1">
      <c r="A64" s="1215" t="str">
        <f>IF(X!CL29=0," ",X!CL29)</f>
        <v xml:space="preserve"> </v>
      </c>
      <c r="F64" s="703"/>
      <c r="G64" s="1934"/>
    </row>
    <row r="65" spans="1:7" ht="23.25" customHeight="1">
      <c r="A65" s="1215" t="str">
        <f>IF(X!CL30=0," ",X!CL30)</f>
        <v xml:space="preserve"> </v>
      </c>
      <c r="F65" s="703"/>
      <c r="G65" s="1934"/>
    </row>
    <row r="66" spans="1:7" ht="23.25" customHeight="1">
      <c r="F66" s="703"/>
      <c r="G66" s="1934"/>
    </row>
    <row r="67" spans="1:7" ht="23.25" customHeight="1">
      <c r="A67" s="1234" t="str">
        <f>"- "&amp;G67&amp;" -"</f>
        <v>- 0 -</v>
      </c>
      <c r="B67" s="1234"/>
      <c r="C67" s="1234"/>
      <c r="D67" s="1234"/>
      <c r="E67" s="1234"/>
      <c r="F67" s="703"/>
      <c r="G67" s="1934">
        <f>IF(F67&gt;0,SUM(F$1:F67),0)</f>
        <v>0</v>
      </c>
    </row>
    <row r="68" spans="1:7" ht="23.25" customHeight="1">
      <c r="F68" s="703"/>
      <c r="G68" s="1934"/>
    </row>
    <row r="69" spans="1:7" ht="23.25" customHeight="1">
      <c r="F69" s="703"/>
      <c r="G69" s="1934"/>
    </row>
    <row r="70" spans="1:7" ht="23.25" customHeight="1">
      <c r="F70" s="703"/>
      <c r="G70" s="1934"/>
    </row>
    <row r="71" spans="1:7" ht="23.25" customHeight="1">
      <c r="F71" s="703"/>
      <c r="G71" s="1934"/>
    </row>
    <row r="72" spans="1:7" ht="23.25" customHeight="1">
      <c r="F72" s="703"/>
      <c r="G72" s="1934"/>
    </row>
    <row r="73" spans="1:7" ht="23.25" customHeight="1">
      <c r="F73" s="703"/>
      <c r="G73" s="1934"/>
    </row>
    <row r="74" spans="1:7" ht="23.25" customHeight="1">
      <c r="F74" s="703"/>
      <c r="G74" s="1934"/>
    </row>
    <row r="75" spans="1:7" ht="23.25" customHeight="1">
      <c r="F75" s="703"/>
      <c r="G75" s="1934"/>
    </row>
    <row r="76" spans="1:7" ht="23.25" customHeight="1">
      <c r="F76" s="703"/>
      <c r="G76" s="1934"/>
    </row>
    <row r="77" spans="1:7" ht="23.25" customHeight="1">
      <c r="F77" s="703"/>
      <c r="G77" s="1934"/>
    </row>
    <row r="78" spans="1:7" ht="23.25" customHeight="1">
      <c r="F78" s="703"/>
      <c r="G78" s="1934"/>
    </row>
    <row r="79" spans="1:7" ht="23.25" customHeight="1">
      <c r="F79" s="703"/>
      <c r="G79" s="1934"/>
    </row>
    <row r="80" spans="1:7" ht="23.25" customHeight="1">
      <c r="F80" s="703"/>
      <c r="G80" s="1934"/>
    </row>
    <row r="81" spans="1:7" ht="23.25" customHeight="1">
      <c r="A81" s="1215" t="s">
        <v>753</v>
      </c>
      <c r="F81" s="703"/>
      <c r="G81" s="1934"/>
    </row>
    <row r="82" spans="1:7" ht="23.25" customHeight="1">
      <c r="A82" s="1215" t="str">
        <f>IF(X!CL41=0," ","      "&amp;X!CK41&amp;". "&amp;X!CL41)</f>
        <v xml:space="preserve">      กลยุทธ์ที่ 1. พัฒนาคุณภาพและมาตรฐานการศึกษาทุกระดับและความสามารถด้านเทคโนโลยี</v>
      </c>
      <c r="F82" s="703"/>
      <c r="G82" s="1934"/>
    </row>
    <row r="83" spans="1:7" ht="23.25" customHeight="1">
      <c r="A83" s="1215" t="str">
        <f>IF(X!CL42=0," ","      "&amp;X!CK42&amp;". "&amp;X!CL42)</f>
        <v xml:space="preserve">      กลยุทธ์ที่ 2. ปลูกฝังคุณธรรมความเป็นไทยและวิถีชีวิตปรัชญาของเศรษฐกิจพอเพียงสิ่งแวดล้อมและห่างไกลยาเสพติด</v>
      </c>
      <c r="F83" s="703"/>
      <c r="G83" s="1934"/>
    </row>
    <row r="84" spans="1:7" ht="23.25" customHeight="1">
      <c r="A84" s="1215" t="str">
        <f>IF(X!CL43=0," ","      "&amp;X!CK43&amp;". "&amp;X!CL43)</f>
        <v xml:space="preserve">      กลยุทธ์ที่ 3. ขยายโอกาสทางการศึกษาให้ทั่วถึงในการพัฒนาเต็มตามศักยภาพ และลดอัตราการออกกลางคัน</v>
      </c>
      <c r="F84" s="703"/>
      <c r="G84" s="1934"/>
    </row>
    <row r="85" spans="1:7" ht="23.25" customHeight="1">
      <c r="A85" s="1215" t="str">
        <f>IF(X!CL44=0," ","      "&amp;X!CK44&amp;". "&amp;X!CL44)</f>
        <v xml:space="preserve">      กลยุทธ์ที่ 4. พัฒนาครูและบุคลากรทางการศึกษาทั้งระบบ ให้สามารถจัดกิจกรรมการเรียนการสอนได้อย่างมีคุณภาพ</v>
      </c>
      <c r="F85" s="703"/>
      <c r="G85" s="1934"/>
    </row>
    <row r="86" spans="1:7" ht="23.25" customHeight="1">
      <c r="A86" s="1215" t="str">
        <f>IF(X!CL45=0," ","      "&amp;X!CK45&amp;". "&amp;X!CL45)</f>
        <v xml:space="preserve">      กลยุทธ์ที่ 5. พัฒนาประสิทธิภาพการบริหารจัดการตามแนวทางการกระจายอำนาจทางการศึกษา </v>
      </c>
      <c r="F86" s="703"/>
      <c r="G86" s="1934"/>
    </row>
    <row r="87" spans="1:7" ht="23.25" customHeight="1">
      <c r="A87" s="1215" t="str">
        <f>IF(X!CL46=0," ","      "&amp;X!CK46&amp;". "&amp;X!CL46)</f>
        <v xml:space="preserve"> </v>
      </c>
      <c r="F87" s="703"/>
      <c r="G87" s="1934"/>
    </row>
    <row r="88" spans="1:7" ht="23.25" customHeight="1">
      <c r="A88" s="1215" t="str">
        <f>IF(X!CL47=0," ","      "&amp;X!CK47&amp;". "&amp;X!CL47)</f>
        <v xml:space="preserve"> </v>
      </c>
      <c r="F88" s="703"/>
      <c r="G88" s="1934"/>
    </row>
    <row r="89" spans="1:7" ht="23.25" customHeight="1">
      <c r="F89" s="703"/>
      <c r="G89" s="1934"/>
    </row>
    <row r="90" spans="1:7" ht="23.25" customHeight="1">
      <c r="F90" s="703"/>
      <c r="G90" s="1934"/>
    </row>
    <row r="91" spans="1:7" ht="23.25" customHeight="1">
      <c r="F91" s="703"/>
      <c r="G91" s="1934"/>
    </row>
    <row r="92" spans="1:7" ht="23.25" customHeight="1">
      <c r="F92" s="703"/>
      <c r="G92" s="1934"/>
    </row>
    <row r="93" spans="1:7" ht="23.25" customHeight="1">
      <c r="F93" s="703"/>
      <c r="G93" s="1934"/>
    </row>
    <row r="94" spans="1:7" ht="23.25" customHeight="1">
      <c r="F94" s="703"/>
      <c r="G94" s="1934"/>
    </row>
    <row r="95" spans="1:7" ht="23.25" customHeight="1">
      <c r="F95" s="703"/>
      <c r="G95" s="1934"/>
    </row>
    <row r="96" spans="1:7" ht="23.25" customHeight="1">
      <c r="F96" s="703"/>
      <c r="G96" s="1934"/>
    </row>
    <row r="97" spans="1:61" ht="23.25" customHeight="1">
      <c r="F97" s="703"/>
      <c r="G97" s="1934"/>
    </row>
    <row r="98" spans="1:61" ht="23.25" customHeight="1">
      <c r="F98" s="703"/>
      <c r="G98" s="1934"/>
    </row>
    <row r="99" spans="1:61" ht="23.25" customHeight="1">
      <c r="F99" s="703"/>
      <c r="G99" s="1934"/>
    </row>
    <row r="100" spans="1:61" ht="23.25" customHeight="1">
      <c r="A100" s="1234" t="str">
        <f>"- "&amp;G100&amp;" -"</f>
        <v>- 0 -</v>
      </c>
      <c r="B100" s="1234"/>
      <c r="C100" s="1234"/>
      <c r="D100" s="1234"/>
      <c r="E100" s="1234"/>
      <c r="F100" s="703"/>
      <c r="G100" s="1934">
        <f>IF(F100&gt;0,SUM(F$1:F100),0)</f>
        <v>0</v>
      </c>
    </row>
    <row r="101" spans="1:61" ht="23.25" customHeight="1">
      <c r="F101" s="2130"/>
      <c r="G101" s="1940"/>
      <c r="H101" s="716">
        <f>X!CQ3</f>
        <v>100</v>
      </c>
      <c r="I101" s="716" t="str">
        <f>X!CR3</f>
        <v>มฐ.</v>
      </c>
    </row>
    <row r="102" spans="1:61" ht="23.25" customHeight="1">
      <c r="F102" s="703"/>
      <c r="G102" s="1934"/>
      <c r="H102" s="716">
        <f>X!CQ4</f>
        <v>200</v>
      </c>
      <c r="I102" s="716" t="str">
        <f>X!CR4</f>
        <v>จุดเน้น สพฐ.</v>
      </c>
    </row>
    <row r="103" spans="1:61" ht="23.25" customHeight="1">
      <c r="A103" s="1215" t="s">
        <v>754</v>
      </c>
      <c r="F103" s="703"/>
      <c r="G103" s="1934"/>
      <c r="H103" s="716">
        <f>X!CQ5</f>
        <v>300</v>
      </c>
      <c r="I103" s="716" t="str">
        <f>X!CR5</f>
        <v>กลยุทธ์ สพฐ.</v>
      </c>
      <c r="S103" s="427"/>
      <c r="T103" s="427"/>
      <c r="U103" s="746"/>
      <c r="V103" s="746"/>
      <c r="W103" s="743"/>
      <c r="X103" s="743"/>
      <c r="Y103" s="743"/>
      <c r="Z103" s="743"/>
      <c r="AA103" s="743"/>
      <c r="AB103" s="740"/>
    </row>
    <row r="104" spans="1:61" ht="23.25" customHeight="1">
      <c r="A104" s="1215" t="str">
        <f>IF(X!CN35=0," ",X!CN35)</f>
        <v>กลยุทธ์ ที่ 1   สร้างเสริมความเสมอภาคทางการศึกษา</v>
      </c>
      <c r="F104" s="703"/>
      <c r="G104" s="1934"/>
      <c r="H104" s="716">
        <f>X!CQ6</f>
        <v>400</v>
      </c>
      <c r="I104" s="716" t="str">
        <f>X!CR6</f>
        <v>ปฎิรูปการศึกษา</v>
      </c>
      <c r="S104" s="427"/>
      <c r="T104" s="427"/>
      <c r="U104" s="746"/>
      <c r="V104" s="746"/>
      <c r="W104" s="743"/>
      <c r="X104" s="743"/>
      <c r="Y104" s="743"/>
      <c r="Z104" s="743"/>
      <c r="AA104" s="743"/>
      <c r="AB104" s="740"/>
    </row>
    <row r="105" spans="1:61" ht="23.25" customHeight="1">
      <c r="B105" s="1233"/>
      <c r="F105" s="703"/>
      <c r="G105" s="1934"/>
      <c r="H105" s="716">
        <f>X!CQ7</f>
        <v>500</v>
      </c>
      <c r="I105" s="716" t="str">
        <f>X!CR7</f>
        <v>กลยุทธ์ สพป.</v>
      </c>
      <c r="S105" s="427"/>
      <c r="T105" s="427"/>
      <c r="U105" s="746"/>
      <c r="V105" s="746"/>
      <c r="W105" s="743"/>
      <c r="X105" s="743"/>
      <c r="Y105" s="743"/>
      <c r="Z105" s="743"/>
      <c r="AA105" s="743"/>
      <c r="AB105" s="740"/>
      <c r="AU105" s="41" t="s">
        <v>905</v>
      </c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</row>
    <row r="106" spans="1:61" ht="23.25" customHeight="1">
      <c r="A106" s="1268"/>
      <c r="B106" s="1242"/>
      <c r="C106" s="1929"/>
      <c r="D106" s="1929" t="s">
        <v>1244</v>
      </c>
      <c r="E106" s="1242" t="s">
        <v>1250</v>
      </c>
      <c r="F106" s="703"/>
      <c r="G106" s="1934"/>
      <c r="S106" s="1949" t="s">
        <v>1257</v>
      </c>
      <c r="T106" s="1949"/>
      <c r="U106" s="748"/>
      <c r="V106" s="748"/>
      <c r="W106" s="1945"/>
      <c r="X106" s="3320">
        <f>SUM(W109:W329)</f>
        <v>60</v>
      </c>
      <c r="Y106" s="751"/>
      <c r="Z106" s="751"/>
      <c r="AA106" s="1946"/>
      <c r="AB106" s="3321">
        <f>SUM(AA109:AA329)</f>
        <v>6</v>
      </c>
      <c r="AU106" s="147">
        <f t="shared" ref="AU106:BI106" si="0">SUM(AE109:AE329)</f>
        <v>8</v>
      </c>
      <c r="AV106" s="147">
        <f t="shared" si="0"/>
        <v>6</v>
      </c>
      <c r="AW106" s="147">
        <f t="shared" si="0"/>
        <v>10</v>
      </c>
      <c r="AX106" s="147">
        <f t="shared" si="0"/>
        <v>11</v>
      </c>
      <c r="AY106" s="147">
        <f t="shared" si="0"/>
        <v>12</v>
      </c>
      <c r="AZ106" s="147">
        <f t="shared" si="0"/>
        <v>10</v>
      </c>
      <c r="BA106" s="147">
        <f t="shared" si="0"/>
        <v>5</v>
      </c>
      <c r="BB106" s="147">
        <f t="shared" si="0"/>
        <v>4</v>
      </c>
      <c r="BC106" s="147">
        <f t="shared" si="0"/>
        <v>5</v>
      </c>
      <c r="BD106" s="147">
        <f t="shared" si="0"/>
        <v>4</v>
      </c>
      <c r="BE106" s="147">
        <f t="shared" si="0"/>
        <v>4</v>
      </c>
      <c r="BF106" s="147">
        <f t="shared" si="0"/>
        <v>1</v>
      </c>
      <c r="BG106" s="147">
        <f t="shared" si="0"/>
        <v>4</v>
      </c>
      <c r="BH106" s="147">
        <f t="shared" si="0"/>
        <v>1</v>
      </c>
      <c r="BI106" s="147">
        <f t="shared" si="0"/>
        <v>3</v>
      </c>
    </row>
    <row r="107" spans="1:61" ht="23.25" customHeight="1">
      <c r="A107" s="1270" t="s">
        <v>1251</v>
      </c>
      <c r="B107" s="1360" t="s">
        <v>299</v>
      </c>
      <c r="C107" s="1964" t="s">
        <v>1243</v>
      </c>
      <c r="D107" s="1964" t="s">
        <v>300</v>
      </c>
      <c r="E107" s="1360" t="s">
        <v>1887</v>
      </c>
      <c r="F107" s="703"/>
      <c r="G107" s="1934"/>
      <c r="H107" s="1935" t="s">
        <v>1245</v>
      </c>
      <c r="I107" s="1936" t="s">
        <v>1246</v>
      </c>
      <c r="J107" s="1937"/>
      <c r="K107" s="1937"/>
      <c r="L107" s="1937"/>
      <c r="M107" s="1937"/>
      <c r="S107" s="1949"/>
      <c r="T107" s="1949"/>
      <c r="U107" s="748"/>
      <c r="V107" s="748"/>
      <c r="W107" s="748"/>
      <c r="X107" s="749"/>
      <c r="Y107" s="752"/>
      <c r="Z107" s="752"/>
      <c r="AA107" s="751"/>
      <c r="AB107" s="752"/>
      <c r="AE107" s="140" t="s">
        <v>228</v>
      </c>
      <c r="AF107" s="1948"/>
      <c r="AG107" s="1948"/>
      <c r="AH107" s="1948"/>
      <c r="AI107" s="1948"/>
      <c r="AJ107" s="1948"/>
      <c r="AK107" s="1948"/>
      <c r="AL107" s="1948"/>
      <c r="AM107" s="1948"/>
      <c r="AN107" s="1948"/>
      <c r="AO107" s="1948"/>
      <c r="AP107" s="1948"/>
      <c r="AQ107" s="1948"/>
      <c r="AR107" s="1948"/>
      <c r="AS107" s="1948"/>
      <c r="AU107" s="147">
        <v>1</v>
      </c>
      <c r="AV107" s="147">
        <v>2</v>
      </c>
      <c r="AW107" s="147">
        <v>3</v>
      </c>
      <c r="AX107" s="147">
        <v>4</v>
      </c>
      <c r="AY107" s="147">
        <v>5</v>
      </c>
      <c r="AZ107" s="147">
        <v>6</v>
      </c>
      <c r="BA107" s="147">
        <v>7</v>
      </c>
      <c r="BB107" s="147">
        <v>8</v>
      </c>
      <c r="BC107" s="147">
        <v>9</v>
      </c>
      <c r="BD107" s="147">
        <v>10</v>
      </c>
      <c r="BE107" s="147">
        <v>11</v>
      </c>
      <c r="BF107" s="147">
        <v>12</v>
      </c>
      <c r="BG107" s="147">
        <v>13</v>
      </c>
      <c r="BH107" s="147">
        <v>14</v>
      </c>
      <c r="BI107" s="147">
        <v>15</v>
      </c>
    </row>
    <row r="108" spans="1:61" ht="23.25" customHeight="1">
      <c r="A108" s="1278"/>
      <c r="B108" s="1247"/>
      <c r="C108" s="1930"/>
      <c r="D108" s="1930" t="s">
        <v>891</v>
      </c>
      <c r="E108" s="1360" t="s">
        <v>301</v>
      </c>
      <c r="F108" s="703"/>
      <c r="G108" s="1934"/>
      <c r="H108" s="1938" t="s">
        <v>1253</v>
      </c>
      <c r="I108" s="1938" t="s">
        <v>2256</v>
      </c>
      <c r="J108" s="1938" t="s">
        <v>2256</v>
      </c>
      <c r="K108" s="1938" t="s">
        <v>2256</v>
      </c>
      <c r="L108" s="1938" t="s">
        <v>2256</v>
      </c>
      <c r="M108" s="1938" t="s">
        <v>2256</v>
      </c>
      <c r="S108" s="1949"/>
      <c r="T108" s="1949"/>
      <c r="U108" s="748"/>
      <c r="V108" s="748"/>
      <c r="W108" s="748"/>
      <c r="X108" s="749"/>
      <c r="Y108" s="752"/>
      <c r="Z108" s="752"/>
      <c r="AA108" s="751"/>
      <c r="AB108" s="752"/>
      <c r="AE108" s="1948">
        <v>1</v>
      </c>
      <c r="AF108" s="1948">
        <v>2</v>
      </c>
      <c r="AG108" s="1948">
        <v>3</v>
      </c>
      <c r="AH108" s="1948">
        <v>4</v>
      </c>
      <c r="AI108" s="1948">
        <v>5</v>
      </c>
      <c r="AJ108" s="1948">
        <v>6</v>
      </c>
      <c r="AK108" s="1948">
        <v>7</v>
      </c>
      <c r="AL108" s="1948">
        <v>8</v>
      </c>
      <c r="AM108" s="1948">
        <v>9</v>
      </c>
      <c r="AN108" s="1948">
        <v>10</v>
      </c>
      <c r="AO108" s="1948">
        <v>11</v>
      </c>
      <c r="AP108" s="1948">
        <v>12</v>
      </c>
      <c r="AQ108" s="1948">
        <v>13</v>
      </c>
      <c r="AR108" s="1948">
        <v>14</v>
      </c>
      <c r="AS108" s="1948">
        <v>15</v>
      </c>
      <c r="AU108" s="147"/>
      <c r="AV108" s="147"/>
      <c r="AW108" s="147"/>
      <c r="AX108" s="147"/>
      <c r="AY108" s="147"/>
      <c r="AZ108" s="147"/>
      <c r="BA108" s="147"/>
      <c r="BB108" s="147"/>
      <c r="BC108" s="147"/>
      <c r="BD108" s="147"/>
      <c r="BE108" s="147"/>
      <c r="BF108" s="147"/>
      <c r="BG108" s="147"/>
      <c r="BH108" s="147"/>
      <c r="BI108" s="147"/>
    </row>
    <row r="109" spans="1:61" ht="23.25" customHeight="1">
      <c r="A109" s="1965">
        <f>IF(X!CM11=0," ",X!CM11)</f>
        <v>1</v>
      </c>
      <c r="B109" s="1966" t="str">
        <f>IF(X!CN11=0," ",X!CN11)</f>
        <v>โครงการส่งงเสริมพัฒนาการเรียนรู้</v>
      </c>
      <c r="C109" s="1966" t="str">
        <f>IF(X!CO11=0," ",X!CO11)</f>
        <v>เพื่อให้นักเรียนมีทักษะการคิด</v>
      </c>
      <c r="D109" s="1971" t="str">
        <f>IF(X!CP11=0," ",X!CP11)</f>
        <v>ร้อยละ 80</v>
      </c>
      <c r="E109" s="1966" t="str">
        <f>IF(H109=0," ",O109)</f>
        <v>มฐ.</v>
      </c>
      <c r="F109" s="703"/>
      <c r="G109" s="1934"/>
      <c r="H109" s="716">
        <f>X!CQ11</f>
        <v>100</v>
      </c>
      <c r="I109" s="716">
        <f>X!CR11</f>
        <v>3</v>
      </c>
      <c r="J109" s="716">
        <f>X!CS11</f>
        <v>4</v>
      </c>
      <c r="K109" s="716">
        <f>X!CT11</f>
        <v>5</v>
      </c>
      <c r="L109" s="716">
        <f>X!CU11</f>
        <v>6</v>
      </c>
      <c r="M109" s="716">
        <f>X!CV11</f>
        <v>0</v>
      </c>
      <c r="N109" s="187">
        <f>INT(H109/10)*10</f>
        <v>100</v>
      </c>
      <c r="O109" s="187" t="str">
        <f>IF(N109=0," ",LOOKUP(N109,H$101:H$105,I$101:I$105))</f>
        <v>มฐ.</v>
      </c>
      <c r="P109" s="187" t="str">
        <f>IF(M109&gt;0,I109&amp;","&amp;J109&amp;","&amp;K109&amp;","&amp;L109&amp;","&amp;M109,IF(L109&gt;0,I109&amp;","&amp;J109&amp;","&amp;K109&amp;","&amp;L109,IF(K109&gt;0,I109&amp;","&amp;J109&amp;","&amp;K109,IF(J109&gt;0,I109&amp;","&amp;J109,IF(I109&gt;0,I109," ")))))</f>
        <v>3,4,5,6</v>
      </c>
      <c r="Q109" s="187">
        <f>H109-N109</f>
        <v>0</v>
      </c>
      <c r="R109" s="187" t="str">
        <f>IF(N109=0," ",IF(N109=100,"ข้อที่ "&amp;P109,"ข้อที่ "&amp;Q109))</f>
        <v>ข้อที่ 3,4,5,6</v>
      </c>
      <c r="S109" s="742" t="str">
        <f>IF(X!CX11=0,0,X!CX11)</f>
        <v xml:space="preserve"> หน่วยงานอื่นให้การสนับสนุนกิจกรรมและทุกส่วนให้ความร่วม</v>
      </c>
      <c r="T109" s="742">
        <f>IF(X!CY11=0,0,X!CY11)</f>
        <v>0</v>
      </c>
      <c r="U109" s="748">
        <f>IF(W109&gt;0,1,0)</f>
        <v>1</v>
      </c>
      <c r="V109" s="748">
        <f>IF(U109&gt;0,SUM(U$109:U109),0)</f>
        <v>1</v>
      </c>
      <c r="W109" s="748">
        <f>IF(S109&lt;&gt;0,1,0)</f>
        <v>1</v>
      </c>
      <c r="X109" s="750">
        <f>IF(W109&gt;0,SUM(W$109:W109),X108+0.001)</f>
        <v>1</v>
      </c>
      <c r="Y109" s="751">
        <f>IF(AA109&gt;0,1,0)</f>
        <v>0</v>
      </c>
      <c r="Z109" s="751">
        <f>IF(Y109&gt;0,SUM(Y$109:Y109),0)</f>
        <v>0</v>
      </c>
      <c r="AA109" s="751">
        <f>IF(T109&lt;&gt;0,1,0)</f>
        <v>0</v>
      </c>
      <c r="AB109" s="753">
        <f>IF(AA109&gt;0,SUM(AA$109:AA109),AB108+0.001)</f>
        <v>1E-3</v>
      </c>
      <c r="AD109" s="28" t="str">
        <f>IF(H109=0,0,B109&amp;B110&amp;B111)</f>
        <v xml:space="preserve">โครงการส่งงเสริมพัฒนาการเรียนรู้วิทยาศาสตร์ </v>
      </c>
      <c r="AE109" s="28">
        <f t="shared" ref="AE109:AS109" si="1">IF($H109=0,0,IF(OR($I109=AE$108,OR($J109=AE$108,OR($K109=AE$108,OR($L109=AE$108,$M109=AE$108)))),1,0))</f>
        <v>0</v>
      </c>
      <c r="AF109" s="28">
        <f t="shared" si="1"/>
        <v>0</v>
      </c>
      <c r="AG109" s="28">
        <f t="shared" si="1"/>
        <v>1</v>
      </c>
      <c r="AH109" s="28">
        <f t="shared" si="1"/>
        <v>1</v>
      </c>
      <c r="AI109" s="28">
        <f t="shared" si="1"/>
        <v>1</v>
      </c>
      <c r="AJ109" s="28">
        <f t="shared" si="1"/>
        <v>1</v>
      </c>
      <c r="AK109" s="28">
        <f t="shared" si="1"/>
        <v>0</v>
      </c>
      <c r="AL109" s="28">
        <f t="shared" si="1"/>
        <v>0</v>
      </c>
      <c r="AM109" s="28">
        <f t="shared" si="1"/>
        <v>0</v>
      </c>
      <c r="AN109" s="28">
        <f t="shared" si="1"/>
        <v>0</v>
      </c>
      <c r="AO109" s="28">
        <f t="shared" si="1"/>
        <v>0</v>
      </c>
      <c r="AP109" s="28">
        <f t="shared" si="1"/>
        <v>0</v>
      </c>
      <c r="AQ109" s="28">
        <f t="shared" si="1"/>
        <v>0</v>
      </c>
      <c r="AR109" s="28">
        <f t="shared" si="1"/>
        <v>0</v>
      </c>
      <c r="AS109" s="28">
        <f t="shared" si="1"/>
        <v>0</v>
      </c>
      <c r="AU109" s="1947">
        <f>IF(AE109&gt;0,SUM(AE$109:AE109),AU108+0.001)</f>
        <v>1E-3</v>
      </c>
      <c r="AV109" s="1947">
        <f>IF(AF109&gt;0,SUM(AF$109:AF109),AV108+0.001)</f>
        <v>1E-3</v>
      </c>
      <c r="AW109" s="1947">
        <f>IF(AG109&gt;0,SUM(AG$109:AG109),AW108+0.001)</f>
        <v>1</v>
      </c>
      <c r="AX109" s="1947">
        <f>IF(AH109&gt;0,SUM(AH$109:AH109),AX108+0.001)</f>
        <v>1</v>
      </c>
      <c r="AY109" s="1947">
        <f>IF(AI109&gt;0,SUM(AI$109:AI109),AY108+0.001)</f>
        <v>1</v>
      </c>
      <c r="AZ109" s="1947">
        <f>IF(AJ109&gt;0,SUM(AJ$109:AJ109),AZ108+0.001)</f>
        <v>1</v>
      </c>
      <c r="BA109" s="1947">
        <f>IF(AK109&gt;0,SUM(AK$109:AK109),BA108+0.001)</f>
        <v>1E-3</v>
      </c>
      <c r="BB109" s="1947">
        <f>IF(AL109&gt;0,SUM(AL$109:AL109),BB108+0.001)</f>
        <v>1E-3</v>
      </c>
      <c r="BC109" s="1947">
        <f>IF(AM109&gt;0,SUM(AM$109:AM109),BC108+0.001)</f>
        <v>1E-3</v>
      </c>
      <c r="BD109" s="1947">
        <f>IF(AN109&gt;0,SUM(AN$109:AN109),BD108+0.001)</f>
        <v>1E-3</v>
      </c>
      <c r="BE109" s="1947">
        <f>IF(AO109&gt;0,SUM(AO$109:AO109),BE108+0.001)</f>
        <v>1E-3</v>
      </c>
      <c r="BF109" s="1947">
        <f>IF(AP109&gt;0,SUM(AP$109:AP109),BF108+0.001)</f>
        <v>1E-3</v>
      </c>
      <c r="BG109" s="1947">
        <f>IF(AQ109&gt;0,SUM(AQ$109:AQ109),BG108+0.001)</f>
        <v>1E-3</v>
      </c>
      <c r="BH109" s="1947">
        <f>IF(AR109&gt;0,SUM(AR$109:AR109),BH108+0.001)</f>
        <v>1E-3</v>
      </c>
      <c r="BI109" s="1947">
        <f>IF(AS109&gt;0,SUM(AS$109:AS109),BI108+0.001)</f>
        <v>1E-3</v>
      </c>
    </row>
    <row r="110" spans="1:61" ht="23.25" customHeight="1">
      <c r="A110" s="1968" t="str">
        <f>IF(X!CM12=0," ",X!CM12)</f>
        <v xml:space="preserve"> </v>
      </c>
      <c r="B110" s="1969" t="str">
        <f>IF(X!CN12=0," ",X!CN12)</f>
        <v>วิทยาศาสตร์</v>
      </c>
      <c r="C110" s="1969" t="str">
        <f>IF(X!CO12=0," ",X!CO12)</f>
        <v xml:space="preserve"> </v>
      </c>
      <c r="D110" s="1972" t="str">
        <f>IF(X!CP12=0," ",X!CP12)</f>
        <v xml:space="preserve"> </v>
      </c>
      <c r="E110" s="1227" t="str">
        <f>IF(H109=0," ",R109)</f>
        <v>ข้อที่ 3,4,5,6</v>
      </c>
      <c r="F110" s="703"/>
      <c r="G110" s="1934"/>
      <c r="H110" s="716"/>
      <c r="I110" s="716"/>
      <c r="J110" s="716"/>
      <c r="K110" s="716"/>
      <c r="L110" s="716"/>
      <c r="M110" s="716"/>
      <c r="N110" s="187"/>
      <c r="O110" s="187"/>
      <c r="P110" s="187"/>
      <c r="Q110" s="187"/>
      <c r="R110" s="187"/>
      <c r="S110" s="742" t="str">
        <f>IF(X!CX12=0,0,X!CX12)</f>
        <v>มือ</v>
      </c>
      <c r="T110" s="742">
        <f>IF(X!CY12=0,0,X!CY12)</f>
        <v>0</v>
      </c>
      <c r="U110" s="748">
        <v>0</v>
      </c>
      <c r="V110" s="748">
        <f>IF(U110&gt;0,SUM(U$109:U110),0)</f>
        <v>0</v>
      </c>
      <c r="W110" s="748">
        <f>IF(S109&lt;&gt;0,1,0)</f>
        <v>1</v>
      </c>
      <c r="X110" s="750">
        <f>IF(W110&gt;0,SUM(W$109:W110),X109+0.001)</f>
        <v>2</v>
      </c>
      <c r="Y110" s="751">
        <v>0</v>
      </c>
      <c r="Z110" s="751">
        <f>IF(Y110&gt;0,SUM(Y$109:Y110),0)</f>
        <v>0</v>
      </c>
      <c r="AA110" s="751">
        <f>IF(T109&lt;&gt;0,1,0)</f>
        <v>0</v>
      </c>
      <c r="AB110" s="753">
        <f>IF(AA110&gt;0,SUM(AA$109:AA110),AB109+0.001)</f>
        <v>2E-3</v>
      </c>
      <c r="AU110" s="1947">
        <f>IF(AE110&gt;0,SUM(AE$109:AE110),AU109+0.001)</f>
        <v>2E-3</v>
      </c>
      <c r="AV110" s="1947">
        <f>IF(AF110&gt;0,SUM(AF$109:AF110),AV109+0.001)</f>
        <v>2E-3</v>
      </c>
      <c r="AW110" s="1947">
        <f>IF(AG110&gt;0,SUM(AG$109:AG110),AW109+0.001)</f>
        <v>1.0009999999999999</v>
      </c>
      <c r="AX110" s="1947">
        <f>IF(AH110&gt;0,SUM(AH$109:AH110),AX109+0.001)</f>
        <v>1.0009999999999999</v>
      </c>
      <c r="AY110" s="1947">
        <f>IF(AI110&gt;0,SUM(AI$109:AI110),AY109+0.001)</f>
        <v>1.0009999999999999</v>
      </c>
      <c r="AZ110" s="1947">
        <f>IF(AJ110&gt;0,SUM(AJ$109:AJ110),AZ109+0.001)</f>
        <v>1.0009999999999999</v>
      </c>
      <c r="BA110" s="1947">
        <f>IF(AK110&gt;0,SUM(AK$109:AK110),BA109+0.001)</f>
        <v>2E-3</v>
      </c>
      <c r="BB110" s="1947">
        <f>IF(AL110&gt;0,SUM(AL$109:AL110),BB109+0.001)</f>
        <v>2E-3</v>
      </c>
      <c r="BC110" s="1947">
        <f>IF(AM110&gt;0,SUM(AM$109:AM110),BC109+0.001)</f>
        <v>2E-3</v>
      </c>
      <c r="BD110" s="1947">
        <f>IF(AN110&gt;0,SUM(AN$109:AN110),BD109+0.001)</f>
        <v>2E-3</v>
      </c>
      <c r="BE110" s="1947">
        <f>IF(AO110&gt;0,SUM(AO$109:AO110),BE109+0.001)</f>
        <v>2E-3</v>
      </c>
      <c r="BF110" s="1947">
        <f>IF(AP110&gt;0,SUM(AP$109:AP110),BF109+0.001)</f>
        <v>2E-3</v>
      </c>
      <c r="BG110" s="1947">
        <f>IF(AQ110&gt;0,SUM(AQ$109:AQ110),BG109+0.001)</f>
        <v>2E-3</v>
      </c>
      <c r="BH110" s="1947">
        <f>IF(AR110&gt;0,SUM(AR$109:AR110),BH109+0.001)</f>
        <v>2E-3</v>
      </c>
      <c r="BI110" s="1947">
        <f>IF(AS110&gt;0,SUM(AS$109:AS110),BI109+0.001)</f>
        <v>2E-3</v>
      </c>
    </row>
    <row r="111" spans="1:61" ht="23.25" customHeight="1">
      <c r="A111" s="1968" t="str">
        <f>IF(X!CM13=0," ",X!CM13)</f>
        <v xml:space="preserve"> </v>
      </c>
      <c r="B111" s="1969" t="str">
        <f>IF(X!CN13=0," ",X!CN13)</f>
        <v xml:space="preserve"> </v>
      </c>
      <c r="C111" s="1969" t="str">
        <f>IF(X!CO13=0," ",X!CO13)</f>
        <v xml:space="preserve"> </v>
      </c>
      <c r="D111" s="1972" t="str">
        <f>IF(X!CP13=0," ",X!CP13)</f>
        <v xml:space="preserve"> </v>
      </c>
      <c r="E111" s="1227" t="s">
        <v>2123</v>
      </c>
      <c r="F111" s="703"/>
      <c r="G111" s="1934"/>
      <c r="H111" s="716"/>
      <c r="I111" s="716"/>
      <c r="J111" s="716"/>
      <c r="K111" s="716"/>
      <c r="L111" s="716"/>
      <c r="M111" s="716"/>
      <c r="N111" s="187"/>
      <c r="O111" s="187"/>
      <c r="P111" s="187"/>
      <c r="Q111" s="187"/>
      <c r="R111" s="187"/>
      <c r="S111" s="742">
        <f>IF(X!CX13=0,0,X!CX13)</f>
        <v>0</v>
      </c>
      <c r="T111" s="742">
        <f>IF(X!CY13=0,0,X!CY13)</f>
        <v>0</v>
      </c>
      <c r="U111" s="748">
        <v>0</v>
      </c>
      <c r="V111" s="748">
        <f>IF(U111&gt;0,SUM(U$109:U111),0)</f>
        <v>0</v>
      </c>
      <c r="W111" s="748">
        <f>IF(S109&lt;&gt;0,1,0)</f>
        <v>1</v>
      </c>
      <c r="X111" s="750">
        <f>IF(W111&gt;0,SUM(W$109:W111),X110+0.001)</f>
        <v>3</v>
      </c>
      <c r="Y111" s="751">
        <v>0</v>
      </c>
      <c r="Z111" s="751">
        <f>IF(Y111&gt;0,SUM(Y$109:Y111),0)</f>
        <v>0</v>
      </c>
      <c r="AA111" s="751">
        <f>IF(T109&lt;&gt;0,1,0)</f>
        <v>0</v>
      </c>
      <c r="AB111" s="753">
        <f>IF(AA111&gt;0,SUM(AA$109:AA111),AB110+0.001)</f>
        <v>3.0000000000000001E-3</v>
      </c>
      <c r="AU111" s="1947">
        <f>IF(AE111&gt;0,SUM(AE$109:AE111),AU110+0.001)</f>
        <v>3.0000000000000001E-3</v>
      </c>
      <c r="AV111" s="1947">
        <f>IF(AF111&gt;0,SUM(AF$109:AF111),AV110+0.001)</f>
        <v>3.0000000000000001E-3</v>
      </c>
      <c r="AW111" s="1947">
        <f>IF(AG111&gt;0,SUM(AG$109:AG111),AW110+0.001)</f>
        <v>1.0019999999999998</v>
      </c>
      <c r="AX111" s="1947">
        <f>IF(AH111&gt;0,SUM(AH$109:AH111),AX110+0.001)</f>
        <v>1.0019999999999998</v>
      </c>
      <c r="AY111" s="1947">
        <f>IF(AI111&gt;0,SUM(AI$109:AI111),AY110+0.001)</f>
        <v>1.0019999999999998</v>
      </c>
      <c r="AZ111" s="1947">
        <f>IF(AJ111&gt;0,SUM(AJ$109:AJ111),AZ110+0.001)</f>
        <v>1.0019999999999998</v>
      </c>
      <c r="BA111" s="1947">
        <f>IF(AK111&gt;0,SUM(AK$109:AK111),BA110+0.001)</f>
        <v>3.0000000000000001E-3</v>
      </c>
      <c r="BB111" s="1947">
        <f>IF(AL111&gt;0,SUM(AL$109:AL111),BB110+0.001)</f>
        <v>3.0000000000000001E-3</v>
      </c>
      <c r="BC111" s="1947">
        <f>IF(AM111&gt;0,SUM(AM$109:AM111),BC110+0.001)</f>
        <v>3.0000000000000001E-3</v>
      </c>
      <c r="BD111" s="1947">
        <f>IF(AN111&gt;0,SUM(AN$109:AN111),BD110+0.001)</f>
        <v>3.0000000000000001E-3</v>
      </c>
      <c r="BE111" s="1947">
        <f>IF(AO111&gt;0,SUM(AO$109:AO111),BE110+0.001)</f>
        <v>3.0000000000000001E-3</v>
      </c>
      <c r="BF111" s="1947">
        <f>IF(AP111&gt;0,SUM(AP$109:AP111),BF110+0.001)</f>
        <v>3.0000000000000001E-3</v>
      </c>
      <c r="BG111" s="1947">
        <f>IF(AQ111&gt;0,SUM(AQ$109:AQ111),BG110+0.001)</f>
        <v>3.0000000000000001E-3</v>
      </c>
      <c r="BH111" s="1947">
        <f>IF(AR111&gt;0,SUM(AR$109:AR111),BH110+0.001)</f>
        <v>3.0000000000000001E-3</v>
      </c>
      <c r="BI111" s="1947">
        <f>IF(AS111&gt;0,SUM(AS$109:AS111),BI110+0.001)</f>
        <v>3.0000000000000001E-3</v>
      </c>
    </row>
    <row r="112" spans="1:61" ht="23.25" customHeight="1">
      <c r="A112" s="1968">
        <f>IF(X!CM14=0," ",X!CM14)</f>
        <v>2</v>
      </c>
      <c r="B112" s="1969" t="str">
        <f>IF(X!CN14=0," ",X!CN14)</f>
        <v>โครงการพัฒนาผู้เรียนให้มีนิสัยรัก</v>
      </c>
      <c r="C112" s="1969" t="str">
        <f>IF(X!CO14=0," ",X!CO14)</f>
        <v>เพื่อให้นักเรียนมีนิสัยรัก</v>
      </c>
      <c r="D112" s="1972" t="str">
        <f>IF(X!CP14=0," ",X!CP14)</f>
        <v>ร้อยละ 80</v>
      </c>
      <c r="E112" s="1969" t="str">
        <f>IF(H112=0," ",O112)</f>
        <v>จุดเน้น สพฐ.</v>
      </c>
      <c r="F112" s="703"/>
      <c r="G112" s="1934"/>
      <c r="H112" s="716">
        <f>X!CQ14</f>
        <v>201</v>
      </c>
      <c r="I112" s="716">
        <f>X!CR14</f>
        <v>4</v>
      </c>
      <c r="J112" s="716">
        <f>X!CS14</f>
        <v>5</v>
      </c>
      <c r="K112" s="716">
        <f>X!CT14</f>
        <v>6</v>
      </c>
      <c r="L112" s="716">
        <f>X!CU14</f>
        <v>0</v>
      </c>
      <c r="M112" s="716">
        <f>X!CV14</f>
        <v>0</v>
      </c>
      <c r="N112" s="187">
        <f>INT(H112/10)*10</f>
        <v>200</v>
      </c>
      <c r="O112" s="187" t="str">
        <f>IF(N112=0," ",LOOKUP(N112,H$101:H$105,I$101:I$105))</f>
        <v>จุดเน้น สพฐ.</v>
      </c>
      <c r="P112" s="187" t="str">
        <f>IF(M112&gt;0,I112&amp;","&amp;J112&amp;","&amp;K112&amp;","&amp;L112&amp;","&amp;M112,IF(L112&gt;0,I112&amp;","&amp;J112&amp;","&amp;K112&amp;","&amp;L112,IF(K112&gt;0,I112&amp;","&amp;J112&amp;","&amp;K112,IF(J112&gt;0,I112&amp;","&amp;J112,IF(I112&gt;0,I112," ")))))</f>
        <v>4,5,6</v>
      </c>
      <c r="Q112" s="187">
        <f>H112-N112</f>
        <v>1</v>
      </c>
      <c r="R112" s="187" t="str">
        <f>IF(N112=0," ",IF(N112=100,"ข้อที่ "&amp;P112,"ข้อที่ "&amp;Q112))</f>
        <v>ข้อที่ 1</v>
      </c>
      <c r="S112" s="742" t="str">
        <f>IF(X!CX14=0,0,X!CX14)</f>
        <v>ห้องสมุดและแหล่งเรียนรู้เอื้อต่อการอ่าน</v>
      </c>
      <c r="T112" s="742">
        <f>IF(X!CY14=0,0,X!CY14)</f>
        <v>0</v>
      </c>
      <c r="U112" s="748">
        <f>IF(W112&gt;0,1,0)</f>
        <v>1</v>
      </c>
      <c r="V112" s="748">
        <f>IF(U112&gt;0,SUM(U$109:U112),0)</f>
        <v>2</v>
      </c>
      <c r="W112" s="748">
        <f>IF(S112&lt;&gt;0,1,0)</f>
        <v>1</v>
      </c>
      <c r="X112" s="750">
        <f>IF(W112&gt;0,SUM(W$109:W112),X111+0.001)</f>
        <v>4</v>
      </c>
      <c r="Y112" s="751">
        <f>IF(AA112&gt;0,1,0)</f>
        <v>0</v>
      </c>
      <c r="Z112" s="751">
        <f>IF(Y112&gt;0,SUM(Y$109:Y112),0)</f>
        <v>0</v>
      </c>
      <c r="AA112" s="751">
        <f>IF(T112&lt;&gt;0,1,0)</f>
        <v>0</v>
      </c>
      <c r="AB112" s="753">
        <f>IF(AA112&gt;0,SUM(AA$109:AA112),AB111+0.001)</f>
        <v>4.0000000000000001E-3</v>
      </c>
      <c r="AD112" s="28" t="str">
        <f>IF(H112=0,0,B112&amp;B113&amp;B114)</f>
        <v xml:space="preserve">โครงการพัฒนาผู้เรียนให้มีนิสัยรักการอ่าน </v>
      </c>
      <c r="AE112" s="28">
        <f t="shared" ref="AE112:AS112" si="2">IF($H112=0,0,IF(OR($I112=AE$108,OR($J112=AE$108,OR($K112=AE$108,OR($L112=AE$108,$M112=AE$108)))),1,0))</f>
        <v>0</v>
      </c>
      <c r="AF112" s="28">
        <f t="shared" si="2"/>
        <v>0</v>
      </c>
      <c r="AG112" s="28">
        <f t="shared" si="2"/>
        <v>0</v>
      </c>
      <c r="AH112" s="28">
        <f t="shared" si="2"/>
        <v>1</v>
      </c>
      <c r="AI112" s="28">
        <f t="shared" si="2"/>
        <v>1</v>
      </c>
      <c r="AJ112" s="28">
        <f t="shared" si="2"/>
        <v>1</v>
      </c>
      <c r="AK112" s="28">
        <f t="shared" si="2"/>
        <v>0</v>
      </c>
      <c r="AL112" s="28">
        <f t="shared" si="2"/>
        <v>0</v>
      </c>
      <c r="AM112" s="28">
        <f t="shared" si="2"/>
        <v>0</v>
      </c>
      <c r="AN112" s="28">
        <f t="shared" si="2"/>
        <v>0</v>
      </c>
      <c r="AO112" s="28">
        <f t="shared" si="2"/>
        <v>0</v>
      </c>
      <c r="AP112" s="28">
        <f t="shared" si="2"/>
        <v>0</v>
      </c>
      <c r="AQ112" s="28">
        <f t="shared" si="2"/>
        <v>0</v>
      </c>
      <c r="AR112" s="28">
        <f t="shared" si="2"/>
        <v>0</v>
      </c>
      <c r="AS112" s="28">
        <f t="shared" si="2"/>
        <v>0</v>
      </c>
      <c r="AU112" s="1947">
        <f>IF(AE112&gt;0,SUM(AE$109:AE112),AU111+0.001)</f>
        <v>4.0000000000000001E-3</v>
      </c>
      <c r="AV112" s="1947">
        <f>IF(AF112&gt;0,SUM(AF$109:AF112),AV111+0.001)</f>
        <v>4.0000000000000001E-3</v>
      </c>
      <c r="AW112" s="1947">
        <f>IF(AG112&gt;0,SUM(AG$109:AG112),AW111+0.001)</f>
        <v>1.0029999999999997</v>
      </c>
      <c r="AX112" s="1947">
        <f>IF(AH112&gt;0,SUM(AH$109:AH112),AX111+0.001)</f>
        <v>2</v>
      </c>
      <c r="AY112" s="1947">
        <f>IF(AI112&gt;0,SUM(AI$109:AI112),AY111+0.001)</f>
        <v>2</v>
      </c>
      <c r="AZ112" s="1947">
        <f>IF(AJ112&gt;0,SUM(AJ$109:AJ112),AZ111+0.001)</f>
        <v>2</v>
      </c>
      <c r="BA112" s="1947">
        <f>IF(AK112&gt;0,SUM(AK$109:AK112),BA111+0.001)</f>
        <v>4.0000000000000001E-3</v>
      </c>
      <c r="BB112" s="1947">
        <f>IF(AL112&gt;0,SUM(AL$109:AL112),BB111+0.001)</f>
        <v>4.0000000000000001E-3</v>
      </c>
      <c r="BC112" s="1947">
        <f>IF(AM112&gt;0,SUM(AM$109:AM112),BC111+0.001)</f>
        <v>4.0000000000000001E-3</v>
      </c>
      <c r="BD112" s="1947">
        <f>IF(AN112&gt;0,SUM(AN$109:AN112),BD111+0.001)</f>
        <v>4.0000000000000001E-3</v>
      </c>
      <c r="BE112" s="1947">
        <f>IF(AO112&gt;0,SUM(AO$109:AO112),BE111+0.001)</f>
        <v>4.0000000000000001E-3</v>
      </c>
      <c r="BF112" s="1947">
        <f>IF(AP112&gt;0,SUM(AP$109:AP112),BF111+0.001)</f>
        <v>4.0000000000000001E-3</v>
      </c>
      <c r="BG112" s="1947">
        <f>IF(AQ112&gt;0,SUM(AQ$109:AQ112),BG111+0.001)</f>
        <v>4.0000000000000001E-3</v>
      </c>
      <c r="BH112" s="1947">
        <f>IF(AR112&gt;0,SUM(AR$109:AR112),BH111+0.001)</f>
        <v>4.0000000000000001E-3</v>
      </c>
      <c r="BI112" s="1947">
        <f>IF(AS112&gt;0,SUM(AS$109:AS112),BI111+0.001)</f>
        <v>4.0000000000000001E-3</v>
      </c>
    </row>
    <row r="113" spans="1:61" ht="23.25" customHeight="1">
      <c r="A113" s="1968" t="str">
        <f>IF(X!CM15=0," ",X!CM15)</f>
        <v xml:space="preserve"> </v>
      </c>
      <c r="B113" s="1969" t="str">
        <f>IF(X!CN15=0," ",X!CN15)</f>
        <v>การอ่าน</v>
      </c>
      <c r="C113" s="1969" t="str">
        <f>IF(X!CO15=0," ",X!CO15)</f>
        <v>การอ่าน</v>
      </c>
      <c r="D113" s="1972" t="str">
        <f>IF(X!CP15=0," ",X!CP15)</f>
        <v xml:space="preserve"> </v>
      </c>
      <c r="E113" s="1227" t="str">
        <f>IF(H112=0," ",R112)</f>
        <v>ข้อที่ 1</v>
      </c>
      <c r="F113" s="703"/>
      <c r="G113" s="1934"/>
      <c r="H113" s="716"/>
      <c r="I113" s="716"/>
      <c r="J113" s="716"/>
      <c r="K113" s="716"/>
      <c r="L113" s="716"/>
      <c r="M113" s="716"/>
      <c r="N113" s="187"/>
      <c r="O113" s="187"/>
      <c r="P113" s="187"/>
      <c r="Q113" s="187"/>
      <c r="R113" s="187"/>
      <c r="S113" s="742">
        <f>IF(X!CX15=0,0,X!CX15)</f>
        <v>0</v>
      </c>
      <c r="T113" s="742">
        <f>IF(X!CY15=0,0,X!CY15)</f>
        <v>0</v>
      </c>
      <c r="U113" s="748">
        <v>0</v>
      </c>
      <c r="V113" s="748">
        <f>IF(U113&gt;0,SUM(U$109:U113),0)</f>
        <v>0</v>
      </c>
      <c r="W113" s="748">
        <f>IF(S112&lt;&gt;0,1,0)</f>
        <v>1</v>
      </c>
      <c r="X113" s="750">
        <f>IF(W113&gt;0,SUM(W$109:W113),X112+0.001)</f>
        <v>5</v>
      </c>
      <c r="Y113" s="751">
        <v>0</v>
      </c>
      <c r="Z113" s="751">
        <f>IF(Y113&gt;0,SUM(Y$109:Y113),0)</f>
        <v>0</v>
      </c>
      <c r="AA113" s="751">
        <f>IF(T112&lt;&gt;0,1,0)</f>
        <v>0</v>
      </c>
      <c r="AB113" s="753">
        <f>IF(AA113&gt;0,SUM(AA$109:AA113),AB112+0.001)</f>
        <v>5.0000000000000001E-3</v>
      </c>
      <c r="AU113" s="1947">
        <f>IF(AE113&gt;0,SUM(AE$109:AE113),AU112+0.001)</f>
        <v>5.0000000000000001E-3</v>
      </c>
      <c r="AV113" s="1947">
        <f>IF(AF113&gt;0,SUM(AF$109:AF113),AV112+0.001)</f>
        <v>5.0000000000000001E-3</v>
      </c>
      <c r="AW113" s="1947">
        <f>IF(AG113&gt;0,SUM(AG$109:AG113),AW112+0.001)</f>
        <v>1.0039999999999996</v>
      </c>
      <c r="AX113" s="1947">
        <f>IF(AH113&gt;0,SUM(AH$109:AH113),AX112+0.001)</f>
        <v>2.0009999999999999</v>
      </c>
      <c r="AY113" s="1947">
        <f>IF(AI113&gt;0,SUM(AI$109:AI113),AY112+0.001)</f>
        <v>2.0009999999999999</v>
      </c>
      <c r="AZ113" s="1947">
        <f>IF(AJ113&gt;0,SUM(AJ$109:AJ113),AZ112+0.001)</f>
        <v>2.0009999999999999</v>
      </c>
      <c r="BA113" s="1947">
        <f>IF(AK113&gt;0,SUM(AK$109:AK113),BA112+0.001)</f>
        <v>5.0000000000000001E-3</v>
      </c>
      <c r="BB113" s="1947">
        <f>IF(AL113&gt;0,SUM(AL$109:AL113),BB112+0.001)</f>
        <v>5.0000000000000001E-3</v>
      </c>
      <c r="BC113" s="1947">
        <f>IF(AM113&gt;0,SUM(AM$109:AM113),BC112+0.001)</f>
        <v>5.0000000000000001E-3</v>
      </c>
      <c r="BD113" s="1947">
        <f>IF(AN113&gt;0,SUM(AN$109:AN113),BD112+0.001)</f>
        <v>5.0000000000000001E-3</v>
      </c>
      <c r="BE113" s="1947">
        <f>IF(AO113&gt;0,SUM(AO$109:AO113),BE112+0.001)</f>
        <v>5.0000000000000001E-3</v>
      </c>
      <c r="BF113" s="1947">
        <f>IF(AP113&gt;0,SUM(AP$109:AP113),BF112+0.001)</f>
        <v>5.0000000000000001E-3</v>
      </c>
      <c r="BG113" s="1947">
        <f>IF(AQ113&gt;0,SUM(AQ$109:AQ113),BG112+0.001)</f>
        <v>5.0000000000000001E-3</v>
      </c>
      <c r="BH113" s="1947">
        <f>IF(AR113&gt;0,SUM(AR$109:AR113),BH112+0.001)</f>
        <v>5.0000000000000001E-3</v>
      </c>
      <c r="BI113" s="1947">
        <f>IF(AS113&gt;0,SUM(AS$109:AS113),BI112+0.001)</f>
        <v>5.0000000000000001E-3</v>
      </c>
    </row>
    <row r="114" spans="1:61" ht="23.25" customHeight="1">
      <c r="A114" s="1968" t="str">
        <f>IF(X!CM16=0," ",X!CM16)</f>
        <v xml:space="preserve"> </v>
      </c>
      <c r="B114" s="1969" t="str">
        <f>IF(X!CN16=0," ",X!CN16)</f>
        <v xml:space="preserve"> </v>
      </c>
      <c r="C114" s="1969" t="str">
        <f>IF(X!CO16=0," ",X!CO16)</f>
        <v xml:space="preserve"> </v>
      </c>
      <c r="D114" s="1972" t="str">
        <f>IF(X!CP16=0," ",X!CP16)</f>
        <v xml:space="preserve"> </v>
      </c>
      <c r="E114" s="1227" t="s">
        <v>2123</v>
      </c>
      <c r="F114" s="703"/>
      <c r="G114" s="1934"/>
      <c r="H114" s="716"/>
      <c r="I114" s="716"/>
      <c r="J114" s="716"/>
      <c r="K114" s="716"/>
      <c r="L114" s="716"/>
      <c r="M114" s="716"/>
      <c r="N114" s="187"/>
      <c r="O114" s="187"/>
      <c r="P114" s="187"/>
      <c r="Q114" s="187"/>
      <c r="R114" s="187"/>
      <c r="S114" s="742">
        <f>IF(X!CX16=0,0,X!CX16)</f>
        <v>0</v>
      </c>
      <c r="T114" s="742">
        <f>IF(X!CY16=0,0,X!CY16)</f>
        <v>0</v>
      </c>
      <c r="U114" s="748">
        <v>0</v>
      </c>
      <c r="V114" s="748">
        <f>IF(U114&gt;0,SUM(U$109:U114),0)</f>
        <v>0</v>
      </c>
      <c r="W114" s="748">
        <f>IF(S112&lt;&gt;0,1,0)</f>
        <v>1</v>
      </c>
      <c r="X114" s="750">
        <f>IF(W114&gt;0,SUM(W$109:W114),X113+0.001)</f>
        <v>6</v>
      </c>
      <c r="Y114" s="751">
        <v>0</v>
      </c>
      <c r="Z114" s="751">
        <f>IF(Y114&gt;0,SUM(Y$109:Y114),0)</f>
        <v>0</v>
      </c>
      <c r="AA114" s="751">
        <f>IF(T112&lt;&gt;0,1,0)</f>
        <v>0</v>
      </c>
      <c r="AB114" s="753">
        <f>IF(AA114&gt;0,SUM(AA$109:AA114),AB113+0.001)</f>
        <v>6.0000000000000001E-3</v>
      </c>
      <c r="AU114" s="1947">
        <f>IF(AE114&gt;0,SUM(AE$109:AE114),AU113+0.001)</f>
        <v>6.0000000000000001E-3</v>
      </c>
      <c r="AV114" s="1947">
        <f>IF(AF114&gt;0,SUM(AF$109:AF114),AV113+0.001)</f>
        <v>6.0000000000000001E-3</v>
      </c>
      <c r="AW114" s="1947">
        <f>IF(AG114&gt;0,SUM(AG$109:AG114),AW113+0.001)</f>
        <v>1.0049999999999994</v>
      </c>
      <c r="AX114" s="1947">
        <f>IF(AH114&gt;0,SUM(AH$109:AH114),AX113+0.001)</f>
        <v>2.0019999999999998</v>
      </c>
      <c r="AY114" s="1947">
        <f>IF(AI114&gt;0,SUM(AI$109:AI114),AY113+0.001)</f>
        <v>2.0019999999999998</v>
      </c>
      <c r="AZ114" s="1947">
        <f>IF(AJ114&gt;0,SUM(AJ$109:AJ114),AZ113+0.001)</f>
        <v>2.0019999999999998</v>
      </c>
      <c r="BA114" s="1947">
        <f>IF(AK114&gt;0,SUM(AK$109:AK114),BA113+0.001)</f>
        <v>6.0000000000000001E-3</v>
      </c>
      <c r="BB114" s="1947">
        <f>IF(AL114&gt;0,SUM(AL$109:AL114),BB113+0.001)</f>
        <v>6.0000000000000001E-3</v>
      </c>
      <c r="BC114" s="1947">
        <f>IF(AM114&gt;0,SUM(AM$109:AM114),BC113+0.001)</f>
        <v>6.0000000000000001E-3</v>
      </c>
      <c r="BD114" s="1947">
        <f>IF(AN114&gt;0,SUM(AN$109:AN114),BD113+0.001)</f>
        <v>6.0000000000000001E-3</v>
      </c>
      <c r="BE114" s="1947">
        <f>IF(AO114&gt;0,SUM(AO$109:AO114),BE113+0.001)</f>
        <v>6.0000000000000001E-3</v>
      </c>
      <c r="BF114" s="1947">
        <f>IF(AP114&gt;0,SUM(AP$109:AP114),BF113+0.001)</f>
        <v>6.0000000000000001E-3</v>
      </c>
      <c r="BG114" s="1947">
        <f>IF(AQ114&gt;0,SUM(AQ$109:AQ114),BG113+0.001)</f>
        <v>6.0000000000000001E-3</v>
      </c>
      <c r="BH114" s="1947">
        <f>IF(AR114&gt;0,SUM(AR$109:AR114),BH113+0.001)</f>
        <v>6.0000000000000001E-3</v>
      </c>
      <c r="BI114" s="1947">
        <f>IF(AS114&gt;0,SUM(AS$109:AS114),BI113+0.001)</f>
        <v>6.0000000000000001E-3</v>
      </c>
    </row>
    <row r="115" spans="1:61" ht="23.25" customHeight="1">
      <c r="A115" s="1968">
        <f>IF(X!CM17=0," ",X!CM17)</f>
        <v>3</v>
      </c>
      <c r="B115" s="1969" t="str">
        <f>IF(X!CN17=0," ",X!CN17)</f>
        <v>โครงการสอนซ่อมเสริม</v>
      </c>
      <c r="C115" s="1969" t="str">
        <f>IF(X!CO17=0," ",X!CO17)</f>
        <v>เพื่อพัฒนาผู้เรียนมีคุณภาพ</v>
      </c>
      <c r="D115" s="1972" t="str">
        <f>IF(X!CP17=0," ",X!CP17)</f>
        <v>ร้อยละ 80</v>
      </c>
      <c r="E115" s="1969" t="str">
        <f>IF(H115=0," ",O115)</f>
        <v>จุดเน้น สพฐ.</v>
      </c>
      <c r="F115" s="703"/>
      <c r="G115" s="1934"/>
      <c r="H115" s="716">
        <f>X!CQ17</f>
        <v>201</v>
      </c>
      <c r="I115" s="716">
        <f>X!CR17</f>
        <v>3</v>
      </c>
      <c r="J115" s="716">
        <f>X!CS17</f>
        <v>4</v>
      </c>
      <c r="K115" s="716">
        <f>X!CT17</f>
        <v>5</v>
      </c>
      <c r="L115" s="716">
        <f>X!CU17</f>
        <v>6</v>
      </c>
      <c r="M115" s="716">
        <f>X!CV17</f>
        <v>0</v>
      </c>
      <c r="N115" s="187">
        <f>INT(H115/10)*10</f>
        <v>200</v>
      </c>
      <c r="O115" s="187" t="str">
        <f>IF(N115=0," ",LOOKUP(N115,H$101:H$105,I$101:I$105))</f>
        <v>จุดเน้น สพฐ.</v>
      </c>
      <c r="P115" s="187" t="str">
        <f>IF(M115&gt;0,I115&amp;","&amp;J115&amp;","&amp;K115&amp;","&amp;L115&amp;","&amp;M115,IF(L115&gt;0,I115&amp;","&amp;J115&amp;","&amp;K115&amp;","&amp;L115,IF(K115&gt;0,I115&amp;","&amp;J115&amp;","&amp;K115,IF(J115&gt;0,I115&amp;","&amp;J115,IF(I115&gt;0,I115," ")))))</f>
        <v>3,4,5,6</v>
      </c>
      <c r="Q115" s="187">
        <f>H115-N115</f>
        <v>1</v>
      </c>
      <c r="R115" s="187" t="str">
        <f>IF(N115=0," ",IF(N115=100,"ข้อที่ "&amp;P115,"ข้อที่ "&amp;Q115))</f>
        <v>ข้อที่ 1</v>
      </c>
      <c r="S115" s="742" t="str">
        <f>IF(X!CX17=0,0,X!CX17)</f>
        <v>คนที่มีส่วนรับผิดชอบทำงานตามระบบการทำงาน</v>
      </c>
      <c r="T115" s="742">
        <f>IF(X!CY17=0,0,X!CY17)</f>
        <v>0</v>
      </c>
      <c r="U115" s="748">
        <f>IF(W115&gt;0,1,0)</f>
        <v>1</v>
      </c>
      <c r="V115" s="748">
        <f>IF(U115&gt;0,SUM(U$109:U115),0)</f>
        <v>3</v>
      </c>
      <c r="W115" s="748">
        <f>IF(S115&lt;&gt;0,1,0)</f>
        <v>1</v>
      </c>
      <c r="X115" s="750">
        <f>IF(W115&gt;0,SUM(W$109:W115),X114+0.001)</f>
        <v>7</v>
      </c>
      <c r="Y115" s="751">
        <f>IF(AA115&gt;0,1,0)</f>
        <v>0</v>
      </c>
      <c r="Z115" s="751">
        <f>IF(Y115&gt;0,SUM(Y$109:Y115),0)</f>
        <v>0</v>
      </c>
      <c r="AA115" s="751">
        <f>IF(T115&lt;&gt;0,1,0)</f>
        <v>0</v>
      </c>
      <c r="AB115" s="753">
        <f>IF(AA115&gt;0,SUM(AA$109:AA115),AB114+0.001)</f>
        <v>7.0000000000000001E-3</v>
      </c>
      <c r="AD115" s="28" t="str">
        <f>IF(H115=0,0,B115&amp;B116&amp;B117)</f>
        <v xml:space="preserve">โครงการสอนซ่อมเสริม  </v>
      </c>
      <c r="AE115" s="28">
        <f t="shared" ref="AE115:AS115" si="3">IF($H115=0,0,IF(OR($I115=AE$108,OR($J115=AE$108,OR($K115=AE$108,OR($L115=AE$108,$M115=AE$108)))),1,0))</f>
        <v>0</v>
      </c>
      <c r="AF115" s="28">
        <f t="shared" si="3"/>
        <v>0</v>
      </c>
      <c r="AG115" s="28">
        <f t="shared" si="3"/>
        <v>1</v>
      </c>
      <c r="AH115" s="28">
        <f t="shared" si="3"/>
        <v>1</v>
      </c>
      <c r="AI115" s="28">
        <f t="shared" si="3"/>
        <v>1</v>
      </c>
      <c r="AJ115" s="28">
        <f t="shared" si="3"/>
        <v>1</v>
      </c>
      <c r="AK115" s="28">
        <f t="shared" si="3"/>
        <v>0</v>
      </c>
      <c r="AL115" s="28">
        <f t="shared" si="3"/>
        <v>0</v>
      </c>
      <c r="AM115" s="28">
        <f t="shared" si="3"/>
        <v>0</v>
      </c>
      <c r="AN115" s="28">
        <f t="shared" si="3"/>
        <v>0</v>
      </c>
      <c r="AO115" s="28">
        <f t="shared" si="3"/>
        <v>0</v>
      </c>
      <c r="AP115" s="28">
        <f t="shared" si="3"/>
        <v>0</v>
      </c>
      <c r="AQ115" s="28">
        <f t="shared" si="3"/>
        <v>0</v>
      </c>
      <c r="AR115" s="28">
        <f t="shared" si="3"/>
        <v>0</v>
      </c>
      <c r="AS115" s="28">
        <f t="shared" si="3"/>
        <v>0</v>
      </c>
      <c r="AU115" s="1947">
        <f>IF(AE115&gt;0,SUM(AE$109:AE115),AU114+0.001)</f>
        <v>7.0000000000000001E-3</v>
      </c>
      <c r="AV115" s="1947">
        <f>IF(AF115&gt;0,SUM(AF$109:AF115),AV114+0.001)</f>
        <v>7.0000000000000001E-3</v>
      </c>
      <c r="AW115" s="1947">
        <f>IF(AG115&gt;0,SUM(AG$109:AG115),AW114+0.001)</f>
        <v>2</v>
      </c>
      <c r="AX115" s="1947">
        <f>IF(AH115&gt;0,SUM(AH$109:AH115),AX114+0.001)</f>
        <v>3</v>
      </c>
      <c r="AY115" s="1947">
        <f>IF(AI115&gt;0,SUM(AI$109:AI115),AY114+0.001)</f>
        <v>3</v>
      </c>
      <c r="AZ115" s="1947">
        <f>IF(AJ115&gt;0,SUM(AJ$109:AJ115),AZ114+0.001)</f>
        <v>3</v>
      </c>
      <c r="BA115" s="1947">
        <f>IF(AK115&gt;0,SUM(AK$109:AK115),BA114+0.001)</f>
        <v>7.0000000000000001E-3</v>
      </c>
      <c r="BB115" s="1947">
        <f>IF(AL115&gt;0,SUM(AL$109:AL115),BB114+0.001)</f>
        <v>7.0000000000000001E-3</v>
      </c>
      <c r="BC115" s="1947">
        <f>IF(AM115&gt;0,SUM(AM$109:AM115),BC114+0.001)</f>
        <v>7.0000000000000001E-3</v>
      </c>
      <c r="BD115" s="1947">
        <f>IF(AN115&gt;0,SUM(AN$109:AN115),BD114+0.001)</f>
        <v>7.0000000000000001E-3</v>
      </c>
      <c r="BE115" s="1947">
        <f>IF(AO115&gt;0,SUM(AO$109:AO115),BE114+0.001)</f>
        <v>7.0000000000000001E-3</v>
      </c>
      <c r="BF115" s="1947">
        <f>IF(AP115&gt;0,SUM(AP$109:AP115),BF114+0.001)</f>
        <v>7.0000000000000001E-3</v>
      </c>
      <c r="BG115" s="1947">
        <f>IF(AQ115&gt;0,SUM(AQ$109:AQ115),BG114+0.001)</f>
        <v>7.0000000000000001E-3</v>
      </c>
      <c r="BH115" s="1947">
        <f>IF(AR115&gt;0,SUM(AR$109:AR115),BH114+0.001)</f>
        <v>7.0000000000000001E-3</v>
      </c>
      <c r="BI115" s="1947">
        <f>IF(AS115&gt;0,SUM(AS$109:AS115),BI114+0.001)</f>
        <v>7.0000000000000001E-3</v>
      </c>
    </row>
    <row r="116" spans="1:61" ht="23.25" customHeight="1">
      <c r="A116" s="1968" t="str">
        <f>IF(X!CM18=0," ",X!CM18)</f>
        <v xml:space="preserve"> </v>
      </c>
      <c r="B116" s="1969" t="str">
        <f>IF(X!CN18=0," ",X!CN18)</f>
        <v xml:space="preserve"> </v>
      </c>
      <c r="C116" s="1969" t="str">
        <f>IF(X!CO18=0," ",X!CO18)</f>
        <v xml:space="preserve"> </v>
      </c>
      <c r="D116" s="1972" t="str">
        <f>IF(X!CP18=0," ",X!CP18)</f>
        <v xml:space="preserve"> </v>
      </c>
      <c r="E116" s="1227" t="str">
        <f>IF(H115=0," ",R115)</f>
        <v>ข้อที่ 1</v>
      </c>
      <c r="F116" s="703"/>
      <c r="G116" s="1934"/>
      <c r="H116" s="716"/>
      <c r="I116" s="716"/>
      <c r="J116" s="716"/>
      <c r="K116" s="716"/>
      <c r="L116" s="716"/>
      <c r="M116" s="716"/>
      <c r="N116" s="187"/>
      <c r="O116" s="187"/>
      <c r="P116" s="187"/>
      <c r="Q116" s="187"/>
      <c r="R116" s="187"/>
      <c r="S116" s="742">
        <f>IF(X!CX18=0,0,X!CX18)</f>
        <v>0</v>
      </c>
      <c r="T116" s="742">
        <f>IF(X!CY18=0,0,X!CY18)</f>
        <v>0</v>
      </c>
      <c r="U116" s="748">
        <v>0</v>
      </c>
      <c r="V116" s="748">
        <f>IF(U116&gt;0,SUM(U$109:U116),0)</f>
        <v>0</v>
      </c>
      <c r="W116" s="748">
        <f>IF(S115&lt;&gt;0,1,0)</f>
        <v>1</v>
      </c>
      <c r="X116" s="750">
        <f>IF(W116&gt;0,SUM(W$109:W116),X115+0.001)</f>
        <v>8</v>
      </c>
      <c r="Y116" s="751">
        <v>0</v>
      </c>
      <c r="Z116" s="751">
        <f>IF(Y116&gt;0,SUM(Y$109:Y116),0)</f>
        <v>0</v>
      </c>
      <c r="AA116" s="751">
        <f>IF(T115&lt;&gt;0,1,0)</f>
        <v>0</v>
      </c>
      <c r="AB116" s="753">
        <f>IF(AA116&gt;0,SUM(AA$109:AA116),AB115+0.001)</f>
        <v>8.0000000000000002E-3</v>
      </c>
      <c r="AU116" s="1947">
        <f>IF(AE116&gt;0,SUM(AE$109:AE116),AU115+0.001)</f>
        <v>8.0000000000000002E-3</v>
      </c>
      <c r="AV116" s="1947">
        <f>IF(AF116&gt;0,SUM(AF$109:AF116),AV115+0.001)</f>
        <v>8.0000000000000002E-3</v>
      </c>
      <c r="AW116" s="1947">
        <f>IF(AG116&gt;0,SUM(AG$109:AG116),AW115+0.001)</f>
        <v>2.0009999999999999</v>
      </c>
      <c r="AX116" s="1947">
        <f>IF(AH116&gt;0,SUM(AH$109:AH116),AX115+0.001)</f>
        <v>3.0009999999999999</v>
      </c>
      <c r="AY116" s="1947">
        <f>IF(AI116&gt;0,SUM(AI$109:AI116),AY115+0.001)</f>
        <v>3.0009999999999999</v>
      </c>
      <c r="AZ116" s="1947">
        <f>IF(AJ116&gt;0,SUM(AJ$109:AJ116),AZ115+0.001)</f>
        <v>3.0009999999999999</v>
      </c>
      <c r="BA116" s="1947">
        <f>IF(AK116&gt;0,SUM(AK$109:AK116),BA115+0.001)</f>
        <v>8.0000000000000002E-3</v>
      </c>
      <c r="BB116" s="1947">
        <f>IF(AL116&gt;0,SUM(AL$109:AL116),BB115+0.001)</f>
        <v>8.0000000000000002E-3</v>
      </c>
      <c r="BC116" s="1947">
        <f>IF(AM116&gt;0,SUM(AM$109:AM116),BC115+0.001)</f>
        <v>8.0000000000000002E-3</v>
      </c>
      <c r="BD116" s="1947">
        <f>IF(AN116&gt;0,SUM(AN$109:AN116),BD115+0.001)</f>
        <v>8.0000000000000002E-3</v>
      </c>
      <c r="BE116" s="1947">
        <f>IF(AO116&gt;0,SUM(AO$109:AO116),BE115+0.001)</f>
        <v>8.0000000000000002E-3</v>
      </c>
      <c r="BF116" s="1947">
        <f>IF(AP116&gt;0,SUM(AP$109:AP116),BF115+0.001)</f>
        <v>8.0000000000000002E-3</v>
      </c>
      <c r="BG116" s="1947">
        <f>IF(AQ116&gt;0,SUM(AQ$109:AQ116),BG115+0.001)</f>
        <v>8.0000000000000002E-3</v>
      </c>
      <c r="BH116" s="1947">
        <f>IF(AR116&gt;0,SUM(AR$109:AR116),BH115+0.001)</f>
        <v>8.0000000000000002E-3</v>
      </c>
      <c r="BI116" s="1947">
        <f>IF(AS116&gt;0,SUM(AS$109:AS116),BI115+0.001)</f>
        <v>8.0000000000000002E-3</v>
      </c>
    </row>
    <row r="117" spans="1:61" ht="23.25" customHeight="1">
      <c r="A117" s="1968" t="str">
        <f>IF(X!CM19=0," ",X!CM19)</f>
        <v xml:space="preserve"> </v>
      </c>
      <c r="B117" s="1969" t="str">
        <f>IF(X!CN19=0," ",X!CN19)</f>
        <v xml:space="preserve"> </v>
      </c>
      <c r="C117" s="1969" t="str">
        <f>IF(X!CO19=0," ",X!CO19)</f>
        <v xml:space="preserve"> </v>
      </c>
      <c r="D117" s="1972" t="str">
        <f>IF(X!CP19=0," ",X!CP19)</f>
        <v xml:space="preserve"> </v>
      </c>
      <c r="E117" s="1227" t="s">
        <v>2123</v>
      </c>
      <c r="F117" s="703"/>
      <c r="G117" s="1934"/>
      <c r="H117" s="716"/>
      <c r="I117" s="716"/>
      <c r="J117" s="716"/>
      <c r="K117" s="716"/>
      <c r="L117" s="716"/>
      <c r="M117" s="716"/>
      <c r="N117" s="187"/>
      <c r="O117" s="187"/>
      <c r="P117" s="187"/>
      <c r="Q117" s="187"/>
      <c r="R117" s="187"/>
      <c r="S117" s="742">
        <f>IF(X!CX19=0,0,X!CX19)</f>
        <v>0</v>
      </c>
      <c r="T117" s="742">
        <f>IF(X!CY19=0,0,X!CY19)</f>
        <v>0</v>
      </c>
      <c r="U117" s="748">
        <v>0</v>
      </c>
      <c r="V117" s="748">
        <f>IF(U117&gt;0,SUM(U$109:U117),0)</f>
        <v>0</v>
      </c>
      <c r="W117" s="748">
        <f>IF(S115&lt;&gt;0,1,0)</f>
        <v>1</v>
      </c>
      <c r="X117" s="750">
        <f>IF(W117&gt;0,SUM(W$109:W117),X116+0.001)</f>
        <v>9</v>
      </c>
      <c r="Y117" s="751">
        <v>0</v>
      </c>
      <c r="Z117" s="751">
        <f>IF(Y117&gt;0,SUM(Y$109:Y117),0)</f>
        <v>0</v>
      </c>
      <c r="AA117" s="751">
        <f>IF(T115&lt;&gt;0,1,0)</f>
        <v>0</v>
      </c>
      <c r="AB117" s="753">
        <f>IF(AA117&gt;0,SUM(AA$109:AA117),AB116+0.001)</f>
        <v>9.0000000000000011E-3</v>
      </c>
      <c r="AU117" s="1947">
        <f>IF(AE117&gt;0,SUM(AE$109:AE117),AU116+0.001)</f>
        <v>9.0000000000000011E-3</v>
      </c>
      <c r="AV117" s="1947">
        <f>IF(AF117&gt;0,SUM(AF$109:AF117),AV116+0.001)</f>
        <v>9.0000000000000011E-3</v>
      </c>
      <c r="AW117" s="1947">
        <f>IF(AG117&gt;0,SUM(AG$109:AG117),AW116+0.001)</f>
        <v>2.0019999999999998</v>
      </c>
      <c r="AX117" s="1947">
        <f>IF(AH117&gt;0,SUM(AH$109:AH117),AX116+0.001)</f>
        <v>3.0019999999999998</v>
      </c>
      <c r="AY117" s="1947">
        <f>IF(AI117&gt;0,SUM(AI$109:AI117),AY116+0.001)</f>
        <v>3.0019999999999998</v>
      </c>
      <c r="AZ117" s="1947">
        <f>IF(AJ117&gt;0,SUM(AJ$109:AJ117),AZ116+0.001)</f>
        <v>3.0019999999999998</v>
      </c>
      <c r="BA117" s="1947">
        <f>IF(AK117&gt;0,SUM(AK$109:AK117),BA116+0.001)</f>
        <v>9.0000000000000011E-3</v>
      </c>
      <c r="BB117" s="1947">
        <f>IF(AL117&gt;0,SUM(AL$109:AL117),BB116+0.001)</f>
        <v>9.0000000000000011E-3</v>
      </c>
      <c r="BC117" s="1947">
        <f>IF(AM117&gt;0,SUM(AM$109:AM117),BC116+0.001)</f>
        <v>9.0000000000000011E-3</v>
      </c>
      <c r="BD117" s="1947">
        <f>IF(AN117&gt;0,SUM(AN$109:AN117),BD116+0.001)</f>
        <v>9.0000000000000011E-3</v>
      </c>
      <c r="BE117" s="1947">
        <f>IF(AO117&gt;0,SUM(AO$109:AO117),BE116+0.001)</f>
        <v>9.0000000000000011E-3</v>
      </c>
      <c r="BF117" s="1947">
        <f>IF(AP117&gt;0,SUM(AP$109:AP117),BF116+0.001)</f>
        <v>9.0000000000000011E-3</v>
      </c>
      <c r="BG117" s="1947">
        <f>IF(AQ117&gt;0,SUM(AQ$109:AQ117),BG116+0.001)</f>
        <v>9.0000000000000011E-3</v>
      </c>
      <c r="BH117" s="1947">
        <f>IF(AR117&gt;0,SUM(AR$109:AR117),BH116+0.001)</f>
        <v>9.0000000000000011E-3</v>
      </c>
      <c r="BI117" s="1947">
        <f>IF(AS117&gt;0,SUM(AS$109:AS117),BI116+0.001)</f>
        <v>9.0000000000000011E-3</v>
      </c>
    </row>
    <row r="118" spans="1:61" ht="23.25" customHeight="1">
      <c r="A118" s="1968">
        <f>IF(X!CM20=0," ",X!CM20)</f>
        <v>4</v>
      </c>
      <c r="B118" s="1969" t="str">
        <f>IF(X!CN20=0," ",X!CN20)</f>
        <v>โครงการส่งเสริมสุขภาพนักเรียน</v>
      </c>
      <c r="C118" s="1969" t="str">
        <f>IF(X!CO20=0," ",X!CO20)</f>
        <v>นักเรียนมีสุขภาพแข็งแรง เลือป</v>
      </c>
      <c r="D118" s="1972" t="str">
        <f>IF(X!CP20=0," ",X!CP20)</f>
        <v>ร้อยละ 80</v>
      </c>
      <c r="E118" s="1969" t="str">
        <f>IF(H118=0," ",O118)</f>
        <v>มฐ.</v>
      </c>
      <c r="F118" s="703"/>
      <c r="G118" s="1934"/>
      <c r="H118" s="716">
        <f>X!CQ20</f>
        <v>100</v>
      </c>
      <c r="I118" s="716">
        <f>X!CR20</f>
        <v>1</v>
      </c>
      <c r="J118" s="716">
        <f>X!CS20</f>
        <v>2</v>
      </c>
      <c r="K118" s="716">
        <f>X!CT20</f>
        <v>3</v>
      </c>
      <c r="L118" s="716">
        <f>X!CU20</f>
        <v>4</v>
      </c>
      <c r="M118" s="716">
        <f>X!CV20</f>
        <v>5</v>
      </c>
      <c r="N118" s="187">
        <f>INT(H118/10)*10</f>
        <v>100</v>
      </c>
      <c r="O118" s="187" t="str">
        <f>IF(N118=0," ",LOOKUP(N118,H$101:H$105,I$101:I$105))</f>
        <v>มฐ.</v>
      </c>
      <c r="P118" s="187" t="str">
        <f>IF(M118&gt;0,I118&amp;","&amp;J118&amp;","&amp;K118&amp;","&amp;L118&amp;","&amp;M118,IF(L118&gt;0,I118&amp;","&amp;J118&amp;","&amp;K118&amp;","&amp;L118,IF(K118&gt;0,I118&amp;","&amp;J118&amp;","&amp;K118,IF(J118&gt;0,I118&amp;","&amp;J118,IF(I118&gt;0,I118," ")))))</f>
        <v>1,2,3,4,5</v>
      </c>
      <c r="Q118" s="187">
        <f>H118-N118</f>
        <v>0</v>
      </c>
      <c r="R118" s="187" t="str">
        <f>IF(N118=0," ",IF(N118=100,"ข้อที่ "&amp;P118,"ข้อที่ "&amp;Q118))</f>
        <v>ข้อที่ 1,2,3,4,5</v>
      </c>
      <c r="S118" s="742" t="str">
        <f>IF(X!CX20=0,0,X!CX20)</f>
        <v>หน่วยงานภายนอกให้การช่วยเหลือ มีอาหารเพียงพอในการรับ</v>
      </c>
      <c r="T118" s="742">
        <f>IF(X!CY20=0,0,X!CY20)</f>
        <v>0</v>
      </c>
      <c r="U118" s="748">
        <f>IF(W118&gt;0,1,0)</f>
        <v>1</v>
      </c>
      <c r="V118" s="748">
        <f>IF(U118&gt;0,SUM(U$109:U118),0)</f>
        <v>4</v>
      </c>
      <c r="W118" s="748">
        <f>IF(S118&lt;&gt;0,1,0)</f>
        <v>1</v>
      </c>
      <c r="X118" s="750">
        <f>IF(W118&gt;0,SUM(W$109:W118),X117+0.001)</f>
        <v>10</v>
      </c>
      <c r="Y118" s="751">
        <f>IF(AA118&gt;0,1,0)</f>
        <v>0</v>
      </c>
      <c r="Z118" s="751">
        <f>IF(Y118&gt;0,SUM(Y$109:Y118),0)</f>
        <v>0</v>
      </c>
      <c r="AA118" s="751">
        <f>IF(T118&lt;&gt;0,1,0)</f>
        <v>0</v>
      </c>
      <c r="AB118" s="753">
        <f>IF(AA118&gt;0,SUM(AA$109:AA118),AB117+0.001)</f>
        <v>1.0000000000000002E-2</v>
      </c>
      <c r="AD118" s="28" t="str">
        <f>IF(H118=0,0,B118&amp;B119&amp;B120)</f>
        <v xml:space="preserve">โครงการส่งเสริมสุขภาพนักเรียน  </v>
      </c>
      <c r="AE118" s="28">
        <f t="shared" ref="AE118:AS118" si="4">IF($H118=0,0,IF(OR($I118=AE$108,OR($J118=AE$108,OR($K118=AE$108,OR($L118=AE$108,$M118=AE$108)))),1,0))</f>
        <v>1</v>
      </c>
      <c r="AF118" s="28">
        <f t="shared" si="4"/>
        <v>1</v>
      </c>
      <c r="AG118" s="28">
        <f t="shared" si="4"/>
        <v>1</v>
      </c>
      <c r="AH118" s="28">
        <f t="shared" si="4"/>
        <v>1</v>
      </c>
      <c r="AI118" s="28">
        <f t="shared" si="4"/>
        <v>1</v>
      </c>
      <c r="AJ118" s="28">
        <f t="shared" si="4"/>
        <v>0</v>
      </c>
      <c r="AK118" s="28">
        <f t="shared" si="4"/>
        <v>0</v>
      </c>
      <c r="AL118" s="28">
        <f t="shared" si="4"/>
        <v>0</v>
      </c>
      <c r="AM118" s="28">
        <f t="shared" si="4"/>
        <v>0</v>
      </c>
      <c r="AN118" s="28">
        <f t="shared" si="4"/>
        <v>0</v>
      </c>
      <c r="AO118" s="28">
        <f t="shared" si="4"/>
        <v>0</v>
      </c>
      <c r="AP118" s="28">
        <f t="shared" si="4"/>
        <v>0</v>
      </c>
      <c r="AQ118" s="28">
        <f t="shared" si="4"/>
        <v>0</v>
      </c>
      <c r="AR118" s="28">
        <f t="shared" si="4"/>
        <v>0</v>
      </c>
      <c r="AS118" s="28">
        <f t="shared" si="4"/>
        <v>0</v>
      </c>
      <c r="AU118" s="1947">
        <f>IF(AE118&gt;0,SUM(AE$109:AE118),AU117+0.001)</f>
        <v>1</v>
      </c>
      <c r="AV118" s="1947">
        <f>IF(AF118&gt;0,SUM(AF$109:AF118),AV117+0.001)</f>
        <v>1</v>
      </c>
      <c r="AW118" s="1947">
        <f>IF(AG118&gt;0,SUM(AG$109:AG118),AW117+0.001)</f>
        <v>3</v>
      </c>
      <c r="AX118" s="1947">
        <f>IF(AH118&gt;0,SUM(AH$109:AH118),AX117+0.001)</f>
        <v>4</v>
      </c>
      <c r="AY118" s="1947">
        <f>IF(AI118&gt;0,SUM(AI$109:AI118),AY117+0.001)</f>
        <v>4</v>
      </c>
      <c r="AZ118" s="1947">
        <f>IF(AJ118&gt;0,SUM(AJ$109:AJ118),AZ117+0.001)</f>
        <v>3.0029999999999997</v>
      </c>
      <c r="BA118" s="1947">
        <f>IF(AK118&gt;0,SUM(AK$109:AK118),BA117+0.001)</f>
        <v>1.0000000000000002E-2</v>
      </c>
      <c r="BB118" s="1947">
        <f>IF(AL118&gt;0,SUM(AL$109:AL118),BB117+0.001)</f>
        <v>1.0000000000000002E-2</v>
      </c>
      <c r="BC118" s="1947">
        <f>IF(AM118&gt;0,SUM(AM$109:AM118),BC117+0.001)</f>
        <v>1.0000000000000002E-2</v>
      </c>
      <c r="BD118" s="1947">
        <f>IF(AN118&gt;0,SUM(AN$109:AN118),BD117+0.001)</f>
        <v>1.0000000000000002E-2</v>
      </c>
      <c r="BE118" s="1947">
        <f>IF(AO118&gt;0,SUM(AO$109:AO118),BE117+0.001)</f>
        <v>1.0000000000000002E-2</v>
      </c>
      <c r="BF118" s="1947">
        <f>IF(AP118&gt;0,SUM(AP$109:AP118),BF117+0.001)</f>
        <v>1.0000000000000002E-2</v>
      </c>
      <c r="BG118" s="1947">
        <f>IF(AQ118&gt;0,SUM(AQ$109:AQ118),BG117+0.001)</f>
        <v>1.0000000000000002E-2</v>
      </c>
      <c r="BH118" s="1947">
        <f>IF(AR118&gt;0,SUM(AR$109:AR118),BH117+0.001)</f>
        <v>1.0000000000000002E-2</v>
      </c>
      <c r="BI118" s="1947">
        <f>IF(AS118&gt;0,SUM(AS$109:AS118),BI117+0.001)</f>
        <v>1.0000000000000002E-2</v>
      </c>
    </row>
    <row r="119" spans="1:61" ht="23.25" customHeight="1">
      <c r="A119" s="1968" t="str">
        <f>IF(X!CM21=0," ",X!CM21)</f>
        <v xml:space="preserve"> </v>
      </c>
      <c r="B119" s="1969" t="str">
        <f>IF(X!CN21=0," ",X!CN21)</f>
        <v xml:space="preserve"> </v>
      </c>
      <c r="C119" s="1969" t="str">
        <f>IF(X!CO21=0," ",X!CO21)</f>
        <v>รับประทานอาหารที่มีสุขอนามัย</v>
      </c>
      <c r="D119" s="1972" t="str">
        <f>IF(X!CP21=0," ",X!CP21)</f>
        <v xml:space="preserve"> </v>
      </c>
      <c r="E119" s="1227" t="str">
        <f>IF(H118=0," ",R118)</f>
        <v>ข้อที่ 1,2,3,4,5</v>
      </c>
      <c r="F119" s="703"/>
      <c r="G119" s="1934"/>
      <c r="H119" s="716"/>
      <c r="I119" s="716"/>
      <c r="J119" s="716"/>
      <c r="K119" s="716"/>
      <c r="L119" s="716"/>
      <c r="M119" s="716"/>
      <c r="N119" s="187"/>
      <c r="O119" s="187"/>
      <c r="P119" s="187"/>
      <c r="Q119" s="187"/>
      <c r="R119" s="187"/>
      <c r="S119" s="742" t="str">
        <f>IF(X!CX21=0,0,X!CX21)</f>
        <v>ประทานและอาหารเสริมนม</v>
      </c>
      <c r="T119" s="742">
        <f>IF(X!CY21=0,0,X!CY21)</f>
        <v>0</v>
      </c>
      <c r="U119" s="748">
        <v>0</v>
      </c>
      <c r="V119" s="748">
        <f>IF(U119&gt;0,SUM(U$109:U119),0)</f>
        <v>0</v>
      </c>
      <c r="W119" s="748">
        <f>IF(S118&lt;&gt;0,1,0)</f>
        <v>1</v>
      </c>
      <c r="X119" s="750">
        <f>IF(W119&gt;0,SUM(W$109:W119),X118+0.001)</f>
        <v>11</v>
      </c>
      <c r="Y119" s="751">
        <v>0</v>
      </c>
      <c r="Z119" s="751">
        <f>IF(Y119&gt;0,SUM(Y$109:Y119),0)</f>
        <v>0</v>
      </c>
      <c r="AA119" s="751">
        <f>IF(T118&lt;&gt;0,1,0)</f>
        <v>0</v>
      </c>
      <c r="AB119" s="753">
        <f>IF(AA119&gt;0,SUM(AA$109:AA119),AB118+0.001)</f>
        <v>1.1000000000000003E-2</v>
      </c>
      <c r="AU119" s="1947">
        <f>IF(AE119&gt;0,SUM(AE$109:AE119),AU118+0.001)</f>
        <v>1.0009999999999999</v>
      </c>
      <c r="AV119" s="1947">
        <f>IF(AF119&gt;0,SUM(AF$109:AF119),AV118+0.001)</f>
        <v>1.0009999999999999</v>
      </c>
      <c r="AW119" s="1947">
        <f>IF(AG119&gt;0,SUM(AG$109:AG119),AW118+0.001)</f>
        <v>3.0009999999999999</v>
      </c>
      <c r="AX119" s="1947">
        <f>IF(AH119&gt;0,SUM(AH$109:AH119),AX118+0.001)</f>
        <v>4.0010000000000003</v>
      </c>
      <c r="AY119" s="1947">
        <f>IF(AI119&gt;0,SUM(AI$109:AI119),AY118+0.001)</f>
        <v>4.0010000000000003</v>
      </c>
      <c r="AZ119" s="1947">
        <f>IF(AJ119&gt;0,SUM(AJ$109:AJ119),AZ118+0.001)</f>
        <v>3.0039999999999996</v>
      </c>
      <c r="BA119" s="1947">
        <f>IF(AK119&gt;0,SUM(AK$109:AK119),BA118+0.001)</f>
        <v>1.1000000000000003E-2</v>
      </c>
      <c r="BB119" s="1947">
        <f>IF(AL119&gt;0,SUM(AL$109:AL119),BB118+0.001)</f>
        <v>1.1000000000000003E-2</v>
      </c>
      <c r="BC119" s="1947">
        <f>IF(AM119&gt;0,SUM(AM$109:AM119),BC118+0.001)</f>
        <v>1.1000000000000003E-2</v>
      </c>
      <c r="BD119" s="1947">
        <f>IF(AN119&gt;0,SUM(AN$109:AN119),BD118+0.001)</f>
        <v>1.1000000000000003E-2</v>
      </c>
      <c r="BE119" s="1947">
        <f>IF(AO119&gt;0,SUM(AO$109:AO119),BE118+0.001)</f>
        <v>1.1000000000000003E-2</v>
      </c>
      <c r="BF119" s="1947">
        <f>IF(AP119&gt;0,SUM(AP$109:AP119),BF118+0.001)</f>
        <v>1.1000000000000003E-2</v>
      </c>
      <c r="BG119" s="1947">
        <f>IF(AQ119&gt;0,SUM(AQ$109:AQ119),BG118+0.001)</f>
        <v>1.1000000000000003E-2</v>
      </c>
      <c r="BH119" s="1947">
        <f>IF(AR119&gt;0,SUM(AR$109:AR119),BH118+0.001)</f>
        <v>1.1000000000000003E-2</v>
      </c>
      <c r="BI119" s="1947">
        <f>IF(AS119&gt;0,SUM(AS$109:AS119),BI118+0.001)</f>
        <v>1.1000000000000003E-2</v>
      </c>
    </row>
    <row r="120" spans="1:61" ht="23.25" customHeight="1">
      <c r="A120" s="1968" t="str">
        <f>IF(X!CM22=0," ",X!CM22)</f>
        <v xml:space="preserve"> </v>
      </c>
      <c r="B120" s="1969" t="str">
        <f>IF(X!CN22=0," ",X!CN22)</f>
        <v xml:space="preserve"> </v>
      </c>
      <c r="C120" s="1969" t="str">
        <f>IF(X!CO22=0," ",X!CO22)</f>
        <v xml:space="preserve"> </v>
      </c>
      <c r="D120" s="1972" t="str">
        <f>IF(X!CP22=0," ",X!CP22)</f>
        <v xml:space="preserve"> </v>
      </c>
      <c r="E120" s="1227" t="s">
        <v>2123</v>
      </c>
      <c r="F120" s="703"/>
      <c r="G120" s="1934"/>
      <c r="H120" s="716"/>
      <c r="I120" s="716"/>
      <c r="J120" s="716"/>
      <c r="K120" s="716"/>
      <c r="L120" s="716"/>
      <c r="M120" s="716"/>
      <c r="N120" s="187"/>
      <c r="O120" s="187"/>
      <c r="P120" s="187"/>
      <c r="Q120" s="187"/>
      <c r="R120" s="187"/>
      <c r="S120" s="742">
        <f>IF(X!CX22=0,0,X!CX22)</f>
        <v>0</v>
      </c>
      <c r="T120" s="742">
        <f>IF(X!CY22=0,0,X!CY22)</f>
        <v>0</v>
      </c>
      <c r="U120" s="748">
        <v>0</v>
      </c>
      <c r="V120" s="748">
        <f>IF(U120&gt;0,SUM(U$109:U120),0)</f>
        <v>0</v>
      </c>
      <c r="W120" s="748">
        <f>IF(S118&lt;&gt;0,1,0)</f>
        <v>1</v>
      </c>
      <c r="X120" s="750">
        <f>IF(W120&gt;0,SUM(W$109:W120),X119+0.001)</f>
        <v>12</v>
      </c>
      <c r="Y120" s="751">
        <v>0</v>
      </c>
      <c r="Z120" s="751">
        <f>IF(Y120&gt;0,SUM(Y$109:Y120),0)</f>
        <v>0</v>
      </c>
      <c r="AA120" s="751">
        <f>IF(T118&lt;&gt;0,1,0)</f>
        <v>0</v>
      </c>
      <c r="AB120" s="753">
        <f>IF(AA120&gt;0,SUM(AA$109:AA120),AB119+0.001)</f>
        <v>1.2000000000000004E-2</v>
      </c>
      <c r="AU120" s="1947">
        <f>IF(AE120&gt;0,SUM(AE$109:AE120),AU119+0.001)</f>
        <v>1.0019999999999998</v>
      </c>
      <c r="AV120" s="1947">
        <f>IF(AF120&gt;0,SUM(AF$109:AF120),AV119+0.001)</f>
        <v>1.0019999999999998</v>
      </c>
      <c r="AW120" s="1947">
        <f>IF(AG120&gt;0,SUM(AG$109:AG120),AW119+0.001)</f>
        <v>3.0019999999999998</v>
      </c>
      <c r="AX120" s="1947">
        <f>IF(AH120&gt;0,SUM(AH$109:AH120),AX119+0.001)</f>
        <v>4.0020000000000007</v>
      </c>
      <c r="AY120" s="1947">
        <f>IF(AI120&gt;0,SUM(AI$109:AI120),AY119+0.001)</f>
        <v>4.0020000000000007</v>
      </c>
      <c r="AZ120" s="1947">
        <f>IF(AJ120&gt;0,SUM(AJ$109:AJ120),AZ119+0.001)</f>
        <v>3.0049999999999994</v>
      </c>
      <c r="BA120" s="1947">
        <f>IF(AK120&gt;0,SUM(AK$109:AK120),BA119+0.001)</f>
        <v>1.2000000000000004E-2</v>
      </c>
      <c r="BB120" s="1947">
        <f>IF(AL120&gt;0,SUM(AL$109:AL120),BB119+0.001)</f>
        <v>1.2000000000000004E-2</v>
      </c>
      <c r="BC120" s="1947">
        <f>IF(AM120&gt;0,SUM(AM$109:AM120),BC119+0.001)</f>
        <v>1.2000000000000004E-2</v>
      </c>
      <c r="BD120" s="1947">
        <f>IF(AN120&gt;0,SUM(AN$109:AN120),BD119+0.001)</f>
        <v>1.2000000000000004E-2</v>
      </c>
      <c r="BE120" s="1947">
        <f>IF(AO120&gt;0,SUM(AO$109:AO120),BE119+0.001)</f>
        <v>1.2000000000000004E-2</v>
      </c>
      <c r="BF120" s="1947">
        <f>IF(AP120&gt;0,SUM(AP$109:AP120),BF119+0.001)</f>
        <v>1.2000000000000004E-2</v>
      </c>
      <c r="BG120" s="1947">
        <f>IF(AQ120&gt;0,SUM(AQ$109:AQ120),BG119+0.001)</f>
        <v>1.2000000000000004E-2</v>
      </c>
      <c r="BH120" s="1947">
        <f>IF(AR120&gt;0,SUM(AR$109:AR120),BH119+0.001)</f>
        <v>1.2000000000000004E-2</v>
      </c>
      <c r="BI120" s="1947">
        <f>IF(AS120&gt;0,SUM(AS$109:AS120),BI119+0.001)</f>
        <v>1.2000000000000004E-2</v>
      </c>
    </row>
    <row r="121" spans="1:61" ht="23.25" customHeight="1">
      <c r="A121" s="1968">
        <f>IF(X!CM23=0," ",X!CM23)</f>
        <v>5</v>
      </c>
      <c r="B121" s="1969" t="str">
        <f>IF(X!CN23=0," ",X!CN23)</f>
        <v>โครงการพัฒนานักเรียนที่มีความ</v>
      </c>
      <c r="C121" s="1969" t="str">
        <f>IF(X!CO23=0," ",X!CO23)</f>
        <v>เพื่อช่วยเหลือนักเรียนที่มีปัญหา</v>
      </c>
      <c r="D121" s="1972" t="str">
        <f>IF(X!CP23=0," ",X!CP23)</f>
        <v>ร้อยละ 80</v>
      </c>
      <c r="E121" s="1969" t="str">
        <f>IF(H121=0," ",O121)</f>
        <v>จุดเน้น สพฐ.</v>
      </c>
      <c r="F121" s="703"/>
      <c r="G121" s="1934"/>
      <c r="H121" s="716">
        <f>X!CQ23</f>
        <v>200</v>
      </c>
      <c r="I121" s="716">
        <f>X!CR23</f>
        <v>1</v>
      </c>
      <c r="J121" s="716">
        <f>X!CS23</f>
        <v>2</v>
      </c>
      <c r="K121" s="716">
        <f>X!CT23</f>
        <v>0</v>
      </c>
      <c r="L121" s="716">
        <f>X!CU23</f>
        <v>0</v>
      </c>
      <c r="M121" s="716">
        <f>X!CV23</f>
        <v>0</v>
      </c>
      <c r="N121" s="187">
        <f>INT(H121/10)*10</f>
        <v>200</v>
      </c>
      <c r="O121" s="187" t="str">
        <f>IF(N121=0," ",LOOKUP(N121,H$101:H$105,I$101:I$105))</f>
        <v>จุดเน้น สพฐ.</v>
      </c>
      <c r="P121" s="187" t="str">
        <f>IF(M121&gt;0,I121&amp;","&amp;J121&amp;","&amp;K121&amp;","&amp;L121&amp;","&amp;M121,IF(L121&gt;0,I121&amp;","&amp;J121&amp;","&amp;K121&amp;","&amp;L121,IF(K121&gt;0,I121&amp;","&amp;J121&amp;","&amp;K121,IF(J121&gt;0,I121&amp;","&amp;J121,IF(I121&gt;0,I121," ")))))</f>
        <v>1,2</v>
      </c>
      <c r="Q121" s="187">
        <f>H121-N121</f>
        <v>0</v>
      </c>
      <c r="R121" s="187" t="str">
        <f>IF(N121=0," ",IF(N121=100,"ข้อที่ "&amp;P121,"ข้อที่ "&amp;Q121))</f>
        <v>ข้อที่ 0</v>
      </c>
      <c r="S121" s="742" t="str">
        <f>IF(X!CX23=0,0,X!CX23)</f>
        <v>ได้รับการจัดสรรงบประมาณจากหน่วยงานต้นสังกัดในการจ้าง</v>
      </c>
      <c r="T121" s="742">
        <f>IF(X!CY23=0,0,X!CY23)</f>
        <v>0</v>
      </c>
      <c r="U121" s="748">
        <f>IF(W121&gt;0,1,0)</f>
        <v>1</v>
      </c>
      <c r="V121" s="748">
        <f>IF(U121&gt;0,SUM(U$109:U121),0)</f>
        <v>5</v>
      </c>
      <c r="W121" s="748">
        <f>IF(S121&lt;&gt;0,1,0)</f>
        <v>1</v>
      </c>
      <c r="X121" s="750">
        <f>IF(W121&gt;0,SUM(W$109:W121),X120+0.001)</f>
        <v>13</v>
      </c>
      <c r="Y121" s="751">
        <f>IF(AA121&gt;0,1,0)</f>
        <v>0</v>
      </c>
      <c r="Z121" s="751">
        <f>IF(Y121&gt;0,SUM(Y$109:Y121),0)</f>
        <v>0</v>
      </c>
      <c r="AA121" s="751">
        <f>IF(T121&lt;&gt;0,1,0)</f>
        <v>0</v>
      </c>
      <c r="AB121" s="753">
        <f>IF(AA121&gt;0,SUM(AA$109:AA121),AB120+0.001)</f>
        <v>1.3000000000000005E-2</v>
      </c>
      <c r="AD121" s="28" t="str">
        <f>IF(H121=0,0,B121&amp;B122&amp;B123)</f>
        <v xml:space="preserve">โครงการพัฒนานักเรียนที่มีความต้องการพิเศษ </v>
      </c>
      <c r="AE121" s="28">
        <f t="shared" ref="AE121:AS121" si="5">IF($H121=0,0,IF(OR($I121=AE$108,OR($J121=AE$108,OR($K121=AE$108,OR($L121=AE$108,$M121=AE$108)))),1,0))</f>
        <v>1</v>
      </c>
      <c r="AF121" s="28">
        <f t="shared" si="5"/>
        <v>1</v>
      </c>
      <c r="AG121" s="28">
        <f t="shared" si="5"/>
        <v>0</v>
      </c>
      <c r="AH121" s="28">
        <f t="shared" si="5"/>
        <v>0</v>
      </c>
      <c r="AI121" s="28">
        <f t="shared" si="5"/>
        <v>0</v>
      </c>
      <c r="AJ121" s="28">
        <f t="shared" si="5"/>
        <v>0</v>
      </c>
      <c r="AK121" s="28">
        <f t="shared" si="5"/>
        <v>0</v>
      </c>
      <c r="AL121" s="28">
        <f t="shared" si="5"/>
        <v>0</v>
      </c>
      <c r="AM121" s="28">
        <f t="shared" si="5"/>
        <v>0</v>
      </c>
      <c r="AN121" s="28">
        <f t="shared" si="5"/>
        <v>0</v>
      </c>
      <c r="AO121" s="28">
        <f t="shared" si="5"/>
        <v>0</v>
      </c>
      <c r="AP121" s="28">
        <f t="shared" si="5"/>
        <v>0</v>
      </c>
      <c r="AQ121" s="28">
        <f t="shared" si="5"/>
        <v>0</v>
      </c>
      <c r="AR121" s="28">
        <f t="shared" si="5"/>
        <v>0</v>
      </c>
      <c r="AS121" s="28">
        <f t="shared" si="5"/>
        <v>0</v>
      </c>
      <c r="AU121" s="1947">
        <f>IF(AE121&gt;0,SUM(AE$109:AE121),AU120+0.001)</f>
        <v>2</v>
      </c>
      <c r="AV121" s="1947">
        <f>IF(AF121&gt;0,SUM(AF$109:AF121),AV120+0.001)</f>
        <v>2</v>
      </c>
      <c r="AW121" s="1947">
        <f>IF(AG121&gt;0,SUM(AG$109:AG121),AW120+0.001)</f>
        <v>3.0029999999999997</v>
      </c>
      <c r="AX121" s="1947">
        <f>IF(AH121&gt;0,SUM(AH$109:AH121),AX120+0.001)</f>
        <v>4.003000000000001</v>
      </c>
      <c r="AY121" s="1947">
        <f>IF(AI121&gt;0,SUM(AI$109:AI121),AY120+0.001)</f>
        <v>4.003000000000001</v>
      </c>
      <c r="AZ121" s="1947">
        <f>IF(AJ121&gt;0,SUM(AJ$109:AJ121),AZ120+0.001)</f>
        <v>3.0059999999999993</v>
      </c>
      <c r="BA121" s="1947">
        <f>IF(AK121&gt;0,SUM(AK$109:AK121),BA120+0.001)</f>
        <v>1.3000000000000005E-2</v>
      </c>
      <c r="BB121" s="1947">
        <f>IF(AL121&gt;0,SUM(AL$109:AL121),BB120+0.001)</f>
        <v>1.3000000000000005E-2</v>
      </c>
      <c r="BC121" s="1947">
        <f>IF(AM121&gt;0,SUM(AM$109:AM121),BC120+0.001)</f>
        <v>1.3000000000000005E-2</v>
      </c>
      <c r="BD121" s="1947">
        <f>IF(AN121&gt;0,SUM(AN$109:AN121),BD120+0.001)</f>
        <v>1.3000000000000005E-2</v>
      </c>
      <c r="BE121" s="1947">
        <f>IF(AO121&gt;0,SUM(AO$109:AO121),BE120+0.001)</f>
        <v>1.3000000000000005E-2</v>
      </c>
      <c r="BF121" s="1947">
        <f>IF(AP121&gt;0,SUM(AP$109:AP121),BF120+0.001)</f>
        <v>1.3000000000000005E-2</v>
      </c>
      <c r="BG121" s="1947">
        <f>IF(AQ121&gt;0,SUM(AQ$109:AQ121),BG120+0.001)</f>
        <v>1.3000000000000005E-2</v>
      </c>
      <c r="BH121" s="1947">
        <f>IF(AR121&gt;0,SUM(AR$109:AR121),BH120+0.001)</f>
        <v>1.3000000000000005E-2</v>
      </c>
      <c r="BI121" s="1947">
        <f>IF(AS121&gt;0,SUM(AS$109:AS121),BI120+0.001)</f>
        <v>1.3000000000000005E-2</v>
      </c>
    </row>
    <row r="122" spans="1:61" ht="23.25" customHeight="1">
      <c r="A122" s="1968" t="str">
        <f>IF(X!CM24=0," ",X!CM24)</f>
        <v xml:space="preserve"> </v>
      </c>
      <c r="B122" s="1969" t="str">
        <f>IF(X!CN24=0," ",X!CN24)</f>
        <v>ต้องการพิเศษ</v>
      </c>
      <c r="C122" s="1969" t="str">
        <f>IF(X!CO24=0," ",X!CO24)</f>
        <v>ด้านการเรียนรู้</v>
      </c>
      <c r="D122" s="1972" t="str">
        <f>IF(X!CP24=0," ",X!CP24)</f>
        <v xml:space="preserve"> </v>
      </c>
      <c r="E122" s="1227" t="str">
        <f>IF(H121=0," ",R121)</f>
        <v>ข้อที่ 0</v>
      </c>
      <c r="F122" s="703"/>
      <c r="G122" s="1934"/>
      <c r="H122" s="716"/>
      <c r="I122" s="716"/>
      <c r="J122" s="716"/>
      <c r="K122" s="716"/>
      <c r="L122" s="716"/>
      <c r="M122" s="716"/>
      <c r="N122" s="187"/>
      <c r="O122" s="187"/>
      <c r="P122" s="187"/>
      <c r="Q122" s="187"/>
      <c r="R122" s="187"/>
      <c r="S122" s="742" t="str">
        <f>IF(X!CX24=0,0,X!CX24)</f>
        <v>ครูสอน</v>
      </c>
      <c r="T122" s="742">
        <f>IF(X!CY24=0,0,X!CY24)</f>
        <v>0</v>
      </c>
      <c r="U122" s="748">
        <v>0</v>
      </c>
      <c r="V122" s="748">
        <f>IF(U122&gt;0,SUM(U$109:U122),0)</f>
        <v>0</v>
      </c>
      <c r="W122" s="748">
        <f>IF(S121&lt;&gt;0,1,0)</f>
        <v>1</v>
      </c>
      <c r="X122" s="750">
        <f>IF(W122&gt;0,SUM(W$109:W122),X121+0.001)</f>
        <v>14</v>
      </c>
      <c r="Y122" s="751">
        <v>0</v>
      </c>
      <c r="Z122" s="751">
        <f>IF(Y122&gt;0,SUM(Y$109:Y122),0)</f>
        <v>0</v>
      </c>
      <c r="AA122" s="751">
        <f>IF(T121&lt;&gt;0,1,0)</f>
        <v>0</v>
      </c>
      <c r="AB122" s="753">
        <f>IF(AA122&gt;0,SUM(AA$109:AA122),AB121+0.001)</f>
        <v>1.4000000000000005E-2</v>
      </c>
      <c r="AU122" s="1947">
        <f>IF(AE122&gt;0,SUM(AE$109:AE122),AU121+0.001)</f>
        <v>2.0009999999999999</v>
      </c>
      <c r="AV122" s="1947">
        <f>IF(AF122&gt;0,SUM(AF$109:AF122),AV121+0.001)</f>
        <v>2.0009999999999999</v>
      </c>
      <c r="AW122" s="1947">
        <f>IF(AG122&gt;0,SUM(AG$109:AG122),AW121+0.001)</f>
        <v>3.0039999999999996</v>
      </c>
      <c r="AX122" s="1947">
        <f>IF(AH122&gt;0,SUM(AH$109:AH122),AX121+0.001)</f>
        <v>4.0040000000000013</v>
      </c>
      <c r="AY122" s="1947">
        <f>IF(AI122&gt;0,SUM(AI$109:AI122),AY121+0.001)</f>
        <v>4.0040000000000013</v>
      </c>
      <c r="AZ122" s="1947">
        <f>IF(AJ122&gt;0,SUM(AJ$109:AJ122),AZ121+0.001)</f>
        <v>3.0069999999999992</v>
      </c>
      <c r="BA122" s="1947">
        <f>IF(AK122&gt;0,SUM(AK$109:AK122),BA121+0.001)</f>
        <v>1.4000000000000005E-2</v>
      </c>
      <c r="BB122" s="1947">
        <f>IF(AL122&gt;0,SUM(AL$109:AL122),BB121+0.001)</f>
        <v>1.4000000000000005E-2</v>
      </c>
      <c r="BC122" s="1947">
        <f>IF(AM122&gt;0,SUM(AM$109:AM122),BC121+0.001)</f>
        <v>1.4000000000000005E-2</v>
      </c>
      <c r="BD122" s="1947">
        <f>IF(AN122&gt;0,SUM(AN$109:AN122),BD121+0.001)</f>
        <v>1.4000000000000005E-2</v>
      </c>
      <c r="BE122" s="1947">
        <f>IF(AO122&gt;0,SUM(AO$109:AO122),BE121+0.001)</f>
        <v>1.4000000000000005E-2</v>
      </c>
      <c r="BF122" s="1947">
        <f>IF(AP122&gt;0,SUM(AP$109:AP122),BF121+0.001)</f>
        <v>1.4000000000000005E-2</v>
      </c>
      <c r="BG122" s="1947">
        <f>IF(AQ122&gt;0,SUM(AQ$109:AQ122),BG121+0.001)</f>
        <v>1.4000000000000005E-2</v>
      </c>
      <c r="BH122" s="1947">
        <f>IF(AR122&gt;0,SUM(AR$109:AR122),BH121+0.001)</f>
        <v>1.4000000000000005E-2</v>
      </c>
      <c r="BI122" s="1947">
        <f>IF(AS122&gt;0,SUM(AS$109:AS122),BI121+0.001)</f>
        <v>1.4000000000000005E-2</v>
      </c>
    </row>
    <row r="123" spans="1:61" ht="23.25" customHeight="1">
      <c r="A123" s="1968" t="str">
        <f>IF(X!CM25=0," ",X!CM25)</f>
        <v xml:space="preserve"> </v>
      </c>
      <c r="B123" s="1969" t="str">
        <f>IF(X!CN25=0," ",X!CN25)</f>
        <v xml:space="preserve"> </v>
      </c>
      <c r="C123" s="1969" t="str">
        <f>IF(X!CO25=0," ",X!CO25)</f>
        <v xml:space="preserve"> </v>
      </c>
      <c r="D123" s="1972" t="str">
        <f>IF(X!CP25=0," ",X!CP25)</f>
        <v xml:space="preserve"> </v>
      </c>
      <c r="E123" s="1227" t="s">
        <v>2123</v>
      </c>
      <c r="F123" s="703"/>
      <c r="G123" s="1934"/>
      <c r="H123" s="716"/>
      <c r="I123" s="716"/>
      <c r="J123" s="716"/>
      <c r="K123" s="716"/>
      <c r="L123" s="716"/>
      <c r="M123" s="716"/>
      <c r="N123" s="187"/>
      <c r="O123" s="187"/>
      <c r="P123" s="187"/>
      <c r="Q123" s="187"/>
      <c r="R123" s="187"/>
      <c r="S123" s="742">
        <f>IF(X!CX25=0,0,X!CX25)</f>
        <v>0</v>
      </c>
      <c r="T123" s="742">
        <f>IF(X!CY25=0,0,X!CY25)</f>
        <v>0</v>
      </c>
      <c r="U123" s="748">
        <v>0</v>
      </c>
      <c r="V123" s="748">
        <f>IF(U123&gt;0,SUM(U$109:U123),0)</f>
        <v>0</v>
      </c>
      <c r="W123" s="748">
        <f>IF(S121&lt;&gt;0,1,0)</f>
        <v>1</v>
      </c>
      <c r="X123" s="750">
        <f>IF(W123&gt;0,SUM(W$109:W123),X122+0.001)</f>
        <v>15</v>
      </c>
      <c r="Y123" s="751">
        <v>0</v>
      </c>
      <c r="Z123" s="751">
        <f>IF(Y123&gt;0,SUM(Y$109:Y123),0)</f>
        <v>0</v>
      </c>
      <c r="AA123" s="751">
        <f>IF(T121&lt;&gt;0,1,0)</f>
        <v>0</v>
      </c>
      <c r="AB123" s="753">
        <f>IF(AA123&gt;0,SUM(AA$109:AA123),AB122+0.001)</f>
        <v>1.5000000000000006E-2</v>
      </c>
      <c r="AU123" s="1947">
        <f>IF(AE123&gt;0,SUM(AE$109:AE123),AU122+0.001)</f>
        <v>2.0019999999999998</v>
      </c>
      <c r="AV123" s="1947">
        <f>IF(AF123&gt;0,SUM(AF$109:AF123),AV122+0.001)</f>
        <v>2.0019999999999998</v>
      </c>
      <c r="AW123" s="1947">
        <f>IF(AG123&gt;0,SUM(AG$109:AG123),AW122+0.001)</f>
        <v>3.0049999999999994</v>
      </c>
      <c r="AX123" s="1947">
        <f>IF(AH123&gt;0,SUM(AH$109:AH123),AX122+0.001)</f>
        <v>4.0050000000000017</v>
      </c>
      <c r="AY123" s="1947">
        <f>IF(AI123&gt;0,SUM(AI$109:AI123),AY122+0.001)</f>
        <v>4.0050000000000017</v>
      </c>
      <c r="AZ123" s="1947">
        <f>IF(AJ123&gt;0,SUM(AJ$109:AJ123),AZ122+0.001)</f>
        <v>3.0079999999999991</v>
      </c>
      <c r="BA123" s="1947">
        <f>IF(AK123&gt;0,SUM(AK$109:AK123),BA122+0.001)</f>
        <v>1.5000000000000006E-2</v>
      </c>
      <c r="BB123" s="1947">
        <f>IF(AL123&gt;0,SUM(AL$109:AL123),BB122+0.001)</f>
        <v>1.5000000000000006E-2</v>
      </c>
      <c r="BC123" s="1947">
        <f>IF(AM123&gt;0,SUM(AM$109:AM123),BC122+0.001)</f>
        <v>1.5000000000000006E-2</v>
      </c>
      <c r="BD123" s="1947">
        <f>IF(AN123&gt;0,SUM(AN$109:AN123),BD122+0.001)</f>
        <v>1.5000000000000006E-2</v>
      </c>
      <c r="BE123" s="1947">
        <f>IF(AO123&gt;0,SUM(AO$109:AO123),BE122+0.001)</f>
        <v>1.5000000000000006E-2</v>
      </c>
      <c r="BF123" s="1947">
        <f>IF(AP123&gt;0,SUM(AP$109:AP123),BF122+0.001)</f>
        <v>1.5000000000000006E-2</v>
      </c>
      <c r="BG123" s="1947">
        <f>IF(AQ123&gt;0,SUM(AQ$109:AQ123),BG122+0.001)</f>
        <v>1.5000000000000006E-2</v>
      </c>
      <c r="BH123" s="1947">
        <f>IF(AR123&gt;0,SUM(AR$109:AR123),BH122+0.001)</f>
        <v>1.5000000000000006E-2</v>
      </c>
      <c r="BI123" s="1947">
        <f>IF(AS123&gt;0,SUM(AS$109:AS123),BI122+0.001)</f>
        <v>1.5000000000000006E-2</v>
      </c>
    </row>
    <row r="124" spans="1:61" ht="23.25" customHeight="1">
      <c r="A124" s="1968">
        <f>IF(X!CM26=0," ",X!CM26)</f>
        <v>6</v>
      </c>
      <c r="B124" s="1969" t="str">
        <f>IF(X!CN26=0," ",X!CN26)</f>
        <v>โดครงการพัฒนาห้องสมุดและมุม</v>
      </c>
      <c r="C124" s="1969" t="str">
        <f>IF(X!CO26=0," ",X!CO26)</f>
        <v>เพื่อให้นักเรียนมีนิสัยรักการอ่าน</v>
      </c>
      <c r="D124" s="1972" t="str">
        <f>IF(X!CP26=0," ",X!CP26)</f>
        <v>ร้อยละ 80</v>
      </c>
      <c r="E124" s="1969" t="str">
        <f>IF(H124=0," ",O124)</f>
        <v>จุดเน้น สพฐ.</v>
      </c>
      <c r="F124" s="703"/>
      <c r="G124" s="1934"/>
      <c r="H124" s="716">
        <f>X!CQ26</f>
        <v>200</v>
      </c>
      <c r="I124" s="716">
        <f>X!CR26</f>
        <v>3</v>
      </c>
      <c r="J124" s="716">
        <f>X!CS26</f>
        <v>4</v>
      </c>
      <c r="K124" s="716">
        <f>X!CT26</f>
        <v>5</v>
      </c>
      <c r="L124" s="716">
        <f>X!CU26</f>
        <v>6</v>
      </c>
      <c r="M124" s="716">
        <f>X!CV26</f>
        <v>13</v>
      </c>
      <c r="N124" s="187">
        <f>INT(H124/10)*10</f>
        <v>200</v>
      </c>
      <c r="O124" s="187" t="str">
        <f>IF(N124=0," ",LOOKUP(N124,H$101:H$105,I$101:I$105))</f>
        <v>จุดเน้น สพฐ.</v>
      </c>
      <c r="P124" s="187" t="str">
        <f>IF(M124&gt;0,I124&amp;","&amp;J124&amp;","&amp;K124&amp;","&amp;L124&amp;","&amp;M124,IF(L124&gt;0,I124&amp;","&amp;J124&amp;","&amp;K124&amp;","&amp;L124,IF(K124&gt;0,I124&amp;","&amp;J124&amp;","&amp;K124,IF(J124&gt;0,I124&amp;","&amp;J124,IF(I124&gt;0,I124," ")))))</f>
        <v>3,4,5,6,13</v>
      </c>
      <c r="Q124" s="187">
        <f>H124-N124</f>
        <v>0</v>
      </c>
      <c r="R124" s="187" t="str">
        <f>IF(N124=0," ",IF(N124=100,"ข้อที่ "&amp;P124,"ข้อที่ "&amp;Q124))</f>
        <v>ข้อที่ 0</v>
      </c>
      <c r="S124" s="742" t="str">
        <f>IF(X!CX26=0,0,X!CX26)</f>
        <v>เจ้าหน้าที่ห้องสมุดมีความรู้ในการจัดหาหนังสือและวิธีการดำเนิน</v>
      </c>
      <c r="T124" s="742">
        <f>IF(X!CY26=0,0,X!CY26)</f>
        <v>0</v>
      </c>
      <c r="U124" s="748">
        <f>IF(W124&gt;0,1,0)</f>
        <v>1</v>
      </c>
      <c r="V124" s="748">
        <f>IF(U124&gt;0,SUM(U$109:U124),0)</f>
        <v>6</v>
      </c>
      <c r="W124" s="748">
        <f>IF(S124&lt;&gt;0,1,0)</f>
        <v>1</v>
      </c>
      <c r="X124" s="750">
        <f>IF(W124&gt;0,SUM(W$109:W124),X123+0.001)</f>
        <v>16</v>
      </c>
      <c r="Y124" s="751">
        <f>IF(AA124&gt;0,1,0)</f>
        <v>0</v>
      </c>
      <c r="Z124" s="751">
        <f>IF(Y124&gt;0,SUM(Y$109:Y124),0)</f>
        <v>0</v>
      </c>
      <c r="AA124" s="751">
        <f>IF(T124&lt;&gt;0,1,0)</f>
        <v>0</v>
      </c>
      <c r="AB124" s="753">
        <f>IF(AA124&gt;0,SUM(AA$109:AA124),AB123+0.001)</f>
        <v>1.6000000000000007E-2</v>
      </c>
      <c r="AD124" s="28" t="str">
        <f>IF(H124=0,0,B124&amp;B125&amp;B126)</f>
        <v xml:space="preserve">โดครงการพัฒนาห้องสมุดและมุมหนังสือ </v>
      </c>
      <c r="AE124" s="28">
        <f t="shared" ref="AE124:AS124" si="6">IF($H124=0,0,IF(OR($I124=AE$108,OR($J124=AE$108,OR($K124=AE$108,OR($L124=AE$108,$M124=AE$108)))),1,0))</f>
        <v>0</v>
      </c>
      <c r="AF124" s="28">
        <f t="shared" si="6"/>
        <v>0</v>
      </c>
      <c r="AG124" s="28">
        <f t="shared" si="6"/>
        <v>1</v>
      </c>
      <c r="AH124" s="28">
        <f t="shared" si="6"/>
        <v>1</v>
      </c>
      <c r="AI124" s="28">
        <f t="shared" si="6"/>
        <v>1</v>
      </c>
      <c r="AJ124" s="28">
        <f t="shared" si="6"/>
        <v>1</v>
      </c>
      <c r="AK124" s="28">
        <f t="shared" si="6"/>
        <v>0</v>
      </c>
      <c r="AL124" s="28">
        <f t="shared" si="6"/>
        <v>0</v>
      </c>
      <c r="AM124" s="28">
        <f t="shared" si="6"/>
        <v>0</v>
      </c>
      <c r="AN124" s="28">
        <f t="shared" si="6"/>
        <v>0</v>
      </c>
      <c r="AO124" s="28">
        <f t="shared" si="6"/>
        <v>0</v>
      </c>
      <c r="AP124" s="28">
        <f t="shared" si="6"/>
        <v>0</v>
      </c>
      <c r="AQ124" s="28">
        <f t="shared" si="6"/>
        <v>1</v>
      </c>
      <c r="AR124" s="28">
        <f t="shared" si="6"/>
        <v>0</v>
      </c>
      <c r="AS124" s="28">
        <f t="shared" si="6"/>
        <v>0</v>
      </c>
      <c r="AU124" s="1947">
        <f>IF(AE124&gt;0,SUM(AE$109:AE124),AU123+0.001)</f>
        <v>2.0029999999999997</v>
      </c>
      <c r="AV124" s="1947">
        <f>IF(AF124&gt;0,SUM(AF$109:AF124),AV123+0.001)</f>
        <v>2.0029999999999997</v>
      </c>
      <c r="AW124" s="1947">
        <f>IF(AG124&gt;0,SUM(AG$109:AG124),AW123+0.001)</f>
        <v>4</v>
      </c>
      <c r="AX124" s="1947">
        <f>IF(AH124&gt;0,SUM(AH$109:AH124),AX123+0.001)</f>
        <v>5</v>
      </c>
      <c r="AY124" s="1947">
        <f>IF(AI124&gt;0,SUM(AI$109:AI124),AY123+0.001)</f>
        <v>5</v>
      </c>
      <c r="AZ124" s="1947">
        <f>IF(AJ124&gt;0,SUM(AJ$109:AJ124),AZ123+0.001)</f>
        <v>4</v>
      </c>
      <c r="BA124" s="1947">
        <f>IF(AK124&gt;0,SUM(AK$109:AK124),BA123+0.001)</f>
        <v>1.6000000000000007E-2</v>
      </c>
      <c r="BB124" s="1947">
        <f>IF(AL124&gt;0,SUM(AL$109:AL124),BB123+0.001)</f>
        <v>1.6000000000000007E-2</v>
      </c>
      <c r="BC124" s="1947">
        <f>IF(AM124&gt;0,SUM(AM$109:AM124),BC123+0.001)</f>
        <v>1.6000000000000007E-2</v>
      </c>
      <c r="BD124" s="1947">
        <f>IF(AN124&gt;0,SUM(AN$109:AN124),BD123+0.001)</f>
        <v>1.6000000000000007E-2</v>
      </c>
      <c r="BE124" s="1947">
        <f>IF(AO124&gt;0,SUM(AO$109:AO124),BE123+0.001)</f>
        <v>1.6000000000000007E-2</v>
      </c>
      <c r="BF124" s="1947">
        <f>IF(AP124&gt;0,SUM(AP$109:AP124),BF123+0.001)</f>
        <v>1.6000000000000007E-2</v>
      </c>
      <c r="BG124" s="1947">
        <f>IF(AQ124&gt;0,SUM(AQ$109:AQ124),BG123+0.001)</f>
        <v>1</v>
      </c>
      <c r="BH124" s="1947">
        <f>IF(AR124&gt;0,SUM(AR$109:AR124),BH123+0.001)</f>
        <v>1.6000000000000007E-2</v>
      </c>
      <c r="BI124" s="1947">
        <f>IF(AS124&gt;0,SUM(AS$109:AS124),BI123+0.001)</f>
        <v>1.6000000000000007E-2</v>
      </c>
    </row>
    <row r="125" spans="1:61" ht="23.25" customHeight="1">
      <c r="A125" s="1968" t="str">
        <f>IF(X!CM27=0," ",X!CM27)</f>
        <v xml:space="preserve"> </v>
      </c>
      <c r="B125" s="1969" t="str">
        <f>IF(X!CN27=0," ",X!CN27)</f>
        <v>หนังสือ</v>
      </c>
      <c r="C125" s="1969" t="str">
        <f>IF(X!CO27=0," ",X!CO27)</f>
        <v xml:space="preserve"> </v>
      </c>
      <c r="D125" s="1972" t="str">
        <f>IF(X!CP27=0," ",X!CP27)</f>
        <v xml:space="preserve"> </v>
      </c>
      <c r="E125" s="1227" t="str">
        <f>IF(H124=0," ",R124)</f>
        <v>ข้อที่ 0</v>
      </c>
      <c r="F125" s="703"/>
      <c r="G125" s="1934"/>
      <c r="H125" s="716"/>
      <c r="I125" s="716"/>
      <c r="J125" s="716"/>
      <c r="K125" s="716"/>
      <c r="L125" s="716"/>
      <c r="M125" s="716"/>
      <c r="N125" s="187"/>
      <c r="O125" s="187"/>
      <c r="P125" s="187"/>
      <c r="Q125" s="187"/>
      <c r="R125" s="187"/>
      <c r="S125" s="742" t="str">
        <f>IF(X!CX27=0,0,X!CX27)</f>
        <v>งาน</v>
      </c>
      <c r="T125" s="742">
        <f>IF(X!CY27=0,0,X!CY27)</f>
        <v>0</v>
      </c>
      <c r="U125" s="748">
        <v>0</v>
      </c>
      <c r="V125" s="748">
        <f>IF(U125&gt;0,SUM(U$109:U125),0)</f>
        <v>0</v>
      </c>
      <c r="W125" s="748">
        <f>IF(S124&lt;&gt;0,1,0)</f>
        <v>1</v>
      </c>
      <c r="X125" s="750">
        <f>IF(W125&gt;0,SUM(W$109:W125),X124+0.001)</f>
        <v>17</v>
      </c>
      <c r="Y125" s="751">
        <v>0</v>
      </c>
      <c r="Z125" s="751">
        <f>IF(Y125&gt;0,SUM(Y$109:Y125),0)</f>
        <v>0</v>
      </c>
      <c r="AA125" s="751">
        <f>IF(T124&lt;&gt;0,1,0)</f>
        <v>0</v>
      </c>
      <c r="AB125" s="753">
        <f>IF(AA125&gt;0,SUM(AA$109:AA125),AB124+0.001)</f>
        <v>1.7000000000000008E-2</v>
      </c>
      <c r="AU125" s="1947">
        <f>IF(AE125&gt;0,SUM(AE$109:AE125),AU124+0.001)</f>
        <v>2.0039999999999996</v>
      </c>
      <c r="AV125" s="1947">
        <f>IF(AF125&gt;0,SUM(AF$109:AF125),AV124+0.001)</f>
        <v>2.0039999999999996</v>
      </c>
      <c r="AW125" s="1947">
        <f>IF(AG125&gt;0,SUM(AG$109:AG125),AW124+0.001)</f>
        <v>4.0010000000000003</v>
      </c>
      <c r="AX125" s="1947">
        <f>IF(AH125&gt;0,SUM(AH$109:AH125),AX124+0.001)</f>
        <v>5.0010000000000003</v>
      </c>
      <c r="AY125" s="1947">
        <f>IF(AI125&gt;0,SUM(AI$109:AI125),AY124+0.001)</f>
        <v>5.0010000000000003</v>
      </c>
      <c r="AZ125" s="1947">
        <f>IF(AJ125&gt;0,SUM(AJ$109:AJ125),AZ124+0.001)</f>
        <v>4.0010000000000003</v>
      </c>
      <c r="BA125" s="1947">
        <f>IF(AK125&gt;0,SUM(AK$109:AK125),BA124+0.001)</f>
        <v>1.7000000000000008E-2</v>
      </c>
      <c r="BB125" s="1947">
        <f>IF(AL125&gt;0,SUM(AL$109:AL125),BB124+0.001)</f>
        <v>1.7000000000000008E-2</v>
      </c>
      <c r="BC125" s="1947">
        <f>IF(AM125&gt;0,SUM(AM$109:AM125),BC124+0.001)</f>
        <v>1.7000000000000008E-2</v>
      </c>
      <c r="BD125" s="1947">
        <f>IF(AN125&gt;0,SUM(AN$109:AN125),BD124+0.001)</f>
        <v>1.7000000000000008E-2</v>
      </c>
      <c r="BE125" s="1947">
        <f>IF(AO125&gt;0,SUM(AO$109:AO125),BE124+0.001)</f>
        <v>1.7000000000000008E-2</v>
      </c>
      <c r="BF125" s="1947">
        <f>IF(AP125&gt;0,SUM(AP$109:AP125),BF124+0.001)</f>
        <v>1.7000000000000008E-2</v>
      </c>
      <c r="BG125" s="1947">
        <f>IF(AQ125&gt;0,SUM(AQ$109:AQ125),BG124+0.001)</f>
        <v>1.0009999999999999</v>
      </c>
      <c r="BH125" s="1947">
        <f>IF(AR125&gt;0,SUM(AR$109:AR125),BH124+0.001)</f>
        <v>1.7000000000000008E-2</v>
      </c>
      <c r="BI125" s="1947">
        <f>IF(AS125&gt;0,SUM(AS$109:AS125),BI124+0.001)</f>
        <v>1.7000000000000008E-2</v>
      </c>
    </row>
    <row r="126" spans="1:61" ht="23.25" customHeight="1">
      <c r="A126" s="1968" t="str">
        <f>IF(X!CM28=0," ",X!CM28)</f>
        <v xml:space="preserve"> </v>
      </c>
      <c r="B126" s="1969" t="str">
        <f>IF(X!CN28=0," ",X!CN28)</f>
        <v xml:space="preserve"> </v>
      </c>
      <c r="C126" s="1969" t="str">
        <f>IF(X!CO28=0," ",X!CO28)</f>
        <v xml:space="preserve"> </v>
      </c>
      <c r="D126" s="1972" t="str">
        <f>IF(X!CP28=0," ",X!CP28)</f>
        <v xml:space="preserve"> </v>
      </c>
      <c r="E126" s="1227" t="s">
        <v>2123</v>
      </c>
      <c r="F126" s="703"/>
      <c r="G126" s="1934"/>
      <c r="H126" s="716"/>
      <c r="I126" s="716"/>
      <c r="J126" s="716"/>
      <c r="K126" s="716"/>
      <c r="L126" s="716"/>
      <c r="M126" s="716"/>
      <c r="N126" s="187"/>
      <c r="O126" s="187"/>
      <c r="P126" s="187"/>
      <c r="Q126" s="187"/>
      <c r="R126" s="187"/>
      <c r="S126" s="742">
        <f>IF(X!CX28=0,0,X!CX28)</f>
        <v>0</v>
      </c>
      <c r="T126" s="742">
        <f>IF(X!CY28=0,0,X!CY28)</f>
        <v>0</v>
      </c>
      <c r="U126" s="748">
        <v>0</v>
      </c>
      <c r="V126" s="748">
        <f>IF(U126&gt;0,SUM(U$109:U126),0)</f>
        <v>0</v>
      </c>
      <c r="W126" s="748">
        <f>IF(S124&lt;&gt;0,1,0)</f>
        <v>1</v>
      </c>
      <c r="X126" s="750">
        <f>IF(W126&gt;0,SUM(W$109:W126),X125+0.001)</f>
        <v>18</v>
      </c>
      <c r="Y126" s="751">
        <v>0</v>
      </c>
      <c r="Z126" s="751">
        <f>IF(Y126&gt;0,SUM(Y$109:Y126),0)</f>
        <v>0</v>
      </c>
      <c r="AA126" s="751">
        <f>IF(T124&lt;&gt;0,1,0)</f>
        <v>0</v>
      </c>
      <c r="AB126" s="753">
        <f>IF(AA126&gt;0,SUM(AA$109:AA126),AB125+0.001)</f>
        <v>1.8000000000000009E-2</v>
      </c>
      <c r="AU126" s="1947">
        <f>IF(AE126&gt;0,SUM(AE$109:AE126),AU125+0.001)</f>
        <v>2.0049999999999994</v>
      </c>
      <c r="AV126" s="1947">
        <f>IF(AF126&gt;0,SUM(AF$109:AF126),AV125+0.001)</f>
        <v>2.0049999999999994</v>
      </c>
      <c r="AW126" s="1947">
        <f>IF(AG126&gt;0,SUM(AG$109:AG126),AW125+0.001)</f>
        <v>4.0020000000000007</v>
      </c>
      <c r="AX126" s="1947">
        <f>IF(AH126&gt;0,SUM(AH$109:AH126),AX125+0.001)</f>
        <v>5.0020000000000007</v>
      </c>
      <c r="AY126" s="1947">
        <f>IF(AI126&gt;0,SUM(AI$109:AI126),AY125+0.001)</f>
        <v>5.0020000000000007</v>
      </c>
      <c r="AZ126" s="1947">
        <f>IF(AJ126&gt;0,SUM(AJ$109:AJ126),AZ125+0.001)</f>
        <v>4.0020000000000007</v>
      </c>
      <c r="BA126" s="1947">
        <f>IF(AK126&gt;0,SUM(AK$109:AK126),BA125+0.001)</f>
        <v>1.8000000000000009E-2</v>
      </c>
      <c r="BB126" s="1947">
        <f>IF(AL126&gt;0,SUM(AL$109:AL126),BB125+0.001)</f>
        <v>1.8000000000000009E-2</v>
      </c>
      <c r="BC126" s="1947">
        <f>IF(AM126&gt;0,SUM(AM$109:AM126),BC125+0.001)</f>
        <v>1.8000000000000009E-2</v>
      </c>
      <c r="BD126" s="1947">
        <f>IF(AN126&gt;0,SUM(AN$109:AN126),BD125+0.001)</f>
        <v>1.8000000000000009E-2</v>
      </c>
      <c r="BE126" s="1947">
        <f>IF(AO126&gt;0,SUM(AO$109:AO126),BE125+0.001)</f>
        <v>1.8000000000000009E-2</v>
      </c>
      <c r="BF126" s="1947">
        <f>IF(AP126&gt;0,SUM(AP$109:AP126),BF125+0.001)</f>
        <v>1.8000000000000009E-2</v>
      </c>
      <c r="BG126" s="1947">
        <f>IF(AQ126&gt;0,SUM(AQ$109:AQ126),BG125+0.001)</f>
        <v>1.0019999999999998</v>
      </c>
      <c r="BH126" s="1947">
        <f>IF(AR126&gt;0,SUM(AR$109:AR126),BH125+0.001)</f>
        <v>1.8000000000000009E-2</v>
      </c>
      <c r="BI126" s="1947">
        <f>IF(AS126&gt;0,SUM(AS$109:AS126),BI125+0.001)</f>
        <v>1.8000000000000009E-2</v>
      </c>
    </row>
    <row r="127" spans="1:61" ht="23.25" customHeight="1">
      <c r="A127" s="1968">
        <f>IF(X!CM29=0," ",X!CM29)</f>
        <v>7</v>
      </c>
      <c r="B127" s="1969" t="str">
        <f>IF(X!CN29=0," ",X!CN29)</f>
        <v>โครงการพัฒนาศักยภาพการใช้สื่อ</v>
      </c>
      <c r="C127" s="1969" t="str">
        <f>IF(X!CO29=0," ",X!CO29)</f>
        <v>เพื่อพัฒนาทักษะการเรียนรู้เทค</v>
      </c>
      <c r="D127" s="1972" t="str">
        <f>IF(X!CP29=0," ",X!CP29)</f>
        <v>ร้อยละ 80</v>
      </c>
      <c r="E127" s="1969" t="str">
        <f>IF(H127=0," ",O127)</f>
        <v>ปฎิรูปการศึกษา</v>
      </c>
      <c r="F127" s="703"/>
      <c r="G127" s="1934"/>
      <c r="H127" s="716">
        <f>X!CQ29</f>
        <v>400</v>
      </c>
      <c r="I127" s="716">
        <f>X!CR29</f>
        <v>3</v>
      </c>
      <c r="J127" s="716">
        <f>X!CS29</f>
        <v>4</v>
      </c>
      <c r="K127" s="716">
        <f>X!CT29</f>
        <v>5</v>
      </c>
      <c r="L127" s="716">
        <f>X!CU29</f>
        <v>6</v>
      </c>
      <c r="M127" s="716">
        <f>X!CV29</f>
        <v>13</v>
      </c>
      <c r="N127" s="187">
        <f>INT(H127/10)*10</f>
        <v>400</v>
      </c>
      <c r="O127" s="187" t="str">
        <f>IF(N127=0," ",LOOKUP(N127,H$101:H$105,I$101:I$105))</f>
        <v>ปฎิรูปการศึกษา</v>
      </c>
      <c r="P127" s="187" t="str">
        <f>IF(M127&gt;0,I127&amp;","&amp;J127&amp;","&amp;K127&amp;","&amp;L127&amp;","&amp;M127,IF(L127&gt;0,I127&amp;","&amp;J127&amp;","&amp;K127&amp;","&amp;L127,IF(K127&gt;0,I127&amp;","&amp;J127&amp;","&amp;K127,IF(J127&gt;0,I127&amp;","&amp;J127,IF(I127&gt;0,I127," ")))))</f>
        <v>3,4,5,6,13</v>
      </c>
      <c r="Q127" s="187">
        <f>H127-N127</f>
        <v>0</v>
      </c>
      <c r="R127" s="187" t="str">
        <f>IF(N127=0," ",IF(N127=100,"ข้อที่ "&amp;P127,"ข้อที่ "&amp;Q127))</f>
        <v>ข้อที่ 0</v>
      </c>
      <c r="S127" s="742">
        <f>IF(X!CX29=0,0,X!CX29)</f>
        <v>0</v>
      </c>
      <c r="T127" s="742" t="str">
        <f>IF(X!CY29=0,0,X!CY29)</f>
        <v xml:space="preserve">ขาดการติดตามในการดำเนินกิจกรรม </v>
      </c>
      <c r="U127" s="748">
        <f>IF(W127&gt;0,1,0)</f>
        <v>0</v>
      </c>
      <c r="V127" s="748">
        <f>IF(U127&gt;0,SUM(U$109:U127),0)</f>
        <v>0</v>
      </c>
      <c r="W127" s="748">
        <f>IF(S127&lt;&gt;0,1,0)</f>
        <v>0</v>
      </c>
      <c r="X127" s="750">
        <f>IF(W127&gt;0,SUM(W$109:W127),X126+0.001)</f>
        <v>18.001000000000001</v>
      </c>
      <c r="Y127" s="751">
        <f>IF(AA127&gt;0,1,0)</f>
        <v>1</v>
      </c>
      <c r="Z127" s="751">
        <f>IF(Y127&gt;0,SUM(Y$109:Y127),0)</f>
        <v>1</v>
      </c>
      <c r="AA127" s="751">
        <f>IF(T127&lt;&gt;0,1,0)</f>
        <v>1</v>
      </c>
      <c r="AB127" s="753">
        <f>IF(AA127&gt;0,SUM(AA$109:AA127),AB126+0.001)</f>
        <v>1</v>
      </c>
      <c r="AD127" s="28" t="str">
        <f>IF(H127=0,0,B127&amp;B128&amp;B129)</f>
        <v xml:space="preserve">โครงการพัฒนาศักยภาพการใช้สื่อเทคโนโลยีเพื่อการศึกษา </v>
      </c>
      <c r="AE127" s="28">
        <f t="shared" ref="AE127:AS127" si="7">IF($H127=0,0,IF(OR($I127=AE$108,OR($J127=AE$108,OR($K127=AE$108,OR($L127=AE$108,$M127=AE$108)))),1,0))</f>
        <v>0</v>
      </c>
      <c r="AF127" s="28">
        <f t="shared" si="7"/>
        <v>0</v>
      </c>
      <c r="AG127" s="28">
        <f t="shared" si="7"/>
        <v>1</v>
      </c>
      <c r="AH127" s="28">
        <f t="shared" si="7"/>
        <v>1</v>
      </c>
      <c r="AI127" s="28">
        <f t="shared" si="7"/>
        <v>1</v>
      </c>
      <c r="AJ127" s="28">
        <f t="shared" si="7"/>
        <v>1</v>
      </c>
      <c r="AK127" s="28">
        <f t="shared" si="7"/>
        <v>0</v>
      </c>
      <c r="AL127" s="28">
        <f t="shared" si="7"/>
        <v>0</v>
      </c>
      <c r="AM127" s="28">
        <f t="shared" si="7"/>
        <v>0</v>
      </c>
      <c r="AN127" s="28">
        <f t="shared" si="7"/>
        <v>0</v>
      </c>
      <c r="AO127" s="28">
        <f t="shared" si="7"/>
        <v>0</v>
      </c>
      <c r="AP127" s="28">
        <f t="shared" si="7"/>
        <v>0</v>
      </c>
      <c r="AQ127" s="28">
        <f t="shared" si="7"/>
        <v>1</v>
      </c>
      <c r="AR127" s="28">
        <f t="shared" si="7"/>
        <v>0</v>
      </c>
      <c r="AS127" s="28">
        <f t="shared" si="7"/>
        <v>0</v>
      </c>
      <c r="AU127" s="1947">
        <f>IF(AE127&gt;0,SUM(AE$109:AE127),AU126+0.001)</f>
        <v>2.0059999999999993</v>
      </c>
      <c r="AV127" s="1947">
        <f>IF(AF127&gt;0,SUM(AF$109:AF127),AV126+0.001)</f>
        <v>2.0059999999999993</v>
      </c>
      <c r="AW127" s="1947">
        <f>IF(AG127&gt;0,SUM(AG$109:AG127),AW126+0.001)</f>
        <v>5</v>
      </c>
      <c r="AX127" s="1947">
        <f>IF(AH127&gt;0,SUM(AH$109:AH127),AX126+0.001)</f>
        <v>6</v>
      </c>
      <c r="AY127" s="1947">
        <f>IF(AI127&gt;0,SUM(AI$109:AI127),AY126+0.001)</f>
        <v>6</v>
      </c>
      <c r="AZ127" s="1947">
        <f>IF(AJ127&gt;0,SUM(AJ$109:AJ127),AZ126+0.001)</f>
        <v>5</v>
      </c>
      <c r="BA127" s="1947">
        <f>IF(AK127&gt;0,SUM(AK$109:AK127),BA126+0.001)</f>
        <v>1.900000000000001E-2</v>
      </c>
      <c r="BB127" s="1947">
        <f>IF(AL127&gt;0,SUM(AL$109:AL127),BB126+0.001)</f>
        <v>1.900000000000001E-2</v>
      </c>
      <c r="BC127" s="1947">
        <f>IF(AM127&gt;0,SUM(AM$109:AM127),BC126+0.001)</f>
        <v>1.900000000000001E-2</v>
      </c>
      <c r="BD127" s="1947">
        <f>IF(AN127&gt;0,SUM(AN$109:AN127),BD126+0.001)</f>
        <v>1.900000000000001E-2</v>
      </c>
      <c r="BE127" s="1947">
        <f>IF(AO127&gt;0,SUM(AO$109:AO127),BE126+0.001)</f>
        <v>1.900000000000001E-2</v>
      </c>
      <c r="BF127" s="1947">
        <f>IF(AP127&gt;0,SUM(AP$109:AP127),BF126+0.001)</f>
        <v>1.900000000000001E-2</v>
      </c>
      <c r="BG127" s="1947">
        <f>IF(AQ127&gt;0,SUM(AQ$109:AQ127),BG126+0.001)</f>
        <v>2</v>
      </c>
      <c r="BH127" s="1947">
        <f>IF(AR127&gt;0,SUM(AR$109:AR127),BH126+0.001)</f>
        <v>1.900000000000001E-2</v>
      </c>
      <c r="BI127" s="1947">
        <f>IF(AS127&gt;0,SUM(AS$109:AS127),BI126+0.001)</f>
        <v>1.900000000000001E-2</v>
      </c>
    </row>
    <row r="128" spans="1:61" ht="23.25" customHeight="1">
      <c r="A128" s="1968" t="str">
        <f>IF(X!CM30=0," ",X!CM30)</f>
        <v xml:space="preserve"> </v>
      </c>
      <c r="B128" s="1969" t="str">
        <f>IF(X!CN30=0," ",X!CN30)</f>
        <v>เทคโนโลยีเพื่อการศึกษา</v>
      </c>
      <c r="C128" s="1969" t="str">
        <f>IF(X!CO30=0," ",X!CO30)</f>
        <v>โนโลยีของนักเรียน</v>
      </c>
      <c r="D128" s="1972" t="str">
        <f>IF(X!CP30=0," ",X!CP30)</f>
        <v xml:space="preserve"> </v>
      </c>
      <c r="E128" s="1227" t="str">
        <f>IF(H127=0," ",R127)</f>
        <v>ข้อที่ 0</v>
      </c>
      <c r="F128" s="703"/>
      <c r="G128" s="1934"/>
      <c r="H128" s="716"/>
      <c r="I128" s="716"/>
      <c r="J128" s="716"/>
      <c r="K128" s="716"/>
      <c r="L128" s="716"/>
      <c r="M128" s="716"/>
      <c r="N128" s="187"/>
      <c r="O128" s="187"/>
      <c r="P128" s="187"/>
      <c r="Q128" s="187"/>
      <c r="R128" s="187"/>
      <c r="S128" s="742">
        <f>IF(X!CX30=0,0,X!CX30)</f>
        <v>0</v>
      </c>
      <c r="T128" s="742">
        <f>IF(X!CY30=0,0,X!CY30)</f>
        <v>0</v>
      </c>
      <c r="U128" s="748">
        <v>0</v>
      </c>
      <c r="V128" s="748">
        <f>IF(U128&gt;0,SUM(U$109:U128),0)</f>
        <v>0</v>
      </c>
      <c r="W128" s="748">
        <f>IF(S127&lt;&gt;0,1,0)</f>
        <v>0</v>
      </c>
      <c r="X128" s="750">
        <f>IF(W128&gt;0,SUM(W$109:W128),X127+0.001)</f>
        <v>18.002000000000002</v>
      </c>
      <c r="Y128" s="751">
        <v>0</v>
      </c>
      <c r="Z128" s="751">
        <f>IF(Y128&gt;0,SUM(Y$109:Y128),0)</f>
        <v>0</v>
      </c>
      <c r="AA128" s="751">
        <f>IF(T127&lt;&gt;0,1,0)</f>
        <v>1</v>
      </c>
      <c r="AB128" s="753">
        <f>IF(AA128&gt;0,SUM(AA$109:AA128),AB127+0.001)</f>
        <v>2</v>
      </c>
      <c r="AU128" s="1947">
        <f>IF(AE128&gt;0,SUM(AE$109:AE128),AU127+0.001)</f>
        <v>2.0069999999999992</v>
      </c>
      <c r="AV128" s="1947">
        <f>IF(AF128&gt;0,SUM(AF$109:AF128),AV127+0.001)</f>
        <v>2.0069999999999992</v>
      </c>
      <c r="AW128" s="1947">
        <f>IF(AG128&gt;0,SUM(AG$109:AG128),AW127+0.001)</f>
        <v>5.0010000000000003</v>
      </c>
      <c r="AX128" s="1947">
        <f>IF(AH128&gt;0,SUM(AH$109:AH128),AX127+0.001)</f>
        <v>6.0010000000000003</v>
      </c>
      <c r="AY128" s="1947">
        <f>IF(AI128&gt;0,SUM(AI$109:AI128),AY127+0.001)</f>
        <v>6.0010000000000003</v>
      </c>
      <c r="AZ128" s="1947">
        <f>IF(AJ128&gt;0,SUM(AJ$109:AJ128),AZ127+0.001)</f>
        <v>5.0010000000000003</v>
      </c>
      <c r="BA128" s="1947">
        <f>IF(AK128&gt;0,SUM(AK$109:AK128),BA127+0.001)</f>
        <v>2.0000000000000011E-2</v>
      </c>
      <c r="BB128" s="1947">
        <f>IF(AL128&gt;0,SUM(AL$109:AL128),BB127+0.001)</f>
        <v>2.0000000000000011E-2</v>
      </c>
      <c r="BC128" s="1947">
        <f>IF(AM128&gt;0,SUM(AM$109:AM128),BC127+0.001)</f>
        <v>2.0000000000000011E-2</v>
      </c>
      <c r="BD128" s="1947">
        <f>IF(AN128&gt;0,SUM(AN$109:AN128),BD127+0.001)</f>
        <v>2.0000000000000011E-2</v>
      </c>
      <c r="BE128" s="1947">
        <f>IF(AO128&gt;0,SUM(AO$109:AO128),BE127+0.001)</f>
        <v>2.0000000000000011E-2</v>
      </c>
      <c r="BF128" s="1947">
        <f>IF(AP128&gt;0,SUM(AP$109:AP128),BF127+0.001)</f>
        <v>2.0000000000000011E-2</v>
      </c>
      <c r="BG128" s="1947">
        <f>IF(AQ128&gt;0,SUM(AQ$109:AQ128),BG127+0.001)</f>
        <v>2.0009999999999999</v>
      </c>
      <c r="BH128" s="1947">
        <f>IF(AR128&gt;0,SUM(AR$109:AR128),BH127+0.001)</f>
        <v>2.0000000000000011E-2</v>
      </c>
      <c r="BI128" s="1947">
        <f>IF(AS128&gt;0,SUM(AS$109:AS128),BI127+0.001)</f>
        <v>2.0000000000000011E-2</v>
      </c>
    </row>
    <row r="129" spans="1:61" ht="23.25" customHeight="1">
      <c r="A129" s="1968" t="str">
        <f>IF(X!CM31=0," ",X!CM31)</f>
        <v xml:space="preserve"> </v>
      </c>
      <c r="B129" s="1969" t="str">
        <f>IF(X!CN31=0," ",X!CN31)</f>
        <v xml:space="preserve"> </v>
      </c>
      <c r="C129" s="1969" t="str">
        <f>IF(X!CO31=0," ",X!CO31)</f>
        <v xml:space="preserve"> </v>
      </c>
      <c r="D129" s="1972" t="str">
        <f>IF(X!CP31=0," ",X!CP31)</f>
        <v xml:space="preserve"> </v>
      </c>
      <c r="E129" s="1227" t="s">
        <v>2123</v>
      </c>
      <c r="F129" s="703"/>
      <c r="G129" s="1934"/>
      <c r="H129" s="716"/>
      <c r="I129" s="716"/>
      <c r="J129" s="716"/>
      <c r="K129" s="716"/>
      <c r="L129" s="716"/>
      <c r="M129" s="716"/>
      <c r="N129" s="187"/>
      <c r="O129" s="187"/>
      <c r="P129" s="187"/>
      <c r="Q129" s="187"/>
      <c r="R129" s="187"/>
      <c r="S129" s="742">
        <f>IF(X!CX31=0,0,X!CX31)</f>
        <v>0</v>
      </c>
      <c r="T129" s="742">
        <f>IF(X!CY31=0,0,X!CY31)</f>
        <v>0</v>
      </c>
      <c r="U129" s="748">
        <v>0</v>
      </c>
      <c r="V129" s="748">
        <f>IF(U129&gt;0,SUM(U$109:U129),0)</f>
        <v>0</v>
      </c>
      <c r="W129" s="748">
        <f>IF(S127&lt;&gt;0,1,0)</f>
        <v>0</v>
      </c>
      <c r="X129" s="750">
        <f>IF(W129&gt;0,SUM(W$109:W129),X128+0.001)</f>
        <v>18.003000000000004</v>
      </c>
      <c r="Y129" s="751">
        <v>0</v>
      </c>
      <c r="Z129" s="751">
        <f>IF(Y129&gt;0,SUM(Y$109:Y129),0)</f>
        <v>0</v>
      </c>
      <c r="AA129" s="751">
        <f>IF(T127&lt;&gt;0,1,0)</f>
        <v>1</v>
      </c>
      <c r="AB129" s="753">
        <f>IF(AA129&gt;0,SUM(AA$109:AA129),AB128+0.001)</f>
        <v>3</v>
      </c>
      <c r="AU129" s="1947">
        <f>IF(AE129&gt;0,SUM(AE$109:AE129),AU128+0.001)</f>
        <v>2.0079999999999991</v>
      </c>
      <c r="AV129" s="1947">
        <f>IF(AF129&gt;0,SUM(AF$109:AF129),AV128+0.001)</f>
        <v>2.0079999999999991</v>
      </c>
      <c r="AW129" s="1947">
        <f>IF(AG129&gt;0,SUM(AG$109:AG129),AW128+0.001)</f>
        <v>5.0020000000000007</v>
      </c>
      <c r="AX129" s="1947">
        <f>IF(AH129&gt;0,SUM(AH$109:AH129),AX128+0.001)</f>
        <v>6.0020000000000007</v>
      </c>
      <c r="AY129" s="1947">
        <f>IF(AI129&gt;0,SUM(AI$109:AI129),AY128+0.001)</f>
        <v>6.0020000000000007</v>
      </c>
      <c r="AZ129" s="1947">
        <f>IF(AJ129&gt;0,SUM(AJ$109:AJ129),AZ128+0.001)</f>
        <v>5.0020000000000007</v>
      </c>
      <c r="BA129" s="1947">
        <f>IF(AK129&gt;0,SUM(AK$109:AK129),BA128+0.001)</f>
        <v>2.1000000000000012E-2</v>
      </c>
      <c r="BB129" s="1947">
        <f>IF(AL129&gt;0,SUM(AL$109:AL129),BB128+0.001)</f>
        <v>2.1000000000000012E-2</v>
      </c>
      <c r="BC129" s="1947">
        <f>IF(AM129&gt;0,SUM(AM$109:AM129),BC128+0.001)</f>
        <v>2.1000000000000012E-2</v>
      </c>
      <c r="BD129" s="1947">
        <f>IF(AN129&gt;0,SUM(AN$109:AN129),BD128+0.001)</f>
        <v>2.1000000000000012E-2</v>
      </c>
      <c r="BE129" s="1947">
        <f>IF(AO129&gt;0,SUM(AO$109:AO129),BE128+0.001)</f>
        <v>2.1000000000000012E-2</v>
      </c>
      <c r="BF129" s="1947">
        <f>IF(AP129&gt;0,SUM(AP$109:AP129),BF128+0.001)</f>
        <v>2.1000000000000012E-2</v>
      </c>
      <c r="BG129" s="1947">
        <f>IF(AQ129&gt;0,SUM(AQ$109:AQ129),BG128+0.001)</f>
        <v>2.0019999999999998</v>
      </c>
      <c r="BH129" s="1947">
        <f>IF(AR129&gt;0,SUM(AR$109:AR129),BH128+0.001)</f>
        <v>2.1000000000000012E-2</v>
      </c>
      <c r="BI129" s="1947">
        <f>IF(AS129&gt;0,SUM(AS$109:AS129),BI128+0.001)</f>
        <v>2.1000000000000012E-2</v>
      </c>
    </row>
    <row r="130" spans="1:61" ht="23.25" customHeight="1">
      <c r="A130" s="1968">
        <f>IF(X!CM32=0," ",X!CM32)</f>
        <v>8</v>
      </c>
      <c r="B130" s="1969" t="str">
        <f>IF(X!CN32=0," ",X!CN32)</f>
        <v xml:space="preserve">โครงการสุนทรียภาพทางศิลปะ </v>
      </c>
      <c r="C130" s="1969" t="str">
        <f>IF(X!CO32=0," ",X!CO32)</f>
        <v>เพื่อส่งเสริมนักเรียนที่มีความ</v>
      </c>
      <c r="D130" s="1972" t="str">
        <f>IF(X!CP32=0," ",X!CP32)</f>
        <v>ร้อยละ 80</v>
      </c>
      <c r="E130" s="1969" t="str">
        <f>IF(H130=0," ",O130)</f>
        <v>ปฎิรูปการศึกษา</v>
      </c>
      <c r="F130" s="703"/>
      <c r="G130" s="1934"/>
      <c r="H130" s="716">
        <f>X!CQ32</f>
        <v>400</v>
      </c>
      <c r="I130" s="716">
        <f>X!CR32</f>
        <v>1</v>
      </c>
      <c r="J130" s="716">
        <f>X!CS32</f>
        <v>5</v>
      </c>
      <c r="K130" s="716">
        <f>X!CT32</f>
        <v>8</v>
      </c>
      <c r="L130" s="716">
        <f>X!CU32</f>
        <v>0</v>
      </c>
      <c r="M130" s="716">
        <f>X!CV32</f>
        <v>0</v>
      </c>
      <c r="N130" s="187">
        <f>INT(H130/10)*10</f>
        <v>400</v>
      </c>
      <c r="O130" s="187" t="str">
        <f>IF(N130=0," ",LOOKUP(N130,H$101:H$105,I$101:I$105))</f>
        <v>ปฎิรูปการศึกษา</v>
      </c>
      <c r="P130" s="187" t="str">
        <f>IF(M130&gt;0,I130&amp;","&amp;J130&amp;","&amp;K130&amp;","&amp;L130&amp;","&amp;M130,IF(L130&gt;0,I130&amp;","&amp;J130&amp;","&amp;K130&amp;","&amp;L130,IF(K130&gt;0,I130&amp;","&amp;J130&amp;","&amp;K130,IF(J130&gt;0,I130&amp;","&amp;J130,IF(I130&gt;0,I130," ")))))</f>
        <v>1,5,8</v>
      </c>
      <c r="Q130" s="187">
        <f>H130-N130</f>
        <v>0</v>
      </c>
      <c r="R130" s="187" t="str">
        <f>IF(N130=0," ",IF(N130=100,"ข้อที่ "&amp;P130,"ข้อที่ "&amp;Q130))</f>
        <v>ข้อที่ 0</v>
      </c>
      <c r="S130" s="742" t="str">
        <f>IF(X!CX32=0,0,X!CX32)</f>
        <v>ได้รับความร่วมมือจากวิทยากรภายนอก และนักเรียนให้ความ</v>
      </c>
      <c r="T130" s="742">
        <f>IF(X!CY32=0,0,X!CY32)</f>
        <v>0</v>
      </c>
      <c r="U130" s="748">
        <f>IF(W130&gt;0,1,0)</f>
        <v>1</v>
      </c>
      <c r="V130" s="748">
        <f>IF(U130&gt;0,SUM(U$109:U130),0)</f>
        <v>7</v>
      </c>
      <c r="W130" s="748">
        <f>IF(S130&lt;&gt;0,1,0)</f>
        <v>1</v>
      </c>
      <c r="X130" s="750">
        <f>IF(W130&gt;0,SUM(W$109:W130),X129+0.001)</f>
        <v>19</v>
      </c>
      <c r="Y130" s="751">
        <f>IF(AA130&gt;0,1,0)</f>
        <v>0</v>
      </c>
      <c r="Z130" s="751">
        <f>IF(Y130&gt;0,SUM(Y$109:Y130),0)</f>
        <v>0</v>
      </c>
      <c r="AA130" s="751">
        <f>IF(T130&lt;&gt;0,1,0)</f>
        <v>0</v>
      </c>
      <c r="AB130" s="753">
        <f>IF(AA130&gt;0,SUM(AA$109:AA130),AB129+0.001)</f>
        <v>3.0009999999999999</v>
      </c>
      <c r="AD130" s="28" t="str">
        <f>IF(H130=0,0,B130&amp;B131&amp;B132)</f>
        <v xml:space="preserve">โครงการสุนทรียภาพทางศิลปะ ดนตรี </v>
      </c>
      <c r="AE130" s="28">
        <f t="shared" ref="AE130:AS130" si="8">IF($H130=0,0,IF(OR($I130=AE$108,OR($J130=AE$108,OR($K130=AE$108,OR($L130=AE$108,$M130=AE$108)))),1,0))</f>
        <v>1</v>
      </c>
      <c r="AF130" s="28">
        <f t="shared" si="8"/>
        <v>0</v>
      </c>
      <c r="AG130" s="28">
        <f t="shared" si="8"/>
        <v>0</v>
      </c>
      <c r="AH130" s="28">
        <f t="shared" si="8"/>
        <v>0</v>
      </c>
      <c r="AI130" s="28">
        <f t="shared" si="8"/>
        <v>1</v>
      </c>
      <c r="AJ130" s="28">
        <f t="shared" si="8"/>
        <v>0</v>
      </c>
      <c r="AK130" s="28">
        <f t="shared" si="8"/>
        <v>0</v>
      </c>
      <c r="AL130" s="28">
        <f t="shared" si="8"/>
        <v>1</v>
      </c>
      <c r="AM130" s="28">
        <f t="shared" si="8"/>
        <v>0</v>
      </c>
      <c r="AN130" s="28">
        <f t="shared" si="8"/>
        <v>0</v>
      </c>
      <c r="AO130" s="28">
        <f t="shared" si="8"/>
        <v>0</v>
      </c>
      <c r="AP130" s="28">
        <f t="shared" si="8"/>
        <v>0</v>
      </c>
      <c r="AQ130" s="28">
        <f t="shared" si="8"/>
        <v>0</v>
      </c>
      <c r="AR130" s="28">
        <f t="shared" si="8"/>
        <v>0</v>
      </c>
      <c r="AS130" s="28">
        <f t="shared" si="8"/>
        <v>0</v>
      </c>
      <c r="AU130" s="1947">
        <f>IF(AE130&gt;0,SUM(AE$109:AE130),AU129+0.001)</f>
        <v>3</v>
      </c>
      <c r="AV130" s="1947">
        <f>IF(AF130&gt;0,SUM(AF$109:AF130),AV129+0.001)</f>
        <v>2.008999999999999</v>
      </c>
      <c r="AW130" s="1947">
        <f>IF(AG130&gt;0,SUM(AG$109:AG130),AW129+0.001)</f>
        <v>5.003000000000001</v>
      </c>
      <c r="AX130" s="1947">
        <f>IF(AH130&gt;0,SUM(AH$109:AH130),AX129+0.001)</f>
        <v>6.003000000000001</v>
      </c>
      <c r="AY130" s="1947">
        <f>IF(AI130&gt;0,SUM(AI$109:AI130),AY129+0.001)</f>
        <v>7</v>
      </c>
      <c r="AZ130" s="1947">
        <f>IF(AJ130&gt;0,SUM(AJ$109:AJ130),AZ129+0.001)</f>
        <v>5.003000000000001</v>
      </c>
      <c r="BA130" s="1947">
        <f>IF(AK130&gt;0,SUM(AK$109:AK130),BA129+0.001)</f>
        <v>2.2000000000000013E-2</v>
      </c>
      <c r="BB130" s="1947">
        <f>IF(AL130&gt;0,SUM(AL$109:AL130),BB129+0.001)</f>
        <v>1</v>
      </c>
      <c r="BC130" s="1947">
        <f>IF(AM130&gt;0,SUM(AM$109:AM130),BC129+0.001)</f>
        <v>2.2000000000000013E-2</v>
      </c>
      <c r="BD130" s="1947">
        <f>IF(AN130&gt;0,SUM(AN$109:AN130),BD129+0.001)</f>
        <v>2.2000000000000013E-2</v>
      </c>
      <c r="BE130" s="1947">
        <f>IF(AO130&gt;0,SUM(AO$109:AO130),BE129+0.001)</f>
        <v>2.2000000000000013E-2</v>
      </c>
      <c r="BF130" s="1947">
        <f>IF(AP130&gt;0,SUM(AP$109:AP130),BF129+0.001)</f>
        <v>2.2000000000000013E-2</v>
      </c>
      <c r="BG130" s="1947">
        <f>IF(AQ130&gt;0,SUM(AQ$109:AQ130),BG129+0.001)</f>
        <v>2.0029999999999997</v>
      </c>
      <c r="BH130" s="1947">
        <f>IF(AR130&gt;0,SUM(AR$109:AR130),BH129+0.001)</f>
        <v>2.2000000000000013E-2</v>
      </c>
      <c r="BI130" s="1947">
        <f>IF(AS130&gt;0,SUM(AS$109:AS130),BI129+0.001)</f>
        <v>2.2000000000000013E-2</v>
      </c>
    </row>
    <row r="131" spans="1:61" ht="23.25" customHeight="1">
      <c r="A131" s="1968" t="str">
        <f>IF(X!CM33=0," ",X!CM33)</f>
        <v xml:space="preserve"> </v>
      </c>
      <c r="B131" s="1969" t="str">
        <f>IF(X!CN33=0," ",X!CN33)</f>
        <v>ดนตรี</v>
      </c>
      <c r="C131" s="1969" t="str">
        <f>IF(X!CO33=0," ",X!CO33)</f>
        <v>สามารถด้านกีฬา ดนตรี</v>
      </c>
      <c r="D131" s="1972" t="str">
        <f>IF(X!CP33=0," ",X!CP33)</f>
        <v xml:space="preserve"> </v>
      </c>
      <c r="E131" s="1227" t="str">
        <f>IF(H130=0," ",R130)</f>
        <v>ข้อที่ 0</v>
      </c>
      <c r="F131" s="703"/>
      <c r="G131" s="1934"/>
      <c r="H131" s="716"/>
      <c r="I131" s="716"/>
      <c r="J131" s="716"/>
      <c r="K131" s="716"/>
      <c r="L131" s="716"/>
      <c r="M131" s="716"/>
      <c r="N131" s="187"/>
      <c r="O131" s="187"/>
      <c r="P131" s="187"/>
      <c r="Q131" s="187"/>
      <c r="R131" s="187"/>
      <c r="S131" s="742" t="str">
        <f>IF(X!CX33=0,0,X!CX33)</f>
        <v>สนใจด้านดนตรี</v>
      </c>
      <c r="T131" s="742">
        <f>IF(X!CY33=0,0,X!CY33)</f>
        <v>0</v>
      </c>
      <c r="U131" s="748">
        <v>0</v>
      </c>
      <c r="V131" s="748">
        <f>IF(U131&gt;0,SUM(U$109:U131),0)</f>
        <v>0</v>
      </c>
      <c r="W131" s="748">
        <f>IF(S130&lt;&gt;0,1,0)</f>
        <v>1</v>
      </c>
      <c r="X131" s="750">
        <f>IF(W131&gt;0,SUM(W$109:W131),X130+0.001)</f>
        <v>20</v>
      </c>
      <c r="Y131" s="751">
        <v>0</v>
      </c>
      <c r="Z131" s="751">
        <f>IF(Y131&gt;0,SUM(Y$109:Y131),0)</f>
        <v>0</v>
      </c>
      <c r="AA131" s="751">
        <f>IF(T130&lt;&gt;0,1,0)</f>
        <v>0</v>
      </c>
      <c r="AB131" s="753">
        <f>IF(AA131&gt;0,SUM(AA$109:AA131),AB130+0.001)</f>
        <v>3.0019999999999998</v>
      </c>
      <c r="AU131" s="1947">
        <f>IF(AE131&gt;0,SUM(AE$109:AE131),AU130+0.001)</f>
        <v>3.0009999999999999</v>
      </c>
      <c r="AV131" s="1947">
        <f>IF(AF131&gt;0,SUM(AF$109:AF131),AV130+0.001)</f>
        <v>2.0099999999999989</v>
      </c>
      <c r="AW131" s="1947">
        <f>IF(AG131&gt;0,SUM(AG$109:AG131),AW130+0.001)</f>
        <v>5.0040000000000013</v>
      </c>
      <c r="AX131" s="1947">
        <f>IF(AH131&gt;0,SUM(AH$109:AH131),AX130+0.001)</f>
        <v>6.0040000000000013</v>
      </c>
      <c r="AY131" s="1947">
        <f>IF(AI131&gt;0,SUM(AI$109:AI131),AY130+0.001)</f>
        <v>7.0010000000000003</v>
      </c>
      <c r="AZ131" s="1947">
        <f>IF(AJ131&gt;0,SUM(AJ$109:AJ131),AZ130+0.001)</f>
        <v>5.0040000000000013</v>
      </c>
      <c r="BA131" s="1947">
        <f>IF(AK131&gt;0,SUM(AK$109:AK131),BA130+0.001)</f>
        <v>2.3000000000000013E-2</v>
      </c>
      <c r="BB131" s="1947">
        <f>IF(AL131&gt;0,SUM(AL$109:AL131),BB130+0.001)</f>
        <v>1.0009999999999999</v>
      </c>
      <c r="BC131" s="1947">
        <f>IF(AM131&gt;0,SUM(AM$109:AM131),BC130+0.001)</f>
        <v>2.3000000000000013E-2</v>
      </c>
      <c r="BD131" s="1947">
        <f>IF(AN131&gt;0,SUM(AN$109:AN131),BD130+0.001)</f>
        <v>2.3000000000000013E-2</v>
      </c>
      <c r="BE131" s="1947">
        <f>IF(AO131&gt;0,SUM(AO$109:AO131),BE130+0.001)</f>
        <v>2.3000000000000013E-2</v>
      </c>
      <c r="BF131" s="1947">
        <f>IF(AP131&gt;0,SUM(AP$109:AP131),BF130+0.001)</f>
        <v>2.3000000000000013E-2</v>
      </c>
      <c r="BG131" s="1947">
        <f>IF(AQ131&gt;0,SUM(AQ$109:AQ131),BG130+0.001)</f>
        <v>2.0039999999999996</v>
      </c>
      <c r="BH131" s="1947">
        <f>IF(AR131&gt;0,SUM(AR$109:AR131),BH130+0.001)</f>
        <v>2.3000000000000013E-2</v>
      </c>
      <c r="BI131" s="1947">
        <f>IF(AS131&gt;0,SUM(AS$109:AS131),BI130+0.001)</f>
        <v>2.3000000000000013E-2</v>
      </c>
    </row>
    <row r="132" spans="1:61" ht="23.25" customHeight="1">
      <c r="A132" s="1968" t="str">
        <f>IF(X!CM34=0," ",X!CM34)</f>
        <v xml:space="preserve"> </v>
      </c>
      <c r="B132" s="1969" t="str">
        <f>IF(X!CN34=0," ",X!CN34)</f>
        <v xml:space="preserve"> </v>
      </c>
      <c r="C132" s="1969" t="str">
        <f>IF(X!CO34=0," ",X!CO34)</f>
        <v xml:space="preserve"> </v>
      </c>
      <c r="D132" s="1972" t="str">
        <f>IF(X!CP34=0," ",X!CP34)</f>
        <v xml:space="preserve"> </v>
      </c>
      <c r="E132" s="1227" t="s">
        <v>2123</v>
      </c>
      <c r="F132" s="703"/>
      <c r="G132" s="1934"/>
      <c r="H132" s="716"/>
      <c r="I132" s="716"/>
      <c r="J132" s="716"/>
      <c r="K132" s="716"/>
      <c r="L132" s="716"/>
      <c r="M132" s="716"/>
      <c r="N132" s="187"/>
      <c r="O132" s="187"/>
      <c r="P132" s="187"/>
      <c r="Q132" s="187"/>
      <c r="R132" s="187"/>
      <c r="S132" s="742">
        <f>IF(X!CX34=0,0,X!CX34)</f>
        <v>0</v>
      </c>
      <c r="T132" s="742">
        <f>IF(X!CY34=0,0,X!CY34)</f>
        <v>0</v>
      </c>
      <c r="U132" s="748">
        <v>0</v>
      </c>
      <c r="V132" s="748">
        <f>IF(U132&gt;0,SUM(U$109:U132),0)</f>
        <v>0</v>
      </c>
      <c r="W132" s="748">
        <f>IF(S130&lt;&gt;0,1,0)</f>
        <v>1</v>
      </c>
      <c r="X132" s="750">
        <f>IF(W132&gt;0,SUM(W$109:W132),X131+0.001)</f>
        <v>21</v>
      </c>
      <c r="Y132" s="751">
        <v>0</v>
      </c>
      <c r="Z132" s="751">
        <f>IF(Y132&gt;0,SUM(Y$109:Y132),0)</f>
        <v>0</v>
      </c>
      <c r="AA132" s="751">
        <f>IF(T130&lt;&gt;0,1,0)</f>
        <v>0</v>
      </c>
      <c r="AB132" s="753">
        <f>IF(AA132&gt;0,SUM(AA$109:AA132),AB131+0.001)</f>
        <v>3.0029999999999997</v>
      </c>
      <c r="AU132" s="1947">
        <f>IF(AE132&gt;0,SUM(AE$109:AE132),AU131+0.001)</f>
        <v>3.0019999999999998</v>
      </c>
      <c r="AV132" s="1947">
        <f>IF(AF132&gt;0,SUM(AF$109:AF132),AV131+0.001)</f>
        <v>2.0109999999999988</v>
      </c>
      <c r="AW132" s="1947">
        <f>IF(AG132&gt;0,SUM(AG$109:AG132),AW131+0.001)</f>
        <v>5.0050000000000017</v>
      </c>
      <c r="AX132" s="1947">
        <f>IF(AH132&gt;0,SUM(AH$109:AH132),AX131+0.001)</f>
        <v>6.0050000000000017</v>
      </c>
      <c r="AY132" s="1947">
        <f>IF(AI132&gt;0,SUM(AI$109:AI132),AY131+0.001)</f>
        <v>7.0020000000000007</v>
      </c>
      <c r="AZ132" s="1947">
        <f>IF(AJ132&gt;0,SUM(AJ$109:AJ132),AZ131+0.001)</f>
        <v>5.0050000000000017</v>
      </c>
      <c r="BA132" s="1947">
        <f>IF(AK132&gt;0,SUM(AK$109:AK132),BA131+0.001)</f>
        <v>2.4000000000000014E-2</v>
      </c>
      <c r="BB132" s="1947">
        <f>IF(AL132&gt;0,SUM(AL$109:AL132),BB131+0.001)</f>
        <v>1.0019999999999998</v>
      </c>
      <c r="BC132" s="1947">
        <f>IF(AM132&gt;0,SUM(AM$109:AM132),BC131+0.001)</f>
        <v>2.4000000000000014E-2</v>
      </c>
      <c r="BD132" s="1947">
        <f>IF(AN132&gt;0,SUM(AN$109:AN132),BD131+0.001)</f>
        <v>2.4000000000000014E-2</v>
      </c>
      <c r="BE132" s="1947">
        <f>IF(AO132&gt;0,SUM(AO$109:AO132),BE131+0.001)</f>
        <v>2.4000000000000014E-2</v>
      </c>
      <c r="BF132" s="1947">
        <f>IF(AP132&gt;0,SUM(AP$109:AP132),BF131+0.001)</f>
        <v>2.4000000000000014E-2</v>
      </c>
      <c r="BG132" s="1947">
        <f>IF(AQ132&gt;0,SUM(AQ$109:AQ132),BG131+0.001)</f>
        <v>2.0049999999999994</v>
      </c>
      <c r="BH132" s="1947">
        <f>IF(AR132&gt;0,SUM(AR$109:AR132),BH131+0.001)</f>
        <v>2.4000000000000014E-2</v>
      </c>
      <c r="BI132" s="1947">
        <f>IF(AS132&gt;0,SUM(AS$109:AS132),BI131+0.001)</f>
        <v>2.4000000000000014E-2</v>
      </c>
    </row>
    <row r="133" spans="1:61" ht="23.25" customHeight="1">
      <c r="A133" s="1234" t="str">
        <f>"- "&amp;G133&amp;" -"</f>
        <v>- 0 -</v>
      </c>
      <c r="B133" s="1234"/>
      <c r="C133" s="1234"/>
      <c r="D133" s="1234"/>
      <c r="E133" s="1234"/>
      <c r="F133" s="703"/>
      <c r="G133" s="1934">
        <f>IF(F133&gt;0,SUM(F$1:F133),0)</f>
        <v>0</v>
      </c>
      <c r="H133" s="716"/>
      <c r="I133" s="716"/>
      <c r="J133" s="716"/>
      <c r="K133" s="716"/>
      <c r="L133" s="716"/>
      <c r="M133" s="716"/>
      <c r="N133" s="187"/>
      <c r="O133" s="187"/>
      <c r="S133" s="427"/>
      <c r="T133" s="427"/>
      <c r="U133" s="748"/>
      <c r="V133" s="748"/>
      <c r="W133" s="748"/>
      <c r="X133" s="750">
        <f>IF(W133&gt;0,SUM(W$109:W133),X132+0.001)</f>
        <v>21.001000000000001</v>
      </c>
      <c r="Y133" s="751"/>
      <c r="Z133" s="751"/>
      <c r="AA133" s="751"/>
      <c r="AB133" s="753">
        <f>IF(AA133&gt;0,SUM(AA$109:AA133),AB132+0.001)</f>
        <v>3.0039999999999996</v>
      </c>
      <c r="AU133" s="1947">
        <f>IF(AE133&gt;0,SUM(AE$109:AE133),AU132+0.001)</f>
        <v>3.0029999999999997</v>
      </c>
      <c r="AV133" s="1947">
        <f>IF(AF133&gt;0,SUM(AF$109:AF133),AV132+0.001)</f>
        <v>2.0119999999999987</v>
      </c>
      <c r="AW133" s="1947">
        <f>IF(AG133&gt;0,SUM(AG$109:AG133),AW132+0.001)</f>
        <v>5.006000000000002</v>
      </c>
      <c r="AX133" s="1947">
        <f>IF(AH133&gt;0,SUM(AH$109:AH133),AX132+0.001)</f>
        <v>6.006000000000002</v>
      </c>
      <c r="AY133" s="1947">
        <f>IF(AI133&gt;0,SUM(AI$109:AI133),AY132+0.001)</f>
        <v>7.003000000000001</v>
      </c>
      <c r="AZ133" s="1947">
        <f>IF(AJ133&gt;0,SUM(AJ$109:AJ133),AZ132+0.001)</f>
        <v>5.006000000000002</v>
      </c>
      <c r="BA133" s="1947">
        <f>IF(AK133&gt;0,SUM(AK$109:AK133),BA132+0.001)</f>
        <v>2.5000000000000015E-2</v>
      </c>
      <c r="BB133" s="1947">
        <f>IF(AL133&gt;0,SUM(AL$109:AL133),BB132+0.001)</f>
        <v>1.0029999999999997</v>
      </c>
      <c r="BC133" s="1947">
        <f>IF(AM133&gt;0,SUM(AM$109:AM133),BC132+0.001)</f>
        <v>2.5000000000000015E-2</v>
      </c>
      <c r="BD133" s="1947">
        <f>IF(AN133&gt;0,SUM(AN$109:AN133),BD132+0.001)</f>
        <v>2.5000000000000015E-2</v>
      </c>
      <c r="BE133" s="1947">
        <f>IF(AO133&gt;0,SUM(AO$109:AO133),BE132+0.001)</f>
        <v>2.5000000000000015E-2</v>
      </c>
      <c r="BF133" s="1947">
        <f>IF(AP133&gt;0,SUM(AP$109:AP133),BF132+0.001)</f>
        <v>2.5000000000000015E-2</v>
      </c>
      <c r="BG133" s="1947">
        <f>IF(AQ133&gt;0,SUM(AQ$109:AQ133),BG132+0.001)</f>
        <v>2.0059999999999993</v>
      </c>
      <c r="BH133" s="1947">
        <f>IF(AR133&gt;0,SUM(AR$109:AR133),BH132+0.001)</f>
        <v>2.5000000000000015E-2</v>
      </c>
      <c r="BI133" s="1947">
        <f>IF(AS133&gt;0,SUM(AS$109:AS133),BI132+0.001)</f>
        <v>2.5000000000000015E-2</v>
      </c>
    </row>
    <row r="134" spans="1:61" ht="23.25" customHeight="1">
      <c r="E134" s="1215" t="s">
        <v>2123</v>
      </c>
      <c r="F134" s="703"/>
      <c r="G134" s="1934"/>
      <c r="H134" s="716"/>
      <c r="I134" s="716"/>
      <c r="J134" s="716"/>
      <c r="K134" s="716"/>
      <c r="L134" s="716"/>
      <c r="M134" s="716"/>
      <c r="N134" s="187"/>
      <c r="O134" s="187"/>
      <c r="S134" s="427"/>
      <c r="T134" s="427"/>
      <c r="U134" s="748"/>
      <c r="V134" s="748"/>
      <c r="W134" s="748"/>
      <c r="X134" s="750">
        <f>IF(W134&gt;0,SUM(W$109:W134),X133+0.001)</f>
        <v>21.002000000000002</v>
      </c>
      <c r="Y134" s="751"/>
      <c r="Z134" s="751"/>
      <c r="AA134" s="751"/>
      <c r="AB134" s="753">
        <f>IF(AA134&gt;0,SUM(AA$109:AA134),AB133+0.001)</f>
        <v>3.0049999999999994</v>
      </c>
      <c r="AU134" s="1947">
        <f>IF(AE134&gt;0,SUM(AE$109:AE134),AU133+0.001)</f>
        <v>3.0039999999999996</v>
      </c>
      <c r="AV134" s="1947">
        <f>IF(AF134&gt;0,SUM(AF$109:AF134),AV133+0.001)</f>
        <v>2.0129999999999986</v>
      </c>
      <c r="AW134" s="1947">
        <f>IF(AG134&gt;0,SUM(AG$109:AG134),AW133+0.001)</f>
        <v>5.0070000000000023</v>
      </c>
      <c r="AX134" s="1947">
        <f>IF(AH134&gt;0,SUM(AH$109:AH134),AX133+0.001)</f>
        <v>6.0070000000000023</v>
      </c>
      <c r="AY134" s="1947">
        <f>IF(AI134&gt;0,SUM(AI$109:AI134),AY133+0.001)</f>
        <v>7.0040000000000013</v>
      </c>
      <c r="AZ134" s="1947">
        <f>IF(AJ134&gt;0,SUM(AJ$109:AJ134),AZ133+0.001)</f>
        <v>5.0070000000000023</v>
      </c>
      <c r="BA134" s="1947">
        <f>IF(AK134&gt;0,SUM(AK$109:AK134),BA133+0.001)</f>
        <v>2.6000000000000016E-2</v>
      </c>
      <c r="BB134" s="1947">
        <f>IF(AL134&gt;0,SUM(AL$109:AL134),BB133+0.001)</f>
        <v>1.0039999999999996</v>
      </c>
      <c r="BC134" s="1947">
        <f>IF(AM134&gt;0,SUM(AM$109:AM134),BC133+0.001)</f>
        <v>2.6000000000000016E-2</v>
      </c>
      <c r="BD134" s="1947">
        <f>IF(AN134&gt;0,SUM(AN$109:AN134),BD133+0.001)</f>
        <v>2.6000000000000016E-2</v>
      </c>
      <c r="BE134" s="1947">
        <f>IF(AO134&gt;0,SUM(AO$109:AO134),BE133+0.001)</f>
        <v>2.6000000000000016E-2</v>
      </c>
      <c r="BF134" s="1947">
        <f>IF(AP134&gt;0,SUM(AP$109:AP134),BF133+0.001)</f>
        <v>2.6000000000000016E-2</v>
      </c>
      <c r="BG134" s="1947">
        <f>IF(AQ134&gt;0,SUM(AQ$109:AQ134),BG133+0.001)</f>
        <v>2.0069999999999992</v>
      </c>
      <c r="BH134" s="1947">
        <f>IF(AR134&gt;0,SUM(AR$109:AR134),BH133+0.001)</f>
        <v>2.6000000000000016E-2</v>
      </c>
      <c r="BI134" s="1947">
        <f>IF(AS134&gt;0,SUM(AS$109:AS134),BI133+0.001)</f>
        <v>2.6000000000000016E-2</v>
      </c>
    </row>
    <row r="135" spans="1:61" ht="23.25" customHeight="1">
      <c r="F135" s="703"/>
      <c r="G135" s="1934"/>
      <c r="H135" s="716"/>
      <c r="I135" s="716"/>
      <c r="J135" s="716"/>
      <c r="K135" s="716"/>
      <c r="L135" s="716"/>
      <c r="M135" s="716"/>
      <c r="N135" s="187"/>
      <c r="O135" s="187"/>
      <c r="S135" s="427"/>
      <c r="T135" s="427"/>
      <c r="U135" s="748"/>
      <c r="V135" s="748"/>
      <c r="W135" s="748"/>
      <c r="X135" s="750">
        <f>IF(W135&gt;0,SUM(W$109:W135),X134+0.001)</f>
        <v>21.003000000000004</v>
      </c>
      <c r="Y135" s="751"/>
      <c r="Z135" s="751"/>
      <c r="AA135" s="751"/>
      <c r="AB135" s="753">
        <f>IF(AA135&gt;0,SUM(AA$109:AA135),AB134+0.001)</f>
        <v>3.0059999999999993</v>
      </c>
      <c r="AU135" s="1947">
        <f>IF(AE135&gt;0,SUM(AE$109:AE135),AU134+0.001)</f>
        <v>3.0049999999999994</v>
      </c>
      <c r="AV135" s="1947">
        <f>IF(AF135&gt;0,SUM(AF$109:AF135),AV134+0.001)</f>
        <v>2.0139999999999985</v>
      </c>
      <c r="AW135" s="1947">
        <f>IF(AG135&gt;0,SUM(AG$109:AG135),AW134+0.001)</f>
        <v>5.0080000000000027</v>
      </c>
      <c r="AX135" s="1947">
        <f>IF(AH135&gt;0,SUM(AH$109:AH135),AX134+0.001)</f>
        <v>6.0080000000000027</v>
      </c>
      <c r="AY135" s="1947">
        <f>IF(AI135&gt;0,SUM(AI$109:AI135),AY134+0.001)</f>
        <v>7.0050000000000017</v>
      </c>
      <c r="AZ135" s="1947">
        <f>IF(AJ135&gt;0,SUM(AJ$109:AJ135),AZ134+0.001)</f>
        <v>5.0080000000000027</v>
      </c>
      <c r="BA135" s="1947">
        <f>IF(AK135&gt;0,SUM(AK$109:AK135),BA134+0.001)</f>
        <v>2.7000000000000017E-2</v>
      </c>
      <c r="BB135" s="1947">
        <f>IF(AL135&gt;0,SUM(AL$109:AL135),BB134+0.001)</f>
        <v>1.0049999999999994</v>
      </c>
      <c r="BC135" s="1947">
        <f>IF(AM135&gt;0,SUM(AM$109:AM135),BC134+0.001)</f>
        <v>2.7000000000000017E-2</v>
      </c>
      <c r="BD135" s="1947">
        <f>IF(AN135&gt;0,SUM(AN$109:AN135),BD134+0.001)</f>
        <v>2.7000000000000017E-2</v>
      </c>
      <c r="BE135" s="1947">
        <f>IF(AO135&gt;0,SUM(AO$109:AO135),BE134+0.001)</f>
        <v>2.7000000000000017E-2</v>
      </c>
      <c r="BF135" s="1947">
        <f>IF(AP135&gt;0,SUM(AP$109:AP135),BF134+0.001)</f>
        <v>2.7000000000000017E-2</v>
      </c>
      <c r="BG135" s="1947">
        <f>IF(AQ135&gt;0,SUM(AQ$109:AQ135),BG134+0.001)</f>
        <v>2.0079999999999991</v>
      </c>
      <c r="BH135" s="1947">
        <f>IF(AR135&gt;0,SUM(AR$109:AR135),BH134+0.001)</f>
        <v>2.7000000000000017E-2</v>
      </c>
      <c r="BI135" s="1947">
        <f>IF(AS135&gt;0,SUM(AS$109:AS135),BI134+0.001)</f>
        <v>2.7000000000000017E-2</v>
      </c>
    </row>
    <row r="136" spans="1:61" ht="23.25" customHeight="1">
      <c r="A136" s="1215" t="str">
        <f>IF(X!DA35=0," ",X!DA35)</f>
        <v>กลยุทธ์ ที่ 2   ส่งเสริมการศึกษาเพื่ออาชีพและการมีงานทำ</v>
      </c>
      <c r="F136" s="703"/>
      <c r="G136" s="1934"/>
      <c r="H136" s="716"/>
      <c r="I136" s="716"/>
      <c r="J136" s="716"/>
      <c r="K136" s="716"/>
      <c r="L136" s="716"/>
      <c r="M136" s="716"/>
      <c r="N136" s="187"/>
      <c r="O136" s="187"/>
      <c r="S136" s="427"/>
      <c r="T136" s="427"/>
      <c r="U136" s="748"/>
      <c r="V136" s="748"/>
      <c r="W136" s="748"/>
      <c r="X136" s="750">
        <f>IF(W136&gt;0,SUM(W$109:W136),X135+0.001)</f>
        <v>21.004000000000005</v>
      </c>
      <c r="Y136" s="751"/>
      <c r="Z136" s="751"/>
      <c r="AA136" s="751"/>
      <c r="AB136" s="753">
        <f>IF(AA136&gt;0,SUM(AA$109:AA136),AB135+0.001)</f>
        <v>3.0069999999999992</v>
      </c>
      <c r="AU136" s="1947">
        <f>IF(AE136&gt;0,SUM(AE$109:AE136),AU135+0.001)</f>
        <v>3.0059999999999993</v>
      </c>
      <c r="AV136" s="1947">
        <f>IF(AF136&gt;0,SUM(AF$109:AF136),AV135+0.001)</f>
        <v>2.0149999999999983</v>
      </c>
      <c r="AW136" s="1947">
        <f>IF(AG136&gt;0,SUM(AG$109:AG136),AW135+0.001)</f>
        <v>5.009000000000003</v>
      </c>
      <c r="AX136" s="1947">
        <f>IF(AH136&gt;0,SUM(AH$109:AH136),AX135+0.001)</f>
        <v>6.009000000000003</v>
      </c>
      <c r="AY136" s="1947">
        <f>IF(AI136&gt;0,SUM(AI$109:AI136),AY135+0.001)</f>
        <v>7.006000000000002</v>
      </c>
      <c r="AZ136" s="1947">
        <f>IF(AJ136&gt;0,SUM(AJ$109:AJ136),AZ135+0.001)</f>
        <v>5.009000000000003</v>
      </c>
      <c r="BA136" s="1947">
        <f>IF(AK136&gt;0,SUM(AK$109:AK136),BA135+0.001)</f>
        <v>2.8000000000000018E-2</v>
      </c>
      <c r="BB136" s="1947">
        <f>IF(AL136&gt;0,SUM(AL$109:AL136),BB135+0.001)</f>
        <v>1.0059999999999993</v>
      </c>
      <c r="BC136" s="1947">
        <f>IF(AM136&gt;0,SUM(AM$109:AM136),BC135+0.001)</f>
        <v>2.8000000000000018E-2</v>
      </c>
      <c r="BD136" s="1947">
        <f>IF(AN136&gt;0,SUM(AN$109:AN136),BD135+0.001)</f>
        <v>2.8000000000000018E-2</v>
      </c>
      <c r="BE136" s="1947">
        <f>IF(AO136&gt;0,SUM(AO$109:AO136),BE135+0.001)</f>
        <v>2.8000000000000018E-2</v>
      </c>
      <c r="BF136" s="1947">
        <f>IF(AP136&gt;0,SUM(AP$109:AP136),BF135+0.001)</f>
        <v>2.8000000000000018E-2</v>
      </c>
      <c r="BG136" s="1947">
        <f>IF(AQ136&gt;0,SUM(AQ$109:AQ136),BG135+0.001)</f>
        <v>2.008999999999999</v>
      </c>
      <c r="BH136" s="1947">
        <f>IF(AR136&gt;0,SUM(AR$109:AR136),BH135+0.001)</f>
        <v>2.8000000000000018E-2</v>
      </c>
      <c r="BI136" s="1947">
        <f>IF(AS136&gt;0,SUM(AS$109:AS136),BI135+0.001)</f>
        <v>2.8000000000000018E-2</v>
      </c>
    </row>
    <row r="137" spans="1:61" ht="23.25" customHeight="1">
      <c r="B137" s="1233"/>
      <c r="F137" s="703"/>
      <c r="G137" s="1934"/>
      <c r="H137" s="716"/>
      <c r="I137" s="716"/>
      <c r="J137" s="716"/>
      <c r="K137" s="716"/>
      <c r="L137" s="716"/>
      <c r="M137" s="716"/>
      <c r="N137" s="187"/>
      <c r="O137" s="187"/>
      <c r="S137" s="427"/>
      <c r="T137" s="427"/>
      <c r="U137" s="748"/>
      <c r="V137" s="748"/>
      <c r="W137" s="748"/>
      <c r="X137" s="750">
        <f>IF(W137&gt;0,SUM(W$109:W137),X136+0.001)</f>
        <v>21.005000000000006</v>
      </c>
      <c r="Y137" s="751"/>
      <c r="Z137" s="751"/>
      <c r="AA137" s="751"/>
      <c r="AB137" s="753">
        <f>IF(AA137&gt;0,SUM(AA$109:AA137),AB136+0.001)</f>
        <v>3.0079999999999991</v>
      </c>
      <c r="AU137" s="1947">
        <f>IF(AE137&gt;0,SUM(AE$109:AE137),AU136+0.001)</f>
        <v>3.0069999999999992</v>
      </c>
      <c r="AV137" s="1947">
        <f>IF(AF137&gt;0,SUM(AF$109:AF137),AV136+0.001)</f>
        <v>2.0159999999999982</v>
      </c>
      <c r="AW137" s="1947">
        <f>IF(AG137&gt;0,SUM(AG$109:AG137),AW136+0.001)</f>
        <v>5.0100000000000033</v>
      </c>
      <c r="AX137" s="1947">
        <f>IF(AH137&gt;0,SUM(AH$109:AH137),AX136+0.001)</f>
        <v>6.0100000000000033</v>
      </c>
      <c r="AY137" s="1947">
        <f>IF(AI137&gt;0,SUM(AI$109:AI137),AY136+0.001)</f>
        <v>7.0070000000000023</v>
      </c>
      <c r="AZ137" s="1947">
        <f>IF(AJ137&gt;0,SUM(AJ$109:AJ137),AZ136+0.001)</f>
        <v>5.0100000000000033</v>
      </c>
      <c r="BA137" s="1947">
        <f>IF(AK137&gt;0,SUM(AK$109:AK137),BA136+0.001)</f>
        <v>2.9000000000000019E-2</v>
      </c>
      <c r="BB137" s="1947">
        <f>IF(AL137&gt;0,SUM(AL$109:AL137),BB136+0.001)</f>
        <v>1.0069999999999992</v>
      </c>
      <c r="BC137" s="1947">
        <f>IF(AM137&gt;0,SUM(AM$109:AM137),BC136+0.001)</f>
        <v>2.9000000000000019E-2</v>
      </c>
      <c r="BD137" s="1947">
        <f>IF(AN137&gt;0,SUM(AN$109:AN137),BD136+0.001)</f>
        <v>2.9000000000000019E-2</v>
      </c>
      <c r="BE137" s="1947">
        <f>IF(AO137&gt;0,SUM(AO$109:AO137),BE136+0.001)</f>
        <v>2.9000000000000019E-2</v>
      </c>
      <c r="BF137" s="1947">
        <f>IF(AP137&gt;0,SUM(AP$109:AP137),BF136+0.001)</f>
        <v>2.9000000000000019E-2</v>
      </c>
      <c r="BG137" s="1947">
        <f>IF(AQ137&gt;0,SUM(AQ$109:AQ137),BG136+0.001)</f>
        <v>2.0099999999999989</v>
      </c>
      <c r="BH137" s="1947">
        <f>IF(AR137&gt;0,SUM(AR$109:AR137),BH136+0.001)</f>
        <v>2.9000000000000019E-2</v>
      </c>
      <c r="BI137" s="1947">
        <f>IF(AS137&gt;0,SUM(AS$109:AS137),BI136+0.001)</f>
        <v>2.9000000000000019E-2</v>
      </c>
    </row>
    <row r="138" spans="1:61" ht="23.25" customHeight="1">
      <c r="A138" s="1268"/>
      <c r="B138" s="1242"/>
      <c r="C138" s="1929"/>
      <c r="D138" s="1929" t="s">
        <v>1244</v>
      </c>
      <c r="E138" s="1242" t="s">
        <v>1250</v>
      </c>
      <c r="F138" s="703"/>
      <c r="G138" s="1934"/>
      <c r="H138" s="716"/>
      <c r="I138" s="716"/>
      <c r="J138" s="716"/>
      <c r="K138" s="716"/>
      <c r="L138" s="716"/>
      <c r="M138" s="716"/>
      <c r="N138" s="187"/>
      <c r="O138" s="187"/>
      <c r="S138" s="427"/>
      <c r="T138" s="427"/>
      <c r="U138" s="748"/>
      <c r="V138" s="748"/>
      <c r="W138" s="748"/>
      <c r="X138" s="750">
        <f>IF(W138&gt;0,SUM(W$109:W138),X137+0.001)</f>
        <v>21.006000000000007</v>
      </c>
      <c r="Y138" s="751"/>
      <c r="Z138" s="751"/>
      <c r="AA138" s="751"/>
      <c r="AB138" s="753">
        <f>IF(AA138&gt;0,SUM(AA$109:AA138),AB137+0.001)</f>
        <v>3.008999999999999</v>
      </c>
      <c r="AU138" s="1947">
        <f>IF(AE138&gt;0,SUM(AE$109:AE138),AU137+0.001)</f>
        <v>3.0079999999999991</v>
      </c>
      <c r="AV138" s="1947">
        <f>IF(AF138&gt;0,SUM(AF$109:AF138),AV137+0.001)</f>
        <v>2.0169999999999981</v>
      </c>
      <c r="AW138" s="1947">
        <f>IF(AG138&gt;0,SUM(AG$109:AG138),AW137+0.001)</f>
        <v>5.0110000000000037</v>
      </c>
      <c r="AX138" s="1947">
        <f>IF(AH138&gt;0,SUM(AH$109:AH138),AX137+0.001)</f>
        <v>6.0110000000000037</v>
      </c>
      <c r="AY138" s="1947">
        <f>IF(AI138&gt;0,SUM(AI$109:AI138),AY137+0.001)</f>
        <v>7.0080000000000027</v>
      </c>
      <c r="AZ138" s="1947">
        <f>IF(AJ138&gt;0,SUM(AJ$109:AJ138),AZ137+0.001)</f>
        <v>5.0110000000000037</v>
      </c>
      <c r="BA138" s="1947">
        <f>IF(AK138&gt;0,SUM(AK$109:AK138),BA137+0.001)</f>
        <v>3.000000000000002E-2</v>
      </c>
      <c r="BB138" s="1947">
        <f>IF(AL138&gt;0,SUM(AL$109:AL138),BB137+0.001)</f>
        <v>1.0079999999999991</v>
      </c>
      <c r="BC138" s="1947">
        <f>IF(AM138&gt;0,SUM(AM$109:AM138),BC137+0.001)</f>
        <v>3.000000000000002E-2</v>
      </c>
      <c r="BD138" s="1947">
        <f>IF(AN138&gt;0,SUM(AN$109:AN138),BD137+0.001)</f>
        <v>3.000000000000002E-2</v>
      </c>
      <c r="BE138" s="1947">
        <f>IF(AO138&gt;0,SUM(AO$109:AO138),BE137+0.001)</f>
        <v>3.000000000000002E-2</v>
      </c>
      <c r="BF138" s="1947">
        <f>IF(AP138&gt;0,SUM(AP$109:AP138),BF137+0.001)</f>
        <v>3.000000000000002E-2</v>
      </c>
      <c r="BG138" s="1947">
        <f>IF(AQ138&gt;0,SUM(AQ$109:AQ138),BG137+0.001)</f>
        <v>2.0109999999999988</v>
      </c>
      <c r="BH138" s="1947">
        <f>IF(AR138&gt;0,SUM(AR$109:AR138),BH137+0.001)</f>
        <v>3.000000000000002E-2</v>
      </c>
      <c r="BI138" s="1947">
        <f>IF(AS138&gt;0,SUM(AS$109:AS138),BI137+0.001)</f>
        <v>3.000000000000002E-2</v>
      </c>
    </row>
    <row r="139" spans="1:61" ht="23.25" customHeight="1">
      <c r="A139" s="1270" t="s">
        <v>1251</v>
      </c>
      <c r="B139" s="1360" t="s">
        <v>299</v>
      </c>
      <c r="C139" s="1964" t="s">
        <v>1243</v>
      </c>
      <c r="D139" s="1964" t="s">
        <v>300</v>
      </c>
      <c r="E139" s="1360" t="s">
        <v>1887</v>
      </c>
      <c r="F139" s="703"/>
      <c r="G139" s="1934"/>
      <c r="H139" s="716"/>
      <c r="I139" s="716"/>
      <c r="J139" s="716"/>
      <c r="K139" s="716"/>
      <c r="L139" s="716"/>
      <c r="M139" s="716"/>
      <c r="N139" s="187"/>
      <c r="O139" s="187"/>
      <c r="S139" s="427"/>
      <c r="T139" s="427"/>
      <c r="U139" s="748"/>
      <c r="V139" s="748"/>
      <c r="W139" s="748"/>
      <c r="X139" s="750">
        <f>IF(W139&gt;0,SUM(W$109:W139),X138+0.001)</f>
        <v>21.007000000000009</v>
      </c>
      <c r="Y139" s="751"/>
      <c r="Z139" s="751"/>
      <c r="AA139" s="751"/>
      <c r="AB139" s="753">
        <f>IF(AA139&gt;0,SUM(AA$109:AA139),AB138+0.001)</f>
        <v>3.0099999999999989</v>
      </c>
      <c r="AU139" s="1947">
        <f>IF(AE139&gt;0,SUM(AE$109:AE139),AU138+0.001)</f>
        <v>3.008999999999999</v>
      </c>
      <c r="AV139" s="1947">
        <f>IF(AF139&gt;0,SUM(AF$109:AF139),AV138+0.001)</f>
        <v>2.017999999999998</v>
      </c>
      <c r="AW139" s="1947">
        <f>IF(AG139&gt;0,SUM(AG$109:AG139),AW138+0.001)</f>
        <v>5.012000000000004</v>
      </c>
      <c r="AX139" s="1947">
        <f>IF(AH139&gt;0,SUM(AH$109:AH139),AX138+0.001)</f>
        <v>6.012000000000004</v>
      </c>
      <c r="AY139" s="1947">
        <f>IF(AI139&gt;0,SUM(AI$109:AI139),AY138+0.001)</f>
        <v>7.009000000000003</v>
      </c>
      <c r="AZ139" s="1947">
        <f>IF(AJ139&gt;0,SUM(AJ$109:AJ139),AZ138+0.001)</f>
        <v>5.012000000000004</v>
      </c>
      <c r="BA139" s="1947">
        <f>IF(AK139&gt;0,SUM(AK$109:AK139),BA138+0.001)</f>
        <v>3.1000000000000021E-2</v>
      </c>
      <c r="BB139" s="1947">
        <f>IF(AL139&gt;0,SUM(AL$109:AL139),BB138+0.001)</f>
        <v>1.008999999999999</v>
      </c>
      <c r="BC139" s="1947">
        <f>IF(AM139&gt;0,SUM(AM$109:AM139),BC138+0.001)</f>
        <v>3.1000000000000021E-2</v>
      </c>
      <c r="BD139" s="1947">
        <f>IF(AN139&gt;0,SUM(AN$109:AN139),BD138+0.001)</f>
        <v>3.1000000000000021E-2</v>
      </c>
      <c r="BE139" s="1947">
        <f>IF(AO139&gt;0,SUM(AO$109:AO139),BE138+0.001)</f>
        <v>3.1000000000000021E-2</v>
      </c>
      <c r="BF139" s="1947">
        <f>IF(AP139&gt;0,SUM(AP$109:AP139),BF138+0.001)</f>
        <v>3.1000000000000021E-2</v>
      </c>
      <c r="BG139" s="1947">
        <f>IF(AQ139&gt;0,SUM(AQ$109:AQ139),BG138+0.001)</f>
        <v>2.0119999999999987</v>
      </c>
      <c r="BH139" s="1947">
        <f>IF(AR139&gt;0,SUM(AR$109:AR139),BH138+0.001)</f>
        <v>3.1000000000000021E-2</v>
      </c>
      <c r="BI139" s="1947">
        <f>IF(AS139&gt;0,SUM(AS$109:AS139),BI138+0.001)</f>
        <v>3.1000000000000021E-2</v>
      </c>
    </row>
    <row r="140" spans="1:61" ht="23.25" customHeight="1">
      <c r="A140" s="1278"/>
      <c r="B140" s="1247"/>
      <c r="C140" s="1930"/>
      <c r="D140" s="1930" t="s">
        <v>891</v>
      </c>
      <c r="E140" s="1247" t="s">
        <v>301</v>
      </c>
      <c r="F140" s="703"/>
      <c r="G140" s="1934"/>
      <c r="H140" s="716"/>
      <c r="I140" s="716"/>
      <c r="J140" s="716"/>
      <c r="K140" s="716"/>
      <c r="L140" s="716"/>
      <c r="M140" s="716"/>
      <c r="N140" s="187"/>
      <c r="O140" s="187"/>
      <c r="S140" s="427"/>
      <c r="T140" s="427"/>
      <c r="U140" s="748"/>
      <c r="V140" s="748"/>
      <c r="W140" s="748"/>
      <c r="X140" s="750">
        <f>IF(W140&gt;0,SUM(W$109:W140),X139+0.001)</f>
        <v>21.00800000000001</v>
      </c>
      <c r="Y140" s="751"/>
      <c r="Z140" s="751"/>
      <c r="AA140" s="751"/>
      <c r="AB140" s="753">
        <f>IF(AA140&gt;0,SUM(AA$109:AA140),AB139+0.001)</f>
        <v>3.0109999999999988</v>
      </c>
      <c r="AU140" s="1947">
        <f>IF(AE140&gt;0,SUM(AE$109:AE140),AU139+0.001)</f>
        <v>3.0099999999999989</v>
      </c>
      <c r="AV140" s="1947">
        <f>IF(AF140&gt;0,SUM(AF$109:AF140),AV139+0.001)</f>
        <v>2.0189999999999979</v>
      </c>
      <c r="AW140" s="1947">
        <f>IF(AG140&gt;0,SUM(AG$109:AG140),AW139+0.001)</f>
        <v>5.0130000000000043</v>
      </c>
      <c r="AX140" s="1947">
        <f>IF(AH140&gt;0,SUM(AH$109:AH140),AX139+0.001)</f>
        <v>6.0130000000000043</v>
      </c>
      <c r="AY140" s="1947">
        <f>IF(AI140&gt;0,SUM(AI$109:AI140),AY139+0.001)</f>
        <v>7.0100000000000033</v>
      </c>
      <c r="AZ140" s="1947">
        <f>IF(AJ140&gt;0,SUM(AJ$109:AJ140),AZ139+0.001)</f>
        <v>5.0130000000000043</v>
      </c>
      <c r="BA140" s="1947">
        <f>IF(AK140&gt;0,SUM(AK$109:AK140),BA139+0.001)</f>
        <v>3.2000000000000021E-2</v>
      </c>
      <c r="BB140" s="1947">
        <f>IF(AL140&gt;0,SUM(AL$109:AL140),BB139+0.001)</f>
        <v>1.0099999999999989</v>
      </c>
      <c r="BC140" s="1947">
        <f>IF(AM140&gt;0,SUM(AM$109:AM140),BC139+0.001)</f>
        <v>3.2000000000000021E-2</v>
      </c>
      <c r="BD140" s="1947">
        <f>IF(AN140&gt;0,SUM(AN$109:AN140),BD139+0.001)</f>
        <v>3.2000000000000021E-2</v>
      </c>
      <c r="BE140" s="1947">
        <f>IF(AO140&gt;0,SUM(AO$109:AO140),BE139+0.001)</f>
        <v>3.2000000000000021E-2</v>
      </c>
      <c r="BF140" s="1947">
        <f>IF(AP140&gt;0,SUM(AP$109:AP140),BF139+0.001)</f>
        <v>3.2000000000000021E-2</v>
      </c>
      <c r="BG140" s="1947">
        <f>IF(AQ140&gt;0,SUM(AQ$109:AQ140),BG139+0.001)</f>
        <v>2.0129999999999986</v>
      </c>
      <c r="BH140" s="1947">
        <f>IF(AR140&gt;0,SUM(AR$109:AR140),BH139+0.001)</f>
        <v>3.2000000000000021E-2</v>
      </c>
      <c r="BI140" s="1947">
        <f>IF(AS140&gt;0,SUM(AS$109:AS140),BI139+0.001)</f>
        <v>3.2000000000000021E-2</v>
      </c>
    </row>
    <row r="141" spans="1:61" ht="23.25" customHeight="1">
      <c r="A141" s="1965">
        <f>IF(X!CZ11=0," ",X!CZ11)</f>
        <v>1</v>
      </c>
      <c r="B141" s="1966" t="str">
        <f>IF(X!DA11=0," ",X!DA11)</f>
        <v>โครงการพัฒนาผู้เรียนและส่งเสริม</v>
      </c>
      <c r="C141" s="1966" t="str">
        <f>IF(X!DB11=0," ",X!DB11)</f>
        <v xml:space="preserve"> </v>
      </c>
      <c r="D141" s="1966" t="str">
        <f>IF(X!DC11=0," ",X!DC11)</f>
        <v xml:space="preserve"> </v>
      </c>
      <c r="E141" s="1966" t="str">
        <f>IF(H141=0," ",O141)</f>
        <v>มฐ.</v>
      </c>
      <c r="F141" s="703"/>
      <c r="G141" s="1934"/>
      <c r="H141" s="716">
        <f>X!DD11</f>
        <v>100</v>
      </c>
      <c r="I141" s="716">
        <f>X!DE11</f>
        <v>1</v>
      </c>
      <c r="J141" s="716">
        <f>X!DF11</f>
        <v>2</v>
      </c>
      <c r="K141" s="716">
        <f>X!DG11</f>
        <v>3</v>
      </c>
      <c r="L141" s="716">
        <f>X!DH11</f>
        <v>4</v>
      </c>
      <c r="M141" s="716">
        <f>X!DI11</f>
        <v>0</v>
      </c>
      <c r="N141" s="187">
        <f>INT(H141/10)*10</f>
        <v>100</v>
      </c>
      <c r="O141" s="187" t="str">
        <f>IF(N141=0," ",LOOKUP(N141,H$101:H$105,I$101:I$105))</f>
        <v>มฐ.</v>
      </c>
      <c r="P141" s="187" t="str">
        <f>IF(M141&gt;0,I141&amp;","&amp;J141&amp;","&amp;K141&amp;","&amp;L141&amp;","&amp;M141,IF(L141&gt;0,I141&amp;","&amp;J141&amp;","&amp;K141&amp;","&amp;L141,IF(K141&gt;0,I141&amp;","&amp;J141&amp;","&amp;K141,IF(J141&gt;0,I141&amp;","&amp;J141,IF(I141&gt;0,I141," ")))))</f>
        <v>1,2,3,4</v>
      </c>
      <c r="Q141" s="187">
        <f>H141-N141</f>
        <v>0</v>
      </c>
      <c r="R141" s="187" t="str">
        <f>IF(N141=0," ",IF(N141=100,"ข้อที่ "&amp;P141,"ข้อที่ "&amp;Q141))</f>
        <v>ข้อที่ 1,2,3,4</v>
      </c>
      <c r="S141" s="742" t="str">
        <f>IF(X!DK11=0,0,X!DK11)</f>
        <v>บุคคลากรทุกภาคส่วนให้การสนับสนุนการดดำเนินงานตามแผน</v>
      </c>
      <c r="T141" s="742">
        <f>IF(X!DL11=0,0,X!DL11)</f>
        <v>0</v>
      </c>
      <c r="U141" s="748">
        <f>IF(W141&gt;0,1,0)</f>
        <v>1</v>
      </c>
      <c r="V141" s="748">
        <f>IF(U141&gt;0,SUM(U$109:U141),0)</f>
        <v>8</v>
      </c>
      <c r="W141" s="748">
        <f>IF(S141&lt;&gt;0,1,0)</f>
        <v>1</v>
      </c>
      <c r="X141" s="750">
        <f>IF(W141&gt;0,SUM(W$109:W141),X140+0.001)</f>
        <v>22</v>
      </c>
      <c r="Y141" s="751">
        <f>IF(AA141&gt;0,1,0)</f>
        <v>0</v>
      </c>
      <c r="Z141" s="751">
        <f>IF(Y141&gt;0,SUM(Y$109:Y141),0)</f>
        <v>0</v>
      </c>
      <c r="AA141" s="751">
        <f>IF(T141&lt;&gt;0,1,0)</f>
        <v>0</v>
      </c>
      <c r="AB141" s="753">
        <f>IF(AA141&gt;0,SUM(AA$109:AA141),AB140+0.001)</f>
        <v>3.0119999999999987</v>
      </c>
      <c r="AD141" s="28" t="str">
        <f>IF(H141=0,0,B141&amp;B142&amp;B143)</f>
        <v xml:space="preserve">โครงการพัฒนาผู้เรียนและส่งเสริมคุณธรรม จริยธรรม </v>
      </c>
      <c r="AE141" s="28">
        <f t="shared" ref="AE141:AS141" si="9">IF($H141=0,0,IF(OR($I141=AE$108,OR($J141=AE$108,OR($K141=AE$108,OR($L141=AE$108,$M141=AE$108)))),1,0))</f>
        <v>1</v>
      </c>
      <c r="AF141" s="28">
        <f t="shared" si="9"/>
        <v>1</v>
      </c>
      <c r="AG141" s="28">
        <f t="shared" si="9"/>
        <v>1</v>
      </c>
      <c r="AH141" s="28">
        <f t="shared" si="9"/>
        <v>1</v>
      </c>
      <c r="AI141" s="28">
        <f t="shared" si="9"/>
        <v>0</v>
      </c>
      <c r="AJ141" s="28">
        <f t="shared" si="9"/>
        <v>0</v>
      </c>
      <c r="AK141" s="28">
        <f t="shared" si="9"/>
        <v>0</v>
      </c>
      <c r="AL141" s="28">
        <f t="shared" si="9"/>
        <v>0</v>
      </c>
      <c r="AM141" s="28">
        <f t="shared" si="9"/>
        <v>0</v>
      </c>
      <c r="AN141" s="28">
        <f t="shared" si="9"/>
        <v>0</v>
      </c>
      <c r="AO141" s="28">
        <f t="shared" si="9"/>
        <v>0</v>
      </c>
      <c r="AP141" s="28">
        <f t="shared" si="9"/>
        <v>0</v>
      </c>
      <c r="AQ141" s="28">
        <f t="shared" si="9"/>
        <v>0</v>
      </c>
      <c r="AR141" s="28">
        <f t="shared" si="9"/>
        <v>0</v>
      </c>
      <c r="AS141" s="28">
        <f t="shared" si="9"/>
        <v>0</v>
      </c>
      <c r="AU141" s="1947">
        <f>IF(AE141&gt;0,SUM(AE$109:AE141),AU140+0.001)</f>
        <v>4</v>
      </c>
      <c r="AV141" s="1947">
        <f>IF(AF141&gt;0,SUM(AF$109:AF141),AV140+0.001)</f>
        <v>3</v>
      </c>
      <c r="AW141" s="1947">
        <f>IF(AG141&gt;0,SUM(AG$109:AG141),AW140+0.001)</f>
        <v>6</v>
      </c>
      <c r="AX141" s="1947">
        <f>IF(AH141&gt;0,SUM(AH$109:AH141),AX140+0.001)</f>
        <v>7</v>
      </c>
      <c r="AY141" s="1947">
        <f>IF(AI141&gt;0,SUM(AI$109:AI141),AY140+0.001)</f>
        <v>7.0110000000000037</v>
      </c>
      <c r="AZ141" s="1947">
        <f>IF(AJ141&gt;0,SUM(AJ$109:AJ141),AZ140+0.001)</f>
        <v>5.0140000000000047</v>
      </c>
      <c r="BA141" s="1947">
        <f>IF(AK141&gt;0,SUM(AK$109:AK141),BA140+0.001)</f>
        <v>3.3000000000000022E-2</v>
      </c>
      <c r="BB141" s="1947">
        <f>IF(AL141&gt;0,SUM(AL$109:AL141),BB140+0.001)</f>
        <v>1.0109999999999988</v>
      </c>
      <c r="BC141" s="1947">
        <f>IF(AM141&gt;0,SUM(AM$109:AM141),BC140+0.001)</f>
        <v>3.3000000000000022E-2</v>
      </c>
      <c r="BD141" s="1947">
        <f>IF(AN141&gt;0,SUM(AN$109:AN141),BD140+0.001)</f>
        <v>3.3000000000000022E-2</v>
      </c>
      <c r="BE141" s="1947">
        <f>IF(AO141&gt;0,SUM(AO$109:AO141),BE140+0.001)</f>
        <v>3.3000000000000022E-2</v>
      </c>
      <c r="BF141" s="1947">
        <f>IF(AP141&gt;0,SUM(AP$109:AP141),BF140+0.001)</f>
        <v>3.3000000000000022E-2</v>
      </c>
      <c r="BG141" s="1947">
        <f>IF(AQ141&gt;0,SUM(AQ$109:AQ141),BG140+0.001)</f>
        <v>2.0139999999999985</v>
      </c>
      <c r="BH141" s="1947">
        <f>IF(AR141&gt;0,SUM(AR$109:AR141),BH140+0.001)</f>
        <v>3.3000000000000022E-2</v>
      </c>
      <c r="BI141" s="1947">
        <f>IF(AS141&gt;0,SUM(AS$109:AS141),BI140+0.001)</f>
        <v>3.3000000000000022E-2</v>
      </c>
    </row>
    <row r="142" spans="1:61" ht="23.25" customHeight="1">
      <c r="A142" s="1968" t="str">
        <f>IF(X!CZ12=0," ",X!CZ12)</f>
        <v xml:space="preserve"> </v>
      </c>
      <c r="B142" s="1969" t="str">
        <f>IF(X!DA12=0," ",X!DA12)</f>
        <v>คุณธรรม จริยธรรม</v>
      </c>
      <c r="C142" s="1969" t="str">
        <f>IF(X!DB12=0," ",X!DB12)</f>
        <v xml:space="preserve"> </v>
      </c>
      <c r="D142" s="1972" t="str">
        <f>IF(X!DC12=0," ",X!DC12)</f>
        <v xml:space="preserve"> </v>
      </c>
      <c r="E142" s="1227" t="str">
        <f>IF(H141=0," ",R141)</f>
        <v>ข้อที่ 1,2,3,4</v>
      </c>
      <c r="F142" s="703"/>
      <c r="G142" s="1934"/>
      <c r="H142" s="716"/>
      <c r="I142" s="716"/>
      <c r="J142" s="716"/>
      <c r="K142" s="716"/>
      <c r="L142" s="716"/>
      <c r="M142" s="716"/>
      <c r="N142" s="187"/>
      <c r="O142" s="187"/>
      <c r="P142" s="187"/>
      <c r="Q142" s="187"/>
      <c r="R142" s="187"/>
      <c r="S142" s="742">
        <f>IF(X!DK12=0,0,X!DK12)</f>
        <v>0</v>
      </c>
      <c r="T142" s="742">
        <f>IF(X!DL12=0,0,X!DL12)</f>
        <v>0</v>
      </c>
      <c r="U142" s="748">
        <v>0</v>
      </c>
      <c r="V142" s="748">
        <f>IF(U142&gt;0,SUM(U$109:U142),0)</f>
        <v>0</v>
      </c>
      <c r="W142" s="748">
        <f>IF(S141&lt;&gt;0,1,0)</f>
        <v>1</v>
      </c>
      <c r="X142" s="750">
        <f>IF(W142&gt;0,SUM(W$109:W142),X141+0.001)</f>
        <v>23</v>
      </c>
      <c r="Y142" s="751">
        <v>0</v>
      </c>
      <c r="Z142" s="751">
        <f>IF(Y142&gt;0,SUM(Y$109:Y142),0)</f>
        <v>0</v>
      </c>
      <c r="AA142" s="751">
        <f>IF(T141&lt;&gt;0,1,0)</f>
        <v>0</v>
      </c>
      <c r="AB142" s="753">
        <f>IF(AA142&gt;0,SUM(AA$109:AA142),AB141+0.001)</f>
        <v>3.0129999999999986</v>
      </c>
      <c r="AU142" s="1947">
        <f>IF(AE142&gt;0,SUM(AE$109:AE142),AU141+0.001)</f>
        <v>4.0010000000000003</v>
      </c>
      <c r="AV142" s="1947">
        <f>IF(AF142&gt;0,SUM(AF$109:AF142),AV141+0.001)</f>
        <v>3.0009999999999999</v>
      </c>
      <c r="AW142" s="1947">
        <f>IF(AG142&gt;0,SUM(AG$109:AG142),AW141+0.001)</f>
        <v>6.0010000000000003</v>
      </c>
      <c r="AX142" s="1947">
        <f>IF(AH142&gt;0,SUM(AH$109:AH142),AX141+0.001)</f>
        <v>7.0010000000000003</v>
      </c>
      <c r="AY142" s="1947">
        <f>IF(AI142&gt;0,SUM(AI$109:AI142),AY141+0.001)</f>
        <v>7.012000000000004</v>
      </c>
      <c r="AZ142" s="1947">
        <f>IF(AJ142&gt;0,SUM(AJ$109:AJ142),AZ141+0.001)</f>
        <v>5.015000000000005</v>
      </c>
      <c r="BA142" s="1947">
        <f>IF(AK142&gt;0,SUM(AK$109:AK142),BA141+0.001)</f>
        <v>3.4000000000000023E-2</v>
      </c>
      <c r="BB142" s="1947">
        <f>IF(AL142&gt;0,SUM(AL$109:AL142),BB141+0.001)</f>
        <v>1.0119999999999987</v>
      </c>
      <c r="BC142" s="1947">
        <f>IF(AM142&gt;0,SUM(AM$109:AM142),BC141+0.001)</f>
        <v>3.4000000000000023E-2</v>
      </c>
      <c r="BD142" s="1947">
        <f>IF(AN142&gt;0,SUM(AN$109:AN142),BD141+0.001)</f>
        <v>3.4000000000000023E-2</v>
      </c>
      <c r="BE142" s="1947">
        <f>IF(AO142&gt;0,SUM(AO$109:AO142),BE141+0.001)</f>
        <v>3.4000000000000023E-2</v>
      </c>
      <c r="BF142" s="1947">
        <f>IF(AP142&gt;0,SUM(AP$109:AP142),BF141+0.001)</f>
        <v>3.4000000000000023E-2</v>
      </c>
      <c r="BG142" s="1947">
        <f>IF(AQ142&gt;0,SUM(AQ$109:AQ142),BG141+0.001)</f>
        <v>2.0149999999999983</v>
      </c>
      <c r="BH142" s="1947">
        <f>IF(AR142&gt;0,SUM(AR$109:AR142),BH141+0.001)</f>
        <v>3.4000000000000023E-2</v>
      </c>
      <c r="BI142" s="1947">
        <f>IF(AS142&gt;0,SUM(AS$109:AS142),BI141+0.001)</f>
        <v>3.4000000000000023E-2</v>
      </c>
    </row>
    <row r="143" spans="1:61" ht="23.25" customHeight="1">
      <c r="A143" s="1968" t="str">
        <f>IF(X!CZ13=0," ",X!CZ13)</f>
        <v xml:space="preserve"> </v>
      </c>
      <c r="B143" s="1969" t="str">
        <f>IF(X!DA13=0," ",X!DA13)</f>
        <v xml:space="preserve"> </v>
      </c>
      <c r="C143" s="1969" t="str">
        <f>IF(X!DB13=0," ",X!DB13)</f>
        <v xml:space="preserve"> </v>
      </c>
      <c r="D143" s="1972" t="str">
        <f>IF(X!DC13=0," ",X!DC13)</f>
        <v xml:space="preserve"> </v>
      </c>
      <c r="E143" s="1227" t="s">
        <v>2123</v>
      </c>
      <c r="F143" s="703"/>
      <c r="G143" s="1934"/>
      <c r="H143" s="716"/>
      <c r="I143" s="716"/>
      <c r="J143" s="716"/>
      <c r="K143" s="716"/>
      <c r="L143" s="716"/>
      <c r="M143" s="716"/>
      <c r="N143" s="187"/>
      <c r="O143" s="187"/>
      <c r="P143" s="187"/>
      <c r="Q143" s="187"/>
      <c r="R143" s="187"/>
      <c r="S143" s="742">
        <f>IF(X!DK13=0,0,X!DK13)</f>
        <v>0</v>
      </c>
      <c r="T143" s="742">
        <f>IF(X!DL13=0,0,X!DL13)</f>
        <v>0</v>
      </c>
      <c r="U143" s="748">
        <v>0</v>
      </c>
      <c r="V143" s="748">
        <f>IF(U143&gt;0,SUM(U$109:U143),0)</f>
        <v>0</v>
      </c>
      <c r="W143" s="748">
        <f>IF(S141&lt;&gt;0,1,0)</f>
        <v>1</v>
      </c>
      <c r="X143" s="750">
        <f>IF(W143&gt;0,SUM(W$109:W143),X142+0.001)</f>
        <v>24</v>
      </c>
      <c r="Y143" s="751">
        <v>0</v>
      </c>
      <c r="Z143" s="751">
        <f>IF(Y143&gt;0,SUM(Y$109:Y143),0)</f>
        <v>0</v>
      </c>
      <c r="AA143" s="751">
        <f>IF(T141&lt;&gt;0,1,0)</f>
        <v>0</v>
      </c>
      <c r="AB143" s="753">
        <f>IF(AA143&gt;0,SUM(AA$109:AA143),AB142+0.001)</f>
        <v>3.0139999999999985</v>
      </c>
      <c r="AU143" s="1947">
        <f>IF(AE143&gt;0,SUM(AE$109:AE143),AU142+0.001)</f>
        <v>4.0020000000000007</v>
      </c>
      <c r="AV143" s="1947">
        <f>IF(AF143&gt;0,SUM(AF$109:AF143),AV142+0.001)</f>
        <v>3.0019999999999998</v>
      </c>
      <c r="AW143" s="1947">
        <f>IF(AG143&gt;0,SUM(AG$109:AG143),AW142+0.001)</f>
        <v>6.0020000000000007</v>
      </c>
      <c r="AX143" s="1947">
        <f>IF(AH143&gt;0,SUM(AH$109:AH143),AX142+0.001)</f>
        <v>7.0020000000000007</v>
      </c>
      <c r="AY143" s="1947">
        <f>IF(AI143&gt;0,SUM(AI$109:AI143),AY142+0.001)</f>
        <v>7.0130000000000043</v>
      </c>
      <c r="AZ143" s="1947">
        <f>IF(AJ143&gt;0,SUM(AJ$109:AJ143),AZ142+0.001)</f>
        <v>5.0160000000000053</v>
      </c>
      <c r="BA143" s="1947">
        <f>IF(AK143&gt;0,SUM(AK$109:AK143),BA142+0.001)</f>
        <v>3.5000000000000024E-2</v>
      </c>
      <c r="BB143" s="1947">
        <f>IF(AL143&gt;0,SUM(AL$109:AL143),BB142+0.001)</f>
        <v>1.0129999999999986</v>
      </c>
      <c r="BC143" s="1947">
        <f>IF(AM143&gt;0,SUM(AM$109:AM143),BC142+0.001)</f>
        <v>3.5000000000000024E-2</v>
      </c>
      <c r="BD143" s="1947">
        <f>IF(AN143&gt;0,SUM(AN$109:AN143),BD142+0.001)</f>
        <v>3.5000000000000024E-2</v>
      </c>
      <c r="BE143" s="1947">
        <f>IF(AO143&gt;0,SUM(AO$109:AO143),BE142+0.001)</f>
        <v>3.5000000000000024E-2</v>
      </c>
      <c r="BF143" s="1947">
        <f>IF(AP143&gt;0,SUM(AP$109:AP143),BF142+0.001)</f>
        <v>3.5000000000000024E-2</v>
      </c>
      <c r="BG143" s="1947">
        <f>IF(AQ143&gt;0,SUM(AQ$109:AQ143),BG142+0.001)</f>
        <v>2.0159999999999982</v>
      </c>
      <c r="BH143" s="1947">
        <f>IF(AR143&gt;0,SUM(AR$109:AR143),BH142+0.001)</f>
        <v>3.5000000000000024E-2</v>
      </c>
      <c r="BI143" s="1947">
        <f>IF(AS143&gt;0,SUM(AS$109:AS143),BI142+0.001)</f>
        <v>3.5000000000000024E-2</v>
      </c>
    </row>
    <row r="144" spans="1:61" ht="23.25" customHeight="1">
      <c r="A144" s="1968">
        <f>IF(X!CZ14=0," ",X!CZ14)</f>
        <v>2</v>
      </c>
      <c r="B144" s="1969" t="str">
        <f>IF(X!DA14=0," ",X!DA14)</f>
        <v>โครงการพัฒนาประชาธิปไตยใน</v>
      </c>
      <c r="C144" s="1969" t="str">
        <f>IF(X!DB14=0," ",X!DB14)</f>
        <v xml:space="preserve"> </v>
      </c>
      <c r="D144" s="1972" t="str">
        <f>IF(X!DC14=0," ",X!DC14)</f>
        <v xml:space="preserve"> </v>
      </c>
      <c r="E144" s="1969" t="str">
        <f>IF(H144=0," ",O144)</f>
        <v>มฐ.</v>
      </c>
      <c r="F144" s="703"/>
      <c r="G144" s="1934"/>
      <c r="H144" s="716">
        <f>X!DD14</f>
        <v>100</v>
      </c>
      <c r="I144" s="716">
        <f>X!DE14</f>
        <v>1</v>
      </c>
      <c r="J144" s="716">
        <f>X!DF14</f>
        <v>2</v>
      </c>
      <c r="K144" s="716">
        <f>X!DG14</f>
        <v>3</v>
      </c>
      <c r="L144" s="716">
        <f>X!DH14</f>
        <v>5</v>
      </c>
      <c r="M144" s="716">
        <f>X!DI14</f>
        <v>15</v>
      </c>
      <c r="N144" s="187">
        <f>INT(H144/10)*10</f>
        <v>100</v>
      </c>
      <c r="O144" s="187" t="str">
        <f>IF(N144=0," ",LOOKUP(N144,H$101:H$105,I$101:I$105))</f>
        <v>มฐ.</v>
      </c>
      <c r="P144" s="187" t="str">
        <f>IF(M144&gt;0,I144&amp;","&amp;J144&amp;","&amp;K144&amp;","&amp;L144&amp;","&amp;M144,IF(L144&gt;0,I144&amp;","&amp;J144&amp;","&amp;K144&amp;","&amp;L144,IF(K144&gt;0,I144&amp;","&amp;J144&amp;","&amp;K144,IF(J144&gt;0,I144&amp;","&amp;J144,IF(I144&gt;0,I144," ")))))</f>
        <v>1,2,3,5,15</v>
      </c>
      <c r="Q144" s="187">
        <f>H144-N144</f>
        <v>0</v>
      </c>
      <c r="R144" s="187" t="str">
        <f>IF(N144=0," ",IF(N144=100,"ข้อที่ "&amp;P144,"ข้อที่ "&amp;Q144))</f>
        <v>ข้อที่ 1,2,3,5,15</v>
      </c>
      <c r="S144" s="742" t="str">
        <f>IF(X!DK14=0,0,X!DK14)</f>
        <v>นักเรียนมีส่วนร่วมในการแสดงสิทธิ์ในการเลือกประธานนักเรียน</v>
      </c>
      <c r="T144" s="742">
        <f>IF(X!DL14=0,0,X!DL14)</f>
        <v>0</v>
      </c>
      <c r="U144" s="748">
        <f>IF(W144&gt;0,1,0)</f>
        <v>1</v>
      </c>
      <c r="V144" s="748">
        <f>IF(U144&gt;0,SUM(U$109:U144),0)</f>
        <v>9</v>
      </c>
      <c r="W144" s="748">
        <f>IF(S144&lt;&gt;0,1,0)</f>
        <v>1</v>
      </c>
      <c r="X144" s="750">
        <f>IF(W144&gt;0,SUM(W$109:W144),X143+0.001)</f>
        <v>25</v>
      </c>
      <c r="Y144" s="751">
        <f>IF(AA144&gt;0,1,0)</f>
        <v>0</v>
      </c>
      <c r="Z144" s="751">
        <f>IF(Y144&gt;0,SUM(Y$109:Y144),0)</f>
        <v>0</v>
      </c>
      <c r="AA144" s="751">
        <f>IF(T144&lt;&gt;0,1,0)</f>
        <v>0</v>
      </c>
      <c r="AB144" s="753">
        <f>IF(AA144&gt;0,SUM(AA$109:AA144),AB143+0.001)</f>
        <v>3.0149999999999983</v>
      </c>
      <c r="AD144" s="28" t="str">
        <f>IF(H144=0,0,B144&amp;B145&amp;B146)</f>
        <v xml:space="preserve">โครงการพัฒนาประชาธิปไตยในสถานศึกษา </v>
      </c>
      <c r="AE144" s="28">
        <f t="shared" ref="AE144:AS144" si="10">IF($H144=0,0,IF(OR($I144=AE$108,OR($J144=AE$108,OR($K144=AE$108,OR($L144=AE$108,$M144=AE$108)))),1,0))</f>
        <v>1</v>
      </c>
      <c r="AF144" s="28">
        <f t="shared" si="10"/>
        <v>1</v>
      </c>
      <c r="AG144" s="28">
        <f t="shared" si="10"/>
        <v>1</v>
      </c>
      <c r="AH144" s="28">
        <f t="shared" si="10"/>
        <v>0</v>
      </c>
      <c r="AI144" s="28">
        <f t="shared" si="10"/>
        <v>1</v>
      </c>
      <c r="AJ144" s="28">
        <f t="shared" si="10"/>
        <v>0</v>
      </c>
      <c r="AK144" s="28">
        <f t="shared" si="10"/>
        <v>0</v>
      </c>
      <c r="AL144" s="28">
        <f t="shared" si="10"/>
        <v>0</v>
      </c>
      <c r="AM144" s="28">
        <f t="shared" si="10"/>
        <v>0</v>
      </c>
      <c r="AN144" s="28">
        <f t="shared" si="10"/>
        <v>0</v>
      </c>
      <c r="AO144" s="28">
        <f t="shared" si="10"/>
        <v>0</v>
      </c>
      <c r="AP144" s="28">
        <f t="shared" si="10"/>
        <v>0</v>
      </c>
      <c r="AQ144" s="28">
        <f t="shared" si="10"/>
        <v>0</v>
      </c>
      <c r="AR144" s="28">
        <f t="shared" si="10"/>
        <v>0</v>
      </c>
      <c r="AS144" s="28">
        <f t="shared" si="10"/>
        <v>1</v>
      </c>
      <c r="AU144" s="1947">
        <f>IF(AE144&gt;0,SUM(AE$109:AE144),AU143+0.001)</f>
        <v>5</v>
      </c>
      <c r="AV144" s="1947">
        <f>IF(AF144&gt;0,SUM(AF$109:AF144),AV143+0.001)</f>
        <v>4</v>
      </c>
      <c r="AW144" s="1947">
        <f>IF(AG144&gt;0,SUM(AG$109:AG144),AW143+0.001)</f>
        <v>7</v>
      </c>
      <c r="AX144" s="1947">
        <f>IF(AH144&gt;0,SUM(AH$109:AH144),AX143+0.001)</f>
        <v>7.003000000000001</v>
      </c>
      <c r="AY144" s="1947">
        <f>IF(AI144&gt;0,SUM(AI$109:AI144),AY143+0.001)</f>
        <v>8</v>
      </c>
      <c r="AZ144" s="1947">
        <f>IF(AJ144&gt;0,SUM(AJ$109:AJ144),AZ143+0.001)</f>
        <v>5.0170000000000057</v>
      </c>
      <c r="BA144" s="1947">
        <f>IF(AK144&gt;0,SUM(AK$109:AK144),BA143+0.001)</f>
        <v>3.6000000000000025E-2</v>
      </c>
      <c r="BB144" s="1947">
        <f>IF(AL144&gt;0,SUM(AL$109:AL144),BB143+0.001)</f>
        <v>1.0139999999999985</v>
      </c>
      <c r="BC144" s="1947">
        <f>IF(AM144&gt;0,SUM(AM$109:AM144),BC143+0.001)</f>
        <v>3.6000000000000025E-2</v>
      </c>
      <c r="BD144" s="1947">
        <f>IF(AN144&gt;0,SUM(AN$109:AN144),BD143+0.001)</f>
        <v>3.6000000000000025E-2</v>
      </c>
      <c r="BE144" s="1947">
        <f>IF(AO144&gt;0,SUM(AO$109:AO144),BE143+0.001)</f>
        <v>3.6000000000000025E-2</v>
      </c>
      <c r="BF144" s="1947">
        <f>IF(AP144&gt;0,SUM(AP$109:AP144),BF143+0.001)</f>
        <v>3.6000000000000025E-2</v>
      </c>
      <c r="BG144" s="1947">
        <f>IF(AQ144&gt;0,SUM(AQ$109:AQ144),BG143+0.001)</f>
        <v>2.0169999999999981</v>
      </c>
      <c r="BH144" s="1947">
        <f>IF(AR144&gt;0,SUM(AR$109:AR144),BH143+0.001)</f>
        <v>3.6000000000000025E-2</v>
      </c>
      <c r="BI144" s="1947">
        <f>IF(AS144&gt;0,SUM(AS$109:AS144),BI143+0.001)</f>
        <v>1</v>
      </c>
    </row>
    <row r="145" spans="1:61" ht="23.25" customHeight="1">
      <c r="A145" s="1968" t="str">
        <f>IF(X!CZ15=0," ",X!CZ15)</f>
        <v xml:space="preserve"> </v>
      </c>
      <c r="B145" s="1969" t="str">
        <f>IF(X!DA15=0," ",X!DA15)</f>
        <v>สถานศึกษา</v>
      </c>
      <c r="C145" s="1969" t="str">
        <f>IF(X!DB15=0," ",X!DB15)</f>
        <v xml:space="preserve"> </v>
      </c>
      <c r="D145" s="1972" t="str">
        <f>IF(X!DC15=0," ",X!DC15)</f>
        <v xml:space="preserve"> </v>
      </c>
      <c r="E145" s="1227" t="str">
        <f>IF(H144=0," ",R144)</f>
        <v>ข้อที่ 1,2,3,5,15</v>
      </c>
      <c r="F145" s="703"/>
      <c r="G145" s="1934"/>
      <c r="H145" s="716"/>
      <c r="I145" s="716"/>
      <c r="J145" s="716"/>
      <c r="K145" s="716"/>
      <c r="L145" s="716"/>
      <c r="M145" s="716"/>
      <c r="N145" s="187"/>
      <c r="O145" s="187"/>
      <c r="P145" s="187"/>
      <c r="Q145" s="187"/>
      <c r="R145" s="187"/>
      <c r="S145" s="742" t="str">
        <f>IF(X!DK15=0,0,X!DK15)</f>
        <v>รับฟัง ความคิดเห็นของผู้อื่น</v>
      </c>
      <c r="T145" s="742">
        <f>IF(X!DL15=0,0,X!DL15)</f>
        <v>0</v>
      </c>
      <c r="U145" s="748">
        <v>0</v>
      </c>
      <c r="V145" s="748">
        <f>IF(U145&gt;0,SUM(U$109:U145),0)</f>
        <v>0</v>
      </c>
      <c r="W145" s="748">
        <f>IF(S144&lt;&gt;0,1,0)</f>
        <v>1</v>
      </c>
      <c r="X145" s="750">
        <f>IF(W145&gt;0,SUM(W$109:W145),X144+0.001)</f>
        <v>26</v>
      </c>
      <c r="Y145" s="751">
        <v>0</v>
      </c>
      <c r="Z145" s="751">
        <f>IF(Y145&gt;0,SUM(Y$109:Y145),0)</f>
        <v>0</v>
      </c>
      <c r="AA145" s="751">
        <f>IF(T144&lt;&gt;0,1,0)</f>
        <v>0</v>
      </c>
      <c r="AB145" s="753">
        <f>IF(AA145&gt;0,SUM(AA$109:AA145),AB144+0.001)</f>
        <v>3.0159999999999982</v>
      </c>
      <c r="AU145" s="1947">
        <f>IF(AE145&gt;0,SUM(AE$109:AE145),AU144+0.001)</f>
        <v>5.0010000000000003</v>
      </c>
      <c r="AV145" s="1947">
        <f>IF(AF145&gt;0,SUM(AF$109:AF145),AV144+0.001)</f>
        <v>4.0010000000000003</v>
      </c>
      <c r="AW145" s="1947">
        <f>IF(AG145&gt;0,SUM(AG$109:AG145),AW144+0.001)</f>
        <v>7.0010000000000003</v>
      </c>
      <c r="AX145" s="1947">
        <f>IF(AH145&gt;0,SUM(AH$109:AH145),AX144+0.001)</f>
        <v>7.0040000000000013</v>
      </c>
      <c r="AY145" s="1947">
        <f>IF(AI145&gt;0,SUM(AI$109:AI145),AY144+0.001)</f>
        <v>8.0009999999999994</v>
      </c>
      <c r="AZ145" s="1947">
        <f>IF(AJ145&gt;0,SUM(AJ$109:AJ145),AZ144+0.001)</f>
        <v>5.018000000000006</v>
      </c>
      <c r="BA145" s="1947">
        <f>IF(AK145&gt;0,SUM(AK$109:AK145),BA144+0.001)</f>
        <v>3.7000000000000026E-2</v>
      </c>
      <c r="BB145" s="1947">
        <f>IF(AL145&gt;0,SUM(AL$109:AL145),BB144+0.001)</f>
        <v>1.0149999999999983</v>
      </c>
      <c r="BC145" s="1947">
        <f>IF(AM145&gt;0,SUM(AM$109:AM145),BC144+0.001)</f>
        <v>3.7000000000000026E-2</v>
      </c>
      <c r="BD145" s="1947">
        <f>IF(AN145&gt;0,SUM(AN$109:AN145),BD144+0.001)</f>
        <v>3.7000000000000026E-2</v>
      </c>
      <c r="BE145" s="1947">
        <f>IF(AO145&gt;0,SUM(AO$109:AO145),BE144+0.001)</f>
        <v>3.7000000000000026E-2</v>
      </c>
      <c r="BF145" s="1947">
        <f>IF(AP145&gt;0,SUM(AP$109:AP145),BF144+0.001)</f>
        <v>3.7000000000000026E-2</v>
      </c>
      <c r="BG145" s="1947">
        <f>IF(AQ145&gt;0,SUM(AQ$109:AQ145),BG144+0.001)</f>
        <v>2.017999999999998</v>
      </c>
      <c r="BH145" s="1947">
        <f>IF(AR145&gt;0,SUM(AR$109:AR145),BH144+0.001)</f>
        <v>3.7000000000000026E-2</v>
      </c>
      <c r="BI145" s="1947">
        <f>IF(AS145&gt;0,SUM(AS$109:AS145),BI144+0.001)</f>
        <v>1.0009999999999999</v>
      </c>
    </row>
    <row r="146" spans="1:61" ht="23.25" customHeight="1">
      <c r="A146" s="1968" t="str">
        <f>IF(X!CZ16=0," ",X!CZ16)</f>
        <v xml:space="preserve"> </v>
      </c>
      <c r="B146" s="1969" t="str">
        <f>IF(X!DA16=0," ",X!DA16)</f>
        <v xml:space="preserve"> </v>
      </c>
      <c r="C146" s="1969" t="str">
        <f>IF(X!DB16=0," ",X!DB16)</f>
        <v xml:space="preserve"> </v>
      </c>
      <c r="D146" s="1972" t="str">
        <f>IF(X!DC16=0," ",X!DC16)</f>
        <v xml:space="preserve"> </v>
      </c>
      <c r="E146" s="1227" t="s">
        <v>2123</v>
      </c>
      <c r="F146" s="703"/>
      <c r="G146" s="1934"/>
      <c r="H146" s="716"/>
      <c r="I146" s="716"/>
      <c r="J146" s="716"/>
      <c r="K146" s="716"/>
      <c r="L146" s="716"/>
      <c r="M146" s="716"/>
      <c r="N146" s="187"/>
      <c r="O146" s="187"/>
      <c r="P146" s="187"/>
      <c r="Q146" s="187"/>
      <c r="R146" s="187"/>
      <c r="S146" s="742">
        <f>IF(X!DK16=0,0,X!DK16)</f>
        <v>0</v>
      </c>
      <c r="T146" s="742">
        <f>IF(X!DL16=0,0,X!DL16)</f>
        <v>0</v>
      </c>
      <c r="U146" s="748">
        <v>0</v>
      </c>
      <c r="V146" s="748">
        <f>IF(U146&gt;0,SUM(U$109:U146),0)</f>
        <v>0</v>
      </c>
      <c r="W146" s="748">
        <f>IF(S144&lt;&gt;0,1,0)</f>
        <v>1</v>
      </c>
      <c r="X146" s="750">
        <f>IF(W146&gt;0,SUM(W$109:W146),X145+0.001)</f>
        <v>27</v>
      </c>
      <c r="Y146" s="751">
        <v>0</v>
      </c>
      <c r="Z146" s="751">
        <f>IF(Y146&gt;0,SUM(Y$109:Y146),0)</f>
        <v>0</v>
      </c>
      <c r="AA146" s="751">
        <f>IF(T144&lt;&gt;0,1,0)</f>
        <v>0</v>
      </c>
      <c r="AB146" s="753">
        <f>IF(AA146&gt;0,SUM(AA$109:AA146),AB145+0.001)</f>
        <v>3.0169999999999981</v>
      </c>
      <c r="AU146" s="1947">
        <f>IF(AE146&gt;0,SUM(AE$109:AE146),AU145+0.001)</f>
        <v>5.0020000000000007</v>
      </c>
      <c r="AV146" s="1947">
        <f>IF(AF146&gt;0,SUM(AF$109:AF146),AV145+0.001)</f>
        <v>4.0020000000000007</v>
      </c>
      <c r="AW146" s="1947">
        <f>IF(AG146&gt;0,SUM(AG$109:AG146),AW145+0.001)</f>
        <v>7.0020000000000007</v>
      </c>
      <c r="AX146" s="1947">
        <f>IF(AH146&gt;0,SUM(AH$109:AH146),AX145+0.001)</f>
        <v>7.0050000000000017</v>
      </c>
      <c r="AY146" s="1947">
        <f>IF(AI146&gt;0,SUM(AI$109:AI146),AY145+0.001)</f>
        <v>8.0019999999999989</v>
      </c>
      <c r="AZ146" s="1947">
        <f>IF(AJ146&gt;0,SUM(AJ$109:AJ146),AZ145+0.001)</f>
        <v>5.0190000000000063</v>
      </c>
      <c r="BA146" s="1947">
        <f>IF(AK146&gt;0,SUM(AK$109:AK146),BA145+0.001)</f>
        <v>3.8000000000000027E-2</v>
      </c>
      <c r="BB146" s="1947">
        <f>IF(AL146&gt;0,SUM(AL$109:AL146),BB145+0.001)</f>
        <v>1.0159999999999982</v>
      </c>
      <c r="BC146" s="1947">
        <f>IF(AM146&gt;0,SUM(AM$109:AM146),BC145+0.001)</f>
        <v>3.8000000000000027E-2</v>
      </c>
      <c r="BD146" s="1947">
        <f>IF(AN146&gt;0,SUM(AN$109:AN146),BD145+0.001)</f>
        <v>3.8000000000000027E-2</v>
      </c>
      <c r="BE146" s="1947">
        <f>IF(AO146&gt;0,SUM(AO$109:AO146),BE145+0.001)</f>
        <v>3.8000000000000027E-2</v>
      </c>
      <c r="BF146" s="1947">
        <f>IF(AP146&gt;0,SUM(AP$109:AP146),BF145+0.001)</f>
        <v>3.8000000000000027E-2</v>
      </c>
      <c r="BG146" s="1947">
        <f>IF(AQ146&gt;0,SUM(AQ$109:AQ146),BG145+0.001)</f>
        <v>2.0189999999999979</v>
      </c>
      <c r="BH146" s="1947">
        <f>IF(AR146&gt;0,SUM(AR$109:AR146),BH145+0.001)</f>
        <v>3.8000000000000027E-2</v>
      </c>
      <c r="BI146" s="1947">
        <f>IF(AS146&gt;0,SUM(AS$109:AS146),BI145+0.001)</f>
        <v>1.0019999999999998</v>
      </c>
    </row>
    <row r="147" spans="1:61" ht="23.25" customHeight="1">
      <c r="A147" s="1968">
        <f>IF(X!CZ17=0," ",X!CZ17)</f>
        <v>3</v>
      </c>
      <c r="B147" s="1969" t="str">
        <f>IF(X!DA17=0," ",X!DA17)</f>
        <v>โครงการเสริมสราท้งสังคมไทย</v>
      </c>
      <c r="C147" s="1969" t="str">
        <f>IF(X!DB17=0," ",X!DB17)</f>
        <v xml:space="preserve"> </v>
      </c>
      <c r="D147" s="1972" t="str">
        <f>IF(X!DC17=0," ",X!DC17)</f>
        <v xml:space="preserve"> </v>
      </c>
      <c r="E147" s="1969" t="str">
        <f>IF(H147=0," ",O147)</f>
        <v>มฐ.</v>
      </c>
      <c r="F147" s="703"/>
      <c r="G147" s="1934"/>
      <c r="H147" s="716">
        <f>X!DD17</f>
        <v>100</v>
      </c>
      <c r="I147" s="716">
        <f>X!DE17</f>
        <v>1</v>
      </c>
      <c r="J147" s="716">
        <f>X!DF17</f>
        <v>2</v>
      </c>
      <c r="K147" s="716">
        <f>X!DG17</f>
        <v>3</v>
      </c>
      <c r="L147" s="716">
        <f>X!DH17</f>
        <v>4</v>
      </c>
      <c r="M147" s="716">
        <f>X!DI17</f>
        <v>5</v>
      </c>
      <c r="N147" s="187">
        <f>INT(H147/10)*10</f>
        <v>100</v>
      </c>
      <c r="O147" s="187" t="str">
        <f>IF(N147=0," ",LOOKUP(N147,H$101:H$105,I$101:I$105))</f>
        <v>มฐ.</v>
      </c>
      <c r="P147" s="187" t="str">
        <f>IF(M147&gt;0,I147&amp;","&amp;J147&amp;","&amp;K147&amp;","&amp;L147&amp;","&amp;M147,IF(L147&gt;0,I147&amp;","&amp;J147&amp;","&amp;K147&amp;","&amp;L147,IF(K147&gt;0,I147&amp;","&amp;J147&amp;","&amp;K147,IF(J147&gt;0,I147&amp;","&amp;J147,IF(I147&gt;0,I147," ")))))</f>
        <v>1,2,3,4,5</v>
      </c>
      <c r="Q147" s="187">
        <f>H147-N147</f>
        <v>0</v>
      </c>
      <c r="R147" s="187" t="str">
        <f>IF(N147=0," ",IF(N147=100,"ข้อที่ "&amp;P147,"ข้อที่ "&amp;Q147))</f>
        <v>ข้อที่ 1,2,3,4,5</v>
      </c>
      <c r="S147" s="742" t="str">
        <f>IF(X!DK17=0,0,X!DK17)</f>
        <v>จัดกิจกรรมวันสำคัญต่างๆให้นักเรียนตระหนักถึงความสำคัญ</v>
      </c>
      <c r="T147" s="742">
        <f>IF(X!DL17=0,0,X!DL17)</f>
        <v>0</v>
      </c>
      <c r="U147" s="748">
        <f>IF(W147&gt;0,1,0)</f>
        <v>1</v>
      </c>
      <c r="V147" s="748">
        <f>IF(U147&gt;0,SUM(U$109:U147),0)</f>
        <v>10</v>
      </c>
      <c r="W147" s="748">
        <f>IF(S147&lt;&gt;0,1,0)</f>
        <v>1</v>
      </c>
      <c r="X147" s="750">
        <f>IF(W147&gt;0,SUM(W$109:W147),X146+0.001)</f>
        <v>28</v>
      </c>
      <c r="Y147" s="751">
        <f>IF(AA147&gt;0,1,0)</f>
        <v>0</v>
      </c>
      <c r="Z147" s="751">
        <f>IF(Y147&gt;0,SUM(Y$109:Y147),0)</f>
        <v>0</v>
      </c>
      <c r="AA147" s="751">
        <f>IF(T147&lt;&gt;0,1,0)</f>
        <v>0</v>
      </c>
      <c r="AB147" s="753">
        <f>IF(AA147&gt;0,SUM(AA$109:AA147),AB146+0.001)</f>
        <v>3.017999999999998</v>
      </c>
      <c r="AD147" s="28" t="str">
        <f>IF(H147=0,0,B147&amp;B148&amp;B149)</f>
        <v xml:space="preserve">โครงการเสริมสราท้งสังคมไทยในโรงเรียน </v>
      </c>
      <c r="AE147" s="28">
        <f t="shared" ref="AE147:AS147" si="11">IF($H147=0,0,IF(OR($I147=AE$108,OR($J147=AE$108,OR($K147=AE$108,OR($L147=AE$108,$M147=AE$108)))),1,0))</f>
        <v>1</v>
      </c>
      <c r="AF147" s="28">
        <f t="shared" si="11"/>
        <v>1</v>
      </c>
      <c r="AG147" s="28">
        <f t="shared" si="11"/>
        <v>1</v>
      </c>
      <c r="AH147" s="28">
        <f t="shared" si="11"/>
        <v>1</v>
      </c>
      <c r="AI147" s="28">
        <f t="shared" si="11"/>
        <v>1</v>
      </c>
      <c r="AJ147" s="28">
        <f t="shared" si="11"/>
        <v>0</v>
      </c>
      <c r="AK147" s="28">
        <f t="shared" si="11"/>
        <v>0</v>
      </c>
      <c r="AL147" s="28">
        <f t="shared" si="11"/>
        <v>0</v>
      </c>
      <c r="AM147" s="28">
        <f t="shared" si="11"/>
        <v>0</v>
      </c>
      <c r="AN147" s="28">
        <f t="shared" si="11"/>
        <v>0</v>
      </c>
      <c r="AO147" s="28">
        <f t="shared" si="11"/>
        <v>0</v>
      </c>
      <c r="AP147" s="28">
        <f t="shared" si="11"/>
        <v>0</v>
      </c>
      <c r="AQ147" s="28">
        <f t="shared" si="11"/>
        <v>0</v>
      </c>
      <c r="AR147" s="28">
        <f t="shared" si="11"/>
        <v>0</v>
      </c>
      <c r="AS147" s="28">
        <f t="shared" si="11"/>
        <v>0</v>
      </c>
      <c r="AU147" s="1947">
        <f>IF(AE147&gt;0,SUM(AE$109:AE147),AU146+0.001)</f>
        <v>6</v>
      </c>
      <c r="AV147" s="1947">
        <f>IF(AF147&gt;0,SUM(AF$109:AF147),AV146+0.001)</f>
        <v>5</v>
      </c>
      <c r="AW147" s="1947">
        <f>IF(AG147&gt;0,SUM(AG$109:AG147),AW146+0.001)</f>
        <v>8</v>
      </c>
      <c r="AX147" s="1947">
        <f>IF(AH147&gt;0,SUM(AH$109:AH147),AX146+0.001)</f>
        <v>8</v>
      </c>
      <c r="AY147" s="1947">
        <f>IF(AI147&gt;0,SUM(AI$109:AI147),AY146+0.001)</f>
        <v>9</v>
      </c>
      <c r="AZ147" s="1947">
        <f>IF(AJ147&gt;0,SUM(AJ$109:AJ147),AZ146+0.001)</f>
        <v>5.0200000000000067</v>
      </c>
      <c r="BA147" s="1947">
        <f>IF(AK147&gt;0,SUM(AK$109:AK147),BA146+0.001)</f>
        <v>3.9000000000000028E-2</v>
      </c>
      <c r="BB147" s="1947">
        <f>IF(AL147&gt;0,SUM(AL$109:AL147),BB146+0.001)</f>
        <v>1.0169999999999981</v>
      </c>
      <c r="BC147" s="1947">
        <f>IF(AM147&gt;0,SUM(AM$109:AM147),BC146+0.001)</f>
        <v>3.9000000000000028E-2</v>
      </c>
      <c r="BD147" s="1947">
        <f>IF(AN147&gt;0,SUM(AN$109:AN147),BD146+0.001)</f>
        <v>3.9000000000000028E-2</v>
      </c>
      <c r="BE147" s="1947">
        <f>IF(AO147&gt;0,SUM(AO$109:AO147),BE146+0.001)</f>
        <v>3.9000000000000028E-2</v>
      </c>
      <c r="BF147" s="1947">
        <f>IF(AP147&gt;0,SUM(AP$109:AP147),BF146+0.001)</f>
        <v>3.9000000000000028E-2</v>
      </c>
      <c r="BG147" s="1947">
        <f>IF(AQ147&gt;0,SUM(AQ$109:AQ147),BG146+0.001)</f>
        <v>2.0199999999999978</v>
      </c>
      <c r="BH147" s="1947">
        <f>IF(AR147&gt;0,SUM(AR$109:AR147),BH146+0.001)</f>
        <v>3.9000000000000028E-2</v>
      </c>
      <c r="BI147" s="1947">
        <f>IF(AS147&gt;0,SUM(AS$109:AS147),BI146+0.001)</f>
        <v>1.0029999999999997</v>
      </c>
    </row>
    <row r="148" spans="1:61" ht="23.25" customHeight="1">
      <c r="A148" s="1968" t="str">
        <f>IF(X!CZ18=0," ",X!CZ18)</f>
        <v xml:space="preserve"> </v>
      </c>
      <c r="B148" s="1969" t="str">
        <f>IF(X!DA18=0," ",X!DA18)</f>
        <v>ในโรงเรียน</v>
      </c>
      <c r="C148" s="1969" t="str">
        <f>IF(X!DB18=0," ",X!DB18)</f>
        <v xml:space="preserve"> </v>
      </c>
      <c r="D148" s="1972" t="str">
        <f>IF(X!DC18=0," ",X!DC18)</f>
        <v xml:space="preserve"> </v>
      </c>
      <c r="E148" s="1227" t="str">
        <f>IF(H147=0," ",R147)</f>
        <v>ข้อที่ 1,2,3,4,5</v>
      </c>
      <c r="F148" s="703"/>
      <c r="G148" s="1934"/>
      <c r="H148" s="716"/>
      <c r="I148" s="716"/>
      <c r="J148" s="716"/>
      <c r="K148" s="716"/>
      <c r="L148" s="716"/>
      <c r="M148" s="716"/>
      <c r="N148" s="187"/>
      <c r="O148" s="187"/>
      <c r="P148" s="187"/>
      <c r="Q148" s="187"/>
      <c r="R148" s="187"/>
      <c r="S148" s="742" t="str">
        <f>IF(X!DK18=0,0,X!DK18)</f>
        <v xml:space="preserve"> </v>
      </c>
      <c r="T148" s="742">
        <f>IF(X!DL18=0,0,X!DL18)</f>
        <v>0</v>
      </c>
      <c r="U148" s="748">
        <v>0</v>
      </c>
      <c r="V148" s="748">
        <f>IF(U148&gt;0,SUM(U$109:U148),0)</f>
        <v>0</v>
      </c>
      <c r="W148" s="748">
        <f>IF(S147&lt;&gt;0,1,0)</f>
        <v>1</v>
      </c>
      <c r="X148" s="750">
        <f>IF(W148&gt;0,SUM(W$109:W148),X147+0.001)</f>
        <v>29</v>
      </c>
      <c r="Y148" s="751">
        <v>0</v>
      </c>
      <c r="Z148" s="751">
        <f>IF(Y148&gt;0,SUM(Y$109:Y148),0)</f>
        <v>0</v>
      </c>
      <c r="AA148" s="751">
        <f>IF(T147&lt;&gt;0,1,0)</f>
        <v>0</v>
      </c>
      <c r="AB148" s="753">
        <f>IF(AA148&gt;0,SUM(AA$109:AA148),AB147+0.001)</f>
        <v>3.0189999999999979</v>
      </c>
      <c r="AU148" s="1947">
        <f>IF(AE148&gt;0,SUM(AE$109:AE148),AU147+0.001)</f>
        <v>6.0010000000000003</v>
      </c>
      <c r="AV148" s="1947">
        <f>IF(AF148&gt;0,SUM(AF$109:AF148),AV147+0.001)</f>
        <v>5.0010000000000003</v>
      </c>
      <c r="AW148" s="1947">
        <f>IF(AG148&gt;0,SUM(AG$109:AG148),AW147+0.001)</f>
        <v>8.0009999999999994</v>
      </c>
      <c r="AX148" s="1947">
        <f>IF(AH148&gt;0,SUM(AH$109:AH148),AX147+0.001)</f>
        <v>8.0009999999999994</v>
      </c>
      <c r="AY148" s="1947">
        <f>IF(AI148&gt;0,SUM(AI$109:AI148),AY147+0.001)</f>
        <v>9.0009999999999994</v>
      </c>
      <c r="AZ148" s="1947">
        <f>IF(AJ148&gt;0,SUM(AJ$109:AJ148),AZ147+0.001)</f>
        <v>5.021000000000007</v>
      </c>
      <c r="BA148" s="1947">
        <f>IF(AK148&gt;0,SUM(AK$109:AK148),BA147+0.001)</f>
        <v>4.0000000000000029E-2</v>
      </c>
      <c r="BB148" s="1947">
        <f>IF(AL148&gt;0,SUM(AL$109:AL148),BB147+0.001)</f>
        <v>1.017999999999998</v>
      </c>
      <c r="BC148" s="1947">
        <f>IF(AM148&gt;0,SUM(AM$109:AM148),BC147+0.001)</f>
        <v>4.0000000000000029E-2</v>
      </c>
      <c r="BD148" s="1947">
        <f>IF(AN148&gt;0,SUM(AN$109:AN148),BD147+0.001)</f>
        <v>4.0000000000000029E-2</v>
      </c>
      <c r="BE148" s="1947">
        <f>IF(AO148&gt;0,SUM(AO$109:AO148),BE147+0.001)</f>
        <v>4.0000000000000029E-2</v>
      </c>
      <c r="BF148" s="1947">
        <f>IF(AP148&gt;0,SUM(AP$109:AP148),BF147+0.001)</f>
        <v>4.0000000000000029E-2</v>
      </c>
      <c r="BG148" s="1947">
        <f>IF(AQ148&gt;0,SUM(AQ$109:AQ148),BG147+0.001)</f>
        <v>2.0209999999999977</v>
      </c>
      <c r="BH148" s="1947">
        <f>IF(AR148&gt;0,SUM(AR$109:AR148),BH147+0.001)</f>
        <v>4.0000000000000029E-2</v>
      </c>
      <c r="BI148" s="1947">
        <f>IF(AS148&gt;0,SUM(AS$109:AS148),BI147+0.001)</f>
        <v>1.0039999999999996</v>
      </c>
    </row>
    <row r="149" spans="1:61" ht="23.25" customHeight="1">
      <c r="A149" s="1968" t="str">
        <f>IF(X!CZ19=0," ",X!CZ19)</f>
        <v xml:space="preserve"> </v>
      </c>
      <c r="B149" s="1969" t="str">
        <f>IF(X!DA19=0," ",X!DA19)</f>
        <v xml:space="preserve"> </v>
      </c>
      <c r="C149" s="1969" t="str">
        <f>IF(X!DB19=0," ",X!DB19)</f>
        <v xml:space="preserve"> </v>
      </c>
      <c r="D149" s="1972" t="str">
        <f>IF(X!DC19=0," ",X!DC19)</f>
        <v xml:space="preserve"> </v>
      </c>
      <c r="E149" s="1227" t="s">
        <v>2123</v>
      </c>
      <c r="F149" s="703"/>
      <c r="G149" s="1934"/>
      <c r="H149" s="716"/>
      <c r="I149" s="716"/>
      <c r="J149" s="716"/>
      <c r="K149" s="716"/>
      <c r="L149" s="716"/>
      <c r="M149" s="716"/>
      <c r="N149" s="187"/>
      <c r="O149" s="187"/>
      <c r="P149" s="187"/>
      <c r="Q149" s="187"/>
      <c r="R149" s="187"/>
      <c r="S149" s="742">
        <f>IF(X!DK19=0,0,X!DK19)</f>
        <v>0</v>
      </c>
      <c r="T149" s="742">
        <f>IF(X!DL19=0,0,X!DL19)</f>
        <v>0</v>
      </c>
      <c r="U149" s="748">
        <v>0</v>
      </c>
      <c r="V149" s="748">
        <f>IF(U149&gt;0,SUM(U$109:U149),0)</f>
        <v>0</v>
      </c>
      <c r="W149" s="748">
        <f>IF(S147&lt;&gt;0,1,0)</f>
        <v>1</v>
      </c>
      <c r="X149" s="750">
        <f>IF(W149&gt;0,SUM(W$109:W149),X148+0.001)</f>
        <v>30</v>
      </c>
      <c r="Y149" s="751">
        <v>0</v>
      </c>
      <c r="Z149" s="751">
        <f>IF(Y149&gt;0,SUM(Y$109:Y149),0)</f>
        <v>0</v>
      </c>
      <c r="AA149" s="751">
        <f>IF(T147&lt;&gt;0,1,0)</f>
        <v>0</v>
      </c>
      <c r="AB149" s="753">
        <f>IF(AA149&gt;0,SUM(AA$109:AA149),AB148+0.001)</f>
        <v>3.0199999999999978</v>
      </c>
      <c r="AU149" s="1947">
        <f>IF(AE149&gt;0,SUM(AE$109:AE149),AU148+0.001)</f>
        <v>6.0020000000000007</v>
      </c>
      <c r="AV149" s="1947">
        <f>IF(AF149&gt;0,SUM(AF$109:AF149),AV148+0.001)</f>
        <v>5.0020000000000007</v>
      </c>
      <c r="AW149" s="1947">
        <f>IF(AG149&gt;0,SUM(AG$109:AG149),AW148+0.001)</f>
        <v>8.0019999999999989</v>
      </c>
      <c r="AX149" s="1947">
        <f>IF(AH149&gt;0,SUM(AH$109:AH149),AX148+0.001)</f>
        <v>8.0019999999999989</v>
      </c>
      <c r="AY149" s="1947">
        <f>IF(AI149&gt;0,SUM(AI$109:AI149),AY148+0.001)</f>
        <v>9.0019999999999989</v>
      </c>
      <c r="AZ149" s="1947">
        <f>IF(AJ149&gt;0,SUM(AJ$109:AJ149),AZ148+0.001)</f>
        <v>5.0220000000000073</v>
      </c>
      <c r="BA149" s="1947">
        <f>IF(AK149&gt;0,SUM(AK$109:AK149),BA148+0.001)</f>
        <v>4.1000000000000029E-2</v>
      </c>
      <c r="BB149" s="1947">
        <f>IF(AL149&gt;0,SUM(AL$109:AL149),BB148+0.001)</f>
        <v>1.0189999999999979</v>
      </c>
      <c r="BC149" s="1947">
        <f>IF(AM149&gt;0,SUM(AM$109:AM149),BC148+0.001)</f>
        <v>4.1000000000000029E-2</v>
      </c>
      <c r="BD149" s="1947">
        <f>IF(AN149&gt;0,SUM(AN$109:AN149),BD148+0.001)</f>
        <v>4.1000000000000029E-2</v>
      </c>
      <c r="BE149" s="1947">
        <f>IF(AO149&gt;0,SUM(AO$109:AO149),BE148+0.001)</f>
        <v>4.1000000000000029E-2</v>
      </c>
      <c r="BF149" s="1947">
        <f>IF(AP149&gt;0,SUM(AP$109:AP149),BF148+0.001)</f>
        <v>4.1000000000000029E-2</v>
      </c>
      <c r="BG149" s="1947">
        <f>IF(AQ149&gt;0,SUM(AQ$109:AQ149),BG148+0.001)</f>
        <v>2.0219999999999976</v>
      </c>
      <c r="BH149" s="1947">
        <f>IF(AR149&gt;0,SUM(AR$109:AR149),BH148+0.001)</f>
        <v>4.1000000000000029E-2</v>
      </c>
      <c r="BI149" s="1947">
        <f>IF(AS149&gt;0,SUM(AS$109:AS149),BI148+0.001)</f>
        <v>1.0049999999999994</v>
      </c>
    </row>
    <row r="150" spans="1:61" ht="23.25" customHeight="1">
      <c r="A150" s="1968" t="str">
        <f>IF(X!CZ20=0," ",X!CZ20)</f>
        <v xml:space="preserve"> </v>
      </c>
      <c r="B150" s="1969" t="str">
        <f>IF(X!DA20=0," ",X!DA20)</f>
        <v xml:space="preserve"> </v>
      </c>
      <c r="C150" s="1969" t="str">
        <f>IF(X!DB20=0," ",X!DB20)</f>
        <v xml:space="preserve"> </v>
      </c>
      <c r="D150" s="1972" t="str">
        <f>IF(X!DC20=0," ",X!DC20)</f>
        <v xml:space="preserve"> </v>
      </c>
      <c r="E150" s="1969" t="str">
        <f>IF(H150=0," ",O150)</f>
        <v xml:space="preserve"> </v>
      </c>
      <c r="F150" s="703"/>
      <c r="G150" s="1934"/>
      <c r="H150" s="716">
        <f>X!DD20</f>
        <v>0</v>
      </c>
      <c r="I150" s="716">
        <f>X!DE20</f>
        <v>0</v>
      </c>
      <c r="J150" s="716">
        <f>X!DF20</f>
        <v>0</v>
      </c>
      <c r="K150" s="716">
        <f>X!DG20</f>
        <v>0</v>
      </c>
      <c r="L150" s="716">
        <f>X!DH20</f>
        <v>0</v>
      </c>
      <c r="M150" s="716">
        <f>X!DI20</f>
        <v>0</v>
      </c>
      <c r="N150" s="187">
        <f>INT(H150/10)*10</f>
        <v>0</v>
      </c>
      <c r="O150" s="187" t="str">
        <f>IF(N150=0," ",LOOKUP(N150,H$101:H$105,I$101:I$105))</f>
        <v xml:space="preserve"> </v>
      </c>
      <c r="P150" s="187" t="str">
        <f>IF(M150&gt;0,I150&amp;","&amp;J150&amp;","&amp;K150&amp;","&amp;L150&amp;","&amp;M150,IF(L150&gt;0,I150&amp;","&amp;J150&amp;","&amp;K150&amp;","&amp;L150,IF(K150&gt;0,I150&amp;","&amp;J150&amp;","&amp;K150,IF(J150&gt;0,I150&amp;","&amp;J150,IF(I150&gt;0,I150," ")))))</f>
        <v xml:space="preserve"> </v>
      </c>
      <c r="Q150" s="187">
        <f>H150-N150</f>
        <v>0</v>
      </c>
      <c r="R150" s="187" t="str">
        <f>IF(N150=0," ",IF(N150=100,"ข้อที่ "&amp;P150,"ข้อที่ "&amp;Q150))</f>
        <v xml:space="preserve"> </v>
      </c>
      <c r="S150" s="742">
        <f>IF(X!DK20=0,0,X!DK20)</f>
        <v>0</v>
      </c>
      <c r="T150" s="742">
        <f>IF(X!DL20=0,0,X!DL20)</f>
        <v>0</v>
      </c>
      <c r="U150" s="748">
        <f>IF(W150&gt;0,1,0)</f>
        <v>0</v>
      </c>
      <c r="V150" s="748">
        <f>IF(U150&gt;0,SUM(U$109:U150),0)</f>
        <v>0</v>
      </c>
      <c r="W150" s="748">
        <f>IF(S150&lt;&gt;0,1,0)</f>
        <v>0</v>
      </c>
      <c r="X150" s="750">
        <f>IF(W150&gt;0,SUM(W$109:W150),X149+0.001)</f>
        <v>30.001000000000001</v>
      </c>
      <c r="Y150" s="751">
        <f>IF(AA150&gt;0,1,0)</f>
        <v>0</v>
      </c>
      <c r="Z150" s="751">
        <f>IF(Y150&gt;0,SUM(Y$109:Y150),0)</f>
        <v>0</v>
      </c>
      <c r="AA150" s="751">
        <f>IF(T150&lt;&gt;0,1,0)</f>
        <v>0</v>
      </c>
      <c r="AB150" s="753">
        <f>IF(AA150&gt;0,SUM(AA$109:AA150),AB149+0.001)</f>
        <v>3.0209999999999977</v>
      </c>
      <c r="AD150" s="28">
        <f>IF(H150=0,0,B150&amp;B151&amp;B152)</f>
        <v>0</v>
      </c>
      <c r="AE150" s="28">
        <f t="shared" ref="AE150:AS150" si="12">IF($H150=0,0,IF(OR($I150=AE$108,OR($J150=AE$108,OR($K150=AE$108,OR($L150=AE$108,$M150=AE$108)))),1,0))</f>
        <v>0</v>
      </c>
      <c r="AF150" s="28">
        <f t="shared" si="12"/>
        <v>0</v>
      </c>
      <c r="AG150" s="28">
        <f t="shared" si="12"/>
        <v>0</v>
      </c>
      <c r="AH150" s="28">
        <f t="shared" si="12"/>
        <v>0</v>
      </c>
      <c r="AI150" s="28">
        <f t="shared" si="12"/>
        <v>0</v>
      </c>
      <c r="AJ150" s="28">
        <f t="shared" si="12"/>
        <v>0</v>
      </c>
      <c r="AK150" s="28">
        <f t="shared" si="12"/>
        <v>0</v>
      </c>
      <c r="AL150" s="28">
        <f t="shared" si="12"/>
        <v>0</v>
      </c>
      <c r="AM150" s="28">
        <f t="shared" si="12"/>
        <v>0</v>
      </c>
      <c r="AN150" s="28">
        <f t="shared" si="12"/>
        <v>0</v>
      </c>
      <c r="AO150" s="28">
        <f t="shared" si="12"/>
        <v>0</v>
      </c>
      <c r="AP150" s="28">
        <f t="shared" si="12"/>
        <v>0</v>
      </c>
      <c r="AQ150" s="28">
        <f t="shared" si="12"/>
        <v>0</v>
      </c>
      <c r="AR150" s="28">
        <f t="shared" si="12"/>
        <v>0</v>
      </c>
      <c r="AS150" s="28">
        <f t="shared" si="12"/>
        <v>0</v>
      </c>
      <c r="AU150" s="1947">
        <f>IF(AE150&gt;0,SUM(AE$109:AE150),AU149+0.001)</f>
        <v>6.003000000000001</v>
      </c>
      <c r="AV150" s="1947">
        <f>IF(AF150&gt;0,SUM(AF$109:AF150),AV149+0.001)</f>
        <v>5.003000000000001</v>
      </c>
      <c r="AW150" s="1947">
        <f>IF(AG150&gt;0,SUM(AG$109:AG150),AW149+0.001)</f>
        <v>8.0029999999999983</v>
      </c>
      <c r="AX150" s="1947">
        <f>IF(AH150&gt;0,SUM(AH$109:AH150),AX149+0.001)</f>
        <v>8.0029999999999983</v>
      </c>
      <c r="AY150" s="1947">
        <f>IF(AI150&gt;0,SUM(AI$109:AI150),AY149+0.001)</f>
        <v>9.0029999999999983</v>
      </c>
      <c r="AZ150" s="1947">
        <f>IF(AJ150&gt;0,SUM(AJ$109:AJ150),AZ149+0.001)</f>
        <v>5.0230000000000077</v>
      </c>
      <c r="BA150" s="1947">
        <f>IF(AK150&gt;0,SUM(AK$109:AK150),BA149+0.001)</f>
        <v>4.200000000000003E-2</v>
      </c>
      <c r="BB150" s="1947">
        <f>IF(AL150&gt;0,SUM(AL$109:AL150),BB149+0.001)</f>
        <v>1.0199999999999978</v>
      </c>
      <c r="BC150" s="1947">
        <f>IF(AM150&gt;0,SUM(AM$109:AM150),BC149+0.001)</f>
        <v>4.200000000000003E-2</v>
      </c>
      <c r="BD150" s="1947">
        <f>IF(AN150&gt;0,SUM(AN$109:AN150),BD149+0.001)</f>
        <v>4.200000000000003E-2</v>
      </c>
      <c r="BE150" s="1947">
        <f>IF(AO150&gt;0,SUM(AO$109:AO150),BE149+0.001)</f>
        <v>4.200000000000003E-2</v>
      </c>
      <c r="BF150" s="1947">
        <f>IF(AP150&gt;0,SUM(AP$109:AP150),BF149+0.001)</f>
        <v>4.200000000000003E-2</v>
      </c>
      <c r="BG150" s="1947">
        <f>IF(AQ150&gt;0,SUM(AQ$109:AQ150),BG149+0.001)</f>
        <v>2.0229999999999975</v>
      </c>
      <c r="BH150" s="1947">
        <f>IF(AR150&gt;0,SUM(AR$109:AR150),BH149+0.001)</f>
        <v>4.200000000000003E-2</v>
      </c>
      <c r="BI150" s="1947">
        <f>IF(AS150&gt;0,SUM(AS$109:AS150),BI149+0.001)</f>
        <v>1.0059999999999993</v>
      </c>
    </row>
    <row r="151" spans="1:61" ht="23.25" customHeight="1">
      <c r="A151" s="1968" t="str">
        <f>IF(X!CZ21=0," ",X!CZ21)</f>
        <v xml:space="preserve"> </v>
      </c>
      <c r="B151" s="1969" t="str">
        <f>IF(X!DA21=0," ",X!DA21)</f>
        <v xml:space="preserve"> </v>
      </c>
      <c r="C151" s="1969" t="str">
        <f>IF(X!DB21=0," ",X!DB21)</f>
        <v xml:space="preserve"> </v>
      </c>
      <c r="D151" s="1972" t="str">
        <f>IF(X!DC21=0," ",X!DC21)</f>
        <v xml:space="preserve"> </v>
      </c>
      <c r="E151" s="1227" t="str">
        <f>IF(H150=0," ",R150)</f>
        <v xml:space="preserve"> </v>
      </c>
      <c r="F151" s="703"/>
      <c r="G151" s="1934"/>
      <c r="H151" s="716"/>
      <c r="I151" s="716"/>
      <c r="J151" s="716"/>
      <c r="K151" s="716"/>
      <c r="L151" s="716"/>
      <c r="M151" s="716"/>
      <c r="N151" s="187"/>
      <c r="O151" s="187"/>
      <c r="P151" s="187"/>
      <c r="Q151" s="187"/>
      <c r="R151" s="187"/>
      <c r="S151" s="742">
        <f>IF(X!DK21=0,0,X!DK21)</f>
        <v>0</v>
      </c>
      <c r="T151" s="742">
        <f>IF(X!DL21=0,0,X!DL21)</f>
        <v>0</v>
      </c>
      <c r="U151" s="748">
        <v>0</v>
      </c>
      <c r="V151" s="748">
        <f>IF(U151&gt;0,SUM(U$109:U151),0)</f>
        <v>0</v>
      </c>
      <c r="W151" s="748">
        <f>IF(S150&lt;&gt;0,1,0)</f>
        <v>0</v>
      </c>
      <c r="X151" s="750">
        <f>IF(W151&gt;0,SUM(W$109:W151),X150+0.001)</f>
        <v>30.002000000000002</v>
      </c>
      <c r="Y151" s="751">
        <v>0</v>
      </c>
      <c r="Z151" s="751">
        <f>IF(Y151&gt;0,SUM(Y$109:Y151),0)</f>
        <v>0</v>
      </c>
      <c r="AA151" s="751">
        <f>IF(T150&lt;&gt;0,1,0)</f>
        <v>0</v>
      </c>
      <c r="AB151" s="753">
        <f>IF(AA151&gt;0,SUM(AA$109:AA151),AB150+0.001)</f>
        <v>3.0219999999999976</v>
      </c>
      <c r="AU151" s="1947">
        <f>IF(AE151&gt;0,SUM(AE$109:AE151),AU150+0.001)</f>
        <v>6.0040000000000013</v>
      </c>
      <c r="AV151" s="1947">
        <f>IF(AF151&gt;0,SUM(AF$109:AF151),AV150+0.001)</f>
        <v>5.0040000000000013</v>
      </c>
      <c r="AW151" s="1947">
        <f>IF(AG151&gt;0,SUM(AG$109:AG151),AW150+0.001)</f>
        <v>8.0039999999999978</v>
      </c>
      <c r="AX151" s="1947">
        <f>IF(AH151&gt;0,SUM(AH$109:AH151),AX150+0.001)</f>
        <v>8.0039999999999978</v>
      </c>
      <c r="AY151" s="1947">
        <f>IF(AI151&gt;0,SUM(AI$109:AI151),AY150+0.001)</f>
        <v>9.0039999999999978</v>
      </c>
      <c r="AZ151" s="1947">
        <f>IF(AJ151&gt;0,SUM(AJ$109:AJ151),AZ150+0.001)</f>
        <v>5.024000000000008</v>
      </c>
      <c r="BA151" s="1947">
        <f>IF(AK151&gt;0,SUM(AK$109:AK151),BA150+0.001)</f>
        <v>4.3000000000000031E-2</v>
      </c>
      <c r="BB151" s="1947">
        <f>IF(AL151&gt;0,SUM(AL$109:AL151),BB150+0.001)</f>
        <v>1.0209999999999977</v>
      </c>
      <c r="BC151" s="1947">
        <f>IF(AM151&gt;0,SUM(AM$109:AM151),BC150+0.001)</f>
        <v>4.3000000000000031E-2</v>
      </c>
      <c r="BD151" s="1947">
        <f>IF(AN151&gt;0,SUM(AN$109:AN151),BD150+0.001)</f>
        <v>4.3000000000000031E-2</v>
      </c>
      <c r="BE151" s="1947">
        <f>IF(AO151&gt;0,SUM(AO$109:AO151),BE150+0.001)</f>
        <v>4.3000000000000031E-2</v>
      </c>
      <c r="BF151" s="1947">
        <f>IF(AP151&gt;0,SUM(AP$109:AP151),BF150+0.001)</f>
        <v>4.3000000000000031E-2</v>
      </c>
      <c r="BG151" s="1947">
        <f>IF(AQ151&gt;0,SUM(AQ$109:AQ151),BG150+0.001)</f>
        <v>2.0239999999999974</v>
      </c>
      <c r="BH151" s="1947">
        <f>IF(AR151&gt;0,SUM(AR$109:AR151),BH150+0.001)</f>
        <v>4.3000000000000031E-2</v>
      </c>
      <c r="BI151" s="1947">
        <f>IF(AS151&gt;0,SUM(AS$109:AS151),BI150+0.001)</f>
        <v>1.0069999999999992</v>
      </c>
    </row>
    <row r="152" spans="1:61" ht="23.25" customHeight="1">
      <c r="A152" s="1968" t="str">
        <f>IF(X!CZ22=0," ",X!CZ22)</f>
        <v xml:space="preserve"> </v>
      </c>
      <c r="B152" s="1969" t="str">
        <f>IF(X!DA22=0," ",X!DA22)</f>
        <v xml:space="preserve"> </v>
      </c>
      <c r="C152" s="1969" t="str">
        <f>IF(X!DB22=0," ",X!DB22)</f>
        <v xml:space="preserve"> </v>
      </c>
      <c r="D152" s="1972" t="str">
        <f>IF(X!DC22=0," ",X!DC22)</f>
        <v xml:space="preserve"> </v>
      </c>
      <c r="E152" s="1227" t="s">
        <v>2123</v>
      </c>
      <c r="F152" s="703"/>
      <c r="G152" s="1934"/>
      <c r="H152" s="716"/>
      <c r="I152" s="716"/>
      <c r="J152" s="716"/>
      <c r="K152" s="716"/>
      <c r="L152" s="716"/>
      <c r="M152" s="716"/>
      <c r="N152" s="187"/>
      <c r="O152" s="187"/>
      <c r="P152" s="187"/>
      <c r="Q152" s="187"/>
      <c r="R152" s="187"/>
      <c r="S152" s="742">
        <f>IF(X!DK22=0,0,X!DK22)</f>
        <v>0</v>
      </c>
      <c r="T152" s="742">
        <f>IF(X!DL22=0,0,X!DL22)</f>
        <v>0</v>
      </c>
      <c r="U152" s="748">
        <v>0</v>
      </c>
      <c r="V152" s="748">
        <f>IF(U152&gt;0,SUM(U$109:U152),0)</f>
        <v>0</v>
      </c>
      <c r="W152" s="748">
        <f>IF(S150&lt;&gt;0,1,0)</f>
        <v>0</v>
      </c>
      <c r="X152" s="750">
        <f>IF(W152&gt;0,SUM(W$109:W152),X151+0.001)</f>
        <v>30.003000000000004</v>
      </c>
      <c r="Y152" s="751">
        <v>0</v>
      </c>
      <c r="Z152" s="751">
        <f>IF(Y152&gt;0,SUM(Y$109:Y152),0)</f>
        <v>0</v>
      </c>
      <c r="AA152" s="751">
        <f>IF(T150&lt;&gt;0,1,0)</f>
        <v>0</v>
      </c>
      <c r="AB152" s="753">
        <f>IF(AA152&gt;0,SUM(AA$109:AA152),AB151+0.001)</f>
        <v>3.0229999999999975</v>
      </c>
      <c r="AU152" s="1947">
        <f>IF(AE152&gt;0,SUM(AE$109:AE152),AU151+0.001)</f>
        <v>6.0050000000000017</v>
      </c>
      <c r="AV152" s="1947">
        <f>IF(AF152&gt;0,SUM(AF$109:AF152),AV151+0.001)</f>
        <v>5.0050000000000017</v>
      </c>
      <c r="AW152" s="1947">
        <f>IF(AG152&gt;0,SUM(AG$109:AG152),AW151+0.001)</f>
        <v>8.0049999999999972</v>
      </c>
      <c r="AX152" s="1947">
        <f>IF(AH152&gt;0,SUM(AH$109:AH152),AX151+0.001)</f>
        <v>8.0049999999999972</v>
      </c>
      <c r="AY152" s="1947">
        <f>IF(AI152&gt;0,SUM(AI$109:AI152),AY151+0.001)</f>
        <v>9.0049999999999972</v>
      </c>
      <c r="AZ152" s="1947">
        <f>IF(AJ152&gt;0,SUM(AJ$109:AJ152),AZ151+0.001)</f>
        <v>5.0250000000000083</v>
      </c>
      <c r="BA152" s="1947">
        <f>IF(AK152&gt;0,SUM(AK$109:AK152),BA151+0.001)</f>
        <v>4.4000000000000032E-2</v>
      </c>
      <c r="BB152" s="1947">
        <f>IF(AL152&gt;0,SUM(AL$109:AL152),BB151+0.001)</f>
        <v>1.0219999999999976</v>
      </c>
      <c r="BC152" s="1947">
        <f>IF(AM152&gt;0,SUM(AM$109:AM152),BC151+0.001)</f>
        <v>4.4000000000000032E-2</v>
      </c>
      <c r="BD152" s="1947">
        <f>IF(AN152&gt;0,SUM(AN$109:AN152),BD151+0.001)</f>
        <v>4.4000000000000032E-2</v>
      </c>
      <c r="BE152" s="1947">
        <f>IF(AO152&gt;0,SUM(AO$109:AO152),BE151+0.001)</f>
        <v>4.4000000000000032E-2</v>
      </c>
      <c r="BF152" s="1947">
        <f>IF(AP152&gt;0,SUM(AP$109:AP152),BF151+0.001)</f>
        <v>4.4000000000000032E-2</v>
      </c>
      <c r="BG152" s="1947">
        <f>IF(AQ152&gt;0,SUM(AQ$109:AQ152),BG151+0.001)</f>
        <v>2.0249999999999972</v>
      </c>
      <c r="BH152" s="1947">
        <f>IF(AR152&gt;0,SUM(AR$109:AR152),BH151+0.001)</f>
        <v>4.4000000000000032E-2</v>
      </c>
      <c r="BI152" s="1947">
        <f>IF(AS152&gt;0,SUM(AS$109:AS152),BI151+0.001)</f>
        <v>1.0079999999999991</v>
      </c>
    </row>
    <row r="153" spans="1:61" ht="23.25" customHeight="1">
      <c r="A153" s="1968" t="str">
        <f>IF(X!CZ23=0," ",X!CZ23)</f>
        <v xml:space="preserve"> </v>
      </c>
      <c r="B153" s="1969" t="str">
        <f>IF(X!DA23=0," ",X!DA23)</f>
        <v xml:space="preserve"> </v>
      </c>
      <c r="C153" s="1969" t="str">
        <f>IF(X!DB23=0," ",X!DB23)</f>
        <v xml:space="preserve"> </v>
      </c>
      <c r="D153" s="1972" t="str">
        <f>IF(X!DC23=0," ",X!DC23)</f>
        <v xml:space="preserve"> </v>
      </c>
      <c r="E153" s="1969" t="str">
        <f>IF(H153=0," ",O153)</f>
        <v xml:space="preserve"> </v>
      </c>
      <c r="F153" s="703"/>
      <c r="G153" s="1934"/>
      <c r="H153" s="716">
        <f>X!DD23</f>
        <v>0</v>
      </c>
      <c r="I153" s="716">
        <f>X!DE23</f>
        <v>0</v>
      </c>
      <c r="J153" s="716">
        <f>X!DF23</f>
        <v>0</v>
      </c>
      <c r="K153" s="716">
        <f>X!DG23</f>
        <v>0</v>
      </c>
      <c r="L153" s="716">
        <f>X!DH23</f>
        <v>0</v>
      </c>
      <c r="M153" s="716">
        <f>X!DI23</f>
        <v>0</v>
      </c>
      <c r="N153" s="187">
        <f>INT(H153/10)*10</f>
        <v>0</v>
      </c>
      <c r="O153" s="187" t="str">
        <f>IF(N153=0," ",LOOKUP(N153,H$101:H$105,I$101:I$105))</f>
        <v xml:space="preserve"> </v>
      </c>
      <c r="P153" s="187" t="str">
        <f>IF(M153&gt;0,I153&amp;","&amp;J153&amp;","&amp;K153&amp;","&amp;L153&amp;","&amp;M153,IF(L153&gt;0,I153&amp;","&amp;J153&amp;","&amp;K153&amp;","&amp;L153,IF(K153&gt;0,I153&amp;","&amp;J153&amp;","&amp;K153,IF(J153&gt;0,I153&amp;","&amp;J153,IF(I153&gt;0,I153," ")))))</f>
        <v xml:space="preserve"> </v>
      </c>
      <c r="Q153" s="187">
        <f>H153-N153</f>
        <v>0</v>
      </c>
      <c r="R153" s="187" t="str">
        <f>IF(N153=0," ",IF(N153=100,"ข้อที่ "&amp;P153,"ข้อที่ "&amp;Q153))</f>
        <v xml:space="preserve"> </v>
      </c>
      <c r="S153" s="742">
        <f>IF(X!DK23=0,0,X!DK23)</f>
        <v>0</v>
      </c>
      <c r="T153" s="742">
        <f>IF(X!DL23=0,0,X!DL23)</f>
        <v>0</v>
      </c>
      <c r="U153" s="748">
        <f>IF(W153&gt;0,1,0)</f>
        <v>0</v>
      </c>
      <c r="V153" s="748">
        <f>IF(U153&gt;0,SUM(U$109:U153),0)</f>
        <v>0</v>
      </c>
      <c r="W153" s="748">
        <f>IF(S153&lt;&gt;0,1,0)</f>
        <v>0</v>
      </c>
      <c r="X153" s="750">
        <f>IF(W153&gt;0,SUM(W$109:W153),X152+0.001)</f>
        <v>30.004000000000005</v>
      </c>
      <c r="Y153" s="751">
        <f>IF(AA153&gt;0,1,0)</f>
        <v>0</v>
      </c>
      <c r="Z153" s="751">
        <f>IF(Y153&gt;0,SUM(Y$109:Y153),0)</f>
        <v>0</v>
      </c>
      <c r="AA153" s="751">
        <f>IF(T153&lt;&gt;0,1,0)</f>
        <v>0</v>
      </c>
      <c r="AB153" s="753">
        <f>IF(AA153&gt;0,SUM(AA$109:AA153),AB152+0.001)</f>
        <v>3.0239999999999974</v>
      </c>
      <c r="AD153" s="28">
        <f>IF(H153=0,0,B153&amp;B154&amp;B155)</f>
        <v>0</v>
      </c>
      <c r="AE153" s="28">
        <f t="shared" ref="AE153:AS153" si="13">IF($H153=0,0,IF(OR($I153=AE$108,OR($J153=AE$108,OR($K153=AE$108,OR($L153=AE$108,$M153=AE$108)))),1,0))</f>
        <v>0</v>
      </c>
      <c r="AF153" s="28">
        <f t="shared" si="13"/>
        <v>0</v>
      </c>
      <c r="AG153" s="28">
        <f t="shared" si="13"/>
        <v>0</v>
      </c>
      <c r="AH153" s="28">
        <f t="shared" si="13"/>
        <v>0</v>
      </c>
      <c r="AI153" s="28">
        <f t="shared" si="13"/>
        <v>0</v>
      </c>
      <c r="AJ153" s="28">
        <f t="shared" si="13"/>
        <v>0</v>
      </c>
      <c r="AK153" s="28">
        <f t="shared" si="13"/>
        <v>0</v>
      </c>
      <c r="AL153" s="28">
        <f t="shared" si="13"/>
        <v>0</v>
      </c>
      <c r="AM153" s="28">
        <f t="shared" si="13"/>
        <v>0</v>
      </c>
      <c r="AN153" s="28">
        <f t="shared" si="13"/>
        <v>0</v>
      </c>
      <c r="AO153" s="28">
        <f t="shared" si="13"/>
        <v>0</v>
      </c>
      <c r="AP153" s="28">
        <f t="shared" si="13"/>
        <v>0</v>
      </c>
      <c r="AQ153" s="28">
        <f t="shared" si="13"/>
        <v>0</v>
      </c>
      <c r="AR153" s="28">
        <f t="shared" si="13"/>
        <v>0</v>
      </c>
      <c r="AS153" s="28">
        <f t="shared" si="13"/>
        <v>0</v>
      </c>
      <c r="AU153" s="1947">
        <f>IF(AE153&gt;0,SUM(AE$109:AE153),AU152+0.001)</f>
        <v>6.006000000000002</v>
      </c>
      <c r="AV153" s="1947">
        <f>IF(AF153&gt;0,SUM(AF$109:AF153),AV152+0.001)</f>
        <v>5.006000000000002</v>
      </c>
      <c r="AW153" s="1947">
        <f>IF(AG153&gt;0,SUM(AG$109:AG153),AW152+0.001)</f>
        <v>8.0059999999999967</v>
      </c>
      <c r="AX153" s="1947">
        <f>IF(AH153&gt;0,SUM(AH$109:AH153),AX152+0.001)</f>
        <v>8.0059999999999967</v>
      </c>
      <c r="AY153" s="1947">
        <f>IF(AI153&gt;0,SUM(AI$109:AI153),AY152+0.001)</f>
        <v>9.0059999999999967</v>
      </c>
      <c r="AZ153" s="1947">
        <f>IF(AJ153&gt;0,SUM(AJ$109:AJ153),AZ152+0.001)</f>
        <v>5.0260000000000087</v>
      </c>
      <c r="BA153" s="1947">
        <f>IF(AK153&gt;0,SUM(AK$109:AK153),BA152+0.001)</f>
        <v>4.5000000000000033E-2</v>
      </c>
      <c r="BB153" s="1947">
        <f>IF(AL153&gt;0,SUM(AL$109:AL153),BB152+0.001)</f>
        <v>1.0229999999999975</v>
      </c>
      <c r="BC153" s="1947">
        <f>IF(AM153&gt;0,SUM(AM$109:AM153),BC152+0.001)</f>
        <v>4.5000000000000033E-2</v>
      </c>
      <c r="BD153" s="1947">
        <f>IF(AN153&gt;0,SUM(AN$109:AN153),BD152+0.001)</f>
        <v>4.5000000000000033E-2</v>
      </c>
      <c r="BE153" s="1947">
        <f>IF(AO153&gt;0,SUM(AO$109:AO153),BE152+0.001)</f>
        <v>4.5000000000000033E-2</v>
      </c>
      <c r="BF153" s="1947">
        <f>IF(AP153&gt;0,SUM(AP$109:AP153),BF152+0.001)</f>
        <v>4.5000000000000033E-2</v>
      </c>
      <c r="BG153" s="1947">
        <f>IF(AQ153&gt;0,SUM(AQ$109:AQ153),BG152+0.001)</f>
        <v>2.0259999999999971</v>
      </c>
      <c r="BH153" s="1947">
        <f>IF(AR153&gt;0,SUM(AR$109:AR153),BH152+0.001)</f>
        <v>4.5000000000000033E-2</v>
      </c>
      <c r="BI153" s="1947">
        <f>IF(AS153&gt;0,SUM(AS$109:AS153),BI152+0.001)</f>
        <v>1.008999999999999</v>
      </c>
    </row>
    <row r="154" spans="1:61" ht="23.25" customHeight="1">
      <c r="A154" s="1968" t="str">
        <f>IF(X!CZ24=0," ",X!CZ24)</f>
        <v xml:space="preserve"> </v>
      </c>
      <c r="B154" s="1969" t="str">
        <f>IF(X!DA24=0," ",X!DA24)</f>
        <v xml:space="preserve"> </v>
      </c>
      <c r="C154" s="1969" t="str">
        <f>IF(X!DB24=0," ",X!DB24)</f>
        <v xml:space="preserve"> </v>
      </c>
      <c r="D154" s="1972" t="str">
        <f>IF(X!DC24=0," ",X!DC24)</f>
        <v xml:space="preserve"> </v>
      </c>
      <c r="E154" s="1227" t="str">
        <f>IF(H153=0," ",R153)</f>
        <v xml:space="preserve"> </v>
      </c>
      <c r="F154" s="703"/>
      <c r="G154" s="1934"/>
      <c r="H154" s="716"/>
      <c r="I154" s="716"/>
      <c r="J154" s="716"/>
      <c r="K154" s="716"/>
      <c r="L154" s="716"/>
      <c r="M154" s="716"/>
      <c r="N154" s="187"/>
      <c r="O154" s="187"/>
      <c r="P154" s="187"/>
      <c r="Q154" s="187"/>
      <c r="R154" s="187"/>
      <c r="S154" s="742">
        <f>IF(X!DK24=0,0,X!DK24)</f>
        <v>0</v>
      </c>
      <c r="T154" s="742">
        <f>IF(X!DL24=0,0,X!DL24)</f>
        <v>0</v>
      </c>
      <c r="U154" s="748">
        <v>0</v>
      </c>
      <c r="V154" s="748">
        <f>IF(U154&gt;0,SUM(U$109:U154),0)</f>
        <v>0</v>
      </c>
      <c r="W154" s="748">
        <f>IF(S153&lt;&gt;0,1,0)</f>
        <v>0</v>
      </c>
      <c r="X154" s="750">
        <f>IF(W154&gt;0,SUM(W$109:W154),X153+0.001)</f>
        <v>30.005000000000006</v>
      </c>
      <c r="Y154" s="751">
        <v>0</v>
      </c>
      <c r="Z154" s="751">
        <f>IF(Y154&gt;0,SUM(Y$109:Y154),0)</f>
        <v>0</v>
      </c>
      <c r="AA154" s="751">
        <f>IF(T153&lt;&gt;0,1,0)</f>
        <v>0</v>
      </c>
      <c r="AB154" s="753">
        <f>IF(AA154&gt;0,SUM(AA$109:AA154),AB153+0.001)</f>
        <v>3.0249999999999972</v>
      </c>
      <c r="AU154" s="1947">
        <f>IF(AE154&gt;0,SUM(AE$109:AE154),AU153+0.001)</f>
        <v>6.0070000000000023</v>
      </c>
      <c r="AV154" s="1947">
        <f>IF(AF154&gt;0,SUM(AF$109:AF154),AV153+0.001)</f>
        <v>5.0070000000000023</v>
      </c>
      <c r="AW154" s="1947">
        <f>IF(AG154&gt;0,SUM(AG$109:AG154),AW153+0.001)</f>
        <v>8.0069999999999961</v>
      </c>
      <c r="AX154" s="1947">
        <f>IF(AH154&gt;0,SUM(AH$109:AH154),AX153+0.001)</f>
        <v>8.0069999999999961</v>
      </c>
      <c r="AY154" s="1947">
        <f>IF(AI154&gt;0,SUM(AI$109:AI154),AY153+0.001)</f>
        <v>9.0069999999999961</v>
      </c>
      <c r="AZ154" s="1947">
        <f>IF(AJ154&gt;0,SUM(AJ$109:AJ154),AZ153+0.001)</f>
        <v>5.027000000000009</v>
      </c>
      <c r="BA154" s="1947">
        <f>IF(AK154&gt;0,SUM(AK$109:AK154),BA153+0.001)</f>
        <v>4.6000000000000034E-2</v>
      </c>
      <c r="BB154" s="1947">
        <f>IF(AL154&gt;0,SUM(AL$109:AL154),BB153+0.001)</f>
        <v>1.0239999999999974</v>
      </c>
      <c r="BC154" s="1947">
        <f>IF(AM154&gt;0,SUM(AM$109:AM154),BC153+0.001)</f>
        <v>4.6000000000000034E-2</v>
      </c>
      <c r="BD154" s="1947">
        <f>IF(AN154&gt;0,SUM(AN$109:AN154),BD153+0.001)</f>
        <v>4.6000000000000034E-2</v>
      </c>
      <c r="BE154" s="1947">
        <f>IF(AO154&gt;0,SUM(AO$109:AO154),BE153+0.001)</f>
        <v>4.6000000000000034E-2</v>
      </c>
      <c r="BF154" s="1947">
        <f>IF(AP154&gt;0,SUM(AP$109:AP154),BF153+0.001)</f>
        <v>4.6000000000000034E-2</v>
      </c>
      <c r="BG154" s="1947">
        <f>IF(AQ154&gt;0,SUM(AQ$109:AQ154),BG153+0.001)</f>
        <v>2.026999999999997</v>
      </c>
      <c r="BH154" s="1947">
        <f>IF(AR154&gt;0,SUM(AR$109:AR154),BH153+0.001)</f>
        <v>4.6000000000000034E-2</v>
      </c>
      <c r="BI154" s="1947">
        <f>IF(AS154&gt;0,SUM(AS$109:AS154),BI153+0.001)</f>
        <v>1.0099999999999989</v>
      </c>
    </row>
    <row r="155" spans="1:61" ht="23.25" customHeight="1">
      <c r="A155" s="1968" t="str">
        <f>IF(X!CZ25=0," ",X!CZ25)</f>
        <v xml:space="preserve"> </v>
      </c>
      <c r="B155" s="1969" t="str">
        <f>IF(X!DA25=0," ",X!DA25)</f>
        <v xml:space="preserve"> </v>
      </c>
      <c r="C155" s="1969" t="str">
        <f>IF(X!DB25=0," ",X!DB25)</f>
        <v xml:space="preserve"> </v>
      </c>
      <c r="D155" s="1972" t="str">
        <f>IF(X!DC25=0," ",X!DC25)</f>
        <v xml:space="preserve"> </v>
      </c>
      <c r="E155" s="1227" t="s">
        <v>2123</v>
      </c>
      <c r="F155" s="703"/>
      <c r="G155" s="1934"/>
      <c r="H155" s="716"/>
      <c r="I155" s="716"/>
      <c r="J155" s="716"/>
      <c r="K155" s="716"/>
      <c r="L155" s="716"/>
      <c r="M155" s="716"/>
      <c r="N155" s="187"/>
      <c r="O155" s="187"/>
      <c r="P155" s="187"/>
      <c r="Q155" s="187"/>
      <c r="R155" s="187"/>
      <c r="S155" s="742">
        <f>IF(X!DK25=0,0,X!DK25)</f>
        <v>0</v>
      </c>
      <c r="T155" s="742">
        <f>IF(X!DL25=0,0,X!DL25)</f>
        <v>0</v>
      </c>
      <c r="U155" s="748">
        <v>0</v>
      </c>
      <c r="V155" s="748">
        <f>IF(U155&gt;0,SUM(U$109:U155),0)</f>
        <v>0</v>
      </c>
      <c r="W155" s="748">
        <f>IF(S153&lt;&gt;0,1,0)</f>
        <v>0</v>
      </c>
      <c r="X155" s="750">
        <f>IF(W155&gt;0,SUM(W$109:W155),X154+0.001)</f>
        <v>30.006000000000007</v>
      </c>
      <c r="Y155" s="751">
        <v>0</v>
      </c>
      <c r="Z155" s="751">
        <f>IF(Y155&gt;0,SUM(Y$109:Y155),0)</f>
        <v>0</v>
      </c>
      <c r="AA155" s="751">
        <f>IF(T153&lt;&gt;0,1,0)</f>
        <v>0</v>
      </c>
      <c r="AB155" s="753">
        <f>IF(AA155&gt;0,SUM(AA$109:AA155),AB154+0.001)</f>
        <v>3.0259999999999971</v>
      </c>
      <c r="AU155" s="1947">
        <f>IF(AE155&gt;0,SUM(AE$109:AE155),AU154+0.001)</f>
        <v>6.0080000000000027</v>
      </c>
      <c r="AV155" s="1947">
        <f>IF(AF155&gt;0,SUM(AF$109:AF155),AV154+0.001)</f>
        <v>5.0080000000000027</v>
      </c>
      <c r="AW155" s="1947">
        <f>IF(AG155&gt;0,SUM(AG$109:AG155),AW154+0.001)</f>
        <v>8.0079999999999956</v>
      </c>
      <c r="AX155" s="1947">
        <f>IF(AH155&gt;0,SUM(AH$109:AH155),AX154+0.001)</f>
        <v>8.0079999999999956</v>
      </c>
      <c r="AY155" s="1947">
        <f>IF(AI155&gt;0,SUM(AI$109:AI155),AY154+0.001)</f>
        <v>9.0079999999999956</v>
      </c>
      <c r="AZ155" s="1947">
        <f>IF(AJ155&gt;0,SUM(AJ$109:AJ155),AZ154+0.001)</f>
        <v>5.0280000000000094</v>
      </c>
      <c r="BA155" s="1947">
        <f>IF(AK155&gt;0,SUM(AK$109:AK155),BA154+0.001)</f>
        <v>4.7000000000000035E-2</v>
      </c>
      <c r="BB155" s="1947">
        <f>IF(AL155&gt;0,SUM(AL$109:AL155),BB154+0.001)</f>
        <v>1.0249999999999972</v>
      </c>
      <c r="BC155" s="1947">
        <f>IF(AM155&gt;0,SUM(AM$109:AM155),BC154+0.001)</f>
        <v>4.7000000000000035E-2</v>
      </c>
      <c r="BD155" s="1947">
        <f>IF(AN155&gt;0,SUM(AN$109:AN155),BD154+0.001)</f>
        <v>4.7000000000000035E-2</v>
      </c>
      <c r="BE155" s="1947">
        <f>IF(AO155&gt;0,SUM(AO$109:AO155),BE154+0.001)</f>
        <v>4.7000000000000035E-2</v>
      </c>
      <c r="BF155" s="1947">
        <f>IF(AP155&gt;0,SUM(AP$109:AP155),BF154+0.001)</f>
        <v>4.7000000000000035E-2</v>
      </c>
      <c r="BG155" s="1947">
        <f>IF(AQ155&gt;0,SUM(AQ$109:AQ155),BG154+0.001)</f>
        <v>2.0279999999999969</v>
      </c>
      <c r="BH155" s="1947">
        <f>IF(AR155&gt;0,SUM(AR$109:AR155),BH154+0.001)</f>
        <v>4.7000000000000035E-2</v>
      </c>
      <c r="BI155" s="1947">
        <f>IF(AS155&gt;0,SUM(AS$109:AS155),BI154+0.001)</f>
        <v>1.0109999999999988</v>
      </c>
    </row>
    <row r="156" spans="1:61" ht="23.25" customHeight="1">
      <c r="A156" s="1968" t="str">
        <f>IF(X!CZ26=0," ",X!CZ26)</f>
        <v xml:space="preserve"> </v>
      </c>
      <c r="B156" s="1969" t="str">
        <f>IF(X!DA26=0," ",X!DA26)</f>
        <v xml:space="preserve"> </v>
      </c>
      <c r="C156" s="1969" t="str">
        <f>IF(X!DB26=0," ",X!DB26)</f>
        <v xml:space="preserve"> </v>
      </c>
      <c r="D156" s="1972" t="str">
        <f>IF(X!DC26=0," ",X!DC26)</f>
        <v xml:space="preserve"> </v>
      </c>
      <c r="E156" s="1969" t="str">
        <f>IF(H156=0," ",O156)</f>
        <v xml:space="preserve"> </v>
      </c>
      <c r="F156" s="703"/>
      <c r="G156" s="1934"/>
      <c r="H156" s="716">
        <f>X!DD26</f>
        <v>0</v>
      </c>
      <c r="I156" s="716">
        <f>X!DE26</f>
        <v>0</v>
      </c>
      <c r="J156" s="716">
        <f>X!DF26</f>
        <v>0</v>
      </c>
      <c r="K156" s="716">
        <f>X!DG26</f>
        <v>0</v>
      </c>
      <c r="L156" s="716">
        <f>X!DH26</f>
        <v>0</v>
      </c>
      <c r="M156" s="716">
        <f>X!DI26</f>
        <v>0</v>
      </c>
      <c r="N156" s="187">
        <f>INT(H156/10)*10</f>
        <v>0</v>
      </c>
      <c r="O156" s="187" t="str">
        <f>IF(N156=0," ",LOOKUP(N156,H$101:H$105,I$101:I$105))</f>
        <v xml:space="preserve"> </v>
      </c>
      <c r="P156" s="187" t="str">
        <f>IF(M156&gt;0,I156&amp;","&amp;J156&amp;","&amp;K156&amp;","&amp;L156&amp;","&amp;M156,IF(L156&gt;0,I156&amp;","&amp;J156&amp;","&amp;K156&amp;","&amp;L156,IF(K156&gt;0,I156&amp;","&amp;J156&amp;","&amp;K156,IF(J156&gt;0,I156&amp;","&amp;J156,IF(I156&gt;0,I156," ")))))</f>
        <v xml:space="preserve"> </v>
      </c>
      <c r="Q156" s="187">
        <f>H156-N156</f>
        <v>0</v>
      </c>
      <c r="R156" s="187" t="str">
        <f>IF(N156=0," ",IF(N156=100,"ข้อที่ "&amp;P156,"ข้อที่ "&amp;Q156))</f>
        <v xml:space="preserve"> </v>
      </c>
      <c r="S156" s="742">
        <f>IF(X!DK26=0,0,X!DK26)</f>
        <v>0</v>
      </c>
      <c r="T156" s="742">
        <f>IF(X!DL26=0,0,X!DL26)</f>
        <v>0</v>
      </c>
      <c r="U156" s="748">
        <f>IF(W156&gt;0,1,0)</f>
        <v>0</v>
      </c>
      <c r="V156" s="748">
        <f>IF(U156&gt;0,SUM(U$109:U156),0)</f>
        <v>0</v>
      </c>
      <c r="W156" s="748">
        <f>IF(S156&lt;&gt;0,1,0)</f>
        <v>0</v>
      </c>
      <c r="X156" s="750">
        <f>IF(W156&gt;0,SUM(W$109:W156),X155+0.001)</f>
        <v>30.007000000000009</v>
      </c>
      <c r="Y156" s="751">
        <f>IF(AA156&gt;0,1,0)</f>
        <v>0</v>
      </c>
      <c r="Z156" s="751">
        <f>IF(Y156&gt;0,SUM(Y$109:Y156),0)</f>
        <v>0</v>
      </c>
      <c r="AA156" s="751">
        <f>IF(T156&lt;&gt;0,1,0)</f>
        <v>0</v>
      </c>
      <c r="AB156" s="753">
        <f>IF(AA156&gt;0,SUM(AA$109:AA156),AB155+0.001)</f>
        <v>3.026999999999997</v>
      </c>
      <c r="AD156" s="28">
        <f>IF(H156=0,0,B156&amp;B157&amp;B158)</f>
        <v>0</v>
      </c>
      <c r="AE156" s="28">
        <f t="shared" ref="AE156:AS156" si="14">IF($H156=0,0,IF(OR($I156=AE$108,OR($J156=AE$108,OR($K156=AE$108,OR($L156=AE$108,$M156=AE$108)))),1,0))</f>
        <v>0</v>
      </c>
      <c r="AF156" s="28">
        <f t="shared" si="14"/>
        <v>0</v>
      </c>
      <c r="AG156" s="28">
        <f t="shared" si="14"/>
        <v>0</v>
      </c>
      <c r="AH156" s="28">
        <f t="shared" si="14"/>
        <v>0</v>
      </c>
      <c r="AI156" s="28">
        <f t="shared" si="14"/>
        <v>0</v>
      </c>
      <c r="AJ156" s="28">
        <f t="shared" si="14"/>
        <v>0</v>
      </c>
      <c r="AK156" s="28">
        <f t="shared" si="14"/>
        <v>0</v>
      </c>
      <c r="AL156" s="28">
        <f t="shared" si="14"/>
        <v>0</v>
      </c>
      <c r="AM156" s="28">
        <f t="shared" si="14"/>
        <v>0</v>
      </c>
      <c r="AN156" s="28">
        <f t="shared" si="14"/>
        <v>0</v>
      </c>
      <c r="AO156" s="28">
        <f t="shared" si="14"/>
        <v>0</v>
      </c>
      <c r="AP156" s="28">
        <f t="shared" si="14"/>
        <v>0</v>
      </c>
      <c r="AQ156" s="28">
        <f t="shared" si="14"/>
        <v>0</v>
      </c>
      <c r="AR156" s="28">
        <f t="shared" si="14"/>
        <v>0</v>
      </c>
      <c r="AS156" s="28">
        <f t="shared" si="14"/>
        <v>0</v>
      </c>
      <c r="AU156" s="1947">
        <f>IF(AE156&gt;0,SUM(AE$109:AE156),AU155+0.001)</f>
        <v>6.009000000000003</v>
      </c>
      <c r="AV156" s="1947">
        <f>IF(AF156&gt;0,SUM(AF$109:AF156),AV155+0.001)</f>
        <v>5.009000000000003</v>
      </c>
      <c r="AW156" s="1947">
        <f>IF(AG156&gt;0,SUM(AG$109:AG156),AW155+0.001)</f>
        <v>8.008999999999995</v>
      </c>
      <c r="AX156" s="1947">
        <f>IF(AH156&gt;0,SUM(AH$109:AH156),AX155+0.001)</f>
        <v>8.008999999999995</v>
      </c>
      <c r="AY156" s="1947">
        <f>IF(AI156&gt;0,SUM(AI$109:AI156),AY155+0.001)</f>
        <v>9.008999999999995</v>
      </c>
      <c r="AZ156" s="1947">
        <f>IF(AJ156&gt;0,SUM(AJ$109:AJ156),AZ155+0.001)</f>
        <v>5.0290000000000097</v>
      </c>
      <c r="BA156" s="1947">
        <f>IF(AK156&gt;0,SUM(AK$109:AK156),BA155+0.001)</f>
        <v>4.8000000000000036E-2</v>
      </c>
      <c r="BB156" s="1947">
        <f>IF(AL156&gt;0,SUM(AL$109:AL156),BB155+0.001)</f>
        <v>1.0259999999999971</v>
      </c>
      <c r="BC156" s="1947">
        <f>IF(AM156&gt;0,SUM(AM$109:AM156),BC155+0.001)</f>
        <v>4.8000000000000036E-2</v>
      </c>
      <c r="BD156" s="1947">
        <f>IF(AN156&gt;0,SUM(AN$109:AN156),BD155+0.001)</f>
        <v>4.8000000000000036E-2</v>
      </c>
      <c r="BE156" s="1947">
        <f>IF(AO156&gt;0,SUM(AO$109:AO156),BE155+0.001)</f>
        <v>4.8000000000000036E-2</v>
      </c>
      <c r="BF156" s="1947">
        <f>IF(AP156&gt;0,SUM(AP$109:AP156),BF155+0.001)</f>
        <v>4.8000000000000036E-2</v>
      </c>
      <c r="BG156" s="1947">
        <f>IF(AQ156&gt;0,SUM(AQ$109:AQ156),BG155+0.001)</f>
        <v>2.0289999999999968</v>
      </c>
      <c r="BH156" s="1947">
        <f>IF(AR156&gt;0,SUM(AR$109:AR156),BH155+0.001)</f>
        <v>4.8000000000000036E-2</v>
      </c>
      <c r="BI156" s="1947">
        <f>IF(AS156&gt;0,SUM(AS$109:AS156),BI155+0.001)</f>
        <v>1.0119999999999987</v>
      </c>
    </row>
    <row r="157" spans="1:61" ht="23.25" customHeight="1">
      <c r="A157" s="1968" t="str">
        <f>IF(X!CZ27=0," ",X!CZ27)</f>
        <v xml:space="preserve"> </v>
      </c>
      <c r="B157" s="1969" t="str">
        <f>IF(X!DA27=0," ",X!DA27)</f>
        <v xml:space="preserve"> </v>
      </c>
      <c r="C157" s="1969" t="str">
        <f>IF(X!DB27=0," ",X!DB27)</f>
        <v xml:space="preserve"> </v>
      </c>
      <c r="D157" s="1972" t="str">
        <f>IF(X!DC27=0," ",X!DC27)</f>
        <v xml:space="preserve"> </v>
      </c>
      <c r="E157" s="1227" t="str">
        <f>IF(H156=0," ",R156)</f>
        <v xml:space="preserve"> </v>
      </c>
      <c r="F157" s="703"/>
      <c r="G157" s="1934"/>
      <c r="H157" s="716"/>
      <c r="I157" s="716"/>
      <c r="J157" s="716"/>
      <c r="K157" s="716"/>
      <c r="L157" s="716"/>
      <c r="M157" s="716"/>
      <c r="N157" s="187"/>
      <c r="O157" s="187"/>
      <c r="P157" s="187"/>
      <c r="Q157" s="187"/>
      <c r="R157" s="187"/>
      <c r="S157" s="742">
        <f>IF(X!DK27=0,0,X!DK27)</f>
        <v>0</v>
      </c>
      <c r="T157" s="742">
        <f>IF(X!DL27=0,0,X!DL27)</f>
        <v>0</v>
      </c>
      <c r="U157" s="748">
        <v>0</v>
      </c>
      <c r="V157" s="748">
        <f>IF(U157&gt;0,SUM(U$109:U157),0)</f>
        <v>0</v>
      </c>
      <c r="W157" s="748">
        <f>IF(S156&lt;&gt;0,1,0)</f>
        <v>0</v>
      </c>
      <c r="X157" s="750">
        <f>IF(W157&gt;0,SUM(W$109:W157),X156+0.001)</f>
        <v>30.00800000000001</v>
      </c>
      <c r="Y157" s="751">
        <v>0</v>
      </c>
      <c r="Z157" s="751">
        <f>IF(Y157&gt;0,SUM(Y$109:Y157),0)</f>
        <v>0</v>
      </c>
      <c r="AA157" s="751">
        <f>IF(T156&lt;&gt;0,1,0)</f>
        <v>0</v>
      </c>
      <c r="AB157" s="753">
        <f>IF(AA157&gt;0,SUM(AA$109:AA157),AB156+0.001)</f>
        <v>3.0279999999999969</v>
      </c>
      <c r="AU157" s="1947">
        <f>IF(AE157&gt;0,SUM(AE$109:AE157),AU156+0.001)</f>
        <v>6.0100000000000033</v>
      </c>
      <c r="AV157" s="1947">
        <f>IF(AF157&gt;0,SUM(AF$109:AF157),AV156+0.001)</f>
        <v>5.0100000000000033</v>
      </c>
      <c r="AW157" s="1947">
        <f>IF(AG157&gt;0,SUM(AG$109:AG157),AW156+0.001)</f>
        <v>8.0099999999999945</v>
      </c>
      <c r="AX157" s="1947">
        <f>IF(AH157&gt;0,SUM(AH$109:AH157),AX156+0.001)</f>
        <v>8.0099999999999945</v>
      </c>
      <c r="AY157" s="1947">
        <f>IF(AI157&gt;0,SUM(AI$109:AI157),AY156+0.001)</f>
        <v>9.0099999999999945</v>
      </c>
      <c r="AZ157" s="1947">
        <f>IF(AJ157&gt;0,SUM(AJ$109:AJ157),AZ156+0.001)</f>
        <v>5.03000000000001</v>
      </c>
      <c r="BA157" s="1947">
        <f>IF(AK157&gt;0,SUM(AK$109:AK157),BA156+0.001)</f>
        <v>4.9000000000000037E-2</v>
      </c>
      <c r="BB157" s="1947">
        <f>IF(AL157&gt;0,SUM(AL$109:AL157),BB156+0.001)</f>
        <v>1.026999999999997</v>
      </c>
      <c r="BC157" s="1947">
        <f>IF(AM157&gt;0,SUM(AM$109:AM157),BC156+0.001)</f>
        <v>4.9000000000000037E-2</v>
      </c>
      <c r="BD157" s="1947">
        <f>IF(AN157&gt;0,SUM(AN$109:AN157),BD156+0.001)</f>
        <v>4.9000000000000037E-2</v>
      </c>
      <c r="BE157" s="1947">
        <f>IF(AO157&gt;0,SUM(AO$109:AO157),BE156+0.001)</f>
        <v>4.9000000000000037E-2</v>
      </c>
      <c r="BF157" s="1947">
        <f>IF(AP157&gt;0,SUM(AP$109:AP157),BF156+0.001)</f>
        <v>4.9000000000000037E-2</v>
      </c>
      <c r="BG157" s="1947">
        <f>IF(AQ157&gt;0,SUM(AQ$109:AQ157),BG156+0.001)</f>
        <v>2.0299999999999967</v>
      </c>
      <c r="BH157" s="1947">
        <f>IF(AR157&gt;0,SUM(AR$109:AR157),BH156+0.001)</f>
        <v>4.9000000000000037E-2</v>
      </c>
      <c r="BI157" s="1947">
        <f>IF(AS157&gt;0,SUM(AS$109:AS157),BI156+0.001)</f>
        <v>1.0129999999999986</v>
      </c>
    </row>
    <row r="158" spans="1:61" ht="23.25" customHeight="1">
      <c r="A158" s="1968" t="str">
        <f>IF(X!CZ28=0," ",X!CZ28)</f>
        <v xml:space="preserve"> </v>
      </c>
      <c r="B158" s="1969" t="str">
        <f>IF(X!DA28=0," ",X!DA28)</f>
        <v xml:space="preserve"> </v>
      </c>
      <c r="C158" s="1969" t="str">
        <f>IF(X!DB28=0," ",X!DB28)</f>
        <v xml:space="preserve"> </v>
      </c>
      <c r="D158" s="1972" t="str">
        <f>IF(X!DC28=0," ",X!DC28)</f>
        <v xml:space="preserve"> </v>
      </c>
      <c r="E158" s="1227" t="s">
        <v>2123</v>
      </c>
      <c r="F158" s="703"/>
      <c r="G158" s="1934"/>
      <c r="H158" s="716"/>
      <c r="I158" s="716"/>
      <c r="J158" s="716"/>
      <c r="K158" s="716"/>
      <c r="L158" s="716"/>
      <c r="M158" s="716"/>
      <c r="N158" s="187"/>
      <c r="O158" s="187"/>
      <c r="P158" s="187"/>
      <c r="Q158" s="187"/>
      <c r="R158" s="187"/>
      <c r="S158" s="742">
        <f>IF(X!DK28=0,0,X!DK28)</f>
        <v>0</v>
      </c>
      <c r="T158" s="742">
        <f>IF(X!DL28=0,0,X!DL28)</f>
        <v>0</v>
      </c>
      <c r="U158" s="748">
        <v>0</v>
      </c>
      <c r="V158" s="748">
        <f>IF(U158&gt;0,SUM(U$109:U158),0)</f>
        <v>0</v>
      </c>
      <c r="W158" s="748">
        <f>IF(S156&lt;&gt;0,1,0)</f>
        <v>0</v>
      </c>
      <c r="X158" s="750">
        <f>IF(W158&gt;0,SUM(W$109:W158),X157+0.001)</f>
        <v>30.009000000000011</v>
      </c>
      <c r="Y158" s="751">
        <v>0</v>
      </c>
      <c r="Z158" s="751">
        <f>IF(Y158&gt;0,SUM(Y$109:Y158),0)</f>
        <v>0</v>
      </c>
      <c r="AA158" s="751">
        <f>IF(T156&lt;&gt;0,1,0)</f>
        <v>0</v>
      </c>
      <c r="AB158" s="753">
        <f>IF(AA158&gt;0,SUM(AA$109:AA158),AB157+0.001)</f>
        <v>3.0289999999999968</v>
      </c>
      <c r="AU158" s="1947">
        <f>IF(AE158&gt;0,SUM(AE$109:AE158),AU157+0.001)</f>
        <v>6.0110000000000037</v>
      </c>
      <c r="AV158" s="1947">
        <f>IF(AF158&gt;0,SUM(AF$109:AF158),AV157+0.001)</f>
        <v>5.0110000000000037</v>
      </c>
      <c r="AW158" s="1947">
        <f>IF(AG158&gt;0,SUM(AG$109:AG158),AW157+0.001)</f>
        <v>8.0109999999999939</v>
      </c>
      <c r="AX158" s="1947">
        <f>IF(AH158&gt;0,SUM(AH$109:AH158),AX157+0.001)</f>
        <v>8.0109999999999939</v>
      </c>
      <c r="AY158" s="1947">
        <f>IF(AI158&gt;0,SUM(AI$109:AI158),AY157+0.001)</f>
        <v>9.0109999999999939</v>
      </c>
      <c r="AZ158" s="1947">
        <f>IF(AJ158&gt;0,SUM(AJ$109:AJ158),AZ157+0.001)</f>
        <v>5.0310000000000104</v>
      </c>
      <c r="BA158" s="1947">
        <f>IF(AK158&gt;0,SUM(AK$109:AK158),BA157+0.001)</f>
        <v>5.0000000000000037E-2</v>
      </c>
      <c r="BB158" s="1947">
        <f>IF(AL158&gt;0,SUM(AL$109:AL158),BB157+0.001)</f>
        <v>1.0279999999999969</v>
      </c>
      <c r="BC158" s="1947">
        <f>IF(AM158&gt;0,SUM(AM$109:AM158),BC157+0.001)</f>
        <v>5.0000000000000037E-2</v>
      </c>
      <c r="BD158" s="1947">
        <f>IF(AN158&gt;0,SUM(AN$109:AN158),BD157+0.001)</f>
        <v>5.0000000000000037E-2</v>
      </c>
      <c r="BE158" s="1947">
        <f>IF(AO158&gt;0,SUM(AO$109:AO158),BE157+0.001)</f>
        <v>5.0000000000000037E-2</v>
      </c>
      <c r="BF158" s="1947">
        <f>IF(AP158&gt;0,SUM(AP$109:AP158),BF157+0.001)</f>
        <v>5.0000000000000037E-2</v>
      </c>
      <c r="BG158" s="1947">
        <f>IF(AQ158&gt;0,SUM(AQ$109:AQ158),BG157+0.001)</f>
        <v>2.0309999999999966</v>
      </c>
      <c r="BH158" s="1947">
        <f>IF(AR158&gt;0,SUM(AR$109:AR158),BH157+0.001)</f>
        <v>5.0000000000000037E-2</v>
      </c>
      <c r="BI158" s="1947">
        <f>IF(AS158&gt;0,SUM(AS$109:AS158),BI157+0.001)</f>
        <v>1.0139999999999985</v>
      </c>
    </row>
    <row r="159" spans="1:61" ht="23.25" customHeight="1">
      <c r="A159" s="1968" t="str">
        <f>IF(X!CZ29=0," ",X!CZ29)</f>
        <v xml:space="preserve"> </v>
      </c>
      <c r="B159" s="1969" t="str">
        <f>IF(X!DA29=0," ",X!DA29)</f>
        <v xml:space="preserve"> </v>
      </c>
      <c r="C159" s="1969" t="str">
        <f>IF(X!DB29=0," ",X!DB29)</f>
        <v xml:space="preserve"> </v>
      </c>
      <c r="D159" s="1972" t="str">
        <f>IF(X!DC29=0," ",X!DC29)</f>
        <v xml:space="preserve"> </v>
      </c>
      <c r="E159" s="1969" t="str">
        <f>IF(H159=0," ",O159)</f>
        <v xml:space="preserve"> </v>
      </c>
      <c r="F159" s="703"/>
      <c r="G159" s="1934"/>
      <c r="H159" s="716">
        <f>X!DD29</f>
        <v>0</v>
      </c>
      <c r="I159" s="716">
        <f>X!DE29</f>
        <v>0</v>
      </c>
      <c r="J159" s="716">
        <f>X!DF29</f>
        <v>0</v>
      </c>
      <c r="K159" s="716">
        <f>X!DG29</f>
        <v>0</v>
      </c>
      <c r="L159" s="716">
        <f>X!DH29</f>
        <v>0</v>
      </c>
      <c r="M159" s="716">
        <f>X!DI29</f>
        <v>0</v>
      </c>
      <c r="N159" s="187">
        <f>INT(H159/10)*10</f>
        <v>0</v>
      </c>
      <c r="O159" s="187" t="str">
        <f>IF(N159=0," ",LOOKUP(N159,H$101:H$105,I$101:I$105))</f>
        <v xml:space="preserve"> </v>
      </c>
      <c r="P159" s="187" t="str">
        <f>IF(M159&gt;0,I159&amp;","&amp;J159&amp;","&amp;K159&amp;","&amp;L159&amp;","&amp;M159,IF(L159&gt;0,I159&amp;","&amp;J159&amp;","&amp;K159&amp;","&amp;L159,IF(K159&gt;0,I159&amp;","&amp;J159&amp;","&amp;K159,IF(J159&gt;0,I159&amp;","&amp;J159,IF(I159&gt;0,I159," ")))))</f>
        <v xml:space="preserve"> </v>
      </c>
      <c r="Q159" s="187">
        <f>H159-N159</f>
        <v>0</v>
      </c>
      <c r="R159" s="187" t="str">
        <f>IF(N159=0," ",IF(N159=100,"ข้อที่ "&amp;P159,"ข้อที่ "&amp;Q159))</f>
        <v xml:space="preserve"> </v>
      </c>
      <c r="S159" s="742">
        <f>IF(X!DK29=0,0,X!DK29)</f>
        <v>0</v>
      </c>
      <c r="T159" s="742">
        <f>IF(X!DL29=0,0,X!DL29)</f>
        <v>0</v>
      </c>
      <c r="U159" s="748">
        <f>IF(W159&gt;0,1,0)</f>
        <v>0</v>
      </c>
      <c r="V159" s="748">
        <f>IF(U159&gt;0,SUM(U$109:U159),0)</f>
        <v>0</v>
      </c>
      <c r="W159" s="748">
        <f>IF(S159&lt;&gt;0,1,0)</f>
        <v>0</v>
      </c>
      <c r="X159" s="750">
        <f>IF(W159&gt;0,SUM(W$109:W159),X158+0.001)</f>
        <v>30.010000000000012</v>
      </c>
      <c r="Y159" s="751">
        <f>IF(AA159&gt;0,1,0)</f>
        <v>0</v>
      </c>
      <c r="Z159" s="751">
        <f>IF(Y159&gt;0,SUM(Y$109:Y159),0)</f>
        <v>0</v>
      </c>
      <c r="AA159" s="751">
        <f>IF(T159&lt;&gt;0,1,0)</f>
        <v>0</v>
      </c>
      <c r="AB159" s="753">
        <f>IF(AA159&gt;0,SUM(AA$109:AA159),AB158+0.001)</f>
        <v>3.0299999999999967</v>
      </c>
      <c r="AD159" s="28">
        <f>IF(H159=0,0,B159&amp;B160&amp;B161)</f>
        <v>0</v>
      </c>
      <c r="AE159" s="28">
        <f t="shared" ref="AE159:AS159" si="15">IF($H159=0,0,IF(OR($I159=AE$108,OR($J159=AE$108,OR($K159=AE$108,OR($L159=AE$108,$M159=AE$108)))),1,0))</f>
        <v>0</v>
      </c>
      <c r="AF159" s="28">
        <f t="shared" si="15"/>
        <v>0</v>
      </c>
      <c r="AG159" s="28">
        <f t="shared" si="15"/>
        <v>0</v>
      </c>
      <c r="AH159" s="28">
        <f t="shared" si="15"/>
        <v>0</v>
      </c>
      <c r="AI159" s="28">
        <f t="shared" si="15"/>
        <v>0</v>
      </c>
      <c r="AJ159" s="28">
        <f t="shared" si="15"/>
        <v>0</v>
      </c>
      <c r="AK159" s="28">
        <f t="shared" si="15"/>
        <v>0</v>
      </c>
      <c r="AL159" s="28">
        <f t="shared" si="15"/>
        <v>0</v>
      </c>
      <c r="AM159" s="28">
        <f t="shared" si="15"/>
        <v>0</v>
      </c>
      <c r="AN159" s="28">
        <f t="shared" si="15"/>
        <v>0</v>
      </c>
      <c r="AO159" s="28">
        <f t="shared" si="15"/>
        <v>0</v>
      </c>
      <c r="AP159" s="28">
        <f t="shared" si="15"/>
        <v>0</v>
      </c>
      <c r="AQ159" s="28">
        <f t="shared" si="15"/>
        <v>0</v>
      </c>
      <c r="AR159" s="28">
        <f t="shared" si="15"/>
        <v>0</v>
      </c>
      <c r="AS159" s="28">
        <f t="shared" si="15"/>
        <v>0</v>
      </c>
      <c r="AU159" s="1947">
        <f>IF(AE159&gt;0,SUM(AE$109:AE159),AU158+0.001)</f>
        <v>6.012000000000004</v>
      </c>
      <c r="AV159" s="1947">
        <f>IF(AF159&gt;0,SUM(AF$109:AF159),AV158+0.001)</f>
        <v>5.012000000000004</v>
      </c>
      <c r="AW159" s="1947">
        <f>IF(AG159&gt;0,SUM(AG$109:AG159),AW158+0.001)</f>
        <v>8.0119999999999933</v>
      </c>
      <c r="AX159" s="1947">
        <f>IF(AH159&gt;0,SUM(AH$109:AH159),AX158+0.001)</f>
        <v>8.0119999999999933</v>
      </c>
      <c r="AY159" s="1947">
        <f>IF(AI159&gt;0,SUM(AI$109:AI159),AY158+0.001)</f>
        <v>9.0119999999999933</v>
      </c>
      <c r="AZ159" s="1947">
        <f>IF(AJ159&gt;0,SUM(AJ$109:AJ159),AZ158+0.001)</f>
        <v>5.0320000000000107</v>
      </c>
      <c r="BA159" s="1947">
        <f>IF(AK159&gt;0,SUM(AK$109:AK159),BA158+0.001)</f>
        <v>5.1000000000000038E-2</v>
      </c>
      <c r="BB159" s="1947">
        <f>IF(AL159&gt;0,SUM(AL$109:AL159),BB158+0.001)</f>
        <v>1.0289999999999968</v>
      </c>
      <c r="BC159" s="1947">
        <f>IF(AM159&gt;0,SUM(AM$109:AM159),BC158+0.001)</f>
        <v>5.1000000000000038E-2</v>
      </c>
      <c r="BD159" s="1947">
        <f>IF(AN159&gt;0,SUM(AN$109:AN159),BD158+0.001)</f>
        <v>5.1000000000000038E-2</v>
      </c>
      <c r="BE159" s="1947">
        <f>IF(AO159&gt;0,SUM(AO$109:AO159),BE158+0.001)</f>
        <v>5.1000000000000038E-2</v>
      </c>
      <c r="BF159" s="1947">
        <f>IF(AP159&gt;0,SUM(AP$109:AP159),BF158+0.001)</f>
        <v>5.1000000000000038E-2</v>
      </c>
      <c r="BG159" s="1947">
        <f>IF(AQ159&gt;0,SUM(AQ$109:AQ159),BG158+0.001)</f>
        <v>2.0319999999999965</v>
      </c>
      <c r="BH159" s="1947">
        <f>IF(AR159&gt;0,SUM(AR$109:AR159),BH158+0.001)</f>
        <v>5.1000000000000038E-2</v>
      </c>
      <c r="BI159" s="1947">
        <f>IF(AS159&gt;0,SUM(AS$109:AS159),BI158+0.001)</f>
        <v>1.0149999999999983</v>
      </c>
    </row>
    <row r="160" spans="1:61" ht="23.25" customHeight="1">
      <c r="A160" s="1968" t="str">
        <f>IF(X!CZ30=0," ",X!CZ30)</f>
        <v xml:space="preserve"> </v>
      </c>
      <c r="B160" s="1969" t="str">
        <f>IF(X!DA30=0," ",X!DA30)</f>
        <v xml:space="preserve"> </v>
      </c>
      <c r="C160" s="1969" t="str">
        <f>IF(X!DB30=0," ",X!DB30)</f>
        <v xml:space="preserve"> </v>
      </c>
      <c r="D160" s="1972" t="str">
        <f>IF(X!DC30=0," ",X!DC30)</f>
        <v xml:space="preserve"> </v>
      </c>
      <c r="E160" s="1227" t="str">
        <f>IF(H159=0," ",R159)</f>
        <v xml:space="preserve"> </v>
      </c>
      <c r="F160" s="703"/>
      <c r="G160" s="1934"/>
      <c r="H160" s="716"/>
      <c r="I160" s="716"/>
      <c r="J160" s="716"/>
      <c r="K160" s="716"/>
      <c r="L160" s="716"/>
      <c r="M160" s="716"/>
      <c r="N160" s="187"/>
      <c r="O160" s="187"/>
      <c r="P160" s="187"/>
      <c r="Q160" s="187"/>
      <c r="R160" s="187"/>
      <c r="S160" s="742">
        <f>IF(X!DK30=0,0,X!DK30)</f>
        <v>0</v>
      </c>
      <c r="T160" s="742">
        <f>IF(X!DL30=0,0,X!DL30)</f>
        <v>0</v>
      </c>
      <c r="U160" s="748">
        <v>0</v>
      </c>
      <c r="V160" s="748">
        <f>IF(U160&gt;0,SUM(U$109:U160),0)</f>
        <v>0</v>
      </c>
      <c r="W160" s="748">
        <f>IF(S159&lt;&gt;0,1,0)</f>
        <v>0</v>
      </c>
      <c r="X160" s="750">
        <f>IF(W160&gt;0,SUM(W$109:W160),X159+0.001)</f>
        <v>30.011000000000013</v>
      </c>
      <c r="Y160" s="751">
        <v>0</v>
      </c>
      <c r="Z160" s="751">
        <f>IF(Y160&gt;0,SUM(Y$109:Y160),0)</f>
        <v>0</v>
      </c>
      <c r="AA160" s="751">
        <f>IF(T159&lt;&gt;0,1,0)</f>
        <v>0</v>
      </c>
      <c r="AB160" s="753">
        <f>IF(AA160&gt;0,SUM(AA$109:AA160),AB159+0.001)</f>
        <v>3.0309999999999966</v>
      </c>
      <c r="AU160" s="1947">
        <f>IF(AE160&gt;0,SUM(AE$109:AE160),AU159+0.001)</f>
        <v>6.0130000000000043</v>
      </c>
      <c r="AV160" s="1947">
        <f>IF(AF160&gt;0,SUM(AF$109:AF160),AV159+0.001)</f>
        <v>5.0130000000000043</v>
      </c>
      <c r="AW160" s="1947">
        <f>IF(AG160&gt;0,SUM(AG$109:AG160),AW159+0.001)</f>
        <v>8.0129999999999928</v>
      </c>
      <c r="AX160" s="1947">
        <f>IF(AH160&gt;0,SUM(AH$109:AH160),AX159+0.001)</f>
        <v>8.0129999999999928</v>
      </c>
      <c r="AY160" s="1947">
        <f>IF(AI160&gt;0,SUM(AI$109:AI160),AY159+0.001)</f>
        <v>9.0129999999999928</v>
      </c>
      <c r="AZ160" s="1947">
        <f>IF(AJ160&gt;0,SUM(AJ$109:AJ160),AZ159+0.001)</f>
        <v>5.033000000000011</v>
      </c>
      <c r="BA160" s="1947">
        <f>IF(AK160&gt;0,SUM(AK$109:AK160),BA159+0.001)</f>
        <v>5.2000000000000039E-2</v>
      </c>
      <c r="BB160" s="1947">
        <f>IF(AL160&gt;0,SUM(AL$109:AL160),BB159+0.001)</f>
        <v>1.0299999999999967</v>
      </c>
      <c r="BC160" s="1947">
        <f>IF(AM160&gt;0,SUM(AM$109:AM160),BC159+0.001)</f>
        <v>5.2000000000000039E-2</v>
      </c>
      <c r="BD160" s="1947">
        <f>IF(AN160&gt;0,SUM(AN$109:AN160),BD159+0.001)</f>
        <v>5.2000000000000039E-2</v>
      </c>
      <c r="BE160" s="1947">
        <f>IF(AO160&gt;0,SUM(AO$109:AO160),BE159+0.001)</f>
        <v>5.2000000000000039E-2</v>
      </c>
      <c r="BF160" s="1947">
        <f>IF(AP160&gt;0,SUM(AP$109:AP160),BF159+0.001)</f>
        <v>5.2000000000000039E-2</v>
      </c>
      <c r="BG160" s="1947">
        <f>IF(AQ160&gt;0,SUM(AQ$109:AQ160),BG159+0.001)</f>
        <v>2.0329999999999964</v>
      </c>
      <c r="BH160" s="1947">
        <f>IF(AR160&gt;0,SUM(AR$109:AR160),BH159+0.001)</f>
        <v>5.2000000000000039E-2</v>
      </c>
      <c r="BI160" s="1947">
        <f>IF(AS160&gt;0,SUM(AS$109:AS160),BI159+0.001)</f>
        <v>1.0159999999999982</v>
      </c>
    </row>
    <row r="161" spans="1:61" ht="23.25" customHeight="1">
      <c r="A161" s="1968" t="str">
        <f>IF(X!CZ31=0," ",X!CZ31)</f>
        <v xml:space="preserve"> </v>
      </c>
      <c r="B161" s="1969" t="str">
        <f>IF(X!DA31=0," ",X!DA31)</f>
        <v xml:space="preserve"> </v>
      </c>
      <c r="C161" s="1969" t="str">
        <f>IF(X!DB31=0," ",X!DB31)</f>
        <v xml:space="preserve"> </v>
      </c>
      <c r="D161" s="1972" t="str">
        <f>IF(X!DC31=0," ",X!DC31)</f>
        <v xml:space="preserve"> </v>
      </c>
      <c r="E161" s="1227" t="s">
        <v>2123</v>
      </c>
      <c r="F161" s="703"/>
      <c r="G161" s="1934"/>
      <c r="H161" s="716"/>
      <c r="I161" s="716"/>
      <c r="J161" s="716"/>
      <c r="K161" s="716"/>
      <c r="L161" s="716"/>
      <c r="M161" s="716"/>
      <c r="N161" s="187"/>
      <c r="O161" s="187"/>
      <c r="P161" s="187"/>
      <c r="Q161" s="187"/>
      <c r="R161" s="187"/>
      <c r="S161" s="742">
        <f>IF(X!DK31=0,0,X!DK31)</f>
        <v>0</v>
      </c>
      <c r="T161" s="742">
        <f>IF(X!DL31=0,0,X!DL31)</f>
        <v>0</v>
      </c>
      <c r="U161" s="748">
        <v>0</v>
      </c>
      <c r="V161" s="748">
        <f>IF(U161&gt;0,SUM(U$109:U161),0)</f>
        <v>0</v>
      </c>
      <c r="W161" s="748">
        <f>IF(S159&lt;&gt;0,1,0)</f>
        <v>0</v>
      </c>
      <c r="X161" s="750">
        <f>IF(W161&gt;0,SUM(W$109:W161),X160+0.001)</f>
        <v>30.012000000000015</v>
      </c>
      <c r="Y161" s="751">
        <v>0</v>
      </c>
      <c r="Z161" s="751">
        <f>IF(Y161&gt;0,SUM(Y$109:Y161),0)</f>
        <v>0</v>
      </c>
      <c r="AA161" s="751">
        <f>IF(T159&lt;&gt;0,1,0)</f>
        <v>0</v>
      </c>
      <c r="AB161" s="753">
        <f>IF(AA161&gt;0,SUM(AA$109:AA161),AB160+0.001)</f>
        <v>3.0319999999999965</v>
      </c>
      <c r="AU161" s="1947">
        <f>IF(AE161&gt;0,SUM(AE$109:AE161),AU160+0.001)</f>
        <v>6.0140000000000047</v>
      </c>
      <c r="AV161" s="1947">
        <f>IF(AF161&gt;0,SUM(AF$109:AF161),AV160+0.001)</f>
        <v>5.0140000000000047</v>
      </c>
      <c r="AW161" s="1947">
        <f>IF(AG161&gt;0,SUM(AG$109:AG161),AW160+0.001)</f>
        <v>8.0139999999999922</v>
      </c>
      <c r="AX161" s="1947">
        <f>IF(AH161&gt;0,SUM(AH$109:AH161),AX160+0.001)</f>
        <v>8.0139999999999922</v>
      </c>
      <c r="AY161" s="1947">
        <f>IF(AI161&gt;0,SUM(AI$109:AI161),AY160+0.001)</f>
        <v>9.0139999999999922</v>
      </c>
      <c r="AZ161" s="1947">
        <f>IF(AJ161&gt;0,SUM(AJ$109:AJ161),AZ160+0.001)</f>
        <v>5.0340000000000114</v>
      </c>
      <c r="BA161" s="1947">
        <f>IF(AK161&gt;0,SUM(AK$109:AK161),BA160+0.001)</f>
        <v>5.300000000000004E-2</v>
      </c>
      <c r="BB161" s="1947">
        <f>IF(AL161&gt;0,SUM(AL$109:AL161),BB160+0.001)</f>
        <v>1.0309999999999966</v>
      </c>
      <c r="BC161" s="1947">
        <f>IF(AM161&gt;0,SUM(AM$109:AM161),BC160+0.001)</f>
        <v>5.300000000000004E-2</v>
      </c>
      <c r="BD161" s="1947">
        <f>IF(AN161&gt;0,SUM(AN$109:AN161),BD160+0.001)</f>
        <v>5.300000000000004E-2</v>
      </c>
      <c r="BE161" s="1947">
        <f>IF(AO161&gt;0,SUM(AO$109:AO161),BE160+0.001)</f>
        <v>5.300000000000004E-2</v>
      </c>
      <c r="BF161" s="1947">
        <f>IF(AP161&gt;0,SUM(AP$109:AP161),BF160+0.001)</f>
        <v>5.300000000000004E-2</v>
      </c>
      <c r="BG161" s="1947">
        <f>IF(AQ161&gt;0,SUM(AQ$109:AQ161),BG160+0.001)</f>
        <v>2.0339999999999963</v>
      </c>
      <c r="BH161" s="1947">
        <f>IF(AR161&gt;0,SUM(AR$109:AR161),BH160+0.001)</f>
        <v>5.300000000000004E-2</v>
      </c>
      <c r="BI161" s="1947">
        <f>IF(AS161&gt;0,SUM(AS$109:AS161),BI160+0.001)</f>
        <v>1.0169999999999981</v>
      </c>
    </row>
    <row r="162" spans="1:61" ht="23.25" customHeight="1">
      <c r="A162" s="1968" t="str">
        <f>IF(X!CZ32=0," ",X!CZ32)</f>
        <v xml:space="preserve"> </v>
      </c>
      <c r="B162" s="1969" t="str">
        <f>IF(X!DA32=0," ",X!DA32)</f>
        <v xml:space="preserve"> </v>
      </c>
      <c r="C162" s="1969" t="str">
        <f>IF(X!DB32=0," ",X!DB32)</f>
        <v xml:space="preserve"> </v>
      </c>
      <c r="D162" s="1972" t="str">
        <f>IF(X!DC32=0," ",X!DC32)</f>
        <v xml:space="preserve"> </v>
      </c>
      <c r="E162" s="1969" t="str">
        <f>IF(H162=0," ",O162)</f>
        <v xml:space="preserve"> </v>
      </c>
      <c r="F162" s="703"/>
      <c r="G162" s="1934"/>
      <c r="H162" s="716">
        <f>X!DD32</f>
        <v>0</v>
      </c>
      <c r="I162" s="716">
        <f>X!DE32</f>
        <v>0</v>
      </c>
      <c r="J162" s="716">
        <f>X!DF32</f>
        <v>0</v>
      </c>
      <c r="K162" s="716">
        <f>X!DG32</f>
        <v>0</v>
      </c>
      <c r="L162" s="716">
        <f>X!DH32</f>
        <v>0</v>
      </c>
      <c r="M162" s="716">
        <f>X!DI32</f>
        <v>0</v>
      </c>
      <c r="N162" s="187">
        <f>INT(H162/10)*10</f>
        <v>0</v>
      </c>
      <c r="O162" s="187" t="str">
        <f>IF(N162=0," ",LOOKUP(N162,H$101:H$105,I$101:I$105))</f>
        <v xml:space="preserve"> </v>
      </c>
      <c r="P162" s="187" t="str">
        <f>IF(M162&gt;0,I162&amp;","&amp;J162&amp;","&amp;K162&amp;","&amp;L162&amp;","&amp;M162,IF(L162&gt;0,I162&amp;","&amp;J162&amp;","&amp;K162&amp;","&amp;L162,IF(K162&gt;0,I162&amp;","&amp;J162&amp;","&amp;K162,IF(J162&gt;0,I162&amp;","&amp;J162,IF(I162&gt;0,I162," ")))))</f>
        <v xml:space="preserve"> </v>
      </c>
      <c r="Q162" s="187">
        <f>H162-N162</f>
        <v>0</v>
      </c>
      <c r="R162" s="187" t="str">
        <f>IF(N162=0," ",IF(N162=100,"ข้อที่ "&amp;P162,"ข้อที่ "&amp;Q162))</f>
        <v xml:space="preserve"> </v>
      </c>
      <c r="S162" s="742">
        <f>IF(X!DK32=0,0,X!DK32)</f>
        <v>0</v>
      </c>
      <c r="T162" s="742">
        <f>IF(X!DL32=0,0,X!DL32)</f>
        <v>0</v>
      </c>
      <c r="U162" s="748">
        <f>IF(W162&gt;0,1,0)</f>
        <v>0</v>
      </c>
      <c r="V162" s="748">
        <f>IF(U162&gt;0,SUM(U$109:U162),0)</f>
        <v>0</v>
      </c>
      <c r="W162" s="748">
        <f>IF(S162&lt;&gt;0,1,0)</f>
        <v>0</v>
      </c>
      <c r="X162" s="750">
        <f>IF(W162&gt;0,SUM(W$109:W162),X161+0.001)</f>
        <v>30.013000000000016</v>
      </c>
      <c r="Y162" s="751">
        <f>IF(AA162&gt;0,1,0)</f>
        <v>0</v>
      </c>
      <c r="Z162" s="751">
        <f>IF(Y162&gt;0,SUM(Y$109:Y162),0)</f>
        <v>0</v>
      </c>
      <c r="AA162" s="751">
        <f>IF(T162&lt;&gt;0,1,0)</f>
        <v>0</v>
      </c>
      <c r="AB162" s="753">
        <f>IF(AA162&gt;0,SUM(AA$109:AA162),AB161+0.001)</f>
        <v>3.0329999999999964</v>
      </c>
      <c r="AD162" s="28">
        <f>IF(H162=0,0,B162&amp;B163&amp;B164)</f>
        <v>0</v>
      </c>
      <c r="AE162" s="28">
        <f t="shared" ref="AE162:AS162" si="16">IF($H162=0,0,IF(OR($I162=AE$108,OR($J162=AE$108,OR($K162=AE$108,OR($L162=AE$108,$M162=AE$108)))),1,0))</f>
        <v>0</v>
      </c>
      <c r="AF162" s="28">
        <f t="shared" si="16"/>
        <v>0</v>
      </c>
      <c r="AG162" s="28">
        <f t="shared" si="16"/>
        <v>0</v>
      </c>
      <c r="AH162" s="28">
        <f t="shared" si="16"/>
        <v>0</v>
      </c>
      <c r="AI162" s="28">
        <f t="shared" si="16"/>
        <v>0</v>
      </c>
      <c r="AJ162" s="28">
        <f t="shared" si="16"/>
        <v>0</v>
      </c>
      <c r="AK162" s="28">
        <f t="shared" si="16"/>
        <v>0</v>
      </c>
      <c r="AL162" s="28">
        <f t="shared" si="16"/>
        <v>0</v>
      </c>
      <c r="AM162" s="28">
        <f t="shared" si="16"/>
        <v>0</v>
      </c>
      <c r="AN162" s="28">
        <f t="shared" si="16"/>
        <v>0</v>
      </c>
      <c r="AO162" s="28">
        <f t="shared" si="16"/>
        <v>0</v>
      </c>
      <c r="AP162" s="28">
        <f t="shared" si="16"/>
        <v>0</v>
      </c>
      <c r="AQ162" s="28">
        <f t="shared" si="16"/>
        <v>0</v>
      </c>
      <c r="AR162" s="28">
        <f t="shared" si="16"/>
        <v>0</v>
      </c>
      <c r="AS162" s="28">
        <f t="shared" si="16"/>
        <v>0</v>
      </c>
      <c r="AU162" s="1947">
        <f>IF(AE162&gt;0,SUM(AE$109:AE162),AU161+0.001)</f>
        <v>6.015000000000005</v>
      </c>
      <c r="AV162" s="1947">
        <f>IF(AF162&gt;0,SUM(AF$109:AF162),AV161+0.001)</f>
        <v>5.015000000000005</v>
      </c>
      <c r="AW162" s="1947">
        <f>IF(AG162&gt;0,SUM(AG$109:AG162),AW161+0.001)</f>
        <v>8.0149999999999917</v>
      </c>
      <c r="AX162" s="1947">
        <f>IF(AH162&gt;0,SUM(AH$109:AH162),AX161+0.001)</f>
        <v>8.0149999999999917</v>
      </c>
      <c r="AY162" s="1947">
        <f>IF(AI162&gt;0,SUM(AI$109:AI162),AY161+0.001)</f>
        <v>9.0149999999999917</v>
      </c>
      <c r="AZ162" s="1947">
        <f>IF(AJ162&gt;0,SUM(AJ$109:AJ162),AZ161+0.001)</f>
        <v>5.0350000000000117</v>
      </c>
      <c r="BA162" s="1947">
        <f>IF(AK162&gt;0,SUM(AK$109:AK162),BA161+0.001)</f>
        <v>5.4000000000000041E-2</v>
      </c>
      <c r="BB162" s="1947">
        <f>IF(AL162&gt;0,SUM(AL$109:AL162),BB161+0.001)</f>
        <v>1.0319999999999965</v>
      </c>
      <c r="BC162" s="1947">
        <f>IF(AM162&gt;0,SUM(AM$109:AM162),BC161+0.001)</f>
        <v>5.4000000000000041E-2</v>
      </c>
      <c r="BD162" s="1947">
        <f>IF(AN162&gt;0,SUM(AN$109:AN162),BD161+0.001)</f>
        <v>5.4000000000000041E-2</v>
      </c>
      <c r="BE162" s="1947">
        <f>IF(AO162&gt;0,SUM(AO$109:AO162),BE161+0.001)</f>
        <v>5.4000000000000041E-2</v>
      </c>
      <c r="BF162" s="1947">
        <f>IF(AP162&gt;0,SUM(AP$109:AP162),BF161+0.001)</f>
        <v>5.4000000000000041E-2</v>
      </c>
      <c r="BG162" s="1947">
        <f>IF(AQ162&gt;0,SUM(AQ$109:AQ162),BG161+0.001)</f>
        <v>2.0349999999999961</v>
      </c>
      <c r="BH162" s="1947">
        <f>IF(AR162&gt;0,SUM(AR$109:AR162),BH161+0.001)</f>
        <v>5.4000000000000041E-2</v>
      </c>
      <c r="BI162" s="1947">
        <f>IF(AS162&gt;0,SUM(AS$109:AS162),BI161+0.001)</f>
        <v>1.017999999999998</v>
      </c>
    </row>
    <row r="163" spans="1:61" ht="23.25" customHeight="1">
      <c r="A163" s="1968" t="str">
        <f>IF(X!CZ33=0," ",X!CZ33)</f>
        <v xml:space="preserve"> </v>
      </c>
      <c r="B163" s="1969" t="str">
        <f>IF(X!DA33=0," ",X!DA33)</f>
        <v xml:space="preserve"> </v>
      </c>
      <c r="C163" s="1969" t="str">
        <f>IF(X!DB33=0," ",X!DB33)</f>
        <v xml:space="preserve"> </v>
      </c>
      <c r="D163" s="1972" t="str">
        <f>IF(X!DC33=0," ",X!DC33)</f>
        <v xml:space="preserve"> </v>
      </c>
      <c r="E163" s="1227" t="str">
        <f>IF(H162=0," ",R162)</f>
        <v xml:space="preserve"> </v>
      </c>
      <c r="F163" s="703"/>
      <c r="G163" s="1934"/>
      <c r="H163" s="716"/>
      <c r="I163" s="716"/>
      <c r="J163" s="716"/>
      <c r="K163" s="716"/>
      <c r="L163" s="716"/>
      <c r="M163" s="716"/>
      <c r="N163" s="187"/>
      <c r="O163" s="187"/>
      <c r="P163" s="187"/>
      <c r="Q163" s="187"/>
      <c r="R163" s="187"/>
      <c r="S163" s="742">
        <f>IF(X!DK33=0,0,X!DK33)</f>
        <v>0</v>
      </c>
      <c r="T163" s="742">
        <f>IF(X!DL33=0,0,X!DL33)</f>
        <v>0</v>
      </c>
      <c r="U163" s="748">
        <v>0</v>
      </c>
      <c r="V163" s="748">
        <f>IF(U163&gt;0,SUM(U$109:U163),0)</f>
        <v>0</v>
      </c>
      <c r="W163" s="748">
        <f>IF(S162&lt;&gt;0,1,0)</f>
        <v>0</v>
      </c>
      <c r="X163" s="750">
        <f>IF(W163&gt;0,SUM(W$109:W163),X162+0.001)</f>
        <v>30.014000000000017</v>
      </c>
      <c r="Y163" s="751">
        <v>0</v>
      </c>
      <c r="Z163" s="751">
        <f>IF(Y163&gt;0,SUM(Y$109:Y163),0)</f>
        <v>0</v>
      </c>
      <c r="AA163" s="751">
        <f>IF(T162&lt;&gt;0,1,0)</f>
        <v>0</v>
      </c>
      <c r="AB163" s="753">
        <f>IF(AA163&gt;0,SUM(AA$109:AA163),AB162+0.001)</f>
        <v>3.0339999999999963</v>
      </c>
      <c r="AU163" s="1947">
        <f>IF(AE163&gt;0,SUM(AE$109:AE163),AU162+0.001)</f>
        <v>6.0160000000000053</v>
      </c>
      <c r="AV163" s="1947">
        <f>IF(AF163&gt;0,SUM(AF$109:AF163),AV162+0.001)</f>
        <v>5.0160000000000053</v>
      </c>
      <c r="AW163" s="1947">
        <f>IF(AG163&gt;0,SUM(AG$109:AG163),AW162+0.001)</f>
        <v>8.0159999999999911</v>
      </c>
      <c r="AX163" s="1947">
        <f>IF(AH163&gt;0,SUM(AH$109:AH163),AX162+0.001)</f>
        <v>8.0159999999999911</v>
      </c>
      <c r="AY163" s="1947">
        <f>IF(AI163&gt;0,SUM(AI$109:AI163),AY162+0.001)</f>
        <v>9.0159999999999911</v>
      </c>
      <c r="AZ163" s="1947">
        <f>IF(AJ163&gt;0,SUM(AJ$109:AJ163),AZ162+0.001)</f>
        <v>5.036000000000012</v>
      </c>
      <c r="BA163" s="1947">
        <f>IF(AK163&gt;0,SUM(AK$109:AK163),BA162+0.001)</f>
        <v>5.5000000000000042E-2</v>
      </c>
      <c r="BB163" s="1947">
        <f>IF(AL163&gt;0,SUM(AL$109:AL163),BB162+0.001)</f>
        <v>1.0329999999999964</v>
      </c>
      <c r="BC163" s="1947">
        <f>IF(AM163&gt;0,SUM(AM$109:AM163),BC162+0.001)</f>
        <v>5.5000000000000042E-2</v>
      </c>
      <c r="BD163" s="1947">
        <f>IF(AN163&gt;0,SUM(AN$109:AN163),BD162+0.001)</f>
        <v>5.5000000000000042E-2</v>
      </c>
      <c r="BE163" s="1947">
        <f>IF(AO163&gt;0,SUM(AO$109:AO163),BE162+0.001)</f>
        <v>5.5000000000000042E-2</v>
      </c>
      <c r="BF163" s="1947">
        <f>IF(AP163&gt;0,SUM(AP$109:AP163),BF162+0.001)</f>
        <v>5.5000000000000042E-2</v>
      </c>
      <c r="BG163" s="1947">
        <f>IF(AQ163&gt;0,SUM(AQ$109:AQ163),BG162+0.001)</f>
        <v>2.035999999999996</v>
      </c>
      <c r="BH163" s="1947">
        <f>IF(AR163&gt;0,SUM(AR$109:AR163),BH162+0.001)</f>
        <v>5.5000000000000042E-2</v>
      </c>
      <c r="BI163" s="1947">
        <f>IF(AS163&gt;0,SUM(AS$109:AS163),BI162+0.001)</f>
        <v>1.0189999999999979</v>
      </c>
    </row>
    <row r="164" spans="1:61" ht="23.25" customHeight="1">
      <c r="A164" s="1968" t="str">
        <f>IF(X!CZ34=0," ",X!CZ34)</f>
        <v xml:space="preserve"> </v>
      </c>
      <c r="B164" s="1969" t="str">
        <f>IF(X!DA34=0," ",X!DA34)</f>
        <v xml:space="preserve"> </v>
      </c>
      <c r="C164" s="1969" t="str">
        <f>IF(X!DB34=0," ",X!DB34)</f>
        <v xml:space="preserve"> </v>
      </c>
      <c r="D164" s="1972" t="str">
        <f>IF(X!DC34=0," ",X!DC34)</f>
        <v xml:space="preserve"> </v>
      </c>
      <c r="E164" s="1227" t="s">
        <v>2123</v>
      </c>
      <c r="F164" s="703"/>
      <c r="G164" s="1934"/>
      <c r="H164" s="716"/>
      <c r="I164" s="716"/>
      <c r="J164" s="716"/>
      <c r="K164" s="716"/>
      <c r="L164" s="716"/>
      <c r="M164" s="716"/>
      <c r="N164" s="187"/>
      <c r="O164" s="187"/>
      <c r="P164" s="187"/>
      <c r="Q164" s="187"/>
      <c r="R164" s="187"/>
      <c r="S164" s="742">
        <f>IF(X!DK34=0,0,X!DK34)</f>
        <v>0</v>
      </c>
      <c r="T164" s="742">
        <f>IF(X!DL34=0,0,X!DL34)</f>
        <v>0</v>
      </c>
      <c r="U164" s="748">
        <v>0</v>
      </c>
      <c r="V164" s="748">
        <f>IF(U164&gt;0,SUM(U$109:U164),0)</f>
        <v>0</v>
      </c>
      <c r="W164" s="748">
        <f>IF(S162&lt;&gt;0,1,0)</f>
        <v>0</v>
      </c>
      <c r="X164" s="750">
        <f>IF(W164&gt;0,SUM(W$109:W164),X163+0.001)</f>
        <v>30.015000000000018</v>
      </c>
      <c r="Y164" s="751">
        <v>0</v>
      </c>
      <c r="Z164" s="751">
        <f>IF(Y164&gt;0,SUM(Y$109:Y164),0)</f>
        <v>0</v>
      </c>
      <c r="AA164" s="751">
        <f>IF(T162&lt;&gt;0,1,0)</f>
        <v>0</v>
      </c>
      <c r="AB164" s="753">
        <f>IF(AA164&gt;0,SUM(AA$109:AA164),AB163+0.001)</f>
        <v>3.0349999999999961</v>
      </c>
      <c r="AU164" s="1947">
        <f>IF(AE164&gt;0,SUM(AE$109:AE164),AU163+0.001)</f>
        <v>6.0170000000000057</v>
      </c>
      <c r="AV164" s="1947">
        <f>IF(AF164&gt;0,SUM(AF$109:AF164),AV163+0.001)</f>
        <v>5.0170000000000057</v>
      </c>
      <c r="AW164" s="1947">
        <f>IF(AG164&gt;0,SUM(AG$109:AG164),AW163+0.001)</f>
        <v>8.0169999999999906</v>
      </c>
      <c r="AX164" s="1947">
        <f>IF(AH164&gt;0,SUM(AH$109:AH164),AX163+0.001)</f>
        <v>8.0169999999999906</v>
      </c>
      <c r="AY164" s="1947">
        <f>IF(AI164&gt;0,SUM(AI$109:AI164),AY163+0.001)</f>
        <v>9.0169999999999906</v>
      </c>
      <c r="AZ164" s="1947">
        <f>IF(AJ164&gt;0,SUM(AJ$109:AJ164),AZ163+0.001)</f>
        <v>5.0370000000000124</v>
      </c>
      <c r="BA164" s="1947">
        <f>IF(AK164&gt;0,SUM(AK$109:AK164),BA163+0.001)</f>
        <v>5.6000000000000043E-2</v>
      </c>
      <c r="BB164" s="1947">
        <f>IF(AL164&gt;0,SUM(AL$109:AL164),BB163+0.001)</f>
        <v>1.0339999999999963</v>
      </c>
      <c r="BC164" s="1947">
        <f>IF(AM164&gt;0,SUM(AM$109:AM164),BC163+0.001)</f>
        <v>5.6000000000000043E-2</v>
      </c>
      <c r="BD164" s="1947">
        <f>IF(AN164&gt;0,SUM(AN$109:AN164),BD163+0.001)</f>
        <v>5.6000000000000043E-2</v>
      </c>
      <c r="BE164" s="1947">
        <f>IF(AO164&gt;0,SUM(AO$109:AO164),BE163+0.001)</f>
        <v>5.6000000000000043E-2</v>
      </c>
      <c r="BF164" s="1947">
        <f>IF(AP164&gt;0,SUM(AP$109:AP164),BF163+0.001)</f>
        <v>5.6000000000000043E-2</v>
      </c>
      <c r="BG164" s="1947">
        <f>IF(AQ164&gt;0,SUM(AQ$109:AQ164),BG163+0.001)</f>
        <v>2.0369999999999959</v>
      </c>
      <c r="BH164" s="1947">
        <f>IF(AR164&gt;0,SUM(AR$109:AR164),BH163+0.001)</f>
        <v>5.6000000000000043E-2</v>
      </c>
      <c r="BI164" s="1947">
        <f>IF(AS164&gt;0,SUM(AS$109:AS164),BI163+0.001)</f>
        <v>1.0199999999999978</v>
      </c>
    </row>
    <row r="165" spans="1:61" ht="23.25" customHeight="1">
      <c r="A165" s="1968"/>
      <c r="B165" s="1968"/>
      <c r="C165" s="1968"/>
      <c r="D165" s="1968"/>
      <c r="E165" s="1228"/>
      <c r="F165" s="703"/>
      <c r="G165" s="1934"/>
      <c r="H165" s="716"/>
      <c r="I165" s="716"/>
      <c r="J165" s="716"/>
      <c r="K165" s="716"/>
      <c r="L165" s="716"/>
      <c r="M165" s="716"/>
      <c r="N165" s="187"/>
      <c r="O165" s="187"/>
      <c r="P165" s="187"/>
      <c r="Q165" s="187"/>
      <c r="R165" s="187"/>
      <c r="S165" s="427"/>
      <c r="T165" s="427"/>
      <c r="U165" s="748"/>
      <c r="V165" s="748"/>
      <c r="W165" s="748"/>
      <c r="X165" s="750">
        <f>IF(W165&gt;0,SUM(W$109:W165),X164+0.001)</f>
        <v>30.01600000000002</v>
      </c>
      <c r="Y165" s="751"/>
      <c r="Z165" s="751"/>
      <c r="AA165" s="751"/>
      <c r="AB165" s="753">
        <f>IF(AA165&gt;0,SUM(AA$109:AA165),AB164+0.001)</f>
        <v>3.035999999999996</v>
      </c>
      <c r="AU165" s="1947">
        <f>IF(AE165&gt;0,SUM(AE$109:AE165),AU164+0.001)</f>
        <v>6.018000000000006</v>
      </c>
      <c r="AV165" s="1947">
        <f>IF(AF165&gt;0,SUM(AF$109:AF165),AV164+0.001)</f>
        <v>5.018000000000006</v>
      </c>
      <c r="AW165" s="1947">
        <f>IF(AG165&gt;0,SUM(AG$109:AG165),AW164+0.001)</f>
        <v>8.01799999999999</v>
      </c>
      <c r="AX165" s="1947">
        <f>IF(AH165&gt;0,SUM(AH$109:AH165),AX164+0.001)</f>
        <v>8.01799999999999</v>
      </c>
      <c r="AY165" s="1947">
        <f>IF(AI165&gt;0,SUM(AI$109:AI165),AY164+0.001)</f>
        <v>9.01799999999999</v>
      </c>
      <c r="AZ165" s="1947">
        <f>IF(AJ165&gt;0,SUM(AJ$109:AJ165),AZ164+0.001)</f>
        <v>5.0380000000000127</v>
      </c>
      <c r="BA165" s="1947">
        <f>IF(AK165&gt;0,SUM(AK$109:AK165),BA164+0.001)</f>
        <v>5.7000000000000044E-2</v>
      </c>
      <c r="BB165" s="1947">
        <f>IF(AL165&gt;0,SUM(AL$109:AL165),BB164+0.001)</f>
        <v>1.0349999999999961</v>
      </c>
      <c r="BC165" s="1947">
        <f>IF(AM165&gt;0,SUM(AM$109:AM165),BC164+0.001)</f>
        <v>5.7000000000000044E-2</v>
      </c>
      <c r="BD165" s="1947">
        <f>IF(AN165&gt;0,SUM(AN$109:AN165),BD164+0.001)</f>
        <v>5.7000000000000044E-2</v>
      </c>
      <c r="BE165" s="1947">
        <f>IF(AO165&gt;0,SUM(AO$109:AO165),BE164+0.001)</f>
        <v>5.7000000000000044E-2</v>
      </c>
      <c r="BF165" s="1947">
        <f>IF(AP165&gt;0,SUM(AP$109:AP165),BF164+0.001)</f>
        <v>5.7000000000000044E-2</v>
      </c>
      <c r="BG165" s="1947">
        <f>IF(AQ165&gt;0,SUM(AQ$109:AQ165),BG164+0.001)</f>
        <v>2.0379999999999958</v>
      </c>
      <c r="BH165" s="1947">
        <f>IF(AR165&gt;0,SUM(AR$109:AR165),BH164+0.001)</f>
        <v>5.7000000000000044E-2</v>
      </c>
      <c r="BI165" s="1947">
        <f>IF(AS165&gt;0,SUM(AS$109:AS165),BI164+0.001)</f>
        <v>1.0209999999999977</v>
      </c>
    </row>
    <row r="166" spans="1:61" ht="23.25" customHeight="1">
      <c r="A166" s="1234" t="str">
        <f>"- "&amp;G166&amp;" -"</f>
        <v>- 0 -</v>
      </c>
      <c r="B166" s="1234"/>
      <c r="C166" s="1234"/>
      <c r="D166" s="1234"/>
      <c r="E166" s="1234"/>
      <c r="F166" s="703"/>
      <c r="G166" s="1934">
        <f>IF(F166&gt;0,SUM(F$1:F166),0)</f>
        <v>0</v>
      </c>
      <c r="H166" s="1943"/>
      <c r="I166" s="1943"/>
      <c r="J166" s="1943"/>
      <c r="K166" s="1943"/>
      <c r="L166" s="1943"/>
      <c r="M166" s="1943"/>
      <c r="S166" s="427"/>
      <c r="T166" s="427"/>
      <c r="U166" s="748"/>
      <c r="V166" s="748"/>
      <c r="W166" s="748"/>
      <c r="X166" s="750">
        <f>IF(W166&gt;0,SUM(W$109:W166),X165+0.001)</f>
        <v>30.017000000000021</v>
      </c>
      <c r="Y166" s="751"/>
      <c r="Z166" s="751"/>
      <c r="AA166" s="751"/>
      <c r="AB166" s="753">
        <f>IF(AA166&gt;0,SUM(AA$109:AA166),AB165+0.001)</f>
        <v>3.0369999999999959</v>
      </c>
      <c r="AU166" s="1947">
        <f>IF(AE166&gt;0,SUM(AE$109:AE166),AU165+0.001)</f>
        <v>6.0190000000000063</v>
      </c>
      <c r="AV166" s="1947">
        <f>IF(AF166&gt;0,SUM(AF$109:AF166),AV165+0.001)</f>
        <v>5.0190000000000063</v>
      </c>
      <c r="AW166" s="1947">
        <f>IF(AG166&gt;0,SUM(AG$109:AG166),AW165+0.001)</f>
        <v>8.0189999999999895</v>
      </c>
      <c r="AX166" s="1947">
        <f>IF(AH166&gt;0,SUM(AH$109:AH166),AX165+0.001)</f>
        <v>8.0189999999999895</v>
      </c>
      <c r="AY166" s="1947">
        <f>IF(AI166&gt;0,SUM(AI$109:AI166),AY165+0.001)</f>
        <v>9.0189999999999895</v>
      </c>
      <c r="AZ166" s="1947">
        <f>IF(AJ166&gt;0,SUM(AJ$109:AJ166),AZ165+0.001)</f>
        <v>5.039000000000013</v>
      </c>
      <c r="BA166" s="1947">
        <f>IF(AK166&gt;0,SUM(AK$109:AK166),BA165+0.001)</f>
        <v>5.8000000000000045E-2</v>
      </c>
      <c r="BB166" s="1947">
        <f>IF(AL166&gt;0,SUM(AL$109:AL166),BB165+0.001)</f>
        <v>1.035999999999996</v>
      </c>
      <c r="BC166" s="1947">
        <f>IF(AM166&gt;0,SUM(AM$109:AM166),BC165+0.001)</f>
        <v>5.8000000000000045E-2</v>
      </c>
      <c r="BD166" s="1947">
        <f>IF(AN166&gt;0,SUM(AN$109:AN166),BD165+0.001)</f>
        <v>5.8000000000000045E-2</v>
      </c>
      <c r="BE166" s="1947">
        <f>IF(AO166&gt;0,SUM(AO$109:AO166),BE165+0.001)</f>
        <v>5.8000000000000045E-2</v>
      </c>
      <c r="BF166" s="1947">
        <f>IF(AP166&gt;0,SUM(AP$109:AP166),BF165+0.001)</f>
        <v>5.8000000000000045E-2</v>
      </c>
      <c r="BG166" s="1947">
        <f>IF(AQ166&gt;0,SUM(AQ$109:AQ166),BG165+0.001)</f>
        <v>2.0389999999999957</v>
      </c>
      <c r="BH166" s="1947">
        <f>IF(AR166&gt;0,SUM(AR$109:AR166),BH165+0.001)</f>
        <v>5.8000000000000045E-2</v>
      </c>
      <c r="BI166" s="1947">
        <f>IF(AS166&gt;0,SUM(AS$109:AS166),BI165+0.001)</f>
        <v>1.0219999999999976</v>
      </c>
    </row>
    <row r="167" spans="1:61" ht="23.25" customHeight="1">
      <c r="F167" s="703"/>
      <c r="G167" s="1934"/>
      <c r="H167" s="1943"/>
      <c r="I167" s="1943"/>
      <c r="J167" s="1943"/>
      <c r="K167" s="1943"/>
      <c r="L167" s="1943"/>
      <c r="M167" s="1943"/>
      <c r="S167" s="427"/>
      <c r="T167" s="427"/>
      <c r="U167" s="748"/>
      <c r="V167" s="748"/>
      <c r="W167" s="748"/>
      <c r="X167" s="750">
        <f>IF(W167&gt;0,SUM(W$109:W167),X166+0.001)</f>
        <v>30.018000000000022</v>
      </c>
      <c r="Y167" s="751"/>
      <c r="Z167" s="751"/>
      <c r="AA167" s="751"/>
      <c r="AB167" s="753">
        <f>IF(AA167&gt;0,SUM(AA$109:AA167),AB166+0.001)</f>
        <v>3.0379999999999958</v>
      </c>
      <c r="AU167" s="1947">
        <f>IF(AE167&gt;0,SUM(AE$109:AE167),AU166+0.001)</f>
        <v>6.0200000000000067</v>
      </c>
      <c r="AV167" s="1947">
        <f>IF(AF167&gt;0,SUM(AF$109:AF167),AV166+0.001)</f>
        <v>5.0200000000000067</v>
      </c>
      <c r="AW167" s="1947">
        <f>IF(AG167&gt;0,SUM(AG$109:AG167),AW166+0.001)</f>
        <v>8.0199999999999889</v>
      </c>
      <c r="AX167" s="1947">
        <f>IF(AH167&gt;0,SUM(AH$109:AH167),AX166+0.001)</f>
        <v>8.0199999999999889</v>
      </c>
      <c r="AY167" s="1947">
        <f>IF(AI167&gt;0,SUM(AI$109:AI167),AY166+0.001)</f>
        <v>9.0199999999999889</v>
      </c>
      <c r="AZ167" s="1947">
        <f>IF(AJ167&gt;0,SUM(AJ$109:AJ167),AZ166+0.001)</f>
        <v>5.0400000000000134</v>
      </c>
      <c r="BA167" s="1947">
        <f>IF(AK167&gt;0,SUM(AK$109:AK167),BA166+0.001)</f>
        <v>5.9000000000000045E-2</v>
      </c>
      <c r="BB167" s="1947">
        <f>IF(AL167&gt;0,SUM(AL$109:AL167),BB166+0.001)</f>
        <v>1.0369999999999959</v>
      </c>
      <c r="BC167" s="1947">
        <f>IF(AM167&gt;0,SUM(AM$109:AM167),BC166+0.001)</f>
        <v>5.9000000000000045E-2</v>
      </c>
      <c r="BD167" s="1947">
        <f>IF(AN167&gt;0,SUM(AN$109:AN167),BD166+0.001)</f>
        <v>5.9000000000000045E-2</v>
      </c>
      <c r="BE167" s="1947">
        <f>IF(AO167&gt;0,SUM(AO$109:AO167),BE166+0.001)</f>
        <v>5.9000000000000045E-2</v>
      </c>
      <c r="BF167" s="1947">
        <f>IF(AP167&gt;0,SUM(AP$109:AP167),BF166+0.001)</f>
        <v>5.9000000000000045E-2</v>
      </c>
      <c r="BG167" s="1947">
        <f>IF(AQ167&gt;0,SUM(AQ$109:AQ167),BG166+0.001)</f>
        <v>2.0399999999999956</v>
      </c>
      <c r="BH167" s="1947">
        <f>IF(AR167&gt;0,SUM(AR$109:AR167),BH166+0.001)</f>
        <v>5.9000000000000045E-2</v>
      </c>
      <c r="BI167" s="1947">
        <f>IF(AS167&gt;0,SUM(AS$109:AS167),BI166+0.001)</f>
        <v>1.0229999999999975</v>
      </c>
    </row>
    <row r="168" spans="1:61" ht="23.25" customHeight="1">
      <c r="F168" s="703"/>
      <c r="G168" s="1934"/>
      <c r="H168" s="1943"/>
      <c r="I168" s="1943"/>
      <c r="J168" s="1943"/>
      <c r="K168" s="1943"/>
      <c r="L168" s="1943"/>
      <c r="M168" s="1943"/>
      <c r="S168" s="427"/>
      <c r="T168" s="427"/>
      <c r="U168" s="748"/>
      <c r="V168" s="748"/>
      <c r="W168" s="748"/>
      <c r="X168" s="750">
        <f>IF(W168&gt;0,SUM(W$109:W168),X167+0.001)</f>
        <v>30.019000000000023</v>
      </c>
      <c r="Y168" s="751"/>
      <c r="Z168" s="751"/>
      <c r="AA168" s="751"/>
      <c r="AB168" s="753">
        <f>IF(AA168&gt;0,SUM(AA$109:AA168),AB167+0.001)</f>
        <v>3.0389999999999957</v>
      </c>
      <c r="AU168" s="1947">
        <f>IF(AE168&gt;0,SUM(AE$109:AE168),AU167+0.001)</f>
        <v>6.021000000000007</v>
      </c>
      <c r="AV168" s="1947">
        <f>IF(AF168&gt;0,SUM(AF$109:AF168),AV167+0.001)</f>
        <v>5.021000000000007</v>
      </c>
      <c r="AW168" s="1947">
        <f>IF(AG168&gt;0,SUM(AG$109:AG168),AW167+0.001)</f>
        <v>8.0209999999999884</v>
      </c>
      <c r="AX168" s="1947">
        <f>IF(AH168&gt;0,SUM(AH$109:AH168),AX167+0.001)</f>
        <v>8.0209999999999884</v>
      </c>
      <c r="AY168" s="1947">
        <f>IF(AI168&gt;0,SUM(AI$109:AI168),AY167+0.001)</f>
        <v>9.0209999999999884</v>
      </c>
      <c r="AZ168" s="1947">
        <f>IF(AJ168&gt;0,SUM(AJ$109:AJ168),AZ167+0.001)</f>
        <v>5.0410000000000137</v>
      </c>
      <c r="BA168" s="1947">
        <f>IF(AK168&gt;0,SUM(AK$109:AK168),BA167+0.001)</f>
        <v>6.0000000000000046E-2</v>
      </c>
      <c r="BB168" s="1947">
        <f>IF(AL168&gt;0,SUM(AL$109:AL168),BB167+0.001)</f>
        <v>1.0379999999999958</v>
      </c>
      <c r="BC168" s="1947">
        <f>IF(AM168&gt;0,SUM(AM$109:AM168),BC167+0.001)</f>
        <v>6.0000000000000046E-2</v>
      </c>
      <c r="BD168" s="1947">
        <f>IF(AN168&gt;0,SUM(AN$109:AN168),BD167+0.001)</f>
        <v>6.0000000000000046E-2</v>
      </c>
      <c r="BE168" s="1947">
        <f>IF(AO168&gt;0,SUM(AO$109:AO168),BE167+0.001)</f>
        <v>6.0000000000000046E-2</v>
      </c>
      <c r="BF168" s="1947">
        <f>IF(AP168&gt;0,SUM(AP$109:AP168),BF167+0.001)</f>
        <v>6.0000000000000046E-2</v>
      </c>
      <c r="BG168" s="1947">
        <f>IF(AQ168&gt;0,SUM(AQ$109:AQ168),BG167+0.001)</f>
        <v>2.0409999999999955</v>
      </c>
      <c r="BH168" s="1947">
        <f>IF(AR168&gt;0,SUM(AR$109:AR168),BH167+0.001)</f>
        <v>6.0000000000000046E-2</v>
      </c>
      <c r="BI168" s="1947">
        <f>IF(AS168&gt;0,SUM(AS$109:AS168),BI167+0.001)</f>
        <v>1.0239999999999974</v>
      </c>
    </row>
    <row r="169" spans="1:61" ht="23.25" customHeight="1">
      <c r="A169" s="1215" t="str">
        <f>IF(X!DN35=0," ",X!DN35)</f>
        <v>กลยุทธ์ ที่ 3   ระดมทรัพยากรเพื่อการศึกษา</v>
      </c>
      <c r="F169" s="703"/>
      <c r="G169" s="1934"/>
      <c r="H169" s="1943"/>
      <c r="I169" s="1943"/>
      <c r="J169" s="1943"/>
      <c r="K169" s="1943"/>
      <c r="L169" s="1943"/>
      <c r="M169" s="1943"/>
      <c r="S169" s="427"/>
      <c r="T169" s="427"/>
      <c r="U169" s="748"/>
      <c r="V169" s="748"/>
      <c r="W169" s="748"/>
      <c r="X169" s="750">
        <f>IF(W169&gt;0,SUM(W$109:W169),X168+0.001)</f>
        <v>30.020000000000024</v>
      </c>
      <c r="Y169" s="751"/>
      <c r="Z169" s="751"/>
      <c r="AA169" s="751"/>
      <c r="AB169" s="753">
        <f>IF(AA169&gt;0,SUM(AA$109:AA169),AB168+0.001)</f>
        <v>3.0399999999999956</v>
      </c>
      <c r="AU169" s="1947">
        <f>IF(AE169&gt;0,SUM(AE$109:AE169),AU168+0.001)</f>
        <v>6.0220000000000073</v>
      </c>
      <c r="AV169" s="1947">
        <f>IF(AF169&gt;0,SUM(AF$109:AF169),AV168+0.001)</f>
        <v>5.0220000000000073</v>
      </c>
      <c r="AW169" s="1947">
        <f>IF(AG169&gt;0,SUM(AG$109:AG169),AW168+0.001)</f>
        <v>8.0219999999999878</v>
      </c>
      <c r="AX169" s="1947">
        <f>IF(AH169&gt;0,SUM(AH$109:AH169),AX168+0.001)</f>
        <v>8.0219999999999878</v>
      </c>
      <c r="AY169" s="1947">
        <f>IF(AI169&gt;0,SUM(AI$109:AI169),AY168+0.001)</f>
        <v>9.0219999999999878</v>
      </c>
      <c r="AZ169" s="1947">
        <f>IF(AJ169&gt;0,SUM(AJ$109:AJ169),AZ168+0.001)</f>
        <v>5.042000000000014</v>
      </c>
      <c r="BA169" s="1947">
        <f>IF(AK169&gt;0,SUM(AK$109:AK169),BA168+0.001)</f>
        <v>6.1000000000000047E-2</v>
      </c>
      <c r="BB169" s="1947">
        <f>IF(AL169&gt;0,SUM(AL$109:AL169),BB168+0.001)</f>
        <v>1.0389999999999957</v>
      </c>
      <c r="BC169" s="1947">
        <f>IF(AM169&gt;0,SUM(AM$109:AM169),BC168+0.001)</f>
        <v>6.1000000000000047E-2</v>
      </c>
      <c r="BD169" s="1947">
        <f>IF(AN169&gt;0,SUM(AN$109:AN169),BD168+0.001)</f>
        <v>6.1000000000000047E-2</v>
      </c>
      <c r="BE169" s="1947">
        <f>IF(AO169&gt;0,SUM(AO$109:AO169),BE168+0.001)</f>
        <v>6.1000000000000047E-2</v>
      </c>
      <c r="BF169" s="1947">
        <f>IF(AP169&gt;0,SUM(AP$109:AP169),BF168+0.001)</f>
        <v>6.1000000000000047E-2</v>
      </c>
      <c r="BG169" s="1947">
        <f>IF(AQ169&gt;0,SUM(AQ$109:AQ169),BG168+0.001)</f>
        <v>2.0419999999999954</v>
      </c>
      <c r="BH169" s="1947">
        <f>IF(AR169&gt;0,SUM(AR$109:AR169),BH168+0.001)</f>
        <v>6.1000000000000047E-2</v>
      </c>
      <c r="BI169" s="1947">
        <f>IF(AS169&gt;0,SUM(AS$109:AS169),BI168+0.001)</f>
        <v>1.0249999999999972</v>
      </c>
    </row>
    <row r="170" spans="1:61" ht="23.25" customHeight="1">
      <c r="B170" s="1233"/>
      <c r="F170" s="703"/>
      <c r="G170" s="1934"/>
      <c r="H170" s="1943"/>
      <c r="I170" s="1943"/>
      <c r="J170" s="1943"/>
      <c r="K170" s="1943"/>
      <c r="L170" s="1943"/>
      <c r="M170" s="1943"/>
      <c r="S170" s="427"/>
      <c r="T170" s="427"/>
      <c r="U170" s="748"/>
      <c r="V170" s="748"/>
      <c r="W170" s="748"/>
      <c r="X170" s="750">
        <f>IF(W170&gt;0,SUM(W$109:W170),X169+0.001)</f>
        <v>30.021000000000026</v>
      </c>
      <c r="Y170" s="751"/>
      <c r="Z170" s="751"/>
      <c r="AA170" s="751"/>
      <c r="AB170" s="753">
        <f>IF(AA170&gt;0,SUM(AA$109:AA170),AB169+0.001)</f>
        <v>3.0409999999999955</v>
      </c>
      <c r="AU170" s="1947">
        <f>IF(AE170&gt;0,SUM(AE$109:AE170),AU169+0.001)</f>
        <v>6.0230000000000077</v>
      </c>
      <c r="AV170" s="1947">
        <f>IF(AF170&gt;0,SUM(AF$109:AF170),AV169+0.001)</f>
        <v>5.0230000000000077</v>
      </c>
      <c r="AW170" s="1947">
        <f>IF(AG170&gt;0,SUM(AG$109:AG170),AW169+0.001)</f>
        <v>8.0229999999999873</v>
      </c>
      <c r="AX170" s="1947">
        <f>IF(AH170&gt;0,SUM(AH$109:AH170),AX169+0.001)</f>
        <v>8.0229999999999873</v>
      </c>
      <c r="AY170" s="1947">
        <f>IF(AI170&gt;0,SUM(AI$109:AI170),AY169+0.001)</f>
        <v>9.0229999999999873</v>
      </c>
      <c r="AZ170" s="1947">
        <f>IF(AJ170&gt;0,SUM(AJ$109:AJ170),AZ169+0.001)</f>
        <v>5.0430000000000144</v>
      </c>
      <c r="BA170" s="1947">
        <f>IF(AK170&gt;0,SUM(AK$109:AK170),BA169+0.001)</f>
        <v>6.2000000000000048E-2</v>
      </c>
      <c r="BB170" s="1947">
        <f>IF(AL170&gt;0,SUM(AL$109:AL170),BB169+0.001)</f>
        <v>1.0399999999999956</v>
      </c>
      <c r="BC170" s="1947">
        <f>IF(AM170&gt;0,SUM(AM$109:AM170),BC169+0.001)</f>
        <v>6.2000000000000048E-2</v>
      </c>
      <c r="BD170" s="1947">
        <f>IF(AN170&gt;0,SUM(AN$109:AN170),BD169+0.001)</f>
        <v>6.2000000000000048E-2</v>
      </c>
      <c r="BE170" s="1947">
        <f>IF(AO170&gt;0,SUM(AO$109:AO170),BE169+0.001)</f>
        <v>6.2000000000000048E-2</v>
      </c>
      <c r="BF170" s="1947">
        <f>IF(AP170&gt;0,SUM(AP$109:AP170),BF169+0.001)</f>
        <v>6.2000000000000048E-2</v>
      </c>
      <c r="BG170" s="1947">
        <f>IF(AQ170&gt;0,SUM(AQ$109:AQ170),BG169+0.001)</f>
        <v>2.0429999999999953</v>
      </c>
      <c r="BH170" s="1947">
        <f>IF(AR170&gt;0,SUM(AR$109:AR170),BH169+0.001)</f>
        <v>6.2000000000000048E-2</v>
      </c>
      <c r="BI170" s="1947">
        <f>IF(AS170&gt;0,SUM(AS$109:AS170),BI169+0.001)</f>
        <v>1.0259999999999971</v>
      </c>
    </row>
    <row r="171" spans="1:61" ht="23.25" customHeight="1">
      <c r="A171" s="1268"/>
      <c r="B171" s="1242"/>
      <c r="C171" s="1929"/>
      <c r="D171" s="1929" t="s">
        <v>1244</v>
      </c>
      <c r="E171" s="1242" t="s">
        <v>1250</v>
      </c>
      <c r="F171" s="703"/>
      <c r="G171" s="1934"/>
      <c r="H171" s="1943"/>
      <c r="I171" s="1943"/>
      <c r="J171" s="1943"/>
      <c r="K171" s="1943"/>
      <c r="L171" s="1943"/>
      <c r="M171" s="1943"/>
      <c r="S171" s="427"/>
      <c r="T171" s="427"/>
      <c r="U171" s="748"/>
      <c r="V171" s="748"/>
      <c r="W171" s="748"/>
      <c r="X171" s="750">
        <f>IF(W171&gt;0,SUM(W$109:W171),X170+0.001)</f>
        <v>30.022000000000027</v>
      </c>
      <c r="Y171" s="751"/>
      <c r="Z171" s="751"/>
      <c r="AA171" s="751"/>
      <c r="AB171" s="753">
        <f>IF(AA171&gt;0,SUM(AA$109:AA171),AB170+0.001)</f>
        <v>3.0419999999999954</v>
      </c>
      <c r="AU171" s="1947">
        <f>IF(AE171&gt;0,SUM(AE$109:AE171),AU170+0.001)</f>
        <v>6.024000000000008</v>
      </c>
      <c r="AV171" s="1947">
        <f>IF(AF171&gt;0,SUM(AF$109:AF171),AV170+0.001)</f>
        <v>5.024000000000008</v>
      </c>
      <c r="AW171" s="1947">
        <f>IF(AG171&gt;0,SUM(AG$109:AG171),AW170+0.001)</f>
        <v>8.0239999999999867</v>
      </c>
      <c r="AX171" s="1947">
        <f>IF(AH171&gt;0,SUM(AH$109:AH171),AX170+0.001)</f>
        <v>8.0239999999999867</v>
      </c>
      <c r="AY171" s="1947">
        <f>IF(AI171&gt;0,SUM(AI$109:AI171),AY170+0.001)</f>
        <v>9.0239999999999867</v>
      </c>
      <c r="AZ171" s="1947">
        <f>IF(AJ171&gt;0,SUM(AJ$109:AJ171),AZ170+0.001)</f>
        <v>5.0440000000000147</v>
      </c>
      <c r="BA171" s="1947">
        <f>IF(AK171&gt;0,SUM(AK$109:AK171),BA170+0.001)</f>
        <v>6.3000000000000042E-2</v>
      </c>
      <c r="BB171" s="1947">
        <f>IF(AL171&gt;0,SUM(AL$109:AL171),BB170+0.001)</f>
        <v>1.0409999999999955</v>
      </c>
      <c r="BC171" s="1947">
        <f>IF(AM171&gt;0,SUM(AM$109:AM171),BC170+0.001)</f>
        <v>6.3000000000000042E-2</v>
      </c>
      <c r="BD171" s="1947">
        <f>IF(AN171&gt;0,SUM(AN$109:AN171),BD170+0.001)</f>
        <v>6.3000000000000042E-2</v>
      </c>
      <c r="BE171" s="1947">
        <f>IF(AO171&gt;0,SUM(AO$109:AO171),BE170+0.001)</f>
        <v>6.3000000000000042E-2</v>
      </c>
      <c r="BF171" s="1947">
        <f>IF(AP171&gt;0,SUM(AP$109:AP171),BF170+0.001)</f>
        <v>6.3000000000000042E-2</v>
      </c>
      <c r="BG171" s="1947">
        <f>IF(AQ171&gt;0,SUM(AQ$109:AQ171),BG170+0.001)</f>
        <v>2.0439999999999952</v>
      </c>
      <c r="BH171" s="1947">
        <f>IF(AR171&gt;0,SUM(AR$109:AR171),BH170+0.001)</f>
        <v>6.3000000000000042E-2</v>
      </c>
      <c r="BI171" s="1947">
        <f>IF(AS171&gt;0,SUM(AS$109:AS171),BI170+0.001)</f>
        <v>1.026999999999997</v>
      </c>
    </row>
    <row r="172" spans="1:61" ht="23.25" customHeight="1">
      <c r="A172" s="1270" t="s">
        <v>1251</v>
      </c>
      <c r="B172" s="1360" t="s">
        <v>299</v>
      </c>
      <c r="C172" s="1964" t="s">
        <v>1243</v>
      </c>
      <c r="D172" s="1964" t="s">
        <v>300</v>
      </c>
      <c r="E172" s="1360" t="s">
        <v>1887</v>
      </c>
      <c r="F172" s="703"/>
      <c r="G172" s="1934"/>
      <c r="H172" s="1943"/>
      <c r="I172" s="1943"/>
      <c r="J172" s="1943"/>
      <c r="K172" s="1943"/>
      <c r="L172" s="1943"/>
      <c r="M172" s="1943"/>
      <c r="S172" s="427"/>
      <c r="T172" s="427"/>
      <c r="U172" s="748"/>
      <c r="V172" s="748"/>
      <c r="W172" s="748"/>
      <c r="X172" s="750">
        <f>IF(W172&gt;0,SUM(W$109:W172),X171+0.001)</f>
        <v>30.023000000000028</v>
      </c>
      <c r="Y172" s="751"/>
      <c r="Z172" s="751"/>
      <c r="AA172" s="751"/>
      <c r="AB172" s="753">
        <f>IF(AA172&gt;0,SUM(AA$109:AA172),AB171+0.001)</f>
        <v>3.0429999999999953</v>
      </c>
      <c r="AU172" s="1947">
        <f>IF(AE172&gt;0,SUM(AE$109:AE172),AU171+0.001)</f>
        <v>6.0250000000000083</v>
      </c>
      <c r="AV172" s="1947">
        <f>IF(AF172&gt;0,SUM(AF$109:AF172),AV171+0.001)</f>
        <v>5.0250000000000083</v>
      </c>
      <c r="AW172" s="1947">
        <f>IF(AG172&gt;0,SUM(AG$109:AG172),AW171+0.001)</f>
        <v>8.0249999999999861</v>
      </c>
      <c r="AX172" s="1947">
        <f>IF(AH172&gt;0,SUM(AH$109:AH172),AX171+0.001)</f>
        <v>8.0249999999999861</v>
      </c>
      <c r="AY172" s="1947">
        <f>IF(AI172&gt;0,SUM(AI$109:AI172),AY171+0.001)</f>
        <v>9.0249999999999861</v>
      </c>
      <c r="AZ172" s="1947">
        <f>IF(AJ172&gt;0,SUM(AJ$109:AJ172),AZ171+0.001)</f>
        <v>5.045000000000015</v>
      </c>
      <c r="BA172" s="1947">
        <f>IF(AK172&gt;0,SUM(AK$109:AK172),BA171+0.001)</f>
        <v>6.4000000000000043E-2</v>
      </c>
      <c r="BB172" s="1947">
        <f>IF(AL172&gt;0,SUM(AL$109:AL172),BB171+0.001)</f>
        <v>1.0419999999999954</v>
      </c>
      <c r="BC172" s="1947">
        <f>IF(AM172&gt;0,SUM(AM$109:AM172),BC171+0.001)</f>
        <v>6.4000000000000043E-2</v>
      </c>
      <c r="BD172" s="1947">
        <f>IF(AN172&gt;0,SUM(AN$109:AN172),BD171+0.001)</f>
        <v>6.4000000000000043E-2</v>
      </c>
      <c r="BE172" s="1947">
        <f>IF(AO172&gt;0,SUM(AO$109:AO172),BE171+0.001)</f>
        <v>6.4000000000000043E-2</v>
      </c>
      <c r="BF172" s="1947">
        <f>IF(AP172&gt;0,SUM(AP$109:AP172),BF171+0.001)</f>
        <v>6.4000000000000043E-2</v>
      </c>
      <c r="BG172" s="1947">
        <f>IF(AQ172&gt;0,SUM(AQ$109:AQ172),BG171+0.001)</f>
        <v>2.044999999999995</v>
      </c>
      <c r="BH172" s="1947">
        <f>IF(AR172&gt;0,SUM(AR$109:AR172),BH171+0.001)</f>
        <v>6.4000000000000043E-2</v>
      </c>
      <c r="BI172" s="1947">
        <f>IF(AS172&gt;0,SUM(AS$109:AS172),BI171+0.001)</f>
        <v>1.0279999999999969</v>
      </c>
    </row>
    <row r="173" spans="1:61" ht="23.25" customHeight="1">
      <c r="A173" s="1278"/>
      <c r="B173" s="1247"/>
      <c r="C173" s="1930"/>
      <c r="D173" s="1930" t="s">
        <v>891</v>
      </c>
      <c r="E173" s="1247" t="s">
        <v>301</v>
      </c>
      <c r="F173" s="703"/>
      <c r="G173" s="1934"/>
      <c r="H173" s="1943"/>
      <c r="I173" s="1943"/>
      <c r="J173" s="1943"/>
      <c r="K173" s="1943"/>
      <c r="L173" s="1943"/>
      <c r="M173" s="1943"/>
      <c r="S173" s="427"/>
      <c r="T173" s="427"/>
      <c r="U173" s="748"/>
      <c r="V173" s="748"/>
      <c r="W173" s="748"/>
      <c r="X173" s="750">
        <f>IF(W173&gt;0,SUM(W$109:W173),X172+0.001)</f>
        <v>30.024000000000029</v>
      </c>
      <c r="Y173" s="751"/>
      <c r="Z173" s="751"/>
      <c r="AA173" s="751"/>
      <c r="AB173" s="753">
        <f>IF(AA173&gt;0,SUM(AA$109:AA173),AB172+0.001)</f>
        <v>3.0439999999999952</v>
      </c>
      <c r="AU173" s="1947">
        <f>IF(AE173&gt;0,SUM(AE$109:AE173),AU172+0.001)</f>
        <v>6.0260000000000087</v>
      </c>
      <c r="AV173" s="1947">
        <f>IF(AF173&gt;0,SUM(AF$109:AF173),AV172+0.001)</f>
        <v>5.0260000000000087</v>
      </c>
      <c r="AW173" s="1947">
        <f>IF(AG173&gt;0,SUM(AG$109:AG173),AW172+0.001)</f>
        <v>8.0259999999999856</v>
      </c>
      <c r="AX173" s="1947">
        <f>IF(AH173&gt;0,SUM(AH$109:AH173),AX172+0.001)</f>
        <v>8.0259999999999856</v>
      </c>
      <c r="AY173" s="1947">
        <f>IF(AI173&gt;0,SUM(AI$109:AI173),AY172+0.001)</f>
        <v>9.0259999999999856</v>
      </c>
      <c r="AZ173" s="1947">
        <f>IF(AJ173&gt;0,SUM(AJ$109:AJ173),AZ172+0.001)</f>
        <v>5.0460000000000154</v>
      </c>
      <c r="BA173" s="1947">
        <f>IF(AK173&gt;0,SUM(AK$109:AK173),BA172+0.001)</f>
        <v>6.5000000000000044E-2</v>
      </c>
      <c r="BB173" s="1947">
        <f>IF(AL173&gt;0,SUM(AL$109:AL173),BB172+0.001)</f>
        <v>1.0429999999999953</v>
      </c>
      <c r="BC173" s="1947">
        <f>IF(AM173&gt;0,SUM(AM$109:AM173),BC172+0.001)</f>
        <v>6.5000000000000044E-2</v>
      </c>
      <c r="BD173" s="1947">
        <f>IF(AN173&gt;0,SUM(AN$109:AN173),BD172+0.001)</f>
        <v>6.5000000000000044E-2</v>
      </c>
      <c r="BE173" s="1947">
        <f>IF(AO173&gt;0,SUM(AO$109:AO173),BE172+0.001)</f>
        <v>6.5000000000000044E-2</v>
      </c>
      <c r="BF173" s="1947">
        <f>IF(AP173&gt;0,SUM(AP$109:AP173),BF172+0.001)</f>
        <v>6.5000000000000044E-2</v>
      </c>
      <c r="BG173" s="1947">
        <f>IF(AQ173&gt;0,SUM(AQ$109:AQ173),BG172+0.001)</f>
        <v>2.0459999999999949</v>
      </c>
      <c r="BH173" s="1947">
        <f>IF(AR173&gt;0,SUM(AR$109:AR173),BH172+0.001)</f>
        <v>6.5000000000000044E-2</v>
      </c>
      <c r="BI173" s="1947">
        <f>IF(AS173&gt;0,SUM(AS$109:AS173),BI172+0.001)</f>
        <v>1.0289999999999968</v>
      </c>
    </row>
    <row r="174" spans="1:61" ht="23.25" customHeight="1">
      <c r="A174" s="1965">
        <f>IF(X!DM11=0," ",X!DM11)</f>
        <v>1</v>
      </c>
      <c r="B174" s="1971" t="str">
        <f>IF(X!DN11=0," ",X!DN11)</f>
        <v>โครงการแนะแนวและระบบดูแล</v>
      </c>
      <c r="C174" s="1971" t="str">
        <f>IF(X!DO11=0," ",X!DO11)</f>
        <v>ติดตามดูแลนักเรียนให้จบการ</v>
      </c>
      <c r="D174" s="1971" t="str">
        <f>IF(X!DP11=0," ",X!DP11)</f>
        <v>ร้อยละ 85</v>
      </c>
      <c r="E174" s="1966" t="str">
        <f>IF(H174=0," ",O174)</f>
        <v>กลยุทธ์ สพฐ.</v>
      </c>
      <c r="F174" s="703"/>
      <c r="G174" s="1934"/>
      <c r="H174" s="716">
        <f>X!DQ11</f>
        <v>301</v>
      </c>
      <c r="I174" s="716">
        <f>X!DR11</f>
        <v>9</v>
      </c>
      <c r="J174" s="716">
        <f>X!DS11</f>
        <v>10</v>
      </c>
      <c r="K174" s="716">
        <f>X!DT11</f>
        <v>11</v>
      </c>
      <c r="L174" s="716">
        <f>X!DU11</f>
        <v>13</v>
      </c>
      <c r="M174" s="716">
        <f>X!DV11</f>
        <v>0</v>
      </c>
      <c r="N174" s="187">
        <f>INT(H174/10)*10</f>
        <v>300</v>
      </c>
      <c r="O174" s="187" t="str">
        <f>IF(N174=0," ",LOOKUP(N174,H$101:H$105,I$101:I$105))</f>
        <v>กลยุทธ์ สพฐ.</v>
      </c>
      <c r="P174" s="187" t="str">
        <f>IF(M174&gt;0,I174&amp;","&amp;J174&amp;","&amp;K174&amp;","&amp;L174&amp;","&amp;M174,IF(L174&gt;0,I174&amp;","&amp;J174&amp;","&amp;K174&amp;","&amp;L174,IF(K174&gt;0,I174&amp;","&amp;J174&amp;","&amp;K174,IF(J174&gt;0,I174&amp;","&amp;J174,IF(I174&gt;0,I174," ")))))</f>
        <v>9,10,11,13</v>
      </c>
      <c r="Q174" s="187">
        <f>H174-N174</f>
        <v>1</v>
      </c>
      <c r="R174" s="187" t="str">
        <f>IF(N174=0," ",IF(N174=100,"ข้อที่ "&amp;P174,"ข้อที่ "&amp;Q174))</f>
        <v>ข้อที่ 1</v>
      </c>
      <c r="S174" s="742" t="str">
        <f>IF(X!DX11=0,0,X!DX11)</f>
        <v>ทุกหน่วยงานในโรงเรียนให้การสนับสนุนในการดำเนินงาน</v>
      </c>
      <c r="T174" s="742">
        <f>IF(X!DY11=0,0,X!DY11)</f>
        <v>0</v>
      </c>
      <c r="U174" s="748">
        <f>IF(W174&gt;0,1,0)</f>
        <v>1</v>
      </c>
      <c r="V174" s="748">
        <f>IF(U174&gt;0,SUM(U$109:U174),0)</f>
        <v>11</v>
      </c>
      <c r="W174" s="748">
        <f>IF(S174&lt;&gt;0,1,0)</f>
        <v>1</v>
      </c>
      <c r="X174" s="750">
        <f>IF(W174&gt;0,SUM(W$109:W174),X173+0.001)</f>
        <v>31</v>
      </c>
      <c r="Y174" s="751">
        <f>IF(AA174&gt;0,1,0)</f>
        <v>0</v>
      </c>
      <c r="Z174" s="751">
        <f>IF(Y174&gt;0,SUM(Y$109:Y174),0)</f>
        <v>0</v>
      </c>
      <c r="AA174" s="751">
        <f>IF(T174&lt;&gt;0,1,0)</f>
        <v>0</v>
      </c>
      <c r="AB174" s="753">
        <f>IF(AA174&gt;0,SUM(AA$109:AA174),AB173+0.001)</f>
        <v>3.044999999999995</v>
      </c>
      <c r="AD174" s="28" t="str">
        <f>IF(H174=0,0,B174&amp;B175&amp;B176)</f>
        <v xml:space="preserve">โครงการแนะแนวและระบบดูแลช่วยเหลือนักเรียน </v>
      </c>
      <c r="AE174" s="28">
        <f t="shared" ref="AE174:AS174" si="17">IF($H174=0,0,IF(OR($I174=AE$108,OR($J174=AE$108,OR($K174=AE$108,OR($L174=AE$108,$M174=AE$108)))),1,0))</f>
        <v>0</v>
      </c>
      <c r="AF174" s="28">
        <f t="shared" si="17"/>
        <v>0</v>
      </c>
      <c r="AG174" s="28">
        <f t="shared" si="17"/>
        <v>0</v>
      </c>
      <c r="AH174" s="28">
        <f t="shared" si="17"/>
        <v>0</v>
      </c>
      <c r="AI174" s="28">
        <f t="shared" si="17"/>
        <v>0</v>
      </c>
      <c r="AJ174" s="28">
        <f t="shared" si="17"/>
        <v>0</v>
      </c>
      <c r="AK174" s="28">
        <f t="shared" si="17"/>
        <v>0</v>
      </c>
      <c r="AL174" s="28">
        <f t="shared" si="17"/>
        <v>0</v>
      </c>
      <c r="AM174" s="28">
        <f t="shared" si="17"/>
        <v>1</v>
      </c>
      <c r="AN174" s="28">
        <f t="shared" si="17"/>
        <v>1</v>
      </c>
      <c r="AO174" s="28">
        <f t="shared" si="17"/>
        <v>1</v>
      </c>
      <c r="AP174" s="28">
        <f t="shared" si="17"/>
        <v>0</v>
      </c>
      <c r="AQ174" s="28">
        <f t="shared" si="17"/>
        <v>1</v>
      </c>
      <c r="AR174" s="28">
        <f t="shared" si="17"/>
        <v>0</v>
      </c>
      <c r="AS174" s="28">
        <f t="shared" si="17"/>
        <v>0</v>
      </c>
      <c r="AU174" s="1947">
        <f>IF(AE174&gt;0,SUM(AE$109:AE174),AU173+0.001)</f>
        <v>6.027000000000009</v>
      </c>
      <c r="AV174" s="1947">
        <f>IF(AF174&gt;0,SUM(AF$109:AF174),AV173+0.001)</f>
        <v>5.027000000000009</v>
      </c>
      <c r="AW174" s="1947">
        <f>IF(AG174&gt;0,SUM(AG$109:AG174),AW173+0.001)</f>
        <v>8.026999999999985</v>
      </c>
      <c r="AX174" s="1947">
        <f>IF(AH174&gt;0,SUM(AH$109:AH174),AX173+0.001)</f>
        <v>8.026999999999985</v>
      </c>
      <c r="AY174" s="1947">
        <f>IF(AI174&gt;0,SUM(AI$109:AI174),AY173+0.001)</f>
        <v>9.026999999999985</v>
      </c>
      <c r="AZ174" s="1947">
        <f>IF(AJ174&gt;0,SUM(AJ$109:AJ174),AZ173+0.001)</f>
        <v>5.0470000000000157</v>
      </c>
      <c r="BA174" s="1947">
        <f>IF(AK174&gt;0,SUM(AK$109:AK174),BA173+0.001)</f>
        <v>6.6000000000000045E-2</v>
      </c>
      <c r="BB174" s="1947">
        <f>IF(AL174&gt;0,SUM(AL$109:AL174),BB173+0.001)</f>
        <v>1.0439999999999952</v>
      </c>
      <c r="BC174" s="1947">
        <f>IF(AM174&gt;0,SUM(AM$109:AM174),BC173+0.001)</f>
        <v>1</v>
      </c>
      <c r="BD174" s="1947">
        <f>IF(AN174&gt;0,SUM(AN$109:AN174),BD173+0.001)</f>
        <v>1</v>
      </c>
      <c r="BE174" s="1947">
        <f>IF(AO174&gt;0,SUM(AO$109:AO174),BE173+0.001)</f>
        <v>1</v>
      </c>
      <c r="BF174" s="1947">
        <f>IF(AP174&gt;0,SUM(AP$109:AP174),BF173+0.001)</f>
        <v>6.6000000000000045E-2</v>
      </c>
      <c r="BG174" s="1947">
        <f>IF(AQ174&gt;0,SUM(AQ$109:AQ174),BG173+0.001)</f>
        <v>3</v>
      </c>
      <c r="BH174" s="1947">
        <f>IF(AR174&gt;0,SUM(AR$109:AR174),BH173+0.001)</f>
        <v>6.6000000000000045E-2</v>
      </c>
      <c r="BI174" s="1947">
        <f>IF(AS174&gt;0,SUM(AS$109:AS174),BI173+0.001)</f>
        <v>1.0299999999999967</v>
      </c>
    </row>
    <row r="175" spans="1:61" ht="23.25" customHeight="1">
      <c r="A175" s="1968" t="str">
        <f>IF(X!DM12=0," ",X!DM12)</f>
        <v xml:space="preserve"> </v>
      </c>
      <c r="B175" s="1972" t="str">
        <f>IF(X!DN12=0," ",X!DN12)</f>
        <v>ช่วยเหลือนักเรียน</v>
      </c>
      <c r="C175" s="1972" t="str">
        <f>IF(X!DO12=0," ",X!DO12)</f>
        <v>ศึกษาภาคบังคับ</v>
      </c>
      <c r="D175" s="1972" t="str">
        <f>IF(X!DP12=0," ",X!DP12)</f>
        <v xml:space="preserve"> </v>
      </c>
      <c r="E175" s="1227" t="str">
        <f>IF(H174=0," ",R174)</f>
        <v>ข้อที่ 1</v>
      </c>
      <c r="F175" s="703"/>
      <c r="G175" s="1934"/>
      <c r="H175" s="716"/>
      <c r="I175" s="716"/>
      <c r="J175" s="716"/>
      <c r="K175" s="716"/>
      <c r="L175" s="716"/>
      <c r="M175" s="716"/>
      <c r="N175" s="187"/>
      <c r="O175" s="187"/>
      <c r="P175" s="187"/>
      <c r="Q175" s="187"/>
      <c r="R175" s="187"/>
      <c r="S175" s="742">
        <f>IF(X!DX12=0,0,X!DX12)</f>
        <v>0</v>
      </c>
      <c r="T175" s="742">
        <f>IF(X!DY12=0,0,X!DY12)</f>
        <v>0</v>
      </c>
      <c r="U175" s="748">
        <v>0</v>
      </c>
      <c r="V175" s="748">
        <f>IF(U175&gt;0,SUM(U$109:U175),0)</f>
        <v>0</v>
      </c>
      <c r="W175" s="748">
        <f>IF(S174&lt;&gt;0,1,0)</f>
        <v>1</v>
      </c>
      <c r="X175" s="750">
        <f>IF(W175&gt;0,SUM(W$109:W175),X174+0.001)</f>
        <v>32</v>
      </c>
      <c r="Y175" s="751">
        <v>0</v>
      </c>
      <c r="Z175" s="751">
        <f>IF(Y175&gt;0,SUM(Y$109:Y175),0)</f>
        <v>0</v>
      </c>
      <c r="AA175" s="751">
        <f>IF(T174&lt;&gt;0,1,0)</f>
        <v>0</v>
      </c>
      <c r="AB175" s="753">
        <f>IF(AA175&gt;0,SUM(AA$109:AA175),AB174+0.001)</f>
        <v>3.0459999999999949</v>
      </c>
      <c r="AU175" s="1947">
        <f>IF(AE175&gt;0,SUM(AE$109:AE175),AU174+0.001)</f>
        <v>6.0280000000000094</v>
      </c>
      <c r="AV175" s="1947">
        <f>IF(AF175&gt;0,SUM(AF$109:AF175),AV174+0.001)</f>
        <v>5.0280000000000094</v>
      </c>
      <c r="AW175" s="1947">
        <f>IF(AG175&gt;0,SUM(AG$109:AG175),AW174+0.001)</f>
        <v>8.0279999999999845</v>
      </c>
      <c r="AX175" s="1947">
        <f>IF(AH175&gt;0,SUM(AH$109:AH175),AX174+0.001)</f>
        <v>8.0279999999999845</v>
      </c>
      <c r="AY175" s="1947">
        <f>IF(AI175&gt;0,SUM(AI$109:AI175),AY174+0.001)</f>
        <v>9.0279999999999845</v>
      </c>
      <c r="AZ175" s="1947">
        <f>IF(AJ175&gt;0,SUM(AJ$109:AJ175),AZ174+0.001)</f>
        <v>5.048000000000016</v>
      </c>
      <c r="BA175" s="1947">
        <f>IF(AK175&gt;0,SUM(AK$109:AK175),BA174+0.001)</f>
        <v>6.7000000000000046E-2</v>
      </c>
      <c r="BB175" s="1947">
        <f>IF(AL175&gt;0,SUM(AL$109:AL175),BB174+0.001)</f>
        <v>1.044999999999995</v>
      </c>
      <c r="BC175" s="1947">
        <f>IF(AM175&gt;0,SUM(AM$109:AM175),BC174+0.001)</f>
        <v>1.0009999999999999</v>
      </c>
      <c r="BD175" s="1947">
        <f>IF(AN175&gt;0,SUM(AN$109:AN175),BD174+0.001)</f>
        <v>1.0009999999999999</v>
      </c>
      <c r="BE175" s="1947">
        <f>IF(AO175&gt;0,SUM(AO$109:AO175),BE174+0.001)</f>
        <v>1.0009999999999999</v>
      </c>
      <c r="BF175" s="1947">
        <f>IF(AP175&gt;0,SUM(AP$109:AP175),BF174+0.001)</f>
        <v>6.7000000000000046E-2</v>
      </c>
      <c r="BG175" s="1947">
        <f>IF(AQ175&gt;0,SUM(AQ$109:AQ175),BG174+0.001)</f>
        <v>3.0009999999999999</v>
      </c>
      <c r="BH175" s="1947">
        <f>IF(AR175&gt;0,SUM(AR$109:AR175),BH174+0.001)</f>
        <v>6.7000000000000046E-2</v>
      </c>
      <c r="BI175" s="1947">
        <f>IF(AS175&gt;0,SUM(AS$109:AS175),BI174+0.001)</f>
        <v>1.0309999999999966</v>
      </c>
    </row>
    <row r="176" spans="1:61" ht="23.25" customHeight="1">
      <c r="A176" s="1968" t="str">
        <f>IF(X!DM13=0," ",X!DM13)</f>
        <v xml:space="preserve"> </v>
      </c>
      <c r="B176" s="1972" t="str">
        <f>IF(X!DN13=0," ",X!DN13)</f>
        <v xml:space="preserve"> </v>
      </c>
      <c r="C176" s="1972" t="str">
        <f>IF(X!DO13=0," ",X!DO13)</f>
        <v xml:space="preserve"> </v>
      </c>
      <c r="D176" s="1972" t="str">
        <f>IF(X!DP13=0," ",X!DP13)</f>
        <v xml:space="preserve"> </v>
      </c>
      <c r="E176" s="1227" t="s">
        <v>2123</v>
      </c>
      <c r="F176" s="703"/>
      <c r="G176" s="1934"/>
      <c r="H176" s="716"/>
      <c r="I176" s="716"/>
      <c r="J176" s="716"/>
      <c r="K176" s="716"/>
      <c r="L176" s="716"/>
      <c r="M176" s="716"/>
      <c r="N176" s="187"/>
      <c r="O176" s="187"/>
      <c r="P176" s="187"/>
      <c r="Q176" s="187"/>
      <c r="R176" s="187"/>
      <c r="S176" s="742">
        <f>IF(X!DX13=0,0,X!DX13)</f>
        <v>0</v>
      </c>
      <c r="T176" s="742">
        <f>IF(X!DY13=0,0,X!DY13)</f>
        <v>0</v>
      </c>
      <c r="U176" s="748">
        <v>0</v>
      </c>
      <c r="V176" s="748">
        <f>IF(U176&gt;0,SUM(U$109:U176),0)</f>
        <v>0</v>
      </c>
      <c r="W176" s="748">
        <f>IF(S174&lt;&gt;0,1,0)</f>
        <v>1</v>
      </c>
      <c r="X176" s="750">
        <f>IF(W176&gt;0,SUM(W$109:W176),X175+0.001)</f>
        <v>33</v>
      </c>
      <c r="Y176" s="751">
        <v>0</v>
      </c>
      <c r="Z176" s="751">
        <f>IF(Y176&gt;0,SUM(Y$109:Y176),0)</f>
        <v>0</v>
      </c>
      <c r="AA176" s="751">
        <f>IF(T174&lt;&gt;0,1,0)</f>
        <v>0</v>
      </c>
      <c r="AB176" s="753">
        <f>IF(AA176&gt;0,SUM(AA$109:AA176),AB175+0.001)</f>
        <v>3.0469999999999948</v>
      </c>
      <c r="AU176" s="1947">
        <f>IF(AE176&gt;0,SUM(AE$109:AE176),AU175+0.001)</f>
        <v>6.0290000000000097</v>
      </c>
      <c r="AV176" s="1947">
        <f>IF(AF176&gt;0,SUM(AF$109:AF176),AV175+0.001)</f>
        <v>5.0290000000000097</v>
      </c>
      <c r="AW176" s="1947">
        <f>IF(AG176&gt;0,SUM(AG$109:AG176),AW175+0.001)</f>
        <v>8.0289999999999839</v>
      </c>
      <c r="AX176" s="1947">
        <f>IF(AH176&gt;0,SUM(AH$109:AH176),AX175+0.001)</f>
        <v>8.0289999999999839</v>
      </c>
      <c r="AY176" s="1947">
        <f>IF(AI176&gt;0,SUM(AI$109:AI176),AY175+0.001)</f>
        <v>9.0289999999999839</v>
      </c>
      <c r="AZ176" s="1947">
        <f>IF(AJ176&gt;0,SUM(AJ$109:AJ176),AZ175+0.001)</f>
        <v>5.0490000000000164</v>
      </c>
      <c r="BA176" s="1947">
        <f>IF(AK176&gt;0,SUM(AK$109:AK176),BA175+0.001)</f>
        <v>6.8000000000000047E-2</v>
      </c>
      <c r="BB176" s="1947">
        <f>IF(AL176&gt;0,SUM(AL$109:AL176),BB175+0.001)</f>
        <v>1.0459999999999949</v>
      </c>
      <c r="BC176" s="1947">
        <f>IF(AM176&gt;0,SUM(AM$109:AM176),BC175+0.001)</f>
        <v>1.0019999999999998</v>
      </c>
      <c r="BD176" s="1947">
        <f>IF(AN176&gt;0,SUM(AN$109:AN176),BD175+0.001)</f>
        <v>1.0019999999999998</v>
      </c>
      <c r="BE176" s="1947">
        <f>IF(AO176&gt;0,SUM(AO$109:AO176),BE175+0.001)</f>
        <v>1.0019999999999998</v>
      </c>
      <c r="BF176" s="1947">
        <f>IF(AP176&gt;0,SUM(AP$109:AP176),BF175+0.001)</f>
        <v>6.8000000000000047E-2</v>
      </c>
      <c r="BG176" s="1947">
        <f>IF(AQ176&gt;0,SUM(AQ$109:AQ176),BG175+0.001)</f>
        <v>3.0019999999999998</v>
      </c>
      <c r="BH176" s="1947">
        <f>IF(AR176&gt;0,SUM(AR$109:AR176),BH175+0.001)</f>
        <v>6.8000000000000047E-2</v>
      </c>
      <c r="BI176" s="1947">
        <f>IF(AS176&gt;0,SUM(AS$109:AS176),BI175+0.001)</f>
        <v>1.0319999999999965</v>
      </c>
    </row>
    <row r="177" spans="1:61" ht="23.25" customHeight="1">
      <c r="A177" s="1968">
        <f>IF(X!DM14=0," ",X!DM14)</f>
        <v>2</v>
      </c>
      <c r="B177" s="1972" t="str">
        <f>IF(X!DN14=0," ",X!DN14)</f>
        <v>โครงการส่งเสริมความเป็นเลิศ</v>
      </c>
      <c r="C177" s="1972" t="str">
        <f>IF(X!DO14=0," ",X!DO14)</f>
        <v>เพื่อส่งเสริมนักเรียนแสดงออก</v>
      </c>
      <c r="D177" s="1972" t="str">
        <f>IF(X!DP14=0," ",X!DP14)</f>
        <v>ร้อยะ 85</v>
      </c>
      <c r="E177" s="1969" t="str">
        <f>IF(H177=0," ",O177)</f>
        <v>มฐ.</v>
      </c>
      <c r="F177" s="703"/>
      <c r="G177" s="1934"/>
      <c r="H177" s="716">
        <f>X!DQ14</f>
        <v>100</v>
      </c>
      <c r="I177" s="716">
        <f>X!DR14</f>
        <v>3</v>
      </c>
      <c r="J177" s="716">
        <f>X!DS14</f>
        <v>4</v>
      </c>
      <c r="K177" s="716">
        <f>X!DT14</f>
        <v>5</v>
      </c>
      <c r="L177" s="716">
        <f>X!DU14</f>
        <v>6</v>
      </c>
      <c r="M177" s="716">
        <f>X!DV14</f>
        <v>7</v>
      </c>
      <c r="N177" s="187">
        <f>INT(H177/10)*10</f>
        <v>100</v>
      </c>
      <c r="O177" s="187" t="str">
        <f>IF(N177=0," ",LOOKUP(N177,H$101:H$105,I$101:I$105))</f>
        <v>มฐ.</v>
      </c>
      <c r="P177" s="187" t="str">
        <f>IF(M177&gt;0,I177&amp;","&amp;J177&amp;","&amp;K177&amp;","&amp;L177&amp;","&amp;M177,IF(L177&gt;0,I177&amp;","&amp;J177&amp;","&amp;K177&amp;","&amp;L177,IF(K177&gt;0,I177&amp;","&amp;J177&amp;","&amp;K177,IF(J177&gt;0,I177&amp;","&amp;J177,IF(I177&gt;0,I177," ")))))</f>
        <v>3,4,5,6,7</v>
      </c>
      <c r="Q177" s="187">
        <f>H177-N177</f>
        <v>0</v>
      </c>
      <c r="R177" s="187" t="str">
        <f>IF(N177=0," ",IF(N177=100,"ข้อที่ "&amp;P177,"ข้อที่ "&amp;Q177))</f>
        <v>ข้อที่ 3,4,5,6,7</v>
      </c>
      <c r="S177" s="742" t="str">
        <f>IF(X!DX14=0,0,X!DX14)</f>
        <v>ครูทุกกลุ่มสาระมีส่วนร่วมในการดำเนินกิจกรรม</v>
      </c>
      <c r="T177" s="742">
        <f>IF(X!DY14=0,0,X!DY14)</f>
        <v>0</v>
      </c>
      <c r="U177" s="748">
        <f>IF(W177&gt;0,1,0)</f>
        <v>1</v>
      </c>
      <c r="V177" s="748">
        <f>IF(U177&gt;0,SUM(U$109:U177),0)</f>
        <v>12</v>
      </c>
      <c r="W177" s="748">
        <f>IF(S177&lt;&gt;0,1,0)</f>
        <v>1</v>
      </c>
      <c r="X177" s="750">
        <f>IF(W177&gt;0,SUM(W$109:W177),X176+0.001)</f>
        <v>34</v>
      </c>
      <c r="Y177" s="751">
        <f>IF(AA177&gt;0,1,0)</f>
        <v>0</v>
      </c>
      <c r="Z177" s="751">
        <f>IF(Y177&gt;0,SUM(Y$109:Y177),0)</f>
        <v>0</v>
      </c>
      <c r="AA177" s="751">
        <f>IF(T177&lt;&gt;0,1,0)</f>
        <v>0</v>
      </c>
      <c r="AB177" s="753">
        <f>IF(AA177&gt;0,SUM(AA$109:AA177),AB176+0.001)</f>
        <v>3.0479999999999947</v>
      </c>
      <c r="AD177" s="28" t="str">
        <f>IF(H177=0,0,B177&amp;B178&amp;B179)</f>
        <v xml:space="preserve">โครงการส่งเสริมความเป็นเลิศทางวิชาการ </v>
      </c>
      <c r="AE177" s="28">
        <f t="shared" ref="AE177:AS177" si="18">IF($H177=0,0,IF(OR($I177=AE$108,OR($J177=AE$108,OR($K177=AE$108,OR($L177=AE$108,$M177=AE$108)))),1,0))</f>
        <v>0</v>
      </c>
      <c r="AF177" s="28">
        <f t="shared" si="18"/>
        <v>0</v>
      </c>
      <c r="AG177" s="28">
        <f t="shared" si="18"/>
        <v>1</v>
      </c>
      <c r="AH177" s="28">
        <f t="shared" si="18"/>
        <v>1</v>
      </c>
      <c r="AI177" s="28">
        <f t="shared" si="18"/>
        <v>1</v>
      </c>
      <c r="AJ177" s="28">
        <f t="shared" si="18"/>
        <v>1</v>
      </c>
      <c r="AK177" s="28">
        <f t="shared" si="18"/>
        <v>1</v>
      </c>
      <c r="AL177" s="28">
        <f t="shared" si="18"/>
        <v>0</v>
      </c>
      <c r="AM177" s="28">
        <f t="shared" si="18"/>
        <v>0</v>
      </c>
      <c r="AN177" s="28">
        <f t="shared" si="18"/>
        <v>0</v>
      </c>
      <c r="AO177" s="28">
        <f t="shared" si="18"/>
        <v>0</v>
      </c>
      <c r="AP177" s="28">
        <f t="shared" si="18"/>
        <v>0</v>
      </c>
      <c r="AQ177" s="28">
        <f t="shared" si="18"/>
        <v>0</v>
      </c>
      <c r="AR177" s="28">
        <f t="shared" si="18"/>
        <v>0</v>
      </c>
      <c r="AS177" s="28">
        <f t="shared" si="18"/>
        <v>0</v>
      </c>
      <c r="AU177" s="1947">
        <f>IF(AE177&gt;0,SUM(AE$109:AE177),AU176+0.001)</f>
        <v>6.03000000000001</v>
      </c>
      <c r="AV177" s="1947">
        <f>IF(AF177&gt;0,SUM(AF$109:AF177),AV176+0.001)</f>
        <v>5.03000000000001</v>
      </c>
      <c r="AW177" s="1947">
        <f>IF(AG177&gt;0,SUM(AG$109:AG177),AW176+0.001)</f>
        <v>9</v>
      </c>
      <c r="AX177" s="1947">
        <f>IF(AH177&gt;0,SUM(AH$109:AH177),AX176+0.001)</f>
        <v>9</v>
      </c>
      <c r="AY177" s="1947">
        <f>IF(AI177&gt;0,SUM(AI$109:AI177),AY176+0.001)</f>
        <v>10</v>
      </c>
      <c r="AZ177" s="1947">
        <f>IF(AJ177&gt;0,SUM(AJ$109:AJ177),AZ176+0.001)</f>
        <v>6</v>
      </c>
      <c r="BA177" s="1947">
        <f>IF(AK177&gt;0,SUM(AK$109:AK177),BA176+0.001)</f>
        <v>1</v>
      </c>
      <c r="BB177" s="1947">
        <f>IF(AL177&gt;0,SUM(AL$109:AL177),BB176+0.001)</f>
        <v>1.0469999999999948</v>
      </c>
      <c r="BC177" s="1947">
        <f>IF(AM177&gt;0,SUM(AM$109:AM177),BC176+0.001)</f>
        <v>1.0029999999999997</v>
      </c>
      <c r="BD177" s="1947">
        <f>IF(AN177&gt;0,SUM(AN$109:AN177),BD176+0.001)</f>
        <v>1.0029999999999997</v>
      </c>
      <c r="BE177" s="1947">
        <f>IF(AO177&gt;0,SUM(AO$109:AO177),BE176+0.001)</f>
        <v>1.0029999999999997</v>
      </c>
      <c r="BF177" s="1947">
        <f>IF(AP177&gt;0,SUM(AP$109:AP177),BF176+0.001)</f>
        <v>6.9000000000000047E-2</v>
      </c>
      <c r="BG177" s="1947">
        <f>IF(AQ177&gt;0,SUM(AQ$109:AQ177),BG176+0.001)</f>
        <v>3.0029999999999997</v>
      </c>
      <c r="BH177" s="1947">
        <f>IF(AR177&gt;0,SUM(AR$109:AR177),BH176+0.001)</f>
        <v>6.9000000000000047E-2</v>
      </c>
      <c r="BI177" s="1947">
        <f>IF(AS177&gt;0,SUM(AS$109:AS177),BI176+0.001)</f>
        <v>1.0329999999999964</v>
      </c>
    </row>
    <row r="178" spans="1:61" ht="23.25" customHeight="1">
      <c r="A178" s="1968" t="str">
        <f>IF(X!DM15=0," ",X!DM15)</f>
        <v xml:space="preserve"> </v>
      </c>
      <c r="B178" s="1972" t="str">
        <f>IF(X!DN15=0," ",X!DN15)</f>
        <v>ทางวิชาการ</v>
      </c>
      <c r="C178" s="1972" t="str">
        <f>IF(X!DO15=0," ",X!DO15)</f>
        <v>ซึ่งความสามารถ</v>
      </c>
      <c r="D178" s="1972" t="str">
        <f>IF(X!DP15=0," ",X!DP15)</f>
        <v xml:space="preserve"> </v>
      </c>
      <c r="E178" s="1227" t="str">
        <f>IF(H177=0," ",R177)</f>
        <v>ข้อที่ 3,4,5,6,7</v>
      </c>
      <c r="F178" s="703"/>
      <c r="G178" s="1934"/>
      <c r="H178" s="716"/>
      <c r="I178" s="716"/>
      <c r="J178" s="716"/>
      <c r="K178" s="716"/>
      <c r="L178" s="716"/>
      <c r="M178" s="716"/>
      <c r="N178" s="187"/>
      <c r="O178" s="187"/>
      <c r="P178" s="187"/>
      <c r="Q178" s="187"/>
      <c r="R178" s="187"/>
      <c r="S178" s="742">
        <f>IF(X!DX15=0,0,X!DX15)</f>
        <v>0</v>
      </c>
      <c r="T178" s="742">
        <f>IF(X!DY15=0,0,X!DY15)</f>
        <v>0</v>
      </c>
      <c r="U178" s="748">
        <v>0</v>
      </c>
      <c r="V178" s="748">
        <f>IF(U178&gt;0,SUM(U$109:U178),0)</f>
        <v>0</v>
      </c>
      <c r="W178" s="748">
        <f>IF(S177&lt;&gt;0,1,0)</f>
        <v>1</v>
      </c>
      <c r="X178" s="750">
        <f>IF(W178&gt;0,SUM(W$109:W178),X177+0.001)</f>
        <v>35</v>
      </c>
      <c r="Y178" s="751">
        <v>0</v>
      </c>
      <c r="Z178" s="751">
        <f>IF(Y178&gt;0,SUM(Y$109:Y178),0)</f>
        <v>0</v>
      </c>
      <c r="AA178" s="751">
        <f>IF(T177&lt;&gt;0,1,0)</f>
        <v>0</v>
      </c>
      <c r="AB178" s="753">
        <f>IF(AA178&gt;0,SUM(AA$109:AA178),AB177+0.001)</f>
        <v>3.0489999999999946</v>
      </c>
      <c r="AU178" s="1947">
        <f>IF(AE178&gt;0,SUM(AE$109:AE178),AU177+0.001)</f>
        <v>6.0310000000000104</v>
      </c>
      <c r="AV178" s="1947">
        <f>IF(AF178&gt;0,SUM(AF$109:AF178),AV177+0.001)</f>
        <v>5.0310000000000104</v>
      </c>
      <c r="AW178" s="1947">
        <f>IF(AG178&gt;0,SUM(AG$109:AG178),AW177+0.001)</f>
        <v>9.0009999999999994</v>
      </c>
      <c r="AX178" s="1947">
        <f>IF(AH178&gt;0,SUM(AH$109:AH178),AX177+0.001)</f>
        <v>9.0009999999999994</v>
      </c>
      <c r="AY178" s="1947">
        <f>IF(AI178&gt;0,SUM(AI$109:AI178),AY177+0.001)</f>
        <v>10.000999999999999</v>
      </c>
      <c r="AZ178" s="1947">
        <f>IF(AJ178&gt;0,SUM(AJ$109:AJ178),AZ177+0.001)</f>
        <v>6.0010000000000003</v>
      </c>
      <c r="BA178" s="1947">
        <f>IF(AK178&gt;0,SUM(AK$109:AK178),BA177+0.001)</f>
        <v>1.0009999999999999</v>
      </c>
      <c r="BB178" s="1947">
        <f>IF(AL178&gt;0,SUM(AL$109:AL178),BB177+0.001)</f>
        <v>1.0479999999999947</v>
      </c>
      <c r="BC178" s="1947">
        <f>IF(AM178&gt;0,SUM(AM$109:AM178),BC177+0.001)</f>
        <v>1.0039999999999996</v>
      </c>
      <c r="BD178" s="1947">
        <f>IF(AN178&gt;0,SUM(AN$109:AN178),BD177+0.001)</f>
        <v>1.0039999999999996</v>
      </c>
      <c r="BE178" s="1947">
        <f>IF(AO178&gt;0,SUM(AO$109:AO178),BE177+0.001)</f>
        <v>1.0039999999999996</v>
      </c>
      <c r="BF178" s="1947">
        <f>IF(AP178&gt;0,SUM(AP$109:AP178),BF177+0.001)</f>
        <v>7.0000000000000048E-2</v>
      </c>
      <c r="BG178" s="1947">
        <f>IF(AQ178&gt;0,SUM(AQ$109:AQ178),BG177+0.001)</f>
        <v>3.0039999999999996</v>
      </c>
      <c r="BH178" s="1947">
        <f>IF(AR178&gt;0,SUM(AR$109:AR178),BH177+0.001)</f>
        <v>7.0000000000000048E-2</v>
      </c>
      <c r="BI178" s="1947">
        <f>IF(AS178&gt;0,SUM(AS$109:AS178),BI177+0.001)</f>
        <v>1.0339999999999963</v>
      </c>
    </row>
    <row r="179" spans="1:61" ht="23.25" customHeight="1">
      <c r="A179" s="1968" t="str">
        <f>IF(X!DM16=0," ",X!DM16)</f>
        <v xml:space="preserve"> </v>
      </c>
      <c r="B179" s="1972" t="str">
        <f>IF(X!DN16=0," ",X!DN16)</f>
        <v xml:space="preserve"> </v>
      </c>
      <c r="C179" s="1972" t="str">
        <f>IF(X!DO16=0," ",X!DO16)</f>
        <v xml:space="preserve"> </v>
      </c>
      <c r="D179" s="1972" t="str">
        <f>IF(X!DP16=0," ",X!DP16)</f>
        <v xml:space="preserve"> </v>
      </c>
      <c r="E179" s="1227" t="s">
        <v>2123</v>
      </c>
      <c r="F179" s="703"/>
      <c r="G179" s="1934"/>
      <c r="H179" s="716"/>
      <c r="I179" s="716"/>
      <c r="J179" s="716"/>
      <c r="K179" s="716"/>
      <c r="L179" s="716"/>
      <c r="M179" s="716"/>
      <c r="N179" s="187"/>
      <c r="O179" s="187"/>
      <c r="P179" s="187"/>
      <c r="Q179" s="187"/>
      <c r="R179" s="187"/>
      <c r="S179" s="742">
        <f>IF(X!DX16=0,0,X!DX16)</f>
        <v>0</v>
      </c>
      <c r="T179" s="742">
        <f>IF(X!DY16=0,0,X!DY16)</f>
        <v>0</v>
      </c>
      <c r="U179" s="748">
        <v>0</v>
      </c>
      <c r="V179" s="748">
        <f>IF(U179&gt;0,SUM(U$109:U179),0)</f>
        <v>0</v>
      </c>
      <c r="W179" s="748">
        <f>IF(S177&lt;&gt;0,1,0)</f>
        <v>1</v>
      </c>
      <c r="X179" s="750">
        <f>IF(W179&gt;0,SUM(W$109:W179),X178+0.001)</f>
        <v>36</v>
      </c>
      <c r="Y179" s="751">
        <v>0</v>
      </c>
      <c r="Z179" s="751">
        <f>IF(Y179&gt;0,SUM(Y$109:Y179),0)</f>
        <v>0</v>
      </c>
      <c r="AA179" s="751">
        <f>IF(T177&lt;&gt;0,1,0)</f>
        <v>0</v>
      </c>
      <c r="AB179" s="753">
        <f>IF(AA179&gt;0,SUM(AA$109:AA179),AB178+0.001)</f>
        <v>3.0499999999999945</v>
      </c>
      <c r="AU179" s="1947">
        <f>IF(AE179&gt;0,SUM(AE$109:AE179),AU178+0.001)</f>
        <v>6.0320000000000107</v>
      </c>
      <c r="AV179" s="1947">
        <f>IF(AF179&gt;0,SUM(AF$109:AF179),AV178+0.001)</f>
        <v>5.0320000000000107</v>
      </c>
      <c r="AW179" s="1947">
        <f>IF(AG179&gt;0,SUM(AG$109:AG179),AW178+0.001)</f>
        <v>9.0019999999999989</v>
      </c>
      <c r="AX179" s="1947">
        <f>IF(AH179&gt;0,SUM(AH$109:AH179),AX178+0.001)</f>
        <v>9.0019999999999989</v>
      </c>
      <c r="AY179" s="1947">
        <f>IF(AI179&gt;0,SUM(AI$109:AI179),AY178+0.001)</f>
        <v>10.001999999999999</v>
      </c>
      <c r="AZ179" s="1947">
        <f>IF(AJ179&gt;0,SUM(AJ$109:AJ179),AZ178+0.001)</f>
        <v>6.0020000000000007</v>
      </c>
      <c r="BA179" s="1947">
        <f>IF(AK179&gt;0,SUM(AK$109:AK179),BA178+0.001)</f>
        <v>1.0019999999999998</v>
      </c>
      <c r="BB179" s="1947">
        <f>IF(AL179&gt;0,SUM(AL$109:AL179),BB178+0.001)</f>
        <v>1.0489999999999946</v>
      </c>
      <c r="BC179" s="1947">
        <f>IF(AM179&gt;0,SUM(AM$109:AM179),BC178+0.001)</f>
        <v>1.0049999999999994</v>
      </c>
      <c r="BD179" s="1947">
        <f>IF(AN179&gt;0,SUM(AN$109:AN179),BD178+0.001)</f>
        <v>1.0049999999999994</v>
      </c>
      <c r="BE179" s="1947">
        <f>IF(AO179&gt;0,SUM(AO$109:AO179),BE178+0.001)</f>
        <v>1.0049999999999994</v>
      </c>
      <c r="BF179" s="1947">
        <f>IF(AP179&gt;0,SUM(AP$109:AP179),BF178+0.001)</f>
        <v>7.1000000000000049E-2</v>
      </c>
      <c r="BG179" s="1947">
        <f>IF(AQ179&gt;0,SUM(AQ$109:AQ179),BG178+0.001)</f>
        <v>3.0049999999999994</v>
      </c>
      <c r="BH179" s="1947">
        <f>IF(AR179&gt;0,SUM(AR$109:AR179),BH178+0.001)</f>
        <v>7.1000000000000049E-2</v>
      </c>
      <c r="BI179" s="1947">
        <f>IF(AS179&gt;0,SUM(AS$109:AS179),BI178+0.001)</f>
        <v>1.0349999999999961</v>
      </c>
    </row>
    <row r="180" spans="1:61" ht="23.25" customHeight="1">
      <c r="A180" s="1968" t="str">
        <f>IF(X!DM17=0," ",X!DM17)</f>
        <v xml:space="preserve"> </v>
      </c>
      <c r="B180" s="1972" t="str">
        <f>IF(X!DN17=0," ",X!DN17)</f>
        <v xml:space="preserve"> </v>
      </c>
      <c r="C180" s="1972" t="str">
        <f>IF(X!DO17=0," ",X!DO17)</f>
        <v xml:space="preserve"> </v>
      </c>
      <c r="D180" s="1972" t="str">
        <f>IF(X!DP17=0," ",X!DP17)</f>
        <v xml:space="preserve"> </v>
      </c>
      <c r="E180" s="1969" t="str">
        <f>IF(H180=0," ",O180)</f>
        <v xml:space="preserve"> </v>
      </c>
      <c r="F180" s="703"/>
      <c r="G180" s="1934"/>
      <c r="H180" s="716">
        <f>X!DQ17</f>
        <v>0</v>
      </c>
      <c r="I180" s="716">
        <f>X!DR17</f>
        <v>0</v>
      </c>
      <c r="J180" s="716">
        <f>X!DS17</f>
        <v>0</v>
      </c>
      <c r="K180" s="716">
        <f>X!DT17</f>
        <v>0</v>
      </c>
      <c r="L180" s="716">
        <f>X!DU17</f>
        <v>0</v>
      </c>
      <c r="M180" s="716">
        <f>X!DV17</f>
        <v>0</v>
      </c>
      <c r="N180" s="187">
        <f>INT(H180/10)*10</f>
        <v>0</v>
      </c>
      <c r="O180" s="187" t="str">
        <f>IF(N180=0," ",LOOKUP(N180,H$101:H$105,I$101:I$105))</f>
        <v xml:space="preserve"> </v>
      </c>
      <c r="P180" s="187" t="str">
        <f>IF(M180&gt;0,I180&amp;","&amp;J180&amp;","&amp;K180&amp;","&amp;L180&amp;","&amp;M180,IF(L180&gt;0,I180&amp;","&amp;J180&amp;","&amp;K180&amp;","&amp;L180,IF(K180&gt;0,I180&amp;","&amp;J180&amp;","&amp;K180,IF(J180&gt;0,I180&amp;","&amp;J180,IF(I180&gt;0,I180," ")))))</f>
        <v xml:space="preserve"> </v>
      </c>
      <c r="Q180" s="187">
        <f>H180-N180</f>
        <v>0</v>
      </c>
      <c r="R180" s="187" t="str">
        <f>IF(N180=0," ",IF(N180=100,"ข้อที่ "&amp;P180,"ข้อที่ "&amp;Q180))</f>
        <v xml:space="preserve"> </v>
      </c>
      <c r="S180" s="742">
        <f>IF(X!DX17=0,0,X!DX17)</f>
        <v>0</v>
      </c>
      <c r="T180" s="742">
        <f>IF(X!DY17=0,0,X!DY17)</f>
        <v>0</v>
      </c>
      <c r="U180" s="748">
        <f>IF(W180&gt;0,1,0)</f>
        <v>0</v>
      </c>
      <c r="V180" s="748">
        <f>IF(U180&gt;0,SUM(U$109:U180),0)</f>
        <v>0</v>
      </c>
      <c r="W180" s="748">
        <f>IF(S180&lt;&gt;0,1,0)</f>
        <v>0</v>
      </c>
      <c r="X180" s="750">
        <f>IF(W180&gt;0,SUM(W$109:W180),X179+0.001)</f>
        <v>36.000999999999998</v>
      </c>
      <c r="Y180" s="751">
        <f>IF(AA180&gt;0,1,0)</f>
        <v>0</v>
      </c>
      <c r="Z180" s="751">
        <f>IF(Y180&gt;0,SUM(Y$109:Y180),0)</f>
        <v>0</v>
      </c>
      <c r="AA180" s="751">
        <f>IF(T180&lt;&gt;0,1,0)</f>
        <v>0</v>
      </c>
      <c r="AB180" s="753">
        <f>IF(AA180&gt;0,SUM(AA$109:AA180),AB179+0.001)</f>
        <v>3.0509999999999944</v>
      </c>
      <c r="AD180" s="28">
        <f>IF(H180=0,0,B180&amp;B181&amp;B182)</f>
        <v>0</v>
      </c>
      <c r="AE180" s="28">
        <f t="shared" ref="AE180:AS180" si="19">IF($H180=0,0,IF(OR($I180=AE$108,OR($J180=AE$108,OR($K180=AE$108,OR($L180=AE$108,$M180=AE$108)))),1,0))</f>
        <v>0</v>
      </c>
      <c r="AF180" s="28">
        <f t="shared" si="19"/>
        <v>0</v>
      </c>
      <c r="AG180" s="28">
        <f t="shared" si="19"/>
        <v>0</v>
      </c>
      <c r="AH180" s="28">
        <f t="shared" si="19"/>
        <v>0</v>
      </c>
      <c r="AI180" s="28">
        <f t="shared" si="19"/>
        <v>0</v>
      </c>
      <c r="AJ180" s="28">
        <f t="shared" si="19"/>
        <v>0</v>
      </c>
      <c r="AK180" s="28">
        <f t="shared" si="19"/>
        <v>0</v>
      </c>
      <c r="AL180" s="28">
        <f t="shared" si="19"/>
        <v>0</v>
      </c>
      <c r="AM180" s="28">
        <f t="shared" si="19"/>
        <v>0</v>
      </c>
      <c r="AN180" s="28">
        <f t="shared" si="19"/>
        <v>0</v>
      </c>
      <c r="AO180" s="28">
        <f t="shared" si="19"/>
        <v>0</v>
      </c>
      <c r="AP180" s="28">
        <f t="shared" si="19"/>
        <v>0</v>
      </c>
      <c r="AQ180" s="28">
        <f t="shared" si="19"/>
        <v>0</v>
      </c>
      <c r="AR180" s="28">
        <f t="shared" si="19"/>
        <v>0</v>
      </c>
      <c r="AS180" s="28">
        <f t="shared" si="19"/>
        <v>0</v>
      </c>
      <c r="AU180" s="1947">
        <f>IF(AE180&gt;0,SUM(AE$109:AE180),AU179+0.001)</f>
        <v>6.033000000000011</v>
      </c>
      <c r="AV180" s="1947">
        <f>IF(AF180&gt;0,SUM(AF$109:AF180),AV179+0.001)</f>
        <v>5.033000000000011</v>
      </c>
      <c r="AW180" s="1947">
        <f>IF(AG180&gt;0,SUM(AG$109:AG180),AW179+0.001)</f>
        <v>9.0029999999999983</v>
      </c>
      <c r="AX180" s="1947">
        <f>IF(AH180&gt;0,SUM(AH$109:AH180),AX179+0.001)</f>
        <v>9.0029999999999983</v>
      </c>
      <c r="AY180" s="1947">
        <f>IF(AI180&gt;0,SUM(AI$109:AI180),AY179+0.001)</f>
        <v>10.002999999999998</v>
      </c>
      <c r="AZ180" s="1947">
        <f>IF(AJ180&gt;0,SUM(AJ$109:AJ180),AZ179+0.001)</f>
        <v>6.003000000000001</v>
      </c>
      <c r="BA180" s="1947">
        <f>IF(AK180&gt;0,SUM(AK$109:AK180),BA179+0.001)</f>
        <v>1.0029999999999997</v>
      </c>
      <c r="BB180" s="1947">
        <f>IF(AL180&gt;0,SUM(AL$109:AL180),BB179+0.001)</f>
        <v>1.0499999999999945</v>
      </c>
      <c r="BC180" s="1947">
        <f>IF(AM180&gt;0,SUM(AM$109:AM180),BC179+0.001)</f>
        <v>1.0059999999999993</v>
      </c>
      <c r="BD180" s="1947">
        <f>IF(AN180&gt;0,SUM(AN$109:AN180),BD179+0.001)</f>
        <v>1.0059999999999993</v>
      </c>
      <c r="BE180" s="1947">
        <f>IF(AO180&gt;0,SUM(AO$109:AO180),BE179+0.001)</f>
        <v>1.0059999999999993</v>
      </c>
      <c r="BF180" s="1947">
        <f>IF(AP180&gt;0,SUM(AP$109:AP180),BF179+0.001)</f>
        <v>7.200000000000005E-2</v>
      </c>
      <c r="BG180" s="1947">
        <f>IF(AQ180&gt;0,SUM(AQ$109:AQ180),BG179+0.001)</f>
        <v>3.0059999999999993</v>
      </c>
      <c r="BH180" s="1947">
        <f>IF(AR180&gt;0,SUM(AR$109:AR180),BH179+0.001)</f>
        <v>7.200000000000005E-2</v>
      </c>
      <c r="BI180" s="1947">
        <f>IF(AS180&gt;0,SUM(AS$109:AS180),BI179+0.001)</f>
        <v>1.035999999999996</v>
      </c>
    </row>
    <row r="181" spans="1:61" ht="23.25" customHeight="1">
      <c r="A181" s="1968" t="str">
        <f>IF(X!DM18=0," ",X!DM18)</f>
        <v xml:space="preserve"> </v>
      </c>
      <c r="B181" s="1972" t="str">
        <f>IF(X!DN18=0," ",X!DN18)</f>
        <v xml:space="preserve"> </v>
      </c>
      <c r="C181" s="1972" t="str">
        <f>IF(X!DO18=0," ",X!DO18)</f>
        <v xml:space="preserve"> </v>
      </c>
      <c r="D181" s="1972" t="str">
        <f>IF(X!DP18=0," ",X!DP18)</f>
        <v xml:space="preserve"> </v>
      </c>
      <c r="E181" s="1227" t="str">
        <f>IF(H180=0," ",R180)</f>
        <v xml:space="preserve"> </v>
      </c>
      <c r="F181" s="703"/>
      <c r="G181" s="1934"/>
      <c r="H181" s="716"/>
      <c r="I181" s="716"/>
      <c r="J181" s="716"/>
      <c r="K181" s="716"/>
      <c r="L181" s="716"/>
      <c r="M181" s="716"/>
      <c r="N181" s="187"/>
      <c r="O181" s="187"/>
      <c r="P181" s="187"/>
      <c r="Q181" s="187"/>
      <c r="R181" s="187"/>
      <c r="S181" s="742">
        <f>IF(X!DX18=0,0,X!DX18)</f>
        <v>0</v>
      </c>
      <c r="T181" s="742">
        <f>IF(X!DY18=0,0,X!DY18)</f>
        <v>0</v>
      </c>
      <c r="U181" s="748">
        <v>0</v>
      </c>
      <c r="V181" s="748">
        <f>IF(U181&gt;0,SUM(U$109:U181),0)</f>
        <v>0</v>
      </c>
      <c r="W181" s="748">
        <f>IF(S180&lt;&gt;0,1,0)</f>
        <v>0</v>
      </c>
      <c r="X181" s="750">
        <f>IF(W181&gt;0,SUM(W$109:W181),X180+0.001)</f>
        <v>36.001999999999995</v>
      </c>
      <c r="Y181" s="751">
        <v>0</v>
      </c>
      <c r="Z181" s="751">
        <f>IF(Y181&gt;0,SUM(Y$109:Y181),0)</f>
        <v>0</v>
      </c>
      <c r="AA181" s="751">
        <f>IF(T180&lt;&gt;0,1,0)</f>
        <v>0</v>
      </c>
      <c r="AB181" s="753">
        <f>IF(AA181&gt;0,SUM(AA$109:AA181),AB180+0.001)</f>
        <v>3.0519999999999943</v>
      </c>
      <c r="AU181" s="1947">
        <f>IF(AE181&gt;0,SUM(AE$109:AE181),AU180+0.001)</f>
        <v>6.0340000000000114</v>
      </c>
      <c r="AV181" s="1947">
        <f>IF(AF181&gt;0,SUM(AF$109:AF181),AV180+0.001)</f>
        <v>5.0340000000000114</v>
      </c>
      <c r="AW181" s="1947">
        <f>IF(AG181&gt;0,SUM(AG$109:AG181),AW180+0.001)</f>
        <v>9.0039999999999978</v>
      </c>
      <c r="AX181" s="1947">
        <f>IF(AH181&gt;0,SUM(AH$109:AH181),AX180+0.001)</f>
        <v>9.0039999999999978</v>
      </c>
      <c r="AY181" s="1947">
        <f>IF(AI181&gt;0,SUM(AI$109:AI181),AY180+0.001)</f>
        <v>10.003999999999998</v>
      </c>
      <c r="AZ181" s="1947">
        <f>IF(AJ181&gt;0,SUM(AJ$109:AJ181),AZ180+0.001)</f>
        <v>6.0040000000000013</v>
      </c>
      <c r="BA181" s="1947">
        <f>IF(AK181&gt;0,SUM(AK$109:AK181),BA180+0.001)</f>
        <v>1.0039999999999996</v>
      </c>
      <c r="BB181" s="1947">
        <f>IF(AL181&gt;0,SUM(AL$109:AL181),BB180+0.001)</f>
        <v>1.0509999999999944</v>
      </c>
      <c r="BC181" s="1947">
        <f>IF(AM181&gt;0,SUM(AM$109:AM181),BC180+0.001)</f>
        <v>1.0069999999999992</v>
      </c>
      <c r="BD181" s="1947">
        <f>IF(AN181&gt;0,SUM(AN$109:AN181),BD180+0.001)</f>
        <v>1.0069999999999992</v>
      </c>
      <c r="BE181" s="1947">
        <f>IF(AO181&gt;0,SUM(AO$109:AO181),BE180+0.001)</f>
        <v>1.0069999999999992</v>
      </c>
      <c r="BF181" s="1947">
        <f>IF(AP181&gt;0,SUM(AP$109:AP181),BF180+0.001)</f>
        <v>7.3000000000000051E-2</v>
      </c>
      <c r="BG181" s="1947">
        <f>IF(AQ181&gt;0,SUM(AQ$109:AQ181),BG180+0.001)</f>
        <v>3.0069999999999992</v>
      </c>
      <c r="BH181" s="1947">
        <f>IF(AR181&gt;0,SUM(AR$109:AR181),BH180+0.001)</f>
        <v>7.3000000000000051E-2</v>
      </c>
      <c r="BI181" s="1947">
        <f>IF(AS181&gt;0,SUM(AS$109:AS181),BI180+0.001)</f>
        <v>1.0369999999999959</v>
      </c>
    </row>
    <row r="182" spans="1:61" ht="23.25" customHeight="1">
      <c r="A182" s="1968" t="str">
        <f>IF(X!DM19=0," ",X!DM19)</f>
        <v xml:space="preserve"> </v>
      </c>
      <c r="B182" s="1972" t="str">
        <f>IF(X!DN19=0," ",X!DN19)</f>
        <v xml:space="preserve"> </v>
      </c>
      <c r="C182" s="1972" t="str">
        <f>IF(X!DO19=0," ",X!DO19)</f>
        <v xml:space="preserve"> </v>
      </c>
      <c r="D182" s="1972" t="str">
        <f>IF(X!DP19=0," ",X!DP19)</f>
        <v xml:space="preserve"> </v>
      </c>
      <c r="E182" s="1227" t="s">
        <v>2123</v>
      </c>
      <c r="F182" s="703"/>
      <c r="G182" s="1934"/>
      <c r="H182" s="716"/>
      <c r="I182" s="716"/>
      <c r="J182" s="716"/>
      <c r="K182" s="716"/>
      <c r="L182" s="716"/>
      <c r="M182" s="716"/>
      <c r="N182" s="187"/>
      <c r="O182" s="187"/>
      <c r="P182" s="187"/>
      <c r="Q182" s="187"/>
      <c r="R182" s="187"/>
      <c r="S182" s="742">
        <f>IF(X!DX19=0,0,X!DX19)</f>
        <v>0</v>
      </c>
      <c r="T182" s="742">
        <f>IF(X!DY19=0,0,X!DY19)</f>
        <v>0</v>
      </c>
      <c r="U182" s="748">
        <v>0</v>
      </c>
      <c r="V182" s="748">
        <f>IF(U182&gt;0,SUM(U$109:U182),0)</f>
        <v>0</v>
      </c>
      <c r="W182" s="748">
        <f>IF(S180&lt;&gt;0,1,0)</f>
        <v>0</v>
      </c>
      <c r="X182" s="750">
        <f>IF(W182&gt;0,SUM(W$109:W182),X181+0.001)</f>
        <v>36.002999999999993</v>
      </c>
      <c r="Y182" s="751">
        <v>0</v>
      </c>
      <c r="Z182" s="751">
        <f>IF(Y182&gt;0,SUM(Y$109:Y182),0)</f>
        <v>0</v>
      </c>
      <c r="AA182" s="751">
        <f>IF(T180&lt;&gt;0,1,0)</f>
        <v>0</v>
      </c>
      <c r="AB182" s="753">
        <f>IF(AA182&gt;0,SUM(AA$109:AA182),AB181+0.001)</f>
        <v>3.0529999999999942</v>
      </c>
      <c r="AU182" s="1947">
        <f>IF(AE182&gt;0,SUM(AE$109:AE182),AU181+0.001)</f>
        <v>6.0350000000000117</v>
      </c>
      <c r="AV182" s="1947">
        <f>IF(AF182&gt;0,SUM(AF$109:AF182),AV181+0.001)</f>
        <v>5.0350000000000117</v>
      </c>
      <c r="AW182" s="1947">
        <f>IF(AG182&gt;0,SUM(AG$109:AG182),AW181+0.001)</f>
        <v>9.0049999999999972</v>
      </c>
      <c r="AX182" s="1947">
        <f>IF(AH182&gt;0,SUM(AH$109:AH182),AX181+0.001)</f>
        <v>9.0049999999999972</v>
      </c>
      <c r="AY182" s="1947">
        <f>IF(AI182&gt;0,SUM(AI$109:AI182),AY181+0.001)</f>
        <v>10.004999999999997</v>
      </c>
      <c r="AZ182" s="1947">
        <f>IF(AJ182&gt;0,SUM(AJ$109:AJ182),AZ181+0.001)</f>
        <v>6.0050000000000017</v>
      </c>
      <c r="BA182" s="1947">
        <f>IF(AK182&gt;0,SUM(AK$109:AK182),BA181+0.001)</f>
        <v>1.0049999999999994</v>
      </c>
      <c r="BB182" s="1947">
        <f>IF(AL182&gt;0,SUM(AL$109:AL182),BB181+0.001)</f>
        <v>1.0519999999999943</v>
      </c>
      <c r="BC182" s="1947">
        <f>IF(AM182&gt;0,SUM(AM$109:AM182),BC181+0.001)</f>
        <v>1.0079999999999991</v>
      </c>
      <c r="BD182" s="1947">
        <f>IF(AN182&gt;0,SUM(AN$109:AN182),BD181+0.001)</f>
        <v>1.0079999999999991</v>
      </c>
      <c r="BE182" s="1947">
        <f>IF(AO182&gt;0,SUM(AO$109:AO182),BE181+0.001)</f>
        <v>1.0079999999999991</v>
      </c>
      <c r="BF182" s="1947">
        <f>IF(AP182&gt;0,SUM(AP$109:AP182),BF181+0.001)</f>
        <v>7.4000000000000052E-2</v>
      </c>
      <c r="BG182" s="1947">
        <f>IF(AQ182&gt;0,SUM(AQ$109:AQ182),BG181+0.001)</f>
        <v>3.0079999999999991</v>
      </c>
      <c r="BH182" s="1947">
        <f>IF(AR182&gt;0,SUM(AR$109:AR182),BH181+0.001)</f>
        <v>7.4000000000000052E-2</v>
      </c>
      <c r="BI182" s="1947">
        <f>IF(AS182&gt;0,SUM(AS$109:AS182),BI181+0.001)</f>
        <v>1.0379999999999958</v>
      </c>
    </row>
    <row r="183" spans="1:61" ht="23.25" customHeight="1">
      <c r="A183" s="1968" t="str">
        <f>IF(X!DM20=0," ",X!DM20)</f>
        <v xml:space="preserve"> </v>
      </c>
      <c r="B183" s="1972" t="str">
        <f>IF(X!DN20=0," ",X!DN20)</f>
        <v xml:space="preserve"> </v>
      </c>
      <c r="C183" s="1972" t="str">
        <f>IF(X!DO20=0," ",X!DO20)</f>
        <v xml:space="preserve"> </v>
      </c>
      <c r="D183" s="1972" t="str">
        <f>IF(X!DP20=0," ",X!DP20)</f>
        <v xml:space="preserve"> </v>
      </c>
      <c r="E183" s="1969" t="str">
        <f>IF(H183=0," ",O183)</f>
        <v xml:space="preserve"> </v>
      </c>
      <c r="F183" s="703"/>
      <c r="G183" s="1934"/>
      <c r="H183" s="716">
        <f>X!DQ20</f>
        <v>0</v>
      </c>
      <c r="I183" s="716">
        <f>X!DR20</f>
        <v>0</v>
      </c>
      <c r="J183" s="716">
        <f>X!DS20</f>
        <v>0</v>
      </c>
      <c r="K183" s="716">
        <f>X!DT20</f>
        <v>0</v>
      </c>
      <c r="L183" s="716">
        <f>X!DU20</f>
        <v>0</v>
      </c>
      <c r="M183" s="716">
        <f>X!DV20</f>
        <v>0</v>
      </c>
      <c r="N183" s="187">
        <f>INT(H183/10)*10</f>
        <v>0</v>
      </c>
      <c r="O183" s="187" t="str">
        <f>IF(N183=0," ",LOOKUP(N183,H$101:H$105,I$101:I$105))</f>
        <v xml:space="preserve"> </v>
      </c>
      <c r="P183" s="187" t="str">
        <f>IF(M183&gt;0,I183&amp;","&amp;J183&amp;","&amp;K183&amp;","&amp;L183&amp;","&amp;M183,IF(L183&gt;0,I183&amp;","&amp;J183&amp;","&amp;K183&amp;","&amp;L183,IF(K183&gt;0,I183&amp;","&amp;J183&amp;","&amp;K183,IF(J183&gt;0,I183&amp;","&amp;J183,IF(I183&gt;0,I183," ")))))</f>
        <v xml:space="preserve"> </v>
      </c>
      <c r="Q183" s="187">
        <f>H183-N183</f>
        <v>0</v>
      </c>
      <c r="R183" s="187" t="str">
        <f>IF(N183=0," ",IF(N183=100,"ข้อที่ "&amp;P183,"ข้อที่ "&amp;Q183))</f>
        <v xml:space="preserve"> </v>
      </c>
      <c r="S183" s="742">
        <f>IF(X!DX20=0,0,X!DX20)</f>
        <v>0</v>
      </c>
      <c r="T183" s="742">
        <f>IF(X!DY20=0,0,X!DY20)</f>
        <v>0</v>
      </c>
      <c r="U183" s="748">
        <f>IF(W183&gt;0,1,0)</f>
        <v>0</v>
      </c>
      <c r="V183" s="748">
        <f>IF(U183&gt;0,SUM(U$109:U183),0)</f>
        <v>0</v>
      </c>
      <c r="W183" s="748">
        <f>IF(S183&lt;&gt;0,1,0)</f>
        <v>0</v>
      </c>
      <c r="X183" s="750">
        <f>IF(W183&gt;0,SUM(W$109:W183),X182+0.001)</f>
        <v>36.003999999999991</v>
      </c>
      <c r="Y183" s="751">
        <f>IF(AA183&gt;0,1,0)</f>
        <v>0</v>
      </c>
      <c r="Z183" s="751">
        <f>IF(Y183&gt;0,SUM(Y$109:Y183),0)</f>
        <v>0</v>
      </c>
      <c r="AA183" s="751">
        <f>IF(T183&lt;&gt;0,1,0)</f>
        <v>0</v>
      </c>
      <c r="AB183" s="753">
        <f>IF(AA183&gt;0,SUM(AA$109:AA183),AB182+0.001)</f>
        <v>3.0539999999999941</v>
      </c>
      <c r="AD183" s="28">
        <f>IF(H183=0,0,B183&amp;B184&amp;B185)</f>
        <v>0</v>
      </c>
      <c r="AE183" s="28">
        <f t="shared" ref="AE183:AS183" si="20">IF($H183=0,0,IF(OR($I183=AE$108,OR($J183=AE$108,OR($K183=AE$108,OR($L183=AE$108,$M183=AE$108)))),1,0))</f>
        <v>0</v>
      </c>
      <c r="AF183" s="28">
        <f t="shared" si="20"/>
        <v>0</v>
      </c>
      <c r="AG183" s="28">
        <f t="shared" si="20"/>
        <v>0</v>
      </c>
      <c r="AH183" s="28">
        <f t="shared" si="20"/>
        <v>0</v>
      </c>
      <c r="AI183" s="28">
        <f t="shared" si="20"/>
        <v>0</v>
      </c>
      <c r="AJ183" s="28">
        <f t="shared" si="20"/>
        <v>0</v>
      </c>
      <c r="AK183" s="28">
        <f t="shared" si="20"/>
        <v>0</v>
      </c>
      <c r="AL183" s="28">
        <f t="shared" si="20"/>
        <v>0</v>
      </c>
      <c r="AM183" s="28">
        <f t="shared" si="20"/>
        <v>0</v>
      </c>
      <c r="AN183" s="28">
        <f t="shared" si="20"/>
        <v>0</v>
      </c>
      <c r="AO183" s="28">
        <f t="shared" si="20"/>
        <v>0</v>
      </c>
      <c r="AP183" s="28">
        <f t="shared" si="20"/>
        <v>0</v>
      </c>
      <c r="AQ183" s="28">
        <f t="shared" si="20"/>
        <v>0</v>
      </c>
      <c r="AR183" s="28">
        <f t="shared" si="20"/>
        <v>0</v>
      </c>
      <c r="AS183" s="28">
        <f t="shared" si="20"/>
        <v>0</v>
      </c>
      <c r="AU183" s="1947">
        <f>IF(AE183&gt;0,SUM(AE$109:AE183),AU182+0.001)</f>
        <v>6.036000000000012</v>
      </c>
      <c r="AV183" s="1947">
        <f>IF(AF183&gt;0,SUM(AF$109:AF183),AV182+0.001)</f>
        <v>5.036000000000012</v>
      </c>
      <c r="AW183" s="1947">
        <f>IF(AG183&gt;0,SUM(AG$109:AG183),AW182+0.001)</f>
        <v>9.0059999999999967</v>
      </c>
      <c r="AX183" s="1947">
        <f>IF(AH183&gt;0,SUM(AH$109:AH183),AX182+0.001)</f>
        <v>9.0059999999999967</v>
      </c>
      <c r="AY183" s="1947">
        <f>IF(AI183&gt;0,SUM(AI$109:AI183),AY182+0.001)</f>
        <v>10.005999999999997</v>
      </c>
      <c r="AZ183" s="1947">
        <f>IF(AJ183&gt;0,SUM(AJ$109:AJ183),AZ182+0.001)</f>
        <v>6.006000000000002</v>
      </c>
      <c r="BA183" s="1947">
        <f>IF(AK183&gt;0,SUM(AK$109:AK183),BA182+0.001)</f>
        <v>1.0059999999999993</v>
      </c>
      <c r="BB183" s="1947">
        <f>IF(AL183&gt;0,SUM(AL$109:AL183),BB182+0.001)</f>
        <v>1.0529999999999942</v>
      </c>
      <c r="BC183" s="1947">
        <f>IF(AM183&gt;0,SUM(AM$109:AM183),BC182+0.001)</f>
        <v>1.008999999999999</v>
      </c>
      <c r="BD183" s="1947">
        <f>IF(AN183&gt;0,SUM(AN$109:AN183),BD182+0.001)</f>
        <v>1.008999999999999</v>
      </c>
      <c r="BE183" s="1947">
        <f>IF(AO183&gt;0,SUM(AO$109:AO183),BE182+0.001)</f>
        <v>1.008999999999999</v>
      </c>
      <c r="BF183" s="1947">
        <f>IF(AP183&gt;0,SUM(AP$109:AP183),BF182+0.001)</f>
        <v>7.5000000000000053E-2</v>
      </c>
      <c r="BG183" s="1947">
        <f>IF(AQ183&gt;0,SUM(AQ$109:AQ183),BG182+0.001)</f>
        <v>3.008999999999999</v>
      </c>
      <c r="BH183" s="1947">
        <f>IF(AR183&gt;0,SUM(AR$109:AR183),BH182+0.001)</f>
        <v>7.5000000000000053E-2</v>
      </c>
      <c r="BI183" s="1947">
        <f>IF(AS183&gt;0,SUM(AS$109:AS183),BI182+0.001)</f>
        <v>1.0389999999999957</v>
      </c>
    </row>
    <row r="184" spans="1:61" ht="23.25" customHeight="1">
      <c r="A184" s="1968" t="str">
        <f>IF(X!DM21=0," ",X!DM21)</f>
        <v xml:space="preserve"> </v>
      </c>
      <c r="B184" s="1972" t="str">
        <f>IF(X!DN21=0," ",X!DN21)</f>
        <v xml:space="preserve"> </v>
      </c>
      <c r="C184" s="1972" t="str">
        <f>IF(X!DO21=0," ",X!DO21)</f>
        <v xml:space="preserve"> </v>
      </c>
      <c r="D184" s="1972" t="str">
        <f>IF(X!DP21=0," ",X!DP21)</f>
        <v xml:space="preserve"> </v>
      </c>
      <c r="E184" s="1227" t="str">
        <f>IF(H183=0," ",R183)</f>
        <v xml:space="preserve"> </v>
      </c>
      <c r="F184" s="703"/>
      <c r="G184" s="1934"/>
      <c r="H184" s="716"/>
      <c r="I184" s="716"/>
      <c r="J184" s="716"/>
      <c r="K184" s="716"/>
      <c r="L184" s="716"/>
      <c r="M184" s="716"/>
      <c r="N184" s="187"/>
      <c r="O184" s="187"/>
      <c r="P184" s="187"/>
      <c r="Q184" s="187"/>
      <c r="R184" s="187"/>
      <c r="S184" s="742">
        <f>IF(X!DX21=0,0,X!DX21)</f>
        <v>0</v>
      </c>
      <c r="T184" s="742">
        <f>IF(X!DY21=0,0,X!DY21)</f>
        <v>0</v>
      </c>
      <c r="U184" s="748">
        <v>0</v>
      </c>
      <c r="V184" s="748">
        <f>IF(U184&gt;0,SUM(U$109:U184),0)</f>
        <v>0</v>
      </c>
      <c r="W184" s="748">
        <f>IF(S183&lt;&gt;0,1,0)</f>
        <v>0</v>
      </c>
      <c r="X184" s="750">
        <f>IF(W184&gt;0,SUM(W$109:W184),X183+0.001)</f>
        <v>36.004999999999988</v>
      </c>
      <c r="Y184" s="751">
        <v>0</v>
      </c>
      <c r="Z184" s="751">
        <f>IF(Y184&gt;0,SUM(Y$109:Y184),0)</f>
        <v>0</v>
      </c>
      <c r="AA184" s="751">
        <f>IF(T183&lt;&gt;0,1,0)</f>
        <v>0</v>
      </c>
      <c r="AB184" s="753">
        <f>IF(AA184&gt;0,SUM(AA$109:AA184),AB183+0.001)</f>
        <v>3.0549999999999939</v>
      </c>
      <c r="AU184" s="1947">
        <f>IF(AE184&gt;0,SUM(AE$109:AE184),AU183+0.001)</f>
        <v>6.0370000000000124</v>
      </c>
      <c r="AV184" s="1947">
        <f>IF(AF184&gt;0,SUM(AF$109:AF184),AV183+0.001)</f>
        <v>5.0370000000000124</v>
      </c>
      <c r="AW184" s="1947">
        <f>IF(AG184&gt;0,SUM(AG$109:AG184),AW183+0.001)</f>
        <v>9.0069999999999961</v>
      </c>
      <c r="AX184" s="1947">
        <f>IF(AH184&gt;0,SUM(AH$109:AH184),AX183+0.001)</f>
        <v>9.0069999999999961</v>
      </c>
      <c r="AY184" s="1947">
        <f>IF(AI184&gt;0,SUM(AI$109:AI184),AY183+0.001)</f>
        <v>10.006999999999996</v>
      </c>
      <c r="AZ184" s="1947">
        <f>IF(AJ184&gt;0,SUM(AJ$109:AJ184),AZ183+0.001)</f>
        <v>6.0070000000000023</v>
      </c>
      <c r="BA184" s="1947">
        <f>IF(AK184&gt;0,SUM(AK$109:AK184),BA183+0.001)</f>
        <v>1.0069999999999992</v>
      </c>
      <c r="BB184" s="1947">
        <f>IF(AL184&gt;0,SUM(AL$109:AL184),BB183+0.001)</f>
        <v>1.0539999999999941</v>
      </c>
      <c r="BC184" s="1947">
        <f>IF(AM184&gt;0,SUM(AM$109:AM184),BC183+0.001)</f>
        <v>1.0099999999999989</v>
      </c>
      <c r="BD184" s="1947">
        <f>IF(AN184&gt;0,SUM(AN$109:AN184),BD183+0.001)</f>
        <v>1.0099999999999989</v>
      </c>
      <c r="BE184" s="1947">
        <f>IF(AO184&gt;0,SUM(AO$109:AO184),BE183+0.001)</f>
        <v>1.0099999999999989</v>
      </c>
      <c r="BF184" s="1947">
        <f>IF(AP184&gt;0,SUM(AP$109:AP184),BF183+0.001)</f>
        <v>7.6000000000000054E-2</v>
      </c>
      <c r="BG184" s="1947">
        <f>IF(AQ184&gt;0,SUM(AQ$109:AQ184),BG183+0.001)</f>
        <v>3.0099999999999989</v>
      </c>
      <c r="BH184" s="1947">
        <f>IF(AR184&gt;0,SUM(AR$109:AR184),BH183+0.001)</f>
        <v>7.6000000000000054E-2</v>
      </c>
      <c r="BI184" s="1947">
        <f>IF(AS184&gt;0,SUM(AS$109:AS184),BI183+0.001)</f>
        <v>1.0399999999999956</v>
      </c>
    </row>
    <row r="185" spans="1:61" ht="23.25" customHeight="1">
      <c r="A185" s="1968" t="str">
        <f>IF(X!DM22=0," ",X!DM22)</f>
        <v xml:space="preserve"> </v>
      </c>
      <c r="B185" s="1972" t="str">
        <f>IF(X!DN22=0," ",X!DN22)</f>
        <v xml:space="preserve"> </v>
      </c>
      <c r="C185" s="1972" t="str">
        <f>IF(X!DO22=0," ",X!DO22)</f>
        <v xml:space="preserve"> </v>
      </c>
      <c r="D185" s="1972" t="str">
        <f>IF(X!DP22=0," ",X!DP22)</f>
        <v xml:space="preserve"> </v>
      </c>
      <c r="E185" s="1227" t="s">
        <v>2123</v>
      </c>
      <c r="F185" s="703"/>
      <c r="G185" s="1934"/>
      <c r="H185" s="716"/>
      <c r="I185" s="716"/>
      <c r="J185" s="716"/>
      <c r="K185" s="716"/>
      <c r="L185" s="716"/>
      <c r="M185" s="716"/>
      <c r="N185" s="187"/>
      <c r="O185" s="187"/>
      <c r="P185" s="187"/>
      <c r="Q185" s="187"/>
      <c r="R185" s="187"/>
      <c r="S185" s="742">
        <f>IF(X!DX22=0,0,X!DX22)</f>
        <v>0</v>
      </c>
      <c r="T185" s="742">
        <f>IF(X!DY22=0,0,X!DY22)</f>
        <v>0</v>
      </c>
      <c r="U185" s="748">
        <v>0</v>
      </c>
      <c r="V185" s="748">
        <f>IF(U185&gt;0,SUM(U$109:U185),0)</f>
        <v>0</v>
      </c>
      <c r="W185" s="748">
        <f>IF(S183&lt;&gt;0,1,0)</f>
        <v>0</v>
      </c>
      <c r="X185" s="750">
        <f>IF(W185&gt;0,SUM(W$109:W185),X184+0.001)</f>
        <v>36.005999999999986</v>
      </c>
      <c r="Y185" s="751">
        <v>0</v>
      </c>
      <c r="Z185" s="751">
        <f>IF(Y185&gt;0,SUM(Y$109:Y185),0)</f>
        <v>0</v>
      </c>
      <c r="AA185" s="751">
        <f>IF(T183&lt;&gt;0,1,0)</f>
        <v>0</v>
      </c>
      <c r="AB185" s="753">
        <f>IF(AA185&gt;0,SUM(AA$109:AA185),AB184+0.001)</f>
        <v>3.0559999999999938</v>
      </c>
      <c r="AU185" s="1947">
        <f>IF(AE185&gt;0,SUM(AE$109:AE185),AU184+0.001)</f>
        <v>6.0380000000000127</v>
      </c>
      <c r="AV185" s="1947">
        <f>IF(AF185&gt;0,SUM(AF$109:AF185),AV184+0.001)</f>
        <v>5.0380000000000127</v>
      </c>
      <c r="AW185" s="1947">
        <f>IF(AG185&gt;0,SUM(AG$109:AG185),AW184+0.001)</f>
        <v>9.0079999999999956</v>
      </c>
      <c r="AX185" s="1947">
        <f>IF(AH185&gt;0,SUM(AH$109:AH185),AX184+0.001)</f>
        <v>9.0079999999999956</v>
      </c>
      <c r="AY185" s="1947">
        <f>IF(AI185&gt;0,SUM(AI$109:AI185),AY184+0.001)</f>
        <v>10.007999999999996</v>
      </c>
      <c r="AZ185" s="1947">
        <f>IF(AJ185&gt;0,SUM(AJ$109:AJ185),AZ184+0.001)</f>
        <v>6.0080000000000027</v>
      </c>
      <c r="BA185" s="1947">
        <f>IF(AK185&gt;0,SUM(AK$109:AK185),BA184+0.001)</f>
        <v>1.0079999999999991</v>
      </c>
      <c r="BB185" s="1947">
        <f>IF(AL185&gt;0,SUM(AL$109:AL185),BB184+0.001)</f>
        <v>1.0549999999999939</v>
      </c>
      <c r="BC185" s="1947">
        <f>IF(AM185&gt;0,SUM(AM$109:AM185),BC184+0.001)</f>
        <v>1.0109999999999988</v>
      </c>
      <c r="BD185" s="1947">
        <f>IF(AN185&gt;0,SUM(AN$109:AN185),BD184+0.001)</f>
        <v>1.0109999999999988</v>
      </c>
      <c r="BE185" s="1947">
        <f>IF(AO185&gt;0,SUM(AO$109:AO185),BE184+0.001)</f>
        <v>1.0109999999999988</v>
      </c>
      <c r="BF185" s="1947">
        <f>IF(AP185&gt;0,SUM(AP$109:AP185),BF184+0.001)</f>
        <v>7.7000000000000055E-2</v>
      </c>
      <c r="BG185" s="1947">
        <f>IF(AQ185&gt;0,SUM(AQ$109:AQ185),BG184+0.001)</f>
        <v>3.0109999999999988</v>
      </c>
      <c r="BH185" s="1947">
        <f>IF(AR185&gt;0,SUM(AR$109:AR185),BH184+0.001)</f>
        <v>7.7000000000000055E-2</v>
      </c>
      <c r="BI185" s="1947">
        <f>IF(AS185&gt;0,SUM(AS$109:AS185),BI184+0.001)</f>
        <v>1.0409999999999955</v>
      </c>
    </row>
    <row r="186" spans="1:61" ht="23.25" customHeight="1">
      <c r="A186" s="1968" t="str">
        <f>IF(X!DM23=0," ",X!DM23)</f>
        <v xml:space="preserve"> </v>
      </c>
      <c r="B186" s="1972" t="str">
        <f>IF(X!DN23=0," ",X!DN23)</f>
        <v xml:space="preserve"> </v>
      </c>
      <c r="C186" s="1972" t="str">
        <f>IF(X!DO23=0," ",X!DO23)</f>
        <v xml:space="preserve"> </v>
      </c>
      <c r="D186" s="1972" t="str">
        <f>IF(X!DP23=0," ",X!DP23)</f>
        <v xml:space="preserve"> </v>
      </c>
      <c r="E186" s="1969" t="str">
        <f>IF(H186=0," ",O186)</f>
        <v xml:space="preserve"> </v>
      </c>
      <c r="F186" s="703"/>
      <c r="G186" s="1934"/>
      <c r="H186" s="716">
        <f>X!DQ23</f>
        <v>0</v>
      </c>
      <c r="I186" s="716">
        <f>X!DR23</f>
        <v>0</v>
      </c>
      <c r="J186" s="716">
        <f>X!DS23</f>
        <v>0</v>
      </c>
      <c r="K186" s="716">
        <f>X!DT23</f>
        <v>0</v>
      </c>
      <c r="L186" s="716">
        <f>X!DU23</f>
        <v>0</v>
      </c>
      <c r="M186" s="716">
        <f>X!DV23</f>
        <v>0</v>
      </c>
      <c r="N186" s="187">
        <f>INT(H186/10)*10</f>
        <v>0</v>
      </c>
      <c r="O186" s="187" t="str">
        <f>IF(N186=0," ",LOOKUP(N186,H$101:H$105,I$101:I$105))</f>
        <v xml:space="preserve"> </v>
      </c>
      <c r="P186" s="187" t="str">
        <f>IF(M186&gt;0,I186&amp;","&amp;J186&amp;","&amp;K186&amp;","&amp;L186&amp;","&amp;M186,IF(L186&gt;0,I186&amp;","&amp;J186&amp;","&amp;K186&amp;","&amp;L186,IF(K186&gt;0,I186&amp;","&amp;J186&amp;","&amp;K186,IF(J186&gt;0,I186&amp;","&amp;J186,IF(I186&gt;0,I186," ")))))</f>
        <v xml:space="preserve"> </v>
      </c>
      <c r="Q186" s="187">
        <f>H186-N186</f>
        <v>0</v>
      </c>
      <c r="R186" s="187" t="str">
        <f>IF(N186=0," ",IF(N186=100,"ข้อที่ "&amp;P186,"ข้อที่ "&amp;Q186))</f>
        <v xml:space="preserve"> </v>
      </c>
      <c r="S186" s="742">
        <f>IF(X!DX23=0,0,X!DX23)</f>
        <v>0</v>
      </c>
      <c r="T186" s="742">
        <f>IF(X!DY23=0,0,X!DY23)</f>
        <v>0</v>
      </c>
      <c r="U186" s="748">
        <f>IF(W186&gt;0,1,0)</f>
        <v>0</v>
      </c>
      <c r="V186" s="748">
        <f>IF(U186&gt;0,SUM(U$109:U186),0)</f>
        <v>0</v>
      </c>
      <c r="W186" s="748">
        <f>IF(S186&lt;&gt;0,1,0)</f>
        <v>0</v>
      </c>
      <c r="X186" s="750">
        <f>IF(W186&gt;0,SUM(W$109:W186),X185+0.001)</f>
        <v>36.006999999999984</v>
      </c>
      <c r="Y186" s="751">
        <f>IF(AA186&gt;0,1,0)</f>
        <v>0</v>
      </c>
      <c r="Z186" s="751">
        <f>IF(Y186&gt;0,SUM(Y$109:Y186),0)</f>
        <v>0</v>
      </c>
      <c r="AA186" s="751">
        <f>IF(T186&lt;&gt;0,1,0)</f>
        <v>0</v>
      </c>
      <c r="AB186" s="753">
        <f>IF(AA186&gt;0,SUM(AA$109:AA186),AB185+0.001)</f>
        <v>3.0569999999999937</v>
      </c>
      <c r="AD186" s="28">
        <f>IF(H186=0,0,B186&amp;B187&amp;B188)</f>
        <v>0</v>
      </c>
      <c r="AE186" s="28">
        <f t="shared" ref="AE186:AS186" si="21">IF($H186=0,0,IF(OR($I186=AE$108,OR($J186=AE$108,OR($K186=AE$108,OR($L186=AE$108,$M186=AE$108)))),1,0))</f>
        <v>0</v>
      </c>
      <c r="AF186" s="28">
        <f t="shared" si="21"/>
        <v>0</v>
      </c>
      <c r="AG186" s="28">
        <f t="shared" si="21"/>
        <v>0</v>
      </c>
      <c r="AH186" s="28">
        <f t="shared" si="21"/>
        <v>0</v>
      </c>
      <c r="AI186" s="28">
        <f t="shared" si="21"/>
        <v>0</v>
      </c>
      <c r="AJ186" s="28">
        <f t="shared" si="21"/>
        <v>0</v>
      </c>
      <c r="AK186" s="28">
        <f t="shared" si="21"/>
        <v>0</v>
      </c>
      <c r="AL186" s="28">
        <f t="shared" si="21"/>
        <v>0</v>
      </c>
      <c r="AM186" s="28">
        <f t="shared" si="21"/>
        <v>0</v>
      </c>
      <c r="AN186" s="28">
        <f t="shared" si="21"/>
        <v>0</v>
      </c>
      <c r="AO186" s="28">
        <f t="shared" si="21"/>
        <v>0</v>
      </c>
      <c r="AP186" s="28">
        <f t="shared" si="21"/>
        <v>0</v>
      </c>
      <c r="AQ186" s="28">
        <f t="shared" si="21"/>
        <v>0</v>
      </c>
      <c r="AR186" s="28">
        <f t="shared" si="21"/>
        <v>0</v>
      </c>
      <c r="AS186" s="28">
        <f t="shared" si="21"/>
        <v>0</v>
      </c>
      <c r="AU186" s="1947">
        <f>IF(AE186&gt;0,SUM(AE$109:AE186),AU185+0.001)</f>
        <v>6.039000000000013</v>
      </c>
      <c r="AV186" s="1947">
        <f>IF(AF186&gt;0,SUM(AF$109:AF186),AV185+0.001)</f>
        <v>5.039000000000013</v>
      </c>
      <c r="AW186" s="1947">
        <f>IF(AG186&gt;0,SUM(AG$109:AG186),AW185+0.001)</f>
        <v>9.008999999999995</v>
      </c>
      <c r="AX186" s="1947">
        <f>IF(AH186&gt;0,SUM(AH$109:AH186),AX185+0.001)</f>
        <v>9.008999999999995</v>
      </c>
      <c r="AY186" s="1947">
        <f>IF(AI186&gt;0,SUM(AI$109:AI186),AY185+0.001)</f>
        <v>10.008999999999995</v>
      </c>
      <c r="AZ186" s="1947">
        <f>IF(AJ186&gt;0,SUM(AJ$109:AJ186),AZ185+0.001)</f>
        <v>6.009000000000003</v>
      </c>
      <c r="BA186" s="1947">
        <f>IF(AK186&gt;0,SUM(AK$109:AK186),BA185+0.001)</f>
        <v>1.008999999999999</v>
      </c>
      <c r="BB186" s="1947">
        <f>IF(AL186&gt;0,SUM(AL$109:AL186),BB185+0.001)</f>
        <v>1.0559999999999938</v>
      </c>
      <c r="BC186" s="1947">
        <f>IF(AM186&gt;0,SUM(AM$109:AM186),BC185+0.001)</f>
        <v>1.0119999999999987</v>
      </c>
      <c r="BD186" s="1947">
        <f>IF(AN186&gt;0,SUM(AN$109:AN186),BD185+0.001)</f>
        <v>1.0119999999999987</v>
      </c>
      <c r="BE186" s="1947">
        <f>IF(AO186&gt;0,SUM(AO$109:AO186),BE185+0.001)</f>
        <v>1.0119999999999987</v>
      </c>
      <c r="BF186" s="1947">
        <f>IF(AP186&gt;0,SUM(AP$109:AP186),BF185+0.001)</f>
        <v>7.8000000000000055E-2</v>
      </c>
      <c r="BG186" s="1947">
        <f>IF(AQ186&gt;0,SUM(AQ$109:AQ186),BG185+0.001)</f>
        <v>3.0119999999999987</v>
      </c>
      <c r="BH186" s="1947">
        <f>IF(AR186&gt;0,SUM(AR$109:AR186),BH185+0.001)</f>
        <v>7.8000000000000055E-2</v>
      </c>
      <c r="BI186" s="1947">
        <f>IF(AS186&gt;0,SUM(AS$109:AS186),BI185+0.001)</f>
        <v>1.0419999999999954</v>
      </c>
    </row>
    <row r="187" spans="1:61" ht="23.25" customHeight="1">
      <c r="A187" s="1968" t="str">
        <f>IF(X!DM24=0," ",X!DM24)</f>
        <v xml:space="preserve"> </v>
      </c>
      <c r="B187" s="1972" t="str">
        <f>IF(X!DN24=0," ",X!DN24)</f>
        <v xml:space="preserve"> </v>
      </c>
      <c r="C187" s="1972" t="str">
        <f>IF(X!DO24=0," ",X!DO24)</f>
        <v xml:space="preserve"> </v>
      </c>
      <c r="D187" s="1972" t="str">
        <f>IF(X!DP24=0," ",X!DP24)</f>
        <v xml:space="preserve"> </v>
      </c>
      <c r="E187" s="1227" t="str">
        <f>IF(H186=0," ",R186)</f>
        <v xml:space="preserve"> </v>
      </c>
      <c r="F187" s="703"/>
      <c r="G187" s="1934"/>
      <c r="H187" s="716"/>
      <c r="I187" s="716"/>
      <c r="J187" s="716"/>
      <c r="K187" s="716"/>
      <c r="L187" s="716"/>
      <c r="M187" s="716"/>
      <c r="N187" s="187"/>
      <c r="O187" s="187"/>
      <c r="P187" s="187"/>
      <c r="Q187" s="187"/>
      <c r="R187" s="187"/>
      <c r="S187" s="742">
        <f>IF(X!DX24=0,0,X!DX24)</f>
        <v>0</v>
      </c>
      <c r="T187" s="742">
        <f>IF(X!DY24=0,0,X!DY24)</f>
        <v>0</v>
      </c>
      <c r="U187" s="748">
        <v>0</v>
      </c>
      <c r="V187" s="748">
        <f>IF(U187&gt;0,SUM(U$109:U187),0)</f>
        <v>0</v>
      </c>
      <c r="W187" s="748">
        <f>IF(S186&lt;&gt;0,1,0)</f>
        <v>0</v>
      </c>
      <c r="X187" s="750">
        <f>IF(W187&gt;0,SUM(W$109:W187),X186+0.001)</f>
        <v>36.007999999999981</v>
      </c>
      <c r="Y187" s="751">
        <v>0</v>
      </c>
      <c r="Z187" s="751">
        <f>IF(Y187&gt;0,SUM(Y$109:Y187),0)</f>
        <v>0</v>
      </c>
      <c r="AA187" s="751">
        <f>IF(T186&lt;&gt;0,1,0)</f>
        <v>0</v>
      </c>
      <c r="AB187" s="753">
        <f>IF(AA187&gt;0,SUM(AA$109:AA187),AB186+0.001)</f>
        <v>3.0579999999999936</v>
      </c>
      <c r="AU187" s="1947">
        <f>IF(AE187&gt;0,SUM(AE$109:AE187),AU186+0.001)</f>
        <v>6.0400000000000134</v>
      </c>
      <c r="AV187" s="1947">
        <f>IF(AF187&gt;0,SUM(AF$109:AF187),AV186+0.001)</f>
        <v>5.0400000000000134</v>
      </c>
      <c r="AW187" s="1947">
        <f>IF(AG187&gt;0,SUM(AG$109:AG187),AW186+0.001)</f>
        <v>9.0099999999999945</v>
      </c>
      <c r="AX187" s="1947">
        <f>IF(AH187&gt;0,SUM(AH$109:AH187),AX186+0.001)</f>
        <v>9.0099999999999945</v>
      </c>
      <c r="AY187" s="1947">
        <f>IF(AI187&gt;0,SUM(AI$109:AI187),AY186+0.001)</f>
        <v>10.009999999999994</v>
      </c>
      <c r="AZ187" s="1947">
        <f>IF(AJ187&gt;0,SUM(AJ$109:AJ187),AZ186+0.001)</f>
        <v>6.0100000000000033</v>
      </c>
      <c r="BA187" s="1947">
        <f>IF(AK187&gt;0,SUM(AK$109:AK187),BA186+0.001)</f>
        <v>1.0099999999999989</v>
      </c>
      <c r="BB187" s="1947">
        <f>IF(AL187&gt;0,SUM(AL$109:AL187),BB186+0.001)</f>
        <v>1.0569999999999937</v>
      </c>
      <c r="BC187" s="1947">
        <f>IF(AM187&gt;0,SUM(AM$109:AM187),BC186+0.001)</f>
        <v>1.0129999999999986</v>
      </c>
      <c r="BD187" s="1947">
        <f>IF(AN187&gt;0,SUM(AN$109:AN187),BD186+0.001)</f>
        <v>1.0129999999999986</v>
      </c>
      <c r="BE187" s="1947">
        <f>IF(AO187&gt;0,SUM(AO$109:AO187),BE186+0.001)</f>
        <v>1.0129999999999986</v>
      </c>
      <c r="BF187" s="1947">
        <f>IF(AP187&gt;0,SUM(AP$109:AP187),BF186+0.001)</f>
        <v>7.9000000000000056E-2</v>
      </c>
      <c r="BG187" s="1947">
        <f>IF(AQ187&gt;0,SUM(AQ$109:AQ187),BG186+0.001)</f>
        <v>3.0129999999999986</v>
      </c>
      <c r="BH187" s="1947">
        <f>IF(AR187&gt;0,SUM(AR$109:AR187),BH186+0.001)</f>
        <v>7.9000000000000056E-2</v>
      </c>
      <c r="BI187" s="1947">
        <f>IF(AS187&gt;0,SUM(AS$109:AS187),BI186+0.001)</f>
        <v>1.0429999999999953</v>
      </c>
    </row>
    <row r="188" spans="1:61" ht="23.25" customHeight="1">
      <c r="A188" s="1968" t="str">
        <f>IF(X!DM25=0," ",X!DM25)</f>
        <v xml:space="preserve"> </v>
      </c>
      <c r="B188" s="1972" t="str">
        <f>IF(X!DN25=0," ",X!DN25)</f>
        <v xml:space="preserve"> </v>
      </c>
      <c r="C188" s="1972" t="str">
        <f>IF(X!DO25=0," ",X!DO25)</f>
        <v xml:space="preserve"> </v>
      </c>
      <c r="D188" s="1972" t="str">
        <f>IF(X!DP25=0," ",X!DP25)</f>
        <v xml:space="preserve"> </v>
      </c>
      <c r="E188" s="1227" t="s">
        <v>2123</v>
      </c>
      <c r="F188" s="703"/>
      <c r="G188" s="1934"/>
      <c r="H188" s="716"/>
      <c r="I188" s="716"/>
      <c r="J188" s="716"/>
      <c r="K188" s="716"/>
      <c r="L188" s="716"/>
      <c r="M188" s="716"/>
      <c r="N188" s="187"/>
      <c r="O188" s="187"/>
      <c r="P188" s="187"/>
      <c r="Q188" s="187"/>
      <c r="R188" s="187"/>
      <c r="S188" s="742">
        <f>IF(X!DX25=0,0,X!DX25)</f>
        <v>0</v>
      </c>
      <c r="T188" s="742">
        <f>IF(X!DY25=0,0,X!DY25)</f>
        <v>0</v>
      </c>
      <c r="U188" s="748">
        <v>0</v>
      </c>
      <c r="V188" s="748">
        <f>IF(U188&gt;0,SUM(U$109:U188),0)</f>
        <v>0</v>
      </c>
      <c r="W188" s="748">
        <f>IF(S186&lt;&gt;0,1,0)</f>
        <v>0</v>
      </c>
      <c r="X188" s="750">
        <f>IF(W188&gt;0,SUM(W$109:W188),X187+0.001)</f>
        <v>36.008999999999979</v>
      </c>
      <c r="Y188" s="751">
        <v>0</v>
      </c>
      <c r="Z188" s="751">
        <f>IF(Y188&gt;0,SUM(Y$109:Y188),0)</f>
        <v>0</v>
      </c>
      <c r="AA188" s="751">
        <f>IF(T186&lt;&gt;0,1,0)</f>
        <v>0</v>
      </c>
      <c r="AB188" s="753">
        <f>IF(AA188&gt;0,SUM(AA$109:AA188),AB187+0.001)</f>
        <v>3.0589999999999935</v>
      </c>
      <c r="AU188" s="1947">
        <f>IF(AE188&gt;0,SUM(AE$109:AE188),AU187+0.001)</f>
        <v>6.0410000000000137</v>
      </c>
      <c r="AV188" s="1947">
        <f>IF(AF188&gt;0,SUM(AF$109:AF188),AV187+0.001)</f>
        <v>5.0410000000000137</v>
      </c>
      <c r="AW188" s="1947">
        <f>IF(AG188&gt;0,SUM(AG$109:AG188),AW187+0.001)</f>
        <v>9.0109999999999939</v>
      </c>
      <c r="AX188" s="1947">
        <f>IF(AH188&gt;0,SUM(AH$109:AH188),AX187+0.001)</f>
        <v>9.0109999999999939</v>
      </c>
      <c r="AY188" s="1947">
        <f>IF(AI188&gt;0,SUM(AI$109:AI188),AY187+0.001)</f>
        <v>10.010999999999994</v>
      </c>
      <c r="AZ188" s="1947">
        <f>IF(AJ188&gt;0,SUM(AJ$109:AJ188),AZ187+0.001)</f>
        <v>6.0110000000000037</v>
      </c>
      <c r="BA188" s="1947">
        <f>IF(AK188&gt;0,SUM(AK$109:AK188),BA187+0.001)</f>
        <v>1.0109999999999988</v>
      </c>
      <c r="BB188" s="1947">
        <f>IF(AL188&gt;0,SUM(AL$109:AL188),BB187+0.001)</f>
        <v>1.0579999999999936</v>
      </c>
      <c r="BC188" s="1947">
        <f>IF(AM188&gt;0,SUM(AM$109:AM188),BC187+0.001)</f>
        <v>1.0139999999999985</v>
      </c>
      <c r="BD188" s="1947">
        <f>IF(AN188&gt;0,SUM(AN$109:AN188),BD187+0.001)</f>
        <v>1.0139999999999985</v>
      </c>
      <c r="BE188" s="1947">
        <f>IF(AO188&gt;0,SUM(AO$109:AO188),BE187+0.001)</f>
        <v>1.0139999999999985</v>
      </c>
      <c r="BF188" s="1947">
        <f>IF(AP188&gt;0,SUM(AP$109:AP188),BF187+0.001)</f>
        <v>8.0000000000000057E-2</v>
      </c>
      <c r="BG188" s="1947">
        <f>IF(AQ188&gt;0,SUM(AQ$109:AQ188),BG187+0.001)</f>
        <v>3.0139999999999985</v>
      </c>
      <c r="BH188" s="1947">
        <f>IF(AR188&gt;0,SUM(AR$109:AR188),BH187+0.001)</f>
        <v>8.0000000000000057E-2</v>
      </c>
      <c r="BI188" s="1947">
        <f>IF(AS188&gt;0,SUM(AS$109:AS188),BI187+0.001)</f>
        <v>1.0439999999999952</v>
      </c>
    </row>
    <row r="189" spans="1:61" ht="23.25" customHeight="1">
      <c r="A189" s="1968" t="str">
        <f>IF(X!DM26=0," ",X!DM26)</f>
        <v xml:space="preserve"> </v>
      </c>
      <c r="B189" s="1972" t="str">
        <f>IF(X!DN26=0," ",X!DN26)</f>
        <v xml:space="preserve"> </v>
      </c>
      <c r="C189" s="1972" t="str">
        <f>IF(X!DO26=0," ",X!DO26)</f>
        <v xml:space="preserve"> </v>
      </c>
      <c r="D189" s="1972" t="str">
        <f>IF(X!DP26=0," ",X!DP26)</f>
        <v xml:space="preserve"> </v>
      </c>
      <c r="E189" s="1969" t="str">
        <f>IF(H189=0," ",O189)</f>
        <v xml:space="preserve"> </v>
      </c>
      <c r="F189" s="703"/>
      <c r="G189" s="1934"/>
      <c r="H189" s="716">
        <f>X!DQ26</f>
        <v>0</v>
      </c>
      <c r="I189" s="716">
        <f>X!DR26</f>
        <v>0</v>
      </c>
      <c r="J189" s="716">
        <f>X!DS26</f>
        <v>0</v>
      </c>
      <c r="K189" s="716">
        <f>X!DT26</f>
        <v>0</v>
      </c>
      <c r="L189" s="716">
        <f>X!DU26</f>
        <v>0</v>
      </c>
      <c r="M189" s="716">
        <f>X!DV26</f>
        <v>0</v>
      </c>
      <c r="N189" s="187">
        <f>INT(H189/10)*10</f>
        <v>0</v>
      </c>
      <c r="O189" s="187" t="str">
        <f>IF(N189=0," ",LOOKUP(N189,H$101:H$105,I$101:I$105))</f>
        <v xml:space="preserve"> </v>
      </c>
      <c r="P189" s="187" t="str">
        <f>IF(M189&gt;0,I189&amp;","&amp;J189&amp;","&amp;K189&amp;","&amp;L189&amp;","&amp;M189,IF(L189&gt;0,I189&amp;","&amp;J189&amp;","&amp;K189&amp;","&amp;L189,IF(K189&gt;0,I189&amp;","&amp;J189&amp;","&amp;K189,IF(J189&gt;0,I189&amp;","&amp;J189,IF(I189&gt;0,I189," ")))))</f>
        <v xml:space="preserve"> </v>
      </c>
      <c r="Q189" s="187">
        <f>H189-N189</f>
        <v>0</v>
      </c>
      <c r="R189" s="187" t="str">
        <f>IF(N189=0," ",IF(N189=100,"ข้อที่ "&amp;P189,"ข้อที่ "&amp;Q189))</f>
        <v xml:space="preserve"> </v>
      </c>
      <c r="S189" s="742">
        <f>IF(X!DX26=0,0,X!DX26)</f>
        <v>0</v>
      </c>
      <c r="T189" s="742">
        <f>IF(X!DY26=0,0,X!DY26)</f>
        <v>0</v>
      </c>
      <c r="U189" s="748">
        <f>IF(W189&gt;0,1,0)</f>
        <v>0</v>
      </c>
      <c r="V189" s="748">
        <f>IF(U189&gt;0,SUM(U$109:U189),0)</f>
        <v>0</v>
      </c>
      <c r="W189" s="748">
        <f>IF(S189&lt;&gt;0,1,0)</f>
        <v>0</v>
      </c>
      <c r="X189" s="750">
        <f>IF(W189&gt;0,SUM(W$109:W189),X188+0.001)</f>
        <v>36.009999999999977</v>
      </c>
      <c r="Y189" s="751">
        <f>IF(AA189&gt;0,1,0)</f>
        <v>0</v>
      </c>
      <c r="Z189" s="751">
        <f>IF(Y189&gt;0,SUM(Y$109:Y189),0)</f>
        <v>0</v>
      </c>
      <c r="AA189" s="751">
        <f>IF(T189&lt;&gt;0,1,0)</f>
        <v>0</v>
      </c>
      <c r="AB189" s="753">
        <f>IF(AA189&gt;0,SUM(AA$109:AA189),AB188+0.001)</f>
        <v>3.0599999999999934</v>
      </c>
      <c r="AD189" s="28">
        <f>IF(H189=0,0,B189&amp;B190&amp;B191)</f>
        <v>0</v>
      </c>
      <c r="AE189" s="28">
        <f t="shared" ref="AE189:AS189" si="22">IF($H189=0,0,IF(OR($I189=AE$108,OR($J189=AE$108,OR($K189=AE$108,OR($L189=AE$108,$M189=AE$108)))),1,0))</f>
        <v>0</v>
      </c>
      <c r="AF189" s="28">
        <f t="shared" si="22"/>
        <v>0</v>
      </c>
      <c r="AG189" s="28">
        <f t="shared" si="22"/>
        <v>0</v>
      </c>
      <c r="AH189" s="28">
        <f t="shared" si="22"/>
        <v>0</v>
      </c>
      <c r="AI189" s="28">
        <f t="shared" si="22"/>
        <v>0</v>
      </c>
      <c r="AJ189" s="28">
        <f t="shared" si="22"/>
        <v>0</v>
      </c>
      <c r="AK189" s="28">
        <f t="shared" si="22"/>
        <v>0</v>
      </c>
      <c r="AL189" s="28">
        <f t="shared" si="22"/>
        <v>0</v>
      </c>
      <c r="AM189" s="28">
        <f t="shared" si="22"/>
        <v>0</v>
      </c>
      <c r="AN189" s="28">
        <f t="shared" si="22"/>
        <v>0</v>
      </c>
      <c r="AO189" s="28">
        <f t="shared" si="22"/>
        <v>0</v>
      </c>
      <c r="AP189" s="28">
        <f t="shared" si="22"/>
        <v>0</v>
      </c>
      <c r="AQ189" s="28">
        <f t="shared" si="22"/>
        <v>0</v>
      </c>
      <c r="AR189" s="28">
        <f t="shared" si="22"/>
        <v>0</v>
      </c>
      <c r="AS189" s="28">
        <f t="shared" si="22"/>
        <v>0</v>
      </c>
      <c r="AU189" s="1947">
        <f>IF(AE189&gt;0,SUM(AE$109:AE189),AU188+0.001)</f>
        <v>6.042000000000014</v>
      </c>
      <c r="AV189" s="1947">
        <f>IF(AF189&gt;0,SUM(AF$109:AF189),AV188+0.001)</f>
        <v>5.042000000000014</v>
      </c>
      <c r="AW189" s="1947">
        <f>IF(AG189&gt;0,SUM(AG$109:AG189),AW188+0.001)</f>
        <v>9.0119999999999933</v>
      </c>
      <c r="AX189" s="1947">
        <f>IF(AH189&gt;0,SUM(AH$109:AH189),AX188+0.001)</f>
        <v>9.0119999999999933</v>
      </c>
      <c r="AY189" s="1947">
        <f>IF(AI189&gt;0,SUM(AI$109:AI189),AY188+0.001)</f>
        <v>10.011999999999993</v>
      </c>
      <c r="AZ189" s="1947">
        <f>IF(AJ189&gt;0,SUM(AJ$109:AJ189),AZ188+0.001)</f>
        <v>6.012000000000004</v>
      </c>
      <c r="BA189" s="1947">
        <f>IF(AK189&gt;0,SUM(AK$109:AK189),BA188+0.001)</f>
        <v>1.0119999999999987</v>
      </c>
      <c r="BB189" s="1947">
        <f>IF(AL189&gt;0,SUM(AL$109:AL189),BB188+0.001)</f>
        <v>1.0589999999999935</v>
      </c>
      <c r="BC189" s="1947">
        <f>IF(AM189&gt;0,SUM(AM$109:AM189),BC188+0.001)</f>
        <v>1.0149999999999983</v>
      </c>
      <c r="BD189" s="1947">
        <f>IF(AN189&gt;0,SUM(AN$109:AN189),BD188+0.001)</f>
        <v>1.0149999999999983</v>
      </c>
      <c r="BE189" s="1947">
        <f>IF(AO189&gt;0,SUM(AO$109:AO189),BE188+0.001)</f>
        <v>1.0149999999999983</v>
      </c>
      <c r="BF189" s="1947">
        <f>IF(AP189&gt;0,SUM(AP$109:AP189),BF188+0.001)</f>
        <v>8.1000000000000058E-2</v>
      </c>
      <c r="BG189" s="1947">
        <f>IF(AQ189&gt;0,SUM(AQ$109:AQ189),BG188+0.001)</f>
        <v>3.0149999999999983</v>
      </c>
      <c r="BH189" s="1947">
        <f>IF(AR189&gt;0,SUM(AR$109:AR189),BH188+0.001)</f>
        <v>8.1000000000000058E-2</v>
      </c>
      <c r="BI189" s="1947">
        <f>IF(AS189&gt;0,SUM(AS$109:AS189),BI188+0.001)</f>
        <v>1.044999999999995</v>
      </c>
    </row>
    <row r="190" spans="1:61" ht="23.25" customHeight="1">
      <c r="A190" s="1968" t="str">
        <f>IF(X!DM27=0," ",X!DM27)</f>
        <v xml:space="preserve"> </v>
      </c>
      <c r="B190" s="1972" t="str">
        <f>IF(X!DN27=0," ",X!DN27)</f>
        <v xml:space="preserve"> </v>
      </c>
      <c r="C190" s="1972" t="str">
        <f>IF(X!DO27=0," ",X!DO27)</f>
        <v xml:space="preserve"> </v>
      </c>
      <c r="D190" s="1972" t="str">
        <f>IF(X!DP27=0," ",X!DP27)</f>
        <v xml:space="preserve"> </v>
      </c>
      <c r="E190" s="1227" t="str">
        <f>IF(H189=0," ",R189)</f>
        <v xml:space="preserve"> </v>
      </c>
      <c r="F190" s="703"/>
      <c r="G190" s="1934"/>
      <c r="H190" s="716"/>
      <c r="I190" s="716"/>
      <c r="J190" s="716"/>
      <c r="K190" s="716"/>
      <c r="L190" s="716"/>
      <c r="M190" s="716"/>
      <c r="N190" s="187"/>
      <c r="O190" s="187"/>
      <c r="P190" s="187"/>
      <c r="Q190" s="187"/>
      <c r="R190" s="187"/>
      <c r="S190" s="742">
        <f>IF(X!DX27=0,0,X!DX27)</f>
        <v>0</v>
      </c>
      <c r="T190" s="742">
        <f>IF(X!DY27=0,0,X!DY27)</f>
        <v>0</v>
      </c>
      <c r="U190" s="748">
        <v>0</v>
      </c>
      <c r="V190" s="748">
        <f>IF(U190&gt;0,SUM(U$109:U190),0)</f>
        <v>0</v>
      </c>
      <c r="W190" s="748">
        <f>IF(S189&lt;&gt;0,1,0)</f>
        <v>0</v>
      </c>
      <c r="X190" s="750">
        <f>IF(W190&gt;0,SUM(W$109:W190),X189+0.001)</f>
        <v>36.010999999999974</v>
      </c>
      <c r="Y190" s="751">
        <v>0</v>
      </c>
      <c r="Z190" s="751">
        <f>IF(Y190&gt;0,SUM(Y$109:Y190),0)</f>
        <v>0</v>
      </c>
      <c r="AA190" s="751">
        <f>IF(T189&lt;&gt;0,1,0)</f>
        <v>0</v>
      </c>
      <c r="AB190" s="753">
        <f>IF(AA190&gt;0,SUM(AA$109:AA190),AB189+0.001)</f>
        <v>3.0609999999999933</v>
      </c>
      <c r="AU190" s="1947">
        <f>IF(AE190&gt;0,SUM(AE$109:AE190),AU189+0.001)</f>
        <v>6.0430000000000144</v>
      </c>
      <c r="AV190" s="1947">
        <f>IF(AF190&gt;0,SUM(AF$109:AF190),AV189+0.001)</f>
        <v>5.0430000000000144</v>
      </c>
      <c r="AW190" s="1947">
        <f>IF(AG190&gt;0,SUM(AG$109:AG190),AW189+0.001)</f>
        <v>9.0129999999999928</v>
      </c>
      <c r="AX190" s="1947">
        <f>IF(AH190&gt;0,SUM(AH$109:AH190),AX189+0.001)</f>
        <v>9.0129999999999928</v>
      </c>
      <c r="AY190" s="1947">
        <f>IF(AI190&gt;0,SUM(AI$109:AI190),AY189+0.001)</f>
        <v>10.012999999999993</v>
      </c>
      <c r="AZ190" s="1947">
        <f>IF(AJ190&gt;0,SUM(AJ$109:AJ190),AZ189+0.001)</f>
        <v>6.0130000000000043</v>
      </c>
      <c r="BA190" s="1947">
        <f>IF(AK190&gt;0,SUM(AK$109:AK190),BA189+0.001)</f>
        <v>1.0129999999999986</v>
      </c>
      <c r="BB190" s="1947">
        <f>IF(AL190&gt;0,SUM(AL$109:AL190),BB189+0.001)</f>
        <v>1.0599999999999934</v>
      </c>
      <c r="BC190" s="1947">
        <f>IF(AM190&gt;0,SUM(AM$109:AM190),BC189+0.001)</f>
        <v>1.0159999999999982</v>
      </c>
      <c r="BD190" s="1947">
        <f>IF(AN190&gt;0,SUM(AN$109:AN190),BD189+0.001)</f>
        <v>1.0159999999999982</v>
      </c>
      <c r="BE190" s="1947">
        <f>IF(AO190&gt;0,SUM(AO$109:AO190),BE189+0.001)</f>
        <v>1.0159999999999982</v>
      </c>
      <c r="BF190" s="1947">
        <f>IF(AP190&gt;0,SUM(AP$109:AP190),BF189+0.001)</f>
        <v>8.2000000000000059E-2</v>
      </c>
      <c r="BG190" s="1947">
        <f>IF(AQ190&gt;0,SUM(AQ$109:AQ190),BG189+0.001)</f>
        <v>3.0159999999999982</v>
      </c>
      <c r="BH190" s="1947">
        <f>IF(AR190&gt;0,SUM(AR$109:AR190),BH189+0.001)</f>
        <v>8.2000000000000059E-2</v>
      </c>
      <c r="BI190" s="1947">
        <f>IF(AS190&gt;0,SUM(AS$109:AS190),BI189+0.001)</f>
        <v>1.0459999999999949</v>
      </c>
    </row>
    <row r="191" spans="1:61" ht="23.25" customHeight="1">
      <c r="A191" s="1968" t="str">
        <f>IF(X!DM28=0," ",X!DM28)</f>
        <v xml:space="preserve"> </v>
      </c>
      <c r="B191" s="1972" t="str">
        <f>IF(X!DN28=0," ",X!DN28)</f>
        <v xml:space="preserve"> </v>
      </c>
      <c r="C191" s="1972" t="str">
        <f>IF(X!DO28=0," ",X!DO28)</f>
        <v xml:space="preserve"> </v>
      </c>
      <c r="D191" s="1972" t="str">
        <f>IF(X!DP28=0," ",X!DP28)</f>
        <v xml:space="preserve"> </v>
      </c>
      <c r="E191" s="1227" t="s">
        <v>2123</v>
      </c>
      <c r="F191" s="703"/>
      <c r="G191" s="1934"/>
      <c r="H191" s="716"/>
      <c r="I191" s="716"/>
      <c r="J191" s="716"/>
      <c r="K191" s="716"/>
      <c r="L191" s="716"/>
      <c r="M191" s="716"/>
      <c r="N191" s="187"/>
      <c r="O191" s="187"/>
      <c r="P191" s="187"/>
      <c r="Q191" s="187"/>
      <c r="R191" s="187"/>
      <c r="S191" s="742">
        <f>IF(X!DX28=0,0,X!DX28)</f>
        <v>0</v>
      </c>
      <c r="T191" s="742">
        <f>IF(X!DY28=0,0,X!DY28)</f>
        <v>0</v>
      </c>
      <c r="U191" s="748">
        <v>0</v>
      </c>
      <c r="V191" s="748">
        <f>IF(U191&gt;0,SUM(U$109:U191),0)</f>
        <v>0</v>
      </c>
      <c r="W191" s="748">
        <f>IF(S189&lt;&gt;0,1,0)</f>
        <v>0</v>
      </c>
      <c r="X191" s="750">
        <f>IF(W191&gt;0,SUM(W$109:W191),X190+0.001)</f>
        <v>36.011999999999972</v>
      </c>
      <c r="Y191" s="751">
        <v>0</v>
      </c>
      <c r="Z191" s="751">
        <f>IF(Y191&gt;0,SUM(Y$109:Y191),0)</f>
        <v>0</v>
      </c>
      <c r="AA191" s="751">
        <f>IF(T189&lt;&gt;0,1,0)</f>
        <v>0</v>
      </c>
      <c r="AB191" s="753">
        <f>IF(AA191&gt;0,SUM(AA$109:AA191),AB190+0.001)</f>
        <v>3.0619999999999932</v>
      </c>
      <c r="AU191" s="1947">
        <f>IF(AE191&gt;0,SUM(AE$109:AE191),AU190+0.001)</f>
        <v>6.0440000000000147</v>
      </c>
      <c r="AV191" s="1947">
        <f>IF(AF191&gt;0,SUM(AF$109:AF191),AV190+0.001)</f>
        <v>5.0440000000000147</v>
      </c>
      <c r="AW191" s="1947">
        <f>IF(AG191&gt;0,SUM(AG$109:AG191),AW190+0.001)</f>
        <v>9.0139999999999922</v>
      </c>
      <c r="AX191" s="1947">
        <f>IF(AH191&gt;0,SUM(AH$109:AH191),AX190+0.001)</f>
        <v>9.0139999999999922</v>
      </c>
      <c r="AY191" s="1947">
        <f>IF(AI191&gt;0,SUM(AI$109:AI191),AY190+0.001)</f>
        <v>10.013999999999992</v>
      </c>
      <c r="AZ191" s="1947">
        <f>IF(AJ191&gt;0,SUM(AJ$109:AJ191),AZ190+0.001)</f>
        <v>6.0140000000000047</v>
      </c>
      <c r="BA191" s="1947">
        <f>IF(AK191&gt;0,SUM(AK$109:AK191),BA190+0.001)</f>
        <v>1.0139999999999985</v>
      </c>
      <c r="BB191" s="1947">
        <f>IF(AL191&gt;0,SUM(AL$109:AL191),BB190+0.001)</f>
        <v>1.0609999999999933</v>
      </c>
      <c r="BC191" s="1947">
        <f>IF(AM191&gt;0,SUM(AM$109:AM191),BC190+0.001)</f>
        <v>1.0169999999999981</v>
      </c>
      <c r="BD191" s="1947">
        <f>IF(AN191&gt;0,SUM(AN$109:AN191),BD190+0.001)</f>
        <v>1.0169999999999981</v>
      </c>
      <c r="BE191" s="1947">
        <f>IF(AO191&gt;0,SUM(AO$109:AO191),BE190+0.001)</f>
        <v>1.0169999999999981</v>
      </c>
      <c r="BF191" s="1947">
        <f>IF(AP191&gt;0,SUM(AP$109:AP191),BF190+0.001)</f>
        <v>8.300000000000006E-2</v>
      </c>
      <c r="BG191" s="1947">
        <f>IF(AQ191&gt;0,SUM(AQ$109:AQ191),BG190+0.001)</f>
        <v>3.0169999999999981</v>
      </c>
      <c r="BH191" s="1947">
        <f>IF(AR191&gt;0,SUM(AR$109:AR191),BH190+0.001)</f>
        <v>8.300000000000006E-2</v>
      </c>
      <c r="BI191" s="1947">
        <f>IF(AS191&gt;0,SUM(AS$109:AS191),BI190+0.001)</f>
        <v>1.0469999999999948</v>
      </c>
    </row>
    <row r="192" spans="1:61" ht="23.25" customHeight="1">
      <c r="A192" s="1968" t="str">
        <f>IF(X!DM29=0," ",X!DM29)</f>
        <v xml:space="preserve"> </v>
      </c>
      <c r="B192" s="1972" t="str">
        <f>IF(X!DN29=0," ",X!DN29)</f>
        <v xml:space="preserve"> </v>
      </c>
      <c r="C192" s="1972" t="str">
        <f>IF(X!DO29=0," ",X!DO29)</f>
        <v xml:space="preserve"> </v>
      </c>
      <c r="D192" s="1972" t="str">
        <f>IF(X!DP29=0," ",X!DP29)</f>
        <v xml:space="preserve"> </v>
      </c>
      <c r="E192" s="1969" t="str">
        <f>IF(H192=0," ",O192)</f>
        <v xml:space="preserve"> </v>
      </c>
      <c r="F192" s="703"/>
      <c r="G192" s="1934"/>
      <c r="H192" s="716">
        <f>X!DQ29</f>
        <v>0</v>
      </c>
      <c r="I192" s="716">
        <f>X!DR29</f>
        <v>0</v>
      </c>
      <c r="J192" s="716">
        <f>X!DS29</f>
        <v>0</v>
      </c>
      <c r="K192" s="716">
        <f>X!DT29</f>
        <v>0</v>
      </c>
      <c r="L192" s="716">
        <f>X!DU29</f>
        <v>0</v>
      </c>
      <c r="M192" s="716">
        <f>X!DV29</f>
        <v>0</v>
      </c>
      <c r="N192" s="187">
        <f>INT(H192/10)*10</f>
        <v>0</v>
      </c>
      <c r="O192" s="187" t="str">
        <f>IF(N192=0," ",LOOKUP(N192,H$101:H$105,I$101:I$105))</f>
        <v xml:space="preserve"> </v>
      </c>
      <c r="P192" s="187" t="str">
        <f>IF(M192&gt;0,I192&amp;","&amp;J192&amp;","&amp;K192&amp;","&amp;L192&amp;","&amp;M192,IF(L192&gt;0,I192&amp;","&amp;J192&amp;","&amp;K192&amp;","&amp;L192,IF(K192&gt;0,I192&amp;","&amp;J192&amp;","&amp;K192,IF(J192&gt;0,I192&amp;","&amp;J192,IF(I192&gt;0,I192," ")))))</f>
        <v xml:space="preserve"> </v>
      </c>
      <c r="Q192" s="187">
        <f>H192-N192</f>
        <v>0</v>
      </c>
      <c r="R192" s="187" t="str">
        <f>IF(N192=0," ",IF(N192=100,"ข้อที่ "&amp;P192,"ข้อที่ "&amp;Q192))</f>
        <v xml:space="preserve"> </v>
      </c>
      <c r="S192" s="742">
        <f>IF(X!DX29=0,0,X!DX29)</f>
        <v>0</v>
      </c>
      <c r="T192" s="742">
        <f>IF(X!DY29=0,0,X!DY29)</f>
        <v>0</v>
      </c>
      <c r="U192" s="748">
        <f>IF(W192&gt;0,1,0)</f>
        <v>0</v>
      </c>
      <c r="V192" s="748">
        <f>IF(U192&gt;0,SUM(U$109:U192),0)</f>
        <v>0</v>
      </c>
      <c r="W192" s="748">
        <f>IF(S192&lt;&gt;0,1,0)</f>
        <v>0</v>
      </c>
      <c r="X192" s="750">
        <f>IF(W192&gt;0,SUM(W$109:W192),X191+0.001)</f>
        <v>36.01299999999997</v>
      </c>
      <c r="Y192" s="751">
        <f>IF(AA192&gt;0,1,0)</f>
        <v>0</v>
      </c>
      <c r="Z192" s="751">
        <f>IF(Y192&gt;0,SUM(Y$109:Y192),0)</f>
        <v>0</v>
      </c>
      <c r="AA192" s="751">
        <f>IF(T192&lt;&gt;0,1,0)</f>
        <v>0</v>
      </c>
      <c r="AB192" s="753">
        <f>IF(AA192&gt;0,SUM(AA$109:AA192),AB191+0.001)</f>
        <v>3.0629999999999931</v>
      </c>
      <c r="AD192" s="28">
        <f>IF(H192=0,0,B192&amp;B193&amp;B194)</f>
        <v>0</v>
      </c>
      <c r="AE192" s="28">
        <f t="shared" ref="AE192:AS192" si="23">IF($H192=0,0,IF(OR($I192=AE$108,OR($J192=AE$108,OR($K192=AE$108,OR($L192=AE$108,$M192=AE$108)))),1,0))</f>
        <v>0</v>
      </c>
      <c r="AF192" s="28">
        <f t="shared" si="23"/>
        <v>0</v>
      </c>
      <c r="AG192" s="28">
        <f t="shared" si="23"/>
        <v>0</v>
      </c>
      <c r="AH192" s="28">
        <f t="shared" si="23"/>
        <v>0</v>
      </c>
      <c r="AI192" s="28">
        <f t="shared" si="23"/>
        <v>0</v>
      </c>
      <c r="AJ192" s="28">
        <f t="shared" si="23"/>
        <v>0</v>
      </c>
      <c r="AK192" s="28">
        <f t="shared" si="23"/>
        <v>0</v>
      </c>
      <c r="AL192" s="28">
        <f t="shared" si="23"/>
        <v>0</v>
      </c>
      <c r="AM192" s="28">
        <f t="shared" si="23"/>
        <v>0</v>
      </c>
      <c r="AN192" s="28">
        <f t="shared" si="23"/>
        <v>0</v>
      </c>
      <c r="AO192" s="28">
        <f t="shared" si="23"/>
        <v>0</v>
      </c>
      <c r="AP192" s="28">
        <f t="shared" si="23"/>
        <v>0</v>
      </c>
      <c r="AQ192" s="28">
        <f t="shared" si="23"/>
        <v>0</v>
      </c>
      <c r="AR192" s="28">
        <f t="shared" si="23"/>
        <v>0</v>
      </c>
      <c r="AS192" s="28">
        <f t="shared" si="23"/>
        <v>0</v>
      </c>
      <c r="AU192" s="1947">
        <f>IF(AE192&gt;0,SUM(AE$109:AE192),AU191+0.001)</f>
        <v>6.045000000000015</v>
      </c>
      <c r="AV192" s="1947">
        <f>IF(AF192&gt;0,SUM(AF$109:AF192),AV191+0.001)</f>
        <v>5.045000000000015</v>
      </c>
      <c r="AW192" s="1947">
        <f>IF(AG192&gt;0,SUM(AG$109:AG192),AW191+0.001)</f>
        <v>9.0149999999999917</v>
      </c>
      <c r="AX192" s="1947">
        <f>IF(AH192&gt;0,SUM(AH$109:AH192),AX191+0.001)</f>
        <v>9.0149999999999917</v>
      </c>
      <c r="AY192" s="1947">
        <f>IF(AI192&gt;0,SUM(AI$109:AI192),AY191+0.001)</f>
        <v>10.014999999999992</v>
      </c>
      <c r="AZ192" s="1947">
        <f>IF(AJ192&gt;0,SUM(AJ$109:AJ192),AZ191+0.001)</f>
        <v>6.015000000000005</v>
      </c>
      <c r="BA192" s="1947">
        <f>IF(AK192&gt;0,SUM(AK$109:AK192),BA191+0.001)</f>
        <v>1.0149999999999983</v>
      </c>
      <c r="BB192" s="1947">
        <f>IF(AL192&gt;0,SUM(AL$109:AL192),BB191+0.001)</f>
        <v>1.0619999999999932</v>
      </c>
      <c r="BC192" s="1947">
        <f>IF(AM192&gt;0,SUM(AM$109:AM192),BC191+0.001)</f>
        <v>1.017999999999998</v>
      </c>
      <c r="BD192" s="1947">
        <f>IF(AN192&gt;0,SUM(AN$109:AN192),BD191+0.001)</f>
        <v>1.017999999999998</v>
      </c>
      <c r="BE192" s="1947">
        <f>IF(AO192&gt;0,SUM(AO$109:AO192),BE191+0.001)</f>
        <v>1.017999999999998</v>
      </c>
      <c r="BF192" s="1947">
        <f>IF(AP192&gt;0,SUM(AP$109:AP192),BF191+0.001)</f>
        <v>8.4000000000000061E-2</v>
      </c>
      <c r="BG192" s="1947">
        <f>IF(AQ192&gt;0,SUM(AQ$109:AQ192),BG191+0.001)</f>
        <v>3.017999999999998</v>
      </c>
      <c r="BH192" s="1947">
        <f>IF(AR192&gt;0,SUM(AR$109:AR192),BH191+0.001)</f>
        <v>8.4000000000000061E-2</v>
      </c>
      <c r="BI192" s="1947">
        <f>IF(AS192&gt;0,SUM(AS$109:AS192),BI191+0.001)</f>
        <v>1.0479999999999947</v>
      </c>
    </row>
    <row r="193" spans="1:61" ht="23.25" customHeight="1">
      <c r="A193" s="1968" t="str">
        <f>IF(X!DM30=0," ",X!DM30)</f>
        <v xml:space="preserve"> </v>
      </c>
      <c r="B193" s="1972" t="str">
        <f>IF(X!DN30=0," ",X!DN30)</f>
        <v xml:space="preserve"> </v>
      </c>
      <c r="C193" s="1972" t="str">
        <f>IF(X!DO30=0," ",X!DO30)</f>
        <v xml:space="preserve"> </v>
      </c>
      <c r="D193" s="1972" t="str">
        <f>IF(X!DP30=0," ",X!DP30)</f>
        <v xml:space="preserve"> </v>
      </c>
      <c r="E193" s="1227" t="str">
        <f>IF(H192=0," ",R192)</f>
        <v xml:space="preserve"> </v>
      </c>
      <c r="F193" s="703"/>
      <c r="G193" s="1934"/>
      <c r="H193" s="716"/>
      <c r="I193" s="716"/>
      <c r="J193" s="716"/>
      <c r="K193" s="716"/>
      <c r="L193" s="716"/>
      <c r="M193" s="716"/>
      <c r="N193" s="187"/>
      <c r="O193" s="187"/>
      <c r="P193" s="187"/>
      <c r="Q193" s="187"/>
      <c r="R193" s="187"/>
      <c r="S193" s="742">
        <f>IF(X!DX30=0,0,X!DX30)</f>
        <v>0</v>
      </c>
      <c r="T193" s="742">
        <f>IF(X!DY30=0,0,X!DY30)</f>
        <v>0</v>
      </c>
      <c r="U193" s="748">
        <v>0</v>
      </c>
      <c r="V193" s="748">
        <f>IF(U193&gt;0,SUM(U$109:U193),0)</f>
        <v>0</v>
      </c>
      <c r="W193" s="748">
        <f>IF(S192&lt;&gt;0,1,0)</f>
        <v>0</v>
      </c>
      <c r="X193" s="750">
        <f>IF(W193&gt;0,SUM(W$109:W193),X192+0.001)</f>
        <v>36.013999999999967</v>
      </c>
      <c r="Y193" s="751">
        <v>0</v>
      </c>
      <c r="Z193" s="751">
        <f>IF(Y193&gt;0,SUM(Y$109:Y193),0)</f>
        <v>0</v>
      </c>
      <c r="AA193" s="751">
        <f>IF(T192&lt;&gt;0,1,0)</f>
        <v>0</v>
      </c>
      <c r="AB193" s="753">
        <f>IF(AA193&gt;0,SUM(AA$109:AA193),AB192+0.001)</f>
        <v>3.063999999999993</v>
      </c>
      <c r="AU193" s="1947">
        <f>IF(AE193&gt;0,SUM(AE$109:AE193),AU192+0.001)</f>
        <v>6.0460000000000154</v>
      </c>
      <c r="AV193" s="1947">
        <f>IF(AF193&gt;0,SUM(AF$109:AF193),AV192+0.001)</f>
        <v>5.0460000000000154</v>
      </c>
      <c r="AW193" s="1947">
        <f>IF(AG193&gt;0,SUM(AG$109:AG193),AW192+0.001)</f>
        <v>9.0159999999999911</v>
      </c>
      <c r="AX193" s="1947">
        <f>IF(AH193&gt;0,SUM(AH$109:AH193),AX192+0.001)</f>
        <v>9.0159999999999911</v>
      </c>
      <c r="AY193" s="1947">
        <f>IF(AI193&gt;0,SUM(AI$109:AI193),AY192+0.001)</f>
        <v>10.015999999999991</v>
      </c>
      <c r="AZ193" s="1947">
        <f>IF(AJ193&gt;0,SUM(AJ$109:AJ193),AZ192+0.001)</f>
        <v>6.0160000000000053</v>
      </c>
      <c r="BA193" s="1947">
        <f>IF(AK193&gt;0,SUM(AK$109:AK193),BA192+0.001)</f>
        <v>1.0159999999999982</v>
      </c>
      <c r="BB193" s="1947">
        <f>IF(AL193&gt;0,SUM(AL$109:AL193),BB192+0.001)</f>
        <v>1.0629999999999931</v>
      </c>
      <c r="BC193" s="1947">
        <f>IF(AM193&gt;0,SUM(AM$109:AM193),BC192+0.001)</f>
        <v>1.0189999999999979</v>
      </c>
      <c r="BD193" s="1947">
        <f>IF(AN193&gt;0,SUM(AN$109:AN193),BD192+0.001)</f>
        <v>1.0189999999999979</v>
      </c>
      <c r="BE193" s="1947">
        <f>IF(AO193&gt;0,SUM(AO$109:AO193),BE192+0.001)</f>
        <v>1.0189999999999979</v>
      </c>
      <c r="BF193" s="1947">
        <f>IF(AP193&gt;0,SUM(AP$109:AP193),BF192+0.001)</f>
        <v>8.5000000000000062E-2</v>
      </c>
      <c r="BG193" s="1947">
        <f>IF(AQ193&gt;0,SUM(AQ$109:AQ193),BG192+0.001)</f>
        <v>3.0189999999999979</v>
      </c>
      <c r="BH193" s="1947">
        <f>IF(AR193&gt;0,SUM(AR$109:AR193),BH192+0.001)</f>
        <v>8.5000000000000062E-2</v>
      </c>
      <c r="BI193" s="1947">
        <f>IF(AS193&gt;0,SUM(AS$109:AS193),BI192+0.001)</f>
        <v>1.0489999999999946</v>
      </c>
    </row>
    <row r="194" spans="1:61" ht="23.25" customHeight="1">
      <c r="A194" s="1968" t="str">
        <f>IF(X!DM31=0," ",X!DM31)</f>
        <v xml:space="preserve"> </v>
      </c>
      <c r="B194" s="1972" t="str">
        <f>IF(X!DN31=0," ",X!DN31)</f>
        <v xml:space="preserve"> </v>
      </c>
      <c r="C194" s="1972" t="str">
        <f>IF(X!DO31=0," ",X!DO31)</f>
        <v xml:space="preserve"> </v>
      </c>
      <c r="D194" s="1972" t="str">
        <f>IF(X!DP31=0," ",X!DP31)</f>
        <v xml:space="preserve"> </v>
      </c>
      <c r="E194" s="1227" t="s">
        <v>2123</v>
      </c>
      <c r="F194" s="703"/>
      <c r="G194" s="1934"/>
      <c r="H194" s="716"/>
      <c r="I194" s="716"/>
      <c r="J194" s="716"/>
      <c r="K194" s="716"/>
      <c r="L194" s="716"/>
      <c r="M194" s="716"/>
      <c r="N194" s="187"/>
      <c r="O194" s="187"/>
      <c r="P194" s="187"/>
      <c r="Q194" s="187"/>
      <c r="R194" s="187"/>
      <c r="S194" s="742">
        <f>IF(X!DX31=0,0,X!DX31)</f>
        <v>0</v>
      </c>
      <c r="T194" s="742">
        <f>IF(X!DY31=0,0,X!DY31)</f>
        <v>0</v>
      </c>
      <c r="U194" s="748">
        <v>0</v>
      </c>
      <c r="V194" s="748">
        <f>IF(U194&gt;0,SUM(U$109:U194),0)</f>
        <v>0</v>
      </c>
      <c r="W194" s="748">
        <f>IF(S192&lt;&gt;0,1,0)</f>
        <v>0</v>
      </c>
      <c r="X194" s="750">
        <f>IF(W194&gt;0,SUM(W$109:W194),X193+0.001)</f>
        <v>36.014999999999965</v>
      </c>
      <c r="Y194" s="751">
        <v>0</v>
      </c>
      <c r="Z194" s="751">
        <f>IF(Y194&gt;0,SUM(Y$109:Y194),0)</f>
        <v>0</v>
      </c>
      <c r="AA194" s="751">
        <f>IF(T192&lt;&gt;0,1,0)</f>
        <v>0</v>
      </c>
      <c r="AB194" s="753">
        <f>IF(AA194&gt;0,SUM(AA$109:AA194),AB193+0.001)</f>
        <v>3.0649999999999928</v>
      </c>
      <c r="AU194" s="1947">
        <f>IF(AE194&gt;0,SUM(AE$109:AE194),AU193+0.001)</f>
        <v>6.0470000000000157</v>
      </c>
      <c r="AV194" s="1947">
        <f>IF(AF194&gt;0,SUM(AF$109:AF194),AV193+0.001)</f>
        <v>5.0470000000000157</v>
      </c>
      <c r="AW194" s="1947">
        <f>IF(AG194&gt;0,SUM(AG$109:AG194),AW193+0.001)</f>
        <v>9.0169999999999906</v>
      </c>
      <c r="AX194" s="1947">
        <f>IF(AH194&gt;0,SUM(AH$109:AH194),AX193+0.001)</f>
        <v>9.0169999999999906</v>
      </c>
      <c r="AY194" s="1947">
        <f>IF(AI194&gt;0,SUM(AI$109:AI194),AY193+0.001)</f>
        <v>10.016999999999991</v>
      </c>
      <c r="AZ194" s="1947">
        <f>IF(AJ194&gt;0,SUM(AJ$109:AJ194),AZ193+0.001)</f>
        <v>6.0170000000000057</v>
      </c>
      <c r="BA194" s="1947">
        <f>IF(AK194&gt;0,SUM(AK$109:AK194),BA193+0.001)</f>
        <v>1.0169999999999981</v>
      </c>
      <c r="BB194" s="1947">
        <f>IF(AL194&gt;0,SUM(AL$109:AL194),BB193+0.001)</f>
        <v>1.063999999999993</v>
      </c>
      <c r="BC194" s="1947">
        <f>IF(AM194&gt;0,SUM(AM$109:AM194),BC193+0.001)</f>
        <v>1.0199999999999978</v>
      </c>
      <c r="BD194" s="1947">
        <f>IF(AN194&gt;0,SUM(AN$109:AN194),BD193+0.001)</f>
        <v>1.0199999999999978</v>
      </c>
      <c r="BE194" s="1947">
        <f>IF(AO194&gt;0,SUM(AO$109:AO194),BE193+0.001)</f>
        <v>1.0199999999999978</v>
      </c>
      <c r="BF194" s="1947">
        <f>IF(AP194&gt;0,SUM(AP$109:AP194),BF193+0.001)</f>
        <v>8.6000000000000063E-2</v>
      </c>
      <c r="BG194" s="1947">
        <f>IF(AQ194&gt;0,SUM(AQ$109:AQ194),BG193+0.001)</f>
        <v>3.0199999999999978</v>
      </c>
      <c r="BH194" s="1947">
        <f>IF(AR194&gt;0,SUM(AR$109:AR194),BH193+0.001)</f>
        <v>8.6000000000000063E-2</v>
      </c>
      <c r="BI194" s="1947">
        <f>IF(AS194&gt;0,SUM(AS$109:AS194),BI193+0.001)</f>
        <v>1.0499999999999945</v>
      </c>
    </row>
    <row r="195" spans="1:61" ht="23.25" customHeight="1">
      <c r="A195" s="1968" t="str">
        <f>IF(X!DM32=0," ",X!DM32)</f>
        <v xml:space="preserve"> </v>
      </c>
      <c r="B195" s="1972" t="str">
        <f>IF(X!DN32=0," ",X!DN32)</f>
        <v xml:space="preserve"> </v>
      </c>
      <c r="C195" s="1972" t="str">
        <f>IF(X!DO32=0," ",X!DO32)</f>
        <v xml:space="preserve"> </v>
      </c>
      <c r="D195" s="1972" t="str">
        <f>IF(X!DP32=0," ",X!DP32)</f>
        <v xml:space="preserve"> </v>
      </c>
      <c r="E195" s="1969" t="str">
        <f>IF(H195=0," ",O195)</f>
        <v xml:space="preserve"> </v>
      </c>
      <c r="F195" s="703"/>
      <c r="G195" s="1934"/>
      <c r="H195" s="716">
        <f>X!DQ32</f>
        <v>0</v>
      </c>
      <c r="I195" s="716">
        <f>X!DR32</f>
        <v>0</v>
      </c>
      <c r="J195" s="716">
        <f>X!DS32</f>
        <v>0</v>
      </c>
      <c r="K195" s="716">
        <f>X!DT32</f>
        <v>0</v>
      </c>
      <c r="L195" s="716">
        <f>X!DU32</f>
        <v>0</v>
      </c>
      <c r="M195" s="716">
        <f>X!DV32</f>
        <v>0</v>
      </c>
      <c r="N195" s="187">
        <f>INT(H195/10)*10</f>
        <v>0</v>
      </c>
      <c r="O195" s="187" t="str">
        <f>IF(N195=0," ",LOOKUP(N195,H$101:H$105,I$101:I$105))</f>
        <v xml:space="preserve"> </v>
      </c>
      <c r="P195" s="187" t="str">
        <f>IF(M195&gt;0,I195&amp;","&amp;J195&amp;","&amp;K195&amp;","&amp;L195&amp;","&amp;M195,IF(L195&gt;0,I195&amp;","&amp;J195&amp;","&amp;K195&amp;","&amp;L195,IF(K195&gt;0,I195&amp;","&amp;J195&amp;","&amp;K195,IF(J195&gt;0,I195&amp;","&amp;J195,IF(I195&gt;0,I195," ")))))</f>
        <v xml:space="preserve"> </v>
      </c>
      <c r="Q195" s="187">
        <f>H195-N195</f>
        <v>0</v>
      </c>
      <c r="R195" s="187" t="str">
        <f>IF(N195=0," ",IF(N195=100,"ข้อที่ "&amp;P195,"ข้อที่ "&amp;Q195))</f>
        <v xml:space="preserve"> </v>
      </c>
      <c r="S195" s="742">
        <f>IF(X!DX32=0,0,X!DX32)</f>
        <v>0</v>
      </c>
      <c r="T195" s="742">
        <f>IF(X!DY32=0,0,X!DY32)</f>
        <v>0</v>
      </c>
      <c r="U195" s="748">
        <f>IF(W195&gt;0,1,0)</f>
        <v>0</v>
      </c>
      <c r="V195" s="748">
        <f>IF(U195&gt;0,SUM(U$109:U195),0)</f>
        <v>0</v>
      </c>
      <c r="W195" s="748">
        <f>IF(S195&lt;&gt;0,1,0)</f>
        <v>0</v>
      </c>
      <c r="X195" s="750">
        <f>IF(W195&gt;0,SUM(W$109:W195),X194+0.001)</f>
        <v>36.015999999999963</v>
      </c>
      <c r="Y195" s="751">
        <f>IF(AA195&gt;0,1,0)</f>
        <v>0</v>
      </c>
      <c r="Z195" s="751">
        <f>IF(Y195&gt;0,SUM(Y$109:Y195),0)</f>
        <v>0</v>
      </c>
      <c r="AA195" s="751">
        <f>IF(T195&lt;&gt;0,1,0)</f>
        <v>0</v>
      </c>
      <c r="AB195" s="753">
        <f>IF(AA195&gt;0,SUM(AA$109:AA195),AB194+0.001)</f>
        <v>3.0659999999999927</v>
      </c>
      <c r="AD195" s="28">
        <f>IF(H195=0,0,B195&amp;B196&amp;B197)</f>
        <v>0</v>
      </c>
      <c r="AE195" s="28">
        <f t="shared" ref="AE195:AS195" si="24">IF($H195=0,0,IF(OR($I195=AE$108,OR($J195=AE$108,OR($K195=AE$108,OR($L195=AE$108,$M195=AE$108)))),1,0))</f>
        <v>0</v>
      </c>
      <c r="AF195" s="28">
        <f t="shared" si="24"/>
        <v>0</v>
      </c>
      <c r="AG195" s="28">
        <f t="shared" si="24"/>
        <v>0</v>
      </c>
      <c r="AH195" s="28">
        <f t="shared" si="24"/>
        <v>0</v>
      </c>
      <c r="AI195" s="28">
        <f t="shared" si="24"/>
        <v>0</v>
      </c>
      <c r="AJ195" s="28">
        <f t="shared" si="24"/>
        <v>0</v>
      </c>
      <c r="AK195" s="28">
        <f t="shared" si="24"/>
        <v>0</v>
      </c>
      <c r="AL195" s="28">
        <f t="shared" si="24"/>
        <v>0</v>
      </c>
      <c r="AM195" s="28">
        <f t="shared" si="24"/>
        <v>0</v>
      </c>
      <c r="AN195" s="28">
        <f t="shared" si="24"/>
        <v>0</v>
      </c>
      <c r="AO195" s="28">
        <f t="shared" si="24"/>
        <v>0</v>
      </c>
      <c r="AP195" s="28">
        <f t="shared" si="24"/>
        <v>0</v>
      </c>
      <c r="AQ195" s="28">
        <f t="shared" si="24"/>
        <v>0</v>
      </c>
      <c r="AR195" s="28">
        <f t="shared" si="24"/>
        <v>0</v>
      </c>
      <c r="AS195" s="28">
        <f t="shared" si="24"/>
        <v>0</v>
      </c>
      <c r="AU195" s="1947">
        <f>IF(AE195&gt;0,SUM(AE$109:AE195),AU194+0.001)</f>
        <v>6.048000000000016</v>
      </c>
      <c r="AV195" s="1947">
        <f>IF(AF195&gt;0,SUM(AF$109:AF195),AV194+0.001)</f>
        <v>5.048000000000016</v>
      </c>
      <c r="AW195" s="1947">
        <f>IF(AG195&gt;0,SUM(AG$109:AG195),AW194+0.001)</f>
        <v>9.01799999999999</v>
      </c>
      <c r="AX195" s="1947">
        <f>IF(AH195&gt;0,SUM(AH$109:AH195),AX194+0.001)</f>
        <v>9.01799999999999</v>
      </c>
      <c r="AY195" s="1947">
        <f>IF(AI195&gt;0,SUM(AI$109:AI195),AY194+0.001)</f>
        <v>10.01799999999999</v>
      </c>
      <c r="AZ195" s="1947">
        <f>IF(AJ195&gt;0,SUM(AJ$109:AJ195),AZ194+0.001)</f>
        <v>6.018000000000006</v>
      </c>
      <c r="BA195" s="1947">
        <f>IF(AK195&gt;0,SUM(AK$109:AK195),BA194+0.001)</f>
        <v>1.017999999999998</v>
      </c>
      <c r="BB195" s="1947">
        <f>IF(AL195&gt;0,SUM(AL$109:AL195),BB194+0.001)</f>
        <v>1.0649999999999928</v>
      </c>
      <c r="BC195" s="1947">
        <f>IF(AM195&gt;0,SUM(AM$109:AM195),BC194+0.001)</f>
        <v>1.0209999999999977</v>
      </c>
      <c r="BD195" s="1947">
        <f>IF(AN195&gt;0,SUM(AN$109:AN195),BD194+0.001)</f>
        <v>1.0209999999999977</v>
      </c>
      <c r="BE195" s="1947">
        <f>IF(AO195&gt;0,SUM(AO$109:AO195),BE194+0.001)</f>
        <v>1.0209999999999977</v>
      </c>
      <c r="BF195" s="1947">
        <f>IF(AP195&gt;0,SUM(AP$109:AP195),BF194+0.001)</f>
        <v>8.7000000000000063E-2</v>
      </c>
      <c r="BG195" s="1947">
        <f>IF(AQ195&gt;0,SUM(AQ$109:AQ195),BG194+0.001)</f>
        <v>3.0209999999999977</v>
      </c>
      <c r="BH195" s="1947">
        <f>IF(AR195&gt;0,SUM(AR$109:AR195),BH194+0.001)</f>
        <v>8.7000000000000063E-2</v>
      </c>
      <c r="BI195" s="1947">
        <f>IF(AS195&gt;0,SUM(AS$109:AS195),BI194+0.001)</f>
        <v>1.0509999999999944</v>
      </c>
    </row>
    <row r="196" spans="1:61" ht="23.25" customHeight="1">
      <c r="A196" s="1968" t="str">
        <f>IF(X!DM33=0," ",X!DM33)</f>
        <v xml:space="preserve"> </v>
      </c>
      <c r="B196" s="1972" t="str">
        <f>IF(X!DN33=0," ",X!DN33)</f>
        <v xml:space="preserve"> </v>
      </c>
      <c r="C196" s="1972" t="str">
        <f>IF(X!DO33=0," ",X!DO33)</f>
        <v xml:space="preserve"> </v>
      </c>
      <c r="D196" s="1972" t="str">
        <f>IF(X!DP33=0," ",X!DP33)</f>
        <v xml:space="preserve"> </v>
      </c>
      <c r="E196" s="1227" t="str">
        <f>IF(H195=0," ",R195)</f>
        <v xml:space="preserve"> </v>
      </c>
      <c r="F196" s="703"/>
      <c r="G196" s="1934"/>
      <c r="H196" s="716"/>
      <c r="I196" s="716"/>
      <c r="J196" s="716"/>
      <c r="K196" s="716"/>
      <c r="L196" s="716"/>
      <c r="M196" s="716"/>
      <c r="N196" s="187"/>
      <c r="O196" s="187"/>
      <c r="P196" s="187"/>
      <c r="Q196" s="187"/>
      <c r="R196" s="187"/>
      <c r="S196" s="742">
        <f>IF(X!DX33=0,0,X!DX33)</f>
        <v>0</v>
      </c>
      <c r="T196" s="742">
        <f>IF(X!DY33=0,0,X!DY33)</f>
        <v>0</v>
      </c>
      <c r="U196" s="748">
        <v>0</v>
      </c>
      <c r="V196" s="748">
        <f>IF(U196&gt;0,SUM(U$109:U196),0)</f>
        <v>0</v>
      </c>
      <c r="W196" s="748">
        <f>IF(S195&lt;&gt;0,1,0)</f>
        <v>0</v>
      </c>
      <c r="X196" s="750">
        <f>IF(W196&gt;0,SUM(W$109:W196),X195+0.001)</f>
        <v>36.01699999999996</v>
      </c>
      <c r="Y196" s="751">
        <v>0</v>
      </c>
      <c r="Z196" s="751">
        <f>IF(Y196&gt;0,SUM(Y$109:Y196),0)</f>
        <v>0</v>
      </c>
      <c r="AA196" s="751">
        <f>IF(T195&lt;&gt;0,1,0)</f>
        <v>0</v>
      </c>
      <c r="AB196" s="753">
        <f>IF(AA196&gt;0,SUM(AA$109:AA196),AB195+0.001)</f>
        <v>3.0669999999999926</v>
      </c>
      <c r="AU196" s="1947">
        <f>IF(AE196&gt;0,SUM(AE$109:AE196),AU195+0.001)</f>
        <v>6.0490000000000164</v>
      </c>
      <c r="AV196" s="1947">
        <f>IF(AF196&gt;0,SUM(AF$109:AF196),AV195+0.001)</f>
        <v>5.0490000000000164</v>
      </c>
      <c r="AW196" s="1947">
        <f>IF(AG196&gt;0,SUM(AG$109:AG196),AW195+0.001)</f>
        <v>9.0189999999999895</v>
      </c>
      <c r="AX196" s="1947">
        <f>IF(AH196&gt;0,SUM(AH$109:AH196),AX195+0.001)</f>
        <v>9.0189999999999895</v>
      </c>
      <c r="AY196" s="1947">
        <f>IF(AI196&gt;0,SUM(AI$109:AI196),AY195+0.001)</f>
        <v>10.018999999999989</v>
      </c>
      <c r="AZ196" s="1947">
        <f>IF(AJ196&gt;0,SUM(AJ$109:AJ196),AZ195+0.001)</f>
        <v>6.0190000000000063</v>
      </c>
      <c r="BA196" s="1947">
        <f>IF(AK196&gt;0,SUM(AK$109:AK196),BA195+0.001)</f>
        <v>1.0189999999999979</v>
      </c>
      <c r="BB196" s="1947">
        <f>IF(AL196&gt;0,SUM(AL$109:AL196),BB195+0.001)</f>
        <v>1.0659999999999927</v>
      </c>
      <c r="BC196" s="1947">
        <f>IF(AM196&gt;0,SUM(AM$109:AM196),BC195+0.001)</f>
        <v>1.0219999999999976</v>
      </c>
      <c r="BD196" s="1947">
        <f>IF(AN196&gt;0,SUM(AN$109:AN196),BD195+0.001)</f>
        <v>1.0219999999999976</v>
      </c>
      <c r="BE196" s="1947">
        <f>IF(AO196&gt;0,SUM(AO$109:AO196),BE195+0.001)</f>
        <v>1.0219999999999976</v>
      </c>
      <c r="BF196" s="1947">
        <f>IF(AP196&gt;0,SUM(AP$109:AP196),BF195+0.001)</f>
        <v>8.8000000000000064E-2</v>
      </c>
      <c r="BG196" s="1947">
        <f>IF(AQ196&gt;0,SUM(AQ$109:AQ196),BG195+0.001)</f>
        <v>3.0219999999999976</v>
      </c>
      <c r="BH196" s="1947">
        <f>IF(AR196&gt;0,SUM(AR$109:AR196),BH195+0.001)</f>
        <v>8.8000000000000064E-2</v>
      </c>
      <c r="BI196" s="1947">
        <f>IF(AS196&gt;0,SUM(AS$109:AS196),BI195+0.001)</f>
        <v>1.0519999999999943</v>
      </c>
    </row>
    <row r="197" spans="1:61" ht="23.25" customHeight="1">
      <c r="A197" s="1968" t="str">
        <f>IF(X!DM34=0," ",X!DM34)</f>
        <v xml:space="preserve"> </v>
      </c>
      <c r="B197" s="1972" t="str">
        <f>IF(X!DN34=0," ",X!DN34)</f>
        <v xml:space="preserve"> </v>
      </c>
      <c r="C197" s="1972" t="str">
        <f>IF(X!DO34=0," ",X!DO34)</f>
        <v xml:space="preserve"> </v>
      </c>
      <c r="D197" s="1972" t="str">
        <f>IF(X!DP34=0," ",X!DP34)</f>
        <v xml:space="preserve"> </v>
      </c>
      <c r="E197" s="1227" t="s">
        <v>2123</v>
      </c>
      <c r="F197" s="703"/>
      <c r="G197" s="1934"/>
      <c r="H197" s="716"/>
      <c r="I197" s="716"/>
      <c r="J197" s="716"/>
      <c r="K197" s="716"/>
      <c r="L197" s="716"/>
      <c r="M197" s="716"/>
      <c r="N197" s="187"/>
      <c r="O197" s="187"/>
      <c r="P197" s="187"/>
      <c r="Q197" s="187"/>
      <c r="R197" s="187"/>
      <c r="S197" s="742">
        <f>IF(X!DX34=0,0,X!DX34)</f>
        <v>0</v>
      </c>
      <c r="T197" s="742">
        <f>IF(X!DY34=0,0,X!DY34)</f>
        <v>0</v>
      </c>
      <c r="U197" s="748">
        <v>0</v>
      </c>
      <c r="V197" s="748">
        <f>IF(U197&gt;0,SUM(U$109:U197),0)</f>
        <v>0</v>
      </c>
      <c r="W197" s="748">
        <f>IF(S195&lt;&gt;0,1,0)</f>
        <v>0</v>
      </c>
      <c r="X197" s="750">
        <f>IF(W197&gt;0,SUM(W$109:W197),X196+0.001)</f>
        <v>36.017999999999958</v>
      </c>
      <c r="Y197" s="751">
        <v>0</v>
      </c>
      <c r="Z197" s="751">
        <f>IF(Y197&gt;0,SUM(Y$109:Y197),0)</f>
        <v>0</v>
      </c>
      <c r="AA197" s="751">
        <f>IF(T195&lt;&gt;0,1,0)</f>
        <v>0</v>
      </c>
      <c r="AB197" s="753">
        <f>IF(AA197&gt;0,SUM(AA$109:AA197),AB196+0.001)</f>
        <v>3.0679999999999925</v>
      </c>
      <c r="AU197" s="1947">
        <f>IF(AE197&gt;0,SUM(AE$109:AE197),AU196+0.001)</f>
        <v>6.0500000000000167</v>
      </c>
      <c r="AV197" s="1947">
        <f>IF(AF197&gt;0,SUM(AF$109:AF197),AV196+0.001)</f>
        <v>5.0500000000000167</v>
      </c>
      <c r="AW197" s="1947">
        <f>IF(AG197&gt;0,SUM(AG$109:AG197),AW196+0.001)</f>
        <v>9.0199999999999889</v>
      </c>
      <c r="AX197" s="1947">
        <f>IF(AH197&gt;0,SUM(AH$109:AH197),AX196+0.001)</f>
        <v>9.0199999999999889</v>
      </c>
      <c r="AY197" s="1947">
        <f>IF(AI197&gt;0,SUM(AI$109:AI197),AY196+0.001)</f>
        <v>10.019999999999989</v>
      </c>
      <c r="AZ197" s="1947">
        <f>IF(AJ197&gt;0,SUM(AJ$109:AJ197),AZ196+0.001)</f>
        <v>6.0200000000000067</v>
      </c>
      <c r="BA197" s="1947">
        <f>IF(AK197&gt;0,SUM(AK$109:AK197),BA196+0.001)</f>
        <v>1.0199999999999978</v>
      </c>
      <c r="BB197" s="1947">
        <f>IF(AL197&gt;0,SUM(AL$109:AL197),BB196+0.001)</f>
        <v>1.0669999999999926</v>
      </c>
      <c r="BC197" s="1947">
        <f>IF(AM197&gt;0,SUM(AM$109:AM197),BC196+0.001)</f>
        <v>1.0229999999999975</v>
      </c>
      <c r="BD197" s="1947">
        <f>IF(AN197&gt;0,SUM(AN$109:AN197),BD196+0.001)</f>
        <v>1.0229999999999975</v>
      </c>
      <c r="BE197" s="1947">
        <f>IF(AO197&gt;0,SUM(AO$109:AO197),BE196+0.001)</f>
        <v>1.0229999999999975</v>
      </c>
      <c r="BF197" s="1947">
        <f>IF(AP197&gt;0,SUM(AP$109:AP197),BF196+0.001)</f>
        <v>8.9000000000000065E-2</v>
      </c>
      <c r="BG197" s="1947">
        <f>IF(AQ197&gt;0,SUM(AQ$109:AQ197),BG196+0.001)</f>
        <v>3.0229999999999975</v>
      </c>
      <c r="BH197" s="1947">
        <f>IF(AR197&gt;0,SUM(AR$109:AR197),BH196+0.001)</f>
        <v>8.9000000000000065E-2</v>
      </c>
      <c r="BI197" s="1947">
        <f>IF(AS197&gt;0,SUM(AS$109:AS197),BI196+0.001)</f>
        <v>1.0529999999999942</v>
      </c>
    </row>
    <row r="198" spans="1:61" ht="23.25" customHeight="1">
      <c r="A198" s="1968"/>
      <c r="B198" s="1968"/>
      <c r="C198" s="1968"/>
      <c r="D198" s="1968"/>
      <c r="E198" s="1228"/>
      <c r="F198" s="703"/>
      <c r="G198" s="1934"/>
      <c r="H198" s="716"/>
      <c r="I198" s="716"/>
      <c r="J198" s="716"/>
      <c r="K198" s="716"/>
      <c r="L198" s="716"/>
      <c r="M198" s="716"/>
      <c r="N198" s="187"/>
      <c r="O198" s="187"/>
      <c r="P198" s="187"/>
      <c r="Q198" s="187"/>
      <c r="R198" s="187"/>
      <c r="S198" s="427"/>
      <c r="T198" s="427"/>
      <c r="U198" s="748"/>
      <c r="V198" s="748"/>
      <c r="W198" s="748"/>
      <c r="X198" s="750">
        <f>IF(W198&gt;0,SUM(W$109:W198),X197+0.001)</f>
        <v>36.018999999999956</v>
      </c>
      <c r="Y198" s="751"/>
      <c r="Z198" s="751"/>
      <c r="AA198" s="751"/>
      <c r="AB198" s="753">
        <f>IF(AA198&gt;0,SUM(AA$109:AA198),AB197+0.001)</f>
        <v>3.0689999999999924</v>
      </c>
      <c r="AU198" s="1947">
        <f>IF(AE198&gt;0,SUM(AE$109:AE198),AU197+0.001)</f>
        <v>6.051000000000017</v>
      </c>
      <c r="AV198" s="1947">
        <f>IF(AF198&gt;0,SUM(AF$109:AF198),AV197+0.001)</f>
        <v>5.051000000000017</v>
      </c>
      <c r="AW198" s="1947">
        <f>IF(AG198&gt;0,SUM(AG$109:AG198),AW197+0.001)</f>
        <v>9.0209999999999884</v>
      </c>
      <c r="AX198" s="1947">
        <f>IF(AH198&gt;0,SUM(AH$109:AH198),AX197+0.001)</f>
        <v>9.0209999999999884</v>
      </c>
      <c r="AY198" s="1947">
        <f>IF(AI198&gt;0,SUM(AI$109:AI198),AY197+0.001)</f>
        <v>10.020999999999988</v>
      </c>
      <c r="AZ198" s="1947">
        <f>IF(AJ198&gt;0,SUM(AJ$109:AJ198),AZ197+0.001)</f>
        <v>6.021000000000007</v>
      </c>
      <c r="BA198" s="1947">
        <f>IF(AK198&gt;0,SUM(AK$109:AK198),BA197+0.001)</f>
        <v>1.0209999999999977</v>
      </c>
      <c r="BB198" s="1947">
        <f>IF(AL198&gt;0,SUM(AL$109:AL198),BB197+0.001)</f>
        <v>1.0679999999999925</v>
      </c>
      <c r="BC198" s="1947">
        <f>IF(AM198&gt;0,SUM(AM$109:AM198),BC197+0.001)</f>
        <v>1.0239999999999974</v>
      </c>
      <c r="BD198" s="1947">
        <f>IF(AN198&gt;0,SUM(AN$109:AN198),BD197+0.001)</f>
        <v>1.0239999999999974</v>
      </c>
      <c r="BE198" s="1947">
        <f>IF(AO198&gt;0,SUM(AO$109:AO198),BE197+0.001)</f>
        <v>1.0239999999999974</v>
      </c>
      <c r="BF198" s="1947">
        <f>IF(AP198&gt;0,SUM(AP$109:AP198),BF197+0.001)</f>
        <v>9.0000000000000066E-2</v>
      </c>
      <c r="BG198" s="1947">
        <f>IF(AQ198&gt;0,SUM(AQ$109:AQ198),BG197+0.001)</f>
        <v>3.0239999999999974</v>
      </c>
      <c r="BH198" s="1947">
        <f>IF(AR198&gt;0,SUM(AR$109:AR198),BH197+0.001)</f>
        <v>9.0000000000000066E-2</v>
      </c>
      <c r="BI198" s="1947">
        <f>IF(AS198&gt;0,SUM(AS$109:AS198),BI197+0.001)</f>
        <v>1.0539999999999941</v>
      </c>
    </row>
    <row r="199" spans="1:61" ht="23.25" customHeight="1">
      <c r="A199" s="1234" t="str">
        <f>"- "&amp;G199&amp;" -"</f>
        <v>- 0 -</v>
      </c>
      <c r="B199" s="1234"/>
      <c r="C199" s="1234"/>
      <c r="D199" s="1234"/>
      <c r="E199" s="1234"/>
      <c r="F199" s="703"/>
      <c r="G199" s="1934">
        <f>IF(F199&gt;0,SUM(F$1:F199),0)</f>
        <v>0</v>
      </c>
      <c r="H199" s="1943"/>
      <c r="I199" s="1943"/>
      <c r="J199" s="1943"/>
      <c r="K199" s="1943"/>
      <c r="L199" s="1943"/>
      <c r="M199" s="1943"/>
      <c r="S199" s="427"/>
      <c r="T199" s="427"/>
      <c r="U199" s="748"/>
      <c r="V199" s="748"/>
      <c r="W199" s="748"/>
      <c r="X199" s="750">
        <f>IF(W199&gt;0,SUM(W$109:W199),X198+0.001)</f>
        <v>36.019999999999953</v>
      </c>
      <c r="Y199" s="751"/>
      <c r="Z199" s="751"/>
      <c r="AA199" s="751"/>
      <c r="AB199" s="753">
        <f>IF(AA199&gt;0,SUM(AA$109:AA199),AB198+0.001)</f>
        <v>3.0699999999999923</v>
      </c>
      <c r="AU199" s="1947">
        <f>IF(AE199&gt;0,SUM(AE$109:AE199),AU198+0.001)</f>
        <v>6.0520000000000174</v>
      </c>
      <c r="AV199" s="1947">
        <f>IF(AF199&gt;0,SUM(AF$109:AF199),AV198+0.001)</f>
        <v>5.0520000000000174</v>
      </c>
      <c r="AW199" s="1947">
        <f>IF(AG199&gt;0,SUM(AG$109:AG199),AW198+0.001)</f>
        <v>9.0219999999999878</v>
      </c>
      <c r="AX199" s="1947">
        <f>IF(AH199&gt;0,SUM(AH$109:AH199),AX198+0.001)</f>
        <v>9.0219999999999878</v>
      </c>
      <c r="AY199" s="1947">
        <f>IF(AI199&gt;0,SUM(AI$109:AI199),AY198+0.001)</f>
        <v>10.021999999999988</v>
      </c>
      <c r="AZ199" s="1947">
        <f>IF(AJ199&gt;0,SUM(AJ$109:AJ199),AZ198+0.001)</f>
        <v>6.0220000000000073</v>
      </c>
      <c r="BA199" s="1947">
        <f>IF(AK199&gt;0,SUM(AK$109:AK199),BA198+0.001)</f>
        <v>1.0219999999999976</v>
      </c>
      <c r="BB199" s="1947">
        <f>IF(AL199&gt;0,SUM(AL$109:AL199),BB198+0.001)</f>
        <v>1.0689999999999924</v>
      </c>
      <c r="BC199" s="1947">
        <f>IF(AM199&gt;0,SUM(AM$109:AM199),BC198+0.001)</f>
        <v>1.0249999999999972</v>
      </c>
      <c r="BD199" s="1947">
        <f>IF(AN199&gt;0,SUM(AN$109:AN199),BD198+0.001)</f>
        <v>1.0249999999999972</v>
      </c>
      <c r="BE199" s="1947">
        <f>IF(AO199&gt;0,SUM(AO$109:AO199),BE198+0.001)</f>
        <v>1.0249999999999972</v>
      </c>
      <c r="BF199" s="1947">
        <f>IF(AP199&gt;0,SUM(AP$109:AP199),BF198+0.001)</f>
        <v>9.1000000000000067E-2</v>
      </c>
      <c r="BG199" s="1947">
        <f>IF(AQ199&gt;0,SUM(AQ$109:AQ199),BG198+0.001)</f>
        <v>3.0249999999999972</v>
      </c>
      <c r="BH199" s="1947">
        <f>IF(AR199&gt;0,SUM(AR$109:AR199),BH198+0.001)</f>
        <v>9.1000000000000067E-2</v>
      </c>
      <c r="BI199" s="1947">
        <f>IF(AS199&gt;0,SUM(AS$109:AS199),BI198+0.001)</f>
        <v>1.0549999999999939</v>
      </c>
    </row>
    <row r="200" spans="1:61" ht="23.25" customHeight="1">
      <c r="F200" s="703"/>
      <c r="G200" s="1934"/>
      <c r="H200" s="1943"/>
      <c r="I200" s="1943"/>
      <c r="J200" s="1943"/>
      <c r="K200" s="1943"/>
      <c r="L200" s="1943"/>
      <c r="M200" s="1943"/>
      <c r="S200" s="427"/>
      <c r="T200" s="427"/>
      <c r="U200" s="748"/>
      <c r="V200" s="748"/>
      <c r="W200" s="748"/>
      <c r="X200" s="750">
        <f>IF(W200&gt;0,SUM(W$109:W200),X199+0.001)</f>
        <v>36.020999999999951</v>
      </c>
      <c r="Y200" s="751"/>
      <c r="Z200" s="751"/>
      <c r="AA200" s="751"/>
      <c r="AB200" s="753">
        <f>IF(AA200&gt;0,SUM(AA$109:AA200),AB199+0.001)</f>
        <v>3.0709999999999922</v>
      </c>
      <c r="AU200" s="1947">
        <f>IF(AE200&gt;0,SUM(AE$109:AE200),AU199+0.001)</f>
        <v>6.0530000000000177</v>
      </c>
      <c r="AV200" s="1947">
        <f>IF(AF200&gt;0,SUM(AF$109:AF200),AV199+0.001)</f>
        <v>5.0530000000000177</v>
      </c>
      <c r="AW200" s="1947">
        <f>IF(AG200&gt;0,SUM(AG$109:AG200),AW199+0.001)</f>
        <v>9.0229999999999873</v>
      </c>
      <c r="AX200" s="1947">
        <f>IF(AH200&gt;0,SUM(AH$109:AH200),AX199+0.001)</f>
        <v>9.0229999999999873</v>
      </c>
      <c r="AY200" s="1947">
        <f>IF(AI200&gt;0,SUM(AI$109:AI200),AY199+0.001)</f>
        <v>10.022999999999987</v>
      </c>
      <c r="AZ200" s="1947">
        <f>IF(AJ200&gt;0,SUM(AJ$109:AJ200),AZ199+0.001)</f>
        <v>6.0230000000000077</v>
      </c>
      <c r="BA200" s="1947">
        <f>IF(AK200&gt;0,SUM(AK$109:AK200),BA199+0.001)</f>
        <v>1.0229999999999975</v>
      </c>
      <c r="BB200" s="1947">
        <f>IF(AL200&gt;0,SUM(AL$109:AL200),BB199+0.001)</f>
        <v>1.0699999999999923</v>
      </c>
      <c r="BC200" s="1947">
        <f>IF(AM200&gt;0,SUM(AM$109:AM200),BC199+0.001)</f>
        <v>1.0259999999999971</v>
      </c>
      <c r="BD200" s="1947">
        <f>IF(AN200&gt;0,SUM(AN$109:AN200),BD199+0.001)</f>
        <v>1.0259999999999971</v>
      </c>
      <c r="BE200" s="1947">
        <f>IF(AO200&gt;0,SUM(AO$109:AO200),BE199+0.001)</f>
        <v>1.0259999999999971</v>
      </c>
      <c r="BF200" s="1947">
        <f>IF(AP200&gt;0,SUM(AP$109:AP200),BF199+0.001)</f>
        <v>9.2000000000000068E-2</v>
      </c>
      <c r="BG200" s="1947">
        <f>IF(AQ200&gt;0,SUM(AQ$109:AQ200),BG199+0.001)</f>
        <v>3.0259999999999971</v>
      </c>
      <c r="BH200" s="1947">
        <f>IF(AR200&gt;0,SUM(AR$109:AR200),BH199+0.001)</f>
        <v>9.2000000000000068E-2</v>
      </c>
      <c r="BI200" s="1947">
        <f>IF(AS200&gt;0,SUM(AS$109:AS200),BI199+0.001)</f>
        <v>1.0559999999999938</v>
      </c>
    </row>
    <row r="201" spans="1:61" ht="23.25" customHeight="1">
      <c r="F201" s="703"/>
      <c r="G201" s="1934"/>
      <c r="H201" s="1943"/>
      <c r="I201" s="1943"/>
      <c r="J201" s="1943"/>
      <c r="K201" s="1943"/>
      <c r="L201" s="1943"/>
      <c r="M201" s="1943"/>
      <c r="S201" s="427"/>
      <c r="T201" s="427"/>
      <c r="U201" s="748"/>
      <c r="V201" s="748"/>
      <c r="W201" s="748"/>
      <c r="X201" s="750">
        <f>IF(W201&gt;0,SUM(W$109:W201),X200+0.001)</f>
        <v>36.021999999999949</v>
      </c>
      <c r="Y201" s="751"/>
      <c r="Z201" s="751"/>
      <c r="AA201" s="751"/>
      <c r="AB201" s="753">
        <f>IF(AA201&gt;0,SUM(AA$109:AA201),AB200+0.001)</f>
        <v>3.0719999999999921</v>
      </c>
      <c r="AU201" s="1947">
        <f>IF(AE201&gt;0,SUM(AE$109:AE201),AU200+0.001)</f>
        <v>6.054000000000018</v>
      </c>
      <c r="AV201" s="1947">
        <f>IF(AF201&gt;0,SUM(AF$109:AF201),AV200+0.001)</f>
        <v>5.054000000000018</v>
      </c>
      <c r="AW201" s="1947">
        <f>IF(AG201&gt;0,SUM(AG$109:AG201),AW200+0.001)</f>
        <v>9.0239999999999867</v>
      </c>
      <c r="AX201" s="1947">
        <f>IF(AH201&gt;0,SUM(AH$109:AH201),AX200+0.001)</f>
        <v>9.0239999999999867</v>
      </c>
      <c r="AY201" s="1947">
        <f>IF(AI201&gt;0,SUM(AI$109:AI201),AY200+0.001)</f>
        <v>10.023999999999987</v>
      </c>
      <c r="AZ201" s="1947">
        <f>IF(AJ201&gt;0,SUM(AJ$109:AJ201),AZ200+0.001)</f>
        <v>6.024000000000008</v>
      </c>
      <c r="BA201" s="1947">
        <f>IF(AK201&gt;0,SUM(AK$109:AK201),BA200+0.001)</f>
        <v>1.0239999999999974</v>
      </c>
      <c r="BB201" s="1947">
        <f>IF(AL201&gt;0,SUM(AL$109:AL201),BB200+0.001)</f>
        <v>1.0709999999999922</v>
      </c>
      <c r="BC201" s="1947">
        <f>IF(AM201&gt;0,SUM(AM$109:AM201),BC200+0.001)</f>
        <v>1.026999999999997</v>
      </c>
      <c r="BD201" s="1947">
        <f>IF(AN201&gt;0,SUM(AN$109:AN201),BD200+0.001)</f>
        <v>1.026999999999997</v>
      </c>
      <c r="BE201" s="1947">
        <f>IF(AO201&gt;0,SUM(AO$109:AO201),BE200+0.001)</f>
        <v>1.026999999999997</v>
      </c>
      <c r="BF201" s="1947">
        <f>IF(AP201&gt;0,SUM(AP$109:AP201),BF200+0.001)</f>
        <v>9.3000000000000069E-2</v>
      </c>
      <c r="BG201" s="1947">
        <f>IF(AQ201&gt;0,SUM(AQ$109:AQ201),BG200+0.001)</f>
        <v>3.026999999999997</v>
      </c>
      <c r="BH201" s="1947">
        <f>IF(AR201&gt;0,SUM(AR$109:AR201),BH200+0.001)</f>
        <v>9.3000000000000069E-2</v>
      </c>
      <c r="BI201" s="1947">
        <f>IF(AS201&gt;0,SUM(AS$109:AS201),BI200+0.001)</f>
        <v>1.0569999999999937</v>
      </c>
    </row>
    <row r="202" spans="1:61" ht="23.25" customHeight="1">
      <c r="A202" s="1215" t="str">
        <f>IF(X!EA35=0," ",X!EA35)</f>
        <v>กลยุทธ์ ที่ 4   การพัฒนาผู้เรียนให้มีคุณภาพตามมาตรฐาน</v>
      </c>
      <c r="F202" s="703"/>
      <c r="G202" s="1934"/>
      <c r="H202" s="1943"/>
      <c r="I202" s="1943"/>
      <c r="J202" s="1943"/>
      <c r="K202" s="1943"/>
      <c r="L202" s="1943"/>
      <c r="M202" s="1943"/>
      <c r="S202" s="427"/>
      <c r="T202" s="427"/>
      <c r="U202" s="748"/>
      <c r="V202" s="748"/>
      <c r="W202" s="748"/>
      <c r="X202" s="750">
        <f>IF(W202&gt;0,SUM(W$109:W202),X201+0.001)</f>
        <v>36.022999999999946</v>
      </c>
      <c r="Y202" s="751"/>
      <c r="Z202" s="751"/>
      <c r="AA202" s="751"/>
      <c r="AB202" s="753">
        <f>IF(AA202&gt;0,SUM(AA$109:AA202),AB201+0.001)</f>
        <v>3.072999999999992</v>
      </c>
      <c r="AU202" s="1947">
        <f>IF(AE202&gt;0,SUM(AE$109:AE202),AU201+0.001)</f>
        <v>6.0550000000000184</v>
      </c>
      <c r="AV202" s="1947">
        <f>IF(AF202&gt;0,SUM(AF$109:AF202),AV201+0.001)</f>
        <v>5.0550000000000184</v>
      </c>
      <c r="AW202" s="1947">
        <f>IF(AG202&gt;0,SUM(AG$109:AG202),AW201+0.001)</f>
        <v>9.0249999999999861</v>
      </c>
      <c r="AX202" s="1947">
        <f>IF(AH202&gt;0,SUM(AH$109:AH202),AX201+0.001)</f>
        <v>9.0249999999999861</v>
      </c>
      <c r="AY202" s="1947">
        <f>IF(AI202&gt;0,SUM(AI$109:AI202),AY201+0.001)</f>
        <v>10.024999999999986</v>
      </c>
      <c r="AZ202" s="1947">
        <f>IF(AJ202&gt;0,SUM(AJ$109:AJ202),AZ201+0.001)</f>
        <v>6.0250000000000083</v>
      </c>
      <c r="BA202" s="1947">
        <f>IF(AK202&gt;0,SUM(AK$109:AK202),BA201+0.001)</f>
        <v>1.0249999999999972</v>
      </c>
      <c r="BB202" s="1947">
        <f>IF(AL202&gt;0,SUM(AL$109:AL202),BB201+0.001)</f>
        <v>1.0719999999999921</v>
      </c>
      <c r="BC202" s="1947">
        <f>IF(AM202&gt;0,SUM(AM$109:AM202),BC201+0.001)</f>
        <v>1.0279999999999969</v>
      </c>
      <c r="BD202" s="1947">
        <f>IF(AN202&gt;0,SUM(AN$109:AN202),BD201+0.001)</f>
        <v>1.0279999999999969</v>
      </c>
      <c r="BE202" s="1947">
        <f>IF(AO202&gt;0,SUM(AO$109:AO202),BE201+0.001)</f>
        <v>1.0279999999999969</v>
      </c>
      <c r="BF202" s="1947">
        <f>IF(AP202&gt;0,SUM(AP$109:AP202),BF201+0.001)</f>
        <v>9.400000000000007E-2</v>
      </c>
      <c r="BG202" s="1947">
        <f>IF(AQ202&gt;0,SUM(AQ$109:AQ202),BG201+0.001)</f>
        <v>3.0279999999999969</v>
      </c>
      <c r="BH202" s="1947">
        <f>IF(AR202&gt;0,SUM(AR$109:AR202),BH201+0.001)</f>
        <v>9.400000000000007E-2</v>
      </c>
      <c r="BI202" s="1947">
        <f>IF(AS202&gt;0,SUM(AS$109:AS202),BI201+0.001)</f>
        <v>1.0579999999999936</v>
      </c>
    </row>
    <row r="203" spans="1:61" ht="23.25" customHeight="1">
      <c r="B203" s="1233"/>
      <c r="F203" s="703"/>
      <c r="G203" s="1934"/>
      <c r="H203" s="1943"/>
      <c r="I203" s="1943"/>
      <c r="J203" s="1943"/>
      <c r="K203" s="1943"/>
      <c r="L203" s="1943"/>
      <c r="M203" s="1943"/>
      <c r="S203" s="427"/>
      <c r="T203" s="427"/>
      <c r="U203" s="748"/>
      <c r="V203" s="748"/>
      <c r="W203" s="748"/>
      <c r="X203" s="750">
        <f>IF(W203&gt;0,SUM(W$109:W203),X202+0.001)</f>
        <v>36.023999999999944</v>
      </c>
      <c r="Y203" s="751"/>
      <c r="Z203" s="751"/>
      <c r="AA203" s="751"/>
      <c r="AB203" s="753">
        <f>IF(AA203&gt;0,SUM(AA$109:AA203),AB202+0.001)</f>
        <v>3.0739999999999919</v>
      </c>
      <c r="AU203" s="1947">
        <f>IF(AE203&gt;0,SUM(AE$109:AE203),AU202+0.001)</f>
        <v>6.0560000000000187</v>
      </c>
      <c r="AV203" s="1947">
        <f>IF(AF203&gt;0,SUM(AF$109:AF203),AV202+0.001)</f>
        <v>5.0560000000000187</v>
      </c>
      <c r="AW203" s="1947">
        <f>IF(AG203&gt;0,SUM(AG$109:AG203),AW202+0.001)</f>
        <v>9.0259999999999856</v>
      </c>
      <c r="AX203" s="1947">
        <f>IF(AH203&gt;0,SUM(AH$109:AH203),AX202+0.001)</f>
        <v>9.0259999999999856</v>
      </c>
      <c r="AY203" s="1947">
        <f>IF(AI203&gt;0,SUM(AI$109:AI203),AY202+0.001)</f>
        <v>10.025999999999986</v>
      </c>
      <c r="AZ203" s="1947">
        <f>IF(AJ203&gt;0,SUM(AJ$109:AJ203),AZ202+0.001)</f>
        <v>6.0260000000000087</v>
      </c>
      <c r="BA203" s="1947">
        <f>IF(AK203&gt;0,SUM(AK$109:AK203),BA202+0.001)</f>
        <v>1.0259999999999971</v>
      </c>
      <c r="BB203" s="1947">
        <f>IF(AL203&gt;0,SUM(AL$109:AL203),BB202+0.001)</f>
        <v>1.072999999999992</v>
      </c>
      <c r="BC203" s="1947">
        <f>IF(AM203&gt;0,SUM(AM$109:AM203),BC202+0.001)</f>
        <v>1.0289999999999968</v>
      </c>
      <c r="BD203" s="1947">
        <f>IF(AN203&gt;0,SUM(AN$109:AN203),BD202+0.001)</f>
        <v>1.0289999999999968</v>
      </c>
      <c r="BE203" s="1947">
        <f>IF(AO203&gt;0,SUM(AO$109:AO203),BE202+0.001)</f>
        <v>1.0289999999999968</v>
      </c>
      <c r="BF203" s="1947">
        <f>IF(AP203&gt;0,SUM(AP$109:AP203),BF202+0.001)</f>
        <v>9.500000000000007E-2</v>
      </c>
      <c r="BG203" s="1947">
        <f>IF(AQ203&gt;0,SUM(AQ$109:AQ203),BG202+0.001)</f>
        <v>3.0289999999999968</v>
      </c>
      <c r="BH203" s="1947">
        <f>IF(AR203&gt;0,SUM(AR$109:AR203),BH202+0.001)</f>
        <v>9.500000000000007E-2</v>
      </c>
      <c r="BI203" s="1947">
        <f>IF(AS203&gt;0,SUM(AS$109:AS203),BI202+0.001)</f>
        <v>1.0589999999999935</v>
      </c>
    </row>
    <row r="204" spans="1:61" ht="23.25" customHeight="1">
      <c r="A204" s="1268"/>
      <c r="B204" s="1242"/>
      <c r="C204" s="1929"/>
      <c r="D204" s="1929" t="s">
        <v>1244</v>
      </c>
      <c r="E204" s="1242" t="s">
        <v>1250</v>
      </c>
      <c r="F204" s="703"/>
      <c r="G204" s="1934"/>
      <c r="H204" s="1943"/>
      <c r="I204" s="1943"/>
      <c r="J204" s="1943"/>
      <c r="K204" s="1943"/>
      <c r="L204" s="1943"/>
      <c r="M204" s="1943"/>
      <c r="S204" s="427"/>
      <c r="T204" s="427"/>
      <c r="U204" s="748"/>
      <c r="V204" s="748"/>
      <c r="W204" s="748"/>
      <c r="X204" s="750">
        <f>IF(W204&gt;0,SUM(W$109:W204),X203+0.001)</f>
        <v>36.024999999999942</v>
      </c>
      <c r="Y204" s="751"/>
      <c r="Z204" s="751"/>
      <c r="AA204" s="751"/>
      <c r="AB204" s="753">
        <f>IF(AA204&gt;0,SUM(AA$109:AA204),AB203+0.001)</f>
        <v>3.0749999999999917</v>
      </c>
      <c r="AU204" s="1947">
        <f>IF(AE204&gt;0,SUM(AE$109:AE204),AU203+0.001)</f>
        <v>6.057000000000019</v>
      </c>
      <c r="AV204" s="1947">
        <f>IF(AF204&gt;0,SUM(AF$109:AF204),AV203+0.001)</f>
        <v>5.057000000000019</v>
      </c>
      <c r="AW204" s="1947">
        <f>IF(AG204&gt;0,SUM(AG$109:AG204),AW203+0.001)</f>
        <v>9.026999999999985</v>
      </c>
      <c r="AX204" s="1947">
        <f>IF(AH204&gt;0,SUM(AH$109:AH204),AX203+0.001)</f>
        <v>9.026999999999985</v>
      </c>
      <c r="AY204" s="1947">
        <f>IF(AI204&gt;0,SUM(AI$109:AI204),AY203+0.001)</f>
        <v>10.026999999999985</v>
      </c>
      <c r="AZ204" s="1947">
        <f>IF(AJ204&gt;0,SUM(AJ$109:AJ204),AZ203+0.001)</f>
        <v>6.027000000000009</v>
      </c>
      <c r="BA204" s="1947">
        <f>IF(AK204&gt;0,SUM(AK$109:AK204),BA203+0.001)</f>
        <v>1.026999999999997</v>
      </c>
      <c r="BB204" s="1947">
        <f>IF(AL204&gt;0,SUM(AL$109:AL204),BB203+0.001)</f>
        <v>1.0739999999999919</v>
      </c>
      <c r="BC204" s="1947">
        <f>IF(AM204&gt;0,SUM(AM$109:AM204),BC203+0.001)</f>
        <v>1.0299999999999967</v>
      </c>
      <c r="BD204" s="1947">
        <f>IF(AN204&gt;0,SUM(AN$109:AN204),BD203+0.001)</f>
        <v>1.0299999999999967</v>
      </c>
      <c r="BE204" s="1947">
        <f>IF(AO204&gt;0,SUM(AO$109:AO204),BE203+0.001)</f>
        <v>1.0299999999999967</v>
      </c>
      <c r="BF204" s="1947">
        <f>IF(AP204&gt;0,SUM(AP$109:AP204),BF203+0.001)</f>
        <v>9.6000000000000071E-2</v>
      </c>
      <c r="BG204" s="1947">
        <f>IF(AQ204&gt;0,SUM(AQ$109:AQ204),BG203+0.001)</f>
        <v>3.0299999999999967</v>
      </c>
      <c r="BH204" s="1947">
        <f>IF(AR204&gt;0,SUM(AR$109:AR204),BH203+0.001)</f>
        <v>9.6000000000000071E-2</v>
      </c>
      <c r="BI204" s="1947">
        <f>IF(AS204&gt;0,SUM(AS$109:AS204),BI203+0.001)</f>
        <v>1.0599999999999934</v>
      </c>
    </row>
    <row r="205" spans="1:61" ht="23.25" customHeight="1">
      <c r="A205" s="1270" t="s">
        <v>1251</v>
      </c>
      <c r="B205" s="1360" t="s">
        <v>299</v>
      </c>
      <c r="C205" s="1964" t="s">
        <v>1243</v>
      </c>
      <c r="D205" s="1964" t="s">
        <v>300</v>
      </c>
      <c r="E205" s="1360" t="s">
        <v>1887</v>
      </c>
      <c r="F205" s="703"/>
      <c r="G205" s="1934"/>
      <c r="H205" s="1943"/>
      <c r="I205" s="1943"/>
      <c r="J205" s="1943"/>
      <c r="K205" s="1943"/>
      <c r="L205" s="1943"/>
      <c r="M205" s="1943"/>
      <c r="S205" s="427"/>
      <c r="T205" s="427"/>
      <c r="U205" s="748"/>
      <c r="V205" s="748"/>
      <c r="W205" s="748"/>
      <c r="X205" s="750">
        <f>IF(W205&gt;0,SUM(W$109:W205),X204+0.001)</f>
        <v>36.025999999999939</v>
      </c>
      <c r="Y205" s="751"/>
      <c r="Z205" s="751"/>
      <c r="AA205" s="751"/>
      <c r="AB205" s="753">
        <f>IF(AA205&gt;0,SUM(AA$109:AA205),AB204+0.001)</f>
        <v>3.0759999999999916</v>
      </c>
      <c r="AU205" s="1947">
        <f>IF(AE205&gt;0,SUM(AE$109:AE205),AU204+0.001)</f>
        <v>6.0580000000000194</v>
      </c>
      <c r="AV205" s="1947">
        <f>IF(AF205&gt;0,SUM(AF$109:AF205),AV204+0.001)</f>
        <v>5.0580000000000194</v>
      </c>
      <c r="AW205" s="1947">
        <f>IF(AG205&gt;0,SUM(AG$109:AG205),AW204+0.001)</f>
        <v>9.0279999999999845</v>
      </c>
      <c r="AX205" s="1947">
        <f>IF(AH205&gt;0,SUM(AH$109:AH205),AX204+0.001)</f>
        <v>9.0279999999999845</v>
      </c>
      <c r="AY205" s="1947">
        <f>IF(AI205&gt;0,SUM(AI$109:AI205),AY204+0.001)</f>
        <v>10.027999999999984</v>
      </c>
      <c r="AZ205" s="1947">
        <f>IF(AJ205&gt;0,SUM(AJ$109:AJ205),AZ204+0.001)</f>
        <v>6.0280000000000094</v>
      </c>
      <c r="BA205" s="1947">
        <f>IF(AK205&gt;0,SUM(AK$109:AK205),BA204+0.001)</f>
        <v>1.0279999999999969</v>
      </c>
      <c r="BB205" s="1947">
        <f>IF(AL205&gt;0,SUM(AL$109:AL205),BB204+0.001)</f>
        <v>1.0749999999999917</v>
      </c>
      <c r="BC205" s="1947">
        <f>IF(AM205&gt;0,SUM(AM$109:AM205),BC204+0.001)</f>
        <v>1.0309999999999966</v>
      </c>
      <c r="BD205" s="1947">
        <f>IF(AN205&gt;0,SUM(AN$109:AN205),BD204+0.001)</f>
        <v>1.0309999999999966</v>
      </c>
      <c r="BE205" s="1947">
        <f>IF(AO205&gt;0,SUM(AO$109:AO205),BE204+0.001)</f>
        <v>1.0309999999999966</v>
      </c>
      <c r="BF205" s="1947">
        <f>IF(AP205&gt;0,SUM(AP$109:AP205),BF204+0.001)</f>
        <v>9.7000000000000072E-2</v>
      </c>
      <c r="BG205" s="1947">
        <f>IF(AQ205&gt;0,SUM(AQ$109:AQ205),BG204+0.001)</f>
        <v>3.0309999999999966</v>
      </c>
      <c r="BH205" s="1947">
        <f>IF(AR205&gt;0,SUM(AR$109:AR205),BH204+0.001)</f>
        <v>9.7000000000000072E-2</v>
      </c>
      <c r="BI205" s="1947">
        <f>IF(AS205&gt;0,SUM(AS$109:AS205),BI204+0.001)</f>
        <v>1.0609999999999933</v>
      </c>
    </row>
    <row r="206" spans="1:61" ht="23.25" customHeight="1">
      <c r="A206" s="1278"/>
      <c r="B206" s="1247"/>
      <c r="C206" s="1930"/>
      <c r="D206" s="1930" t="s">
        <v>891</v>
      </c>
      <c r="E206" s="1247" t="s">
        <v>301</v>
      </c>
      <c r="F206" s="703"/>
      <c r="G206" s="1934"/>
      <c r="H206" s="1943"/>
      <c r="I206" s="1943"/>
      <c r="J206" s="1943"/>
      <c r="K206" s="1943"/>
      <c r="L206" s="1943"/>
      <c r="M206" s="1943"/>
      <c r="S206" s="427"/>
      <c r="T206" s="427"/>
      <c r="U206" s="748"/>
      <c r="V206" s="748"/>
      <c r="W206" s="748"/>
      <c r="X206" s="750">
        <f>IF(W206&gt;0,SUM(W$109:W206),X205+0.001)</f>
        <v>36.026999999999937</v>
      </c>
      <c r="Y206" s="751"/>
      <c r="Z206" s="751"/>
      <c r="AA206" s="751"/>
      <c r="AB206" s="753">
        <f>IF(AA206&gt;0,SUM(AA$109:AA206),AB205+0.001)</f>
        <v>3.0769999999999915</v>
      </c>
      <c r="AU206" s="1947">
        <f>IF(AE206&gt;0,SUM(AE$109:AE206),AU205+0.001)</f>
        <v>6.0590000000000197</v>
      </c>
      <c r="AV206" s="1947">
        <f>IF(AF206&gt;0,SUM(AF$109:AF206),AV205+0.001)</f>
        <v>5.0590000000000197</v>
      </c>
      <c r="AW206" s="1947">
        <f>IF(AG206&gt;0,SUM(AG$109:AG206),AW205+0.001)</f>
        <v>9.0289999999999839</v>
      </c>
      <c r="AX206" s="1947">
        <f>IF(AH206&gt;0,SUM(AH$109:AH206),AX205+0.001)</f>
        <v>9.0289999999999839</v>
      </c>
      <c r="AY206" s="1947">
        <f>IF(AI206&gt;0,SUM(AI$109:AI206),AY205+0.001)</f>
        <v>10.028999999999984</v>
      </c>
      <c r="AZ206" s="1947">
        <f>IF(AJ206&gt;0,SUM(AJ$109:AJ206),AZ205+0.001)</f>
        <v>6.0290000000000097</v>
      </c>
      <c r="BA206" s="1947">
        <f>IF(AK206&gt;0,SUM(AK$109:AK206),BA205+0.001)</f>
        <v>1.0289999999999968</v>
      </c>
      <c r="BB206" s="1947">
        <f>IF(AL206&gt;0,SUM(AL$109:AL206),BB205+0.001)</f>
        <v>1.0759999999999916</v>
      </c>
      <c r="BC206" s="1947">
        <f>IF(AM206&gt;0,SUM(AM$109:AM206),BC205+0.001)</f>
        <v>1.0319999999999965</v>
      </c>
      <c r="BD206" s="1947">
        <f>IF(AN206&gt;0,SUM(AN$109:AN206),BD205+0.001)</f>
        <v>1.0319999999999965</v>
      </c>
      <c r="BE206" s="1947">
        <f>IF(AO206&gt;0,SUM(AO$109:AO206),BE205+0.001)</f>
        <v>1.0319999999999965</v>
      </c>
      <c r="BF206" s="1947">
        <f>IF(AP206&gt;0,SUM(AP$109:AP206),BF205+0.001)</f>
        <v>9.8000000000000073E-2</v>
      </c>
      <c r="BG206" s="1947">
        <f>IF(AQ206&gt;0,SUM(AQ$109:AQ206),BG205+0.001)</f>
        <v>3.0319999999999965</v>
      </c>
      <c r="BH206" s="1947">
        <f>IF(AR206&gt;0,SUM(AR$109:AR206),BH205+0.001)</f>
        <v>9.8000000000000073E-2</v>
      </c>
      <c r="BI206" s="1947">
        <f>IF(AS206&gt;0,SUM(AS$109:AS206),BI205+0.001)</f>
        <v>1.0619999999999932</v>
      </c>
    </row>
    <row r="207" spans="1:61" ht="23.25" customHeight="1">
      <c r="A207" s="1965">
        <f>IF(X!DZ11=0," ",X!DZ11)</f>
        <v>1</v>
      </c>
      <c r="B207" s="1971" t="str">
        <f>IF(X!EA11=0," ",X!EA11)</f>
        <v>โครงการพัฒนาบุคลากร</v>
      </c>
      <c r="C207" s="1971" t="str">
        <f>IF(X!EB11=0," ",X!EB11)</f>
        <v>สร้างบุคคลากรที่มึคุณภาพ</v>
      </c>
      <c r="D207" s="1971" t="str">
        <f>IF(X!EC11=0," ",X!EC11)</f>
        <v>ร้อยละ 80</v>
      </c>
      <c r="E207" s="1966" t="str">
        <f>IF(H207=0," ",O207)</f>
        <v>กลยุทธ์ สพฐ.</v>
      </c>
      <c r="F207" s="703"/>
      <c r="G207" s="1934"/>
      <c r="H207" s="716">
        <f>X!ED11</f>
        <v>300</v>
      </c>
      <c r="I207" s="716">
        <f>X!EE11</f>
        <v>7</v>
      </c>
      <c r="J207" s="716">
        <f>X!EF11</f>
        <v>8</v>
      </c>
      <c r="K207" s="716">
        <f>X!EG11</f>
        <v>9</v>
      </c>
      <c r="L207" s="716">
        <f>X!EH11</f>
        <v>10</v>
      </c>
      <c r="M207" s="716">
        <f>X!EI11</f>
        <v>0</v>
      </c>
      <c r="N207" s="187">
        <f>INT(H207/10)*10</f>
        <v>300</v>
      </c>
      <c r="O207" s="187" t="str">
        <f>IF(N207=0," ",LOOKUP(N207,H$101:H$105,I$101:I$105))</f>
        <v>กลยุทธ์ สพฐ.</v>
      </c>
      <c r="P207" s="187" t="str">
        <f>IF(M207&gt;0,I207&amp;","&amp;J207&amp;","&amp;K207&amp;","&amp;L207&amp;","&amp;M207,IF(L207&gt;0,I207&amp;","&amp;J207&amp;","&amp;K207&amp;","&amp;L207,IF(K207&gt;0,I207&amp;","&amp;J207&amp;","&amp;K207,IF(J207&gt;0,I207&amp;","&amp;J207,IF(I207&gt;0,I207," ")))))</f>
        <v>7,8,9,10</v>
      </c>
      <c r="Q207" s="187">
        <f>H207-N207</f>
        <v>0</v>
      </c>
      <c r="R207" s="187" t="str">
        <f>IF(N207=0," ",IF(N207=100,"ข้อที่ "&amp;P207,"ข้อที่ "&amp;Q207))</f>
        <v>ข้อที่ 0</v>
      </c>
      <c r="S207" s="742" t="str">
        <f>IF(X!EK11=0,0,X!EK11)</f>
        <v>ร้อยะ 80 ของบุคลากรได้รับการอบรมจำนวนเฉลี่ย  20 ชั่วโมง</v>
      </c>
      <c r="T207" s="742">
        <f>IF(X!EL11=0,0,X!EL11)</f>
        <v>0</v>
      </c>
      <c r="U207" s="748">
        <f>IF(W207&gt;0,1,0)</f>
        <v>1</v>
      </c>
      <c r="V207" s="748">
        <f>IF(U207&gt;0,SUM(U$109:U207),0)</f>
        <v>13</v>
      </c>
      <c r="W207" s="748">
        <f>IF(S207&lt;&gt;0,1,0)</f>
        <v>1</v>
      </c>
      <c r="X207" s="750">
        <f>IF(W207&gt;0,SUM(W$109:W207),X206+0.001)</f>
        <v>37</v>
      </c>
      <c r="Y207" s="751">
        <f>IF(AA207&gt;0,1,0)</f>
        <v>0</v>
      </c>
      <c r="Z207" s="751">
        <f>IF(Y207&gt;0,SUM(Y$109:Y207),0)</f>
        <v>0</v>
      </c>
      <c r="AA207" s="751">
        <f>IF(T207&lt;&gt;0,1,0)</f>
        <v>0</v>
      </c>
      <c r="AB207" s="753">
        <f>IF(AA207&gt;0,SUM(AA$109:AA207),AB206+0.001)</f>
        <v>3.0779999999999914</v>
      </c>
      <c r="AD207" s="28" t="str">
        <f>IF(H207=0,0,B207&amp;B208&amp;B209)</f>
        <v xml:space="preserve">โครงการพัฒนาบุคลากร  </v>
      </c>
      <c r="AE207" s="28">
        <f t="shared" ref="AE207:AS207" si="25">IF($H207=0,0,IF(OR($I207=AE$108,OR($J207=AE$108,OR($K207=AE$108,OR($L207=AE$108,$M207=AE$108)))),1,0))</f>
        <v>0</v>
      </c>
      <c r="AF207" s="28">
        <f t="shared" si="25"/>
        <v>0</v>
      </c>
      <c r="AG207" s="28">
        <f t="shared" si="25"/>
        <v>0</v>
      </c>
      <c r="AH207" s="28">
        <f t="shared" si="25"/>
        <v>0</v>
      </c>
      <c r="AI207" s="28">
        <f t="shared" si="25"/>
        <v>0</v>
      </c>
      <c r="AJ207" s="28">
        <f t="shared" si="25"/>
        <v>0</v>
      </c>
      <c r="AK207" s="28">
        <f t="shared" si="25"/>
        <v>1</v>
      </c>
      <c r="AL207" s="28">
        <f t="shared" si="25"/>
        <v>1</v>
      </c>
      <c r="AM207" s="28">
        <f t="shared" si="25"/>
        <v>1</v>
      </c>
      <c r="AN207" s="28">
        <f t="shared" si="25"/>
        <v>1</v>
      </c>
      <c r="AO207" s="28">
        <f t="shared" si="25"/>
        <v>0</v>
      </c>
      <c r="AP207" s="28">
        <f t="shared" si="25"/>
        <v>0</v>
      </c>
      <c r="AQ207" s="28">
        <f t="shared" si="25"/>
        <v>0</v>
      </c>
      <c r="AR207" s="28">
        <f t="shared" si="25"/>
        <v>0</v>
      </c>
      <c r="AS207" s="28">
        <f t="shared" si="25"/>
        <v>0</v>
      </c>
      <c r="AU207" s="1947">
        <f>IF(AE207&gt;0,SUM(AE$109:AE207),AU206+0.001)</f>
        <v>6.06000000000002</v>
      </c>
      <c r="AV207" s="1947">
        <f>IF(AF207&gt;0,SUM(AF$109:AF207),AV206+0.001)</f>
        <v>5.06000000000002</v>
      </c>
      <c r="AW207" s="1947">
        <f>IF(AG207&gt;0,SUM(AG$109:AG207),AW206+0.001)</f>
        <v>9.0299999999999834</v>
      </c>
      <c r="AX207" s="1947">
        <f>IF(AH207&gt;0,SUM(AH$109:AH207),AX206+0.001)</f>
        <v>9.0299999999999834</v>
      </c>
      <c r="AY207" s="1947">
        <f>IF(AI207&gt;0,SUM(AI$109:AI207),AY206+0.001)</f>
        <v>10.029999999999983</v>
      </c>
      <c r="AZ207" s="1947">
        <f>IF(AJ207&gt;0,SUM(AJ$109:AJ207),AZ206+0.001)</f>
        <v>6.03000000000001</v>
      </c>
      <c r="BA207" s="1947">
        <f>IF(AK207&gt;0,SUM(AK$109:AK207),BA206+0.001)</f>
        <v>2</v>
      </c>
      <c r="BB207" s="1947">
        <f>IF(AL207&gt;0,SUM(AL$109:AL207),BB206+0.001)</f>
        <v>2</v>
      </c>
      <c r="BC207" s="1947">
        <f>IF(AM207&gt;0,SUM(AM$109:AM207),BC206+0.001)</f>
        <v>2</v>
      </c>
      <c r="BD207" s="1947">
        <f>IF(AN207&gt;0,SUM(AN$109:AN207),BD206+0.001)</f>
        <v>2</v>
      </c>
      <c r="BE207" s="1947">
        <f>IF(AO207&gt;0,SUM(AO$109:AO207),BE206+0.001)</f>
        <v>1.0329999999999964</v>
      </c>
      <c r="BF207" s="1947">
        <f>IF(AP207&gt;0,SUM(AP$109:AP207),BF206+0.001)</f>
        <v>9.9000000000000074E-2</v>
      </c>
      <c r="BG207" s="1947">
        <f>IF(AQ207&gt;0,SUM(AQ$109:AQ207),BG206+0.001)</f>
        <v>3.0329999999999964</v>
      </c>
      <c r="BH207" s="1947">
        <f>IF(AR207&gt;0,SUM(AR$109:AR207),BH206+0.001)</f>
        <v>9.9000000000000074E-2</v>
      </c>
      <c r="BI207" s="1947">
        <f>IF(AS207&gt;0,SUM(AS$109:AS207),BI206+0.001)</f>
        <v>1.0629999999999931</v>
      </c>
    </row>
    <row r="208" spans="1:61" ht="23.25" customHeight="1">
      <c r="A208" s="1968" t="str">
        <f>IF(X!DZ12=0," ",X!DZ12)</f>
        <v xml:space="preserve"> </v>
      </c>
      <c r="B208" s="1972" t="str">
        <f>IF(X!EA12=0," ",X!EA12)</f>
        <v xml:space="preserve"> </v>
      </c>
      <c r="C208" s="1972" t="str">
        <f>IF(X!EB12=0," ",X!EB12)</f>
        <v xml:space="preserve"> </v>
      </c>
      <c r="D208" s="1972" t="str">
        <f>IF(X!EC12=0," ",X!EC12)</f>
        <v xml:space="preserve"> </v>
      </c>
      <c r="E208" s="1227" t="str">
        <f>IF(H207=0," ",R207)</f>
        <v>ข้อที่ 0</v>
      </c>
      <c r="F208" s="703"/>
      <c r="G208" s="1934"/>
      <c r="H208" s="716"/>
      <c r="I208" s="716"/>
      <c r="J208" s="716"/>
      <c r="K208" s="716"/>
      <c r="L208" s="716"/>
      <c r="M208" s="716"/>
      <c r="N208" s="187"/>
      <c r="O208" s="187"/>
      <c r="P208" s="187"/>
      <c r="Q208" s="187"/>
      <c r="R208" s="187"/>
      <c r="S208" s="742" t="str">
        <f>IF(X!EK12=0,0,X!EK12)</f>
        <v>ต่อปี</v>
      </c>
      <c r="T208" s="742">
        <f>IF(X!EL12=0,0,X!EL12)</f>
        <v>0</v>
      </c>
      <c r="U208" s="748">
        <v>0</v>
      </c>
      <c r="V208" s="748">
        <f>IF(U208&gt;0,SUM(U$109:U208),0)</f>
        <v>0</v>
      </c>
      <c r="W208" s="748">
        <f>IF(S207&lt;&gt;0,1,0)</f>
        <v>1</v>
      </c>
      <c r="X208" s="750">
        <f>IF(W208&gt;0,SUM(W$109:W208),X207+0.001)</f>
        <v>38</v>
      </c>
      <c r="Y208" s="751">
        <v>0</v>
      </c>
      <c r="Z208" s="751">
        <f>IF(Y208&gt;0,SUM(Y$109:Y208),0)</f>
        <v>0</v>
      </c>
      <c r="AA208" s="751">
        <f>IF(T207&lt;&gt;0,1,0)</f>
        <v>0</v>
      </c>
      <c r="AB208" s="753">
        <f>IF(AA208&gt;0,SUM(AA$109:AA208),AB207+0.001)</f>
        <v>3.0789999999999913</v>
      </c>
      <c r="AU208" s="1947">
        <f>IF(AE208&gt;0,SUM(AE$109:AE208),AU207+0.001)</f>
        <v>6.0610000000000204</v>
      </c>
      <c r="AV208" s="1947">
        <f>IF(AF208&gt;0,SUM(AF$109:AF208),AV207+0.001)</f>
        <v>5.0610000000000204</v>
      </c>
      <c r="AW208" s="1947">
        <f>IF(AG208&gt;0,SUM(AG$109:AG208),AW207+0.001)</f>
        <v>9.0309999999999828</v>
      </c>
      <c r="AX208" s="1947">
        <f>IF(AH208&gt;0,SUM(AH$109:AH208),AX207+0.001)</f>
        <v>9.0309999999999828</v>
      </c>
      <c r="AY208" s="1947">
        <f>IF(AI208&gt;0,SUM(AI$109:AI208),AY207+0.001)</f>
        <v>10.030999999999983</v>
      </c>
      <c r="AZ208" s="1947">
        <f>IF(AJ208&gt;0,SUM(AJ$109:AJ208),AZ207+0.001)</f>
        <v>6.0310000000000104</v>
      </c>
      <c r="BA208" s="1947">
        <f>IF(AK208&gt;0,SUM(AK$109:AK208),BA207+0.001)</f>
        <v>2.0009999999999999</v>
      </c>
      <c r="BB208" s="1947">
        <f>IF(AL208&gt;0,SUM(AL$109:AL208),BB207+0.001)</f>
        <v>2.0009999999999999</v>
      </c>
      <c r="BC208" s="1947">
        <f>IF(AM208&gt;0,SUM(AM$109:AM208),BC207+0.001)</f>
        <v>2.0009999999999999</v>
      </c>
      <c r="BD208" s="1947">
        <f>IF(AN208&gt;0,SUM(AN$109:AN208),BD207+0.001)</f>
        <v>2.0009999999999999</v>
      </c>
      <c r="BE208" s="1947">
        <f>IF(AO208&gt;0,SUM(AO$109:AO208),BE207+0.001)</f>
        <v>1.0339999999999963</v>
      </c>
      <c r="BF208" s="1947">
        <f>IF(AP208&gt;0,SUM(AP$109:AP208),BF207+0.001)</f>
        <v>0.10000000000000007</v>
      </c>
      <c r="BG208" s="1947">
        <f>IF(AQ208&gt;0,SUM(AQ$109:AQ208),BG207+0.001)</f>
        <v>3.0339999999999963</v>
      </c>
      <c r="BH208" s="1947">
        <f>IF(AR208&gt;0,SUM(AR$109:AR208),BH207+0.001)</f>
        <v>0.10000000000000007</v>
      </c>
      <c r="BI208" s="1947">
        <f>IF(AS208&gt;0,SUM(AS$109:AS208),BI207+0.001)</f>
        <v>1.063999999999993</v>
      </c>
    </row>
    <row r="209" spans="1:61" ht="23.25" customHeight="1">
      <c r="A209" s="1968" t="str">
        <f>IF(X!DZ13=0," ",X!DZ13)</f>
        <v xml:space="preserve"> </v>
      </c>
      <c r="B209" s="1972" t="str">
        <f>IF(X!EA13=0," ",X!EA13)</f>
        <v xml:space="preserve"> </v>
      </c>
      <c r="C209" s="1972" t="str">
        <f>IF(X!EB13=0," ",X!EB13)</f>
        <v xml:space="preserve"> </v>
      </c>
      <c r="D209" s="1972" t="str">
        <f>IF(X!EC13=0," ",X!EC13)</f>
        <v xml:space="preserve"> </v>
      </c>
      <c r="E209" s="1227" t="s">
        <v>2123</v>
      </c>
      <c r="F209" s="703"/>
      <c r="G209" s="1934"/>
      <c r="H209" s="716"/>
      <c r="I209" s="716"/>
      <c r="J209" s="716"/>
      <c r="K209" s="716"/>
      <c r="L209" s="716"/>
      <c r="M209" s="716"/>
      <c r="N209" s="187"/>
      <c r="O209" s="187"/>
      <c r="P209" s="187"/>
      <c r="Q209" s="187"/>
      <c r="R209" s="187"/>
      <c r="S209" s="742">
        <f>IF(X!EK13=0,0,X!EK13)</f>
        <v>0</v>
      </c>
      <c r="T209" s="742">
        <f>IF(X!EL13=0,0,X!EL13)</f>
        <v>0</v>
      </c>
      <c r="U209" s="748">
        <v>0</v>
      </c>
      <c r="V209" s="748">
        <f>IF(U209&gt;0,SUM(U$109:U209),0)</f>
        <v>0</v>
      </c>
      <c r="W209" s="748">
        <f>IF(S207&lt;&gt;0,1,0)</f>
        <v>1</v>
      </c>
      <c r="X209" s="750">
        <f>IF(W209&gt;0,SUM(W$109:W209),X208+0.001)</f>
        <v>39</v>
      </c>
      <c r="Y209" s="751">
        <v>0</v>
      </c>
      <c r="Z209" s="751">
        <f>IF(Y209&gt;0,SUM(Y$109:Y209),0)</f>
        <v>0</v>
      </c>
      <c r="AA209" s="751">
        <f>IF(T207&lt;&gt;0,1,0)</f>
        <v>0</v>
      </c>
      <c r="AB209" s="753">
        <f>IF(AA209&gt;0,SUM(AA$109:AA209),AB208+0.001)</f>
        <v>3.0799999999999912</v>
      </c>
      <c r="AU209" s="1947">
        <f>IF(AE209&gt;0,SUM(AE$109:AE209),AU208+0.001)</f>
        <v>6.0620000000000207</v>
      </c>
      <c r="AV209" s="1947">
        <f>IF(AF209&gt;0,SUM(AF$109:AF209),AV208+0.001)</f>
        <v>5.0620000000000207</v>
      </c>
      <c r="AW209" s="1947">
        <f>IF(AG209&gt;0,SUM(AG$109:AG209),AW208+0.001)</f>
        <v>9.0319999999999823</v>
      </c>
      <c r="AX209" s="1947">
        <f>IF(AH209&gt;0,SUM(AH$109:AH209),AX208+0.001)</f>
        <v>9.0319999999999823</v>
      </c>
      <c r="AY209" s="1947">
        <f>IF(AI209&gt;0,SUM(AI$109:AI209),AY208+0.001)</f>
        <v>10.031999999999982</v>
      </c>
      <c r="AZ209" s="1947">
        <f>IF(AJ209&gt;0,SUM(AJ$109:AJ209),AZ208+0.001)</f>
        <v>6.0320000000000107</v>
      </c>
      <c r="BA209" s="1947">
        <f>IF(AK209&gt;0,SUM(AK$109:AK209),BA208+0.001)</f>
        <v>2.0019999999999998</v>
      </c>
      <c r="BB209" s="1947">
        <f>IF(AL209&gt;0,SUM(AL$109:AL209),BB208+0.001)</f>
        <v>2.0019999999999998</v>
      </c>
      <c r="BC209" s="1947">
        <f>IF(AM209&gt;0,SUM(AM$109:AM209),BC208+0.001)</f>
        <v>2.0019999999999998</v>
      </c>
      <c r="BD209" s="1947">
        <f>IF(AN209&gt;0,SUM(AN$109:AN209),BD208+0.001)</f>
        <v>2.0019999999999998</v>
      </c>
      <c r="BE209" s="1947">
        <f>IF(AO209&gt;0,SUM(AO$109:AO209),BE208+0.001)</f>
        <v>1.0349999999999961</v>
      </c>
      <c r="BF209" s="1947">
        <f>IF(AP209&gt;0,SUM(AP$109:AP209),BF208+0.001)</f>
        <v>0.10100000000000008</v>
      </c>
      <c r="BG209" s="1947">
        <f>IF(AQ209&gt;0,SUM(AQ$109:AQ209),BG208+0.001)</f>
        <v>3.0349999999999961</v>
      </c>
      <c r="BH209" s="1947">
        <f>IF(AR209&gt;0,SUM(AR$109:AR209),BH208+0.001)</f>
        <v>0.10100000000000008</v>
      </c>
      <c r="BI209" s="1947">
        <f>IF(AS209&gt;0,SUM(AS$109:AS209),BI208+0.001)</f>
        <v>1.0649999999999928</v>
      </c>
    </row>
    <row r="210" spans="1:61" ht="23.25" customHeight="1">
      <c r="A210" s="1968">
        <f>IF(X!DZ14=0," ",X!DZ14)</f>
        <v>2</v>
      </c>
      <c r="B210" s="1972" t="str">
        <f>IF(X!EA14=0," ",X!EA14)</f>
        <v>โครงการส่งเสริมการวิจัยในชั้นเรียน</v>
      </c>
      <c r="C210" s="1972" t="str">
        <f>IF(X!EB14=0," ",X!EB14)</f>
        <v>การหาการเรียนรู้ผู้เรียนของผู้</v>
      </c>
      <c r="D210" s="1972" t="str">
        <f>IF(X!EC14=0," ",X!EC14)</f>
        <v>ร้อยละ 80</v>
      </c>
      <c r="E210" s="1969" t="str">
        <f>IF(H210=0," ",O210)</f>
        <v>ปฎิรูปการศึกษา</v>
      </c>
      <c r="F210" s="703"/>
      <c r="G210" s="1934"/>
      <c r="H210" s="716">
        <f>X!ED14</f>
        <v>400</v>
      </c>
      <c r="I210" s="716">
        <f>X!EE14</f>
        <v>7</v>
      </c>
      <c r="J210" s="716">
        <f>X!EF14</f>
        <v>8</v>
      </c>
      <c r="K210" s="716">
        <f>X!EG14</f>
        <v>9</v>
      </c>
      <c r="L210" s="716">
        <f>X!EH14</f>
        <v>10</v>
      </c>
      <c r="M210" s="716">
        <f>X!EI14</f>
        <v>0</v>
      </c>
      <c r="N210" s="187">
        <f>INT(H210/10)*10</f>
        <v>400</v>
      </c>
      <c r="O210" s="187" t="str">
        <f>IF(N210=0," ",LOOKUP(N210,H$101:H$105,I$101:I$105))</f>
        <v>ปฎิรูปการศึกษา</v>
      </c>
      <c r="P210" s="187" t="str">
        <f>IF(M210&gt;0,I210&amp;","&amp;J210&amp;","&amp;K210&amp;","&amp;L210&amp;","&amp;M210,IF(L210&gt;0,I210&amp;","&amp;J210&amp;","&amp;K210&amp;","&amp;L210,IF(K210&gt;0,I210&amp;","&amp;J210&amp;","&amp;K210,IF(J210&gt;0,I210&amp;","&amp;J210,IF(I210&gt;0,I210," ")))))</f>
        <v>7,8,9,10</v>
      </c>
      <c r="Q210" s="187">
        <f>H210-N210</f>
        <v>0</v>
      </c>
      <c r="R210" s="187" t="str">
        <f>IF(N210=0," ",IF(N210=100,"ข้อที่ "&amp;P210,"ข้อที่ "&amp;Q210))</f>
        <v>ข้อที่ 0</v>
      </c>
      <c r="S210" s="742" t="str">
        <f>IF(X!EK14=0,0,X!EK14)</f>
        <v>บุคคลากรให้ความร่วมมือในการแก้ปัญหาการเรียนรู้ของผู้เรียน</v>
      </c>
      <c r="T210" s="742">
        <f>IF(X!EL14=0,0,X!EL14)</f>
        <v>0</v>
      </c>
      <c r="U210" s="748">
        <f>IF(W210&gt;0,1,0)</f>
        <v>1</v>
      </c>
      <c r="V210" s="748">
        <f>IF(U210&gt;0,SUM(U$109:U210),0)</f>
        <v>14</v>
      </c>
      <c r="W210" s="748">
        <f>IF(S210&lt;&gt;0,1,0)</f>
        <v>1</v>
      </c>
      <c r="X210" s="750">
        <f>IF(W210&gt;0,SUM(W$109:W210),X209+0.001)</f>
        <v>40</v>
      </c>
      <c r="Y210" s="751">
        <f>IF(AA210&gt;0,1,0)</f>
        <v>0</v>
      </c>
      <c r="Z210" s="751">
        <f>IF(Y210&gt;0,SUM(Y$109:Y210),0)</f>
        <v>0</v>
      </c>
      <c r="AA210" s="751">
        <f>IF(T210&lt;&gt;0,1,0)</f>
        <v>0</v>
      </c>
      <c r="AB210" s="753">
        <f>IF(AA210&gt;0,SUM(AA$109:AA210),AB209+0.001)</f>
        <v>3.0809999999999911</v>
      </c>
      <c r="AD210" s="28" t="str">
        <f>IF(H210=0,0,B210&amp;B211&amp;B212)</f>
        <v xml:space="preserve">โครงการส่งเสริมการวิจัยในชั้นเรียน  </v>
      </c>
      <c r="AE210" s="28">
        <f t="shared" ref="AE210:AS210" si="26">IF($H210=0,0,IF(OR($I210=AE$108,OR($J210=AE$108,OR($K210=AE$108,OR($L210=AE$108,$M210=AE$108)))),1,0))</f>
        <v>0</v>
      </c>
      <c r="AF210" s="28">
        <f t="shared" si="26"/>
        <v>0</v>
      </c>
      <c r="AG210" s="28">
        <f t="shared" si="26"/>
        <v>0</v>
      </c>
      <c r="AH210" s="28">
        <f t="shared" si="26"/>
        <v>0</v>
      </c>
      <c r="AI210" s="28">
        <f t="shared" si="26"/>
        <v>0</v>
      </c>
      <c r="AJ210" s="28">
        <f t="shared" si="26"/>
        <v>0</v>
      </c>
      <c r="AK210" s="28">
        <f t="shared" si="26"/>
        <v>1</v>
      </c>
      <c r="AL210" s="28">
        <f t="shared" si="26"/>
        <v>1</v>
      </c>
      <c r="AM210" s="28">
        <f t="shared" si="26"/>
        <v>1</v>
      </c>
      <c r="AN210" s="28">
        <f t="shared" si="26"/>
        <v>1</v>
      </c>
      <c r="AO210" s="28">
        <f t="shared" si="26"/>
        <v>0</v>
      </c>
      <c r="AP210" s="28">
        <f t="shared" si="26"/>
        <v>0</v>
      </c>
      <c r="AQ210" s="28">
        <f t="shared" si="26"/>
        <v>0</v>
      </c>
      <c r="AR210" s="28">
        <f t="shared" si="26"/>
        <v>0</v>
      </c>
      <c r="AS210" s="28">
        <f t="shared" si="26"/>
        <v>0</v>
      </c>
      <c r="AU210" s="1947">
        <f>IF(AE210&gt;0,SUM(AE$109:AE210),AU209+0.001)</f>
        <v>6.063000000000021</v>
      </c>
      <c r="AV210" s="1947">
        <f>IF(AF210&gt;0,SUM(AF$109:AF210),AV209+0.001)</f>
        <v>5.063000000000021</v>
      </c>
      <c r="AW210" s="1947">
        <f>IF(AG210&gt;0,SUM(AG$109:AG210),AW209+0.001)</f>
        <v>9.0329999999999817</v>
      </c>
      <c r="AX210" s="1947">
        <f>IF(AH210&gt;0,SUM(AH$109:AH210),AX209+0.001)</f>
        <v>9.0329999999999817</v>
      </c>
      <c r="AY210" s="1947">
        <f>IF(AI210&gt;0,SUM(AI$109:AI210),AY209+0.001)</f>
        <v>10.032999999999982</v>
      </c>
      <c r="AZ210" s="1947">
        <f>IF(AJ210&gt;0,SUM(AJ$109:AJ210),AZ209+0.001)</f>
        <v>6.033000000000011</v>
      </c>
      <c r="BA210" s="1947">
        <f>IF(AK210&gt;0,SUM(AK$109:AK210),BA209+0.001)</f>
        <v>3</v>
      </c>
      <c r="BB210" s="1947">
        <f>IF(AL210&gt;0,SUM(AL$109:AL210),BB209+0.001)</f>
        <v>3</v>
      </c>
      <c r="BC210" s="1947">
        <f>IF(AM210&gt;0,SUM(AM$109:AM210),BC209+0.001)</f>
        <v>3</v>
      </c>
      <c r="BD210" s="1947">
        <f>IF(AN210&gt;0,SUM(AN$109:AN210),BD209+0.001)</f>
        <v>3</v>
      </c>
      <c r="BE210" s="1947">
        <f>IF(AO210&gt;0,SUM(AO$109:AO210),BE209+0.001)</f>
        <v>1.035999999999996</v>
      </c>
      <c r="BF210" s="1947">
        <f>IF(AP210&gt;0,SUM(AP$109:AP210),BF209+0.001)</f>
        <v>0.10200000000000008</v>
      </c>
      <c r="BG210" s="1947">
        <f>IF(AQ210&gt;0,SUM(AQ$109:AQ210),BG209+0.001)</f>
        <v>3.035999999999996</v>
      </c>
      <c r="BH210" s="1947">
        <f>IF(AR210&gt;0,SUM(AR$109:AR210),BH209+0.001)</f>
        <v>0.10200000000000008</v>
      </c>
      <c r="BI210" s="1947">
        <f>IF(AS210&gt;0,SUM(AS$109:AS210),BI209+0.001)</f>
        <v>1.0659999999999927</v>
      </c>
    </row>
    <row r="211" spans="1:61" ht="23.25" customHeight="1">
      <c r="A211" s="1968" t="str">
        <f>IF(X!DZ15=0," ",X!DZ15)</f>
        <v xml:space="preserve"> </v>
      </c>
      <c r="B211" s="1972" t="str">
        <f>IF(X!EA15=0," ",X!EA15)</f>
        <v xml:space="preserve"> </v>
      </c>
      <c r="C211" s="1972" t="str">
        <f>IF(X!EB15=0," ",X!EB15)</f>
        <v>เรียน</v>
      </c>
      <c r="D211" s="1972" t="str">
        <f>IF(X!EC15=0," ",X!EC15)</f>
        <v xml:space="preserve"> </v>
      </c>
      <c r="E211" s="1227" t="str">
        <f>IF(H210=0," ",R210)</f>
        <v>ข้อที่ 0</v>
      </c>
      <c r="F211" s="703"/>
      <c r="G211" s="1934"/>
      <c r="H211" s="716"/>
      <c r="I211" s="716"/>
      <c r="J211" s="716"/>
      <c r="K211" s="716"/>
      <c r="L211" s="716"/>
      <c r="M211" s="716"/>
      <c r="N211" s="187"/>
      <c r="O211" s="187"/>
      <c r="P211" s="187"/>
      <c r="Q211" s="187"/>
      <c r="R211" s="187"/>
      <c r="S211" s="742">
        <f>IF(X!EK15=0,0,X!EK15)</f>
        <v>0</v>
      </c>
      <c r="T211" s="742">
        <f>IF(X!EL15=0,0,X!EL15)</f>
        <v>0</v>
      </c>
      <c r="U211" s="748">
        <v>0</v>
      </c>
      <c r="V211" s="748">
        <f>IF(U211&gt;0,SUM(U$109:U211),0)</f>
        <v>0</v>
      </c>
      <c r="W211" s="748">
        <f>IF(S210&lt;&gt;0,1,0)</f>
        <v>1</v>
      </c>
      <c r="X211" s="750">
        <f>IF(W211&gt;0,SUM(W$109:W211),X210+0.001)</f>
        <v>41</v>
      </c>
      <c r="Y211" s="751">
        <v>0</v>
      </c>
      <c r="Z211" s="751">
        <f>IF(Y211&gt;0,SUM(Y$109:Y211),0)</f>
        <v>0</v>
      </c>
      <c r="AA211" s="751">
        <f>IF(T210&lt;&gt;0,1,0)</f>
        <v>0</v>
      </c>
      <c r="AB211" s="753">
        <f>IF(AA211&gt;0,SUM(AA$109:AA211),AB210+0.001)</f>
        <v>3.081999999999991</v>
      </c>
      <c r="AU211" s="1947">
        <f>IF(AE211&gt;0,SUM(AE$109:AE211),AU210+0.001)</f>
        <v>6.0640000000000214</v>
      </c>
      <c r="AV211" s="1947">
        <f>IF(AF211&gt;0,SUM(AF$109:AF211),AV210+0.001)</f>
        <v>5.0640000000000214</v>
      </c>
      <c r="AW211" s="1947">
        <f>IF(AG211&gt;0,SUM(AG$109:AG211),AW210+0.001)</f>
        <v>9.0339999999999812</v>
      </c>
      <c r="AX211" s="1947">
        <f>IF(AH211&gt;0,SUM(AH$109:AH211),AX210+0.001)</f>
        <v>9.0339999999999812</v>
      </c>
      <c r="AY211" s="1947">
        <f>IF(AI211&gt;0,SUM(AI$109:AI211),AY210+0.001)</f>
        <v>10.033999999999981</v>
      </c>
      <c r="AZ211" s="1947">
        <f>IF(AJ211&gt;0,SUM(AJ$109:AJ211),AZ210+0.001)</f>
        <v>6.0340000000000114</v>
      </c>
      <c r="BA211" s="1947">
        <f>IF(AK211&gt;0,SUM(AK$109:AK211),BA210+0.001)</f>
        <v>3.0009999999999999</v>
      </c>
      <c r="BB211" s="1947">
        <f>IF(AL211&gt;0,SUM(AL$109:AL211),BB210+0.001)</f>
        <v>3.0009999999999999</v>
      </c>
      <c r="BC211" s="1947">
        <f>IF(AM211&gt;0,SUM(AM$109:AM211),BC210+0.001)</f>
        <v>3.0009999999999999</v>
      </c>
      <c r="BD211" s="1947">
        <f>IF(AN211&gt;0,SUM(AN$109:AN211),BD210+0.001)</f>
        <v>3.0009999999999999</v>
      </c>
      <c r="BE211" s="1947">
        <f>IF(AO211&gt;0,SUM(AO$109:AO211),BE210+0.001)</f>
        <v>1.0369999999999959</v>
      </c>
      <c r="BF211" s="1947">
        <f>IF(AP211&gt;0,SUM(AP$109:AP211),BF210+0.001)</f>
        <v>0.10300000000000008</v>
      </c>
      <c r="BG211" s="1947">
        <f>IF(AQ211&gt;0,SUM(AQ$109:AQ211),BG210+0.001)</f>
        <v>3.0369999999999959</v>
      </c>
      <c r="BH211" s="1947">
        <f>IF(AR211&gt;0,SUM(AR$109:AR211),BH210+0.001)</f>
        <v>0.10300000000000008</v>
      </c>
      <c r="BI211" s="1947">
        <f>IF(AS211&gt;0,SUM(AS$109:AS211),BI210+0.001)</f>
        <v>1.0669999999999926</v>
      </c>
    </row>
    <row r="212" spans="1:61" ht="23.25" customHeight="1">
      <c r="A212" s="1968" t="str">
        <f>IF(X!DZ16=0," ",X!DZ16)</f>
        <v xml:space="preserve"> </v>
      </c>
      <c r="B212" s="1972" t="str">
        <f>IF(X!EA16=0," ",X!EA16)</f>
        <v xml:space="preserve"> </v>
      </c>
      <c r="C212" s="1972" t="str">
        <f>IF(X!EB16=0," ",X!EB16)</f>
        <v xml:space="preserve"> </v>
      </c>
      <c r="D212" s="1972" t="str">
        <f>IF(X!EC16=0," ",X!EC16)</f>
        <v xml:space="preserve"> </v>
      </c>
      <c r="E212" s="1227" t="s">
        <v>2123</v>
      </c>
      <c r="F212" s="703"/>
      <c r="G212" s="1934"/>
      <c r="H212" s="716"/>
      <c r="I212" s="716"/>
      <c r="J212" s="716"/>
      <c r="K212" s="716"/>
      <c r="L212" s="716"/>
      <c r="M212" s="716"/>
      <c r="N212" s="187"/>
      <c r="O212" s="187"/>
      <c r="P212" s="187"/>
      <c r="Q212" s="187"/>
      <c r="R212" s="187"/>
      <c r="S212" s="742">
        <f>IF(X!EK16=0,0,X!EK16)</f>
        <v>0</v>
      </c>
      <c r="T212" s="742">
        <f>IF(X!EL16=0,0,X!EL16)</f>
        <v>0</v>
      </c>
      <c r="U212" s="748">
        <v>0</v>
      </c>
      <c r="V212" s="748">
        <f>IF(U212&gt;0,SUM(U$109:U212),0)</f>
        <v>0</v>
      </c>
      <c r="W212" s="748">
        <f>IF(S210&lt;&gt;0,1,0)</f>
        <v>1</v>
      </c>
      <c r="X212" s="750">
        <f>IF(W212&gt;0,SUM(W$109:W212),X211+0.001)</f>
        <v>42</v>
      </c>
      <c r="Y212" s="751">
        <v>0</v>
      </c>
      <c r="Z212" s="751">
        <f>IF(Y212&gt;0,SUM(Y$109:Y212),0)</f>
        <v>0</v>
      </c>
      <c r="AA212" s="751">
        <f>IF(T210&lt;&gt;0,1,0)</f>
        <v>0</v>
      </c>
      <c r="AB212" s="753">
        <f>IF(AA212&gt;0,SUM(AA$109:AA212),AB211+0.001)</f>
        <v>3.0829999999999909</v>
      </c>
      <c r="AU212" s="1947">
        <f>IF(AE212&gt;0,SUM(AE$109:AE212),AU211+0.001)</f>
        <v>6.0650000000000217</v>
      </c>
      <c r="AV212" s="1947">
        <f>IF(AF212&gt;0,SUM(AF$109:AF212),AV211+0.001)</f>
        <v>5.0650000000000217</v>
      </c>
      <c r="AW212" s="1947">
        <f>IF(AG212&gt;0,SUM(AG$109:AG212),AW211+0.001)</f>
        <v>9.0349999999999806</v>
      </c>
      <c r="AX212" s="1947">
        <f>IF(AH212&gt;0,SUM(AH$109:AH212),AX211+0.001)</f>
        <v>9.0349999999999806</v>
      </c>
      <c r="AY212" s="1947">
        <f>IF(AI212&gt;0,SUM(AI$109:AI212),AY211+0.001)</f>
        <v>10.034999999999981</v>
      </c>
      <c r="AZ212" s="1947">
        <f>IF(AJ212&gt;0,SUM(AJ$109:AJ212),AZ211+0.001)</f>
        <v>6.0350000000000117</v>
      </c>
      <c r="BA212" s="1947">
        <f>IF(AK212&gt;0,SUM(AK$109:AK212),BA211+0.001)</f>
        <v>3.0019999999999998</v>
      </c>
      <c r="BB212" s="1947">
        <f>IF(AL212&gt;0,SUM(AL$109:AL212),BB211+0.001)</f>
        <v>3.0019999999999998</v>
      </c>
      <c r="BC212" s="1947">
        <f>IF(AM212&gt;0,SUM(AM$109:AM212),BC211+0.001)</f>
        <v>3.0019999999999998</v>
      </c>
      <c r="BD212" s="1947">
        <f>IF(AN212&gt;0,SUM(AN$109:AN212),BD211+0.001)</f>
        <v>3.0019999999999998</v>
      </c>
      <c r="BE212" s="1947">
        <f>IF(AO212&gt;0,SUM(AO$109:AO212),BE211+0.001)</f>
        <v>1.0379999999999958</v>
      </c>
      <c r="BF212" s="1947">
        <f>IF(AP212&gt;0,SUM(AP$109:AP212),BF211+0.001)</f>
        <v>0.10400000000000008</v>
      </c>
      <c r="BG212" s="1947">
        <f>IF(AQ212&gt;0,SUM(AQ$109:AQ212),BG211+0.001)</f>
        <v>3.0379999999999958</v>
      </c>
      <c r="BH212" s="1947">
        <f>IF(AR212&gt;0,SUM(AR$109:AR212),BH211+0.001)</f>
        <v>0.10400000000000008</v>
      </c>
      <c r="BI212" s="1947">
        <f>IF(AS212&gt;0,SUM(AS$109:AS212),BI211+0.001)</f>
        <v>1.0679999999999925</v>
      </c>
    </row>
    <row r="213" spans="1:61" ht="23.25" customHeight="1">
      <c r="A213" s="1968">
        <f>IF(X!DZ17=0," ",X!DZ17)</f>
        <v>3</v>
      </c>
      <c r="B213" s="1972" t="str">
        <f>IF(X!EA17=0," ",X!EA17)</f>
        <v>โครงการประกันคุณภาพภายใน</v>
      </c>
      <c r="C213" s="1972" t="str">
        <f>IF(X!EB17=0," ",X!EB17)</f>
        <v>ติดตามการดำเนินงานให้บรรลุ</v>
      </c>
      <c r="D213" s="1972" t="str">
        <f>IF(X!EC17=0," ",X!EC17)</f>
        <v>ร้อยละ 80</v>
      </c>
      <c r="E213" s="1969" t="str">
        <f>IF(H213=0," ",O213)</f>
        <v>จุดเน้น สพฐ.</v>
      </c>
      <c r="F213" s="703"/>
      <c r="G213" s="1934"/>
      <c r="H213" s="716">
        <f>X!ED17</f>
        <v>200</v>
      </c>
      <c r="I213" s="716">
        <f>X!EE17</f>
        <v>1</v>
      </c>
      <c r="J213" s="716">
        <f>X!EF17</f>
        <v>2</v>
      </c>
      <c r="K213" s="716">
        <f>X!EG17</f>
        <v>3</v>
      </c>
      <c r="L213" s="716">
        <f>X!EH17</f>
        <v>4</v>
      </c>
      <c r="M213" s="716">
        <f>X!EI17</f>
        <v>5</v>
      </c>
      <c r="N213" s="187">
        <f>INT(H213/10)*10</f>
        <v>200</v>
      </c>
      <c r="O213" s="187" t="str">
        <f>IF(N213=0," ",LOOKUP(N213,H$101:H$105,I$101:I$105))</f>
        <v>จุดเน้น สพฐ.</v>
      </c>
      <c r="P213" s="187" t="str">
        <f>IF(M213&gt;0,I213&amp;","&amp;J213&amp;","&amp;K213&amp;","&amp;L213&amp;","&amp;M213,IF(L213&gt;0,I213&amp;","&amp;J213&amp;","&amp;K213&amp;","&amp;L213,IF(K213&gt;0,I213&amp;","&amp;J213&amp;","&amp;K213,IF(J213&gt;0,I213&amp;","&amp;J213,IF(I213&gt;0,I213," ")))))</f>
        <v>1,2,3,4,5</v>
      </c>
      <c r="Q213" s="187">
        <f>H213-N213</f>
        <v>0</v>
      </c>
      <c r="R213" s="187" t="str">
        <f>IF(N213=0," ",IF(N213=100,"ข้อที่ "&amp;P213,"ข้อที่ "&amp;Q213))</f>
        <v>ข้อที่ 0</v>
      </c>
      <c r="S213" s="742" t="str">
        <f>IF(X!EK17=0,0,X!EK17)</f>
        <v>ทุกโครงการและกิจ กรรมได้มีการติดตามประเมินผลอย่างต่อเนื่อง</v>
      </c>
      <c r="T213" s="742">
        <f>IF(X!EL17=0,0,X!EL17)</f>
        <v>0</v>
      </c>
      <c r="U213" s="748">
        <f>IF(W213&gt;0,1,0)</f>
        <v>1</v>
      </c>
      <c r="V213" s="748">
        <f>IF(U213&gt;0,SUM(U$109:U213),0)</f>
        <v>15</v>
      </c>
      <c r="W213" s="748">
        <f>IF(S213&lt;&gt;0,1,0)</f>
        <v>1</v>
      </c>
      <c r="X213" s="750">
        <f>IF(W213&gt;0,SUM(W$109:W213),X212+0.001)</f>
        <v>43</v>
      </c>
      <c r="Y213" s="751">
        <f>IF(AA213&gt;0,1,0)</f>
        <v>0</v>
      </c>
      <c r="Z213" s="751">
        <f>IF(Y213&gt;0,SUM(Y$109:Y213),0)</f>
        <v>0</v>
      </c>
      <c r="AA213" s="751">
        <f>IF(T213&lt;&gt;0,1,0)</f>
        <v>0</v>
      </c>
      <c r="AB213" s="753">
        <f>IF(AA213&gt;0,SUM(AA$109:AA213),AB212+0.001)</f>
        <v>3.0839999999999907</v>
      </c>
      <c r="AD213" s="28" t="str">
        <f>IF(H213=0,0,B213&amp;B214&amp;B215)</f>
        <v xml:space="preserve">โครงการประกันคุณภาพภายในสถานศึกษา </v>
      </c>
      <c r="AE213" s="28">
        <f t="shared" ref="AE213:AS213" si="27">IF($H213=0,0,IF(OR($I213=AE$108,OR($J213=AE$108,OR($K213=AE$108,OR($L213=AE$108,$M213=AE$108)))),1,0))</f>
        <v>1</v>
      </c>
      <c r="AF213" s="28">
        <f t="shared" si="27"/>
        <v>1</v>
      </c>
      <c r="AG213" s="28">
        <f t="shared" si="27"/>
        <v>1</v>
      </c>
      <c r="AH213" s="28">
        <f t="shared" si="27"/>
        <v>1</v>
      </c>
      <c r="AI213" s="28">
        <f t="shared" si="27"/>
        <v>1</v>
      </c>
      <c r="AJ213" s="28">
        <f t="shared" si="27"/>
        <v>0</v>
      </c>
      <c r="AK213" s="28">
        <f t="shared" si="27"/>
        <v>0</v>
      </c>
      <c r="AL213" s="28">
        <f t="shared" si="27"/>
        <v>0</v>
      </c>
      <c r="AM213" s="28">
        <f t="shared" si="27"/>
        <v>0</v>
      </c>
      <c r="AN213" s="28">
        <f t="shared" si="27"/>
        <v>0</v>
      </c>
      <c r="AO213" s="28">
        <f t="shared" si="27"/>
        <v>0</v>
      </c>
      <c r="AP213" s="28">
        <f t="shared" si="27"/>
        <v>0</v>
      </c>
      <c r="AQ213" s="28">
        <f t="shared" si="27"/>
        <v>0</v>
      </c>
      <c r="AR213" s="28">
        <f t="shared" si="27"/>
        <v>0</v>
      </c>
      <c r="AS213" s="28">
        <f t="shared" si="27"/>
        <v>0</v>
      </c>
      <c r="AU213" s="1947">
        <f>IF(AE213&gt;0,SUM(AE$109:AE213),AU212+0.001)</f>
        <v>7</v>
      </c>
      <c r="AV213" s="1947">
        <f>IF(AF213&gt;0,SUM(AF$109:AF213),AV212+0.001)</f>
        <v>6</v>
      </c>
      <c r="AW213" s="1947">
        <f>IF(AG213&gt;0,SUM(AG$109:AG213),AW212+0.001)</f>
        <v>10</v>
      </c>
      <c r="AX213" s="1947">
        <f>IF(AH213&gt;0,SUM(AH$109:AH213),AX212+0.001)</f>
        <v>10</v>
      </c>
      <c r="AY213" s="1947">
        <f>IF(AI213&gt;0,SUM(AI$109:AI213),AY212+0.001)</f>
        <v>11</v>
      </c>
      <c r="AZ213" s="1947">
        <f>IF(AJ213&gt;0,SUM(AJ$109:AJ213),AZ212+0.001)</f>
        <v>6.036000000000012</v>
      </c>
      <c r="BA213" s="1947">
        <f>IF(AK213&gt;0,SUM(AK$109:AK213),BA212+0.001)</f>
        <v>3.0029999999999997</v>
      </c>
      <c r="BB213" s="1947">
        <f>IF(AL213&gt;0,SUM(AL$109:AL213),BB212+0.001)</f>
        <v>3.0029999999999997</v>
      </c>
      <c r="BC213" s="1947">
        <f>IF(AM213&gt;0,SUM(AM$109:AM213),BC212+0.001)</f>
        <v>3.0029999999999997</v>
      </c>
      <c r="BD213" s="1947">
        <f>IF(AN213&gt;0,SUM(AN$109:AN213),BD212+0.001)</f>
        <v>3.0029999999999997</v>
      </c>
      <c r="BE213" s="1947">
        <f>IF(AO213&gt;0,SUM(AO$109:AO213),BE212+0.001)</f>
        <v>1.0389999999999957</v>
      </c>
      <c r="BF213" s="1947">
        <f>IF(AP213&gt;0,SUM(AP$109:AP213),BF212+0.001)</f>
        <v>0.10500000000000008</v>
      </c>
      <c r="BG213" s="1947">
        <f>IF(AQ213&gt;0,SUM(AQ$109:AQ213),BG212+0.001)</f>
        <v>3.0389999999999957</v>
      </c>
      <c r="BH213" s="1947">
        <f>IF(AR213&gt;0,SUM(AR$109:AR213),BH212+0.001)</f>
        <v>0.10500000000000008</v>
      </c>
      <c r="BI213" s="1947">
        <f>IF(AS213&gt;0,SUM(AS$109:AS213),BI212+0.001)</f>
        <v>1.0689999999999924</v>
      </c>
    </row>
    <row r="214" spans="1:61" ht="23.25" customHeight="1">
      <c r="A214" s="1968" t="str">
        <f>IF(X!DZ18=0," ",X!DZ18)</f>
        <v xml:space="preserve"> </v>
      </c>
      <c r="B214" s="1972" t="str">
        <f>IF(X!EA18=0," ",X!EA18)</f>
        <v>สถานศึกษา</v>
      </c>
      <c r="C214" s="1972" t="str">
        <f>IF(X!EB18=0," ",X!EB18)</f>
        <v>เป้าหมายของมาตรฐานการศึกษา</v>
      </c>
      <c r="D214" s="1972" t="str">
        <f>IF(X!EC18=0," ",X!EC18)</f>
        <v xml:space="preserve"> </v>
      </c>
      <c r="E214" s="1227" t="str">
        <f>IF(H213=0," ",R213)</f>
        <v>ข้อที่ 0</v>
      </c>
      <c r="F214" s="703"/>
      <c r="G214" s="1934"/>
      <c r="H214" s="716"/>
      <c r="I214" s="716"/>
      <c r="J214" s="716"/>
      <c r="K214" s="716"/>
      <c r="L214" s="716"/>
      <c r="M214" s="716"/>
      <c r="N214" s="187"/>
      <c r="O214" s="187"/>
      <c r="P214" s="187"/>
      <c r="Q214" s="187"/>
      <c r="R214" s="187"/>
      <c r="S214" s="742">
        <f>IF(X!EK18=0,0,X!EK18)</f>
        <v>0</v>
      </c>
      <c r="T214" s="742">
        <f>IF(X!EL18=0,0,X!EL18)</f>
        <v>0</v>
      </c>
      <c r="U214" s="748">
        <v>0</v>
      </c>
      <c r="V214" s="748">
        <f>IF(U214&gt;0,SUM(U$109:U214),0)</f>
        <v>0</v>
      </c>
      <c r="W214" s="748">
        <f>IF(S213&lt;&gt;0,1,0)</f>
        <v>1</v>
      </c>
      <c r="X214" s="750">
        <f>IF(W214&gt;0,SUM(W$109:W214),X213+0.001)</f>
        <v>44</v>
      </c>
      <c r="Y214" s="751">
        <v>0</v>
      </c>
      <c r="Z214" s="751">
        <f>IF(Y214&gt;0,SUM(Y$109:Y214),0)</f>
        <v>0</v>
      </c>
      <c r="AA214" s="751">
        <f>IF(T213&lt;&gt;0,1,0)</f>
        <v>0</v>
      </c>
      <c r="AB214" s="753">
        <f>IF(AA214&gt;0,SUM(AA$109:AA214),AB213+0.001)</f>
        <v>3.0849999999999906</v>
      </c>
      <c r="AU214" s="1947">
        <f>IF(AE214&gt;0,SUM(AE$109:AE214),AU213+0.001)</f>
        <v>7.0010000000000003</v>
      </c>
      <c r="AV214" s="1947">
        <f>IF(AF214&gt;0,SUM(AF$109:AF214),AV213+0.001)</f>
        <v>6.0010000000000003</v>
      </c>
      <c r="AW214" s="1947">
        <f>IF(AG214&gt;0,SUM(AG$109:AG214),AW213+0.001)</f>
        <v>10.000999999999999</v>
      </c>
      <c r="AX214" s="1947">
        <f>IF(AH214&gt;0,SUM(AH$109:AH214),AX213+0.001)</f>
        <v>10.000999999999999</v>
      </c>
      <c r="AY214" s="1947">
        <f>IF(AI214&gt;0,SUM(AI$109:AI214),AY213+0.001)</f>
        <v>11.000999999999999</v>
      </c>
      <c r="AZ214" s="1947">
        <f>IF(AJ214&gt;0,SUM(AJ$109:AJ214),AZ213+0.001)</f>
        <v>6.0370000000000124</v>
      </c>
      <c r="BA214" s="1947">
        <f>IF(AK214&gt;0,SUM(AK$109:AK214),BA213+0.001)</f>
        <v>3.0039999999999996</v>
      </c>
      <c r="BB214" s="1947">
        <f>IF(AL214&gt;0,SUM(AL$109:AL214),BB213+0.001)</f>
        <v>3.0039999999999996</v>
      </c>
      <c r="BC214" s="1947">
        <f>IF(AM214&gt;0,SUM(AM$109:AM214),BC213+0.001)</f>
        <v>3.0039999999999996</v>
      </c>
      <c r="BD214" s="1947">
        <f>IF(AN214&gt;0,SUM(AN$109:AN214),BD213+0.001)</f>
        <v>3.0039999999999996</v>
      </c>
      <c r="BE214" s="1947">
        <f>IF(AO214&gt;0,SUM(AO$109:AO214),BE213+0.001)</f>
        <v>1.0399999999999956</v>
      </c>
      <c r="BF214" s="1947">
        <f>IF(AP214&gt;0,SUM(AP$109:AP214),BF213+0.001)</f>
        <v>0.10600000000000008</v>
      </c>
      <c r="BG214" s="1947">
        <f>IF(AQ214&gt;0,SUM(AQ$109:AQ214),BG213+0.001)</f>
        <v>3.0399999999999956</v>
      </c>
      <c r="BH214" s="1947">
        <f>IF(AR214&gt;0,SUM(AR$109:AR214),BH213+0.001)</f>
        <v>0.10600000000000008</v>
      </c>
      <c r="BI214" s="1947">
        <f>IF(AS214&gt;0,SUM(AS$109:AS214),BI213+0.001)</f>
        <v>1.0699999999999923</v>
      </c>
    </row>
    <row r="215" spans="1:61" ht="23.25" customHeight="1">
      <c r="A215" s="1968" t="str">
        <f>IF(X!DZ19=0," ",X!DZ19)</f>
        <v xml:space="preserve"> </v>
      </c>
      <c r="B215" s="1972" t="str">
        <f>IF(X!EA19=0," ",X!EA19)</f>
        <v xml:space="preserve"> </v>
      </c>
      <c r="C215" s="1972" t="str">
        <f>IF(X!EB19=0," ",X!EB19)</f>
        <v xml:space="preserve"> </v>
      </c>
      <c r="D215" s="1972" t="str">
        <f>IF(X!EC19=0," ",X!EC19)</f>
        <v xml:space="preserve"> </v>
      </c>
      <c r="E215" s="1227" t="s">
        <v>2123</v>
      </c>
      <c r="F215" s="703"/>
      <c r="G215" s="1934"/>
      <c r="H215" s="716"/>
      <c r="I215" s="716"/>
      <c r="J215" s="716"/>
      <c r="K215" s="716"/>
      <c r="L215" s="716"/>
      <c r="M215" s="716"/>
      <c r="N215" s="187"/>
      <c r="O215" s="187"/>
      <c r="P215" s="187"/>
      <c r="Q215" s="187"/>
      <c r="R215" s="187"/>
      <c r="S215" s="742">
        <f>IF(X!EK19=0,0,X!EK19)</f>
        <v>0</v>
      </c>
      <c r="T215" s="742">
        <f>IF(X!EL19=0,0,X!EL19)</f>
        <v>0</v>
      </c>
      <c r="U215" s="748">
        <v>0</v>
      </c>
      <c r="V215" s="748">
        <f>IF(U215&gt;0,SUM(U$109:U215),0)</f>
        <v>0</v>
      </c>
      <c r="W215" s="748">
        <f>IF(S213&lt;&gt;0,1,0)</f>
        <v>1</v>
      </c>
      <c r="X215" s="750">
        <f>IF(W215&gt;0,SUM(W$109:W215),X214+0.001)</f>
        <v>45</v>
      </c>
      <c r="Y215" s="751">
        <v>0</v>
      </c>
      <c r="Z215" s="751">
        <f>IF(Y215&gt;0,SUM(Y$109:Y215),0)</f>
        <v>0</v>
      </c>
      <c r="AA215" s="751">
        <f>IF(T213&lt;&gt;0,1,0)</f>
        <v>0</v>
      </c>
      <c r="AB215" s="753">
        <f>IF(AA215&gt;0,SUM(AA$109:AA215),AB214+0.001)</f>
        <v>3.0859999999999905</v>
      </c>
      <c r="AU215" s="1947">
        <f>IF(AE215&gt;0,SUM(AE$109:AE215),AU214+0.001)</f>
        <v>7.0020000000000007</v>
      </c>
      <c r="AV215" s="1947">
        <f>IF(AF215&gt;0,SUM(AF$109:AF215),AV214+0.001)</f>
        <v>6.0020000000000007</v>
      </c>
      <c r="AW215" s="1947">
        <f>IF(AG215&gt;0,SUM(AG$109:AG215),AW214+0.001)</f>
        <v>10.001999999999999</v>
      </c>
      <c r="AX215" s="1947">
        <f>IF(AH215&gt;0,SUM(AH$109:AH215),AX214+0.001)</f>
        <v>10.001999999999999</v>
      </c>
      <c r="AY215" s="1947">
        <f>IF(AI215&gt;0,SUM(AI$109:AI215),AY214+0.001)</f>
        <v>11.001999999999999</v>
      </c>
      <c r="AZ215" s="1947">
        <f>IF(AJ215&gt;0,SUM(AJ$109:AJ215),AZ214+0.001)</f>
        <v>6.0380000000000127</v>
      </c>
      <c r="BA215" s="1947">
        <f>IF(AK215&gt;0,SUM(AK$109:AK215),BA214+0.001)</f>
        <v>3.0049999999999994</v>
      </c>
      <c r="BB215" s="1947">
        <f>IF(AL215&gt;0,SUM(AL$109:AL215),BB214+0.001)</f>
        <v>3.0049999999999994</v>
      </c>
      <c r="BC215" s="1947">
        <f>IF(AM215&gt;0,SUM(AM$109:AM215),BC214+0.001)</f>
        <v>3.0049999999999994</v>
      </c>
      <c r="BD215" s="1947">
        <f>IF(AN215&gt;0,SUM(AN$109:AN215),BD214+0.001)</f>
        <v>3.0049999999999994</v>
      </c>
      <c r="BE215" s="1947">
        <f>IF(AO215&gt;0,SUM(AO$109:AO215),BE214+0.001)</f>
        <v>1.0409999999999955</v>
      </c>
      <c r="BF215" s="1947">
        <f>IF(AP215&gt;0,SUM(AP$109:AP215),BF214+0.001)</f>
        <v>0.10700000000000008</v>
      </c>
      <c r="BG215" s="1947">
        <f>IF(AQ215&gt;0,SUM(AQ$109:AQ215),BG214+0.001)</f>
        <v>3.0409999999999955</v>
      </c>
      <c r="BH215" s="1947">
        <f>IF(AR215&gt;0,SUM(AR$109:AR215),BH214+0.001)</f>
        <v>0.10700000000000008</v>
      </c>
      <c r="BI215" s="1947">
        <f>IF(AS215&gt;0,SUM(AS$109:AS215),BI214+0.001)</f>
        <v>1.0709999999999922</v>
      </c>
    </row>
    <row r="216" spans="1:61" ht="23.25" customHeight="1">
      <c r="A216" s="1968">
        <f>IF(X!DZ20=0," ",X!DZ20)</f>
        <v>4</v>
      </c>
      <c r="B216" s="1972" t="str">
        <f>IF(X!EA20=0," ",X!EA20)</f>
        <v>โครงการพาเรียนรู้สู่โลกกว้าง</v>
      </c>
      <c r="C216" s="1972" t="str">
        <f>IF(X!EB20=0," ",X!EB20)</f>
        <v>รเรียนรู้จากประสบการณ์จริง</v>
      </c>
      <c r="D216" s="1972" t="str">
        <f>IF(X!EC20=0," ",X!EC20)</f>
        <v>ร้อยละ 90</v>
      </c>
      <c r="E216" s="1969" t="str">
        <f>IF(H216=0," ",O216)</f>
        <v>มฐ.</v>
      </c>
      <c r="F216" s="703"/>
      <c r="G216" s="1934"/>
      <c r="H216" s="716">
        <f>X!ED20</f>
        <v>100</v>
      </c>
      <c r="I216" s="716">
        <f>X!EE20</f>
        <v>6</v>
      </c>
      <c r="J216" s="716">
        <f>X!EF20</f>
        <v>9</v>
      </c>
      <c r="K216" s="716">
        <f>X!EG20</f>
        <v>13</v>
      </c>
      <c r="L216" s="716">
        <f>X!EH20</f>
        <v>15</v>
      </c>
      <c r="M216" s="716">
        <f>X!EI20</f>
        <v>0</v>
      </c>
      <c r="N216" s="187">
        <f>INT(H216/10)*10</f>
        <v>100</v>
      </c>
      <c r="O216" s="187" t="str">
        <f>IF(N216=0," ",LOOKUP(N216,H$101:H$105,I$101:I$105))</f>
        <v>มฐ.</v>
      </c>
      <c r="P216" s="187" t="str">
        <f>IF(M216&gt;0,I216&amp;","&amp;J216&amp;","&amp;K216&amp;","&amp;L216&amp;","&amp;M216,IF(L216&gt;0,I216&amp;","&amp;J216&amp;","&amp;K216&amp;","&amp;L216,IF(K216&gt;0,I216&amp;","&amp;J216&amp;","&amp;K216,IF(J216&gt;0,I216&amp;","&amp;J216,IF(I216&gt;0,I216," ")))))</f>
        <v>6,9,13,15</v>
      </c>
      <c r="Q216" s="187">
        <f>H216-N216</f>
        <v>0</v>
      </c>
      <c r="R216" s="187" t="str">
        <f>IF(N216=0," ",IF(N216=100,"ข้อที่ "&amp;P216,"ข้อที่ "&amp;Q216))</f>
        <v>ข้อที่ 6,9,13,15</v>
      </c>
      <c r="S216" s="742">
        <f>IF(X!EK20=0,0,X!EK20)</f>
        <v>0</v>
      </c>
      <c r="T216" s="742" t="str">
        <f>IF(X!EL20=0,0,X!EL20)</f>
        <v>เสี่ยงต่อความปลอดภัยของผู้เรียนในการเดินทางไปต่างจังหวัด</v>
      </c>
      <c r="U216" s="748">
        <f>IF(W216&gt;0,1,0)</f>
        <v>0</v>
      </c>
      <c r="V216" s="748">
        <f>IF(U216&gt;0,SUM(U$109:U216),0)</f>
        <v>0</v>
      </c>
      <c r="W216" s="748">
        <f>IF(S216&lt;&gt;0,1,0)</f>
        <v>0</v>
      </c>
      <c r="X216" s="750">
        <f>IF(W216&gt;0,SUM(W$109:W216),X215+0.001)</f>
        <v>45.000999999999998</v>
      </c>
      <c r="Y216" s="751">
        <f>IF(AA216&gt;0,1,0)</f>
        <v>1</v>
      </c>
      <c r="Z216" s="751">
        <f>IF(Y216&gt;0,SUM(Y$109:Y216),0)</f>
        <v>2</v>
      </c>
      <c r="AA216" s="751">
        <f>IF(T216&lt;&gt;0,1,0)</f>
        <v>1</v>
      </c>
      <c r="AB216" s="753">
        <f>IF(AA216&gt;0,SUM(AA$109:AA216),AB215+0.001)</f>
        <v>4</v>
      </c>
      <c r="AD216" s="28" t="str">
        <f>IF(H216=0,0,B216&amp;B217&amp;B218)</f>
        <v xml:space="preserve">โครงการพาเรียนรู้สู่โลกกว้าง  </v>
      </c>
      <c r="AE216" s="28">
        <f t="shared" ref="AE216:AS216" si="28">IF($H216=0,0,IF(OR($I216=AE$108,OR($J216=AE$108,OR($K216=AE$108,OR($L216=AE$108,$M216=AE$108)))),1,0))</f>
        <v>0</v>
      </c>
      <c r="AF216" s="28">
        <f t="shared" si="28"/>
        <v>0</v>
      </c>
      <c r="AG216" s="28">
        <f t="shared" si="28"/>
        <v>0</v>
      </c>
      <c r="AH216" s="28">
        <f t="shared" si="28"/>
        <v>0</v>
      </c>
      <c r="AI216" s="28">
        <f t="shared" si="28"/>
        <v>0</v>
      </c>
      <c r="AJ216" s="28">
        <f t="shared" si="28"/>
        <v>1</v>
      </c>
      <c r="AK216" s="28">
        <f t="shared" si="28"/>
        <v>0</v>
      </c>
      <c r="AL216" s="28">
        <f t="shared" si="28"/>
        <v>0</v>
      </c>
      <c r="AM216" s="28">
        <f t="shared" si="28"/>
        <v>1</v>
      </c>
      <c r="AN216" s="28">
        <f t="shared" si="28"/>
        <v>0</v>
      </c>
      <c r="AO216" s="28">
        <f t="shared" si="28"/>
        <v>0</v>
      </c>
      <c r="AP216" s="28">
        <f t="shared" si="28"/>
        <v>0</v>
      </c>
      <c r="AQ216" s="28">
        <f t="shared" si="28"/>
        <v>1</v>
      </c>
      <c r="AR216" s="28">
        <f t="shared" si="28"/>
        <v>0</v>
      </c>
      <c r="AS216" s="28">
        <f t="shared" si="28"/>
        <v>1</v>
      </c>
      <c r="AU216" s="1947">
        <f>IF(AE216&gt;0,SUM(AE$109:AE216),AU215+0.001)</f>
        <v>7.003000000000001</v>
      </c>
      <c r="AV216" s="1947">
        <f>IF(AF216&gt;0,SUM(AF$109:AF216),AV215+0.001)</f>
        <v>6.003000000000001</v>
      </c>
      <c r="AW216" s="1947">
        <f>IF(AG216&gt;0,SUM(AG$109:AG216),AW215+0.001)</f>
        <v>10.002999999999998</v>
      </c>
      <c r="AX216" s="1947">
        <f>IF(AH216&gt;0,SUM(AH$109:AH216),AX215+0.001)</f>
        <v>10.002999999999998</v>
      </c>
      <c r="AY216" s="1947">
        <f>IF(AI216&gt;0,SUM(AI$109:AI216),AY215+0.001)</f>
        <v>11.002999999999998</v>
      </c>
      <c r="AZ216" s="1947">
        <f>IF(AJ216&gt;0,SUM(AJ$109:AJ216),AZ215+0.001)</f>
        <v>7</v>
      </c>
      <c r="BA216" s="1947">
        <f>IF(AK216&gt;0,SUM(AK$109:AK216),BA215+0.001)</f>
        <v>3.0059999999999993</v>
      </c>
      <c r="BB216" s="1947">
        <f>IF(AL216&gt;0,SUM(AL$109:AL216),BB215+0.001)</f>
        <v>3.0059999999999993</v>
      </c>
      <c r="BC216" s="1947">
        <f>IF(AM216&gt;0,SUM(AM$109:AM216),BC215+0.001)</f>
        <v>4</v>
      </c>
      <c r="BD216" s="1947">
        <f>IF(AN216&gt;0,SUM(AN$109:AN216),BD215+0.001)</f>
        <v>3.0059999999999993</v>
      </c>
      <c r="BE216" s="1947">
        <f>IF(AO216&gt;0,SUM(AO$109:AO216),BE215+0.001)</f>
        <v>1.0419999999999954</v>
      </c>
      <c r="BF216" s="1947">
        <f>IF(AP216&gt;0,SUM(AP$109:AP216),BF215+0.001)</f>
        <v>0.10800000000000008</v>
      </c>
      <c r="BG216" s="1947">
        <f>IF(AQ216&gt;0,SUM(AQ$109:AQ216),BG215+0.001)</f>
        <v>4</v>
      </c>
      <c r="BH216" s="1947">
        <f>IF(AR216&gt;0,SUM(AR$109:AR216),BH215+0.001)</f>
        <v>0.10800000000000008</v>
      </c>
      <c r="BI216" s="1947">
        <f>IF(AS216&gt;0,SUM(AS$109:AS216),BI215+0.001)</f>
        <v>2</v>
      </c>
    </row>
    <row r="217" spans="1:61" ht="23.25" customHeight="1">
      <c r="A217" s="1968" t="str">
        <f>IF(X!DZ21=0," ",X!DZ21)</f>
        <v xml:space="preserve"> </v>
      </c>
      <c r="B217" s="1972" t="str">
        <f>IF(X!EA21=0," ",X!EA21)</f>
        <v xml:space="preserve"> </v>
      </c>
      <c r="C217" s="1972" t="str">
        <f>IF(X!EB21=0," ",X!EB21)</f>
        <v xml:space="preserve"> </v>
      </c>
      <c r="D217" s="1972" t="str">
        <f>IF(X!EC21=0," ",X!EC21)</f>
        <v xml:space="preserve"> </v>
      </c>
      <c r="E217" s="1227" t="str">
        <f>IF(H216=0," ",R216)</f>
        <v>ข้อที่ 6,9,13,15</v>
      </c>
      <c r="F217" s="703"/>
      <c r="G217" s="1934"/>
      <c r="H217" s="716"/>
      <c r="I217" s="716"/>
      <c r="J217" s="716"/>
      <c r="K217" s="716"/>
      <c r="L217" s="716"/>
      <c r="M217" s="716"/>
      <c r="N217" s="187"/>
      <c r="O217" s="187"/>
      <c r="P217" s="187"/>
      <c r="Q217" s="187"/>
      <c r="R217" s="187"/>
      <c r="S217" s="742">
        <f>IF(X!EK21=0,0,X!EK21)</f>
        <v>0</v>
      </c>
      <c r="T217" s="742" t="str">
        <f>IF(X!EL21=0,0,X!EL21)</f>
        <v>และผู้ปกครองไม่อนุญาติ</v>
      </c>
      <c r="U217" s="748">
        <v>0</v>
      </c>
      <c r="V217" s="748">
        <f>IF(U217&gt;0,SUM(U$109:U217),0)</f>
        <v>0</v>
      </c>
      <c r="W217" s="748">
        <f>IF(S216&lt;&gt;0,1,0)</f>
        <v>0</v>
      </c>
      <c r="X217" s="750">
        <f>IF(W217&gt;0,SUM(W$109:W217),X216+0.001)</f>
        <v>45.001999999999995</v>
      </c>
      <c r="Y217" s="751">
        <v>0</v>
      </c>
      <c r="Z217" s="751">
        <f>IF(Y217&gt;0,SUM(Y$109:Y217),0)</f>
        <v>0</v>
      </c>
      <c r="AA217" s="751">
        <f>IF(T216&lt;&gt;0,1,0)</f>
        <v>1</v>
      </c>
      <c r="AB217" s="753">
        <f>IF(AA217&gt;0,SUM(AA$109:AA217),AB216+0.001)</f>
        <v>5</v>
      </c>
      <c r="AU217" s="1947">
        <f>IF(AE217&gt;0,SUM(AE$109:AE217),AU216+0.001)</f>
        <v>7.0040000000000013</v>
      </c>
      <c r="AV217" s="1947">
        <f>IF(AF217&gt;0,SUM(AF$109:AF217),AV216+0.001)</f>
        <v>6.0040000000000013</v>
      </c>
      <c r="AW217" s="1947">
        <f>IF(AG217&gt;0,SUM(AG$109:AG217),AW216+0.001)</f>
        <v>10.003999999999998</v>
      </c>
      <c r="AX217" s="1947">
        <f>IF(AH217&gt;0,SUM(AH$109:AH217),AX216+0.001)</f>
        <v>10.003999999999998</v>
      </c>
      <c r="AY217" s="1947">
        <f>IF(AI217&gt;0,SUM(AI$109:AI217),AY216+0.001)</f>
        <v>11.003999999999998</v>
      </c>
      <c r="AZ217" s="1947">
        <f>IF(AJ217&gt;0,SUM(AJ$109:AJ217),AZ216+0.001)</f>
        <v>7.0010000000000003</v>
      </c>
      <c r="BA217" s="1947">
        <f>IF(AK217&gt;0,SUM(AK$109:AK217),BA216+0.001)</f>
        <v>3.0069999999999992</v>
      </c>
      <c r="BB217" s="1947">
        <f>IF(AL217&gt;0,SUM(AL$109:AL217),BB216+0.001)</f>
        <v>3.0069999999999992</v>
      </c>
      <c r="BC217" s="1947">
        <f>IF(AM217&gt;0,SUM(AM$109:AM217),BC216+0.001)</f>
        <v>4.0010000000000003</v>
      </c>
      <c r="BD217" s="1947">
        <f>IF(AN217&gt;0,SUM(AN$109:AN217),BD216+0.001)</f>
        <v>3.0069999999999992</v>
      </c>
      <c r="BE217" s="1947">
        <f>IF(AO217&gt;0,SUM(AO$109:AO217),BE216+0.001)</f>
        <v>1.0429999999999953</v>
      </c>
      <c r="BF217" s="1947">
        <f>IF(AP217&gt;0,SUM(AP$109:AP217),BF216+0.001)</f>
        <v>0.10900000000000008</v>
      </c>
      <c r="BG217" s="1947">
        <f>IF(AQ217&gt;0,SUM(AQ$109:AQ217),BG216+0.001)</f>
        <v>4.0010000000000003</v>
      </c>
      <c r="BH217" s="1947">
        <f>IF(AR217&gt;0,SUM(AR$109:AR217),BH216+0.001)</f>
        <v>0.10900000000000008</v>
      </c>
      <c r="BI217" s="1947">
        <f>IF(AS217&gt;0,SUM(AS$109:AS217),BI216+0.001)</f>
        <v>2.0009999999999999</v>
      </c>
    </row>
    <row r="218" spans="1:61" ht="23.25" customHeight="1">
      <c r="A218" s="1968" t="str">
        <f>IF(X!DZ22=0," ",X!DZ22)</f>
        <v xml:space="preserve"> </v>
      </c>
      <c r="B218" s="1972" t="str">
        <f>IF(X!EA22=0," ",X!EA22)</f>
        <v xml:space="preserve"> </v>
      </c>
      <c r="C218" s="1972" t="str">
        <f>IF(X!EB22=0," ",X!EB22)</f>
        <v xml:space="preserve"> </v>
      </c>
      <c r="D218" s="1972" t="str">
        <f>IF(X!EC22=0," ",X!EC22)</f>
        <v xml:space="preserve"> </v>
      </c>
      <c r="E218" s="1227" t="s">
        <v>2123</v>
      </c>
      <c r="F218" s="703"/>
      <c r="G218" s="1934"/>
      <c r="H218" s="716"/>
      <c r="I218" s="716"/>
      <c r="J218" s="716"/>
      <c r="K218" s="716"/>
      <c r="L218" s="716"/>
      <c r="M218" s="716"/>
      <c r="N218" s="187"/>
      <c r="O218" s="187"/>
      <c r="P218" s="187"/>
      <c r="Q218" s="187"/>
      <c r="R218" s="187"/>
      <c r="S218" s="742">
        <f>IF(X!EK22=0,0,X!EK22)</f>
        <v>0</v>
      </c>
      <c r="T218" s="742">
        <f>IF(X!EL22=0,0,X!EL22)</f>
        <v>0</v>
      </c>
      <c r="U218" s="748">
        <v>0</v>
      </c>
      <c r="V218" s="748">
        <f>IF(U218&gt;0,SUM(U$109:U218),0)</f>
        <v>0</v>
      </c>
      <c r="W218" s="748">
        <f>IF(S216&lt;&gt;0,1,0)</f>
        <v>0</v>
      </c>
      <c r="X218" s="750">
        <f>IF(W218&gt;0,SUM(W$109:W218),X217+0.001)</f>
        <v>45.002999999999993</v>
      </c>
      <c r="Y218" s="751">
        <v>0</v>
      </c>
      <c r="Z218" s="751">
        <f>IF(Y218&gt;0,SUM(Y$109:Y218),0)</f>
        <v>0</v>
      </c>
      <c r="AA218" s="751">
        <f>IF(T216&lt;&gt;0,1,0)</f>
        <v>1</v>
      </c>
      <c r="AB218" s="753">
        <f>IF(AA218&gt;0,SUM(AA$109:AA218),AB217+0.001)</f>
        <v>6</v>
      </c>
      <c r="AU218" s="1947">
        <f>IF(AE218&gt;0,SUM(AE$109:AE218),AU217+0.001)</f>
        <v>7.0050000000000017</v>
      </c>
      <c r="AV218" s="1947">
        <f>IF(AF218&gt;0,SUM(AF$109:AF218),AV217+0.001)</f>
        <v>6.0050000000000017</v>
      </c>
      <c r="AW218" s="1947">
        <f>IF(AG218&gt;0,SUM(AG$109:AG218),AW217+0.001)</f>
        <v>10.004999999999997</v>
      </c>
      <c r="AX218" s="1947">
        <f>IF(AH218&gt;0,SUM(AH$109:AH218),AX217+0.001)</f>
        <v>10.004999999999997</v>
      </c>
      <c r="AY218" s="1947">
        <f>IF(AI218&gt;0,SUM(AI$109:AI218),AY217+0.001)</f>
        <v>11.004999999999997</v>
      </c>
      <c r="AZ218" s="1947">
        <f>IF(AJ218&gt;0,SUM(AJ$109:AJ218),AZ217+0.001)</f>
        <v>7.0020000000000007</v>
      </c>
      <c r="BA218" s="1947">
        <f>IF(AK218&gt;0,SUM(AK$109:AK218),BA217+0.001)</f>
        <v>3.0079999999999991</v>
      </c>
      <c r="BB218" s="1947">
        <f>IF(AL218&gt;0,SUM(AL$109:AL218),BB217+0.001)</f>
        <v>3.0079999999999991</v>
      </c>
      <c r="BC218" s="1947">
        <f>IF(AM218&gt;0,SUM(AM$109:AM218),BC217+0.001)</f>
        <v>4.0020000000000007</v>
      </c>
      <c r="BD218" s="1947">
        <f>IF(AN218&gt;0,SUM(AN$109:AN218),BD217+0.001)</f>
        <v>3.0079999999999991</v>
      </c>
      <c r="BE218" s="1947">
        <f>IF(AO218&gt;0,SUM(AO$109:AO218),BE217+0.001)</f>
        <v>1.0439999999999952</v>
      </c>
      <c r="BF218" s="1947">
        <f>IF(AP218&gt;0,SUM(AP$109:AP218),BF217+0.001)</f>
        <v>0.11000000000000008</v>
      </c>
      <c r="BG218" s="1947">
        <f>IF(AQ218&gt;0,SUM(AQ$109:AQ218),BG217+0.001)</f>
        <v>4.0020000000000007</v>
      </c>
      <c r="BH218" s="1947">
        <f>IF(AR218&gt;0,SUM(AR$109:AR218),BH217+0.001)</f>
        <v>0.11000000000000008</v>
      </c>
      <c r="BI218" s="1947">
        <f>IF(AS218&gt;0,SUM(AS$109:AS218),BI217+0.001)</f>
        <v>2.0019999999999998</v>
      </c>
    </row>
    <row r="219" spans="1:61" ht="23.25" customHeight="1">
      <c r="A219" s="1968" t="str">
        <f>IF(X!DZ23=0," ",X!DZ23)</f>
        <v xml:space="preserve"> </v>
      </c>
      <c r="B219" s="1972" t="str">
        <f>IF(X!EA23=0," ",X!EA23)</f>
        <v xml:space="preserve"> </v>
      </c>
      <c r="C219" s="1972" t="str">
        <f>IF(X!EB23=0," ",X!EB23)</f>
        <v xml:space="preserve"> </v>
      </c>
      <c r="D219" s="1972" t="str">
        <f>IF(X!EC23=0," ",X!EC23)</f>
        <v xml:space="preserve"> </v>
      </c>
      <c r="E219" s="1969" t="str">
        <f>IF(H219=0," ",O219)</f>
        <v xml:space="preserve"> </v>
      </c>
      <c r="F219" s="703"/>
      <c r="G219" s="1934"/>
      <c r="H219" s="716">
        <f>X!ED23</f>
        <v>0</v>
      </c>
      <c r="I219" s="716">
        <f>X!EE23</f>
        <v>0</v>
      </c>
      <c r="J219" s="716">
        <f>X!EF23</f>
        <v>0</v>
      </c>
      <c r="K219" s="716">
        <f>X!EG23</f>
        <v>0</v>
      </c>
      <c r="L219" s="716">
        <f>X!EH23</f>
        <v>0</v>
      </c>
      <c r="M219" s="716">
        <f>X!EI23</f>
        <v>0</v>
      </c>
      <c r="N219" s="187">
        <f>INT(H219/10)*10</f>
        <v>0</v>
      </c>
      <c r="O219" s="187" t="str">
        <f>IF(N219=0," ",LOOKUP(N219,H$101:H$105,I$101:I$105))</f>
        <v xml:space="preserve"> </v>
      </c>
      <c r="P219" s="187" t="str">
        <f>IF(M219&gt;0,I219&amp;","&amp;J219&amp;","&amp;K219&amp;","&amp;L219&amp;","&amp;M219,IF(L219&gt;0,I219&amp;","&amp;J219&amp;","&amp;K219&amp;","&amp;L219,IF(K219&gt;0,I219&amp;","&amp;J219&amp;","&amp;K219,IF(J219&gt;0,I219&amp;","&amp;J219,IF(I219&gt;0,I219," ")))))</f>
        <v xml:space="preserve"> </v>
      </c>
      <c r="Q219" s="187">
        <f>H219-N219</f>
        <v>0</v>
      </c>
      <c r="R219" s="187" t="str">
        <f>IF(N219=0," ",IF(N219=100,"ข้อที่ "&amp;P219,"ข้อที่ "&amp;Q219))</f>
        <v xml:space="preserve"> </v>
      </c>
      <c r="S219" s="742">
        <f>IF(X!EK23=0,0,X!EK23)</f>
        <v>0</v>
      </c>
      <c r="T219" s="742">
        <f>IF(X!EL23=0,0,X!EL23)</f>
        <v>0</v>
      </c>
      <c r="U219" s="748">
        <f>IF(W219&gt;0,1,0)</f>
        <v>0</v>
      </c>
      <c r="V219" s="748">
        <f>IF(U219&gt;0,SUM(U$109:U219),0)</f>
        <v>0</v>
      </c>
      <c r="W219" s="748">
        <f>IF(S219&lt;&gt;0,1,0)</f>
        <v>0</v>
      </c>
      <c r="X219" s="750">
        <f>IF(W219&gt;0,SUM(W$109:W219),X218+0.001)</f>
        <v>45.003999999999991</v>
      </c>
      <c r="Y219" s="751">
        <f>IF(AA219&gt;0,1,0)</f>
        <v>0</v>
      </c>
      <c r="Z219" s="751">
        <f>IF(Y219&gt;0,SUM(Y$109:Y219),0)</f>
        <v>0</v>
      </c>
      <c r="AA219" s="751">
        <f>IF(T219&lt;&gt;0,1,0)</f>
        <v>0</v>
      </c>
      <c r="AB219" s="753">
        <f>IF(AA219&gt;0,SUM(AA$109:AA219),AB218+0.001)</f>
        <v>6.0010000000000003</v>
      </c>
      <c r="AD219" s="28">
        <f>IF(H219=0,0,B219&amp;B220&amp;B221)</f>
        <v>0</v>
      </c>
      <c r="AE219" s="28">
        <f t="shared" ref="AE219:AS219" si="29">IF($H219=0,0,IF(OR($I219=AE$108,OR($J219=AE$108,OR($K219=AE$108,OR($L219=AE$108,$M219=AE$108)))),1,0))</f>
        <v>0</v>
      </c>
      <c r="AF219" s="28">
        <f t="shared" si="29"/>
        <v>0</v>
      </c>
      <c r="AG219" s="28">
        <f t="shared" si="29"/>
        <v>0</v>
      </c>
      <c r="AH219" s="28">
        <f t="shared" si="29"/>
        <v>0</v>
      </c>
      <c r="AI219" s="28">
        <f t="shared" si="29"/>
        <v>0</v>
      </c>
      <c r="AJ219" s="28">
        <f t="shared" si="29"/>
        <v>0</v>
      </c>
      <c r="AK219" s="28">
        <f t="shared" si="29"/>
        <v>0</v>
      </c>
      <c r="AL219" s="28">
        <f t="shared" si="29"/>
        <v>0</v>
      </c>
      <c r="AM219" s="28">
        <f t="shared" si="29"/>
        <v>0</v>
      </c>
      <c r="AN219" s="28">
        <f t="shared" si="29"/>
        <v>0</v>
      </c>
      <c r="AO219" s="28">
        <f t="shared" si="29"/>
        <v>0</v>
      </c>
      <c r="AP219" s="28">
        <f t="shared" si="29"/>
        <v>0</v>
      </c>
      <c r="AQ219" s="28">
        <f t="shared" si="29"/>
        <v>0</v>
      </c>
      <c r="AR219" s="28">
        <f t="shared" si="29"/>
        <v>0</v>
      </c>
      <c r="AS219" s="28">
        <f t="shared" si="29"/>
        <v>0</v>
      </c>
      <c r="AU219" s="1947">
        <f>IF(AE219&gt;0,SUM(AE$109:AE219),AU218+0.001)</f>
        <v>7.006000000000002</v>
      </c>
      <c r="AV219" s="1947">
        <f>IF(AF219&gt;0,SUM(AF$109:AF219),AV218+0.001)</f>
        <v>6.006000000000002</v>
      </c>
      <c r="AW219" s="1947">
        <f>IF(AG219&gt;0,SUM(AG$109:AG219),AW218+0.001)</f>
        <v>10.005999999999997</v>
      </c>
      <c r="AX219" s="1947">
        <f>IF(AH219&gt;0,SUM(AH$109:AH219),AX218+0.001)</f>
        <v>10.005999999999997</v>
      </c>
      <c r="AY219" s="1947">
        <f>IF(AI219&gt;0,SUM(AI$109:AI219),AY218+0.001)</f>
        <v>11.005999999999997</v>
      </c>
      <c r="AZ219" s="1947">
        <f>IF(AJ219&gt;0,SUM(AJ$109:AJ219),AZ218+0.001)</f>
        <v>7.003000000000001</v>
      </c>
      <c r="BA219" s="1947">
        <f>IF(AK219&gt;0,SUM(AK$109:AK219),BA218+0.001)</f>
        <v>3.008999999999999</v>
      </c>
      <c r="BB219" s="1947">
        <f>IF(AL219&gt;0,SUM(AL$109:AL219),BB218+0.001)</f>
        <v>3.008999999999999</v>
      </c>
      <c r="BC219" s="1947">
        <f>IF(AM219&gt;0,SUM(AM$109:AM219),BC218+0.001)</f>
        <v>4.003000000000001</v>
      </c>
      <c r="BD219" s="1947">
        <f>IF(AN219&gt;0,SUM(AN$109:AN219),BD218+0.001)</f>
        <v>3.008999999999999</v>
      </c>
      <c r="BE219" s="1947">
        <f>IF(AO219&gt;0,SUM(AO$109:AO219),BE218+0.001)</f>
        <v>1.044999999999995</v>
      </c>
      <c r="BF219" s="1947">
        <f>IF(AP219&gt;0,SUM(AP$109:AP219),BF218+0.001)</f>
        <v>0.11100000000000008</v>
      </c>
      <c r="BG219" s="1947">
        <f>IF(AQ219&gt;0,SUM(AQ$109:AQ219),BG218+0.001)</f>
        <v>4.003000000000001</v>
      </c>
      <c r="BH219" s="1947">
        <f>IF(AR219&gt;0,SUM(AR$109:AR219),BH218+0.001)</f>
        <v>0.11100000000000008</v>
      </c>
      <c r="BI219" s="1947">
        <f>IF(AS219&gt;0,SUM(AS$109:AS219),BI218+0.001)</f>
        <v>2.0029999999999997</v>
      </c>
    </row>
    <row r="220" spans="1:61" ht="23.25" customHeight="1">
      <c r="A220" s="1968" t="str">
        <f>IF(X!DZ24=0," ",X!DZ24)</f>
        <v xml:space="preserve"> </v>
      </c>
      <c r="B220" s="1972" t="str">
        <f>IF(X!EA24=0," ",X!EA24)</f>
        <v xml:space="preserve"> </v>
      </c>
      <c r="C220" s="1972" t="str">
        <f>IF(X!EB24=0," ",X!EB24)</f>
        <v xml:space="preserve"> </v>
      </c>
      <c r="D220" s="1972" t="str">
        <f>IF(X!EC24=0," ",X!EC24)</f>
        <v xml:space="preserve"> </v>
      </c>
      <c r="E220" s="1227" t="str">
        <f>IF(H219=0," ",R219)</f>
        <v xml:space="preserve"> </v>
      </c>
      <c r="F220" s="703"/>
      <c r="G220" s="1934"/>
      <c r="H220" s="716"/>
      <c r="I220" s="716"/>
      <c r="J220" s="716"/>
      <c r="K220" s="716"/>
      <c r="L220" s="716"/>
      <c r="M220" s="716"/>
      <c r="N220" s="187"/>
      <c r="O220" s="187"/>
      <c r="P220" s="187"/>
      <c r="Q220" s="187"/>
      <c r="R220" s="187"/>
      <c r="S220" s="742">
        <f>IF(X!EK24=0,0,X!EK24)</f>
        <v>0</v>
      </c>
      <c r="T220" s="742">
        <f>IF(X!EL24=0,0,X!EL24)</f>
        <v>0</v>
      </c>
      <c r="U220" s="748">
        <v>0</v>
      </c>
      <c r="V220" s="748">
        <f>IF(U220&gt;0,SUM(U$109:U220),0)</f>
        <v>0</v>
      </c>
      <c r="W220" s="748">
        <f>IF(S219&lt;&gt;0,1,0)</f>
        <v>0</v>
      </c>
      <c r="X220" s="750">
        <f>IF(W220&gt;0,SUM(W$109:W220),X219+0.001)</f>
        <v>45.004999999999988</v>
      </c>
      <c r="Y220" s="751">
        <v>0</v>
      </c>
      <c r="Z220" s="751">
        <f>IF(Y220&gt;0,SUM(Y$109:Y220),0)</f>
        <v>0</v>
      </c>
      <c r="AA220" s="751">
        <f>IF(T219&lt;&gt;0,1,0)</f>
        <v>0</v>
      </c>
      <c r="AB220" s="753">
        <f>IF(AA220&gt;0,SUM(AA$109:AA220),AB219+0.001)</f>
        <v>6.0020000000000007</v>
      </c>
      <c r="AU220" s="1947">
        <f>IF(AE220&gt;0,SUM(AE$109:AE220),AU219+0.001)</f>
        <v>7.0070000000000023</v>
      </c>
      <c r="AV220" s="1947">
        <f>IF(AF220&gt;0,SUM(AF$109:AF220),AV219+0.001)</f>
        <v>6.0070000000000023</v>
      </c>
      <c r="AW220" s="1947">
        <f>IF(AG220&gt;0,SUM(AG$109:AG220),AW219+0.001)</f>
        <v>10.006999999999996</v>
      </c>
      <c r="AX220" s="1947">
        <f>IF(AH220&gt;0,SUM(AH$109:AH220),AX219+0.001)</f>
        <v>10.006999999999996</v>
      </c>
      <c r="AY220" s="1947">
        <f>IF(AI220&gt;0,SUM(AI$109:AI220),AY219+0.001)</f>
        <v>11.006999999999996</v>
      </c>
      <c r="AZ220" s="1947">
        <f>IF(AJ220&gt;0,SUM(AJ$109:AJ220),AZ219+0.001)</f>
        <v>7.0040000000000013</v>
      </c>
      <c r="BA220" s="1947">
        <f>IF(AK220&gt;0,SUM(AK$109:AK220),BA219+0.001)</f>
        <v>3.0099999999999989</v>
      </c>
      <c r="BB220" s="1947">
        <f>IF(AL220&gt;0,SUM(AL$109:AL220),BB219+0.001)</f>
        <v>3.0099999999999989</v>
      </c>
      <c r="BC220" s="1947">
        <f>IF(AM220&gt;0,SUM(AM$109:AM220),BC219+0.001)</f>
        <v>4.0040000000000013</v>
      </c>
      <c r="BD220" s="1947">
        <f>IF(AN220&gt;0,SUM(AN$109:AN220),BD219+0.001)</f>
        <v>3.0099999999999989</v>
      </c>
      <c r="BE220" s="1947">
        <f>IF(AO220&gt;0,SUM(AO$109:AO220),BE219+0.001)</f>
        <v>1.0459999999999949</v>
      </c>
      <c r="BF220" s="1947">
        <f>IF(AP220&gt;0,SUM(AP$109:AP220),BF219+0.001)</f>
        <v>0.11200000000000009</v>
      </c>
      <c r="BG220" s="1947">
        <f>IF(AQ220&gt;0,SUM(AQ$109:AQ220),BG219+0.001)</f>
        <v>4.0040000000000013</v>
      </c>
      <c r="BH220" s="1947">
        <f>IF(AR220&gt;0,SUM(AR$109:AR220),BH219+0.001)</f>
        <v>0.11200000000000009</v>
      </c>
      <c r="BI220" s="1947">
        <f>IF(AS220&gt;0,SUM(AS$109:AS220),BI219+0.001)</f>
        <v>2.0039999999999996</v>
      </c>
    </row>
    <row r="221" spans="1:61" ht="23.25" customHeight="1">
      <c r="A221" s="1968" t="str">
        <f>IF(X!DZ25=0," ",X!DZ25)</f>
        <v xml:space="preserve"> </v>
      </c>
      <c r="B221" s="1972" t="str">
        <f>IF(X!EA25=0," ",X!EA25)</f>
        <v xml:space="preserve"> </v>
      </c>
      <c r="C221" s="1972" t="str">
        <f>IF(X!EB25=0," ",X!EB25)</f>
        <v xml:space="preserve"> </v>
      </c>
      <c r="D221" s="1972" t="str">
        <f>IF(X!EC25=0," ",X!EC25)</f>
        <v xml:space="preserve"> </v>
      </c>
      <c r="E221" s="1227" t="s">
        <v>2123</v>
      </c>
      <c r="F221" s="703"/>
      <c r="G221" s="1934"/>
      <c r="H221" s="716"/>
      <c r="I221" s="716"/>
      <c r="J221" s="716"/>
      <c r="K221" s="716"/>
      <c r="L221" s="716"/>
      <c r="M221" s="716"/>
      <c r="N221" s="187"/>
      <c r="O221" s="187"/>
      <c r="P221" s="187"/>
      <c r="Q221" s="187"/>
      <c r="R221" s="187"/>
      <c r="S221" s="742">
        <f>IF(X!EK25=0,0,X!EK25)</f>
        <v>0</v>
      </c>
      <c r="T221" s="742">
        <f>IF(X!EL25=0,0,X!EL25)</f>
        <v>0</v>
      </c>
      <c r="U221" s="748">
        <v>0</v>
      </c>
      <c r="V221" s="748">
        <f>IF(U221&gt;0,SUM(U$109:U221),0)</f>
        <v>0</v>
      </c>
      <c r="W221" s="748">
        <f>IF(S219&lt;&gt;0,1,0)</f>
        <v>0</v>
      </c>
      <c r="X221" s="750">
        <f>IF(W221&gt;0,SUM(W$109:W221),X220+0.001)</f>
        <v>45.005999999999986</v>
      </c>
      <c r="Y221" s="751">
        <v>0</v>
      </c>
      <c r="Z221" s="751">
        <f>IF(Y221&gt;0,SUM(Y$109:Y221),0)</f>
        <v>0</v>
      </c>
      <c r="AA221" s="751">
        <f>IF(T219&lt;&gt;0,1,0)</f>
        <v>0</v>
      </c>
      <c r="AB221" s="753">
        <f>IF(AA221&gt;0,SUM(AA$109:AA221),AB220+0.001)</f>
        <v>6.003000000000001</v>
      </c>
      <c r="AU221" s="1947">
        <f>IF(AE221&gt;0,SUM(AE$109:AE221),AU220+0.001)</f>
        <v>7.0080000000000027</v>
      </c>
      <c r="AV221" s="1947">
        <f>IF(AF221&gt;0,SUM(AF$109:AF221),AV220+0.001)</f>
        <v>6.0080000000000027</v>
      </c>
      <c r="AW221" s="1947">
        <f>IF(AG221&gt;0,SUM(AG$109:AG221),AW220+0.001)</f>
        <v>10.007999999999996</v>
      </c>
      <c r="AX221" s="1947">
        <f>IF(AH221&gt;0,SUM(AH$109:AH221),AX220+0.001)</f>
        <v>10.007999999999996</v>
      </c>
      <c r="AY221" s="1947">
        <f>IF(AI221&gt;0,SUM(AI$109:AI221),AY220+0.001)</f>
        <v>11.007999999999996</v>
      </c>
      <c r="AZ221" s="1947">
        <f>IF(AJ221&gt;0,SUM(AJ$109:AJ221),AZ220+0.001)</f>
        <v>7.0050000000000017</v>
      </c>
      <c r="BA221" s="1947">
        <f>IF(AK221&gt;0,SUM(AK$109:AK221),BA220+0.001)</f>
        <v>3.0109999999999988</v>
      </c>
      <c r="BB221" s="1947">
        <f>IF(AL221&gt;0,SUM(AL$109:AL221),BB220+0.001)</f>
        <v>3.0109999999999988</v>
      </c>
      <c r="BC221" s="1947">
        <f>IF(AM221&gt;0,SUM(AM$109:AM221),BC220+0.001)</f>
        <v>4.0050000000000017</v>
      </c>
      <c r="BD221" s="1947">
        <f>IF(AN221&gt;0,SUM(AN$109:AN221),BD220+0.001)</f>
        <v>3.0109999999999988</v>
      </c>
      <c r="BE221" s="1947">
        <f>IF(AO221&gt;0,SUM(AO$109:AO221),BE220+0.001)</f>
        <v>1.0469999999999948</v>
      </c>
      <c r="BF221" s="1947">
        <f>IF(AP221&gt;0,SUM(AP$109:AP221),BF220+0.001)</f>
        <v>0.11300000000000009</v>
      </c>
      <c r="BG221" s="1947">
        <f>IF(AQ221&gt;0,SUM(AQ$109:AQ221),BG220+0.001)</f>
        <v>4.0050000000000017</v>
      </c>
      <c r="BH221" s="1947">
        <f>IF(AR221&gt;0,SUM(AR$109:AR221),BH220+0.001)</f>
        <v>0.11300000000000009</v>
      </c>
      <c r="BI221" s="1947">
        <f>IF(AS221&gt;0,SUM(AS$109:AS221),BI220+0.001)</f>
        <v>2.0049999999999994</v>
      </c>
    </row>
    <row r="222" spans="1:61" ht="23.25" customHeight="1">
      <c r="A222" s="1968" t="str">
        <f>IF(X!DZ26=0," ",X!DZ26)</f>
        <v xml:space="preserve"> </v>
      </c>
      <c r="B222" s="1972" t="str">
        <f>IF(X!EA26=0," ",X!EA26)</f>
        <v xml:space="preserve"> </v>
      </c>
      <c r="C222" s="1972" t="str">
        <f>IF(X!EB26=0," ",X!EB26)</f>
        <v xml:space="preserve"> </v>
      </c>
      <c r="D222" s="1972" t="str">
        <f>IF(X!EC26=0," ",X!EC26)</f>
        <v xml:space="preserve"> </v>
      </c>
      <c r="E222" s="1969" t="str">
        <f>IF(H222=0," ",O222)</f>
        <v xml:space="preserve"> </v>
      </c>
      <c r="F222" s="703"/>
      <c r="G222" s="1934"/>
      <c r="H222" s="716">
        <f>X!ED26</f>
        <v>0</v>
      </c>
      <c r="I222" s="716">
        <f>X!EE26</f>
        <v>0</v>
      </c>
      <c r="J222" s="716">
        <f>X!EF26</f>
        <v>0</v>
      </c>
      <c r="K222" s="716">
        <f>X!EG26</f>
        <v>0</v>
      </c>
      <c r="L222" s="716">
        <f>X!EH26</f>
        <v>0</v>
      </c>
      <c r="M222" s="716">
        <f>X!EI26</f>
        <v>0</v>
      </c>
      <c r="N222" s="187">
        <f>INT(H222/10)*10</f>
        <v>0</v>
      </c>
      <c r="O222" s="187" t="str">
        <f>IF(N222=0," ",LOOKUP(N222,H$101:H$105,I$101:I$105))</f>
        <v xml:space="preserve"> </v>
      </c>
      <c r="P222" s="187" t="str">
        <f>IF(M222&gt;0,I222&amp;","&amp;J222&amp;","&amp;K222&amp;","&amp;L222&amp;","&amp;M222,IF(L222&gt;0,I222&amp;","&amp;J222&amp;","&amp;K222&amp;","&amp;L222,IF(K222&gt;0,I222&amp;","&amp;J222&amp;","&amp;K222,IF(J222&gt;0,I222&amp;","&amp;J222,IF(I222&gt;0,I222," ")))))</f>
        <v xml:space="preserve"> </v>
      </c>
      <c r="Q222" s="187">
        <f>H222-N222</f>
        <v>0</v>
      </c>
      <c r="R222" s="187" t="str">
        <f>IF(N222=0," ",IF(N222=100,"ข้อที่ "&amp;P222,"ข้อที่ "&amp;Q222))</f>
        <v xml:space="preserve"> </v>
      </c>
      <c r="S222" s="742">
        <f>IF(X!EK26=0,0,X!EK26)</f>
        <v>0</v>
      </c>
      <c r="T222" s="742">
        <f>IF(X!EL26=0,0,X!EL26)</f>
        <v>0</v>
      </c>
      <c r="U222" s="748">
        <f>IF(W222&gt;0,1,0)</f>
        <v>0</v>
      </c>
      <c r="V222" s="748">
        <f>IF(U222&gt;0,SUM(U$109:U222),0)</f>
        <v>0</v>
      </c>
      <c r="W222" s="748">
        <f>IF(S222&lt;&gt;0,1,0)</f>
        <v>0</v>
      </c>
      <c r="X222" s="750">
        <f>IF(W222&gt;0,SUM(W$109:W222),X221+0.001)</f>
        <v>45.006999999999984</v>
      </c>
      <c r="Y222" s="751">
        <f>IF(AA222&gt;0,1,0)</f>
        <v>0</v>
      </c>
      <c r="Z222" s="751">
        <f>IF(Y222&gt;0,SUM(Y$109:Y222),0)</f>
        <v>0</v>
      </c>
      <c r="AA222" s="751">
        <f>IF(T222&lt;&gt;0,1,0)</f>
        <v>0</v>
      </c>
      <c r="AB222" s="753">
        <f>IF(AA222&gt;0,SUM(AA$109:AA222),AB221+0.001)</f>
        <v>6.0040000000000013</v>
      </c>
      <c r="AD222" s="28">
        <f>IF(H222=0,0,B222&amp;B223&amp;B224)</f>
        <v>0</v>
      </c>
      <c r="AE222" s="28">
        <f t="shared" ref="AE222:AS222" si="30">IF($H222=0,0,IF(OR($I222=AE$108,OR($J222=AE$108,OR($K222=AE$108,OR($L222=AE$108,$M222=AE$108)))),1,0))</f>
        <v>0</v>
      </c>
      <c r="AF222" s="28">
        <f t="shared" si="30"/>
        <v>0</v>
      </c>
      <c r="AG222" s="28">
        <f t="shared" si="30"/>
        <v>0</v>
      </c>
      <c r="AH222" s="28">
        <f t="shared" si="30"/>
        <v>0</v>
      </c>
      <c r="AI222" s="28">
        <f t="shared" si="30"/>
        <v>0</v>
      </c>
      <c r="AJ222" s="28">
        <f t="shared" si="30"/>
        <v>0</v>
      </c>
      <c r="AK222" s="28">
        <f t="shared" si="30"/>
        <v>0</v>
      </c>
      <c r="AL222" s="28">
        <f t="shared" si="30"/>
        <v>0</v>
      </c>
      <c r="AM222" s="28">
        <f t="shared" si="30"/>
        <v>0</v>
      </c>
      <c r="AN222" s="28">
        <f t="shared" si="30"/>
        <v>0</v>
      </c>
      <c r="AO222" s="28">
        <f t="shared" si="30"/>
        <v>0</v>
      </c>
      <c r="AP222" s="28">
        <f t="shared" si="30"/>
        <v>0</v>
      </c>
      <c r="AQ222" s="28">
        <f t="shared" si="30"/>
        <v>0</v>
      </c>
      <c r="AR222" s="28">
        <f t="shared" si="30"/>
        <v>0</v>
      </c>
      <c r="AS222" s="28">
        <f t="shared" si="30"/>
        <v>0</v>
      </c>
      <c r="AU222" s="1947">
        <f>IF(AE222&gt;0,SUM(AE$109:AE222),AU221+0.001)</f>
        <v>7.009000000000003</v>
      </c>
      <c r="AV222" s="1947">
        <f>IF(AF222&gt;0,SUM(AF$109:AF222),AV221+0.001)</f>
        <v>6.009000000000003</v>
      </c>
      <c r="AW222" s="1947">
        <f>IF(AG222&gt;0,SUM(AG$109:AG222),AW221+0.001)</f>
        <v>10.008999999999995</v>
      </c>
      <c r="AX222" s="1947">
        <f>IF(AH222&gt;0,SUM(AH$109:AH222),AX221+0.001)</f>
        <v>10.008999999999995</v>
      </c>
      <c r="AY222" s="1947">
        <f>IF(AI222&gt;0,SUM(AI$109:AI222),AY221+0.001)</f>
        <v>11.008999999999995</v>
      </c>
      <c r="AZ222" s="1947">
        <f>IF(AJ222&gt;0,SUM(AJ$109:AJ222),AZ221+0.001)</f>
        <v>7.006000000000002</v>
      </c>
      <c r="BA222" s="1947">
        <f>IF(AK222&gt;0,SUM(AK$109:AK222),BA221+0.001)</f>
        <v>3.0119999999999987</v>
      </c>
      <c r="BB222" s="1947">
        <f>IF(AL222&gt;0,SUM(AL$109:AL222),BB221+0.001)</f>
        <v>3.0119999999999987</v>
      </c>
      <c r="BC222" s="1947">
        <f>IF(AM222&gt;0,SUM(AM$109:AM222),BC221+0.001)</f>
        <v>4.006000000000002</v>
      </c>
      <c r="BD222" s="1947">
        <f>IF(AN222&gt;0,SUM(AN$109:AN222),BD221+0.001)</f>
        <v>3.0119999999999987</v>
      </c>
      <c r="BE222" s="1947">
        <f>IF(AO222&gt;0,SUM(AO$109:AO222),BE221+0.001)</f>
        <v>1.0479999999999947</v>
      </c>
      <c r="BF222" s="1947">
        <f>IF(AP222&gt;0,SUM(AP$109:AP222),BF221+0.001)</f>
        <v>0.11400000000000009</v>
      </c>
      <c r="BG222" s="1947">
        <f>IF(AQ222&gt;0,SUM(AQ$109:AQ222),BG221+0.001)</f>
        <v>4.006000000000002</v>
      </c>
      <c r="BH222" s="1947">
        <f>IF(AR222&gt;0,SUM(AR$109:AR222),BH221+0.001)</f>
        <v>0.11400000000000009</v>
      </c>
      <c r="BI222" s="1947">
        <f>IF(AS222&gt;0,SUM(AS$109:AS222),BI221+0.001)</f>
        <v>2.0059999999999993</v>
      </c>
    </row>
    <row r="223" spans="1:61" ht="23.25" customHeight="1">
      <c r="A223" s="1968" t="str">
        <f>IF(X!DZ27=0," ",X!DZ27)</f>
        <v xml:space="preserve"> </v>
      </c>
      <c r="B223" s="1972" t="str">
        <f>IF(X!EA27=0," ",X!EA27)</f>
        <v xml:space="preserve"> </v>
      </c>
      <c r="C223" s="1972" t="str">
        <f>IF(X!EB27=0," ",X!EB27)</f>
        <v xml:space="preserve"> </v>
      </c>
      <c r="D223" s="1972" t="str">
        <f>IF(X!EC27=0," ",X!EC27)</f>
        <v xml:space="preserve"> </v>
      </c>
      <c r="E223" s="1227" t="str">
        <f>IF(H222=0," ",R222)</f>
        <v xml:space="preserve"> </v>
      </c>
      <c r="F223" s="703"/>
      <c r="G223" s="1934"/>
      <c r="H223" s="716"/>
      <c r="I223" s="716"/>
      <c r="J223" s="716"/>
      <c r="K223" s="716"/>
      <c r="L223" s="716"/>
      <c r="M223" s="716"/>
      <c r="N223" s="187"/>
      <c r="O223" s="187"/>
      <c r="P223" s="187"/>
      <c r="Q223" s="187"/>
      <c r="R223" s="187"/>
      <c r="S223" s="742">
        <f>IF(X!EK27=0,0,X!EK27)</f>
        <v>0</v>
      </c>
      <c r="T223" s="742">
        <f>IF(X!EL27=0,0,X!EL27)</f>
        <v>0</v>
      </c>
      <c r="U223" s="748">
        <v>0</v>
      </c>
      <c r="V223" s="748">
        <f>IF(U223&gt;0,SUM(U$109:U223),0)</f>
        <v>0</v>
      </c>
      <c r="W223" s="748">
        <f>IF(S222&lt;&gt;0,1,0)</f>
        <v>0</v>
      </c>
      <c r="X223" s="750">
        <f>IF(W223&gt;0,SUM(W$109:W223),X222+0.001)</f>
        <v>45.007999999999981</v>
      </c>
      <c r="Y223" s="751">
        <v>0</v>
      </c>
      <c r="Z223" s="751">
        <f>IF(Y223&gt;0,SUM(Y$109:Y223),0)</f>
        <v>0</v>
      </c>
      <c r="AA223" s="751">
        <f>IF(T222&lt;&gt;0,1,0)</f>
        <v>0</v>
      </c>
      <c r="AB223" s="753">
        <f>IF(AA223&gt;0,SUM(AA$109:AA223),AB222+0.001)</f>
        <v>6.0050000000000017</v>
      </c>
      <c r="AU223" s="1947">
        <f>IF(AE223&gt;0,SUM(AE$109:AE223),AU222+0.001)</f>
        <v>7.0100000000000033</v>
      </c>
      <c r="AV223" s="1947">
        <f>IF(AF223&gt;0,SUM(AF$109:AF223),AV222+0.001)</f>
        <v>6.0100000000000033</v>
      </c>
      <c r="AW223" s="1947">
        <f>IF(AG223&gt;0,SUM(AG$109:AG223),AW222+0.001)</f>
        <v>10.009999999999994</v>
      </c>
      <c r="AX223" s="1947">
        <f>IF(AH223&gt;0,SUM(AH$109:AH223),AX222+0.001)</f>
        <v>10.009999999999994</v>
      </c>
      <c r="AY223" s="1947">
        <f>IF(AI223&gt;0,SUM(AI$109:AI223),AY222+0.001)</f>
        <v>11.009999999999994</v>
      </c>
      <c r="AZ223" s="1947">
        <f>IF(AJ223&gt;0,SUM(AJ$109:AJ223),AZ222+0.001)</f>
        <v>7.0070000000000023</v>
      </c>
      <c r="BA223" s="1947">
        <f>IF(AK223&gt;0,SUM(AK$109:AK223),BA222+0.001)</f>
        <v>3.0129999999999986</v>
      </c>
      <c r="BB223" s="1947">
        <f>IF(AL223&gt;0,SUM(AL$109:AL223),BB222+0.001)</f>
        <v>3.0129999999999986</v>
      </c>
      <c r="BC223" s="1947">
        <f>IF(AM223&gt;0,SUM(AM$109:AM223),BC222+0.001)</f>
        <v>4.0070000000000023</v>
      </c>
      <c r="BD223" s="1947">
        <f>IF(AN223&gt;0,SUM(AN$109:AN223),BD222+0.001)</f>
        <v>3.0129999999999986</v>
      </c>
      <c r="BE223" s="1947">
        <f>IF(AO223&gt;0,SUM(AO$109:AO223),BE222+0.001)</f>
        <v>1.0489999999999946</v>
      </c>
      <c r="BF223" s="1947">
        <f>IF(AP223&gt;0,SUM(AP$109:AP223),BF222+0.001)</f>
        <v>0.11500000000000009</v>
      </c>
      <c r="BG223" s="1947">
        <f>IF(AQ223&gt;0,SUM(AQ$109:AQ223),BG222+0.001)</f>
        <v>4.0070000000000023</v>
      </c>
      <c r="BH223" s="1947">
        <f>IF(AR223&gt;0,SUM(AR$109:AR223),BH222+0.001)</f>
        <v>0.11500000000000009</v>
      </c>
      <c r="BI223" s="1947">
        <f>IF(AS223&gt;0,SUM(AS$109:AS223),BI222+0.001)</f>
        <v>2.0069999999999992</v>
      </c>
    </row>
    <row r="224" spans="1:61" ht="23.25" customHeight="1">
      <c r="A224" s="1968" t="str">
        <f>IF(X!DZ28=0," ",X!DZ28)</f>
        <v xml:space="preserve"> </v>
      </c>
      <c r="B224" s="1972" t="str">
        <f>IF(X!EA28=0," ",X!EA28)</f>
        <v xml:space="preserve"> </v>
      </c>
      <c r="C224" s="1972" t="str">
        <f>IF(X!EB28=0," ",X!EB28)</f>
        <v xml:space="preserve"> </v>
      </c>
      <c r="D224" s="1972" t="str">
        <f>IF(X!EC28=0," ",X!EC28)</f>
        <v xml:space="preserve"> </v>
      </c>
      <c r="E224" s="1227" t="s">
        <v>2123</v>
      </c>
      <c r="F224" s="703"/>
      <c r="G224" s="1934"/>
      <c r="H224" s="716"/>
      <c r="I224" s="716"/>
      <c r="J224" s="716"/>
      <c r="K224" s="716"/>
      <c r="L224" s="716"/>
      <c r="M224" s="716"/>
      <c r="N224" s="187"/>
      <c r="O224" s="187"/>
      <c r="P224" s="187"/>
      <c r="Q224" s="187"/>
      <c r="R224" s="187"/>
      <c r="S224" s="742">
        <f>IF(X!EK28=0,0,X!EK28)</f>
        <v>0</v>
      </c>
      <c r="T224" s="742">
        <f>IF(X!EL28=0,0,X!EL28)</f>
        <v>0</v>
      </c>
      <c r="U224" s="748">
        <v>0</v>
      </c>
      <c r="V224" s="748">
        <f>IF(U224&gt;0,SUM(U$109:U224),0)</f>
        <v>0</v>
      </c>
      <c r="W224" s="748">
        <f>IF(S222&lt;&gt;0,1,0)</f>
        <v>0</v>
      </c>
      <c r="X224" s="750">
        <f>IF(W224&gt;0,SUM(W$109:W224),X223+0.001)</f>
        <v>45.008999999999979</v>
      </c>
      <c r="Y224" s="751">
        <v>0</v>
      </c>
      <c r="Z224" s="751">
        <f>IF(Y224&gt;0,SUM(Y$109:Y224),0)</f>
        <v>0</v>
      </c>
      <c r="AA224" s="751">
        <f>IF(T222&lt;&gt;0,1,0)</f>
        <v>0</v>
      </c>
      <c r="AB224" s="753">
        <f>IF(AA224&gt;0,SUM(AA$109:AA224),AB223+0.001)</f>
        <v>6.006000000000002</v>
      </c>
      <c r="AU224" s="1947">
        <f>IF(AE224&gt;0,SUM(AE$109:AE224),AU223+0.001)</f>
        <v>7.0110000000000037</v>
      </c>
      <c r="AV224" s="1947">
        <f>IF(AF224&gt;0,SUM(AF$109:AF224),AV223+0.001)</f>
        <v>6.0110000000000037</v>
      </c>
      <c r="AW224" s="1947">
        <f>IF(AG224&gt;0,SUM(AG$109:AG224),AW223+0.001)</f>
        <v>10.010999999999994</v>
      </c>
      <c r="AX224" s="1947">
        <f>IF(AH224&gt;0,SUM(AH$109:AH224),AX223+0.001)</f>
        <v>10.010999999999994</v>
      </c>
      <c r="AY224" s="1947">
        <f>IF(AI224&gt;0,SUM(AI$109:AI224),AY223+0.001)</f>
        <v>11.010999999999994</v>
      </c>
      <c r="AZ224" s="1947">
        <f>IF(AJ224&gt;0,SUM(AJ$109:AJ224),AZ223+0.001)</f>
        <v>7.0080000000000027</v>
      </c>
      <c r="BA224" s="1947">
        <f>IF(AK224&gt;0,SUM(AK$109:AK224),BA223+0.001)</f>
        <v>3.0139999999999985</v>
      </c>
      <c r="BB224" s="1947">
        <f>IF(AL224&gt;0,SUM(AL$109:AL224),BB223+0.001)</f>
        <v>3.0139999999999985</v>
      </c>
      <c r="BC224" s="1947">
        <f>IF(AM224&gt;0,SUM(AM$109:AM224),BC223+0.001)</f>
        <v>4.0080000000000027</v>
      </c>
      <c r="BD224" s="1947">
        <f>IF(AN224&gt;0,SUM(AN$109:AN224),BD223+0.001)</f>
        <v>3.0139999999999985</v>
      </c>
      <c r="BE224" s="1947">
        <f>IF(AO224&gt;0,SUM(AO$109:AO224),BE223+0.001)</f>
        <v>1.0499999999999945</v>
      </c>
      <c r="BF224" s="1947">
        <f>IF(AP224&gt;0,SUM(AP$109:AP224),BF223+0.001)</f>
        <v>0.11600000000000009</v>
      </c>
      <c r="BG224" s="1947">
        <f>IF(AQ224&gt;0,SUM(AQ$109:AQ224),BG223+0.001)</f>
        <v>4.0080000000000027</v>
      </c>
      <c r="BH224" s="1947">
        <f>IF(AR224&gt;0,SUM(AR$109:AR224),BH223+0.001)</f>
        <v>0.11600000000000009</v>
      </c>
      <c r="BI224" s="1947">
        <f>IF(AS224&gt;0,SUM(AS$109:AS224),BI223+0.001)</f>
        <v>2.0079999999999991</v>
      </c>
    </row>
    <row r="225" spans="1:61" ht="23.25" customHeight="1">
      <c r="A225" s="1968" t="str">
        <f>IF(X!DZ29=0," ",X!DZ29)</f>
        <v xml:space="preserve"> </v>
      </c>
      <c r="B225" s="1972" t="str">
        <f>IF(X!EA29=0," ",X!EA29)</f>
        <v xml:space="preserve"> </v>
      </c>
      <c r="C225" s="1972" t="str">
        <f>IF(X!EB29=0," ",X!EB29)</f>
        <v xml:space="preserve"> </v>
      </c>
      <c r="D225" s="1972" t="str">
        <f>IF(X!EC29=0," ",X!EC29)</f>
        <v xml:space="preserve"> </v>
      </c>
      <c r="E225" s="1969" t="str">
        <f>IF(H225=0," ",O225)</f>
        <v xml:space="preserve"> </v>
      </c>
      <c r="F225" s="703"/>
      <c r="G225" s="1934"/>
      <c r="H225" s="716">
        <f>X!ED29</f>
        <v>0</v>
      </c>
      <c r="I225" s="716">
        <f>X!EE29</f>
        <v>0</v>
      </c>
      <c r="J225" s="716">
        <f>X!EF29</f>
        <v>0</v>
      </c>
      <c r="K225" s="716">
        <f>X!EG29</f>
        <v>0</v>
      </c>
      <c r="L225" s="716">
        <f>X!EH29</f>
        <v>0</v>
      </c>
      <c r="M225" s="716">
        <f>X!EI29</f>
        <v>0</v>
      </c>
      <c r="N225" s="187">
        <f>INT(H225/10)*10</f>
        <v>0</v>
      </c>
      <c r="O225" s="187" t="str">
        <f>IF(N225=0," ",LOOKUP(N225,H$101:H$105,I$101:I$105))</f>
        <v xml:space="preserve"> </v>
      </c>
      <c r="P225" s="187" t="str">
        <f>IF(M225&gt;0,I225&amp;","&amp;J225&amp;","&amp;K225&amp;","&amp;L225&amp;","&amp;M225,IF(L225&gt;0,I225&amp;","&amp;J225&amp;","&amp;K225&amp;","&amp;L225,IF(K225&gt;0,I225&amp;","&amp;J225&amp;","&amp;K225,IF(J225&gt;0,I225&amp;","&amp;J225,IF(I225&gt;0,I225," ")))))</f>
        <v xml:space="preserve"> </v>
      </c>
      <c r="Q225" s="187">
        <f>H225-N225</f>
        <v>0</v>
      </c>
      <c r="R225" s="187" t="str">
        <f>IF(N225=0," ",IF(N225=100,"ข้อที่ "&amp;P225,"ข้อที่ "&amp;Q225))</f>
        <v xml:space="preserve"> </v>
      </c>
      <c r="S225" s="742">
        <f>IF(X!EK29=0,0,X!EK29)</f>
        <v>0</v>
      </c>
      <c r="T225" s="742">
        <f>IF(X!EL29=0,0,X!EL29)</f>
        <v>0</v>
      </c>
      <c r="U225" s="748">
        <f>IF(W225&gt;0,1,0)</f>
        <v>0</v>
      </c>
      <c r="V225" s="748">
        <f>IF(U225&gt;0,SUM(U$109:U225),0)</f>
        <v>0</v>
      </c>
      <c r="W225" s="748">
        <f>IF(S225&lt;&gt;0,1,0)</f>
        <v>0</v>
      </c>
      <c r="X225" s="750">
        <f>IF(W225&gt;0,SUM(W$109:W225),X224+0.001)</f>
        <v>45.009999999999977</v>
      </c>
      <c r="Y225" s="751">
        <f>IF(AA225&gt;0,1,0)</f>
        <v>0</v>
      </c>
      <c r="Z225" s="751">
        <f>IF(Y225&gt;0,SUM(Y$109:Y225),0)</f>
        <v>0</v>
      </c>
      <c r="AA225" s="751">
        <f>IF(T225&lt;&gt;0,1,0)</f>
        <v>0</v>
      </c>
      <c r="AB225" s="753">
        <f>IF(AA225&gt;0,SUM(AA$109:AA225),AB224+0.001)</f>
        <v>6.0070000000000023</v>
      </c>
      <c r="AD225" s="28">
        <f>IF(H225=0,0,B225&amp;B226&amp;B227)</f>
        <v>0</v>
      </c>
      <c r="AE225" s="28">
        <f t="shared" ref="AE225:AS225" si="31">IF($H225=0,0,IF(OR($I225=AE$108,OR($J225=AE$108,OR($K225=AE$108,OR($L225=AE$108,$M225=AE$108)))),1,0))</f>
        <v>0</v>
      </c>
      <c r="AF225" s="28">
        <f t="shared" si="31"/>
        <v>0</v>
      </c>
      <c r="AG225" s="28">
        <f t="shared" si="31"/>
        <v>0</v>
      </c>
      <c r="AH225" s="28">
        <f t="shared" si="31"/>
        <v>0</v>
      </c>
      <c r="AI225" s="28">
        <f t="shared" si="31"/>
        <v>0</v>
      </c>
      <c r="AJ225" s="28">
        <f t="shared" si="31"/>
        <v>0</v>
      </c>
      <c r="AK225" s="28">
        <f t="shared" si="31"/>
        <v>0</v>
      </c>
      <c r="AL225" s="28">
        <f t="shared" si="31"/>
        <v>0</v>
      </c>
      <c r="AM225" s="28">
        <f t="shared" si="31"/>
        <v>0</v>
      </c>
      <c r="AN225" s="28">
        <f t="shared" si="31"/>
        <v>0</v>
      </c>
      <c r="AO225" s="28">
        <f t="shared" si="31"/>
        <v>0</v>
      </c>
      <c r="AP225" s="28">
        <f t="shared" si="31"/>
        <v>0</v>
      </c>
      <c r="AQ225" s="28">
        <f t="shared" si="31"/>
        <v>0</v>
      </c>
      <c r="AR225" s="28">
        <f t="shared" si="31"/>
        <v>0</v>
      </c>
      <c r="AS225" s="28">
        <f t="shared" si="31"/>
        <v>0</v>
      </c>
      <c r="AU225" s="1947">
        <f>IF(AE225&gt;0,SUM(AE$109:AE225),AU224+0.001)</f>
        <v>7.012000000000004</v>
      </c>
      <c r="AV225" s="1947">
        <f>IF(AF225&gt;0,SUM(AF$109:AF225),AV224+0.001)</f>
        <v>6.012000000000004</v>
      </c>
      <c r="AW225" s="1947">
        <f>IF(AG225&gt;0,SUM(AG$109:AG225),AW224+0.001)</f>
        <v>10.011999999999993</v>
      </c>
      <c r="AX225" s="1947">
        <f>IF(AH225&gt;0,SUM(AH$109:AH225),AX224+0.001)</f>
        <v>10.011999999999993</v>
      </c>
      <c r="AY225" s="1947">
        <f>IF(AI225&gt;0,SUM(AI$109:AI225),AY224+0.001)</f>
        <v>11.011999999999993</v>
      </c>
      <c r="AZ225" s="1947">
        <f>IF(AJ225&gt;0,SUM(AJ$109:AJ225),AZ224+0.001)</f>
        <v>7.009000000000003</v>
      </c>
      <c r="BA225" s="1947">
        <f>IF(AK225&gt;0,SUM(AK$109:AK225),BA224+0.001)</f>
        <v>3.0149999999999983</v>
      </c>
      <c r="BB225" s="1947">
        <f>IF(AL225&gt;0,SUM(AL$109:AL225),BB224+0.001)</f>
        <v>3.0149999999999983</v>
      </c>
      <c r="BC225" s="1947">
        <f>IF(AM225&gt;0,SUM(AM$109:AM225),BC224+0.001)</f>
        <v>4.009000000000003</v>
      </c>
      <c r="BD225" s="1947">
        <f>IF(AN225&gt;0,SUM(AN$109:AN225),BD224+0.001)</f>
        <v>3.0149999999999983</v>
      </c>
      <c r="BE225" s="1947">
        <f>IF(AO225&gt;0,SUM(AO$109:AO225),BE224+0.001)</f>
        <v>1.0509999999999944</v>
      </c>
      <c r="BF225" s="1947">
        <f>IF(AP225&gt;0,SUM(AP$109:AP225),BF224+0.001)</f>
        <v>0.11700000000000009</v>
      </c>
      <c r="BG225" s="1947">
        <f>IF(AQ225&gt;0,SUM(AQ$109:AQ225),BG224+0.001)</f>
        <v>4.009000000000003</v>
      </c>
      <c r="BH225" s="1947">
        <f>IF(AR225&gt;0,SUM(AR$109:AR225),BH224+0.001)</f>
        <v>0.11700000000000009</v>
      </c>
      <c r="BI225" s="1947">
        <f>IF(AS225&gt;0,SUM(AS$109:AS225),BI224+0.001)</f>
        <v>2.008999999999999</v>
      </c>
    </row>
    <row r="226" spans="1:61" ht="23.25" customHeight="1">
      <c r="A226" s="1968" t="str">
        <f>IF(X!DZ30=0," ",X!DZ30)</f>
        <v xml:space="preserve"> </v>
      </c>
      <c r="B226" s="1972" t="str">
        <f>IF(X!EA30=0," ",X!EA30)</f>
        <v xml:space="preserve"> </v>
      </c>
      <c r="C226" s="1972" t="str">
        <f>IF(X!EB30=0," ",X!EB30)</f>
        <v xml:space="preserve"> </v>
      </c>
      <c r="D226" s="1972" t="str">
        <f>IF(X!EC30=0," ",X!EC30)</f>
        <v xml:space="preserve"> </v>
      </c>
      <c r="E226" s="1227" t="str">
        <f>IF(H225=0," ",R225)</f>
        <v xml:space="preserve"> </v>
      </c>
      <c r="F226" s="703"/>
      <c r="G226" s="1934"/>
      <c r="H226" s="716"/>
      <c r="I226" s="716"/>
      <c r="J226" s="716"/>
      <c r="K226" s="716"/>
      <c r="L226" s="716"/>
      <c r="M226" s="716"/>
      <c r="N226" s="187"/>
      <c r="O226" s="187"/>
      <c r="P226" s="187"/>
      <c r="Q226" s="187"/>
      <c r="R226" s="187"/>
      <c r="S226" s="742">
        <f>IF(X!EK30=0,0,X!EK30)</f>
        <v>0</v>
      </c>
      <c r="T226" s="742">
        <f>IF(X!EL30=0,0,X!EL30)</f>
        <v>0</v>
      </c>
      <c r="U226" s="748">
        <v>0</v>
      </c>
      <c r="V226" s="748">
        <f>IF(U226&gt;0,SUM(U$109:U226),0)</f>
        <v>0</v>
      </c>
      <c r="W226" s="748">
        <f>IF(S225&lt;&gt;0,1,0)</f>
        <v>0</v>
      </c>
      <c r="X226" s="750">
        <f>IF(W226&gt;0,SUM(W$109:W226),X225+0.001)</f>
        <v>45.010999999999974</v>
      </c>
      <c r="Y226" s="751">
        <v>0</v>
      </c>
      <c r="Z226" s="751">
        <f>IF(Y226&gt;0,SUM(Y$109:Y226),0)</f>
        <v>0</v>
      </c>
      <c r="AA226" s="751">
        <f>IF(T225&lt;&gt;0,1,0)</f>
        <v>0</v>
      </c>
      <c r="AB226" s="753">
        <f>IF(AA226&gt;0,SUM(AA$109:AA226),AB225+0.001)</f>
        <v>6.0080000000000027</v>
      </c>
      <c r="AU226" s="1947">
        <f>IF(AE226&gt;0,SUM(AE$109:AE226),AU225+0.001)</f>
        <v>7.0130000000000043</v>
      </c>
      <c r="AV226" s="1947">
        <f>IF(AF226&gt;0,SUM(AF$109:AF226),AV225+0.001)</f>
        <v>6.0130000000000043</v>
      </c>
      <c r="AW226" s="1947">
        <f>IF(AG226&gt;0,SUM(AG$109:AG226),AW225+0.001)</f>
        <v>10.012999999999993</v>
      </c>
      <c r="AX226" s="1947">
        <f>IF(AH226&gt;0,SUM(AH$109:AH226),AX225+0.001)</f>
        <v>10.012999999999993</v>
      </c>
      <c r="AY226" s="1947">
        <f>IF(AI226&gt;0,SUM(AI$109:AI226),AY225+0.001)</f>
        <v>11.012999999999993</v>
      </c>
      <c r="AZ226" s="1947">
        <f>IF(AJ226&gt;0,SUM(AJ$109:AJ226),AZ225+0.001)</f>
        <v>7.0100000000000033</v>
      </c>
      <c r="BA226" s="1947">
        <f>IF(AK226&gt;0,SUM(AK$109:AK226),BA225+0.001)</f>
        <v>3.0159999999999982</v>
      </c>
      <c r="BB226" s="1947">
        <f>IF(AL226&gt;0,SUM(AL$109:AL226),BB225+0.001)</f>
        <v>3.0159999999999982</v>
      </c>
      <c r="BC226" s="1947">
        <f>IF(AM226&gt;0,SUM(AM$109:AM226),BC225+0.001)</f>
        <v>4.0100000000000033</v>
      </c>
      <c r="BD226" s="1947">
        <f>IF(AN226&gt;0,SUM(AN$109:AN226),BD225+0.001)</f>
        <v>3.0159999999999982</v>
      </c>
      <c r="BE226" s="1947">
        <f>IF(AO226&gt;0,SUM(AO$109:AO226),BE225+0.001)</f>
        <v>1.0519999999999943</v>
      </c>
      <c r="BF226" s="1947">
        <f>IF(AP226&gt;0,SUM(AP$109:AP226),BF225+0.001)</f>
        <v>0.11800000000000009</v>
      </c>
      <c r="BG226" s="1947">
        <f>IF(AQ226&gt;0,SUM(AQ$109:AQ226),BG225+0.001)</f>
        <v>4.0100000000000033</v>
      </c>
      <c r="BH226" s="1947">
        <f>IF(AR226&gt;0,SUM(AR$109:AR226),BH225+0.001)</f>
        <v>0.11800000000000009</v>
      </c>
      <c r="BI226" s="1947">
        <f>IF(AS226&gt;0,SUM(AS$109:AS226),BI225+0.001)</f>
        <v>2.0099999999999989</v>
      </c>
    </row>
    <row r="227" spans="1:61" ht="23.25" customHeight="1">
      <c r="A227" s="1968" t="str">
        <f>IF(X!DZ31=0," ",X!DZ31)</f>
        <v xml:space="preserve"> </v>
      </c>
      <c r="B227" s="1972" t="str">
        <f>IF(X!EA31=0," ",X!EA31)</f>
        <v xml:space="preserve"> </v>
      </c>
      <c r="C227" s="1972" t="str">
        <f>IF(X!EB31=0," ",X!EB31)</f>
        <v xml:space="preserve"> </v>
      </c>
      <c r="D227" s="1972" t="str">
        <f>IF(X!EC31=0," ",X!EC31)</f>
        <v xml:space="preserve"> </v>
      </c>
      <c r="E227" s="1227" t="s">
        <v>2123</v>
      </c>
      <c r="F227" s="703"/>
      <c r="G227" s="1934"/>
      <c r="H227" s="716"/>
      <c r="I227" s="716"/>
      <c r="J227" s="716"/>
      <c r="K227" s="716"/>
      <c r="L227" s="716"/>
      <c r="M227" s="716"/>
      <c r="N227" s="187"/>
      <c r="O227" s="187"/>
      <c r="P227" s="187"/>
      <c r="Q227" s="187"/>
      <c r="R227" s="187"/>
      <c r="S227" s="742">
        <f>IF(X!EK31=0,0,X!EK31)</f>
        <v>0</v>
      </c>
      <c r="T227" s="742">
        <f>IF(X!EL31=0,0,X!EL31)</f>
        <v>0</v>
      </c>
      <c r="U227" s="748">
        <v>0</v>
      </c>
      <c r="V227" s="748">
        <f>IF(U227&gt;0,SUM(U$109:U227),0)</f>
        <v>0</v>
      </c>
      <c r="W227" s="748">
        <f>IF(S225&lt;&gt;0,1,0)</f>
        <v>0</v>
      </c>
      <c r="X227" s="750">
        <f>IF(W227&gt;0,SUM(W$109:W227),X226+0.001)</f>
        <v>45.011999999999972</v>
      </c>
      <c r="Y227" s="751">
        <v>0</v>
      </c>
      <c r="Z227" s="751">
        <f>IF(Y227&gt;0,SUM(Y$109:Y227),0)</f>
        <v>0</v>
      </c>
      <c r="AA227" s="751">
        <f>IF(T225&lt;&gt;0,1,0)</f>
        <v>0</v>
      </c>
      <c r="AB227" s="753">
        <f>IF(AA227&gt;0,SUM(AA$109:AA227),AB226+0.001)</f>
        <v>6.009000000000003</v>
      </c>
      <c r="AU227" s="1947">
        <f>IF(AE227&gt;0,SUM(AE$109:AE227),AU226+0.001)</f>
        <v>7.0140000000000047</v>
      </c>
      <c r="AV227" s="1947">
        <f>IF(AF227&gt;0,SUM(AF$109:AF227),AV226+0.001)</f>
        <v>6.0140000000000047</v>
      </c>
      <c r="AW227" s="1947">
        <f>IF(AG227&gt;0,SUM(AG$109:AG227),AW226+0.001)</f>
        <v>10.013999999999992</v>
      </c>
      <c r="AX227" s="1947">
        <f>IF(AH227&gt;0,SUM(AH$109:AH227),AX226+0.001)</f>
        <v>10.013999999999992</v>
      </c>
      <c r="AY227" s="1947">
        <f>IF(AI227&gt;0,SUM(AI$109:AI227),AY226+0.001)</f>
        <v>11.013999999999992</v>
      </c>
      <c r="AZ227" s="1947">
        <f>IF(AJ227&gt;0,SUM(AJ$109:AJ227),AZ226+0.001)</f>
        <v>7.0110000000000037</v>
      </c>
      <c r="BA227" s="1947">
        <f>IF(AK227&gt;0,SUM(AK$109:AK227),BA226+0.001)</f>
        <v>3.0169999999999981</v>
      </c>
      <c r="BB227" s="1947">
        <f>IF(AL227&gt;0,SUM(AL$109:AL227),BB226+0.001)</f>
        <v>3.0169999999999981</v>
      </c>
      <c r="BC227" s="1947">
        <f>IF(AM227&gt;0,SUM(AM$109:AM227),BC226+0.001)</f>
        <v>4.0110000000000037</v>
      </c>
      <c r="BD227" s="1947">
        <f>IF(AN227&gt;0,SUM(AN$109:AN227),BD226+0.001)</f>
        <v>3.0169999999999981</v>
      </c>
      <c r="BE227" s="1947">
        <f>IF(AO227&gt;0,SUM(AO$109:AO227),BE226+0.001)</f>
        <v>1.0529999999999942</v>
      </c>
      <c r="BF227" s="1947">
        <f>IF(AP227&gt;0,SUM(AP$109:AP227),BF226+0.001)</f>
        <v>0.11900000000000009</v>
      </c>
      <c r="BG227" s="1947">
        <f>IF(AQ227&gt;0,SUM(AQ$109:AQ227),BG226+0.001)</f>
        <v>4.0110000000000037</v>
      </c>
      <c r="BH227" s="1947">
        <f>IF(AR227&gt;0,SUM(AR$109:AR227),BH226+0.001)</f>
        <v>0.11900000000000009</v>
      </c>
      <c r="BI227" s="1947">
        <f>IF(AS227&gt;0,SUM(AS$109:AS227),BI226+0.001)</f>
        <v>2.0109999999999988</v>
      </c>
    </row>
    <row r="228" spans="1:61" ht="23.25" customHeight="1">
      <c r="A228" s="1968" t="str">
        <f>IF(X!DZ32=0," ",X!DZ32)</f>
        <v xml:space="preserve"> </v>
      </c>
      <c r="B228" s="1972" t="str">
        <f>IF(X!EA32=0," ",X!EA32)</f>
        <v xml:space="preserve"> </v>
      </c>
      <c r="C228" s="1972" t="str">
        <f>IF(X!EB32=0," ",X!EB32)</f>
        <v xml:space="preserve"> </v>
      </c>
      <c r="D228" s="1972" t="str">
        <f>IF(X!EC32=0," ",X!EC32)</f>
        <v xml:space="preserve"> </v>
      </c>
      <c r="E228" s="1969" t="str">
        <f>IF(H228=0," ",O228)</f>
        <v xml:space="preserve"> </v>
      </c>
      <c r="F228" s="703"/>
      <c r="G228" s="1934"/>
      <c r="H228" s="716">
        <f>X!ED32</f>
        <v>0</v>
      </c>
      <c r="I228" s="716">
        <f>X!EE32</f>
        <v>0</v>
      </c>
      <c r="J228" s="716">
        <f>X!EF32</f>
        <v>0</v>
      </c>
      <c r="K228" s="716">
        <f>X!EG32</f>
        <v>0</v>
      </c>
      <c r="L228" s="716">
        <f>X!EH32</f>
        <v>0</v>
      </c>
      <c r="M228" s="716">
        <f>X!EI32</f>
        <v>0</v>
      </c>
      <c r="N228" s="187">
        <f>INT(H228/10)*10</f>
        <v>0</v>
      </c>
      <c r="O228" s="187" t="str">
        <f>IF(N228=0," ",LOOKUP(N228,H$101:H$105,I$101:I$105))</f>
        <v xml:space="preserve"> </v>
      </c>
      <c r="P228" s="187" t="str">
        <f>IF(M228&gt;0,I228&amp;","&amp;J228&amp;","&amp;K228&amp;","&amp;L228&amp;","&amp;M228,IF(L228&gt;0,I228&amp;","&amp;J228&amp;","&amp;K228&amp;","&amp;L228,IF(K228&gt;0,I228&amp;","&amp;J228&amp;","&amp;K228,IF(J228&gt;0,I228&amp;","&amp;J228,IF(I228&gt;0,I228," ")))))</f>
        <v xml:space="preserve"> </v>
      </c>
      <c r="Q228" s="187">
        <f>H228-N228</f>
        <v>0</v>
      </c>
      <c r="R228" s="187" t="str">
        <f>IF(N228=0," ",IF(N228=100,"ข้อที่ "&amp;P228,"ข้อที่ "&amp;Q228))</f>
        <v xml:space="preserve"> </v>
      </c>
      <c r="S228" s="742">
        <f>IF(X!EK32=0,0,X!EK32)</f>
        <v>0</v>
      </c>
      <c r="T228" s="742">
        <f>IF(X!EL32=0,0,X!EL32)</f>
        <v>0</v>
      </c>
      <c r="U228" s="748">
        <f>IF(W228&gt;0,1,0)</f>
        <v>0</v>
      </c>
      <c r="V228" s="748">
        <f>IF(U228&gt;0,SUM(U$109:U228),0)</f>
        <v>0</v>
      </c>
      <c r="W228" s="748">
        <f>IF(S228&lt;&gt;0,1,0)</f>
        <v>0</v>
      </c>
      <c r="X228" s="750">
        <f>IF(W228&gt;0,SUM(W$109:W228),X227+0.001)</f>
        <v>45.01299999999997</v>
      </c>
      <c r="Y228" s="751">
        <f>IF(AA228&gt;0,1,0)</f>
        <v>0</v>
      </c>
      <c r="Z228" s="751">
        <f>IF(Y228&gt;0,SUM(Y$109:Y228),0)</f>
        <v>0</v>
      </c>
      <c r="AA228" s="751">
        <f>IF(T228&lt;&gt;0,1,0)</f>
        <v>0</v>
      </c>
      <c r="AB228" s="753">
        <f>IF(AA228&gt;0,SUM(AA$109:AA228),AB227+0.001)</f>
        <v>6.0100000000000033</v>
      </c>
      <c r="AD228" s="28">
        <f>IF(H228=0,0,B228&amp;B229&amp;B230)</f>
        <v>0</v>
      </c>
      <c r="AE228" s="28">
        <f t="shared" ref="AE228:AS228" si="32">IF($H228=0,0,IF(OR($I228=AE$108,OR($J228=AE$108,OR($K228=AE$108,OR($L228=AE$108,$M228=AE$108)))),1,0))</f>
        <v>0</v>
      </c>
      <c r="AF228" s="28">
        <f t="shared" si="32"/>
        <v>0</v>
      </c>
      <c r="AG228" s="28">
        <f t="shared" si="32"/>
        <v>0</v>
      </c>
      <c r="AH228" s="28">
        <f t="shared" si="32"/>
        <v>0</v>
      </c>
      <c r="AI228" s="28">
        <f t="shared" si="32"/>
        <v>0</v>
      </c>
      <c r="AJ228" s="28">
        <f t="shared" si="32"/>
        <v>0</v>
      </c>
      <c r="AK228" s="28">
        <f t="shared" si="32"/>
        <v>0</v>
      </c>
      <c r="AL228" s="28">
        <f t="shared" si="32"/>
        <v>0</v>
      </c>
      <c r="AM228" s="28">
        <f t="shared" si="32"/>
        <v>0</v>
      </c>
      <c r="AN228" s="28">
        <f t="shared" si="32"/>
        <v>0</v>
      </c>
      <c r="AO228" s="28">
        <f t="shared" si="32"/>
        <v>0</v>
      </c>
      <c r="AP228" s="28">
        <f t="shared" si="32"/>
        <v>0</v>
      </c>
      <c r="AQ228" s="28">
        <f t="shared" si="32"/>
        <v>0</v>
      </c>
      <c r="AR228" s="28">
        <f t="shared" si="32"/>
        <v>0</v>
      </c>
      <c r="AS228" s="28">
        <f t="shared" si="32"/>
        <v>0</v>
      </c>
      <c r="AU228" s="1947">
        <f>IF(AE228&gt;0,SUM(AE$109:AE228),AU227+0.001)</f>
        <v>7.015000000000005</v>
      </c>
      <c r="AV228" s="1947">
        <f>IF(AF228&gt;0,SUM(AF$109:AF228),AV227+0.001)</f>
        <v>6.015000000000005</v>
      </c>
      <c r="AW228" s="1947">
        <f>IF(AG228&gt;0,SUM(AG$109:AG228),AW227+0.001)</f>
        <v>10.014999999999992</v>
      </c>
      <c r="AX228" s="1947">
        <f>IF(AH228&gt;0,SUM(AH$109:AH228),AX227+0.001)</f>
        <v>10.014999999999992</v>
      </c>
      <c r="AY228" s="1947">
        <f>IF(AI228&gt;0,SUM(AI$109:AI228),AY227+0.001)</f>
        <v>11.014999999999992</v>
      </c>
      <c r="AZ228" s="1947">
        <f>IF(AJ228&gt;0,SUM(AJ$109:AJ228),AZ227+0.001)</f>
        <v>7.012000000000004</v>
      </c>
      <c r="BA228" s="1947">
        <f>IF(AK228&gt;0,SUM(AK$109:AK228),BA227+0.001)</f>
        <v>3.017999999999998</v>
      </c>
      <c r="BB228" s="1947">
        <f>IF(AL228&gt;0,SUM(AL$109:AL228),BB227+0.001)</f>
        <v>3.017999999999998</v>
      </c>
      <c r="BC228" s="1947">
        <f>IF(AM228&gt;0,SUM(AM$109:AM228),BC227+0.001)</f>
        <v>4.012000000000004</v>
      </c>
      <c r="BD228" s="1947">
        <f>IF(AN228&gt;0,SUM(AN$109:AN228),BD227+0.001)</f>
        <v>3.017999999999998</v>
      </c>
      <c r="BE228" s="1947">
        <f>IF(AO228&gt;0,SUM(AO$109:AO228),BE227+0.001)</f>
        <v>1.0539999999999941</v>
      </c>
      <c r="BF228" s="1947">
        <f>IF(AP228&gt;0,SUM(AP$109:AP228),BF227+0.001)</f>
        <v>0.12000000000000009</v>
      </c>
      <c r="BG228" s="1947">
        <f>IF(AQ228&gt;0,SUM(AQ$109:AQ228),BG227+0.001)</f>
        <v>4.012000000000004</v>
      </c>
      <c r="BH228" s="1947">
        <f>IF(AR228&gt;0,SUM(AR$109:AR228),BH227+0.001)</f>
        <v>0.12000000000000009</v>
      </c>
      <c r="BI228" s="1947">
        <f>IF(AS228&gt;0,SUM(AS$109:AS228),BI227+0.001)</f>
        <v>2.0119999999999987</v>
      </c>
    </row>
    <row r="229" spans="1:61" ht="23.25" customHeight="1">
      <c r="A229" s="1968" t="str">
        <f>IF(X!DZ33=0," ",X!DZ33)</f>
        <v xml:space="preserve"> </v>
      </c>
      <c r="B229" s="1972" t="str">
        <f>IF(X!EA33=0," ",X!EA33)</f>
        <v xml:space="preserve"> </v>
      </c>
      <c r="C229" s="1972" t="str">
        <f>IF(X!EB33=0," ",X!EB33)</f>
        <v xml:space="preserve"> </v>
      </c>
      <c r="D229" s="1972" t="str">
        <f>IF(X!EC33=0," ",X!EC33)</f>
        <v xml:space="preserve"> </v>
      </c>
      <c r="E229" s="1227" t="str">
        <f>IF(H228=0," ",R228)</f>
        <v xml:space="preserve"> </v>
      </c>
      <c r="F229" s="703"/>
      <c r="G229" s="1934"/>
      <c r="H229" s="716"/>
      <c r="I229" s="716"/>
      <c r="J229" s="716"/>
      <c r="K229" s="716"/>
      <c r="L229" s="716"/>
      <c r="M229" s="716"/>
      <c r="N229" s="187"/>
      <c r="O229" s="187"/>
      <c r="P229" s="187"/>
      <c r="Q229" s="187"/>
      <c r="R229" s="187"/>
      <c r="S229" s="742">
        <f>IF(X!EK33=0,0,X!EK33)</f>
        <v>0</v>
      </c>
      <c r="T229" s="742">
        <f>IF(X!EL33=0,0,X!EL33)</f>
        <v>0</v>
      </c>
      <c r="U229" s="748">
        <v>0</v>
      </c>
      <c r="V229" s="748">
        <f>IF(U229&gt;0,SUM(U$109:U229),0)</f>
        <v>0</v>
      </c>
      <c r="W229" s="748">
        <f>IF(S228&lt;&gt;0,1,0)</f>
        <v>0</v>
      </c>
      <c r="X229" s="750">
        <f>IF(W229&gt;0,SUM(W$109:W229),X228+0.001)</f>
        <v>45.013999999999967</v>
      </c>
      <c r="Y229" s="751">
        <v>0</v>
      </c>
      <c r="Z229" s="751">
        <f>IF(Y229&gt;0,SUM(Y$109:Y229),0)</f>
        <v>0</v>
      </c>
      <c r="AA229" s="751">
        <f>IF(T228&lt;&gt;0,1,0)</f>
        <v>0</v>
      </c>
      <c r="AB229" s="753">
        <f>IF(AA229&gt;0,SUM(AA$109:AA229),AB228+0.001)</f>
        <v>6.0110000000000037</v>
      </c>
      <c r="AU229" s="1947">
        <f>IF(AE229&gt;0,SUM(AE$109:AE229),AU228+0.001)</f>
        <v>7.0160000000000053</v>
      </c>
      <c r="AV229" s="1947">
        <f>IF(AF229&gt;0,SUM(AF$109:AF229),AV228+0.001)</f>
        <v>6.0160000000000053</v>
      </c>
      <c r="AW229" s="1947">
        <f>IF(AG229&gt;0,SUM(AG$109:AG229),AW228+0.001)</f>
        <v>10.015999999999991</v>
      </c>
      <c r="AX229" s="1947">
        <f>IF(AH229&gt;0,SUM(AH$109:AH229),AX228+0.001)</f>
        <v>10.015999999999991</v>
      </c>
      <c r="AY229" s="1947">
        <f>IF(AI229&gt;0,SUM(AI$109:AI229),AY228+0.001)</f>
        <v>11.015999999999991</v>
      </c>
      <c r="AZ229" s="1947">
        <f>IF(AJ229&gt;0,SUM(AJ$109:AJ229),AZ228+0.001)</f>
        <v>7.0130000000000043</v>
      </c>
      <c r="BA229" s="1947">
        <f>IF(AK229&gt;0,SUM(AK$109:AK229),BA228+0.001)</f>
        <v>3.0189999999999979</v>
      </c>
      <c r="BB229" s="1947">
        <f>IF(AL229&gt;0,SUM(AL$109:AL229),BB228+0.001)</f>
        <v>3.0189999999999979</v>
      </c>
      <c r="BC229" s="1947">
        <f>IF(AM229&gt;0,SUM(AM$109:AM229),BC228+0.001)</f>
        <v>4.0130000000000043</v>
      </c>
      <c r="BD229" s="1947">
        <f>IF(AN229&gt;0,SUM(AN$109:AN229),BD228+0.001)</f>
        <v>3.0189999999999979</v>
      </c>
      <c r="BE229" s="1947">
        <f>IF(AO229&gt;0,SUM(AO$109:AO229),BE228+0.001)</f>
        <v>1.0549999999999939</v>
      </c>
      <c r="BF229" s="1947">
        <f>IF(AP229&gt;0,SUM(AP$109:AP229),BF228+0.001)</f>
        <v>0.12100000000000009</v>
      </c>
      <c r="BG229" s="1947">
        <f>IF(AQ229&gt;0,SUM(AQ$109:AQ229),BG228+0.001)</f>
        <v>4.0130000000000043</v>
      </c>
      <c r="BH229" s="1947">
        <f>IF(AR229&gt;0,SUM(AR$109:AR229),BH228+0.001)</f>
        <v>0.12100000000000009</v>
      </c>
      <c r="BI229" s="1947">
        <f>IF(AS229&gt;0,SUM(AS$109:AS229),BI228+0.001)</f>
        <v>2.0129999999999986</v>
      </c>
    </row>
    <row r="230" spans="1:61" ht="23.25" customHeight="1">
      <c r="A230" s="1968" t="str">
        <f>IF(X!DZ34=0," ",X!DZ34)</f>
        <v xml:space="preserve"> </v>
      </c>
      <c r="B230" s="1972" t="str">
        <f>IF(X!EA34=0," ",X!EA34)</f>
        <v xml:space="preserve"> </v>
      </c>
      <c r="C230" s="1972" t="str">
        <f>IF(X!EB34=0," ",X!EB34)</f>
        <v xml:space="preserve"> </v>
      </c>
      <c r="D230" s="1972" t="str">
        <f>IF(X!EC34=0," ",X!EC34)</f>
        <v xml:space="preserve"> </v>
      </c>
      <c r="E230" s="1227" t="s">
        <v>2123</v>
      </c>
      <c r="F230" s="703"/>
      <c r="G230" s="1934"/>
      <c r="H230" s="716"/>
      <c r="I230" s="716"/>
      <c r="J230" s="716"/>
      <c r="K230" s="716"/>
      <c r="L230" s="716"/>
      <c r="M230" s="716"/>
      <c r="N230" s="187"/>
      <c r="O230" s="187"/>
      <c r="P230" s="187"/>
      <c r="Q230" s="187"/>
      <c r="R230" s="187"/>
      <c r="S230" s="742">
        <f>IF(X!EK34=0,0,X!EK34)</f>
        <v>0</v>
      </c>
      <c r="T230" s="742">
        <f>IF(X!EL34=0,0,X!EL34)</f>
        <v>0</v>
      </c>
      <c r="U230" s="748">
        <v>0</v>
      </c>
      <c r="V230" s="748">
        <f>IF(U230&gt;0,SUM(U$109:U230),0)</f>
        <v>0</v>
      </c>
      <c r="W230" s="748">
        <f>IF(S228&lt;&gt;0,1,0)</f>
        <v>0</v>
      </c>
      <c r="X230" s="750">
        <f>IF(W230&gt;0,SUM(W$109:W230),X229+0.001)</f>
        <v>45.014999999999965</v>
      </c>
      <c r="Y230" s="751">
        <v>0</v>
      </c>
      <c r="Z230" s="751">
        <f>IF(Y230&gt;0,SUM(Y$109:Y230),0)</f>
        <v>0</v>
      </c>
      <c r="AA230" s="751">
        <f>IF(T228&lt;&gt;0,1,0)</f>
        <v>0</v>
      </c>
      <c r="AB230" s="753">
        <f>IF(AA230&gt;0,SUM(AA$109:AA230),AB229+0.001)</f>
        <v>6.012000000000004</v>
      </c>
      <c r="AU230" s="1947">
        <f>IF(AE230&gt;0,SUM(AE$109:AE230),AU229+0.001)</f>
        <v>7.0170000000000057</v>
      </c>
      <c r="AV230" s="1947">
        <f>IF(AF230&gt;0,SUM(AF$109:AF230),AV229+0.001)</f>
        <v>6.0170000000000057</v>
      </c>
      <c r="AW230" s="1947">
        <f>IF(AG230&gt;0,SUM(AG$109:AG230),AW229+0.001)</f>
        <v>10.016999999999991</v>
      </c>
      <c r="AX230" s="1947">
        <f>IF(AH230&gt;0,SUM(AH$109:AH230),AX229+0.001)</f>
        <v>10.016999999999991</v>
      </c>
      <c r="AY230" s="1947">
        <f>IF(AI230&gt;0,SUM(AI$109:AI230),AY229+0.001)</f>
        <v>11.016999999999991</v>
      </c>
      <c r="AZ230" s="1947">
        <f>IF(AJ230&gt;0,SUM(AJ$109:AJ230),AZ229+0.001)</f>
        <v>7.0140000000000047</v>
      </c>
      <c r="BA230" s="1947">
        <f>IF(AK230&gt;0,SUM(AK$109:AK230),BA229+0.001)</f>
        <v>3.0199999999999978</v>
      </c>
      <c r="BB230" s="1947">
        <f>IF(AL230&gt;0,SUM(AL$109:AL230),BB229+0.001)</f>
        <v>3.0199999999999978</v>
      </c>
      <c r="BC230" s="1947">
        <f>IF(AM230&gt;0,SUM(AM$109:AM230),BC229+0.001)</f>
        <v>4.0140000000000047</v>
      </c>
      <c r="BD230" s="1947">
        <f>IF(AN230&gt;0,SUM(AN$109:AN230),BD229+0.001)</f>
        <v>3.0199999999999978</v>
      </c>
      <c r="BE230" s="1947">
        <f>IF(AO230&gt;0,SUM(AO$109:AO230),BE229+0.001)</f>
        <v>1.0559999999999938</v>
      </c>
      <c r="BF230" s="1947">
        <f>IF(AP230&gt;0,SUM(AP$109:AP230),BF229+0.001)</f>
        <v>0.12200000000000009</v>
      </c>
      <c r="BG230" s="1947">
        <f>IF(AQ230&gt;0,SUM(AQ$109:AQ230),BG229+0.001)</f>
        <v>4.0140000000000047</v>
      </c>
      <c r="BH230" s="1947">
        <f>IF(AR230&gt;0,SUM(AR$109:AR230),BH229+0.001)</f>
        <v>0.12200000000000009</v>
      </c>
      <c r="BI230" s="1947">
        <f>IF(AS230&gt;0,SUM(AS$109:AS230),BI229+0.001)</f>
        <v>2.0139999999999985</v>
      </c>
    </row>
    <row r="231" spans="1:61" ht="23.25" customHeight="1">
      <c r="A231" s="1968"/>
      <c r="B231" s="1968"/>
      <c r="C231" s="1968"/>
      <c r="D231" s="1968"/>
      <c r="E231" s="1228"/>
      <c r="F231" s="703"/>
      <c r="G231" s="1934"/>
      <c r="H231" s="716"/>
      <c r="I231" s="716"/>
      <c r="J231" s="716"/>
      <c r="K231" s="716"/>
      <c r="L231" s="716"/>
      <c r="M231" s="716"/>
      <c r="N231" s="187"/>
      <c r="O231" s="187"/>
      <c r="P231" s="187"/>
      <c r="Q231" s="187"/>
      <c r="R231" s="187"/>
      <c r="S231" s="427"/>
      <c r="T231" s="427"/>
      <c r="U231" s="748"/>
      <c r="V231" s="748"/>
      <c r="W231" s="748"/>
      <c r="X231" s="750">
        <f>IF(W231&gt;0,SUM(W$109:W231),X230+0.001)</f>
        <v>45.015999999999963</v>
      </c>
      <c r="Y231" s="751"/>
      <c r="Z231" s="751"/>
      <c r="AA231" s="751"/>
      <c r="AB231" s="753">
        <f>IF(AA231&gt;0,SUM(AA$109:AA231),AB230+0.001)</f>
        <v>6.0130000000000043</v>
      </c>
      <c r="AU231" s="1947">
        <f>IF(AE231&gt;0,SUM(AE$109:AE231),AU230+0.001)</f>
        <v>7.018000000000006</v>
      </c>
      <c r="AV231" s="1947">
        <f>IF(AF231&gt;0,SUM(AF$109:AF231),AV230+0.001)</f>
        <v>6.018000000000006</v>
      </c>
      <c r="AW231" s="1947">
        <f>IF(AG231&gt;0,SUM(AG$109:AG231),AW230+0.001)</f>
        <v>10.01799999999999</v>
      </c>
      <c r="AX231" s="1947">
        <f>IF(AH231&gt;0,SUM(AH$109:AH231),AX230+0.001)</f>
        <v>10.01799999999999</v>
      </c>
      <c r="AY231" s="1947">
        <f>IF(AI231&gt;0,SUM(AI$109:AI231),AY230+0.001)</f>
        <v>11.01799999999999</v>
      </c>
      <c r="AZ231" s="1947">
        <f>IF(AJ231&gt;0,SUM(AJ$109:AJ231),AZ230+0.001)</f>
        <v>7.015000000000005</v>
      </c>
      <c r="BA231" s="1947">
        <f>IF(AK231&gt;0,SUM(AK$109:AK231),BA230+0.001)</f>
        <v>3.0209999999999977</v>
      </c>
      <c r="BB231" s="1947">
        <f>IF(AL231&gt;0,SUM(AL$109:AL231),BB230+0.001)</f>
        <v>3.0209999999999977</v>
      </c>
      <c r="BC231" s="1947">
        <f>IF(AM231&gt;0,SUM(AM$109:AM231),BC230+0.001)</f>
        <v>4.015000000000005</v>
      </c>
      <c r="BD231" s="1947">
        <f>IF(AN231&gt;0,SUM(AN$109:AN231),BD230+0.001)</f>
        <v>3.0209999999999977</v>
      </c>
      <c r="BE231" s="1947">
        <f>IF(AO231&gt;0,SUM(AO$109:AO231),BE230+0.001)</f>
        <v>1.0569999999999937</v>
      </c>
      <c r="BF231" s="1947">
        <f>IF(AP231&gt;0,SUM(AP$109:AP231),BF230+0.001)</f>
        <v>0.1230000000000001</v>
      </c>
      <c r="BG231" s="1947">
        <f>IF(AQ231&gt;0,SUM(AQ$109:AQ231),BG230+0.001)</f>
        <v>4.015000000000005</v>
      </c>
      <c r="BH231" s="1947">
        <f>IF(AR231&gt;0,SUM(AR$109:AR231),BH230+0.001)</f>
        <v>0.1230000000000001</v>
      </c>
      <c r="BI231" s="1947">
        <f>IF(AS231&gt;0,SUM(AS$109:AS231),BI230+0.001)</f>
        <v>2.0149999999999983</v>
      </c>
    </row>
    <row r="232" spans="1:61" ht="23.25" customHeight="1">
      <c r="A232" s="1234" t="str">
        <f>"- "&amp;G232&amp;" -"</f>
        <v>- 0 -</v>
      </c>
      <c r="B232" s="1234"/>
      <c r="C232" s="1234"/>
      <c r="D232" s="1234"/>
      <c r="E232" s="1234"/>
      <c r="F232" s="703"/>
      <c r="G232" s="1934">
        <f>IF(F232&gt;0,SUM(F$1:F232),0)</f>
        <v>0</v>
      </c>
      <c r="H232" s="1943"/>
      <c r="I232" s="1943"/>
      <c r="J232" s="1943"/>
      <c r="K232" s="1943"/>
      <c r="L232" s="1943"/>
      <c r="M232" s="1943"/>
      <c r="S232" s="427"/>
      <c r="T232" s="427"/>
      <c r="U232" s="748"/>
      <c r="V232" s="748"/>
      <c r="W232" s="748"/>
      <c r="X232" s="750">
        <f>IF(W232&gt;0,SUM(W$109:W232),X231+0.001)</f>
        <v>45.01699999999996</v>
      </c>
      <c r="Y232" s="751"/>
      <c r="Z232" s="751"/>
      <c r="AA232" s="751"/>
      <c r="AB232" s="753">
        <f>IF(AA232&gt;0,SUM(AA$109:AA232),AB231+0.001)</f>
        <v>6.0140000000000047</v>
      </c>
      <c r="AU232" s="1947">
        <f>IF(AE232&gt;0,SUM(AE$109:AE232),AU231+0.001)</f>
        <v>7.0190000000000063</v>
      </c>
      <c r="AV232" s="1947">
        <f>IF(AF232&gt;0,SUM(AF$109:AF232),AV231+0.001)</f>
        <v>6.0190000000000063</v>
      </c>
      <c r="AW232" s="1947">
        <f>IF(AG232&gt;0,SUM(AG$109:AG232),AW231+0.001)</f>
        <v>10.018999999999989</v>
      </c>
      <c r="AX232" s="1947">
        <f>IF(AH232&gt;0,SUM(AH$109:AH232),AX231+0.001)</f>
        <v>10.018999999999989</v>
      </c>
      <c r="AY232" s="1947">
        <f>IF(AI232&gt;0,SUM(AI$109:AI232),AY231+0.001)</f>
        <v>11.018999999999989</v>
      </c>
      <c r="AZ232" s="1947">
        <f>IF(AJ232&gt;0,SUM(AJ$109:AJ232),AZ231+0.001)</f>
        <v>7.0160000000000053</v>
      </c>
      <c r="BA232" s="1947">
        <f>IF(AK232&gt;0,SUM(AK$109:AK232),BA231+0.001)</f>
        <v>3.0219999999999976</v>
      </c>
      <c r="BB232" s="1947">
        <f>IF(AL232&gt;0,SUM(AL$109:AL232),BB231+0.001)</f>
        <v>3.0219999999999976</v>
      </c>
      <c r="BC232" s="1947">
        <f>IF(AM232&gt;0,SUM(AM$109:AM232),BC231+0.001)</f>
        <v>4.0160000000000053</v>
      </c>
      <c r="BD232" s="1947">
        <f>IF(AN232&gt;0,SUM(AN$109:AN232),BD231+0.001)</f>
        <v>3.0219999999999976</v>
      </c>
      <c r="BE232" s="1947">
        <f>IF(AO232&gt;0,SUM(AO$109:AO232),BE231+0.001)</f>
        <v>1.0579999999999936</v>
      </c>
      <c r="BF232" s="1947">
        <f>IF(AP232&gt;0,SUM(AP$109:AP232),BF231+0.001)</f>
        <v>0.1240000000000001</v>
      </c>
      <c r="BG232" s="1947">
        <f>IF(AQ232&gt;0,SUM(AQ$109:AQ232),BG231+0.001)</f>
        <v>4.0160000000000053</v>
      </c>
      <c r="BH232" s="1947">
        <f>IF(AR232&gt;0,SUM(AR$109:AR232),BH231+0.001)</f>
        <v>0.1240000000000001</v>
      </c>
      <c r="BI232" s="1947">
        <f>IF(AS232&gt;0,SUM(AS$109:AS232),BI231+0.001)</f>
        <v>2.0159999999999982</v>
      </c>
    </row>
    <row r="233" spans="1:61" ht="23.25" customHeight="1">
      <c r="F233" s="703"/>
      <c r="G233" s="1934"/>
      <c r="H233" s="1943"/>
      <c r="I233" s="1943"/>
      <c r="J233" s="1943"/>
      <c r="K233" s="1943"/>
      <c r="L233" s="1943"/>
      <c r="M233" s="1943"/>
      <c r="S233" s="427"/>
      <c r="T233" s="427"/>
      <c r="U233" s="748"/>
      <c r="V233" s="748"/>
      <c r="W233" s="748"/>
      <c r="X233" s="750">
        <f>IF(W233&gt;0,SUM(W$109:W233),X232+0.001)</f>
        <v>45.017999999999958</v>
      </c>
      <c r="Y233" s="751"/>
      <c r="Z233" s="751"/>
      <c r="AA233" s="751"/>
      <c r="AB233" s="753">
        <f>IF(AA233&gt;0,SUM(AA$109:AA233),AB232+0.001)</f>
        <v>6.015000000000005</v>
      </c>
      <c r="AU233" s="1947">
        <f>IF(AE233&gt;0,SUM(AE$109:AE233),AU232+0.001)</f>
        <v>7.0200000000000067</v>
      </c>
      <c r="AV233" s="1947">
        <f>IF(AF233&gt;0,SUM(AF$109:AF233),AV232+0.001)</f>
        <v>6.0200000000000067</v>
      </c>
      <c r="AW233" s="1947">
        <f>IF(AG233&gt;0,SUM(AG$109:AG233),AW232+0.001)</f>
        <v>10.019999999999989</v>
      </c>
      <c r="AX233" s="1947">
        <f>IF(AH233&gt;0,SUM(AH$109:AH233),AX232+0.001)</f>
        <v>10.019999999999989</v>
      </c>
      <c r="AY233" s="1947">
        <f>IF(AI233&gt;0,SUM(AI$109:AI233),AY232+0.001)</f>
        <v>11.019999999999989</v>
      </c>
      <c r="AZ233" s="1947">
        <f>IF(AJ233&gt;0,SUM(AJ$109:AJ233),AZ232+0.001)</f>
        <v>7.0170000000000057</v>
      </c>
      <c r="BA233" s="1947">
        <f>IF(AK233&gt;0,SUM(AK$109:AK233),BA232+0.001)</f>
        <v>3.0229999999999975</v>
      </c>
      <c r="BB233" s="1947">
        <f>IF(AL233&gt;0,SUM(AL$109:AL233),BB232+0.001)</f>
        <v>3.0229999999999975</v>
      </c>
      <c r="BC233" s="1947">
        <f>IF(AM233&gt;0,SUM(AM$109:AM233),BC232+0.001)</f>
        <v>4.0170000000000057</v>
      </c>
      <c r="BD233" s="1947">
        <f>IF(AN233&gt;0,SUM(AN$109:AN233),BD232+0.001)</f>
        <v>3.0229999999999975</v>
      </c>
      <c r="BE233" s="1947">
        <f>IF(AO233&gt;0,SUM(AO$109:AO233),BE232+0.001)</f>
        <v>1.0589999999999935</v>
      </c>
      <c r="BF233" s="1947">
        <f>IF(AP233&gt;0,SUM(AP$109:AP233),BF232+0.001)</f>
        <v>0.12500000000000008</v>
      </c>
      <c r="BG233" s="1947">
        <f>IF(AQ233&gt;0,SUM(AQ$109:AQ233),BG232+0.001)</f>
        <v>4.0170000000000057</v>
      </c>
      <c r="BH233" s="1947">
        <f>IF(AR233&gt;0,SUM(AR$109:AR233),BH232+0.001)</f>
        <v>0.12500000000000008</v>
      </c>
      <c r="BI233" s="1947">
        <f>IF(AS233&gt;0,SUM(AS$109:AS233),BI232+0.001)</f>
        <v>2.0169999999999981</v>
      </c>
    </row>
    <row r="234" spans="1:61" ht="23.25" customHeight="1">
      <c r="F234" s="703"/>
      <c r="G234" s="1934"/>
      <c r="H234" s="1943"/>
      <c r="I234" s="1943"/>
      <c r="J234" s="1943"/>
      <c r="K234" s="1943"/>
      <c r="L234" s="1943"/>
      <c r="M234" s="1943"/>
      <c r="S234" s="427"/>
      <c r="T234" s="427"/>
      <c r="U234" s="748"/>
      <c r="V234" s="748"/>
      <c r="W234" s="748"/>
      <c r="X234" s="750">
        <f>IF(W234&gt;0,SUM(W$109:W234),X233+0.001)</f>
        <v>45.018999999999956</v>
      </c>
      <c r="Y234" s="751"/>
      <c r="Z234" s="751"/>
      <c r="AA234" s="751"/>
      <c r="AB234" s="753">
        <f>IF(AA234&gt;0,SUM(AA$109:AA234),AB233+0.001)</f>
        <v>6.0160000000000053</v>
      </c>
      <c r="AU234" s="1947">
        <f>IF(AE234&gt;0,SUM(AE$109:AE234),AU233+0.001)</f>
        <v>7.021000000000007</v>
      </c>
      <c r="AV234" s="1947">
        <f>IF(AF234&gt;0,SUM(AF$109:AF234),AV233+0.001)</f>
        <v>6.021000000000007</v>
      </c>
      <c r="AW234" s="1947">
        <f>IF(AG234&gt;0,SUM(AG$109:AG234),AW233+0.001)</f>
        <v>10.020999999999988</v>
      </c>
      <c r="AX234" s="1947">
        <f>IF(AH234&gt;0,SUM(AH$109:AH234),AX233+0.001)</f>
        <v>10.020999999999988</v>
      </c>
      <c r="AY234" s="1947">
        <f>IF(AI234&gt;0,SUM(AI$109:AI234),AY233+0.001)</f>
        <v>11.020999999999988</v>
      </c>
      <c r="AZ234" s="1947">
        <f>IF(AJ234&gt;0,SUM(AJ$109:AJ234),AZ233+0.001)</f>
        <v>7.018000000000006</v>
      </c>
      <c r="BA234" s="1947">
        <f>IF(AK234&gt;0,SUM(AK$109:AK234),BA233+0.001)</f>
        <v>3.0239999999999974</v>
      </c>
      <c r="BB234" s="1947">
        <f>IF(AL234&gt;0,SUM(AL$109:AL234),BB233+0.001)</f>
        <v>3.0239999999999974</v>
      </c>
      <c r="BC234" s="1947">
        <f>IF(AM234&gt;0,SUM(AM$109:AM234),BC233+0.001)</f>
        <v>4.018000000000006</v>
      </c>
      <c r="BD234" s="1947">
        <f>IF(AN234&gt;0,SUM(AN$109:AN234),BD233+0.001)</f>
        <v>3.0239999999999974</v>
      </c>
      <c r="BE234" s="1947">
        <f>IF(AO234&gt;0,SUM(AO$109:AO234),BE233+0.001)</f>
        <v>1.0599999999999934</v>
      </c>
      <c r="BF234" s="1947">
        <f>IF(AP234&gt;0,SUM(AP$109:AP234),BF233+0.001)</f>
        <v>0.12600000000000008</v>
      </c>
      <c r="BG234" s="1947">
        <f>IF(AQ234&gt;0,SUM(AQ$109:AQ234),BG233+0.001)</f>
        <v>4.018000000000006</v>
      </c>
      <c r="BH234" s="1947">
        <f>IF(AR234&gt;0,SUM(AR$109:AR234),BH233+0.001)</f>
        <v>0.12600000000000008</v>
      </c>
      <c r="BI234" s="1947">
        <f>IF(AS234&gt;0,SUM(AS$109:AS234),BI233+0.001)</f>
        <v>2.017999999999998</v>
      </c>
    </row>
    <row r="235" spans="1:61" ht="23.25" customHeight="1">
      <c r="A235" s="1215" t="str">
        <f>IF(X!CO35=0," ",X!CO35)</f>
        <v>กลยุทธ์ ที่ 4 (ต่อ)   การพัฒนาผู้เรียนให้มีคุณภาพตามมาตรฐาน</v>
      </c>
      <c r="F235" s="703"/>
      <c r="G235" s="1934"/>
      <c r="H235" s="1943"/>
      <c r="I235" s="1943"/>
      <c r="J235" s="1943"/>
      <c r="K235" s="1943"/>
      <c r="L235" s="1943"/>
      <c r="M235" s="1943"/>
      <c r="S235" s="427"/>
      <c r="T235" s="427"/>
      <c r="U235" s="748"/>
      <c r="V235" s="748"/>
      <c r="W235" s="748"/>
      <c r="X235" s="750">
        <f>IF(W235&gt;0,SUM(W$109:W235),X234+0.001)</f>
        <v>45.019999999999953</v>
      </c>
      <c r="Y235" s="751"/>
      <c r="Z235" s="751"/>
      <c r="AA235" s="751"/>
      <c r="AB235" s="753">
        <f>IF(AA235&gt;0,SUM(AA$109:AA235),AB234+0.001)</f>
        <v>6.0170000000000057</v>
      </c>
      <c r="AU235" s="1947">
        <f>IF(AE235&gt;0,SUM(AE$109:AE235),AU234+0.001)</f>
        <v>7.0220000000000073</v>
      </c>
      <c r="AV235" s="1947">
        <f>IF(AF235&gt;0,SUM(AF$109:AF235),AV234+0.001)</f>
        <v>6.0220000000000073</v>
      </c>
      <c r="AW235" s="1947">
        <f>IF(AG235&gt;0,SUM(AG$109:AG235),AW234+0.001)</f>
        <v>10.021999999999988</v>
      </c>
      <c r="AX235" s="1947">
        <f>IF(AH235&gt;0,SUM(AH$109:AH235),AX234+0.001)</f>
        <v>10.021999999999988</v>
      </c>
      <c r="AY235" s="1947">
        <f>IF(AI235&gt;0,SUM(AI$109:AI235),AY234+0.001)</f>
        <v>11.021999999999988</v>
      </c>
      <c r="AZ235" s="1947">
        <f>IF(AJ235&gt;0,SUM(AJ$109:AJ235),AZ234+0.001)</f>
        <v>7.0190000000000063</v>
      </c>
      <c r="BA235" s="1947">
        <f>IF(AK235&gt;0,SUM(AK$109:AK235),BA234+0.001)</f>
        <v>3.0249999999999972</v>
      </c>
      <c r="BB235" s="1947">
        <f>IF(AL235&gt;0,SUM(AL$109:AL235),BB234+0.001)</f>
        <v>3.0249999999999972</v>
      </c>
      <c r="BC235" s="1947">
        <f>IF(AM235&gt;0,SUM(AM$109:AM235),BC234+0.001)</f>
        <v>4.0190000000000063</v>
      </c>
      <c r="BD235" s="1947">
        <f>IF(AN235&gt;0,SUM(AN$109:AN235),BD234+0.001)</f>
        <v>3.0249999999999972</v>
      </c>
      <c r="BE235" s="1947">
        <f>IF(AO235&gt;0,SUM(AO$109:AO235),BE234+0.001)</f>
        <v>1.0609999999999933</v>
      </c>
      <c r="BF235" s="1947">
        <f>IF(AP235&gt;0,SUM(AP$109:AP235),BF234+0.001)</f>
        <v>0.12700000000000009</v>
      </c>
      <c r="BG235" s="1947">
        <f>IF(AQ235&gt;0,SUM(AQ$109:AQ235),BG234+0.001)</f>
        <v>4.0190000000000063</v>
      </c>
      <c r="BH235" s="1947">
        <f>IF(AR235&gt;0,SUM(AR$109:AR235),BH234+0.001)</f>
        <v>0.12700000000000009</v>
      </c>
      <c r="BI235" s="1947">
        <f>IF(AS235&gt;0,SUM(AS$109:AS235),BI234+0.001)</f>
        <v>2.0189999999999979</v>
      </c>
    </row>
    <row r="236" spans="1:61" ht="23.25" customHeight="1">
      <c r="B236" s="1233"/>
      <c r="F236" s="703"/>
      <c r="G236" s="1934"/>
      <c r="H236" s="1943"/>
      <c r="I236" s="1943"/>
      <c r="J236" s="1943"/>
      <c r="K236" s="1943"/>
      <c r="L236" s="1943"/>
      <c r="M236" s="1943"/>
      <c r="S236" s="427"/>
      <c r="T236" s="427"/>
      <c r="U236" s="748"/>
      <c r="V236" s="748"/>
      <c r="W236" s="748"/>
      <c r="X236" s="750">
        <f>IF(W236&gt;0,SUM(W$109:W236),X235+0.001)</f>
        <v>45.020999999999951</v>
      </c>
      <c r="Y236" s="751"/>
      <c r="Z236" s="751"/>
      <c r="AA236" s="751"/>
      <c r="AB236" s="753">
        <f>IF(AA236&gt;0,SUM(AA$109:AA236),AB235+0.001)</f>
        <v>6.018000000000006</v>
      </c>
      <c r="AU236" s="1947">
        <f>IF(AE236&gt;0,SUM(AE$109:AE236),AU235+0.001)</f>
        <v>7.0230000000000077</v>
      </c>
      <c r="AV236" s="1947">
        <f>IF(AF236&gt;0,SUM(AF$109:AF236),AV235+0.001)</f>
        <v>6.0230000000000077</v>
      </c>
      <c r="AW236" s="1947">
        <f>IF(AG236&gt;0,SUM(AG$109:AG236),AW235+0.001)</f>
        <v>10.022999999999987</v>
      </c>
      <c r="AX236" s="1947">
        <f>IF(AH236&gt;0,SUM(AH$109:AH236),AX235+0.001)</f>
        <v>10.022999999999987</v>
      </c>
      <c r="AY236" s="1947">
        <f>IF(AI236&gt;0,SUM(AI$109:AI236),AY235+0.001)</f>
        <v>11.022999999999987</v>
      </c>
      <c r="AZ236" s="1947">
        <f>IF(AJ236&gt;0,SUM(AJ$109:AJ236),AZ235+0.001)</f>
        <v>7.0200000000000067</v>
      </c>
      <c r="BA236" s="1947">
        <f>IF(AK236&gt;0,SUM(AK$109:AK236),BA235+0.001)</f>
        <v>3.0259999999999971</v>
      </c>
      <c r="BB236" s="1947">
        <f>IF(AL236&gt;0,SUM(AL$109:AL236),BB235+0.001)</f>
        <v>3.0259999999999971</v>
      </c>
      <c r="BC236" s="1947">
        <f>IF(AM236&gt;0,SUM(AM$109:AM236),BC235+0.001)</f>
        <v>4.0200000000000067</v>
      </c>
      <c r="BD236" s="1947">
        <f>IF(AN236&gt;0,SUM(AN$109:AN236),BD235+0.001)</f>
        <v>3.0259999999999971</v>
      </c>
      <c r="BE236" s="1947">
        <f>IF(AO236&gt;0,SUM(AO$109:AO236),BE235+0.001)</f>
        <v>1.0619999999999932</v>
      </c>
      <c r="BF236" s="1947">
        <f>IF(AP236&gt;0,SUM(AP$109:AP236),BF235+0.001)</f>
        <v>0.12800000000000009</v>
      </c>
      <c r="BG236" s="1947">
        <f>IF(AQ236&gt;0,SUM(AQ$109:AQ236),BG235+0.001)</f>
        <v>4.0200000000000067</v>
      </c>
      <c r="BH236" s="1947">
        <f>IF(AR236&gt;0,SUM(AR$109:AR236),BH235+0.001)</f>
        <v>0.12800000000000009</v>
      </c>
      <c r="BI236" s="1947">
        <f>IF(AS236&gt;0,SUM(AS$109:AS236),BI235+0.001)</f>
        <v>2.0199999999999978</v>
      </c>
    </row>
    <row r="237" spans="1:61" ht="23.25" customHeight="1">
      <c r="A237" s="1268"/>
      <c r="B237" s="1242"/>
      <c r="C237" s="1929"/>
      <c r="D237" s="1929" t="s">
        <v>1244</v>
      </c>
      <c r="E237" s="1242" t="s">
        <v>1250</v>
      </c>
      <c r="F237" s="703"/>
      <c r="G237" s="1934"/>
      <c r="H237" s="1943"/>
      <c r="I237" s="1943"/>
      <c r="J237" s="1943"/>
      <c r="K237" s="1943"/>
      <c r="L237" s="1943"/>
      <c r="M237" s="1943"/>
      <c r="S237" s="427"/>
      <c r="T237" s="427"/>
      <c r="U237" s="748"/>
      <c r="V237" s="748"/>
      <c r="W237" s="748"/>
      <c r="X237" s="750">
        <f>IF(W237&gt;0,SUM(W$109:W237),X236+0.001)</f>
        <v>45.021999999999949</v>
      </c>
      <c r="Y237" s="751"/>
      <c r="Z237" s="751"/>
      <c r="AA237" s="751"/>
      <c r="AB237" s="753">
        <f>IF(AA237&gt;0,SUM(AA$109:AA237),AB236+0.001)</f>
        <v>6.0190000000000063</v>
      </c>
      <c r="AU237" s="1947">
        <f>IF(AE237&gt;0,SUM(AE$109:AE237),AU236+0.001)</f>
        <v>7.024000000000008</v>
      </c>
      <c r="AV237" s="1947">
        <f>IF(AF237&gt;0,SUM(AF$109:AF237),AV236+0.001)</f>
        <v>6.024000000000008</v>
      </c>
      <c r="AW237" s="1947">
        <f>IF(AG237&gt;0,SUM(AG$109:AG237),AW236+0.001)</f>
        <v>10.023999999999987</v>
      </c>
      <c r="AX237" s="1947">
        <f>IF(AH237&gt;0,SUM(AH$109:AH237),AX236+0.001)</f>
        <v>10.023999999999987</v>
      </c>
      <c r="AY237" s="1947">
        <f>IF(AI237&gt;0,SUM(AI$109:AI237),AY236+0.001)</f>
        <v>11.023999999999987</v>
      </c>
      <c r="AZ237" s="1947">
        <f>IF(AJ237&gt;0,SUM(AJ$109:AJ237),AZ236+0.001)</f>
        <v>7.021000000000007</v>
      </c>
      <c r="BA237" s="1947">
        <f>IF(AK237&gt;0,SUM(AK$109:AK237),BA236+0.001)</f>
        <v>3.026999999999997</v>
      </c>
      <c r="BB237" s="1947">
        <f>IF(AL237&gt;0,SUM(AL$109:AL237),BB236+0.001)</f>
        <v>3.026999999999997</v>
      </c>
      <c r="BC237" s="1947">
        <f>IF(AM237&gt;0,SUM(AM$109:AM237),BC236+0.001)</f>
        <v>4.021000000000007</v>
      </c>
      <c r="BD237" s="1947">
        <f>IF(AN237&gt;0,SUM(AN$109:AN237),BD236+0.001)</f>
        <v>3.026999999999997</v>
      </c>
      <c r="BE237" s="1947">
        <f>IF(AO237&gt;0,SUM(AO$109:AO237),BE236+0.001)</f>
        <v>1.0629999999999931</v>
      </c>
      <c r="BF237" s="1947">
        <f>IF(AP237&gt;0,SUM(AP$109:AP237),BF236+0.001)</f>
        <v>0.12900000000000009</v>
      </c>
      <c r="BG237" s="1947">
        <f>IF(AQ237&gt;0,SUM(AQ$109:AQ237),BG236+0.001)</f>
        <v>4.021000000000007</v>
      </c>
      <c r="BH237" s="1947">
        <f>IF(AR237&gt;0,SUM(AR$109:AR237),BH236+0.001)</f>
        <v>0.12900000000000009</v>
      </c>
      <c r="BI237" s="1947">
        <f>IF(AS237&gt;0,SUM(AS$109:AS237),BI236+0.001)</f>
        <v>2.0209999999999977</v>
      </c>
    </row>
    <row r="238" spans="1:61" ht="23.25" customHeight="1">
      <c r="A238" s="1270" t="s">
        <v>1251</v>
      </c>
      <c r="B238" s="1360" t="s">
        <v>299</v>
      </c>
      <c r="C238" s="1964" t="s">
        <v>1243</v>
      </c>
      <c r="D238" s="1964" t="s">
        <v>300</v>
      </c>
      <c r="E238" s="1360" t="s">
        <v>1887</v>
      </c>
      <c r="F238" s="703"/>
      <c r="G238" s="1934"/>
      <c r="H238" s="1943"/>
      <c r="I238" s="1943"/>
      <c r="J238" s="1943"/>
      <c r="K238" s="1943"/>
      <c r="L238" s="1943"/>
      <c r="M238" s="1943"/>
      <c r="S238" s="427"/>
      <c r="T238" s="427"/>
      <c r="U238" s="748"/>
      <c r="V238" s="748"/>
      <c r="W238" s="748"/>
      <c r="X238" s="750">
        <f>IF(W238&gt;0,SUM(W$109:W238),X237+0.001)</f>
        <v>45.022999999999946</v>
      </c>
      <c r="Y238" s="751"/>
      <c r="Z238" s="751"/>
      <c r="AA238" s="751"/>
      <c r="AB238" s="753">
        <f>IF(AA238&gt;0,SUM(AA$109:AA238),AB237+0.001)</f>
        <v>6.0200000000000067</v>
      </c>
      <c r="AE238" s="269"/>
      <c r="AF238" s="56"/>
      <c r="AG238" s="56"/>
      <c r="AH238" s="56"/>
      <c r="AI238" s="56"/>
      <c r="AJ238" s="56"/>
      <c r="AK238" s="56"/>
      <c r="AL238" s="56"/>
      <c r="AM238" s="56"/>
      <c r="AN238" s="56"/>
      <c r="AO238" s="56"/>
      <c r="AP238" s="56"/>
      <c r="AQ238" s="56"/>
      <c r="AR238" s="56"/>
      <c r="AS238" s="56"/>
      <c r="AU238" s="1947">
        <f>IF(AE238&gt;0,SUM(AE$109:AE238),AU237+0.001)</f>
        <v>7.0250000000000083</v>
      </c>
      <c r="AV238" s="1947">
        <f>IF(AF238&gt;0,SUM(AF$109:AF238),AV237+0.001)</f>
        <v>6.0250000000000083</v>
      </c>
      <c r="AW238" s="1947">
        <f>IF(AG238&gt;0,SUM(AG$109:AG238),AW237+0.001)</f>
        <v>10.024999999999986</v>
      </c>
      <c r="AX238" s="1947">
        <f>IF(AH238&gt;0,SUM(AH$109:AH238),AX237+0.001)</f>
        <v>10.024999999999986</v>
      </c>
      <c r="AY238" s="1947">
        <f>IF(AI238&gt;0,SUM(AI$109:AI238),AY237+0.001)</f>
        <v>11.024999999999986</v>
      </c>
      <c r="AZ238" s="1947">
        <f>IF(AJ238&gt;0,SUM(AJ$109:AJ238),AZ237+0.001)</f>
        <v>7.0220000000000073</v>
      </c>
      <c r="BA238" s="1947">
        <f>IF(AK238&gt;0,SUM(AK$109:AK238),BA237+0.001)</f>
        <v>3.0279999999999969</v>
      </c>
      <c r="BB238" s="1947">
        <f>IF(AL238&gt;0,SUM(AL$109:AL238),BB237+0.001)</f>
        <v>3.0279999999999969</v>
      </c>
      <c r="BC238" s="1947">
        <f>IF(AM238&gt;0,SUM(AM$109:AM238),BC237+0.001)</f>
        <v>4.0220000000000073</v>
      </c>
      <c r="BD238" s="1947">
        <f>IF(AN238&gt;0,SUM(AN$109:AN238),BD237+0.001)</f>
        <v>3.0279999999999969</v>
      </c>
      <c r="BE238" s="1947">
        <f>IF(AO238&gt;0,SUM(AO$109:AO238),BE237+0.001)</f>
        <v>1.063999999999993</v>
      </c>
      <c r="BF238" s="1947">
        <f>IF(AP238&gt;0,SUM(AP$109:AP238),BF237+0.001)</f>
        <v>0.13000000000000009</v>
      </c>
      <c r="BG238" s="1947">
        <f>IF(AQ238&gt;0,SUM(AQ$109:AQ238),BG237+0.001)</f>
        <v>4.0220000000000073</v>
      </c>
      <c r="BH238" s="1947">
        <f>IF(AR238&gt;0,SUM(AR$109:AR238),BH237+0.001)</f>
        <v>0.13000000000000009</v>
      </c>
      <c r="BI238" s="1947">
        <f>IF(AS238&gt;0,SUM(AS$109:AS238),BI237+0.001)</f>
        <v>2.0219999999999976</v>
      </c>
    </row>
    <row r="239" spans="1:61" ht="23.25" customHeight="1">
      <c r="A239" s="1278"/>
      <c r="B239" s="1247"/>
      <c r="C239" s="1930"/>
      <c r="D239" s="1930" t="s">
        <v>891</v>
      </c>
      <c r="E239" s="1247" t="s">
        <v>301</v>
      </c>
      <c r="F239" s="703"/>
      <c r="G239" s="1934"/>
      <c r="H239" s="1943"/>
      <c r="I239" s="1943"/>
      <c r="J239" s="1943"/>
      <c r="K239" s="1943"/>
      <c r="L239" s="1943"/>
      <c r="M239" s="1943"/>
      <c r="S239" s="427"/>
      <c r="T239" s="427"/>
      <c r="U239" s="748"/>
      <c r="V239" s="748"/>
      <c r="W239" s="748"/>
      <c r="X239" s="750">
        <f>IF(W239&gt;0,SUM(W$109:W239),X238+0.001)</f>
        <v>45.023999999999944</v>
      </c>
      <c r="Y239" s="751"/>
      <c r="Z239" s="751"/>
      <c r="AA239" s="751"/>
      <c r="AB239" s="753">
        <f>IF(AA239&gt;0,SUM(AA$109:AA239),AB238+0.001)</f>
        <v>6.021000000000007</v>
      </c>
      <c r="AE239" s="56"/>
      <c r="AF239" s="56"/>
      <c r="AG239" s="56"/>
      <c r="AH239" s="56"/>
      <c r="AI239" s="56"/>
      <c r="AJ239" s="56"/>
      <c r="AK239" s="56"/>
      <c r="AL239" s="56"/>
      <c r="AM239" s="56"/>
      <c r="AN239" s="56"/>
      <c r="AO239" s="56"/>
      <c r="AP239" s="56"/>
      <c r="AQ239" s="56"/>
      <c r="AR239" s="56"/>
      <c r="AS239" s="56"/>
      <c r="AU239" s="1947">
        <f>IF(AE239&gt;0,SUM(AE$109:AE239),AU238+0.001)</f>
        <v>7.0260000000000087</v>
      </c>
      <c r="AV239" s="1947">
        <f>IF(AF239&gt;0,SUM(AF$109:AF239),AV238+0.001)</f>
        <v>6.0260000000000087</v>
      </c>
      <c r="AW239" s="1947">
        <f>IF(AG239&gt;0,SUM(AG$109:AG239),AW238+0.001)</f>
        <v>10.025999999999986</v>
      </c>
      <c r="AX239" s="1947">
        <f>IF(AH239&gt;0,SUM(AH$109:AH239),AX238+0.001)</f>
        <v>10.025999999999986</v>
      </c>
      <c r="AY239" s="1947">
        <f>IF(AI239&gt;0,SUM(AI$109:AI239),AY238+0.001)</f>
        <v>11.025999999999986</v>
      </c>
      <c r="AZ239" s="1947">
        <f>IF(AJ239&gt;0,SUM(AJ$109:AJ239),AZ238+0.001)</f>
        <v>7.0230000000000077</v>
      </c>
      <c r="BA239" s="1947">
        <f>IF(AK239&gt;0,SUM(AK$109:AK239),BA238+0.001)</f>
        <v>3.0289999999999968</v>
      </c>
      <c r="BB239" s="1947">
        <f>IF(AL239&gt;0,SUM(AL$109:AL239),BB238+0.001)</f>
        <v>3.0289999999999968</v>
      </c>
      <c r="BC239" s="1947">
        <f>IF(AM239&gt;0,SUM(AM$109:AM239),BC238+0.001)</f>
        <v>4.0230000000000077</v>
      </c>
      <c r="BD239" s="1947">
        <f>IF(AN239&gt;0,SUM(AN$109:AN239),BD238+0.001)</f>
        <v>3.0289999999999968</v>
      </c>
      <c r="BE239" s="1947">
        <f>IF(AO239&gt;0,SUM(AO$109:AO239),BE238+0.001)</f>
        <v>1.0649999999999928</v>
      </c>
      <c r="BF239" s="1947">
        <f>IF(AP239&gt;0,SUM(AP$109:AP239),BF238+0.001)</f>
        <v>0.13100000000000009</v>
      </c>
      <c r="BG239" s="1947">
        <f>IF(AQ239&gt;0,SUM(AQ$109:AQ239),BG238+0.001)</f>
        <v>4.0230000000000077</v>
      </c>
      <c r="BH239" s="1947">
        <f>IF(AR239&gt;0,SUM(AR$109:AR239),BH238+0.001)</f>
        <v>0.13100000000000009</v>
      </c>
      <c r="BI239" s="1947">
        <f>IF(AS239&gt;0,SUM(AS$109:AS239),BI238+0.001)</f>
        <v>2.0229999999999975</v>
      </c>
    </row>
    <row r="240" spans="1:61" ht="23.25" customHeight="1">
      <c r="A240" s="1965">
        <f>IF(X!CM36=0," ",X!CM36)</f>
        <v>1</v>
      </c>
      <c r="B240" s="1971" t="str">
        <f>IF(X!CN36=0," ",X!CN36)</f>
        <v>โครงการพัฒนาปรับปรุงภูมิทัศน์และ</v>
      </c>
      <c r="C240" s="1971" t="str">
        <f>IF(X!CO36=0," ",X!CO36)</f>
        <v>ปรับสภาพอาคารเรียนให้เอื้อ</v>
      </c>
      <c r="D240" s="1971" t="str">
        <f>IF(X!CP36=0," ",X!CP36)</f>
        <v>ร้อยละ 80</v>
      </c>
      <c r="E240" s="1966" t="str">
        <f>IF(H240=0," ",O240)</f>
        <v>มฐ.</v>
      </c>
      <c r="F240" s="703"/>
      <c r="G240" s="1934"/>
      <c r="H240" s="716">
        <f>X!CQ36</f>
        <v>100</v>
      </c>
      <c r="I240" s="716">
        <f>X!CR36</f>
        <v>6</v>
      </c>
      <c r="J240" s="716">
        <f>X!CS36</f>
        <v>7</v>
      </c>
      <c r="K240" s="716">
        <f>X!CT36</f>
        <v>11</v>
      </c>
      <c r="L240" s="716">
        <f>X!CU36</f>
        <v>0</v>
      </c>
      <c r="M240" s="716">
        <f>X!CV36</f>
        <v>0</v>
      </c>
      <c r="N240" s="187">
        <f>INT(H240/10)*10</f>
        <v>100</v>
      </c>
      <c r="O240" s="187" t="str">
        <f>IF(N240=0," ",LOOKUP(N240,H$101:H$105,I$101:I$105))</f>
        <v>มฐ.</v>
      </c>
      <c r="P240" s="187" t="str">
        <f>IF(M240&gt;0,I240&amp;","&amp;J240&amp;","&amp;K240&amp;","&amp;L240&amp;","&amp;M240,IF(L240&gt;0,I240&amp;","&amp;J240&amp;","&amp;K240&amp;","&amp;L240,IF(K240&gt;0,I240&amp;","&amp;J240&amp;","&amp;K240,IF(J240&gt;0,I240&amp;","&amp;J240,IF(I240&gt;0,I240," ")))))</f>
        <v>6,7,11</v>
      </c>
      <c r="Q240" s="187">
        <f>H240-N240</f>
        <v>0</v>
      </c>
      <c r="R240" s="187" t="str">
        <f>IF(N240=0," ",IF(N240=100,"ข้อที่ "&amp;P240,"ข้อที่ "&amp;Q240))</f>
        <v>ข้อที่ 6,7,11</v>
      </c>
      <c r="S240" s="742" t="str">
        <f>IF(X!CX36=0,0,X!CX36)</f>
        <v>ผู้รับมีความผิดชอบในการปรับปรุงสภาพภูมิทัศน์ทำให้สภาพโดย</v>
      </c>
      <c r="T240" s="742">
        <f>IF(X!CY36=0,0,X!CY36)</f>
        <v>0</v>
      </c>
      <c r="U240" s="748">
        <f>IF(W240&gt;0,1,0)</f>
        <v>1</v>
      </c>
      <c r="V240" s="748">
        <f>IF(U240&gt;0,SUM(U$109:U240),0)</f>
        <v>16</v>
      </c>
      <c r="W240" s="748">
        <f>IF(S240&lt;&gt;0,1,0)</f>
        <v>1</v>
      </c>
      <c r="X240" s="750">
        <f>IF(W240&gt;0,SUM(W$109:W240),X239+0.001)</f>
        <v>46</v>
      </c>
      <c r="Y240" s="751">
        <f>IF(AA240&gt;0,1,0)</f>
        <v>0</v>
      </c>
      <c r="Z240" s="751">
        <f>IF(Y240&gt;0,SUM(Y$109:Y240),0)</f>
        <v>0</v>
      </c>
      <c r="AA240" s="751">
        <f>IF(T240&lt;&gt;0,1,0)</f>
        <v>0</v>
      </c>
      <c r="AB240" s="753">
        <f>IF(AA240&gt;0,SUM(AA$109:AA240),AB239+0.001)</f>
        <v>6.0220000000000073</v>
      </c>
      <c r="AD240" s="28" t="str">
        <f>IF(H240=0,0,B240&amp;B241&amp;B242)</f>
        <v xml:space="preserve">โครงการพัฒนาปรับปรุงภูมิทัศน์และสิ่งแวดล้อม </v>
      </c>
      <c r="AE240" s="28">
        <f t="shared" ref="AE240:AS240" si="33">IF($H240=0,0,IF(OR($I240=AE$108,OR($J240=AE$108,OR($K240=AE$108,OR($L240=AE$108,$M240=AE$108)))),1,0))</f>
        <v>0</v>
      </c>
      <c r="AF240" s="28">
        <f t="shared" si="33"/>
        <v>0</v>
      </c>
      <c r="AG240" s="28">
        <f t="shared" si="33"/>
        <v>0</v>
      </c>
      <c r="AH240" s="28">
        <f t="shared" si="33"/>
        <v>0</v>
      </c>
      <c r="AI240" s="28">
        <f t="shared" si="33"/>
        <v>0</v>
      </c>
      <c r="AJ240" s="28">
        <f t="shared" si="33"/>
        <v>1</v>
      </c>
      <c r="AK240" s="28">
        <f t="shared" si="33"/>
        <v>1</v>
      </c>
      <c r="AL240" s="28">
        <f t="shared" si="33"/>
        <v>0</v>
      </c>
      <c r="AM240" s="28">
        <f t="shared" si="33"/>
        <v>0</v>
      </c>
      <c r="AN240" s="28">
        <f t="shared" si="33"/>
        <v>0</v>
      </c>
      <c r="AO240" s="28">
        <f t="shared" si="33"/>
        <v>1</v>
      </c>
      <c r="AP240" s="28">
        <f t="shared" si="33"/>
        <v>0</v>
      </c>
      <c r="AQ240" s="28">
        <f t="shared" si="33"/>
        <v>0</v>
      </c>
      <c r="AR240" s="28">
        <f t="shared" si="33"/>
        <v>0</v>
      </c>
      <c r="AS240" s="28">
        <f t="shared" si="33"/>
        <v>0</v>
      </c>
      <c r="AU240" s="1947">
        <f>IF(AE240&gt;0,SUM(AE$109:AE240),AU239+0.001)</f>
        <v>7.027000000000009</v>
      </c>
      <c r="AV240" s="1947">
        <f>IF(AF240&gt;0,SUM(AF$109:AF240),AV239+0.001)</f>
        <v>6.027000000000009</v>
      </c>
      <c r="AW240" s="1947">
        <f>IF(AG240&gt;0,SUM(AG$109:AG240),AW239+0.001)</f>
        <v>10.026999999999985</v>
      </c>
      <c r="AX240" s="1947">
        <f>IF(AH240&gt;0,SUM(AH$109:AH240),AX239+0.001)</f>
        <v>10.026999999999985</v>
      </c>
      <c r="AY240" s="1947">
        <f>IF(AI240&gt;0,SUM(AI$109:AI240),AY239+0.001)</f>
        <v>11.026999999999985</v>
      </c>
      <c r="AZ240" s="1947">
        <f>IF(AJ240&gt;0,SUM(AJ$109:AJ240),AZ239+0.001)</f>
        <v>8</v>
      </c>
      <c r="BA240" s="1947">
        <f>IF(AK240&gt;0,SUM(AK$109:AK240),BA239+0.001)</f>
        <v>4</v>
      </c>
      <c r="BB240" s="1947">
        <f>IF(AL240&gt;0,SUM(AL$109:AL240),BB239+0.001)</f>
        <v>3.0299999999999967</v>
      </c>
      <c r="BC240" s="1947">
        <f>IF(AM240&gt;0,SUM(AM$109:AM240),BC239+0.001)</f>
        <v>4.024000000000008</v>
      </c>
      <c r="BD240" s="1947">
        <f>IF(AN240&gt;0,SUM(AN$109:AN240),BD239+0.001)</f>
        <v>3.0299999999999967</v>
      </c>
      <c r="BE240" s="1947">
        <f>IF(AO240&gt;0,SUM(AO$109:AO240),BE239+0.001)</f>
        <v>2</v>
      </c>
      <c r="BF240" s="1947">
        <f>IF(AP240&gt;0,SUM(AP$109:AP240),BF239+0.001)</f>
        <v>0.13200000000000009</v>
      </c>
      <c r="BG240" s="1947">
        <f>IF(AQ240&gt;0,SUM(AQ$109:AQ240),BG239+0.001)</f>
        <v>4.024000000000008</v>
      </c>
      <c r="BH240" s="1947">
        <f>IF(AR240&gt;0,SUM(AR$109:AR240),BH239+0.001)</f>
        <v>0.13200000000000009</v>
      </c>
      <c r="BI240" s="1947">
        <f>IF(AS240&gt;0,SUM(AS$109:AS240),BI239+0.001)</f>
        <v>2.0239999999999974</v>
      </c>
    </row>
    <row r="241" spans="1:61" ht="23.25" customHeight="1">
      <c r="A241" s="1968" t="str">
        <f>IF(X!CM37=0," ",X!CM37)</f>
        <v xml:space="preserve"> </v>
      </c>
      <c r="B241" s="1972" t="str">
        <f>IF(X!CN37=0," ",X!CN37)</f>
        <v>สิ่งแวดล้อม</v>
      </c>
      <c r="C241" s="1972" t="str">
        <f>IF(X!CO37=0," ",X!CO37)</f>
        <v>ต่อการจัดกิจกรรมการเรียนรู้</v>
      </c>
      <c r="D241" s="1972" t="str">
        <f>IF(X!CP37=0," ",X!CP37)</f>
        <v xml:space="preserve"> </v>
      </c>
      <c r="E241" s="1227" t="str">
        <f>IF(H240=0," ",R240)</f>
        <v>ข้อที่ 6,7,11</v>
      </c>
      <c r="F241" s="703"/>
      <c r="G241" s="1934"/>
      <c r="H241" s="716"/>
      <c r="I241" s="716"/>
      <c r="J241" s="716"/>
      <c r="K241" s="716"/>
      <c r="L241" s="716"/>
      <c r="M241" s="716"/>
      <c r="N241" s="187"/>
      <c r="O241" s="187"/>
      <c r="P241" s="187"/>
      <c r="Q241" s="187"/>
      <c r="R241" s="187"/>
      <c r="S241" s="742" t="str">
        <f>IF(X!CX37=0,0,X!CX37)</f>
        <v>ทั่วไปสวยงามสะดวกต่อการให้บริการการศึกษา</v>
      </c>
      <c r="T241" s="742">
        <f>IF(X!CY37=0,0,X!CY37)</f>
        <v>0</v>
      </c>
      <c r="U241" s="748">
        <v>0</v>
      </c>
      <c r="V241" s="748">
        <f>IF(U241&gt;0,SUM(U$109:U241),0)</f>
        <v>0</v>
      </c>
      <c r="W241" s="748">
        <f>IF(S240&lt;&gt;0,1,0)</f>
        <v>1</v>
      </c>
      <c r="X241" s="750">
        <f>IF(W241&gt;0,SUM(W$109:W241),X240+0.001)</f>
        <v>47</v>
      </c>
      <c r="Y241" s="751">
        <v>0</v>
      </c>
      <c r="Z241" s="751">
        <f>IF(Y241&gt;0,SUM(Y$109:Y241),0)</f>
        <v>0</v>
      </c>
      <c r="AA241" s="751">
        <f>IF(T240&lt;&gt;0,1,0)</f>
        <v>0</v>
      </c>
      <c r="AB241" s="753">
        <f>IF(AA241&gt;0,SUM(AA$109:AA241),AB240+0.001)</f>
        <v>6.0230000000000077</v>
      </c>
      <c r="AU241" s="1947">
        <f>IF(AE241&gt;0,SUM(AE$109:AE241),AU240+0.001)</f>
        <v>7.0280000000000094</v>
      </c>
      <c r="AV241" s="1947">
        <f>IF(AF241&gt;0,SUM(AF$109:AF241),AV240+0.001)</f>
        <v>6.0280000000000094</v>
      </c>
      <c r="AW241" s="1947">
        <f>IF(AG241&gt;0,SUM(AG$109:AG241),AW240+0.001)</f>
        <v>10.027999999999984</v>
      </c>
      <c r="AX241" s="1947">
        <f>IF(AH241&gt;0,SUM(AH$109:AH241),AX240+0.001)</f>
        <v>10.027999999999984</v>
      </c>
      <c r="AY241" s="1947">
        <f>IF(AI241&gt;0,SUM(AI$109:AI241),AY240+0.001)</f>
        <v>11.027999999999984</v>
      </c>
      <c r="AZ241" s="1947">
        <f>IF(AJ241&gt;0,SUM(AJ$109:AJ241),AZ240+0.001)</f>
        <v>8.0009999999999994</v>
      </c>
      <c r="BA241" s="1947">
        <f>IF(AK241&gt;0,SUM(AK$109:AK241),BA240+0.001)</f>
        <v>4.0010000000000003</v>
      </c>
      <c r="BB241" s="1947">
        <f>IF(AL241&gt;0,SUM(AL$109:AL241),BB240+0.001)</f>
        <v>3.0309999999999966</v>
      </c>
      <c r="BC241" s="1947">
        <f>IF(AM241&gt;0,SUM(AM$109:AM241),BC240+0.001)</f>
        <v>4.0250000000000083</v>
      </c>
      <c r="BD241" s="1947">
        <f>IF(AN241&gt;0,SUM(AN$109:AN241),BD240+0.001)</f>
        <v>3.0309999999999966</v>
      </c>
      <c r="BE241" s="1947">
        <f>IF(AO241&gt;0,SUM(AO$109:AO241),BE240+0.001)</f>
        <v>2.0009999999999999</v>
      </c>
      <c r="BF241" s="1947">
        <f>IF(AP241&gt;0,SUM(AP$109:AP241),BF240+0.001)</f>
        <v>0.13300000000000009</v>
      </c>
      <c r="BG241" s="1947">
        <f>IF(AQ241&gt;0,SUM(AQ$109:AQ241),BG240+0.001)</f>
        <v>4.0250000000000083</v>
      </c>
      <c r="BH241" s="1947">
        <f>IF(AR241&gt;0,SUM(AR$109:AR241),BH240+0.001)</f>
        <v>0.13300000000000009</v>
      </c>
      <c r="BI241" s="1947">
        <f>IF(AS241&gt;0,SUM(AS$109:AS241),BI240+0.001)</f>
        <v>2.0249999999999972</v>
      </c>
    </row>
    <row r="242" spans="1:61" ht="23.25" customHeight="1">
      <c r="A242" s="1968" t="str">
        <f>IF(X!CM38=0," ",X!CM38)</f>
        <v xml:space="preserve"> </v>
      </c>
      <c r="B242" s="1972" t="str">
        <f>IF(X!CN38=0," ",X!CN38)</f>
        <v xml:space="preserve"> </v>
      </c>
      <c r="C242" s="1972" t="str">
        <f>IF(X!CO38=0," ",X!CO38)</f>
        <v xml:space="preserve"> </v>
      </c>
      <c r="D242" s="1972" t="str">
        <f>IF(X!CP38=0," ",X!CP38)</f>
        <v xml:space="preserve"> </v>
      </c>
      <c r="E242" s="1227" t="s">
        <v>2123</v>
      </c>
      <c r="F242" s="703"/>
      <c r="G242" s="1934"/>
      <c r="H242" s="716"/>
      <c r="I242" s="716"/>
      <c r="J242" s="716"/>
      <c r="K242" s="716"/>
      <c r="L242" s="716"/>
      <c r="M242" s="716"/>
      <c r="N242" s="187"/>
      <c r="O242" s="187"/>
      <c r="P242" s="187"/>
      <c r="Q242" s="187"/>
      <c r="R242" s="187"/>
      <c r="S242" s="742">
        <f>IF(X!CX38=0,0,X!CX38)</f>
        <v>0</v>
      </c>
      <c r="T242" s="742">
        <f>IF(X!CY38=0,0,X!CY38)</f>
        <v>0</v>
      </c>
      <c r="U242" s="748">
        <v>0</v>
      </c>
      <c r="V242" s="748">
        <f>IF(U242&gt;0,SUM(U$109:U242),0)</f>
        <v>0</v>
      </c>
      <c r="W242" s="748">
        <f>IF(S240&lt;&gt;0,1,0)</f>
        <v>1</v>
      </c>
      <c r="X242" s="750">
        <f>IF(W242&gt;0,SUM(W$109:W242),X241+0.001)</f>
        <v>48</v>
      </c>
      <c r="Y242" s="751">
        <v>0</v>
      </c>
      <c r="Z242" s="751">
        <f>IF(Y242&gt;0,SUM(Y$109:Y242),0)</f>
        <v>0</v>
      </c>
      <c r="AA242" s="751">
        <f>IF(T240&lt;&gt;0,1,0)</f>
        <v>0</v>
      </c>
      <c r="AB242" s="753">
        <f>IF(AA242&gt;0,SUM(AA$109:AA242),AB241+0.001)</f>
        <v>6.024000000000008</v>
      </c>
      <c r="AU242" s="1947">
        <f>IF(AE242&gt;0,SUM(AE$109:AE242),AU241+0.001)</f>
        <v>7.0290000000000097</v>
      </c>
      <c r="AV242" s="1947">
        <f>IF(AF242&gt;0,SUM(AF$109:AF242),AV241+0.001)</f>
        <v>6.0290000000000097</v>
      </c>
      <c r="AW242" s="1947">
        <f>IF(AG242&gt;0,SUM(AG$109:AG242),AW241+0.001)</f>
        <v>10.028999999999984</v>
      </c>
      <c r="AX242" s="1947">
        <f>IF(AH242&gt;0,SUM(AH$109:AH242),AX241+0.001)</f>
        <v>10.028999999999984</v>
      </c>
      <c r="AY242" s="1947">
        <f>IF(AI242&gt;0,SUM(AI$109:AI242),AY241+0.001)</f>
        <v>11.028999999999984</v>
      </c>
      <c r="AZ242" s="1947">
        <f>IF(AJ242&gt;0,SUM(AJ$109:AJ242),AZ241+0.001)</f>
        <v>8.0019999999999989</v>
      </c>
      <c r="BA242" s="1947">
        <f>IF(AK242&gt;0,SUM(AK$109:AK242),BA241+0.001)</f>
        <v>4.0020000000000007</v>
      </c>
      <c r="BB242" s="1947">
        <f>IF(AL242&gt;0,SUM(AL$109:AL242),BB241+0.001)</f>
        <v>3.0319999999999965</v>
      </c>
      <c r="BC242" s="1947">
        <f>IF(AM242&gt;0,SUM(AM$109:AM242),BC241+0.001)</f>
        <v>4.0260000000000087</v>
      </c>
      <c r="BD242" s="1947">
        <f>IF(AN242&gt;0,SUM(AN$109:AN242),BD241+0.001)</f>
        <v>3.0319999999999965</v>
      </c>
      <c r="BE242" s="1947">
        <f>IF(AO242&gt;0,SUM(AO$109:AO242),BE241+0.001)</f>
        <v>2.0019999999999998</v>
      </c>
      <c r="BF242" s="1947">
        <f>IF(AP242&gt;0,SUM(AP$109:AP242),BF241+0.001)</f>
        <v>0.13400000000000009</v>
      </c>
      <c r="BG242" s="1947">
        <f>IF(AQ242&gt;0,SUM(AQ$109:AQ242),BG241+0.001)</f>
        <v>4.0260000000000087</v>
      </c>
      <c r="BH242" s="1947">
        <f>IF(AR242&gt;0,SUM(AR$109:AR242),BH241+0.001)</f>
        <v>0.13400000000000009</v>
      </c>
      <c r="BI242" s="1947">
        <f>IF(AS242&gt;0,SUM(AS$109:AS242),BI241+0.001)</f>
        <v>2.0259999999999971</v>
      </c>
    </row>
    <row r="243" spans="1:61" ht="23.25" customHeight="1">
      <c r="A243" s="1968">
        <f>IF(X!CM39=0," ",X!CM39)</f>
        <v>2</v>
      </c>
      <c r="B243" s="1972" t="str">
        <f>IF(X!CN39=0," ",X!CN39)</f>
        <v>โครงการนิเทศภายใน</v>
      </c>
      <c r="C243" s="1972" t="str">
        <f>IF(X!CO39=0," ",X!CO39)</f>
        <v>ติดตามการดำเนินของครูให้มี</v>
      </c>
      <c r="D243" s="1972" t="str">
        <f>IF(X!CP39=0," ",X!CP39)</f>
        <v>ร้อยละ 80</v>
      </c>
      <c r="E243" s="1969" t="str">
        <f>IF(H243=0," ",O243)</f>
        <v>จุดเน้น สพฐ.</v>
      </c>
      <c r="F243" s="703"/>
      <c r="G243" s="1934"/>
      <c r="H243" s="716">
        <f>X!CQ39</f>
        <v>201</v>
      </c>
      <c r="I243" s="716">
        <f>X!CR39</f>
        <v>7</v>
      </c>
      <c r="J243" s="716">
        <f>X!CS39</f>
        <v>8</v>
      </c>
      <c r="K243" s="716">
        <f>X!CT39</f>
        <v>9</v>
      </c>
      <c r="L243" s="716">
        <f>X!CU39</f>
        <v>10</v>
      </c>
      <c r="M243" s="716">
        <f>X!CV39</f>
        <v>11</v>
      </c>
      <c r="N243" s="187">
        <f>INT(H243/10)*10</f>
        <v>200</v>
      </c>
      <c r="O243" s="187" t="str">
        <f>IF(N243=0," ",LOOKUP(N243,H$101:H$105,I$101:I$105))</f>
        <v>จุดเน้น สพฐ.</v>
      </c>
      <c r="P243" s="187" t="str">
        <f>IF(M243&gt;0,I243&amp;","&amp;J243&amp;","&amp;K243&amp;","&amp;L243&amp;","&amp;M243,IF(L243&gt;0,I243&amp;","&amp;J243&amp;","&amp;K243&amp;","&amp;L243,IF(K243&gt;0,I243&amp;","&amp;J243&amp;","&amp;K243,IF(J243&gt;0,I243&amp;","&amp;J243,IF(I243&gt;0,I243," ")))))</f>
        <v>7,8,9,10,11</v>
      </c>
      <c r="Q243" s="187">
        <f>H243-N243</f>
        <v>1</v>
      </c>
      <c r="R243" s="187" t="str">
        <f>IF(N243=0," ",IF(N243=100,"ข้อที่ "&amp;P243,"ข้อที่ "&amp;Q243))</f>
        <v>ข้อที่ 1</v>
      </c>
      <c r="S243" s="742" t="str">
        <f>IF(X!CX39=0,0,X!CX39)</f>
        <v>มีการกำหนดแผนการนิเทศไว้แน่นอนและดำเนินการตามแผน</v>
      </c>
      <c r="T243" s="742">
        <f>IF(X!CY39=0,0,X!CY39)</f>
        <v>0</v>
      </c>
      <c r="U243" s="748">
        <f>IF(W243&gt;0,1,0)</f>
        <v>1</v>
      </c>
      <c r="V243" s="748">
        <f>IF(U243&gt;0,SUM(U$109:U243),0)</f>
        <v>17</v>
      </c>
      <c r="W243" s="748">
        <f>IF(S243&lt;&gt;0,1,0)</f>
        <v>1</v>
      </c>
      <c r="X243" s="750">
        <f>IF(W243&gt;0,SUM(W$109:W243),X242+0.001)</f>
        <v>49</v>
      </c>
      <c r="Y243" s="751">
        <f>IF(AA243&gt;0,1,0)</f>
        <v>0</v>
      </c>
      <c r="Z243" s="751">
        <f>IF(Y243&gt;0,SUM(Y$109:Y243),0)</f>
        <v>0</v>
      </c>
      <c r="AA243" s="751">
        <f>IF(T243&lt;&gt;0,1,0)</f>
        <v>0</v>
      </c>
      <c r="AB243" s="753">
        <f>IF(AA243&gt;0,SUM(AA$109:AA243),AB242+0.001)</f>
        <v>6.0250000000000083</v>
      </c>
      <c r="AD243" s="28" t="str">
        <f>IF(H243=0,0,B243&amp;B244&amp;B245)</f>
        <v xml:space="preserve">โครงการนิเทศภายใน  </v>
      </c>
      <c r="AE243" s="28">
        <f t="shared" ref="AE243:AS243" si="34">IF($H243=0,0,IF(OR($I243=AE$108,OR($J243=AE$108,OR($K243=AE$108,OR($L243=AE$108,$M243=AE$108)))),1,0))</f>
        <v>0</v>
      </c>
      <c r="AF243" s="28">
        <f t="shared" si="34"/>
        <v>0</v>
      </c>
      <c r="AG243" s="28">
        <f t="shared" si="34"/>
        <v>0</v>
      </c>
      <c r="AH243" s="28">
        <f t="shared" si="34"/>
        <v>0</v>
      </c>
      <c r="AI243" s="28">
        <f t="shared" si="34"/>
        <v>0</v>
      </c>
      <c r="AJ243" s="28">
        <f t="shared" si="34"/>
        <v>0</v>
      </c>
      <c r="AK243" s="28">
        <f t="shared" si="34"/>
        <v>1</v>
      </c>
      <c r="AL243" s="28">
        <f t="shared" si="34"/>
        <v>1</v>
      </c>
      <c r="AM243" s="28">
        <f t="shared" si="34"/>
        <v>1</v>
      </c>
      <c r="AN243" s="28">
        <f t="shared" si="34"/>
        <v>1</v>
      </c>
      <c r="AO243" s="28">
        <f t="shared" si="34"/>
        <v>1</v>
      </c>
      <c r="AP243" s="28">
        <f t="shared" si="34"/>
        <v>0</v>
      </c>
      <c r="AQ243" s="28">
        <f t="shared" si="34"/>
        <v>0</v>
      </c>
      <c r="AR243" s="28">
        <f t="shared" si="34"/>
        <v>0</v>
      </c>
      <c r="AS243" s="28">
        <f t="shared" si="34"/>
        <v>0</v>
      </c>
      <c r="AU243" s="1947">
        <f>IF(AE243&gt;0,SUM(AE$109:AE243),AU242+0.001)</f>
        <v>7.03000000000001</v>
      </c>
      <c r="AV243" s="1947">
        <f>IF(AF243&gt;0,SUM(AF$109:AF243),AV242+0.001)</f>
        <v>6.03000000000001</v>
      </c>
      <c r="AW243" s="1947">
        <f>IF(AG243&gt;0,SUM(AG$109:AG243),AW242+0.001)</f>
        <v>10.029999999999983</v>
      </c>
      <c r="AX243" s="1947">
        <f>IF(AH243&gt;0,SUM(AH$109:AH243),AX242+0.001)</f>
        <v>10.029999999999983</v>
      </c>
      <c r="AY243" s="1947">
        <f>IF(AI243&gt;0,SUM(AI$109:AI243),AY242+0.001)</f>
        <v>11.029999999999983</v>
      </c>
      <c r="AZ243" s="1947">
        <f>IF(AJ243&gt;0,SUM(AJ$109:AJ243),AZ242+0.001)</f>
        <v>8.0029999999999983</v>
      </c>
      <c r="BA243" s="1947">
        <f>IF(AK243&gt;0,SUM(AK$109:AK243),BA242+0.001)</f>
        <v>5</v>
      </c>
      <c r="BB243" s="1947">
        <f>IF(AL243&gt;0,SUM(AL$109:AL243),BB242+0.001)</f>
        <v>4</v>
      </c>
      <c r="BC243" s="1947">
        <f>IF(AM243&gt;0,SUM(AM$109:AM243),BC242+0.001)</f>
        <v>5</v>
      </c>
      <c r="BD243" s="1947">
        <f>IF(AN243&gt;0,SUM(AN$109:AN243),BD242+0.001)</f>
        <v>4</v>
      </c>
      <c r="BE243" s="1947">
        <f>IF(AO243&gt;0,SUM(AO$109:AO243),BE242+0.001)</f>
        <v>3</v>
      </c>
      <c r="BF243" s="1947">
        <f>IF(AP243&gt;0,SUM(AP$109:AP243),BF242+0.001)</f>
        <v>0.13500000000000009</v>
      </c>
      <c r="BG243" s="1947">
        <f>IF(AQ243&gt;0,SUM(AQ$109:AQ243),BG242+0.001)</f>
        <v>4.027000000000009</v>
      </c>
      <c r="BH243" s="1947">
        <f>IF(AR243&gt;0,SUM(AR$109:AR243),BH242+0.001)</f>
        <v>0.13500000000000009</v>
      </c>
      <c r="BI243" s="1947">
        <f>IF(AS243&gt;0,SUM(AS$109:AS243),BI242+0.001)</f>
        <v>2.026999999999997</v>
      </c>
    </row>
    <row r="244" spans="1:61" ht="23.25" customHeight="1">
      <c r="A244" s="1968" t="str">
        <f>IF(X!CM40=0," ",X!CM40)</f>
        <v xml:space="preserve"> </v>
      </c>
      <c r="B244" s="1972" t="str">
        <f>IF(X!CN40=0," ",X!CN40)</f>
        <v xml:space="preserve"> </v>
      </c>
      <c r="C244" s="1972" t="str">
        <f>IF(X!CO40=0," ",X!CO40)</f>
        <v>ประสิทธิภาพ</v>
      </c>
      <c r="D244" s="1972" t="str">
        <f>IF(X!CP40=0," ",X!CP40)</f>
        <v xml:space="preserve"> </v>
      </c>
      <c r="E244" s="1227" t="str">
        <f>IF(H243=0," ",R243)</f>
        <v>ข้อที่ 1</v>
      </c>
      <c r="F244" s="703"/>
      <c r="G244" s="1934"/>
      <c r="H244" s="716"/>
      <c r="I244" s="716"/>
      <c r="J244" s="716"/>
      <c r="K244" s="716"/>
      <c r="L244" s="716"/>
      <c r="M244" s="716"/>
      <c r="N244" s="187"/>
      <c r="O244" s="187"/>
      <c r="P244" s="187"/>
      <c r="Q244" s="187"/>
      <c r="R244" s="187"/>
      <c r="S244" s="742" t="str">
        <f>IF(X!CX40=0,0,X!CX40)</f>
        <v>ส่งผลให้การดำเนินงานตามแผนบรรลุเป้าหมาย</v>
      </c>
      <c r="T244" s="742">
        <f>IF(X!CY40=0,0,X!CY40)</f>
        <v>0</v>
      </c>
      <c r="U244" s="748">
        <v>0</v>
      </c>
      <c r="V244" s="748">
        <f>IF(U244&gt;0,SUM(U$109:U244),0)</f>
        <v>0</v>
      </c>
      <c r="W244" s="748">
        <f>IF(S243&lt;&gt;0,1,0)</f>
        <v>1</v>
      </c>
      <c r="X244" s="750">
        <f>IF(W244&gt;0,SUM(W$109:W244),X243+0.001)</f>
        <v>50</v>
      </c>
      <c r="Y244" s="751">
        <v>0</v>
      </c>
      <c r="Z244" s="751">
        <f>IF(Y244&gt;0,SUM(Y$109:Y244),0)</f>
        <v>0</v>
      </c>
      <c r="AA244" s="751">
        <f>IF(T243&lt;&gt;0,1,0)</f>
        <v>0</v>
      </c>
      <c r="AB244" s="753">
        <f>IF(AA244&gt;0,SUM(AA$109:AA244),AB243+0.001)</f>
        <v>6.0260000000000087</v>
      </c>
      <c r="AU244" s="1947">
        <f>IF(AE244&gt;0,SUM(AE$109:AE244),AU243+0.001)</f>
        <v>7.0310000000000104</v>
      </c>
      <c r="AV244" s="1947">
        <f>IF(AF244&gt;0,SUM(AF$109:AF244),AV243+0.001)</f>
        <v>6.0310000000000104</v>
      </c>
      <c r="AW244" s="1947">
        <f>IF(AG244&gt;0,SUM(AG$109:AG244),AW243+0.001)</f>
        <v>10.030999999999983</v>
      </c>
      <c r="AX244" s="1947">
        <f>IF(AH244&gt;0,SUM(AH$109:AH244),AX243+0.001)</f>
        <v>10.030999999999983</v>
      </c>
      <c r="AY244" s="1947">
        <f>IF(AI244&gt;0,SUM(AI$109:AI244),AY243+0.001)</f>
        <v>11.030999999999983</v>
      </c>
      <c r="AZ244" s="1947">
        <f>IF(AJ244&gt;0,SUM(AJ$109:AJ244),AZ243+0.001)</f>
        <v>8.0039999999999978</v>
      </c>
      <c r="BA244" s="1947">
        <f>IF(AK244&gt;0,SUM(AK$109:AK244),BA243+0.001)</f>
        <v>5.0010000000000003</v>
      </c>
      <c r="BB244" s="1947">
        <f>IF(AL244&gt;0,SUM(AL$109:AL244),BB243+0.001)</f>
        <v>4.0010000000000003</v>
      </c>
      <c r="BC244" s="1947">
        <f>IF(AM244&gt;0,SUM(AM$109:AM244),BC243+0.001)</f>
        <v>5.0010000000000003</v>
      </c>
      <c r="BD244" s="1947">
        <f>IF(AN244&gt;0,SUM(AN$109:AN244),BD243+0.001)</f>
        <v>4.0010000000000003</v>
      </c>
      <c r="BE244" s="1947">
        <f>IF(AO244&gt;0,SUM(AO$109:AO244),BE243+0.001)</f>
        <v>3.0009999999999999</v>
      </c>
      <c r="BF244" s="1947">
        <f>IF(AP244&gt;0,SUM(AP$109:AP244),BF243+0.001)</f>
        <v>0.13600000000000009</v>
      </c>
      <c r="BG244" s="1947">
        <f>IF(AQ244&gt;0,SUM(AQ$109:AQ244),BG243+0.001)</f>
        <v>4.0280000000000094</v>
      </c>
      <c r="BH244" s="1947">
        <f>IF(AR244&gt;0,SUM(AR$109:AR244),BH243+0.001)</f>
        <v>0.13600000000000009</v>
      </c>
      <c r="BI244" s="1947">
        <f>IF(AS244&gt;0,SUM(AS$109:AS244),BI243+0.001)</f>
        <v>2.0279999999999969</v>
      </c>
    </row>
    <row r="245" spans="1:61" ht="23.25" customHeight="1">
      <c r="A245" s="1968" t="str">
        <f>IF(X!CM41=0," ",X!CM41)</f>
        <v xml:space="preserve"> </v>
      </c>
      <c r="B245" s="1972" t="str">
        <f>IF(X!CN41=0," ",X!CN41)</f>
        <v xml:space="preserve"> </v>
      </c>
      <c r="C245" s="1972" t="str">
        <f>IF(X!CO41=0," ",X!CO41)</f>
        <v xml:space="preserve"> </v>
      </c>
      <c r="D245" s="1972" t="str">
        <f>IF(X!CP41=0," ",X!CP41)</f>
        <v xml:space="preserve"> </v>
      </c>
      <c r="E245" s="1227" t="s">
        <v>2123</v>
      </c>
      <c r="F245" s="703"/>
      <c r="G245" s="1934"/>
      <c r="H245" s="716"/>
      <c r="I245" s="716"/>
      <c r="J245" s="716"/>
      <c r="K245" s="716"/>
      <c r="L245" s="716"/>
      <c r="M245" s="716"/>
      <c r="N245" s="187"/>
      <c r="O245" s="187"/>
      <c r="P245" s="187"/>
      <c r="Q245" s="187"/>
      <c r="R245" s="187"/>
      <c r="S245" s="742">
        <f>IF(X!CX41=0,0,X!CX41)</f>
        <v>0</v>
      </c>
      <c r="T245" s="742">
        <f>IF(X!CY41=0,0,X!CY41)</f>
        <v>0</v>
      </c>
      <c r="U245" s="748">
        <v>0</v>
      </c>
      <c r="V245" s="748">
        <f>IF(U245&gt;0,SUM(U$109:U245),0)</f>
        <v>0</v>
      </c>
      <c r="W245" s="748">
        <f>IF(S243&lt;&gt;0,1,0)</f>
        <v>1</v>
      </c>
      <c r="X245" s="750">
        <f>IF(W245&gt;0,SUM(W$109:W245),X244+0.001)</f>
        <v>51</v>
      </c>
      <c r="Y245" s="751">
        <v>0</v>
      </c>
      <c r="Z245" s="751">
        <f>IF(Y245&gt;0,SUM(Y$109:Y245),0)</f>
        <v>0</v>
      </c>
      <c r="AA245" s="751">
        <f>IF(T243&lt;&gt;0,1,0)</f>
        <v>0</v>
      </c>
      <c r="AB245" s="753">
        <f>IF(AA245&gt;0,SUM(AA$109:AA245),AB244+0.001)</f>
        <v>6.027000000000009</v>
      </c>
      <c r="AU245" s="1947">
        <f>IF(AE245&gt;0,SUM(AE$109:AE245),AU244+0.001)</f>
        <v>7.0320000000000107</v>
      </c>
      <c r="AV245" s="1947">
        <f>IF(AF245&gt;0,SUM(AF$109:AF245),AV244+0.001)</f>
        <v>6.0320000000000107</v>
      </c>
      <c r="AW245" s="1947">
        <f>IF(AG245&gt;0,SUM(AG$109:AG245),AW244+0.001)</f>
        <v>10.031999999999982</v>
      </c>
      <c r="AX245" s="1947">
        <f>IF(AH245&gt;0,SUM(AH$109:AH245),AX244+0.001)</f>
        <v>10.031999999999982</v>
      </c>
      <c r="AY245" s="1947">
        <f>IF(AI245&gt;0,SUM(AI$109:AI245),AY244+0.001)</f>
        <v>11.031999999999982</v>
      </c>
      <c r="AZ245" s="1947">
        <f>IF(AJ245&gt;0,SUM(AJ$109:AJ245),AZ244+0.001)</f>
        <v>8.0049999999999972</v>
      </c>
      <c r="BA245" s="1947">
        <f>IF(AK245&gt;0,SUM(AK$109:AK245),BA244+0.001)</f>
        <v>5.0020000000000007</v>
      </c>
      <c r="BB245" s="1947">
        <f>IF(AL245&gt;0,SUM(AL$109:AL245),BB244+0.001)</f>
        <v>4.0020000000000007</v>
      </c>
      <c r="BC245" s="1947">
        <f>IF(AM245&gt;0,SUM(AM$109:AM245),BC244+0.001)</f>
        <v>5.0020000000000007</v>
      </c>
      <c r="BD245" s="1947">
        <f>IF(AN245&gt;0,SUM(AN$109:AN245),BD244+0.001)</f>
        <v>4.0020000000000007</v>
      </c>
      <c r="BE245" s="1947">
        <f>IF(AO245&gt;0,SUM(AO$109:AO245),BE244+0.001)</f>
        <v>3.0019999999999998</v>
      </c>
      <c r="BF245" s="1947">
        <f>IF(AP245&gt;0,SUM(AP$109:AP245),BF244+0.001)</f>
        <v>0.13700000000000009</v>
      </c>
      <c r="BG245" s="1947">
        <f>IF(AQ245&gt;0,SUM(AQ$109:AQ245),BG244+0.001)</f>
        <v>4.0290000000000097</v>
      </c>
      <c r="BH245" s="1947">
        <f>IF(AR245&gt;0,SUM(AR$109:AR245),BH244+0.001)</f>
        <v>0.13700000000000009</v>
      </c>
      <c r="BI245" s="1947">
        <f>IF(AS245&gt;0,SUM(AS$109:AS245),BI244+0.001)</f>
        <v>2.0289999999999968</v>
      </c>
    </row>
    <row r="246" spans="1:61" ht="23.25" customHeight="1">
      <c r="A246" s="1968">
        <f>IF(X!CM42=0," ",X!CM42)</f>
        <v>3</v>
      </c>
      <c r="B246" s="1972" t="str">
        <f>IF(X!CN42=0," ",X!CN42)</f>
        <v>โครงการปรับปรุงซ่อมแซม</v>
      </c>
      <c r="C246" s="1972" t="str">
        <f>IF(X!CO42=0," ",X!CO42)</f>
        <v>มีอาคารเรียนที่มั่นคงปลอดภัย</v>
      </c>
      <c r="D246" s="1972" t="str">
        <f>IF(X!CP42=0," ",X!CP42)</f>
        <v>ร้อยละ 80</v>
      </c>
      <c r="E246" s="1969" t="str">
        <f>IF(H246=0," ",O246)</f>
        <v>กลยุทธ์ สพฐ.</v>
      </c>
      <c r="F246" s="703"/>
      <c r="G246" s="1934"/>
      <c r="H246" s="716">
        <f>X!CQ42</f>
        <v>301</v>
      </c>
      <c r="I246" s="716">
        <f>X!CR42</f>
        <v>11</v>
      </c>
      <c r="J246" s="716">
        <f>X!CS42</f>
        <v>12</v>
      </c>
      <c r="K246" s="716">
        <f>X!CT42</f>
        <v>15</v>
      </c>
      <c r="L246" s="716">
        <f>X!CU42</f>
        <v>0</v>
      </c>
      <c r="M246" s="716">
        <f>X!CV42</f>
        <v>0</v>
      </c>
      <c r="N246" s="187">
        <f>INT(H246/10)*10</f>
        <v>300</v>
      </c>
      <c r="O246" s="187" t="str">
        <f>IF(N246=0," ",LOOKUP(N246,H$101:H$105,I$101:I$105))</f>
        <v>กลยุทธ์ สพฐ.</v>
      </c>
      <c r="P246" s="187" t="str">
        <f>IF(M246&gt;0,I246&amp;","&amp;J246&amp;","&amp;K246&amp;","&amp;L246&amp;","&amp;M246,IF(L246&gt;0,I246&amp;","&amp;J246&amp;","&amp;K246&amp;","&amp;L246,IF(K246&gt;0,I246&amp;","&amp;J246&amp;","&amp;K246,IF(J246&gt;0,I246&amp;","&amp;J246,IF(I246&gt;0,I246," ")))))</f>
        <v>11,12,15</v>
      </c>
      <c r="Q246" s="187">
        <f>H246-N246</f>
        <v>1</v>
      </c>
      <c r="R246" s="187" t="str">
        <f>IF(N246=0," ",IF(N246=100,"ข้อที่ "&amp;P246,"ข้อที่ "&amp;Q246))</f>
        <v>ข้อที่ 1</v>
      </c>
      <c r="S246" s="742" t="str">
        <f>IF(X!CX42=0,0,X!CX42)</f>
        <v>ได้รับการจัดสรรงบผระมาณจากหน่วยงานต้นสังกัดบางส่วน</v>
      </c>
      <c r="T246" s="742">
        <f>IF(X!CY42=0,0,X!CY42)</f>
        <v>0</v>
      </c>
      <c r="U246" s="748">
        <f>IF(W246&gt;0,1,0)</f>
        <v>1</v>
      </c>
      <c r="V246" s="748">
        <f>IF(U246&gt;0,SUM(U$109:U246),0)</f>
        <v>18</v>
      </c>
      <c r="W246" s="748">
        <f>IF(S246&lt;&gt;0,1,0)</f>
        <v>1</v>
      </c>
      <c r="X246" s="750">
        <f>IF(W246&gt;0,SUM(W$109:W246),X245+0.001)</f>
        <v>52</v>
      </c>
      <c r="Y246" s="751">
        <f>IF(AA246&gt;0,1,0)</f>
        <v>0</v>
      </c>
      <c r="Z246" s="751">
        <f>IF(Y246&gt;0,SUM(Y$109:Y246),0)</f>
        <v>0</v>
      </c>
      <c r="AA246" s="751">
        <f>IF(T246&lt;&gt;0,1,0)</f>
        <v>0</v>
      </c>
      <c r="AB246" s="753">
        <f>IF(AA246&gt;0,SUM(AA$109:AA246),AB245+0.001)</f>
        <v>6.0280000000000094</v>
      </c>
      <c r="AD246" s="28" t="str">
        <f>IF(H246=0,0,B246&amp;B247&amp;B248)</f>
        <v xml:space="preserve">โครงการปรับปรุงซ่อมแซมอาคารเรียน </v>
      </c>
      <c r="AE246" s="28">
        <f t="shared" ref="AE246:AS246" si="35">IF($H246=0,0,IF(OR($I246=AE$108,OR($J246=AE$108,OR($K246=AE$108,OR($L246=AE$108,$M246=AE$108)))),1,0))</f>
        <v>0</v>
      </c>
      <c r="AF246" s="28">
        <f t="shared" si="35"/>
        <v>0</v>
      </c>
      <c r="AG246" s="28">
        <f t="shared" si="35"/>
        <v>0</v>
      </c>
      <c r="AH246" s="28">
        <f t="shared" si="35"/>
        <v>0</v>
      </c>
      <c r="AI246" s="28">
        <f t="shared" si="35"/>
        <v>0</v>
      </c>
      <c r="AJ246" s="28">
        <f t="shared" si="35"/>
        <v>0</v>
      </c>
      <c r="AK246" s="28">
        <f t="shared" si="35"/>
        <v>0</v>
      </c>
      <c r="AL246" s="28">
        <f t="shared" si="35"/>
        <v>0</v>
      </c>
      <c r="AM246" s="28">
        <f t="shared" si="35"/>
        <v>0</v>
      </c>
      <c r="AN246" s="28">
        <f t="shared" si="35"/>
        <v>0</v>
      </c>
      <c r="AO246" s="28">
        <f t="shared" si="35"/>
        <v>1</v>
      </c>
      <c r="AP246" s="28">
        <f t="shared" si="35"/>
        <v>1</v>
      </c>
      <c r="AQ246" s="28">
        <f t="shared" si="35"/>
        <v>0</v>
      </c>
      <c r="AR246" s="28">
        <f t="shared" si="35"/>
        <v>0</v>
      </c>
      <c r="AS246" s="28">
        <f t="shared" si="35"/>
        <v>1</v>
      </c>
      <c r="AU246" s="1947">
        <f>IF(AE246&gt;0,SUM(AE$109:AE246),AU245+0.001)</f>
        <v>7.033000000000011</v>
      </c>
      <c r="AV246" s="1947">
        <f>IF(AF246&gt;0,SUM(AF$109:AF246),AV245+0.001)</f>
        <v>6.033000000000011</v>
      </c>
      <c r="AW246" s="1947">
        <f>IF(AG246&gt;0,SUM(AG$109:AG246),AW245+0.001)</f>
        <v>10.032999999999982</v>
      </c>
      <c r="AX246" s="1947">
        <f>IF(AH246&gt;0,SUM(AH$109:AH246),AX245+0.001)</f>
        <v>10.032999999999982</v>
      </c>
      <c r="AY246" s="1947">
        <f>IF(AI246&gt;0,SUM(AI$109:AI246),AY245+0.001)</f>
        <v>11.032999999999982</v>
      </c>
      <c r="AZ246" s="1947">
        <f>IF(AJ246&gt;0,SUM(AJ$109:AJ246),AZ245+0.001)</f>
        <v>8.0059999999999967</v>
      </c>
      <c r="BA246" s="1947">
        <f>IF(AK246&gt;0,SUM(AK$109:AK246),BA245+0.001)</f>
        <v>5.003000000000001</v>
      </c>
      <c r="BB246" s="1947">
        <f>IF(AL246&gt;0,SUM(AL$109:AL246),BB245+0.001)</f>
        <v>4.003000000000001</v>
      </c>
      <c r="BC246" s="1947">
        <f>IF(AM246&gt;0,SUM(AM$109:AM246),BC245+0.001)</f>
        <v>5.003000000000001</v>
      </c>
      <c r="BD246" s="1947">
        <f>IF(AN246&gt;0,SUM(AN$109:AN246),BD245+0.001)</f>
        <v>4.003000000000001</v>
      </c>
      <c r="BE246" s="1947">
        <f>IF(AO246&gt;0,SUM(AO$109:AO246),BE245+0.001)</f>
        <v>4</v>
      </c>
      <c r="BF246" s="1947">
        <f>IF(AP246&gt;0,SUM(AP$109:AP246),BF245+0.001)</f>
        <v>1</v>
      </c>
      <c r="BG246" s="1947">
        <f>IF(AQ246&gt;0,SUM(AQ$109:AQ246),BG245+0.001)</f>
        <v>4.03000000000001</v>
      </c>
      <c r="BH246" s="1947">
        <f>IF(AR246&gt;0,SUM(AR$109:AR246),BH245+0.001)</f>
        <v>0.13800000000000009</v>
      </c>
      <c r="BI246" s="1947">
        <f>IF(AS246&gt;0,SUM(AS$109:AS246),BI245+0.001)</f>
        <v>3</v>
      </c>
    </row>
    <row r="247" spans="1:61" ht="23.25" customHeight="1">
      <c r="A247" s="1968" t="str">
        <f>IF(X!CM43=0," ",X!CM43)</f>
        <v xml:space="preserve"> </v>
      </c>
      <c r="B247" s="1972" t="str">
        <f>IF(X!CN43=0," ",X!CN43)</f>
        <v>อาคารเรียน</v>
      </c>
      <c r="C247" s="1972" t="str">
        <f>IF(X!CO43=0," ",X!CO43)</f>
        <v xml:space="preserve"> </v>
      </c>
      <c r="D247" s="1972" t="str">
        <f>IF(X!CP43=0," ",X!CP43)</f>
        <v xml:space="preserve"> </v>
      </c>
      <c r="E247" s="1227" t="str">
        <f>IF(H246=0," ",R246)</f>
        <v>ข้อที่ 1</v>
      </c>
      <c r="F247" s="703"/>
      <c r="G247" s="1934"/>
      <c r="H247" s="716"/>
      <c r="I247" s="716"/>
      <c r="J247" s="716"/>
      <c r="K247" s="716"/>
      <c r="L247" s="716"/>
      <c r="M247" s="716"/>
      <c r="N247" s="187"/>
      <c r="O247" s="187"/>
      <c r="P247" s="187"/>
      <c r="Q247" s="187"/>
      <c r="R247" s="187"/>
      <c r="S247" s="742" t="str">
        <f>IF(X!CX43=0,0,X!CX43)</f>
        <v>ในการปรับปรุงอาคารเรียน</v>
      </c>
      <c r="T247" s="742">
        <f>IF(X!CY43=0,0,X!CY43)</f>
        <v>0</v>
      </c>
      <c r="U247" s="748">
        <v>0</v>
      </c>
      <c r="V247" s="748">
        <f>IF(U247&gt;0,SUM(U$109:U247),0)</f>
        <v>0</v>
      </c>
      <c r="W247" s="748">
        <f>IF(S246&lt;&gt;0,1,0)</f>
        <v>1</v>
      </c>
      <c r="X247" s="750">
        <f>IF(W247&gt;0,SUM(W$109:W247),X246+0.001)</f>
        <v>53</v>
      </c>
      <c r="Y247" s="751">
        <v>0</v>
      </c>
      <c r="Z247" s="751">
        <f>IF(Y247&gt;0,SUM(Y$109:Y247),0)</f>
        <v>0</v>
      </c>
      <c r="AA247" s="751">
        <f>IF(T246&lt;&gt;0,1,0)</f>
        <v>0</v>
      </c>
      <c r="AB247" s="753">
        <f>IF(AA247&gt;0,SUM(AA$109:AA247),AB246+0.001)</f>
        <v>6.0290000000000097</v>
      </c>
      <c r="AU247" s="1947">
        <f>IF(AE247&gt;0,SUM(AE$109:AE247),AU246+0.001)</f>
        <v>7.0340000000000114</v>
      </c>
      <c r="AV247" s="1947">
        <f>IF(AF247&gt;0,SUM(AF$109:AF247),AV246+0.001)</f>
        <v>6.0340000000000114</v>
      </c>
      <c r="AW247" s="1947">
        <f>IF(AG247&gt;0,SUM(AG$109:AG247),AW246+0.001)</f>
        <v>10.033999999999981</v>
      </c>
      <c r="AX247" s="1947">
        <f>IF(AH247&gt;0,SUM(AH$109:AH247),AX246+0.001)</f>
        <v>10.033999999999981</v>
      </c>
      <c r="AY247" s="1947">
        <f>IF(AI247&gt;0,SUM(AI$109:AI247),AY246+0.001)</f>
        <v>11.033999999999981</v>
      </c>
      <c r="AZ247" s="1947">
        <f>IF(AJ247&gt;0,SUM(AJ$109:AJ247),AZ246+0.001)</f>
        <v>8.0069999999999961</v>
      </c>
      <c r="BA247" s="1947">
        <f>IF(AK247&gt;0,SUM(AK$109:AK247),BA246+0.001)</f>
        <v>5.0040000000000013</v>
      </c>
      <c r="BB247" s="1947">
        <f>IF(AL247&gt;0,SUM(AL$109:AL247),BB246+0.001)</f>
        <v>4.0040000000000013</v>
      </c>
      <c r="BC247" s="1947">
        <f>IF(AM247&gt;0,SUM(AM$109:AM247),BC246+0.001)</f>
        <v>5.0040000000000013</v>
      </c>
      <c r="BD247" s="1947">
        <f>IF(AN247&gt;0,SUM(AN$109:AN247),BD246+0.001)</f>
        <v>4.0040000000000013</v>
      </c>
      <c r="BE247" s="1947">
        <f>IF(AO247&gt;0,SUM(AO$109:AO247),BE246+0.001)</f>
        <v>4.0010000000000003</v>
      </c>
      <c r="BF247" s="1947">
        <f>IF(AP247&gt;0,SUM(AP$109:AP247),BF246+0.001)</f>
        <v>1.0009999999999999</v>
      </c>
      <c r="BG247" s="1947">
        <f>IF(AQ247&gt;0,SUM(AQ$109:AQ247),BG246+0.001)</f>
        <v>4.0310000000000104</v>
      </c>
      <c r="BH247" s="1947">
        <f>IF(AR247&gt;0,SUM(AR$109:AR247),BH246+0.001)</f>
        <v>0.1390000000000001</v>
      </c>
      <c r="BI247" s="1947">
        <f>IF(AS247&gt;0,SUM(AS$109:AS247),BI246+0.001)</f>
        <v>3.0009999999999999</v>
      </c>
    </row>
    <row r="248" spans="1:61" ht="23.25" customHeight="1">
      <c r="A248" s="1968" t="str">
        <f>IF(X!CM44=0," ",X!CM44)</f>
        <v xml:space="preserve"> </v>
      </c>
      <c r="B248" s="1972" t="str">
        <f>IF(X!CN44=0," ",X!CN44)</f>
        <v xml:space="preserve"> </v>
      </c>
      <c r="C248" s="1972" t="str">
        <f>IF(X!CO44=0," ",X!CO44)</f>
        <v xml:space="preserve"> </v>
      </c>
      <c r="D248" s="1972" t="str">
        <f>IF(X!CP44=0," ",X!CP44)</f>
        <v xml:space="preserve"> </v>
      </c>
      <c r="E248" s="1227" t="s">
        <v>2123</v>
      </c>
      <c r="F248" s="703"/>
      <c r="G248" s="1934"/>
      <c r="H248" s="716"/>
      <c r="I248" s="716"/>
      <c r="J248" s="716"/>
      <c r="K248" s="716"/>
      <c r="L248" s="716"/>
      <c r="M248" s="716"/>
      <c r="N248" s="187"/>
      <c r="O248" s="187"/>
      <c r="P248" s="187"/>
      <c r="Q248" s="187"/>
      <c r="R248" s="187"/>
      <c r="S248" s="742">
        <f>IF(X!CX44=0,0,X!CX44)</f>
        <v>0</v>
      </c>
      <c r="T248" s="742">
        <f>IF(X!CY44=0,0,X!CY44)</f>
        <v>0</v>
      </c>
      <c r="U248" s="748">
        <v>0</v>
      </c>
      <c r="V248" s="748">
        <f>IF(U248&gt;0,SUM(U$109:U248),0)</f>
        <v>0</v>
      </c>
      <c r="W248" s="748">
        <f>IF(S246&lt;&gt;0,1,0)</f>
        <v>1</v>
      </c>
      <c r="X248" s="750">
        <f>IF(W248&gt;0,SUM(W$109:W248),X247+0.001)</f>
        <v>54</v>
      </c>
      <c r="Y248" s="751">
        <v>0</v>
      </c>
      <c r="Z248" s="751">
        <f>IF(Y248&gt;0,SUM(Y$109:Y248),0)</f>
        <v>0</v>
      </c>
      <c r="AA248" s="751">
        <f>IF(T246&lt;&gt;0,1,0)</f>
        <v>0</v>
      </c>
      <c r="AB248" s="753">
        <f>IF(AA248&gt;0,SUM(AA$109:AA248),AB247+0.001)</f>
        <v>6.03000000000001</v>
      </c>
      <c r="AU248" s="1947">
        <f>IF(AE248&gt;0,SUM(AE$109:AE248),AU247+0.001)</f>
        <v>7.0350000000000117</v>
      </c>
      <c r="AV248" s="1947">
        <f>IF(AF248&gt;0,SUM(AF$109:AF248),AV247+0.001)</f>
        <v>6.0350000000000117</v>
      </c>
      <c r="AW248" s="1947">
        <f>IF(AG248&gt;0,SUM(AG$109:AG248),AW247+0.001)</f>
        <v>10.034999999999981</v>
      </c>
      <c r="AX248" s="1947">
        <f>IF(AH248&gt;0,SUM(AH$109:AH248),AX247+0.001)</f>
        <v>10.034999999999981</v>
      </c>
      <c r="AY248" s="1947">
        <f>IF(AI248&gt;0,SUM(AI$109:AI248),AY247+0.001)</f>
        <v>11.034999999999981</v>
      </c>
      <c r="AZ248" s="1947">
        <f>IF(AJ248&gt;0,SUM(AJ$109:AJ248),AZ247+0.001)</f>
        <v>8.0079999999999956</v>
      </c>
      <c r="BA248" s="1947">
        <f>IF(AK248&gt;0,SUM(AK$109:AK248),BA247+0.001)</f>
        <v>5.0050000000000017</v>
      </c>
      <c r="BB248" s="1947">
        <f>IF(AL248&gt;0,SUM(AL$109:AL248),BB247+0.001)</f>
        <v>4.0050000000000017</v>
      </c>
      <c r="BC248" s="1947">
        <f>IF(AM248&gt;0,SUM(AM$109:AM248),BC247+0.001)</f>
        <v>5.0050000000000017</v>
      </c>
      <c r="BD248" s="1947">
        <f>IF(AN248&gt;0,SUM(AN$109:AN248),BD247+0.001)</f>
        <v>4.0050000000000017</v>
      </c>
      <c r="BE248" s="1947">
        <f>IF(AO248&gt;0,SUM(AO$109:AO248),BE247+0.001)</f>
        <v>4.0020000000000007</v>
      </c>
      <c r="BF248" s="1947">
        <f>IF(AP248&gt;0,SUM(AP$109:AP248),BF247+0.001)</f>
        <v>1.0019999999999998</v>
      </c>
      <c r="BG248" s="1947">
        <f>IF(AQ248&gt;0,SUM(AQ$109:AQ248),BG247+0.001)</f>
        <v>4.0320000000000107</v>
      </c>
      <c r="BH248" s="1947">
        <f>IF(AR248&gt;0,SUM(AR$109:AR248),BH247+0.001)</f>
        <v>0.1400000000000001</v>
      </c>
      <c r="BI248" s="1947">
        <f>IF(AS248&gt;0,SUM(AS$109:AS248),BI247+0.001)</f>
        <v>3.0019999999999998</v>
      </c>
    </row>
    <row r="249" spans="1:61" ht="23.25" customHeight="1">
      <c r="A249" s="1968">
        <f>IF(X!CM45=0," ",X!CM45)</f>
        <v>4</v>
      </c>
      <c r="B249" s="1972" t="str">
        <f>IF(X!CN45=0," ",X!CN45)</f>
        <v>โครงการห้องเรียนสุขสันต์</v>
      </c>
      <c r="C249" s="1972" t="str">
        <f>IF(X!CO45=0," ",X!CO45)</f>
        <v>สร้างแหล่งเรียนรู้ในห้องเรียน</v>
      </c>
      <c r="D249" s="1972" t="str">
        <f>IF(X!CP45=0," ",X!CP45)</f>
        <v>ร้อยละ 80</v>
      </c>
      <c r="E249" s="1969" t="str">
        <f>IF(H249=0," ",O249)</f>
        <v>มฐ.</v>
      </c>
      <c r="F249" s="703"/>
      <c r="G249" s="1934"/>
      <c r="H249" s="716">
        <f>X!CQ45</f>
        <v>100</v>
      </c>
      <c r="I249" s="716">
        <f>X!CR45</f>
        <v>1</v>
      </c>
      <c r="J249" s="716">
        <f>X!CS45</f>
        <v>6</v>
      </c>
      <c r="K249" s="716">
        <f>X!CT45</f>
        <v>14</v>
      </c>
      <c r="L249" s="716">
        <f>X!CU45</f>
        <v>0</v>
      </c>
      <c r="M249" s="716">
        <f>X!CV45</f>
        <v>0</v>
      </c>
      <c r="N249" s="187">
        <f>INT(H249/10)*10</f>
        <v>100</v>
      </c>
      <c r="O249" s="187" t="str">
        <f>IF(N249=0," ",LOOKUP(N249,H$101:H$105,I$101:I$105))</f>
        <v>มฐ.</v>
      </c>
      <c r="P249" s="187" t="str">
        <f>IF(M249&gt;0,I249&amp;","&amp;J249&amp;","&amp;K249&amp;","&amp;L249&amp;","&amp;M249,IF(L249&gt;0,I249&amp;","&amp;J249&amp;","&amp;K249&amp;","&amp;L249,IF(K249&gt;0,I249&amp;","&amp;J249&amp;","&amp;K249,IF(J249&gt;0,I249&amp;","&amp;J249,IF(I249&gt;0,I249," ")))))</f>
        <v>1,6,14</v>
      </c>
      <c r="Q249" s="187">
        <f>H249-N249</f>
        <v>0</v>
      </c>
      <c r="R249" s="187" t="str">
        <f>IF(N249=0," ",IF(N249=100,"ข้อที่ "&amp;P249,"ข้อที่ "&amp;Q249))</f>
        <v>ข้อที่ 1,6,14</v>
      </c>
      <c r="S249" s="742" t="str">
        <f>IF(X!CX45=0,0,X!CX45)</f>
        <v>ครูประจำห้องกลุ่มสาระการเรียนรู้ได้งบประมาณในการตกแต่ง</v>
      </c>
      <c r="T249" s="742">
        <f>IF(X!CY45=0,0,X!CY45)</f>
        <v>0</v>
      </c>
      <c r="U249" s="748">
        <f>IF(W249&gt;0,1,0)</f>
        <v>1</v>
      </c>
      <c r="V249" s="748">
        <f>IF(U249&gt;0,SUM(U$109:U249),0)</f>
        <v>19</v>
      </c>
      <c r="W249" s="748">
        <f>IF(S249&lt;&gt;0,1,0)</f>
        <v>1</v>
      </c>
      <c r="X249" s="750">
        <f>IF(W249&gt;0,SUM(W$109:W249),X248+0.001)</f>
        <v>55</v>
      </c>
      <c r="Y249" s="751">
        <f>IF(AA249&gt;0,1,0)</f>
        <v>0</v>
      </c>
      <c r="Z249" s="751">
        <f>IF(Y249&gt;0,SUM(Y$109:Y249),0)</f>
        <v>0</v>
      </c>
      <c r="AA249" s="751">
        <f>IF(T249&lt;&gt;0,1,0)</f>
        <v>0</v>
      </c>
      <c r="AB249" s="753">
        <f>IF(AA249&gt;0,SUM(AA$109:AA249),AB248+0.001)</f>
        <v>6.0310000000000104</v>
      </c>
      <c r="AD249" s="28" t="str">
        <f>IF(H249=0,0,B249&amp;B250&amp;B251)</f>
        <v xml:space="preserve">โครงการห้องเรียนสุขสันต์  </v>
      </c>
      <c r="AE249" s="28">
        <f t="shared" ref="AE249:AS249" si="36">IF($H249=0,0,IF(OR($I249=AE$108,OR($J249=AE$108,OR($K249=AE$108,OR($L249=AE$108,$M249=AE$108)))),1,0))</f>
        <v>1</v>
      </c>
      <c r="AF249" s="28">
        <f t="shared" si="36"/>
        <v>0</v>
      </c>
      <c r="AG249" s="28">
        <f t="shared" si="36"/>
        <v>0</v>
      </c>
      <c r="AH249" s="28">
        <f t="shared" si="36"/>
        <v>0</v>
      </c>
      <c r="AI249" s="28">
        <f t="shared" si="36"/>
        <v>0</v>
      </c>
      <c r="AJ249" s="28">
        <f t="shared" si="36"/>
        <v>1</v>
      </c>
      <c r="AK249" s="28">
        <f t="shared" si="36"/>
        <v>0</v>
      </c>
      <c r="AL249" s="28">
        <f t="shared" si="36"/>
        <v>0</v>
      </c>
      <c r="AM249" s="28">
        <f t="shared" si="36"/>
        <v>0</v>
      </c>
      <c r="AN249" s="28">
        <f t="shared" si="36"/>
        <v>0</v>
      </c>
      <c r="AO249" s="28">
        <f t="shared" si="36"/>
        <v>0</v>
      </c>
      <c r="AP249" s="28">
        <f t="shared" si="36"/>
        <v>0</v>
      </c>
      <c r="AQ249" s="28">
        <f t="shared" si="36"/>
        <v>0</v>
      </c>
      <c r="AR249" s="28">
        <f t="shared" si="36"/>
        <v>1</v>
      </c>
      <c r="AS249" s="28">
        <f t="shared" si="36"/>
        <v>0</v>
      </c>
      <c r="AU249" s="1947">
        <f>IF(AE249&gt;0,SUM(AE$109:AE249),AU248+0.001)</f>
        <v>8</v>
      </c>
      <c r="AV249" s="1947">
        <f>IF(AF249&gt;0,SUM(AF$109:AF249),AV248+0.001)</f>
        <v>6.036000000000012</v>
      </c>
      <c r="AW249" s="1947">
        <f>IF(AG249&gt;0,SUM(AG$109:AG249),AW248+0.001)</f>
        <v>10.03599999999998</v>
      </c>
      <c r="AX249" s="1947">
        <f>IF(AH249&gt;0,SUM(AH$109:AH249),AX248+0.001)</f>
        <v>10.03599999999998</v>
      </c>
      <c r="AY249" s="1947">
        <f>IF(AI249&gt;0,SUM(AI$109:AI249),AY248+0.001)</f>
        <v>11.03599999999998</v>
      </c>
      <c r="AZ249" s="1947">
        <f>IF(AJ249&gt;0,SUM(AJ$109:AJ249),AZ248+0.001)</f>
        <v>9</v>
      </c>
      <c r="BA249" s="1947">
        <f>IF(AK249&gt;0,SUM(AK$109:AK249),BA248+0.001)</f>
        <v>5.006000000000002</v>
      </c>
      <c r="BB249" s="1947">
        <f>IF(AL249&gt;0,SUM(AL$109:AL249),BB248+0.001)</f>
        <v>4.006000000000002</v>
      </c>
      <c r="BC249" s="1947">
        <f>IF(AM249&gt;0,SUM(AM$109:AM249),BC248+0.001)</f>
        <v>5.006000000000002</v>
      </c>
      <c r="BD249" s="1947">
        <f>IF(AN249&gt;0,SUM(AN$109:AN249),BD248+0.001)</f>
        <v>4.006000000000002</v>
      </c>
      <c r="BE249" s="1947">
        <f>IF(AO249&gt;0,SUM(AO$109:AO249),BE248+0.001)</f>
        <v>4.003000000000001</v>
      </c>
      <c r="BF249" s="1947">
        <f>IF(AP249&gt;0,SUM(AP$109:AP249),BF248+0.001)</f>
        <v>1.0029999999999997</v>
      </c>
      <c r="BG249" s="1947">
        <f>IF(AQ249&gt;0,SUM(AQ$109:AQ249),BG248+0.001)</f>
        <v>4.033000000000011</v>
      </c>
      <c r="BH249" s="1947">
        <f>IF(AR249&gt;0,SUM(AR$109:AR249),BH248+0.001)</f>
        <v>1</v>
      </c>
      <c r="BI249" s="1947">
        <f>IF(AS249&gt;0,SUM(AS$109:AS249),BI248+0.001)</f>
        <v>3.0029999999999997</v>
      </c>
    </row>
    <row r="250" spans="1:61" ht="23.25" customHeight="1">
      <c r="A250" s="1968" t="str">
        <f>IF(X!CM46=0," ",X!CM46)</f>
        <v xml:space="preserve"> </v>
      </c>
      <c r="B250" s="1972" t="str">
        <f>IF(X!CN46=0," ",X!CN46)</f>
        <v xml:space="preserve"> </v>
      </c>
      <c r="C250" s="1972" t="str">
        <f>IF(X!CO46=0," ",X!CO46)</f>
        <v xml:space="preserve"> </v>
      </c>
      <c r="D250" s="1972" t="str">
        <f>IF(X!CP46=0," ",X!CP46)</f>
        <v xml:space="preserve"> </v>
      </c>
      <c r="E250" s="1227" t="str">
        <f>IF(H249=0," ",R249)</f>
        <v>ข้อที่ 1,6,14</v>
      </c>
      <c r="F250" s="703"/>
      <c r="G250" s="1934"/>
      <c r="H250" s="716"/>
      <c r="I250" s="716"/>
      <c r="J250" s="716"/>
      <c r="K250" s="716"/>
      <c r="L250" s="716"/>
      <c r="M250" s="716"/>
      <c r="N250" s="187"/>
      <c r="O250" s="187"/>
      <c r="P250" s="187"/>
      <c r="Q250" s="187"/>
      <c r="R250" s="187"/>
      <c r="S250" s="742" t="str">
        <f>IF(X!CX46=0,0,X!CX46)</f>
        <v>ห้องเรียนให้สวยงามและมีอุปกรณ์ต่อการจัดการเรียนรู้</v>
      </c>
      <c r="T250" s="742">
        <f>IF(X!CY46=0,0,X!CY46)</f>
        <v>0</v>
      </c>
      <c r="U250" s="748">
        <v>0</v>
      </c>
      <c r="V250" s="748">
        <f>IF(U250&gt;0,SUM(U$109:U250),0)</f>
        <v>0</v>
      </c>
      <c r="W250" s="748">
        <f>IF(S249&lt;&gt;0,1,0)</f>
        <v>1</v>
      </c>
      <c r="X250" s="750">
        <f>IF(W250&gt;0,SUM(W$109:W250),X249+0.001)</f>
        <v>56</v>
      </c>
      <c r="Y250" s="751">
        <v>0</v>
      </c>
      <c r="Z250" s="751">
        <f>IF(Y250&gt;0,SUM(Y$109:Y250),0)</f>
        <v>0</v>
      </c>
      <c r="AA250" s="751">
        <f>IF(T249&lt;&gt;0,1,0)</f>
        <v>0</v>
      </c>
      <c r="AB250" s="753">
        <f>IF(AA250&gt;0,SUM(AA$109:AA250),AB249+0.001)</f>
        <v>6.0320000000000107</v>
      </c>
      <c r="AU250" s="1947">
        <f>IF(AE250&gt;0,SUM(AE$109:AE250),AU249+0.001)</f>
        <v>8.0009999999999994</v>
      </c>
      <c r="AV250" s="1947">
        <f>IF(AF250&gt;0,SUM(AF$109:AF250),AV249+0.001)</f>
        <v>6.0370000000000124</v>
      </c>
      <c r="AW250" s="1947">
        <f>IF(AG250&gt;0,SUM(AG$109:AG250),AW249+0.001)</f>
        <v>10.036999999999979</v>
      </c>
      <c r="AX250" s="1947">
        <f>IF(AH250&gt;0,SUM(AH$109:AH250),AX249+0.001)</f>
        <v>10.036999999999979</v>
      </c>
      <c r="AY250" s="1947">
        <f>IF(AI250&gt;0,SUM(AI$109:AI250),AY249+0.001)</f>
        <v>11.036999999999979</v>
      </c>
      <c r="AZ250" s="1947">
        <f>IF(AJ250&gt;0,SUM(AJ$109:AJ250),AZ249+0.001)</f>
        <v>9.0009999999999994</v>
      </c>
      <c r="BA250" s="1947">
        <f>IF(AK250&gt;0,SUM(AK$109:AK250),BA249+0.001)</f>
        <v>5.0070000000000023</v>
      </c>
      <c r="BB250" s="1947">
        <f>IF(AL250&gt;0,SUM(AL$109:AL250),BB249+0.001)</f>
        <v>4.0070000000000023</v>
      </c>
      <c r="BC250" s="1947">
        <f>IF(AM250&gt;0,SUM(AM$109:AM250),BC249+0.001)</f>
        <v>5.0070000000000023</v>
      </c>
      <c r="BD250" s="1947">
        <f>IF(AN250&gt;0,SUM(AN$109:AN250),BD249+0.001)</f>
        <v>4.0070000000000023</v>
      </c>
      <c r="BE250" s="1947">
        <f>IF(AO250&gt;0,SUM(AO$109:AO250),BE249+0.001)</f>
        <v>4.0040000000000013</v>
      </c>
      <c r="BF250" s="1947">
        <f>IF(AP250&gt;0,SUM(AP$109:AP250),BF249+0.001)</f>
        <v>1.0039999999999996</v>
      </c>
      <c r="BG250" s="1947">
        <f>IF(AQ250&gt;0,SUM(AQ$109:AQ250),BG249+0.001)</f>
        <v>4.0340000000000114</v>
      </c>
      <c r="BH250" s="1947">
        <f>IF(AR250&gt;0,SUM(AR$109:AR250),BH249+0.001)</f>
        <v>1.0009999999999999</v>
      </c>
      <c r="BI250" s="1947">
        <f>IF(AS250&gt;0,SUM(AS$109:AS250),BI249+0.001)</f>
        <v>3.0039999999999996</v>
      </c>
    </row>
    <row r="251" spans="1:61" ht="23.25" customHeight="1">
      <c r="A251" s="1968" t="str">
        <f>IF(X!CM47=0," ",X!CM47)</f>
        <v xml:space="preserve"> </v>
      </c>
      <c r="B251" s="1972" t="str">
        <f>IF(X!CN47=0," ",X!CN47)</f>
        <v xml:space="preserve"> </v>
      </c>
      <c r="C251" s="1972" t="str">
        <f>IF(X!CO47=0," ",X!CO47)</f>
        <v xml:space="preserve"> </v>
      </c>
      <c r="D251" s="1972" t="str">
        <f>IF(X!CP47=0," ",X!CP47)</f>
        <v xml:space="preserve"> </v>
      </c>
      <c r="E251" s="1227" t="s">
        <v>2123</v>
      </c>
      <c r="F251" s="703"/>
      <c r="G251" s="1934"/>
      <c r="H251" s="716"/>
      <c r="I251" s="716"/>
      <c r="J251" s="716"/>
      <c r="K251" s="716"/>
      <c r="L251" s="716"/>
      <c r="M251" s="716"/>
      <c r="N251" s="187"/>
      <c r="O251" s="187"/>
      <c r="P251" s="187"/>
      <c r="Q251" s="187"/>
      <c r="R251" s="187"/>
      <c r="S251" s="742">
        <f>IF(X!CX47=0,0,X!CX47)</f>
        <v>0</v>
      </c>
      <c r="T251" s="742">
        <f>IF(X!CY47=0,0,X!CY47)</f>
        <v>0</v>
      </c>
      <c r="U251" s="748">
        <v>0</v>
      </c>
      <c r="V251" s="748">
        <f>IF(U251&gt;0,SUM(U$109:U251),0)</f>
        <v>0</v>
      </c>
      <c r="W251" s="748">
        <f>IF(S249&lt;&gt;0,1,0)</f>
        <v>1</v>
      </c>
      <c r="X251" s="750">
        <f>IF(W251&gt;0,SUM(W$109:W251),X250+0.001)</f>
        <v>57</v>
      </c>
      <c r="Y251" s="751">
        <v>0</v>
      </c>
      <c r="Z251" s="751">
        <f>IF(Y251&gt;0,SUM(Y$109:Y251),0)</f>
        <v>0</v>
      </c>
      <c r="AA251" s="751">
        <f>IF(T249&lt;&gt;0,1,0)</f>
        <v>0</v>
      </c>
      <c r="AB251" s="753">
        <f>IF(AA251&gt;0,SUM(AA$109:AA251),AB250+0.001)</f>
        <v>6.033000000000011</v>
      </c>
      <c r="AU251" s="1947">
        <f>IF(AE251&gt;0,SUM(AE$109:AE251),AU250+0.001)</f>
        <v>8.0019999999999989</v>
      </c>
      <c r="AV251" s="1947">
        <f>IF(AF251&gt;0,SUM(AF$109:AF251),AV250+0.001)</f>
        <v>6.0380000000000127</v>
      </c>
      <c r="AW251" s="1947">
        <f>IF(AG251&gt;0,SUM(AG$109:AG251),AW250+0.001)</f>
        <v>10.037999999999979</v>
      </c>
      <c r="AX251" s="1947">
        <f>IF(AH251&gt;0,SUM(AH$109:AH251),AX250+0.001)</f>
        <v>10.037999999999979</v>
      </c>
      <c r="AY251" s="1947">
        <f>IF(AI251&gt;0,SUM(AI$109:AI251),AY250+0.001)</f>
        <v>11.037999999999979</v>
      </c>
      <c r="AZ251" s="1947">
        <f>IF(AJ251&gt;0,SUM(AJ$109:AJ251),AZ250+0.001)</f>
        <v>9.0019999999999989</v>
      </c>
      <c r="BA251" s="1947">
        <f>IF(AK251&gt;0,SUM(AK$109:AK251),BA250+0.001)</f>
        <v>5.0080000000000027</v>
      </c>
      <c r="BB251" s="1947">
        <f>IF(AL251&gt;0,SUM(AL$109:AL251),BB250+0.001)</f>
        <v>4.0080000000000027</v>
      </c>
      <c r="BC251" s="1947">
        <f>IF(AM251&gt;0,SUM(AM$109:AM251),BC250+0.001)</f>
        <v>5.0080000000000027</v>
      </c>
      <c r="BD251" s="1947">
        <f>IF(AN251&gt;0,SUM(AN$109:AN251),BD250+0.001)</f>
        <v>4.0080000000000027</v>
      </c>
      <c r="BE251" s="1947">
        <f>IF(AO251&gt;0,SUM(AO$109:AO251),BE250+0.001)</f>
        <v>4.0050000000000017</v>
      </c>
      <c r="BF251" s="1947">
        <f>IF(AP251&gt;0,SUM(AP$109:AP251),BF250+0.001)</f>
        <v>1.0049999999999994</v>
      </c>
      <c r="BG251" s="1947">
        <f>IF(AQ251&gt;0,SUM(AQ$109:AQ251),BG250+0.001)</f>
        <v>4.0350000000000117</v>
      </c>
      <c r="BH251" s="1947">
        <f>IF(AR251&gt;0,SUM(AR$109:AR251),BH250+0.001)</f>
        <v>1.0019999999999998</v>
      </c>
      <c r="BI251" s="1947">
        <f>IF(AS251&gt;0,SUM(AS$109:AS251),BI250+0.001)</f>
        <v>3.0049999999999994</v>
      </c>
    </row>
    <row r="252" spans="1:61" ht="23.25" customHeight="1">
      <c r="A252" s="1968">
        <f>IF(X!CM48=0," ",X!CM48)</f>
        <v>5</v>
      </c>
      <c r="B252" s="1972" t="str">
        <f>IF(X!CN48=0," ",X!CN48)</f>
        <v>โครงการพัฒนาผู้บริหาร</v>
      </c>
      <c r="C252" s="1972" t="str">
        <f>IF(X!CO48=0," ",X!CO48)</f>
        <v>เพื่อพัฒนาผู้บริหารมีความ</v>
      </c>
      <c r="D252" s="1972" t="str">
        <f>IF(X!CP48=0," ",X!CP48)</f>
        <v>ร้อยละ 100</v>
      </c>
      <c r="E252" s="1969" t="str">
        <f>IF(H252=0," ",O252)</f>
        <v>กลยุทธ์ สพฐ.</v>
      </c>
      <c r="F252" s="703"/>
      <c r="G252" s="1934"/>
      <c r="H252" s="716">
        <f>X!CQ48</f>
        <v>301</v>
      </c>
      <c r="I252" s="716">
        <f>X!CR48</f>
        <v>4</v>
      </c>
      <c r="J252" s="716">
        <f>X!CS48</f>
        <v>5</v>
      </c>
      <c r="K252" s="716">
        <f>X!CT48</f>
        <v>6</v>
      </c>
      <c r="L252" s="716">
        <f>X!CU48</f>
        <v>0</v>
      </c>
      <c r="M252" s="716">
        <f>X!CV48</f>
        <v>0</v>
      </c>
      <c r="N252" s="187">
        <f>INT(H252/10)*10</f>
        <v>300</v>
      </c>
      <c r="O252" s="187" t="str">
        <f>IF(N252=0," ",LOOKUP(N252,H$101:H$105,I$101:I$105))</f>
        <v>กลยุทธ์ สพฐ.</v>
      </c>
      <c r="P252" s="187" t="str">
        <f>IF(M252&gt;0,I252&amp;","&amp;J252&amp;","&amp;K252&amp;","&amp;L252&amp;","&amp;M252,IF(L252&gt;0,I252&amp;","&amp;J252&amp;","&amp;K252&amp;","&amp;L252,IF(K252&gt;0,I252&amp;","&amp;J252&amp;","&amp;K252,IF(J252&gt;0,I252&amp;","&amp;J252,IF(I252&gt;0,I252," ")))))</f>
        <v>4,5,6</v>
      </c>
      <c r="Q252" s="187">
        <f>H252-N252</f>
        <v>1</v>
      </c>
      <c r="R252" s="187" t="str">
        <f>IF(N252=0," ",IF(N252=100,"ข้อที่ "&amp;P252,"ข้อที่ "&amp;Q252))</f>
        <v>ข้อที่ 1</v>
      </c>
      <c r="S252" s="742" t="str">
        <f>IF(X!CX48=0,0,X!CX48)</f>
        <v xml:space="preserve"> ผู้บริหารมีวิสัยทัศน์ และเสียสละในการทำงาน</v>
      </c>
      <c r="T252" s="742">
        <f>IF(X!CY48=0,0,X!CY48)</f>
        <v>0</v>
      </c>
      <c r="U252" s="748">
        <f>IF(W252&gt;0,1,0)</f>
        <v>1</v>
      </c>
      <c r="V252" s="748">
        <f>IF(U252&gt;0,SUM(U$109:U252),0)</f>
        <v>20</v>
      </c>
      <c r="W252" s="748">
        <f>IF(S252&lt;&gt;0,1,0)</f>
        <v>1</v>
      </c>
      <c r="X252" s="750">
        <f>IF(W252&gt;0,SUM(W$109:W252),X251+0.001)</f>
        <v>58</v>
      </c>
      <c r="Y252" s="751">
        <f>IF(AA252&gt;0,1,0)</f>
        <v>0</v>
      </c>
      <c r="Z252" s="751">
        <f>IF(Y252&gt;0,SUM(Y$109:Y252),0)</f>
        <v>0</v>
      </c>
      <c r="AA252" s="751">
        <f>IF(T252&lt;&gt;0,1,0)</f>
        <v>0</v>
      </c>
      <c r="AB252" s="753">
        <f>IF(AA252&gt;0,SUM(AA$109:AA252),AB251+0.001)</f>
        <v>6.0340000000000114</v>
      </c>
      <c r="AD252" s="28" t="str">
        <f>IF(H252=0,0,B252&amp;B253&amp;B254)</f>
        <v xml:space="preserve">โครงการพัฒนาผู้บริหาร  </v>
      </c>
      <c r="AE252" s="28">
        <f t="shared" ref="AE252:AS252" si="37">IF($H252=0,0,IF(OR($I252=AE$108,OR($J252=AE$108,OR($K252=AE$108,OR($L252=AE$108,$M252=AE$108)))),1,0))</f>
        <v>0</v>
      </c>
      <c r="AF252" s="28">
        <f t="shared" si="37"/>
        <v>0</v>
      </c>
      <c r="AG252" s="28">
        <f t="shared" si="37"/>
        <v>0</v>
      </c>
      <c r="AH252" s="28">
        <f t="shared" si="37"/>
        <v>1</v>
      </c>
      <c r="AI252" s="28">
        <f t="shared" si="37"/>
        <v>1</v>
      </c>
      <c r="AJ252" s="28">
        <f t="shared" si="37"/>
        <v>1</v>
      </c>
      <c r="AK252" s="28">
        <f t="shared" si="37"/>
        <v>0</v>
      </c>
      <c r="AL252" s="28">
        <f t="shared" si="37"/>
        <v>0</v>
      </c>
      <c r="AM252" s="28">
        <f t="shared" si="37"/>
        <v>0</v>
      </c>
      <c r="AN252" s="28">
        <f t="shared" si="37"/>
        <v>0</v>
      </c>
      <c r="AO252" s="28">
        <f t="shared" si="37"/>
        <v>0</v>
      </c>
      <c r="AP252" s="28">
        <f t="shared" si="37"/>
        <v>0</v>
      </c>
      <c r="AQ252" s="28">
        <f t="shared" si="37"/>
        <v>0</v>
      </c>
      <c r="AR252" s="28">
        <f t="shared" si="37"/>
        <v>0</v>
      </c>
      <c r="AS252" s="28">
        <f t="shared" si="37"/>
        <v>0</v>
      </c>
      <c r="AU252" s="1947">
        <f>IF(AE252&gt;0,SUM(AE$109:AE252),AU251+0.001)</f>
        <v>8.0029999999999983</v>
      </c>
      <c r="AV252" s="1947">
        <f>IF(AF252&gt;0,SUM(AF$109:AF252),AV251+0.001)</f>
        <v>6.039000000000013</v>
      </c>
      <c r="AW252" s="1947">
        <f>IF(AG252&gt;0,SUM(AG$109:AG252),AW251+0.001)</f>
        <v>10.038999999999978</v>
      </c>
      <c r="AX252" s="1947">
        <f>IF(AH252&gt;0,SUM(AH$109:AH252),AX251+0.001)</f>
        <v>11</v>
      </c>
      <c r="AY252" s="1947">
        <f>IF(AI252&gt;0,SUM(AI$109:AI252),AY251+0.001)</f>
        <v>12</v>
      </c>
      <c r="AZ252" s="1947">
        <f>IF(AJ252&gt;0,SUM(AJ$109:AJ252),AZ251+0.001)</f>
        <v>10</v>
      </c>
      <c r="BA252" s="1947">
        <f>IF(AK252&gt;0,SUM(AK$109:AK252),BA251+0.001)</f>
        <v>5.009000000000003</v>
      </c>
      <c r="BB252" s="1947">
        <f>IF(AL252&gt;0,SUM(AL$109:AL252),BB251+0.001)</f>
        <v>4.009000000000003</v>
      </c>
      <c r="BC252" s="1947">
        <f>IF(AM252&gt;0,SUM(AM$109:AM252),BC251+0.001)</f>
        <v>5.009000000000003</v>
      </c>
      <c r="BD252" s="1947">
        <f>IF(AN252&gt;0,SUM(AN$109:AN252),BD251+0.001)</f>
        <v>4.009000000000003</v>
      </c>
      <c r="BE252" s="1947">
        <f>IF(AO252&gt;0,SUM(AO$109:AO252),BE251+0.001)</f>
        <v>4.006000000000002</v>
      </c>
      <c r="BF252" s="1947">
        <f>IF(AP252&gt;0,SUM(AP$109:AP252),BF251+0.001)</f>
        <v>1.0059999999999993</v>
      </c>
      <c r="BG252" s="1947">
        <f>IF(AQ252&gt;0,SUM(AQ$109:AQ252),BG251+0.001)</f>
        <v>4.036000000000012</v>
      </c>
      <c r="BH252" s="1947">
        <f>IF(AR252&gt;0,SUM(AR$109:AR252),BH251+0.001)</f>
        <v>1.0029999999999997</v>
      </c>
      <c r="BI252" s="1947">
        <f>IF(AS252&gt;0,SUM(AS$109:AS252),BI251+0.001)</f>
        <v>3.0059999999999993</v>
      </c>
    </row>
    <row r="253" spans="1:61" ht="23.25" customHeight="1">
      <c r="A253" s="1968" t="str">
        <f>IF(X!CM49=0," ",X!CM49)</f>
        <v xml:space="preserve"> </v>
      </c>
      <c r="B253" s="1972" t="str">
        <f>IF(X!CN49=0," ",X!CN49)</f>
        <v xml:space="preserve"> </v>
      </c>
      <c r="C253" s="1972" t="str">
        <f>IF(X!CO49=0," ",X!CO49)</f>
        <v>บริหารบรรลุตามเป้าหมาย</v>
      </c>
      <c r="D253" s="1972" t="str">
        <f>IF(X!CP49=0," ",X!CP49)</f>
        <v xml:space="preserve"> </v>
      </c>
      <c r="E253" s="1227" t="str">
        <f>IF(H252=0," ",R252)</f>
        <v>ข้อที่ 1</v>
      </c>
      <c r="F253" s="703"/>
      <c r="G253" s="1934"/>
      <c r="H253" s="716"/>
      <c r="I253" s="716"/>
      <c r="J253" s="716"/>
      <c r="K253" s="716"/>
      <c r="L253" s="716"/>
      <c r="M253" s="716"/>
      <c r="N253" s="187"/>
      <c r="O253" s="187"/>
      <c r="P253" s="187"/>
      <c r="Q253" s="187"/>
      <c r="R253" s="187"/>
      <c r="S253" s="742">
        <f>IF(X!CX49=0,0,X!CX49)</f>
        <v>0</v>
      </c>
      <c r="T253" s="742">
        <f>IF(X!CY49=0,0,X!CY49)</f>
        <v>0</v>
      </c>
      <c r="U253" s="748">
        <v>0</v>
      </c>
      <c r="V253" s="748">
        <f>IF(U253&gt;0,SUM(U$109:U253),0)</f>
        <v>0</v>
      </c>
      <c r="W253" s="748">
        <f>IF(S252&lt;&gt;0,1,0)</f>
        <v>1</v>
      </c>
      <c r="X253" s="750">
        <f>IF(W253&gt;0,SUM(W$109:W253),X252+0.001)</f>
        <v>59</v>
      </c>
      <c r="Y253" s="751">
        <v>0</v>
      </c>
      <c r="Z253" s="751">
        <f>IF(Y253&gt;0,SUM(Y$109:Y253),0)</f>
        <v>0</v>
      </c>
      <c r="AA253" s="751">
        <f>IF(T252&lt;&gt;0,1,0)</f>
        <v>0</v>
      </c>
      <c r="AB253" s="753">
        <f>IF(AA253&gt;0,SUM(AA$109:AA253),AB252+0.001)</f>
        <v>6.0350000000000117</v>
      </c>
      <c r="AU253" s="1947">
        <f>IF(AE253&gt;0,SUM(AE$109:AE253),AU252+0.001)</f>
        <v>8.0039999999999978</v>
      </c>
      <c r="AV253" s="1947">
        <f>IF(AF253&gt;0,SUM(AF$109:AF253),AV252+0.001)</f>
        <v>6.0400000000000134</v>
      </c>
      <c r="AW253" s="1947">
        <f>IF(AG253&gt;0,SUM(AG$109:AG253),AW252+0.001)</f>
        <v>10.039999999999978</v>
      </c>
      <c r="AX253" s="1947">
        <f>IF(AH253&gt;0,SUM(AH$109:AH253),AX252+0.001)</f>
        <v>11.000999999999999</v>
      </c>
      <c r="AY253" s="1947">
        <f>IF(AI253&gt;0,SUM(AI$109:AI253),AY252+0.001)</f>
        <v>12.000999999999999</v>
      </c>
      <c r="AZ253" s="1947">
        <f>IF(AJ253&gt;0,SUM(AJ$109:AJ253),AZ252+0.001)</f>
        <v>10.000999999999999</v>
      </c>
      <c r="BA253" s="1947">
        <f>IF(AK253&gt;0,SUM(AK$109:AK253),BA252+0.001)</f>
        <v>5.0100000000000033</v>
      </c>
      <c r="BB253" s="1947">
        <f>IF(AL253&gt;0,SUM(AL$109:AL253),BB252+0.001)</f>
        <v>4.0100000000000033</v>
      </c>
      <c r="BC253" s="1947">
        <f>IF(AM253&gt;0,SUM(AM$109:AM253),BC252+0.001)</f>
        <v>5.0100000000000033</v>
      </c>
      <c r="BD253" s="1947">
        <f>IF(AN253&gt;0,SUM(AN$109:AN253),BD252+0.001)</f>
        <v>4.0100000000000033</v>
      </c>
      <c r="BE253" s="1947">
        <f>IF(AO253&gt;0,SUM(AO$109:AO253),BE252+0.001)</f>
        <v>4.0070000000000023</v>
      </c>
      <c r="BF253" s="1947">
        <f>IF(AP253&gt;0,SUM(AP$109:AP253),BF252+0.001)</f>
        <v>1.0069999999999992</v>
      </c>
      <c r="BG253" s="1947">
        <f>IF(AQ253&gt;0,SUM(AQ$109:AQ253),BG252+0.001)</f>
        <v>4.0370000000000124</v>
      </c>
      <c r="BH253" s="1947">
        <f>IF(AR253&gt;0,SUM(AR$109:AR253),BH252+0.001)</f>
        <v>1.0039999999999996</v>
      </c>
      <c r="BI253" s="1947">
        <f>IF(AS253&gt;0,SUM(AS$109:AS253),BI252+0.001)</f>
        <v>3.0069999999999992</v>
      </c>
    </row>
    <row r="254" spans="1:61" ht="23.25" customHeight="1">
      <c r="A254" s="1968" t="str">
        <f>IF(X!CM50=0," ",X!CM50)</f>
        <v xml:space="preserve"> </v>
      </c>
      <c r="B254" s="1972" t="str">
        <f>IF(X!CN50=0," ",X!CN50)</f>
        <v xml:space="preserve"> </v>
      </c>
      <c r="C254" s="1972" t="str">
        <f>IF(X!CO50=0," ",X!CO50)</f>
        <v>หลักสูตร</v>
      </c>
      <c r="D254" s="1972" t="str">
        <f>IF(X!CP50=0," ",X!CP50)</f>
        <v xml:space="preserve"> </v>
      </c>
      <c r="E254" s="1227" t="s">
        <v>2123</v>
      </c>
      <c r="F254" s="703"/>
      <c r="G254" s="1934"/>
      <c r="H254" s="716"/>
      <c r="I254" s="716"/>
      <c r="J254" s="716"/>
      <c r="K254" s="716"/>
      <c r="L254" s="716"/>
      <c r="M254" s="716"/>
      <c r="N254" s="187"/>
      <c r="O254" s="187"/>
      <c r="P254" s="187"/>
      <c r="Q254" s="187"/>
      <c r="R254" s="187"/>
      <c r="S254" s="742">
        <f>IF(X!CX50=0,0,X!CX50)</f>
        <v>0</v>
      </c>
      <c r="T254" s="742">
        <f>IF(X!CY50=0,0,X!CY50)</f>
        <v>0</v>
      </c>
      <c r="U254" s="748">
        <v>0</v>
      </c>
      <c r="V254" s="748">
        <f>IF(U254&gt;0,SUM(U$109:U254),0)</f>
        <v>0</v>
      </c>
      <c r="W254" s="748">
        <f>IF(S252&lt;&gt;0,1,0)</f>
        <v>1</v>
      </c>
      <c r="X254" s="750">
        <f>IF(W254&gt;0,SUM(W$109:W254),X253+0.001)</f>
        <v>60</v>
      </c>
      <c r="Y254" s="751">
        <v>0</v>
      </c>
      <c r="Z254" s="751">
        <f>IF(Y254&gt;0,SUM(Y$109:Y254),0)</f>
        <v>0</v>
      </c>
      <c r="AA254" s="751">
        <f>IF(T252&lt;&gt;0,1,0)</f>
        <v>0</v>
      </c>
      <c r="AB254" s="753">
        <f>IF(AA254&gt;0,SUM(AA$109:AA254),AB253+0.001)</f>
        <v>6.036000000000012</v>
      </c>
      <c r="AU254" s="1947">
        <f>IF(AE254&gt;0,SUM(AE$109:AE254),AU253+0.001)</f>
        <v>8.0049999999999972</v>
      </c>
      <c r="AV254" s="1947">
        <f>IF(AF254&gt;0,SUM(AF$109:AF254),AV253+0.001)</f>
        <v>6.0410000000000137</v>
      </c>
      <c r="AW254" s="1947">
        <f>IF(AG254&gt;0,SUM(AG$109:AG254),AW253+0.001)</f>
        <v>10.040999999999977</v>
      </c>
      <c r="AX254" s="1947">
        <f>IF(AH254&gt;0,SUM(AH$109:AH254),AX253+0.001)</f>
        <v>11.001999999999999</v>
      </c>
      <c r="AY254" s="1947">
        <f>IF(AI254&gt;0,SUM(AI$109:AI254),AY253+0.001)</f>
        <v>12.001999999999999</v>
      </c>
      <c r="AZ254" s="1947">
        <f>IF(AJ254&gt;0,SUM(AJ$109:AJ254),AZ253+0.001)</f>
        <v>10.001999999999999</v>
      </c>
      <c r="BA254" s="1947">
        <f>IF(AK254&gt;0,SUM(AK$109:AK254),BA253+0.001)</f>
        <v>5.0110000000000037</v>
      </c>
      <c r="BB254" s="1947">
        <f>IF(AL254&gt;0,SUM(AL$109:AL254),BB253+0.001)</f>
        <v>4.0110000000000037</v>
      </c>
      <c r="BC254" s="1947">
        <f>IF(AM254&gt;0,SUM(AM$109:AM254),BC253+0.001)</f>
        <v>5.0110000000000037</v>
      </c>
      <c r="BD254" s="1947">
        <f>IF(AN254&gt;0,SUM(AN$109:AN254),BD253+0.001)</f>
        <v>4.0110000000000037</v>
      </c>
      <c r="BE254" s="1947">
        <f>IF(AO254&gt;0,SUM(AO$109:AO254),BE253+0.001)</f>
        <v>4.0080000000000027</v>
      </c>
      <c r="BF254" s="1947">
        <f>IF(AP254&gt;0,SUM(AP$109:AP254),BF253+0.001)</f>
        <v>1.0079999999999991</v>
      </c>
      <c r="BG254" s="1947">
        <f>IF(AQ254&gt;0,SUM(AQ$109:AQ254),BG253+0.001)</f>
        <v>4.0380000000000127</v>
      </c>
      <c r="BH254" s="1947">
        <f>IF(AR254&gt;0,SUM(AR$109:AR254),BH253+0.001)</f>
        <v>1.0049999999999994</v>
      </c>
      <c r="BI254" s="1947">
        <f>IF(AS254&gt;0,SUM(AS$109:AS254),BI253+0.001)</f>
        <v>3.0079999999999991</v>
      </c>
    </row>
    <row r="255" spans="1:61" ht="23.25" customHeight="1">
      <c r="A255" s="1968" t="str">
        <f>IF(X!CM51=0," ",X!CM51)</f>
        <v xml:space="preserve"> </v>
      </c>
      <c r="B255" s="1972" t="str">
        <f>IF(X!CN51=0," ",X!CN51)</f>
        <v xml:space="preserve"> </v>
      </c>
      <c r="C255" s="1972" t="str">
        <f>IF(X!CO51=0," ",X!CO51)</f>
        <v xml:space="preserve"> </v>
      </c>
      <c r="D255" s="1972" t="str">
        <f>IF(X!CP51=0," ",X!CP51)</f>
        <v xml:space="preserve"> </v>
      </c>
      <c r="E255" s="1969" t="str">
        <f>IF(H255=0," ",O255)</f>
        <v xml:space="preserve"> </v>
      </c>
      <c r="F255" s="703"/>
      <c r="G255" s="1934"/>
      <c r="H255" s="716">
        <f>X!CQ51</f>
        <v>0</v>
      </c>
      <c r="I255" s="716">
        <f>X!CR51</f>
        <v>0</v>
      </c>
      <c r="J255" s="716">
        <f>X!CS51</f>
        <v>0</v>
      </c>
      <c r="K255" s="716">
        <f>X!CT51</f>
        <v>0</v>
      </c>
      <c r="L255" s="716">
        <f>X!CU51</f>
        <v>0</v>
      </c>
      <c r="M255" s="716">
        <f>X!CV51</f>
        <v>0</v>
      </c>
      <c r="N255" s="187">
        <f>INT(H255/10)*10</f>
        <v>0</v>
      </c>
      <c r="O255" s="187" t="str">
        <f>IF(N255=0," ",LOOKUP(N255,H$101:H$105,I$101:I$105))</f>
        <v xml:space="preserve"> </v>
      </c>
      <c r="P255" s="187" t="str">
        <f>IF(M255&gt;0,I255&amp;","&amp;J255&amp;","&amp;K255&amp;","&amp;L255&amp;","&amp;M255,IF(L255&gt;0,I255&amp;","&amp;J255&amp;","&amp;K255&amp;","&amp;L255,IF(K255&gt;0,I255&amp;","&amp;J255&amp;","&amp;K255,IF(J255&gt;0,I255&amp;","&amp;J255,IF(I255&gt;0,I255," ")))))</f>
        <v xml:space="preserve"> </v>
      </c>
      <c r="Q255" s="187">
        <f>H255-N255</f>
        <v>0</v>
      </c>
      <c r="R255" s="187" t="str">
        <f>IF(N255=0," ",IF(N255=100,"ข้อที่ "&amp;P255,"ข้อที่ "&amp;Q255))</f>
        <v xml:space="preserve"> </v>
      </c>
      <c r="S255" s="742">
        <f>IF(X!CX51=0,0,X!CX51)</f>
        <v>0</v>
      </c>
      <c r="T255" s="742">
        <f>IF(X!CY51=0,0,X!CY51)</f>
        <v>0</v>
      </c>
      <c r="U255" s="748">
        <f>IF(W255&gt;0,1,0)</f>
        <v>0</v>
      </c>
      <c r="V255" s="748">
        <f>IF(U255&gt;0,SUM(U$109:U255),0)</f>
        <v>0</v>
      </c>
      <c r="W255" s="748">
        <f>IF(S255&lt;&gt;0,1,0)</f>
        <v>0</v>
      </c>
      <c r="X255" s="750">
        <f>IF(W255&gt;0,SUM(W$109:W255),X254+0.001)</f>
        <v>60.000999999999998</v>
      </c>
      <c r="Y255" s="751">
        <f>IF(AA255&gt;0,1,0)</f>
        <v>0</v>
      </c>
      <c r="Z255" s="751">
        <f>IF(Y255&gt;0,SUM(Y$109:Y255),0)</f>
        <v>0</v>
      </c>
      <c r="AA255" s="751">
        <f>IF(T255&lt;&gt;0,1,0)</f>
        <v>0</v>
      </c>
      <c r="AB255" s="753">
        <f>IF(AA255&gt;0,SUM(AA$109:AA255),AB254+0.001)</f>
        <v>6.0370000000000124</v>
      </c>
      <c r="AD255" s="28">
        <f>IF(H255=0,0,B255&amp;B256&amp;B257)</f>
        <v>0</v>
      </c>
      <c r="AE255" s="28">
        <f t="shared" ref="AE255:AS255" si="38">IF($H255=0,0,IF(OR($I255=AE$108,OR($J255=AE$108,OR($K255=AE$108,OR($L255=AE$108,$M255=AE$108)))),1,0))</f>
        <v>0</v>
      </c>
      <c r="AF255" s="28">
        <f t="shared" si="38"/>
        <v>0</v>
      </c>
      <c r="AG255" s="28">
        <f t="shared" si="38"/>
        <v>0</v>
      </c>
      <c r="AH255" s="28">
        <f t="shared" si="38"/>
        <v>0</v>
      </c>
      <c r="AI255" s="28">
        <f t="shared" si="38"/>
        <v>0</v>
      </c>
      <c r="AJ255" s="28">
        <f t="shared" si="38"/>
        <v>0</v>
      </c>
      <c r="AK255" s="28">
        <f t="shared" si="38"/>
        <v>0</v>
      </c>
      <c r="AL255" s="28">
        <f t="shared" si="38"/>
        <v>0</v>
      </c>
      <c r="AM255" s="28">
        <f t="shared" si="38"/>
        <v>0</v>
      </c>
      <c r="AN255" s="28">
        <f t="shared" si="38"/>
        <v>0</v>
      </c>
      <c r="AO255" s="28">
        <f t="shared" si="38"/>
        <v>0</v>
      </c>
      <c r="AP255" s="28">
        <f t="shared" si="38"/>
        <v>0</v>
      </c>
      <c r="AQ255" s="28">
        <f t="shared" si="38"/>
        <v>0</v>
      </c>
      <c r="AR255" s="28">
        <f t="shared" si="38"/>
        <v>0</v>
      </c>
      <c r="AS255" s="28">
        <f t="shared" si="38"/>
        <v>0</v>
      </c>
      <c r="AU255" s="1947">
        <f>IF(AE255&gt;0,SUM(AE$109:AE255),AU254+0.001)</f>
        <v>8.0059999999999967</v>
      </c>
      <c r="AV255" s="1947">
        <f>IF(AF255&gt;0,SUM(AF$109:AF255),AV254+0.001)</f>
        <v>6.042000000000014</v>
      </c>
      <c r="AW255" s="1947">
        <f>IF(AG255&gt;0,SUM(AG$109:AG255),AW254+0.001)</f>
        <v>10.041999999999977</v>
      </c>
      <c r="AX255" s="1947">
        <f>IF(AH255&gt;0,SUM(AH$109:AH255),AX254+0.001)</f>
        <v>11.002999999999998</v>
      </c>
      <c r="AY255" s="1947">
        <f>IF(AI255&gt;0,SUM(AI$109:AI255),AY254+0.001)</f>
        <v>12.002999999999998</v>
      </c>
      <c r="AZ255" s="1947">
        <f>IF(AJ255&gt;0,SUM(AJ$109:AJ255),AZ254+0.001)</f>
        <v>10.002999999999998</v>
      </c>
      <c r="BA255" s="1947">
        <f>IF(AK255&gt;0,SUM(AK$109:AK255),BA254+0.001)</f>
        <v>5.012000000000004</v>
      </c>
      <c r="BB255" s="1947">
        <f>IF(AL255&gt;0,SUM(AL$109:AL255),BB254+0.001)</f>
        <v>4.012000000000004</v>
      </c>
      <c r="BC255" s="1947">
        <f>IF(AM255&gt;0,SUM(AM$109:AM255),BC254+0.001)</f>
        <v>5.012000000000004</v>
      </c>
      <c r="BD255" s="1947">
        <f>IF(AN255&gt;0,SUM(AN$109:AN255),BD254+0.001)</f>
        <v>4.012000000000004</v>
      </c>
      <c r="BE255" s="1947">
        <f>IF(AO255&gt;0,SUM(AO$109:AO255),BE254+0.001)</f>
        <v>4.009000000000003</v>
      </c>
      <c r="BF255" s="1947">
        <f>IF(AP255&gt;0,SUM(AP$109:AP255),BF254+0.001)</f>
        <v>1.008999999999999</v>
      </c>
      <c r="BG255" s="1947">
        <f>IF(AQ255&gt;0,SUM(AQ$109:AQ255),BG254+0.001)</f>
        <v>4.039000000000013</v>
      </c>
      <c r="BH255" s="1947">
        <f>IF(AR255&gt;0,SUM(AR$109:AR255),BH254+0.001)</f>
        <v>1.0059999999999993</v>
      </c>
      <c r="BI255" s="1947">
        <f>IF(AS255&gt;0,SUM(AS$109:AS255),BI254+0.001)</f>
        <v>3.008999999999999</v>
      </c>
    </row>
    <row r="256" spans="1:61" ht="23.25" customHeight="1">
      <c r="A256" s="1968" t="str">
        <f>IF(X!CM52=0," ",X!CM52)</f>
        <v xml:space="preserve"> </v>
      </c>
      <c r="B256" s="1972" t="str">
        <f>IF(X!CN52=0," ",X!CN52)</f>
        <v xml:space="preserve"> </v>
      </c>
      <c r="C256" s="1972" t="str">
        <f>IF(X!CO52=0," ",X!CO52)</f>
        <v xml:space="preserve"> </v>
      </c>
      <c r="D256" s="1972" t="str">
        <f>IF(X!CP52=0," ",X!CP52)</f>
        <v xml:space="preserve"> </v>
      </c>
      <c r="E256" s="1227" t="str">
        <f>IF(H255=0," ",R255)</f>
        <v xml:space="preserve"> </v>
      </c>
      <c r="F256" s="703"/>
      <c r="G256" s="1934"/>
      <c r="H256" s="716"/>
      <c r="I256" s="716"/>
      <c r="J256" s="716"/>
      <c r="K256" s="716"/>
      <c r="L256" s="716"/>
      <c r="M256" s="716"/>
      <c r="N256" s="187"/>
      <c r="O256" s="187"/>
      <c r="P256" s="187"/>
      <c r="Q256" s="187"/>
      <c r="R256" s="187"/>
      <c r="S256" s="742">
        <f>IF(X!CX52=0,0,X!CX52)</f>
        <v>0</v>
      </c>
      <c r="T256" s="742">
        <f>IF(X!CY52=0,0,X!CY52)</f>
        <v>0</v>
      </c>
      <c r="U256" s="748">
        <v>0</v>
      </c>
      <c r="V256" s="748">
        <f>IF(U256&gt;0,SUM(U$109:U256),0)</f>
        <v>0</v>
      </c>
      <c r="W256" s="748">
        <f>IF(S255&lt;&gt;0,1,0)</f>
        <v>0</v>
      </c>
      <c r="X256" s="750">
        <f>IF(W256&gt;0,SUM(W$109:W256),X255+0.001)</f>
        <v>60.001999999999995</v>
      </c>
      <c r="Y256" s="751">
        <v>0</v>
      </c>
      <c r="Z256" s="751">
        <f>IF(Y256&gt;0,SUM(Y$109:Y256),0)</f>
        <v>0</v>
      </c>
      <c r="AA256" s="751">
        <f>IF(T255&lt;&gt;0,1,0)</f>
        <v>0</v>
      </c>
      <c r="AB256" s="753">
        <f>IF(AA256&gt;0,SUM(AA$109:AA256),AB255+0.001)</f>
        <v>6.0380000000000127</v>
      </c>
      <c r="AU256" s="1947">
        <f>IF(AE256&gt;0,SUM(AE$109:AE256),AU255+0.001)</f>
        <v>8.0069999999999961</v>
      </c>
      <c r="AV256" s="1947">
        <f>IF(AF256&gt;0,SUM(AF$109:AF256),AV255+0.001)</f>
        <v>6.0430000000000144</v>
      </c>
      <c r="AW256" s="1947">
        <f>IF(AG256&gt;0,SUM(AG$109:AG256),AW255+0.001)</f>
        <v>10.042999999999976</v>
      </c>
      <c r="AX256" s="1947">
        <f>IF(AH256&gt;0,SUM(AH$109:AH256),AX255+0.001)</f>
        <v>11.003999999999998</v>
      </c>
      <c r="AY256" s="1947">
        <f>IF(AI256&gt;0,SUM(AI$109:AI256),AY255+0.001)</f>
        <v>12.003999999999998</v>
      </c>
      <c r="AZ256" s="1947">
        <f>IF(AJ256&gt;0,SUM(AJ$109:AJ256),AZ255+0.001)</f>
        <v>10.003999999999998</v>
      </c>
      <c r="BA256" s="1947">
        <f>IF(AK256&gt;0,SUM(AK$109:AK256),BA255+0.001)</f>
        <v>5.0130000000000043</v>
      </c>
      <c r="BB256" s="1947">
        <f>IF(AL256&gt;0,SUM(AL$109:AL256),BB255+0.001)</f>
        <v>4.0130000000000043</v>
      </c>
      <c r="BC256" s="1947">
        <f>IF(AM256&gt;0,SUM(AM$109:AM256),BC255+0.001)</f>
        <v>5.0130000000000043</v>
      </c>
      <c r="BD256" s="1947">
        <f>IF(AN256&gt;0,SUM(AN$109:AN256),BD255+0.001)</f>
        <v>4.0130000000000043</v>
      </c>
      <c r="BE256" s="1947">
        <f>IF(AO256&gt;0,SUM(AO$109:AO256),BE255+0.001)</f>
        <v>4.0100000000000033</v>
      </c>
      <c r="BF256" s="1947">
        <f>IF(AP256&gt;0,SUM(AP$109:AP256),BF255+0.001)</f>
        <v>1.0099999999999989</v>
      </c>
      <c r="BG256" s="1947">
        <f>IF(AQ256&gt;0,SUM(AQ$109:AQ256),BG255+0.001)</f>
        <v>4.0400000000000134</v>
      </c>
      <c r="BH256" s="1947">
        <f>IF(AR256&gt;0,SUM(AR$109:AR256),BH255+0.001)</f>
        <v>1.0069999999999992</v>
      </c>
      <c r="BI256" s="1947">
        <f>IF(AS256&gt;0,SUM(AS$109:AS256),BI255+0.001)</f>
        <v>3.0099999999999989</v>
      </c>
    </row>
    <row r="257" spans="1:61" ht="23.25" customHeight="1">
      <c r="A257" s="1968" t="str">
        <f>IF(X!CM53=0," ",X!CM53)</f>
        <v xml:space="preserve"> </v>
      </c>
      <c r="B257" s="1972" t="str">
        <f>IF(X!CN53=0," ",X!CN53)</f>
        <v xml:space="preserve"> </v>
      </c>
      <c r="C257" s="1972" t="str">
        <f>IF(X!CO53=0," ",X!CO53)</f>
        <v xml:space="preserve"> </v>
      </c>
      <c r="D257" s="1972" t="str">
        <f>IF(X!CP53=0," ",X!CP53)</f>
        <v xml:space="preserve"> </v>
      </c>
      <c r="E257" s="1227" t="s">
        <v>2123</v>
      </c>
      <c r="F257" s="703"/>
      <c r="G257" s="1934"/>
      <c r="H257" s="716"/>
      <c r="I257" s="716"/>
      <c r="J257" s="716"/>
      <c r="K257" s="716"/>
      <c r="L257" s="716"/>
      <c r="M257" s="716"/>
      <c r="N257" s="187"/>
      <c r="O257" s="187"/>
      <c r="P257" s="187"/>
      <c r="Q257" s="187"/>
      <c r="R257" s="187"/>
      <c r="S257" s="742">
        <f>IF(X!CX53=0,0,X!CX53)</f>
        <v>0</v>
      </c>
      <c r="T257" s="742">
        <f>IF(X!CY53=0,0,X!CY53)</f>
        <v>0</v>
      </c>
      <c r="U257" s="748">
        <v>0</v>
      </c>
      <c r="V257" s="748">
        <f>IF(U257&gt;0,SUM(U$109:U257),0)</f>
        <v>0</v>
      </c>
      <c r="W257" s="748">
        <f>IF(S255&lt;&gt;0,1,0)</f>
        <v>0</v>
      </c>
      <c r="X257" s="750">
        <f>IF(W257&gt;0,SUM(W$109:W257),X256+0.001)</f>
        <v>60.002999999999993</v>
      </c>
      <c r="Y257" s="751">
        <v>0</v>
      </c>
      <c r="Z257" s="751">
        <f>IF(Y257&gt;0,SUM(Y$109:Y257),0)</f>
        <v>0</v>
      </c>
      <c r="AA257" s="751">
        <f>IF(T255&lt;&gt;0,1,0)</f>
        <v>0</v>
      </c>
      <c r="AB257" s="753">
        <f>IF(AA257&gt;0,SUM(AA$109:AA257),AB256+0.001)</f>
        <v>6.039000000000013</v>
      </c>
      <c r="AU257" s="1947">
        <f>IF(AE257&gt;0,SUM(AE$109:AE257),AU256+0.001)</f>
        <v>8.0079999999999956</v>
      </c>
      <c r="AV257" s="1947">
        <f>IF(AF257&gt;0,SUM(AF$109:AF257),AV256+0.001)</f>
        <v>6.0440000000000147</v>
      </c>
      <c r="AW257" s="1947">
        <f>IF(AG257&gt;0,SUM(AG$109:AG257),AW256+0.001)</f>
        <v>10.043999999999976</v>
      </c>
      <c r="AX257" s="1947">
        <f>IF(AH257&gt;0,SUM(AH$109:AH257),AX256+0.001)</f>
        <v>11.004999999999997</v>
      </c>
      <c r="AY257" s="1947">
        <f>IF(AI257&gt;0,SUM(AI$109:AI257),AY256+0.001)</f>
        <v>12.004999999999997</v>
      </c>
      <c r="AZ257" s="1947">
        <f>IF(AJ257&gt;0,SUM(AJ$109:AJ257),AZ256+0.001)</f>
        <v>10.004999999999997</v>
      </c>
      <c r="BA257" s="1947">
        <f>IF(AK257&gt;0,SUM(AK$109:AK257),BA256+0.001)</f>
        <v>5.0140000000000047</v>
      </c>
      <c r="BB257" s="1947">
        <f>IF(AL257&gt;0,SUM(AL$109:AL257),BB256+0.001)</f>
        <v>4.0140000000000047</v>
      </c>
      <c r="BC257" s="1947">
        <f>IF(AM257&gt;0,SUM(AM$109:AM257),BC256+0.001)</f>
        <v>5.0140000000000047</v>
      </c>
      <c r="BD257" s="1947">
        <f>IF(AN257&gt;0,SUM(AN$109:AN257),BD256+0.001)</f>
        <v>4.0140000000000047</v>
      </c>
      <c r="BE257" s="1947">
        <f>IF(AO257&gt;0,SUM(AO$109:AO257),BE256+0.001)</f>
        <v>4.0110000000000037</v>
      </c>
      <c r="BF257" s="1947">
        <f>IF(AP257&gt;0,SUM(AP$109:AP257),BF256+0.001)</f>
        <v>1.0109999999999988</v>
      </c>
      <c r="BG257" s="1947">
        <f>IF(AQ257&gt;0,SUM(AQ$109:AQ257),BG256+0.001)</f>
        <v>4.0410000000000137</v>
      </c>
      <c r="BH257" s="1947">
        <f>IF(AR257&gt;0,SUM(AR$109:AR257),BH256+0.001)</f>
        <v>1.0079999999999991</v>
      </c>
      <c r="BI257" s="1947">
        <f>IF(AS257&gt;0,SUM(AS$109:AS257),BI256+0.001)</f>
        <v>3.0109999999999988</v>
      </c>
    </row>
    <row r="258" spans="1:61" ht="23.25" customHeight="1">
      <c r="A258" s="1968" t="str">
        <f>IF(X!CM54=0," ",X!CM54)</f>
        <v xml:space="preserve"> </v>
      </c>
      <c r="B258" s="1972" t="str">
        <f>IF(X!CN54=0," ",X!CN54)</f>
        <v xml:space="preserve"> </v>
      </c>
      <c r="C258" s="1972" t="str">
        <f>IF(X!CO54=0," ",X!CO54)</f>
        <v xml:space="preserve"> </v>
      </c>
      <c r="D258" s="1972" t="str">
        <f>IF(X!CP54=0," ",X!CP54)</f>
        <v xml:space="preserve"> </v>
      </c>
      <c r="E258" s="1969" t="str">
        <f>IF(H258=0," ",O258)</f>
        <v xml:space="preserve"> </v>
      </c>
      <c r="F258" s="703"/>
      <c r="G258" s="1934"/>
      <c r="H258" s="716">
        <f>X!CQ54</f>
        <v>0</v>
      </c>
      <c r="I258" s="716">
        <f>X!CR54</f>
        <v>0</v>
      </c>
      <c r="J258" s="716">
        <f>X!CS54</f>
        <v>0</v>
      </c>
      <c r="K258" s="716">
        <f>X!CT54</f>
        <v>0</v>
      </c>
      <c r="L258" s="716">
        <f>X!CU54</f>
        <v>0</v>
      </c>
      <c r="M258" s="716">
        <f>X!CV54</f>
        <v>0</v>
      </c>
      <c r="N258" s="187">
        <f>INT(H258/10)*10</f>
        <v>0</v>
      </c>
      <c r="O258" s="187" t="str">
        <f>IF(N258=0," ",LOOKUP(N258,H$101:H$105,I$101:I$105))</f>
        <v xml:space="preserve"> </v>
      </c>
      <c r="P258" s="187" t="str">
        <f>IF(M258&gt;0,I258&amp;","&amp;J258&amp;","&amp;K258&amp;","&amp;L258&amp;","&amp;M258,IF(L258&gt;0,I258&amp;","&amp;J258&amp;","&amp;K258&amp;","&amp;L258,IF(K258&gt;0,I258&amp;","&amp;J258&amp;","&amp;K258,IF(J258&gt;0,I258&amp;","&amp;J258,IF(I258&gt;0,I258," ")))))</f>
        <v xml:space="preserve"> </v>
      </c>
      <c r="Q258" s="187">
        <f>H258-N258</f>
        <v>0</v>
      </c>
      <c r="R258" s="187" t="str">
        <f>IF(N258=0," ",IF(N258=100,"ข้อที่ "&amp;P258,"ข้อที่ "&amp;Q258))</f>
        <v xml:space="preserve"> </v>
      </c>
      <c r="S258" s="742">
        <f>IF(X!CX54=0,0,X!CX54)</f>
        <v>0</v>
      </c>
      <c r="T258" s="742">
        <f>IF(X!CY54=0,0,X!CY54)</f>
        <v>0</v>
      </c>
      <c r="U258" s="748">
        <f>IF(W258&gt;0,1,0)</f>
        <v>0</v>
      </c>
      <c r="V258" s="748">
        <f>IF(U258&gt;0,SUM(U$109:U258),0)</f>
        <v>0</v>
      </c>
      <c r="W258" s="748">
        <f>IF(S258&lt;&gt;0,1,0)</f>
        <v>0</v>
      </c>
      <c r="X258" s="750">
        <f>IF(W258&gt;0,SUM(W$109:W258),X257+0.001)</f>
        <v>60.003999999999991</v>
      </c>
      <c r="Y258" s="751">
        <f>IF(AA258&gt;0,1,0)</f>
        <v>0</v>
      </c>
      <c r="Z258" s="751">
        <f>IF(Y258&gt;0,SUM(Y$109:Y258),0)</f>
        <v>0</v>
      </c>
      <c r="AA258" s="751">
        <f>IF(T258&lt;&gt;0,1,0)</f>
        <v>0</v>
      </c>
      <c r="AB258" s="753">
        <f>IF(AA258&gt;0,SUM(AA$109:AA258),AB257+0.001)</f>
        <v>6.0400000000000134</v>
      </c>
      <c r="AD258" s="28">
        <f>IF(H258=0,0,B258&amp;B259&amp;B260)</f>
        <v>0</v>
      </c>
      <c r="AE258" s="28">
        <f t="shared" ref="AE258:AS258" si="39">IF($H258=0,0,IF(OR($I258=AE$108,OR($J258=AE$108,OR($K258=AE$108,OR($L258=AE$108,$M258=AE$108)))),1,0))</f>
        <v>0</v>
      </c>
      <c r="AF258" s="28">
        <f t="shared" si="39"/>
        <v>0</v>
      </c>
      <c r="AG258" s="28">
        <f t="shared" si="39"/>
        <v>0</v>
      </c>
      <c r="AH258" s="28">
        <f t="shared" si="39"/>
        <v>0</v>
      </c>
      <c r="AI258" s="28">
        <f t="shared" si="39"/>
        <v>0</v>
      </c>
      <c r="AJ258" s="28">
        <f t="shared" si="39"/>
        <v>0</v>
      </c>
      <c r="AK258" s="28">
        <f t="shared" si="39"/>
        <v>0</v>
      </c>
      <c r="AL258" s="28">
        <f t="shared" si="39"/>
        <v>0</v>
      </c>
      <c r="AM258" s="28">
        <f t="shared" si="39"/>
        <v>0</v>
      </c>
      <c r="AN258" s="28">
        <f t="shared" si="39"/>
        <v>0</v>
      </c>
      <c r="AO258" s="28">
        <f t="shared" si="39"/>
        <v>0</v>
      </c>
      <c r="AP258" s="28">
        <f t="shared" si="39"/>
        <v>0</v>
      </c>
      <c r="AQ258" s="28">
        <f t="shared" si="39"/>
        <v>0</v>
      </c>
      <c r="AR258" s="28">
        <f t="shared" si="39"/>
        <v>0</v>
      </c>
      <c r="AS258" s="28">
        <f t="shared" si="39"/>
        <v>0</v>
      </c>
      <c r="AU258" s="1947">
        <f>IF(AE258&gt;0,SUM(AE$109:AE258),AU257+0.001)</f>
        <v>8.008999999999995</v>
      </c>
      <c r="AV258" s="1947">
        <f>IF(AF258&gt;0,SUM(AF$109:AF258),AV257+0.001)</f>
        <v>6.045000000000015</v>
      </c>
      <c r="AW258" s="1947">
        <f>IF(AG258&gt;0,SUM(AG$109:AG258),AW257+0.001)</f>
        <v>10.044999999999975</v>
      </c>
      <c r="AX258" s="1947">
        <f>IF(AH258&gt;0,SUM(AH$109:AH258),AX257+0.001)</f>
        <v>11.005999999999997</v>
      </c>
      <c r="AY258" s="1947">
        <f>IF(AI258&gt;0,SUM(AI$109:AI258),AY257+0.001)</f>
        <v>12.005999999999997</v>
      </c>
      <c r="AZ258" s="1947">
        <f>IF(AJ258&gt;0,SUM(AJ$109:AJ258),AZ257+0.001)</f>
        <v>10.005999999999997</v>
      </c>
      <c r="BA258" s="1947">
        <f>IF(AK258&gt;0,SUM(AK$109:AK258),BA257+0.001)</f>
        <v>5.015000000000005</v>
      </c>
      <c r="BB258" s="1947">
        <f>IF(AL258&gt;0,SUM(AL$109:AL258),BB257+0.001)</f>
        <v>4.015000000000005</v>
      </c>
      <c r="BC258" s="1947">
        <f>IF(AM258&gt;0,SUM(AM$109:AM258),BC257+0.001)</f>
        <v>5.015000000000005</v>
      </c>
      <c r="BD258" s="1947">
        <f>IF(AN258&gt;0,SUM(AN$109:AN258),BD257+0.001)</f>
        <v>4.015000000000005</v>
      </c>
      <c r="BE258" s="1947">
        <f>IF(AO258&gt;0,SUM(AO$109:AO258),BE257+0.001)</f>
        <v>4.012000000000004</v>
      </c>
      <c r="BF258" s="1947">
        <f>IF(AP258&gt;0,SUM(AP$109:AP258),BF257+0.001)</f>
        <v>1.0119999999999987</v>
      </c>
      <c r="BG258" s="1947">
        <f>IF(AQ258&gt;0,SUM(AQ$109:AQ258),BG257+0.001)</f>
        <v>4.042000000000014</v>
      </c>
      <c r="BH258" s="1947">
        <f>IF(AR258&gt;0,SUM(AR$109:AR258),BH257+0.001)</f>
        <v>1.008999999999999</v>
      </c>
      <c r="BI258" s="1947">
        <f>IF(AS258&gt;0,SUM(AS$109:AS258),BI257+0.001)</f>
        <v>3.0119999999999987</v>
      </c>
    </row>
    <row r="259" spans="1:61" ht="23.25" customHeight="1">
      <c r="A259" s="1968" t="str">
        <f>IF(X!CM55=0," ",X!CM55)</f>
        <v xml:space="preserve"> </v>
      </c>
      <c r="B259" s="1972" t="str">
        <f>IF(X!CN55=0," ",X!CN55)</f>
        <v xml:space="preserve"> </v>
      </c>
      <c r="C259" s="1972" t="str">
        <f>IF(X!CO55=0," ",X!CO55)</f>
        <v xml:space="preserve"> </v>
      </c>
      <c r="D259" s="1972" t="str">
        <f>IF(X!CP55=0," ",X!CP55)</f>
        <v xml:space="preserve"> </v>
      </c>
      <c r="E259" s="1227" t="str">
        <f>IF(H258=0," ",R258)</f>
        <v xml:space="preserve"> </v>
      </c>
      <c r="F259" s="703"/>
      <c r="G259" s="1934"/>
      <c r="H259" s="716"/>
      <c r="I259" s="716"/>
      <c r="J259" s="716"/>
      <c r="K259" s="716"/>
      <c r="L259" s="716"/>
      <c r="M259" s="716"/>
      <c r="N259" s="187"/>
      <c r="O259" s="187"/>
      <c r="P259" s="187"/>
      <c r="Q259" s="187"/>
      <c r="R259" s="187"/>
      <c r="S259" s="742">
        <f>IF(X!CX55=0,0,X!CX55)</f>
        <v>0</v>
      </c>
      <c r="T259" s="742">
        <f>IF(X!CY55=0,0,X!CY55)</f>
        <v>0</v>
      </c>
      <c r="U259" s="748">
        <v>0</v>
      </c>
      <c r="V259" s="748">
        <f>IF(U259&gt;0,SUM(U$109:U259),0)</f>
        <v>0</v>
      </c>
      <c r="W259" s="748">
        <f>IF(S258&lt;&gt;0,1,0)</f>
        <v>0</v>
      </c>
      <c r="X259" s="750">
        <f>IF(W259&gt;0,SUM(W$109:W259),X258+0.001)</f>
        <v>60.004999999999988</v>
      </c>
      <c r="Y259" s="751">
        <v>0</v>
      </c>
      <c r="Z259" s="751">
        <f>IF(Y259&gt;0,SUM(Y$109:Y259),0)</f>
        <v>0</v>
      </c>
      <c r="AA259" s="751">
        <f>IF(T258&lt;&gt;0,1,0)</f>
        <v>0</v>
      </c>
      <c r="AB259" s="753">
        <f>IF(AA259&gt;0,SUM(AA$109:AA259),AB258+0.001)</f>
        <v>6.0410000000000137</v>
      </c>
      <c r="AU259" s="1947">
        <f>IF(AE259&gt;0,SUM(AE$109:AE259),AU258+0.001)</f>
        <v>8.0099999999999945</v>
      </c>
      <c r="AV259" s="1947">
        <f>IF(AF259&gt;0,SUM(AF$109:AF259),AV258+0.001)</f>
        <v>6.0460000000000154</v>
      </c>
      <c r="AW259" s="1947">
        <f>IF(AG259&gt;0,SUM(AG$109:AG259),AW258+0.001)</f>
        <v>10.045999999999975</v>
      </c>
      <c r="AX259" s="1947">
        <f>IF(AH259&gt;0,SUM(AH$109:AH259),AX258+0.001)</f>
        <v>11.006999999999996</v>
      </c>
      <c r="AY259" s="1947">
        <f>IF(AI259&gt;0,SUM(AI$109:AI259),AY258+0.001)</f>
        <v>12.006999999999996</v>
      </c>
      <c r="AZ259" s="1947">
        <f>IF(AJ259&gt;0,SUM(AJ$109:AJ259),AZ258+0.001)</f>
        <v>10.006999999999996</v>
      </c>
      <c r="BA259" s="1947">
        <f>IF(AK259&gt;0,SUM(AK$109:AK259),BA258+0.001)</f>
        <v>5.0160000000000053</v>
      </c>
      <c r="BB259" s="1947">
        <f>IF(AL259&gt;0,SUM(AL$109:AL259),BB258+0.001)</f>
        <v>4.0160000000000053</v>
      </c>
      <c r="BC259" s="1947">
        <f>IF(AM259&gt;0,SUM(AM$109:AM259),BC258+0.001)</f>
        <v>5.0160000000000053</v>
      </c>
      <c r="BD259" s="1947">
        <f>IF(AN259&gt;0,SUM(AN$109:AN259),BD258+0.001)</f>
        <v>4.0160000000000053</v>
      </c>
      <c r="BE259" s="1947">
        <f>IF(AO259&gt;0,SUM(AO$109:AO259),BE258+0.001)</f>
        <v>4.0130000000000043</v>
      </c>
      <c r="BF259" s="1947">
        <f>IF(AP259&gt;0,SUM(AP$109:AP259),BF258+0.001)</f>
        <v>1.0129999999999986</v>
      </c>
      <c r="BG259" s="1947">
        <f>IF(AQ259&gt;0,SUM(AQ$109:AQ259),BG258+0.001)</f>
        <v>4.0430000000000144</v>
      </c>
      <c r="BH259" s="1947">
        <f>IF(AR259&gt;0,SUM(AR$109:AR259),BH258+0.001)</f>
        <v>1.0099999999999989</v>
      </c>
      <c r="BI259" s="1947">
        <f>IF(AS259&gt;0,SUM(AS$109:AS259),BI258+0.001)</f>
        <v>3.0129999999999986</v>
      </c>
    </row>
    <row r="260" spans="1:61" ht="23.25" customHeight="1">
      <c r="A260" s="1968" t="str">
        <f>IF(X!CM56=0," ",X!CM56)</f>
        <v xml:space="preserve"> </v>
      </c>
      <c r="B260" s="1972" t="str">
        <f>IF(X!CN56=0," ",X!CN56)</f>
        <v xml:space="preserve"> </v>
      </c>
      <c r="C260" s="1972" t="str">
        <f>IF(X!CO56=0," ",X!CO56)</f>
        <v xml:space="preserve"> </v>
      </c>
      <c r="D260" s="1972" t="str">
        <f>IF(X!CP56=0," ",X!CP56)</f>
        <v xml:space="preserve"> </v>
      </c>
      <c r="E260" s="1227" t="s">
        <v>2123</v>
      </c>
      <c r="F260" s="703"/>
      <c r="G260" s="1934"/>
      <c r="H260" s="716"/>
      <c r="I260" s="716"/>
      <c r="J260" s="716"/>
      <c r="K260" s="716"/>
      <c r="L260" s="716"/>
      <c r="M260" s="716"/>
      <c r="N260" s="187"/>
      <c r="O260" s="187"/>
      <c r="P260" s="187"/>
      <c r="Q260" s="187"/>
      <c r="R260" s="187"/>
      <c r="S260" s="742">
        <f>IF(X!CX56=0,0,X!CX56)</f>
        <v>0</v>
      </c>
      <c r="T260" s="742">
        <f>IF(X!CY56=0,0,X!CY56)</f>
        <v>0</v>
      </c>
      <c r="U260" s="748">
        <v>0</v>
      </c>
      <c r="V260" s="748">
        <f>IF(U260&gt;0,SUM(U$109:U260),0)</f>
        <v>0</v>
      </c>
      <c r="W260" s="748">
        <f>IF(S258&lt;&gt;0,1,0)</f>
        <v>0</v>
      </c>
      <c r="X260" s="750">
        <f>IF(W260&gt;0,SUM(W$109:W260),X259+0.001)</f>
        <v>60.005999999999986</v>
      </c>
      <c r="Y260" s="751">
        <v>0</v>
      </c>
      <c r="Z260" s="751">
        <f>IF(Y260&gt;0,SUM(Y$109:Y260),0)</f>
        <v>0</v>
      </c>
      <c r="AA260" s="751">
        <f>IF(T258&lt;&gt;0,1,0)</f>
        <v>0</v>
      </c>
      <c r="AB260" s="753">
        <f>IF(AA260&gt;0,SUM(AA$109:AA260),AB259+0.001)</f>
        <v>6.042000000000014</v>
      </c>
      <c r="AU260" s="1947">
        <f>IF(AE260&gt;0,SUM(AE$109:AE260),AU259+0.001)</f>
        <v>8.0109999999999939</v>
      </c>
      <c r="AV260" s="1947">
        <f>IF(AF260&gt;0,SUM(AF$109:AF260),AV259+0.001)</f>
        <v>6.0470000000000157</v>
      </c>
      <c r="AW260" s="1947">
        <f>IF(AG260&gt;0,SUM(AG$109:AG260),AW259+0.001)</f>
        <v>10.046999999999974</v>
      </c>
      <c r="AX260" s="1947">
        <f>IF(AH260&gt;0,SUM(AH$109:AH260),AX259+0.001)</f>
        <v>11.007999999999996</v>
      </c>
      <c r="AY260" s="1947">
        <f>IF(AI260&gt;0,SUM(AI$109:AI260),AY259+0.001)</f>
        <v>12.007999999999996</v>
      </c>
      <c r="AZ260" s="1947">
        <f>IF(AJ260&gt;0,SUM(AJ$109:AJ260),AZ259+0.001)</f>
        <v>10.007999999999996</v>
      </c>
      <c r="BA260" s="1947">
        <f>IF(AK260&gt;0,SUM(AK$109:AK260),BA259+0.001)</f>
        <v>5.0170000000000057</v>
      </c>
      <c r="BB260" s="1947">
        <f>IF(AL260&gt;0,SUM(AL$109:AL260),BB259+0.001)</f>
        <v>4.0170000000000057</v>
      </c>
      <c r="BC260" s="1947">
        <f>IF(AM260&gt;0,SUM(AM$109:AM260),BC259+0.001)</f>
        <v>5.0170000000000057</v>
      </c>
      <c r="BD260" s="1947">
        <f>IF(AN260&gt;0,SUM(AN$109:AN260),BD259+0.001)</f>
        <v>4.0170000000000057</v>
      </c>
      <c r="BE260" s="1947">
        <f>IF(AO260&gt;0,SUM(AO$109:AO260),BE259+0.001)</f>
        <v>4.0140000000000047</v>
      </c>
      <c r="BF260" s="1947">
        <f>IF(AP260&gt;0,SUM(AP$109:AP260),BF259+0.001)</f>
        <v>1.0139999999999985</v>
      </c>
      <c r="BG260" s="1947">
        <f>IF(AQ260&gt;0,SUM(AQ$109:AQ260),BG259+0.001)</f>
        <v>4.0440000000000147</v>
      </c>
      <c r="BH260" s="1947">
        <f>IF(AR260&gt;0,SUM(AR$109:AR260),BH259+0.001)</f>
        <v>1.0109999999999988</v>
      </c>
      <c r="BI260" s="1947">
        <f>IF(AS260&gt;0,SUM(AS$109:AS260),BI259+0.001)</f>
        <v>3.0139999999999985</v>
      </c>
    </row>
    <row r="261" spans="1:61" ht="23.25" customHeight="1">
      <c r="A261" s="1968" t="str">
        <f>IF(X!CM57=0," ",X!CM57)</f>
        <v xml:space="preserve"> </v>
      </c>
      <c r="B261" s="1972" t="str">
        <f>IF(X!CN57=0," ",X!CN57)</f>
        <v xml:space="preserve"> </v>
      </c>
      <c r="C261" s="1972" t="str">
        <f>IF(X!CO57=0," ",X!CO57)</f>
        <v xml:space="preserve"> </v>
      </c>
      <c r="D261" s="1972" t="str">
        <f>IF(X!CP57=0," ",X!CP57)</f>
        <v xml:space="preserve"> </v>
      </c>
      <c r="E261" s="1969" t="str">
        <f>IF(H261=0," ",O261)</f>
        <v xml:space="preserve"> </v>
      </c>
      <c r="F261" s="703"/>
      <c r="G261" s="1934"/>
      <c r="H261" s="716">
        <f>X!CQ57</f>
        <v>0</v>
      </c>
      <c r="I261" s="716">
        <f>X!CR57</f>
        <v>0</v>
      </c>
      <c r="J261" s="716">
        <f>X!CS57</f>
        <v>0</v>
      </c>
      <c r="K261" s="716">
        <f>X!CT57</f>
        <v>0</v>
      </c>
      <c r="L261" s="716">
        <f>X!CU57</f>
        <v>0</v>
      </c>
      <c r="M261" s="716">
        <f>X!CV57</f>
        <v>0</v>
      </c>
      <c r="N261" s="187">
        <f>INT(H261/10)*10</f>
        <v>0</v>
      </c>
      <c r="O261" s="187" t="str">
        <f>IF(N261=0," ",LOOKUP(N261,H$101:H$105,I$101:I$105))</f>
        <v xml:space="preserve"> </v>
      </c>
      <c r="P261" s="187" t="str">
        <f>IF(M261&gt;0,I261&amp;","&amp;J261&amp;","&amp;K261&amp;","&amp;L261&amp;","&amp;M261,IF(L261&gt;0,I261&amp;","&amp;J261&amp;","&amp;K261&amp;","&amp;L261,IF(K261&gt;0,I261&amp;","&amp;J261&amp;","&amp;K261,IF(J261&gt;0,I261&amp;","&amp;J261,IF(I261&gt;0,I261," ")))))</f>
        <v xml:space="preserve"> </v>
      </c>
      <c r="Q261" s="187">
        <f>H261-N261</f>
        <v>0</v>
      </c>
      <c r="R261" s="187" t="str">
        <f>IF(N261=0," ",IF(N261=100,"ข้อที่ "&amp;P261,"ข้อที่ "&amp;Q261))</f>
        <v xml:space="preserve"> </v>
      </c>
      <c r="S261" s="742">
        <f>IF(X!CX57=0,0,X!CX57)</f>
        <v>0</v>
      </c>
      <c r="T261" s="742">
        <f>IF(X!CY57=0,0,X!CY57)</f>
        <v>0</v>
      </c>
      <c r="U261" s="748">
        <f>IF(W261&gt;0,1,0)</f>
        <v>0</v>
      </c>
      <c r="V261" s="748">
        <f>IF(U261&gt;0,SUM(U$109:U261),0)</f>
        <v>0</v>
      </c>
      <c r="W261" s="748">
        <f>IF(S261&lt;&gt;0,1,0)</f>
        <v>0</v>
      </c>
      <c r="X261" s="750">
        <f>IF(W261&gt;0,SUM(W$109:W261),X260+0.001)</f>
        <v>60.006999999999984</v>
      </c>
      <c r="Y261" s="751">
        <f>IF(AA261&gt;0,1,0)</f>
        <v>0</v>
      </c>
      <c r="Z261" s="751">
        <f>IF(Y261&gt;0,SUM(Y$109:Y261),0)</f>
        <v>0</v>
      </c>
      <c r="AA261" s="751">
        <f>IF(T261&lt;&gt;0,1,0)</f>
        <v>0</v>
      </c>
      <c r="AB261" s="753">
        <f>IF(AA261&gt;0,SUM(AA$109:AA261),AB260+0.001)</f>
        <v>6.0430000000000144</v>
      </c>
      <c r="AD261" s="28">
        <f>IF(H261=0,0,B261&amp;B262&amp;B263)</f>
        <v>0</v>
      </c>
      <c r="AE261" s="28">
        <f t="shared" ref="AE261:AS261" si="40">IF($H261=0,0,IF(OR($I261=AE$108,OR($J261=AE$108,OR($K261=AE$108,OR($L261=AE$108,$M261=AE$108)))),1,0))</f>
        <v>0</v>
      </c>
      <c r="AF261" s="28">
        <f t="shared" si="40"/>
        <v>0</v>
      </c>
      <c r="AG261" s="28">
        <f t="shared" si="40"/>
        <v>0</v>
      </c>
      <c r="AH261" s="28">
        <f t="shared" si="40"/>
        <v>0</v>
      </c>
      <c r="AI261" s="28">
        <f t="shared" si="40"/>
        <v>0</v>
      </c>
      <c r="AJ261" s="28">
        <f t="shared" si="40"/>
        <v>0</v>
      </c>
      <c r="AK261" s="28">
        <f t="shared" si="40"/>
        <v>0</v>
      </c>
      <c r="AL261" s="28">
        <f t="shared" si="40"/>
        <v>0</v>
      </c>
      <c r="AM261" s="28">
        <f t="shared" si="40"/>
        <v>0</v>
      </c>
      <c r="AN261" s="28">
        <f t="shared" si="40"/>
        <v>0</v>
      </c>
      <c r="AO261" s="28">
        <f t="shared" si="40"/>
        <v>0</v>
      </c>
      <c r="AP261" s="28">
        <f t="shared" si="40"/>
        <v>0</v>
      </c>
      <c r="AQ261" s="28">
        <f t="shared" si="40"/>
        <v>0</v>
      </c>
      <c r="AR261" s="28">
        <f t="shared" si="40"/>
        <v>0</v>
      </c>
      <c r="AS261" s="28">
        <f t="shared" si="40"/>
        <v>0</v>
      </c>
      <c r="AU261" s="1947">
        <f>IF(AE261&gt;0,SUM(AE$109:AE261),AU260+0.001)</f>
        <v>8.0119999999999933</v>
      </c>
      <c r="AV261" s="1947">
        <f>IF(AF261&gt;0,SUM(AF$109:AF261),AV260+0.001)</f>
        <v>6.048000000000016</v>
      </c>
      <c r="AW261" s="1947">
        <f>IF(AG261&gt;0,SUM(AG$109:AG261),AW260+0.001)</f>
        <v>10.047999999999973</v>
      </c>
      <c r="AX261" s="1947">
        <f>IF(AH261&gt;0,SUM(AH$109:AH261),AX260+0.001)</f>
        <v>11.008999999999995</v>
      </c>
      <c r="AY261" s="1947">
        <f>IF(AI261&gt;0,SUM(AI$109:AI261),AY260+0.001)</f>
        <v>12.008999999999995</v>
      </c>
      <c r="AZ261" s="1947">
        <f>IF(AJ261&gt;0,SUM(AJ$109:AJ261),AZ260+0.001)</f>
        <v>10.008999999999995</v>
      </c>
      <c r="BA261" s="1947">
        <f>IF(AK261&gt;0,SUM(AK$109:AK261),BA260+0.001)</f>
        <v>5.018000000000006</v>
      </c>
      <c r="BB261" s="1947">
        <f>IF(AL261&gt;0,SUM(AL$109:AL261),BB260+0.001)</f>
        <v>4.018000000000006</v>
      </c>
      <c r="BC261" s="1947">
        <f>IF(AM261&gt;0,SUM(AM$109:AM261),BC260+0.001)</f>
        <v>5.018000000000006</v>
      </c>
      <c r="BD261" s="1947">
        <f>IF(AN261&gt;0,SUM(AN$109:AN261),BD260+0.001)</f>
        <v>4.018000000000006</v>
      </c>
      <c r="BE261" s="1947">
        <f>IF(AO261&gt;0,SUM(AO$109:AO261),BE260+0.001)</f>
        <v>4.015000000000005</v>
      </c>
      <c r="BF261" s="1947">
        <f>IF(AP261&gt;0,SUM(AP$109:AP261),BF260+0.001)</f>
        <v>1.0149999999999983</v>
      </c>
      <c r="BG261" s="1947">
        <f>IF(AQ261&gt;0,SUM(AQ$109:AQ261),BG260+0.001)</f>
        <v>4.045000000000015</v>
      </c>
      <c r="BH261" s="1947">
        <f>IF(AR261&gt;0,SUM(AR$109:AR261),BH260+0.001)</f>
        <v>1.0119999999999987</v>
      </c>
      <c r="BI261" s="1947">
        <f>IF(AS261&gt;0,SUM(AS$109:AS261),BI260+0.001)</f>
        <v>3.0149999999999983</v>
      </c>
    </row>
    <row r="262" spans="1:61" ht="23.25" customHeight="1">
      <c r="A262" s="1968" t="str">
        <f>IF(X!CM58=0," ",X!CM58)</f>
        <v xml:space="preserve"> </v>
      </c>
      <c r="B262" s="1972" t="str">
        <f>IF(X!CN58=0," ",X!CN58)</f>
        <v xml:space="preserve"> </v>
      </c>
      <c r="C262" s="1972" t="str">
        <f>IF(X!CO58=0," ",X!CO58)</f>
        <v xml:space="preserve"> </v>
      </c>
      <c r="D262" s="1972" t="str">
        <f>IF(X!CP58=0," ",X!CP58)</f>
        <v xml:space="preserve"> </v>
      </c>
      <c r="E262" s="1227" t="str">
        <f>IF(H261=0," ",R261)</f>
        <v xml:space="preserve"> </v>
      </c>
      <c r="F262" s="703"/>
      <c r="G262" s="1934"/>
      <c r="H262" s="716"/>
      <c r="I262" s="716"/>
      <c r="J262" s="716"/>
      <c r="K262" s="716"/>
      <c r="L262" s="716"/>
      <c r="M262" s="716"/>
      <c r="N262" s="187"/>
      <c r="O262" s="187"/>
      <c r="P262" s="187"/>
      <c r="Q262" s="187"/>
      <c r="R262" s="187"/>
      <c r="S262" s="742">
        <f>IF(X!CX58=0,0,X!CX58)</f>
        <v>0</v>
      </c>
      <c r="T262" s="742">
        <f>IF(X!CY58=0,0,X!CY58)</f>
        <v>0</v>
      </c>
      <c r="U262" s="748">
        <v>0</v>
      </c>
      <c r="V262" s="748">
        <f>IF(U262&gt;0,SUM(U$109:U262),0)</f>
        <v>0</v>
      </c>
      <c r="W262" s="748">
        <f>IF(S261&lt;&gt;0,1,0)</f>
        <v>0</v>
      </c>
      <c r="X262" s="750">
        <f>IF(W262&gt;0,SUM(W$109:W262),X261+0.001)</f>
        <v>60.007999999999981</v>
      </c>
      <c r="Y262" s="751">
        <v>0</v>
      </c>
      <c r="Z262" s="751">
        <f>IF(Y262&gt;0,SUM(Y$109:Y262),0)</f>
        <v>0</v>
      </c>
      <c r="AA262" s="751">
        <f>IF(T261&lt;&gt;0,1,0)</f>
        <v>0</v>
      </c>
      <c r="AB262" s="753">
        <f>IF(AA262&gt;0,SUM(AA$109:AA262),AB261+0.001)</f>
        <v>6.0440000000000147</v>
      </c>
      <c r="AU262" s="1947">
        <f>IF(AE262&gt;0,SUM(AE$109:AE262),AU261+0.001)</f>
        <v>8.0129999999999928</v>
      </c>
      <c r="AV262" s="1947">
        <f>IF(AF262&gt;0,SUM(AF$109:AF262),AV261+0.001)</f>
        <v>6.0490000000000164</v>
      </c>
      <c r="AW262" s="1947">
        <f>IF(AG262&gt;0,SUM(AG$109:AG262),AW261+0.001)</f>
        <v>10.048999999999973</v>
      </c>
      <c r="AX262" s="1947">
        <f>IF(AH262&gt;0,SUM(AH$109:AH262),AX261+0.001)</f>
        <v>11.009999999999994</v>
      </c>
      <c r="AY262" s="1947">
        <f>IF(AI262&gt;0,SUM(AI$109:AI262),AY261+0.001)</f>
        <v>12.009999999999994</v>
      </c>
      <c r="AZ262" s="1947">
        <f>IF(AJ262&gt;0,SUM(AJ$109:AJ262),AZ261+0.001)</f>
        <v>10.009999999999994</v>
      </c>
      <c r="BA262" s="1947">
        <f>IF(AK262&gt;0,SUM(AK$109:AK262),BA261+0.001)</f>
        <v>5.0190000000000063</v>
      </c>
      <c r="BB262" s="1947">
        <f>IF(AL262&gt;0,SUM(AL$109:AL262),BB261+0.001)</f>
        <v>4.0190000000000063</v>
      </c>
      <c r="BC262" s="1947">
        <f>IF(AM262&gt;0,SUM(AM$109:AM262),BC261+0.001)</f>
        <v>5.0190000000000063</v>
      </c>
      <c r="BD262" s="1947">
        <f>IF(AN262&gt;0,SUM(AN$109:AN262),BD261+0.001)</f>
        <v>4.0190000000000063</v>
      </c>
      <c r="BE262" s="1947">
        <f>IF(AO262&gt;0,SUM(AO$109:AO262),BE261+0.001)</f>
        <v>4.0160000000000053</v>
      </c>
      <c r="BF262" s="1947">
        <f>IF(AP262&gt;0,SUM(AP$109:AP262),BF261+0.001)</f>
        <v>1.0159999999999982</v>
      </c>
      <c r="BG262" s="1947">
        <f>IF(AQ262&gt;0,SUM(AQ$109:AQ262),BG261+0.001)</f>
        <v>4.0460000000000154</v>
      </c>
      <c r="BH262" s="1947">
        <f>IF(AR262&gt;0,SUM(AR$109:AR262),BH261+0.001)</f>
        <v>1.0129999999999986</v>
      </c>
      <c r="BI262" s="1947">
        <f>IF(AS262&gt;0,SUM(AS$109:AS262),BI261+0.001)</f>
        <v>3.0159999999999982</v>
      </c>
    </row>
    <row r="263" spans="1:61" ht="23.25" customHeight="1">
      <c r="A263" s="1968" t="str">
        <f>IF(X!CM59=0," ",X!CM59)</f>
        <v xml:space="preserve"> </v>
      </c>
      <c r="B263" s="1972" t="str">
        <f>IF(X!CN59=0," ",X!CN59)</f>
        <v xml:space="preserve"> </v>
      </c>
      <c r="C263" s="1972" t="str">
        <f>IF(X!CO59=0," ",X!CO59)</f>
        <v xml:space="preserve"> </v>
      </c>
      <c r="D263" s="1972" t="str">
        <f>IF(X!CP59=0," ",X!CP59)</f>
        <v xml:space="preserve"> </v>
      </c>
      <c r="E263" s="1227" t="s">
        <v>2123</v>
      </c>
      <c r="F263" s="703"/>
      <c r="G263" s="1934"/>
      <c r="H263" s="716"/>
      <c r="I263" s="716"/>
      <c r="J263" s="716"/>
      <c r="K263" s="716"/>
      <c r="L263" s="716"/>
      <c r="M263" s="716"/>
      <c r="N263" s="187"/>
      <c r="O263" s="187"/>
      <c r="P263" s="187"/>
      <c r="Q263" s="187"/>
      <c r="R263" s="187"/>
      <c r="S263" s="742">
        <f>IF(X!CX59=0,0,X!CX59)</f>
        <v>0</v>
      </c>
      <c r="T263" s="742">
        <f>IF(X!CY59=0,0,X!CY59)</f>
        <v>0</v>
      </c>
      <c r="U263" s="748">
        <v>0</v>
      </c>
      <c r="V263" s="748">
        <f>IF(U263&gt;0,SUM(U$109:U263),0)</f>
        <v>0</v>
      </c>
      <c r="W263" s="748">
        <f>IF(S261&lt;&gt;0,1,0)</f>
        <v>0</v>
      </c>
      <c r="X263" s="750">
        <f>IF(W263&gt;0,SUM(W$109:W263),X262+0.001)</f>
        <v>60.008999999999979</v>
      </c>
      <c r="Y263" s="751">
        <v>0</v>
      </c>
      <c r="Z263" s="751">
        <f>IF(Y263&gt;0,SUM(Y$109:Y263),0)</f>
        <v>0</v>
      </c>
      <c r="AA263" s="751">
        <f>IF(T261&lt;&gt;0,1,0)</f>
        <v>0</v>
      </c>
      <c r="AB263" s="753">
        <f>IF(AA263&gt;0,SUM(AA$109:AA263),AB262+0.001)</f>
        <v>6.045000000000015</v>
      </c>
      <c r="AU263" s="1947">
        <f>IF(AE263&gt;0,SUM(AE$109:AE263),AU262+0.001)</f>
        <v>8.0139999999999922</v>
      </c>
      <c r="AV263" s="1947">
        <f>IF(AF263&gt;0,SUM(AF$109:AF263),AV262+0.001)</f>
        <v>6.0500000000000167</v>
      </c>
      <c r="AW263" s="1947">
        <f>IF(AG263&gt;0,SUM(AG$109:AG263),AW262+0.001)</f>
        <v>10.049999999999972</v>
      </c>
      <c r="AX263" s="1947">
        <f>IF(AH263&gt;0,SUM(AH$109:AH263),AX262+0.001)</f>
        <v>11.010999999999994</v>
      </c>
      <c r="AY263" s="1947">
        <f>IF(AI263&gt;0,SUM(AI$109:AI263),AY262+0.001)</f>
        <v>12.010999999999994</v>
      </c>
      <c r="AZ263" s="1947">
        <f>IF(AJ263&gt;0,SUM(AJ$109:AJ263),AZ262+0.001)</f>
        <v>10.010999999999994</v>
      </c>
      <c r="BA263" s="1947">
        <f>IF(AK263&gt;0,SUM(AK$109:AK263),BA262+0.001)</f>
        <v>5.0200000000000067</v>
      </c>
      <c r="BB263" s="1947">
        <f>IF(AL263&gt;0,SUM(AL$109:AL263),BB262+0.001)</f>
        <v>4.0200000000000067</v>
      </c>
      <c r="BC263" s="1947">
        <f>IF(AM263&gt;0,SUM(AM$109:AM263),BC262+0.001)</f>
        <v>5.0200000000000067</v>
      </c>
      <c r="BD263" s="1947">
        <f>IF(AN263&gt;0,SUM(AN$109:AN263),BD262+0.001)</f>
        <v>4.0200000000000067</v>
      </c>
      <c r="BE263" s="1947">
        <f>IF(AO263&gt;0,SUM(AO$109:AO263),BE262+0.001)</f>
        <v>4.0170000000000057</v>
      </c>
      <c r="BF263" s="1947">
        <f>IF(AP263&gt;0,SUM(AP$109:AP263),BF262+0.001)</f>
        <v>1.0169999999999981</v>
      </c>
      <c r="BG263" s="1947">
        <f>IF(AQ263&gt;0,SUM(AQ$109:AQ263),BG262+0.001)</f>
        <v>4.0470000000000157</v>
      </c>
      <c r="BH263" s="1947">
        <f>IF(AR263&gt;0,SUM(AR$109:AR263),BH262+0.001)</f>
        <v>1.0139999999999985</v>
      </c>
      <c r="BI263" s="1947">
        <f>IF(AS263&gt;0,SUM(AS$109:AS263),BI262+0.001)</f>
        <v>3.0169999999999981</v>
      </c>
    </row>
    <row r="264" spans="1:61" ht="23.25" customHeight="1">
      <c r="A264" s="1968"/>
      <c r="B264" s="1968"/>
      <c r="C264" s="1968"/>
      <c r="D264" s="1968"/>
      <c r="E264" s="1228"/>
      <c r="F264" s="703"/>
      <c r="G264" s="1934"/>
      <c r="H264" s="716"/>
      <c r="I264" s="716"/>
      <c r="J264" s="716"/>
      <c r="K264" s="716"/>
      <c r="L264" s="716"/>
      <c r="M264" s="716"/>
      <c r="N264" s="187"/>
      <c r="O264" s="187"/>
      <c r="P264" s="187"/>
      <c r="Q264" s="187"/>
      <c r="R264" s="187"/>
      <c r="S264" s="427"/>
      <c r="T264" s="427"/>
      <c r="U264" s="748"/>
      <c r="V264" s="748"/>
      <c r="W264" s="748"/>
      <c r="X264" s="750">
        <f>IF(W264&gt;0,SUM(W$109:W264),X263+0.001)</f>
        <v>60.009999999999977</v>
      </c>
      <c r="Y264" s="751"/>
      <c r="Z264" s="751"/>
      <c r="AA264" s="751"/>
      <c r="AB264" s="753">
        <f>IF(AA264&gt;0,SUM(AA$109:AA264),AB263+0.001)</f>
        <v>6.0460000000000154</v>
      </c>
      <c r="AU264" s="1947">
        <f>IF(AE264&gt;0,SUM(AE$109:AE264),AU263+0.001)</f>
        <v>8.0149999999999917</v>
      </c>
      <c r="AV264" s="1947">
        <f>IF(AF264&gt;0,SUM(AF$109:AF264),AV263+0.001)</f>
        <v>6.051000000000017</v>
      </c>
      <c r="AW264" s="1947">
        <f>IF(AG264&gt;0,SUM(AG$109:AG264),AW263+0.001)</f>
        <v>10.050999999999972</v>
      </c>
      <c r="AX264" s="1947">
        <f>IF(AH264&gt;0,SUM(AH$109:AH264),AX263+0.001)</f>
        <v>11.011999999999993</v>
      </c>
      <c r="AY264" s="1947">
        <f>IF(AI264&gt;0,SUM(AI$109:AI264),AY263+0.001)</f>
        <v>12.011999999999993</v>
      </c>
      <c r="AZ264" s="1947">
        <f>IF(AJ264&gt;0,SUM(AJ$109:AJ264),AZ263+0.001)</f>
        <v>10.011999999999993</v>
      </c>
      <c r="BA264" s="1947">
        <f>IF(AK264&gt;0,SUM(AK$109:AK264),BA263+0.001)</f>
        <v>5.021000000000007</v>
      </c>
      <c r="BB264" s="1947">
        <f>IF(AL264&gt;0,SUM(AL$109:AL264),BB263+0.001)</f>
        <v>4.021000000000007</v>
      </c>
      <c r="BC264" s="1947">
        <f>IF(AM264&gt;0,SUM(AM$109:AM264),BC263+0.001)</f>
        <v>5.021000000000007</v>
      </c>
      <c r="BD264" s="1947">
        <f>IF(AN264&gt;0,SUM(AN$109:AN264),BD263+0.001)</f>
        <v>4.021000000000007</v>
      </c>
      <c r="BE264" s="1947">
        <f>IF(AO264&gt;0,SUM(AO$109:AO264),BE263+0.001)</f>
        <v>4.018000000000006</v>
      </c>
      <c r="BF264" s="1947">
        <f>IF(AP264&gt;0,SUM(AP$109:AP264),BF263+0.001)</f>
        <v>1.017999999999998</v>
      </c>
      <c r="BG264" s="1947">
        <f>IF(AQ264&gt;0,SUM(AQ$109:AQ264),BG263+0.001)</f>
        <v>4.048000000000016</v>
      </c>
      <c r="BH264" s="1947">
        <f>IF(AR264&gt;0,SUM(AR$109:AR264),BH263+0.001)</f>
        <v>1.0149999999999983</v>
      </c>
      <c r="BI264" s="1947">
        <f>IF(AS264&gt;0,SUM(AS$109:AS264),BI263+0.001)</f>
        <v>3.017999999999998</v>
      </c>
    </row>
    <row r="265" spans="1:61" ht="23.25" customHeight="1">
      <c r="A265" s="1234" t="str">
        <f>"- "&amp;G265&amp;" -"</f>
        <v>- 0 -</v>
      </c>
      <c r="B265" s="1234"/>
      <c r="C265" s="1234"/>
      <c r="D265" s="1234"/>
      <c r="E265" s="1234"/>
      <c r="F265" s="703"/>
      <c r="G265" s="1934">
        <f>IF(F265&gt;0,SUM(F$1:F265),0)</f>
        <v>0</v>
      </c>
      <c r="H265" s="1943"/>
      <c r="I265" s="1943"/>
      <c r="J265" s="1943"/>
      <c r="K265" s="1943"/>
      <c r="L265" s="1943"/>
      <c r="M265" s="1943"/>
      <c r="S265" s="427"/>
      <c r="T265" s="427"/>
      <c r="U265" s="748"/>
      <c r="V265" s="748"/>
      <c r="W265" s="748"/>
      <c r="X265" s="750">
        <f>IF(W265&gt;0,SUM(W$109:W265),X264+0.001)</f>
        <v>60.010999999999974</v>
      </c>
      <c r="Y265" s="751"/>
      <c r="Z265" s="751"/>
      <c r="AA265" s="751"/>
      <c r="AB265" s="753">
        <f>IF(AA265&gt;0,SUM(AA$109:AA265),AB264+0.001)</f>
        <v>6.0470000000000157</v>
      </c>
      <c r="AU265" s="1947">
        <f>IF(AE265&gt;0,SUM(AE$109:AE265),AU264+0.001)</f>
        <v>8.0159999999999911</v>
      </c>
      <c r="AV265" s="1947">
        <f>IF(AF265&gt;0,SUM(AF$109:AF265),AV264+0.001)</f>
        <v>6.0520000000000174</v>
      </c>
      <c r="AW265" s="1947">
        <f>IF(AG265&gt;0,SUM(AG$109:AG265),AW264+0.001)</f>
        <v>10.051999999999971</v>
      </c>
      <c r="AX265" s="1947">
        <f>IF(AH265&gt;0,SUM(AH$109:AH265),AX264+0.001)</f>
        <v>11.012999999999993</v>
      </c>
      <c r="AY265" s="1947">
        <f>IF(AI265&gt;0,SUM(AI$109:AI265),AY264+0.001)</f>
        <v>12.012999999999993</v>
      </c>
      <c r="AZ265" s="1947">
        <f>IF(AJ265&gt;0,SUM(AJ$109:AJ265),AZ264+0.001)</f>
        <v>10.012999999999993</v>
      </c>
      <c r="BA265" s="1947">
        <f>IF(AK265&gt;0,SUM(AK$109:AK265),BA264+0.001)</f>
        <v>5.0220000000000073</v>
      </c>
      <c r="BB265" s="1947">
        <f>IF(AL265&gt;0,SUM(AL$109:AL265),BB264+0.001)</f>
        <v>4.0220000000000073</v>
      </c>
      <c r="BC265" s="1947">
        <f>IF(AM265&gt;0,SUM(AM$109:AM265),BC264+0.001)</f>
        <v>5.0220000000000073</v>
      </c>
      <c r="BD265" s="1947">
        <f>IF(AN265&gt;0,SUM(AN$109:AN265),BD264+0.001)</f>
        <v>4.0220000000000073</v>
      </c>
      <c r="BE265" s="1947">
        <f>IF(AO265&gt;0,SUM(AO$109:AO265),BE264+0.001)</f>
        <v>4.0190000000000063</v>
      </c>
      <c r="BF265" s="1947">
        <f>IF(AP265&gt;0,SUM(AP$109:AP265),BF264+0.001)</f>
        <v>1.0189999999999979</v>
      </c>
      <c r="BG265" s="1947">
        <f>IF(AQ265&gt;0,SUM(AQ$109:AQ265),BG264+0.001)</f>
        <v>4.0490000000000164</v>
      </c>
      <c r="BH265" s="1947">
        <f>IF(AR265&gt;0,SUM(AR$109:AR265),BH264+0.001)</f>
        <v>1.0159999999999982</v>
      </c>
      <c r="BI265" s="1947">
        <f>IF(AS265&gt;0,SUM(AS$109:AS265),BI264+0.001)</f>
        <v>3.0189999999999979</v>
      </c>
    </row>
    <row r="266" spans="1:61" ht="23.25" customHeight="1">
      <c r="F266" s="703"/>
      <c r="G266" s="1934"/>
      <c r="H266" s="1943"/>
      <c r="I266" s="1943"/>
      <c r="J266" s="1943"/>
      <c r="K266" s="1943"/>
      <c r="L266" s="1943"/>
      <c r="M266" s="1943"/>
      <c r="S266" s="427"/>
      <c r="T266" s="427"/>
      <c r="U266" s="748"/>
      <c r="V266" s="748"/>
      <c r="W266" s="748"/>
      <c r="X266" s="750">
        <f>IF(W266&gt;0,SUM(W$109:W266),X265+0.001)</f>
        <v>60.011999999999972</v>
      </c>
      <c r="Y266" s="751"/>
      <c r="Z266" s="751"/>
      <c r="AA266" s="751"/>
      <c r="AB266" s="753">
        <f>IF(AA266&gt;0,SUM(AA$109:AA266),AB265+0.001)</f>
        <v>6.048000000000016</v>
      </c>
      <c r="AU266" s="1947">
        <f>IF(AE266&gt;0,SUM(AE$109:AE266),AU265+0.001)</f>
        <v>8.0169999999999906</v>
      </c>
      <c r="AV266" s="1947">
        <f>IF(AF266&gt;0,SUM(AF$109:AF266),AV265+0.001)</f>
        <v>6.0530000000000177</v>
      </c>
      <c r="AW266" s="1947">
        <f>IF(AG266&gt;0,SUM(AG$109:AG266),AW265+0.001)</f>
        <v>10.052999999999971</v>
      </c>
      <c r="AX266" s="1947">
        <f>IF(AH266&gt;0,SUM(AH$109:AH266),AX265+0.001)</f>
        <v>11.013999999999992</v>
      </c>
      <c r="AY266" s="1947">
        <f>IF(AI266&gt;0,SUM(AI$109:AI266),AY265+0.001)</f>
        <v>12.013999999999992</v>
      </c>
      <c r="AZ266" s="1947">
        <f>IF(AJ266&gt;0,SUM(AJ$109:AJ266),AZ265+0.001)</f>
        <v>10.013999999999992</v>
      </c>
      <c r="BA266" s="1947">
        <f>IF(AK266&gt;0,SUM(AK$109:AK266),BA265+0.001)</f>
        <v>5.0230000000000077</v>
      </c>
      <c r="BB266" s="1947">
        <f>IF(AL266&gt;0,SUM(AL$109:AL266),BB265+0.001)</f>
        <v>4.0230000000000077</v>
      </c>
      <c r="BC266" s="1947">
        <f>IF(AM266&gt;0,SUM(AM$109:AM266),BC265+0.001)</f>
        <v>5.0230000000000077</v>
      </c>
      <c r="BD266" s="1947">
        <f>IF(AN266&gt;0,SUM(AN$109:AN266),BD265+0.001)</f>
        <v>4.0230000000000077</v>
      </c>
      <c r="BE266" s="1947">
        <f>IF(AO266&gt;0,SUM(AO$109:AO266),BE265+0.001)</f>
        <v>4.0200000000000067</v>
      </c>
      <c r="BF266" s="1947">
        <f>IF(AP266&gt;0,SUM(AP$109:AP266),BF265+0.001)</f>
        <v>1.0199999999999978</v>
      </c>
      <c r="BG266" s="1947">
        <f>IF(AQ266&gt;0,SUM(AQ$109:AQ266),BG265+0.001)</f>
        <v>4.0500000000000167</v>
      </c>
      <c r="BH266" s="1947">
        <f>IF(AR266&gt;0,SUM(AR$109:AR266),BH265+0.001)</f>
        <v>1.0169999999999981</v>
      </c>
      <c r="BI266" s="1947">
        <f>IF(AS266&gt;0,SUM(AS$109:AS266),BI265+0.001)</f>
        <v>3.0199999999999978</v>
      </c>
    </row>
    <row r="267" spans="1:61" ht="23.25" customHeight="1">
      <c r="F267" s="703"/>
      <c r="G267" s="1934"/>
      <c r="H267" s="1943"/>
      <c r="I267" s="1943"/>
      <c r="J267" s="1943"/>
      <c r="K267" s="1943"/>
      <c r="L267" s="1943"/>
      <c r="M267" s="1943"/>
      <c r="S267" s="427"/>
      <c r="T267" s="427"/>
      <c r="U267" s="748"/>
      <c r="V267" s="748"/>
      <c r="W267" s="748"/>
      <c r="X267" s="750">
        <f>IF(W267&gt;0,SUM(W$109:W267),X266+0.001)</f>
        <v>60.01299999999997</v>
      </c>
      <c r="Y267" s="751"/>
      <c r="Z267" s="751"/>
      <c r="AA267" s="751"/>
      <c r="AB267" s="753">
        <f>IF(AA267&gt;0,SUM(AA$109:AA267),AB266+0.001)</f>
        <v>6.0490000000000164</v>
      </c>
      <c r="AU267" s="1947">
        <f>IF(AE267&gt;0,SUM(AE$109:AE267),AU266+0.001)</f>
        <v>8.01799999999999</v>
      </c>
      <c r="AV267" s="1947">
        <f>IF(AF267&gt;0,SUM(AF$109:AF267),AV266+0.001)</f>
        <v>6.054000000000018</v>
      </c>
      <c r="AW267" s="1947">
        <f>IF(AG267&gt;0,SUM(AG$109:AG267),AW266+0.001)</f>
        <v>10.05399999999997</v>
      </c>
      <c r="AX267" s="1947">
        <f>IF(AH267&gt;0,SUM(AH$109:AH267),AX266+0.001)</f>
        <v>11.014999999999992</v>
      </c>
      <c r="AY267" s="1947">
        <f>IF(AI267&gt;0,SUM(AI$109:AI267),AY266+0.001)</f>
        <v>12.014999999999992</v>
      </c>
      <c r="AZ267" s="1947">
        <f>IF(AJ267&gt;0,SUM(AJ$109:AJ267),AZ266+0.001)</f>
        <v>10.014999999999992</v>
      </c>
      <c r="BA267" s="1947">
        <f>IF(AK267&gt;0,SUM(AK$109:AK267),BA266+0.001)</f>
        <v>5.024000000000008</v>
      </c>
      <c r="BB267" s="1947">
        <f>IF(AL267&gt;0,SUM(AL$109:AL267),BB266+0.001)</f>
        <v>4.024000000000008</v>
      </c>
      <c r="BC267" s="1947">
        <f>IF(AM267&gt;0,SUM(AM$109:AM267),BC266+0.001)</f>
        <v>5.024000000000008</v>
      </c>
      <c r="BD267" s="1947">
        <f>IF(AN267&gt;0,SUM(AN$109:AN267),BD266+0.001)</f>
        <v>4.024000000000008</v>
      </c>
      <c r="BE267" s="1947">
        <f>IF(AO267&gt;0,SUM(AO$109:AO267),BE266+0.001)</f>
        <v>4.021000000000007</v>
      </c>
      <c r="BF267" s="1947">
        <f>IF(AP267&gt;0,SUM(AP$109:AP267),BF266+0.001)</f>
        <v>1.0209999999999977</v>
      </c>
      <c r="BG267" s="1947">
        <f>IF(AQ267&gt;0,SUM(AQ$109:AQ267),BG266+0.001)</f>
        <v>4.051000000000017</v>
      </c>
      <c r="BH267" s="1947">
        <f>IF(AR267&gt;0,SUM(AR$109:AR267),BH266+0.001)</f>
        <v>1.017999999999998</v>
      </c>
      <c r="BI267" s="1947">
        <f>IF(AS267&gt;0,SUM(AS$109:AS267),BI266+0.001)</f>
        <v>3.0209999999999977</v>
      </c>
    </row>
    <row r="268" spans="1:61" ht="23.25" customHeight="1">
      <c r="A268" s="1215" t="str">
        <f>IF(X!DB35=0," ",X!DB35)</f>
        <v xml:space="preserve">กลยุทธ์ ที่ </v>
      </c>
      <c r="F268" s="703"/>
      <c r="G268" s="1934"/>
      <c r="H268" s="1943"/>
      <c r="I268" s="1943"/>
      <c r="J268" s="1943"/>
      <c r="K268" s="1943"/>
      <c r="L268" s="1943"/>
      <c r="M268" s="1943"/>
      <c r="S268" s="427"/>
      <c r="T268" s="427"/>
      <c r="U268" s="748"/>
      <c r="V268" s="748"/>
      <c r="W268" s="748"/>
      <c r="X268" s="750">
        <f>IF(W268&gt;0,SUM(W$109:W268),X267+0.001)</f>
        <v>60.013999999999967</v>
      </c>
      <c r="Y268" s="751"/>
      <c r="Z268" s="751"/>
      <c r="AA268" s="751"/>
      <c r="AB268" s="753">
        <f>IF(AA268&gt;0,SUM(AA$109:AA268),AB267+0.001)</f>
        <v>6.0500000000000167</v>
      </c>
      <c r="AU268" s="1947">
        <f>IF(AE268&gt;0,SUM(AE$109:AE268),AU267+0.001)</f>
        <v>8.0189999999999895</v>
      </c>
      <c r="AV268" s="1947">
        <f>IF(AF268&gt;0,SUM(AF$109:AF268),AV267+0.001)</f>
        <v>6.0550000000000184</v>
      </c>
      <c r="AW268" s="1947">
        <f>IF(AG268&gt;0,SUM(AG$109:AG268),AW267+0.001)</f>
        <v>10.05499999999997</v>
      </c>
      <c r="AX268" s="1947">
        <f>IF(AH268&gt;0,SUM(AH$109:AH268),AX267+0.001)</f>
        <v>11.015999999999991</v>
      </c>
      <c r="AY268" s="1947">
        <f>IF(AI268&gt;0,SUM(AI$109:AI268),AY267+0.001)</f>
        <v>12.015999999999991</v>
      </c>
      <c r="AZ268" s="1947">
        <f>IF(AJ268&gt;0,SUM(AJ$109:AJ268),AZ267+0.001)</f>
        <v>10.015999999999991</v>
      </c>
      <c r="BA268" s="1947">
        <f>IF(AK268&gt;0,SUM(AK$109:AK268),BA267+0.001)</f>
        <v>5.0250000000000083</v>
      </c>
      <c r="BB268" s="1947">
        <f>IF(AL268&gt;0,SUM(AL$109:AL268),BB267+0.001)</f>
        <v>4.0250000000000083</v>
      </c>
      <c r="BC268" s="1947">
        <f>IF(AM268&gt;0,SUM(AM$109:AM268),BC267+0.001)</f>
        <v>5.0250000000000083</v>
      </c>
      <c r="BD268" s="1947">
        <f>IF(AN268&gt;0,SUM(AN$109:AN268),BD267+0.001)</f>
        <v>4.0250000000000083</v>
      </c>
      <c r="BE268" s="1947">
        <f>IF(AO268&gt;0,SUM(AO$109:AO268),BE267+0.001)</f>
        <v>4.0220000000000073</v>
      </c>
      <c r="BF268" s="1947">
        <f>IF(AP268&gt;0,SUM(AP$109:AP268),BF267+0.001)</f>
        <v>1.0219999999999976</v>
      </c>
      <c r="BG268" s="1947">
        <f>IF(AQ268&gt;0,SUM(AQ$109:AQ268),BG267+0.001)</f>
        <v>4.0520000000000174</v>
      </c>
      <c r="BH268" s="1947">
        <f>IF(AR268&gt;0,SUM(AR$109:AR268),BH267+0.001)</f>
        <v>1.0189999999999979</v>
      </c>
      <c r="BI268" s="1947">
        <f>IF(AS268&gt;0,SUM(AS$109:AS268),BI267+0.001)</f>
        <v>3.0219999999999976</v>
      </c>
    </row>
    <row r="269" spans="1:61" ht="23.25" customHeight="1">
      <c r="B269" s="1233"/>
      <c r="F269" s="703"/>
      <c r="G269" s="1934"/>
      <c r="H269" s="1943"/>
      <c r="I269" s="1943"/>
      <c r="J269" s="1943"/>
      <c r="K269" s="1943"/>
      <c r="L269" s="1943"/>
      <c r="M269" s="1943"/>
      <c r="S269" s="427"/>
      <c r="T269" s="427"/>
      <c r="U269" s="748"/>
      <c r="V269" s="748"/>
      <c r="W269" s="748"/>
      <c r="X269" s="750">
        <f>IF(W269&gt;0,SUM(W$109:W269),X268+0.001)</f>
        <v>60.014999999999965</v>
      </c>
      <c r="Y269" s="751"/>
      <c r="Z269" s="751"/>
      <c r="AA269" s="751"/>
      <c r="AB269" s="753">
        <f>IF(AA269&gt;0,SUM(AA$109:AA269),AB268+0.001)</f>
        <v>6.051000000000017</v>
      </c>
      <c r="AU269" s="1947">
        <f>IF(AE269&gt;0,SUM(AE$109:AE269),AU268+0.001)</f>
        <v>8.0199999999999889</v>
      </c>
      <c r="AV269" s="1947">
        <f>IF(AF269&gt;0,SUM(AF$109:AF269),AV268+0.001)</f>
        <v>6.0560000000000187</v>
      </c>
      <c r="AW269" s="1947">
        <f>IF(AG269&gt;0,SUM(AG$109:AG269),AW268+0.001)</f>
        <v>10.055999999999969</v>
      </c>
      <c r="AX269" s="1947">
        <f>IF(AH269&gt;0,SUM(AH$109:AH269),AX268+0.001)</f>
        <v>11.016999999999991</v>
      </c>
      <c r="AY269" s="1947">
        <f>IF(AI269&gt;0,SUM(AI$109:AI269),AY268+0.001)</f>
        <v>12.016999999999991</v>
      </c>
      <c r="AZ269" s="1947">
        <f>IF(AJ269&gt;0,SUM(AJ$109:AJ269),AZ268+0.001)</f>
        <v>10.016999999999991</v>
      </c>
      <c r="BA269" s="1947">
        <f>IF(AK269&gt;0,SUM(AK$109:AK269),BA268+0.001)</f>
        <v>5.0260000000000087</v>
      </c>
      <c r="BB269" s="1947">
        <f>IF(AL269&gt;0,SUM(AL$109:AL269),BB268+0.001)</f>
        <v>4.0260000000000087</v>
      </c>
      <c r="BC269" s="1947">
        <f>IF(AM269&gt;0,SUM(AM$109:AM269),BC268+0.001)</f>
        <v>5.0260000000000087</v>
      </c>
      <c r="BD269" s="1947">
        <f>IF(AN269&gt;0,SUM(AN$109:AN269),BD268+0.001)</f>
        <v>4.0260000000000087</v>
      </c>
      <c r="BE269" s="1947">
        <f>IF(AO269&gt;0,SUM(AO$109:AO269),BE268+0.001)</f>
        <v>4.0230000000000077</v>
      </c>
      <c r="BF269" s="1947">
        <f>IF(AP269&gt;0,SUM(AP$109:AP269),BF268+0.001)</f>
        <v>1.0229999999999975</v>
      </c>
      <c r="BG269" s="1947">
        <f>IF(AQ269&gt;0,SUM(AQ$109:AQ269),BG268+0.001)</f>
        <v>4.0530000000000177</v>
      </c>
      <c r="BH269" s="1947">
        <f>IF(AR269&gt;0,SUM(AR$109:AR269),BH268+0.001)</f>
        <v>1.0199999999999978</v>
      </c>
      <c r="BI269" s="1947">
        <f>IF(AS269&gt;0,SUM(AS$109:AS269),BI268+0.001)</f>
        <v>3.0229999999999975</v>
      </c>
    </row>
    <row r="270" spans="1:61" ht="23.25" customHeight="1">
      <c r="A270" s="1268"/>
      <c r="B270" s="1242"/>
      <c r="C270" s="1929"/>
      <c r="D270" s="1929" t="s">
        <v>1244</v>
      </c>
      <c r="E270" s="1242" t="s">
        <v>1250</v>
      </c>
      <c r="F270" s="703"/>
      <c r="G270" s="1934"/>
      <c r="H270" s="1943"/>
      <c r="I270" s="1943"/>
      <c r="J270" s="1943"/>
      <c r="K270" s="1943"/>
      <c r="L270" s="1943"/>
      <c r="M270" s="1943"/>
      <c r="S270" s="427"/>
      <c r="T270" s="427"/>
      <c r="U270" s="748"/>
      <c r="V270" s="748"/>
      <c r="W270" s="748"/>
      <c r="X270" s="750">
        <f>IF(W270&gt;0,SUM(W$109:W270),X269+0.001)</f>
        <v>60.015999999999963</v>
      </c>
      <c r="Y270" s="751"/>
      <c r="Z270" s="751"/>
      <c r="AA270" s="751"/>
      <c r="AB270" s="753">
        <f>IF(AA270&gt;0,SUM(AA$109:AA270),AB269+0.001)</f>
        <v>6.0520000000000174</v>
      </c>
      <c r="AU270" s="1947">
        <f>IF(AE270&gt;0,SUM(AE$109:AE270),AU269+0.001)</f>
        <v>8.0209999999999884</v>
      </c>
      <c r="AV270" s="1947">
        <f>IF(AF270&gt;0,SUM(AF$109:AF270),AV269+0.001)</f>
        <v>6.057000000000019</v>
      </c>
      <c r="AW270" s="1947">
        <f>IF(AG270&gt;0,SUM(AG$109:AG270),AW269+0.001)</f>
        <v>10.056999999999968</v>
      </c>
      <c r="AX270" s="1947">
        <f>IF(AH270&gt;0,SUM(AH$109:AH270),AX269+0.001)</f>
        <v>11.01799999999999</v>
      </c>
      <c r="AY270" s="1947">
        <f>IF(AI270&gt;0,SUM(AI$109:AI270),AY269+0.001)</f>
        <v>12.01799999999999</v>
      </c>
      <c r="AZ270" s="1947">
        <f>IF(AJ270&gt;0,SUM(AJ$109:AJ270),AZ269+0.001)</f>
        <v>10.01799999999999</v>
      </c>
      <c r="BA270" s="1947">
        <f>IF(AK270&gt;0,SUM(AK$109:AK270),BA269+0.001)</f>
        <v>5.027000000000009</v>
      </c>
      <c r="BB270" s="1947">
        <f>IF(AL270&gt;0,SUM(AL$109:AL270),BB269+0.001)</f>
        <v>4.027000000000009</v>
      </c>
      <c r="BC270" s="1947">
        <f>IF(AM270&gt;0,SUM(AM$109:AM270),BC269+0.001)</f>
        <v>5.027000000000009</v>
      </c>
      <c r="BD270" s="1947">
        <f>IF(AN270&gt;0,SUM(AN$109:AN270),BD269+0.001)</f>
        <v>4.027000000000009</v>
      </c>
      <c r="BE270" s="1947">
        <f>IF(AO270&gt;0,SUM(AO$109:AO270),BE269+0.001)</f>
        <v>4.024000000000008</v>
      </c>
      <c r="BF270" s="1947">
        <f>IF(AP270&gt;0,SUM(AP$109:AP270),BF269+0.001)</f>
        <v>1.0239999999999974</v>
      </c>
      <c r="BG270" s="1947">
        <f>IF(AQ270&gt;0,SUM(AQ$109:AQ270),BG269+0.001)</f>
        <v>4.054000000000018</v>
      </c>
      <c r="BH270" s="1947">
        <f>IF(AR270&gt;0,SUM(AR$109:AR270),BH269+0.001)</f>
        <v>1.0209999999999977</v>
      </c>
      <c r="BI270" s="1947">
        <f>IF(AS270&gt;0,SUM(AS$109:AS270),BI269+0.001)</f>
        <v>3.0239999999999974</v>
      </c>
    </row>
    <row r="271" spans="1:61" ht="23.25" customHeight="1">
      <c r="A271" s="1270" t="s">
        <v>1251</v>
      </c>
      <c r="B271" s="1360" t="s">
        <v>299</v>
      </c>
      <c r="C271" s="1964" t="s">
        <v>1243</v>
      </c>
      <c r="D271" s="1964" t="s">
        <v>300</v>
      </c>
      <c r="E271" s="1360" t="s">
        <v>1887</v>
      </c>
      <c r="F271" s="703"/>
      <c r="G271" s="1934"/>
      <c r="H271" s="1943"/>
      <c r="I271" s="1943"/>
      <c r="J271" s="1943"/>
      <c r="K271" s="1943"/>
      <c r="L271" s="1943"/>
      <c r="M271" s="1943"/>
      <c r="S271" s="427"/>
      <c r="T271" s="427"/>
      <c r="U271" s="748"/>
      <c r="V271" s="748"/>
      <c r="W271" s="748"/>
      <c r="X271" s="750">
        <f>IF(W271&gt;0,SUM(W$109:W271),X270+0.001)</f>
        <v>60.01699999999996</v>
      </c>
      <c r="Y271" s="751"/>
      <c r="Z271" s="751"/>
      <c r="AA271" s="751"/>
      <c r="AB271" s="753">
        <f>IF(AA271&gt;0,SUM(AA$109:AA271),AB270+0.001)</f>
        <v>6.0530000000000177</v>
      </c>
      <c r="AU271" s="1947">
        <f>IF(AE271&gt;0,SUM(AE$109:AE271),AU270+0.001)</f>
        <v>8.0219999999999878</v>
      </c>
      <c r="AV271" s="1947">
        <f>IF(AF271&gt;0,SUM(AF$109:AF271),AV270+0.001)</f>
        <v>6.0580000000000194</v>
      </c>
      <c r="AW271" s="1947">
        <f>IF(AG271&gt;0,SUM(AG$109:AG271),AW270+0.001)</f>
        <v>10.057999999999968</v>
      </c>
      <c r="AX271" s="1947">
        <f>IF(AH271&gt;0,SUM(AH$109:AH271),AX270+0.001)</f>
        <v>11.018999999999989</v>
      </c>
      <c r="AY271" s="1947">
        <f>IF(AI271&gt;0,SUM(AI$109:AI271),AY270+0.001)</f>
        <v>12.018999999999989</v>
      </c>
      <c r="AZ271" s="1947">
        <f>IF(AJ271&gt;0,SUM(AJ$109:AJ271),AZ270+0.001)</f>
        <v>10.018999999999989</v>
      </c>
      <c r="BA271" s="1947">
        <f>IF(AK271&gt;0,SUM(AK$109:AK271),BA270+0.001)</f>
        <v>5.0280000000000094</v>
      </c>
      <c r="BB271" s="1947">
        <f>IF(AL271&gt;0,SUM(AL$109:AL271),BB270+0.001)</f>
        <v>4.0280000000000094</v>
      </c>
      <c r="BC271" s="1947">
        <f>IF(AM271&gt;0,SUM(AM$109:AM271),BC270+0.001)</f>
        <v>5.0280000000000094</v>
      </c>
      <c r="BD271" s="1947">
        <f>IF(AN271&gt;0,SUM(AN$109:AN271),BD270+0.001)</f>
        <v>4.0280000000000094</v>
      </c>
      <c r="BE271" s="1947">
        <f>IF(AO271&gt;0,SUM(AO$109:AO271),BE270+0.001)</f>
        <v>4.0250000000000083</v>
      </c>
      <c r="BF271" s="1947">
        <f>IF(AP271&gt;0,SUM(AP$109:AP271),BF270+0.001)</f>
        <v>1.0249999999999972</v>
      </c>
      <c r="BG271" s="1947">
        <f>IF(AQ271&gt;0,SUM(AQ$109:AQ271),BG270+0.001)</f>
        <v>4.0550000000000184</v>
      </c>
      <c r="BH271" s="1947">
        <f>IF(AR271&gt;0,SUM(AR$109:AR271),BH270+0.001)</f>
        <v>1.0219999999999976</v>
      </c>
      <c r="BI271" s="1947">
        <f>IF(AS271&gt;0,SUM(AS$109:AS271),BI270+0.001)</f>
        <v>3.0249999999999972</v>
      </c>
    </row>
    <row r="272" spans="1:61" ht="23.25" customHeight="1">
      <c r="A272" s="1278"/>
      <c r="B272" s="1247"/>
      <c r="C272" s="1930"/>
      <c r="D272" s="1930" t="s">
        <v>891</v>
      </c>
      <c r="E272" s="1247" t="s">
        <v>301</v>
      </c>
      <c r="F272" s="703"/>
      <c r="G272" s="1934"/>
      <c r="H272" s="1943"/>
      <c r="I272" s="1943"/>
      <c r="J272" s="1943"/>
      <c r="K272" s="1943"/>
      <c r="L272" s="1943"/>
      <c r="M272" s="1943"/>
      <c r="S272" s="427"/>
      <c r="T272" s="427"/>
      <c r="U272" s="748"/>
      <c r="V272" s="748"/>
      <c r="W272" s="748"/>
      <c r="X272" s="750">
        <f>IF(W272&gt;0,SUM(W$109:W272),X271+0.001)</f>
        <v>60.017999999999958</v>
      </c>
      <c r="Y272" s="751"/>
      <c r="Z272" s="751"/>
      <c r="AA272" s="751"/>
      <c r="AB272" s="753">
        <f>IF(AA272&gt;0,SUM(AA$109:AA272),AB271+0.001)</f>
        <v>6.054000000000018</v>
      </c>
      <c r="AU272" s="1947">
        <f>IF(AE272&gt;0,SUM(AE$109:AE272),AU271+0.001)</f>
        <v>8.0229999999999873</v>
      </c>
      <c r="AV272" s="1947">
        <f>IF(AF272&gt;0,SUM(AF$109:AF272),AV271+0.001)</f>
        <v>6.0590000000000197</v>
      </c>
      <c r="AW272" s="1947">
        <f>IF(AG272&gt;0,SUM(AG$109:AG272),AW271+0.001)</f>
        <v>10.058999999999967</v>
      </c>
      <c r="AX272" s="1947">
        <f>IF(AH272&gt;0,SUM(AH$109:AH272),AX271+0.001)</f>
        <v>11.019999999999989</v>
      </c>
      <c r="AY272" s="1947">
        <f>IF(AI272&gt;0,SUM(AI$109:AI272),AY271+0.001)</f>
        <v>12.019999999999989</v>
      </c>
      <c r="AZ272" s="1947">
        <f>IF(AJ272&gt;0,SUM(AJ$109:AJ272),AZ271+0.001)</f>
        <v>10.019999999999989</v>
      </c>
      <c r="BA272" s="1947">
        <f>IF(AK272&gt;0,SUM(AK$109:AK272),BA271+0.001)</f>
        <v>5.0290000000000097</v>
      </c>
      <c r="BB272" s="1947">
        <f>IF(AL272&gt;0,SUM(AL$109:AL272),BB271+0.001)</f>
        <v>4.0290000000000097</v>
      </c>
      <c r="BC272" s="1947">
        <f>IF(AM272&gt;0,SUM(AM$109:AM272),BC271+0.001)</f>
        <v>5.0290000000000097</v>
      </c>
      <c r="BD272" s="1947">
        <f>IF(AN272&gt;0,SUM(AN$109:AN272),BD271+0.001)</f>
        <v>4.0290000000000097</v>
      </c>
      <c r="BE272" s="1947">
        <f>IF(AO272&gt;0,SUM(AO$109:AO272),BE271+0.001)</f>
        <v>4.0260000000000087</v>
      </c>
      <c r="BF272" s="1947">
        <f>IF(AP272&gt;0,SUM(AP$109:AP272),BF271+0.001)</f>
        <v>1.0259999999999971</v>
      </c>
      <c r="BG272" s="1947">
        <f>IF(AQ272&gt;0,SUM(AQ$109:AQ272),BG271+0.001)</f>
        <v>4.0560000000000187</v>
      </c>
      <c r="BH272" s="1947">
        <f>IF(AR272&gt;0,SUM(AR$109:AR272),BH271+0.001)</f>
        <v>1.0229999999999975</v>
      </c>
      <c r="BI272" s="1947">
        <f>IF(AS272&gt;0,SUM(AS$109:AS272),BI271+0.001)</f>
        <v>3.0259999999999971</v>
      </c>
    </row>
    <row r="273" spans="1:61" ht="23.25" customHeight="1">
      <c r="A273" s="1965" t="str">
        <f>IF(X!CZ36=0," ",X!CZ36)</f>
        <v xml:space="preserve"> </v>
      </c>
      <c r="B273" s="1971" t="str">
        <f>IF(X!DA36=0," ",X!DA36)</f>
        <v xml:space="preserve"> </v>
      </c>
      <c r="C273" s="1971" t="str">
        <f>IF(X!DB36=0," ",X!DB36)</f>
        <v xml:space="preserve"> </v>
      </c>
      <c r="D273" s="1971" t="str">
        <f>IF(X!DC36=0," ",X!DC36)</f>
        <v xml:space="preserve"> </v>
      </c>
      <c r="E273" s="1966" t="str">
        <f>IF(H273=0," ",O273)</f>
        <v xml:space="preserve"> </v>
      </c>
      <c r="F273" s="703"/>
      <c r="G273" s="1934"/>
      <c r="H273" s="716">
        <f>X!DD36</f>
        <v>0</v>
      </c>
      <c r="I273" s="716">
        <f>X!DE36</f>
        <v>0</v>
      </c>
      <c r="J273" s="716">
        <f>X!DF36</f>
        <v>0</v>
      </c>
      <c r="K273" s="716">
        <f>X!DG36</f>
        <v>0</v>
      </c>
      <c r="L273" s="716">
        <f>X!DH36</f>
        <v>0</v>
      </c>
      <c r="M273" s="716">
        <f>X!DI36</f>
        <v>0</v>
      </c>
      <c r="N273" s="187">
        <f>INT(H273/10)*10</f>
        <v>0</v>
      </c>
      <c r="O273" s="187" t="str">
        <f>IF(N273=0," ",LOOKUP(N273,H$101:H$105,I$101:I$105))</f>
        <v xml:space="preserve"> </v>
      </c>
      <c r="P273" s="187" t="str">
        <f>IF(M273&gt;0,I273&amp;","&amp;J273&amp;","&amp;K273&amp;","&amp;L273&amp;","&amp;M273,IF(L273&gt;0,I273&amp;","&amp;J273&amp;","&amp;K273&amp;","&amp;L273,IF(K273&gt;0,I273&amp;","&amp;J273&amp;","&amp;K273,IF(J273&gt;0,I273&amp;","&amp;J273,IF(I273&gt;0,I273," ")))))</f>
        <v xml:space="preserve"> </v>
      </c>
      <c r="Q273" s="187">
        <f>H273-N273</f>
        <v>0</v>
      </c>
      <c r="R273" s="187" t="str">
        <f>IF(N273=0," ",IF(N273=100,"ข้อที่ "&amp;P273,"ข้อที่ "&amp;Q273))</f>
        <v xml:space="preserve"> </v>
      </c>
      <c r="S273" s="742">
        <f>IF(X!DK36=0,0,X!DK36)</f>
        <v>0</v>
      </c>
      <c r="T273" s="742">
        <f>IF(X!DL36=0,0,X!DL36)</f>
        <v>0</v>
      </c>
      <c r="U273" s="748">
        <f>IF(W273&gt;0,1,0)</f>
        <v>0</v>
      </c>
      <c r="V273" s="748">
        <f>IF(U273&gt;0,SUM(U$109:U273),0)</f>
        <v>0</v>
      </c>
      <c r="W273" s="748">
        <f>IF(S273&lt;&gt;0,1,0)</f>
        <v>0</v>
      </c>
      <c r="X273" s="750">
        <f>IF(W273&gt;0,SUM(W$109:W273),X272+0.001)</f>
        <v>60.018999999999956</v>
      </c>
      <c r="Y273" s="751">
        <f>IF(AA273&gt;0,1,0)</f>
        <v>0</v>
      </c>
      <c r="Z273" s="751">
        <f>IF(Y273&gt;0,SUM(Y$109:Y273),0)</f>
        <v>0</v>
      </c>
      <c r="AA273" s="751">
        <f>IF(T273&lt;&gt;0,1,0)</f>
        <v>0</v>
      </c>
      <c r="AB273" s="753">
        <f>IF(AA273&gt;0,SUM(AA$109:AA273),AB272+0.001)</f>
        <v>6.0550000000000184</v>
      </c>
      <c r="AD273" s="28">
        <f>IF(H273=0,0,B273&amp;B274&amp;B275)</f>
        <v>0</v>
      </c>
      <c r="AE273" s="28">
        <f t="shared" ref="AE273:AS273" si="41">IF($H273=0,0,IF(OR($I273=AE$108,OR($J273=AE$108,OR($K273=AE$108,OR($L273=AE$108,$M273=AE$108)))),1,0))</f>
        <v>0</v>
      </c>
      <c r="AF273" s="28">
        <f t="shared" si="41"/>
        <v>0</v>
      </c>
      <c r="AG273" s="28">
        <f t="shared" si="41"/>
        <v>0</v>
      </c>
      <c r="AH273" s="28">
        <f t="shared" si="41"/>
        <v>0</v>
      </c>
      <c r="AI273" s="28">
        <f t="shared" si="41"/>
        <v>0</v>
      </c>
      <c r="AJ273" s="28">
        <f t="shared" si="41"/>
        <v>0</v>
      </c>
      <c r="AK273" s="28">
        <f t="shared" si="41"/>
        <v>0</v>
      </c>
      <c r="AL273" s="28">
        <f t="shared" si="41"/>
        <v>0</v>
      </c>
      <c r="AM273" s="28">
        <f t="shared" si="41"/>
        <v>0</v>
      </c>
      <c r="AN273" s="28">
        <f t="shared" si="41"/>
        <v>0</v>
      </c>
      <c r="AO273" s="28">
        <f t="shared" si="41"/>
        <v>0</v>
      </c>
      <c r="AP273" s="28">
        <f t="shared" si="41"/>
        <v>0</v>
      </c>
      <c r="AQ273" s="28">
        <f t="shared" si="41"/>
        <v>0</v>
      </c>
      <c r="AR273" s="28">
        <f t="shared" si="41"/>
        <v>0</v>
      </c>
      <c r="AS273" s="28">
        <f t="shared" si="41"/>
        <v>0</v>
      </c>
      <c r="AU273" s="1947">
        <f>IF(AE273&gt;0,SUM(AE$109:AE273),AU272+0.001)</f>
        <v>8.0239999999999867</v>
      </c>
      <c r="AV273" s="1947">
        <f>IF(AF273&gt;0,SUM(AF$109:AF273),AV272+0.001)</f>
        <v>6.06000000000002</v>
      </c>
      <c r="AW273" s="1947">
        <f>IF(AG273&gt;0,SUM(AG$109:AG273),AW272+0.001)</f>
        <v>10.059999999999967</v>
      </c>
      <c r="AX273" s="1947">
        <f>IF(AH273&gt;0,SUM(AH$109:AH273),AX272+0.001)</f>
        <v>11.020999999999988</v>
      </c>
      <c r="AY273" s="1947">
        <f>IF(AI273&gt;0,SUM(AI$109:AI273),AY272+0.001)</f>
        <v>12.020999999999988</v>
      </c>
      <c r="AZ273" s="1947">
        <f>IF(AJ273&gt;0,SUM(AJ$109:AJ273),AZ272+0.001)</f>
        <v>10.020999999999988</v>
      </c>
      <c r="BA273" s="1947">
        <f>IF(AK273&gt;0,SUM(AK$109:AK273),BA272+0.001)</f>
        <v>5.03000000000001</v>
      </c>
      <c r="BB273" s="1947">
        <f>IF(AL273&gt;0,SUM(AL$109:AL273),BB272+0.001)</f>
        <v>4.03000000000001</v>
      </c>
      <c r="BC273" s="1947">
        <f>IF(AM273&gt;0,SUM(AM$109:AM273),BC272+0.001)</f>
        <v>5.03000000000001</v>
      </c>
      <c r="BD273" s="1947">
        <f>IF(AN273&gt;0,SUM(AN$109:AN273),BD272+0.001)</f>
        <v>4.03000000000001</v>
      </c>
      <c r="BE273" s="1947">
        <f>IF(AO273&gt;0,SUM(AO$109:AO273),BE272+0.001)</f>
        <v>4.027000000000009</v>
      </c>
      <c r="BF273" s="1947">
        <f>IF(AP273&gt;0,SUM(AP$109:AP273),BF272+0.001)</f>
        <v>1.026999999999997</v>
      </c>
      <c r="BG273" s="1947">
        <f>IF(AQ273&gt;0,SUM(AQ$109:AQ273),BG272+0.001)</f>
        <v>4.057000000000019</v>
      </c>
      <c r="BH273" s="1947">
        <f>IF(AR273&gt;0,SUM(AR$109:AR273),BH272+0.001)</f>
        <v>1.0239999999999974</v>
      </c>
      <c r="BI273" s="1947">
        <f>IF(AS273&gt;0,SUM(AS$109:AS273),BI272+0.001)</f>
        <v>3.026999999999997</v>
      </c>
    </row>
    <row r="274" spans="1:61" ht="23.25" customHeight="1">
      <c r="A274" s="1968" t="str">
        <f>IF(X!CZ37=0," ",X!CZ37)</f>
        <v xml:space="preserve"> </v>
      </c>
      <c r="B274" s="1972" t="str">
        <f>IF(X!DA37=0," ",X!DA37)</f>
        <v xml:space="preserve"> </v>
      </c>
      <c r="C274" s="1972" t="str">
        <f>IF(X!DB37=0," ",X!DB37)</f>
        <v xml:space="preserve"> </v>
      </c>
      <c r="D274" s="1972" t="str">
        <f>IF(X!DC37=0," ",X!DC37)</f>
        <v xml:space="preserve"> </v>
      </c>
      <c r="E274" s="1227" t="str">
        <f>IF(H273=0," ",R273)</f>
        <v xml:space="preserve"> </v>
      </c>
      <c r="F274" s="703"/>
      <c r="G274" s="1934"/>
      <c r="H274" s="716"/>
      <c r="I274" s="716"/>
      <c r="J274" s="716"/>
      <c r="K274" s="716"/>
      <c r="L274" s="716"/>
      <c r="M274" s="716"/>
      <c r="N274" s="187"/>
      <c r="O274" s="187"/>
      <c r="P274" s="187"/>
      <c r="Q274" s="187"/>
      <c r="R274" s="187"/>
      <c r="S274" s="742">
        <f>IF(X!DK37=0,0,X!DK37)</f>
        <v>0</v>
      </c>
      <c r="T274" s="742">
        <f>IF(X!DL37=0,0,X!DL37)</f>
        <v>0</v>
      </c>
      <c r="U274" s="748">
        <v>0</v>
      </c>
      <c r="V274" s="748">
        <f>IF(U274&gt;0,SUM(U$109:U274),0)</f>
        <v>0</v>
      </c>
      <c r="W274" s="748">
        <f>IF(S273&lt;&gt;0,1,0)</f>
        <v>0</v>
      </c>
      <c r="X274" s="750">
        <f>IF(W274&gt;0,SUM(W$109:W274),X273+0.001)</f>
        <v>60.019999999999953</v>
      </c>
      <c r="Y274" s="751">
        <v>0</v>
      </c>
      <c r="Z274" s="751">
        <f>IF(Y274&gt;0,SUM(Y$109:Y274),0)</f>
        <v>0</v>
      </c>
      <c r="AA274" s="751">
        <f>IF(T273&lt;&gt;0,1,0)</f>
        <v>0</v>
      </c>
      <c r="AB274" s="753">
        <f>IF(AA274&gt;0,SUM(AA$109:AA274),AB273+0.001)</f>
        <v>6.0560000000000187</v>
      </c>
      <c r="AU274" s="1947">
        <f>IF(AE274&gt;0,SUM(AE$109:AE274),AU273+0.001)</f>
        <v>8.0249999999999861</v>
      </c>
      <c r="AV274" s="1947">
        <f>IF(AF274&gt;0,SUM(AF$109:AF274),AV273+0.001)</f>
        <v>6.0610000000000204</v>
      </c>
      <c r="AW274" s="1947">
        <f>IF(AG274&gt;0,SUM(AG$109:AG274),AW273+0.001)</f>
        <v>10.060999999999966</v>
      </c>
      <c r="AX274" s="1947">
        <f>IF(AH274&gt;0,SUM(AH$109:AH274),AX273+0.001)</f>
        <v>11.021999999999988</v>
      </c>
      <c r="AY274" s="1947">
        <f>IF(AI274&gt;0,SUM(AI$109:AI274),AY273+0.001)</f>
        <v>12.021999999999988</v>
      </c>
      <c r="AZ274" s="1947">
        <f>IF(AJ274&gt;0,SUM(AJ$109:AJ274),AZ273+0.001)</f>
        <v>10.021999999999988</v>
      </c>
      <c r="BA274" s="1947">
        <f>IF(AK274&gt;0,SUM(AK$109:AK274),BA273+0.001)</f>
        <v>5.0310000000000104</v>
      </c>
      <c r="BB274" s="1947">
        <f>IF(AL274&gt;0,SUM(AL$109:AL274),BB273+0.001)</f>
        <v>4.0310000000000104</v>
      </c>
      <c r="BC274" s="1947">
        <f>IF(AM274&gt;0,SUM(AM$109:AM274),BC273+0.001)</f>
        <v>5.0310000000000104</v>
      </c>
      <c r="BD274" s="1947">
        <f>IF(AN274&gt;0,SUM(AN$109:AN274),BD273+0.001)</f>
        <v>4.0310000000000104</v>
      </c>
      <c r="BE274" s="1947">
        <f>IF(AO274&gt;0,SUM(AO$109:AO274),BE273+0.001)</f>
        <v>4.0280000000000094</v>
      </c>
      <c r="BF274" s="1947">
        <f>IF(AP274&gt;0,SUM(AP$109:AP274),BF273+0.001)</f>
        <v>1.0279999999999969</v>
      </c>
      <c r="BG274" s="1947">
        <f>IF(AQ274&gt;0,SUM(AQ$109:AQ274),BG273+0.001)</f>
        <v>4.0580000000000194</v>
      </c>
      <c r="BH274" s="1947">
        <f>IF(AR274&gt;0,SUM(AR$109:AR274),BH273+0.001)</f>
        <v>1.0249999999999972</v>
      </c>
      <c r="BI274" s="1947">
        <f>IF(AS274&gt;0,SUM(AS$109:AS274),BI273+0.001)</f>
        <v>3.0279999999999969</v>
      </c>
    </row>
    <row r="275" spans="1:61" ht="23.25" customHeight="1">
      <c r="A275" s="1968" t="str">
        <f>IF(X!CZ38=0," ",X!CZ38)</f>
        <v xml:space="preserve"> </v>
      </c>
      <c r="B275" s="1972" t="str">
        <f>IF(X!DA38=0," ",X!DA38)</f>
        <v xml:space="preserve"> </v>
      </c>
      <c r="C275" s="1972" t="str">
        <f>IF(X!DB38=0," ",X!DB38)</f>
        <v xml:space="preserve"> </v>
      </c>
      <c r="D275" s="1972" t="str">
        <f>IF(X!DC38=0," ",X!DC38)</f>
        <v xml:space="preserve"> </v>
      </c>
      <c r="E275" s="1227" t="s">
        <v>2123</v>
      </c>
      <c r="F275" s="703"/>
      <c r="G275" s="1934"/>
      <c r="H275" s="716"/>
      <c r="I275" s="716"/>
      <c r="J275" s="716"/>
      <c r="K275" s="716"/>
      <c r="L275" s="716"/>
      <c r="M275" s="716"/>
      <c r="N275" s="187"/>
      <c r="O275" s="187"/>
      <c r="P275" s="187"/>
      <c r="Q275" s="187"/>
      <c r="R275" s="187"/>
      <c r="S275" s="742">
        <f>IF(X!DK38=0,0,X!DK38)</f>
        <v>0</v>
      </c>
      <c r="T275" s="742">
        <f>IF(X!DL38=0,0,X!DL38)</f>
        <v>0</v>
      </c>
      <c r="U275" s="748">
        <v>0</v>
      </c>
      <c r="V275" s="748">
        <f>IF(U275&gt;0,SUM(U$109:U275),0)</f>
        <v>0</v>
      </c>
      <c r="W275" s="748">
        <f>IF(S273&lt;&gt;0,1,0)</f>
        <v>0</v>
      </c>
      <c r="X275" s="750">
        <f>IF(W275&gt;0,SUM(W$109:W275),X274+0.001)</f>
        <v>60.020999999999951</v>
      </c>
      <c r="Y275" s="751">
        <v>0</v>
      </c>
      <c r="Z275" s="751">
        <f>IF(Y275&gt;0,SUM(Y$109:Y275),0)</f>
        <v>0</v>
      </c>
      <c r="AA275" s="751">
        <f>IF(T273&lt;&gt;0,1,0)</f>
        <v>0</v>
      </c>
      <c r="AB275" s="753">
        <f>IF(AA275&gt;0,SUM(AA$109:AA275),AB274+0.001)</f>
        <v>6.057000000000019</v>
      </c>
      <c r="AU275" s="1947">
        <f>IF(AE275&gt;0,SUM(AE$109:AE275),AU274+0.001)</f>
        <v>8.0259999999999856</v>
      </c>
      <c r="AV275" s="1947">
        <f>IF(AF275&gt;0,SUM(AF$109:AF275),AV274+0.001)</f>
        <v>6.0620000000000207</v>
      </c>
      <c r="AW275" s="1947">
        <f>IF(AG275&gt;0,SUM(AG$109:AG275),AW274+0.001)</f>
        <v>10.061999999999966</v>
      </c>
      <c r="AX275" s="1947">
        <f>IF(AH275&gt;0,SUM(AH$109:AH275),AX274+0.001)</f>
        <v>11.022999999999987</v>
      </c>
      <c r="AY275" s="1947">
        <f>IF(AI275&gt;0,SUM(AI$109:AI275),AY274+0.001)</f>
        <v>12.022999999999987</v>
      </c>
      <c r="AZ275" s="1947">
        <f>IF(AJ275&gt;0,SUM(AJ$109:AJ275),AZ274+0.001)</f>
        <v>10.022999999999987</v>
      </c>
      <c r="BA275" s="1947">
        <f>IF(AK275&gt;0,SUM(AK$109:AK275),BA274+0.001)</f>
        <v>5.0320000000000107</v>
      </c>
      <c r="BB275" s="1947">
        <f>IF(AL275&gt;0,SUM(AL$109:AL275),BB274+0.001)</f>
        <v>4.0320000000000107</v>
      </c>
      <c r="BC275" s="1947">
        <f>IF(AM275&gt;0,SUM(AM$109:AM275),BC274+0.001)</f>
        <v>5.0320000000000107</v>
      </c>
      <c r="BD275" s="1947">
        <f>IF(AN275&gt;0,SUM(AN$109:AN275),BD274+0.001)</f>
        <v>4.0320000000000107</v>
      </c>
      <c r="BE275" s="1947">
        <f>IF(AO275&gt;0,SUM(AO$109:AO275),BE274+0.001)</f>
        <v>4.0290000000000097</v>
      </c>
      <c r="BF275" s="1947">
        <f>IF(AP275&gt;0,SUM(AP$109:AP275),BF274+0.001)</f>
        <v>1.0289999999999968</v>
      </c>
      <c r="BG275" s="1947">
        <f>IF(AQ275&gt;0,SUM(AQ$109:AQ275),BG274+0.001)</f>
        <v>4.0590000000000197</v>
      </c>
      <c r="BH275" s="1947">
        <f>IF(AR275&gt;0,SUM(AR$109:AR275),BH274+0.001)</f>
        <v>1.0259999999999971</v>
      </c>
      <c r="BI275" s="1947">
        <f>IF(AS275&gt;0,SUM(AS$109:AS275),BI274+0.001)</f>
        <v>3.0289999999999968</v>
      </c>
    </row>
    <row r="276" spans="1:61" ht="23.25" customHeight="1">
      <c r="A276" s="1968" t="str">
        <f>IF(X!CZ39=0," ",X!CZ39)</f>
        <v xml:space="preserve"> </v>
      </c>
      <c r="B276" s="1972" t="str">
        <f>IF(X!DA39=0," ",X!DA39)</f>
        <v xml:space="preserve"> </v>
      </c>
      <c r="C276" s="1972" t="str">
        <f>IF(X!DB39=0," ",X!DB39)</f>
        <v xml:space="preserve"> </v>
      </c>
      <c r="D276" s="1972" t="str">
        <f>IF(X!DC39=0," ",X!DC39)</f>
        <v xml:space="preserve"> </v>
      </c>
      <c r="E276" s="1969" t="str">
        <f>IF(H276=0," ",O276)</f>
        <v xml:space="preserve"> </v>
      </c>
      <c r="F276" s="703"/>
      <c r="G276" s="1934"/>
      <c r="H276" s="716">
        <f>X!DD39</f>
        <v>0</v>
      </c>
      <c r="I276" s="716">
        <f>X!DE39</f>
        <v>0</v>
      </c>
      <c r="J276" s="716">
        <f>X!DF39</f>
        <v>0</v>
      </c>
      <c r="K276" s="716">
        <f>X!DG39</f>
        <v>0</v>
      </c>
      <c r="L276" s="716">
        <f>X!DH39</f>
        <v>0</v>
      </c>
      <c r="M276" s="716">
        <f>X!DI39</f>
        <v>0</v>
      </c>
      <c r="N276" s="187">
        <f>INT(H276/10)*10</f>
        <v>0</v>
      </c>
      <c r="O276" s="187" t="str">
        <f>IF(N276=0," ",LOOKUP(N276,H$101:H$105,I$101:I$105))</f>
        <v xml:space="preserve"> </v>
      </c>
      <c r="P276" s="187" t="str">
        <f>IF(M276&gt;0,I276&amp;","&amp;J276&amp;","&amp;K276&amp;","&amp;L276&amp;","&amp;M276,IF(L276&gt;0,I276&amp;","&amp;J276&amp;","&amp;K276&amp;","&amp;L276,IF(K276&gt;0,I276&amp;","&amp;J276&amp;","&amp;K276,IF(J276&gt;0,I276&amp;","&amp;J276,IF(I276&gt;0,I276," ")))))</f>
        <v xml:space="preserve"> </v>
      </c>
      <c r="Q276" s="187">
        <f>H276-N276</f>
        <v>0</v>
      </c>
      <c r="R276" s="187" t="str">
        <f>IF(N276=0," ",IF(N276=100,"ข้อที่ "&amp;P276,"ข้อที่ "&amp;Q276))</f>
        <v xml:space="preserve"> </v>
      </c>
      <c r="S276" s="742">
        <f>IF(X!DK39=0,0,X!DK39)</f>
        <v>0</v>
      </c>
      <c r="T276" s="742">
        <f>IF(X!DL39=0,0,X!DL39)</f>
        <v>0</v>
      </c>
      <c r="U276" s="748">
        <f>IF(W276&gt;0,1,0)</f>
        <v>0</v>
      </c>
      <c r="V276" s="748">
        <f>IF(U276&gt;0,SUM(U$109:U276),0)</f>
        <v>0</v>
      </c>
      <c r="W276" s="748">
        <f>IF(S276&lt;&gt;0,1,0)</f>
        <v>0</v>
      </c>
      <c r="X276" s="750">
        <f>IF(W276&gt;0,SUM(W$109:W276),X275+0.001)</f>
        <v>60.021999999999949</v>
      </c>
      <c r="Y276" s="751">
        <f>IF(AA276&gt;0,1,0)</f>
        <v>0</v>
      </c>
      <c r="Z276" s="751">
        <f>IF(Y276&gt;0,SUM(Y$109:Y276),0)</f>
        <v>0</v>
      </c>
      <c r="AA276" s="751">
        <f>IF(T276&lt;&gt;0,1,0)</f>
        <v>0</v>
      </c>
      <c r="AB276" s="753">
        <f>IF(AA276&gt;0,SUM(AA$109:AA276),AB275+0.001)</f>
        <v>6.0580000000000194</v>
      </c>
      <c r="AD276" s="28">
        <f>IF(H276=0,0,B276&amp;B277&amp;B278)</f>
        <v>0</v>
      </c>
      <c r="AE276" s="28">
        <f t="shared" ref="AE276:AS276" si="42">IF($H276=0,0,IF(OR($I276=AE$108,OR($J276=AE$108,OR($K276=AE$108,OR($L276=AE$108,$M276=AE$108)))),1,0))</f>
        <v>0</v>
      </c>
      <c r="AF276" s="28">
        <f t="shared" si="42"/>
        <v>0</v>
      </c>
      <c r="AG276" s="28">
        <f t="shared" si="42"/>
        <v>0</v>
      </c>
      <c r="AH276" s="28">
        <f t="shared" si="42"/>
        <v>0</v>
      </c>
      <c r="AI276" s="28">
        <f t="shared" si="42"/>
        <v>0</v>
      </c>
      <c r="AJ276" s="28">
        <f t="shared" si="42"/>
        <v>0</v>
      </c>
      <c r="AK276" s="28">
        <f t="shared" si="42"/>
        <v>0</v>
      </c>
      <c r="AL276" s="28">
        <f t="shared" si="42"/>
        <v>0</v>
      </c>
      <c r="AM276" s="28">
        <f t="shared" si="42"/>
        <v>0</v>
      </c>
      <c r="AN276" s="28">
        <f t="shared" si="42"/>
        <v>0</v>
      </c>
      <c r="AO276" s="28">
        <f t="shared" si="42"/>
        <v>0</v>
      </c>
      <c r="AP276" s="28">
        <f t="shared" si="42"/>
        <v>0</v>
      </c>
      <c r="AQ276" s="28">
        <f t="shared" si="42"/>
        <v>0</v>
      </c>
      <c r="AR276" s="28">
        <f t="shared" si="42"/>
        <v>0</v>
      </c>
      <c r="AS276" s="28">
        <f t="shared" si="42"/>
        <v>0</v>
      </c>
      <c r="AU276" s="1947">
        <f>IF(AE276&gt;0,SUM(AE$109:AE276),AU275+0.001)</f>
        <v>8.026999999999985</v>
      </c>
      <c r="AV276" s="1947">
        <f>IF(AF276&gt;0,SUM(AF$109:AF276),AV275+0.001)</f>
        <v>6.063000000000021</v>
      </c>
      <c r="AW276" s="1947">
        <f>IF(AG276&gt;0,SUM(AG$109:AG276),AW275+0.001)</f>
        <v>10.062999999999965</v>
      </c>
      <c r="AX276" s="1947">
        <f>IF(AH276&gt;0,SUM(AH$109:AH276),AX275+0.001)</f>
        <v>11.023999999999987</v>
      </c>
      <c r="AY276" s="1947">
        <f>IF(AI276&gt;0,SUM(AI$109:AI276),AY275+0.001)</f>
        <v>12.023999999999987</v>
      </c>
      <c r="AZ276" s="1947">
        <f>IF(AJ276&gt;0,SUM(AJ$109:AJ276),AZ275+0.001)</f>
        <v>10.023999999999987</v>
      </c>
      <c r="BA276" s="1947">
        <f>IF(AK276&gt;0,SUM(AK$109:AK276),BA275+0.001)</f>
        <v>5.033000000000011</v>
      </c>
      <c r="BB276" s="1947">
        <f>IF(AL276&gt;0,SUM(AL$109:AL276),BB275+0.001)</f>
        <v>4.033000000000011</v>
      </c>
      <c r="BC276" s="1947">
        <f>IF(AM276&gt;0,SUM(AM$109:AM276),BC275+0.001)</f>
        <v>5.033000000000011</v>
      </c>
      <c r="BD276" s="1947">
        <f>IF(AN276&gt;0,SUM(AN$109:AN276),BD275+0.001)</f>
        <v>4.033000000000011</v>
      </c>
      <c r="BE276" s="1947">
        <f>IF(AO276&gt;0,SUM(AO$109:AO276),BE275+0.001)</f>
        <v>4.03000000000001</v>
      </c>
      <c r="BF276" s="1947">
        <f>IF(AP276&gt;0,SUM(AP$109:AP276),BF275+0.001)</f>
        <v>1.0299999999999967</v>
      </c>
      <c r="BG276" s="1947">
        <f>IF(AQ276&gt;0,SUM(AQ$109:AQ276),BG275+0.001)</f>
        <v>4.06000000000002</v>
      </c>
      <c r="BH276" s="1947">
        <f>IF(AR276&gt;0,SUM(AR$109:AR276),BH275+0.001)</f>
        <v>1.026999999999997</v>
      </c>
      <c r="BI276" s="1947">
        <f>IF(AS276&gt;0,SUM(AS$109:AS276),BI275+0.001)</f>
        <v>3.0299999999999967</v>
      </c>
    </row>
    <row r="277" spans="1:61" ht="23.25" customHeight="1">
      <c r="A277" s="1968" t="str">
        <f>IF(X!CZ40=0," ",X!CZ40)</f>
        <v xml:space="preserve"> </v>
      </c>
      <c r="B277" s="1972" t="str">
        <f>IF(X!DA40=0," ",X!DA40)</f>
        <v xml:space="preserve"> </v>
      </c>
      <c r="C277" s="1972" t="str">
        <f>IF(X!DB40=0," ",X!DB40)</f>
        <v xml:space="preserve"> </v>
      </c>
      <c r="D277" s="1972" t="str">
        <f>IF(X!DC40=0," ",X!DC40)</f>
        <v xml:space="preserve"> </v>
      </c>
      <c r="E277" s="1227" t="str">
        <f>IF(H276=0," ",R276)</f>
        <v xml:space="preserve"> </v>
      </c>
      <c r="F277" s="703"/>
      <c r="G277" s="1934"/>
      <c r="H277" s="716"/>
      <c r="I277" s="716"/>
      <c r="J277" s="716"/>
      <c r="K277" s="716"/>
      <c r="L277" s="716"/>
      <c r="M277" s="716"/>
      <c r="N277" s="187"/>
      <c r="O277" s="187"/>
      <c r="P277" s="187"/>
      <c r="Q277" s="187"/>
      <c r="R277" s="187"/>
      <c r="S277" s="742">
        <f>IF(X!DK40=0,0,X!DK40)</f>
        <v>0</v>
      </c>
      <c r="T277" s="742">
        <f>IF(X!DL40=0,0,X!DL40)</f>
        <v>0</v>
      </c>
      <c r="U277" s="748">
        <v>0</v>
      </c>
      <c r="V277" s="748">
        <f>IF(U277&gt;0,SUM(U$109:U277),0)</f>
        <v>0</v>
      </c>
      <c r="W277" s="748">
        <f>IF(S276&lt;&gt;0,1,0)</f>
        <v>0</v>
      </c>
      <c r="X277" s="750">
        <f>IF(W277&gt;0,SUM(W$109:W277),X276+0.001)</f>
        <v>60.022999999999946</v>
      </c>
      <c r="Y277" s="751">
        <v>0</v>
      </c>
      <c r="Z277" s="751">
        <f>IF(Y277&gt;0,SUM(Y$109:Y277),0)</f>
        <v>0</v>
      </c>
      <c r="AA277" s="751">
        <f>IF(T276&lt;&gt;0,1,0)</f>
        <v>0</v>
      </c>
      <c r="AB277" s="753">
        <f>IF(AA277&gt;0,SUM(AA$109:AA277),AB276+0.001)</f>
        <v>6.0590000000000197</v>
      </c>
      <c r="AU277" s="1947">
        <f>IF(AE277&gt;0,SUM(AE$109:AE277),AU276+0.001)</f>
        <v>8.0279999999999845</v>
      </c>
      <c r="AV277" s="1947">
        <f>IF(AF277&gt;0,SUM(AF$109:AF277),AV276+0.001)</f>
        <v>6.0640000000000214</v>
      </c>
      <c r="AW277" s="1947">
        <f>IF(AG277&gt;0,SUM(AG$109:AG277),AW276+0.001)</f>
        <v>10.063999999999965</v>
      </c>
      <c r="AX277" s="1947">
        <f>IF(AH277&gt;0,SUM(AH$109:AH277),AX276+0.001)</f>
        <v>11.024999999999986</v>
      </c>
      <c r="AY277" s="1947">
        <f>IF(AI277&gt;0,SUM(AI$109:AI277),AY276+0.001)</f>
        <v>12.024999999999986</v>
      </c>
      <c r="AZ277" s="1947">
        <f>IF(AJ277&gt;0,SUM(AJ$109:AJ277),AZ276+0.001)</f>
        <v>10.024999999999986</v>
      </c>
      <c r="BA277" s="1947">
        <f>IF(AK277&gt;0,SUM(AK$109:AK277),BA276+0.001)</f>
        <v>5.0340000000000114</v>
      </c>
      <c r="BB277" s="1947">
        <f>IF(AL277&gt;0,SUM(AL$109:AL277),BB276+0.001)</f>
        <v>4.0340000000000114</v>
      </c>
      <c r="BC277" s="1947">
        <f>IF(AM277&gt;0,SUM(AM$109:AM277),BC276+0.001)</f>
        <v>5.0340000000000114</v>
      </c>
      <c r="BD277" s="1947">
        <f>IF(AN277&gt;0,SUM(AN$109:AN277),BD276+0.001)</f>
        <v>4.0340000000000114</v>
      </c>
      <c r="BE277" s="1947">
        <f>IF(AO277&gt;0,SUM(AO$109:AO277),BE276+0.001)</f>
        <v>4.0310000000000104</v>
      </c>
      <c r="BF277" s="1947">
        <f>IF(AP277&gt;0,SUM(AP$109:AP277),BF276+0.001)</f>
        <v>1.0309999999999966</v>
      </c>
      <c r="BG277" s="1947">
        <f>IF(AQ277&gt;0,SUM(AQ$109:AQ277),BG276+0.001)</f>
        <v>4.0610000000000204</v>
      </c>
      <c r="BH277" s="1947">
        <f>IF(AR277&gt;0,SUM(AR$109:AR277),BH276+0.001)</f>
        <v>1.0279999999999969</v>
      </c>
      <c r="BI277" s="1947">
        <f>IF(AS277&gt;0,SUM(AS$109:AS277),BI276+0.001)</f>
        <v>3.0309999999999966</v>
      </c>
    </row>
    <row r="278" spans="1:61" ht="23.25" customHeight="1">
      <c r="A278" s="1968" t="str">
        <f>IF(X!CZ41=0," ",X!CZ41)</f>
        <v xml:space="preserve"> </v>
      </c>
      <c r="B278" s="1972" t="str">
        <f>IF(X!DA41=0," ",X!DA41)</f>
        <v xml:space="preserve"> </v>
      </c>
      <c r="C278" s="1972" t="str">
        <f>IF(X!DB41=0," ",X!DB41)</f>
        <v xml:space="preserve"> </v>
      </c>
      <c r="D278" s="1972" t="str">
        <f>IF(X!DC41=0," ",X!DC41)</f>
        <v xml:space="preserve"> </v>
      </c>
      <c r="E278" s="1227" t="s">
        <v>2123</v>
      </c>
      <c r="F278" s="703"/>
      <c r="G278" s="1934"/>
      <c r="H278" s="716"/>
      <c r="I278" s="716"/>
      <c r="J278" s="716"/>
      <c r="K278" s="716"/>
      <c r="L278" s="716"/>
      <c r="M278" s="716"/>
      <c r="N278" s="187"/>
      <c r="O278" s="187"/>
      <c r="P278" s="187"/>
      <c r="Q278" s="187"/>
      <c r="R278" s="187"/>
      <c r="S278" s="742">
        <f>IF(X!DK41=0,0,X!DK41)</f>
        <v>0</v>
      </c>
      <c r="T278" s="742">
        <f>IF(X!DL41=0,0,X!DL41)</f>
        <v>0</v>
      </c>
      <c r="U278" s="748">
        <v>0</v>
      </c>
      <c r="V278" s="748">
        <f>IF(U278&gt;0,SUM(U$109:U278),0)</f>
        <v>0</v>
      </c>
      <c r="W278" s="748">
        <f>IF(S276&lt;&gt;0,1,0)</f>
        <v>0</v>
      </c>
      <c r="X278" s="750">
        <f>IF(W278&gt;0,SUM(W$109:W278),X277+0.001)</f>
        <v>60.023999999999944</v>
      </c>
      <c r="Y278" s="751">
        <v>0</v>
      </c>
      <c r="Z278" s="751">
        <f>IF(Y278&gt;0,SUM(Y$109:Y278),0)</f>
        <v>0</v>
      </c>
      <c r="AA278" s="751">
        <f>IF(T276&lt;&gt;0,1,0)</f>
        <v>0</v>
      </c>
      <c r="AB278" s="753">
        <f>IF(AA278&gt;0,SUM(AA$109:AA278),AB277+0.001)</f>
        <v>6.06000000000002</v>
      </c>
      <c r="AU278" s="1947">
        <f>IF(AE278&gt;0,SUM(AE$109:AE278),AU277+0.001)</f>
        <v>8.0289999999999839</v>
      </c>
      <c r="AV278" s="1947">
        <f>IF(AF278&gt;0,SUM(AF$109:AF278),AV277+0.001)</f>
        <v>6.0650000000000217</v>
      </c>
      <c r="AW278" s="1947">
        <f>IF(AG278&gt;0,SUM(AG$109:AG278),AW277+0.001)</f>
        <v>10.064999999999964</v>
      </c>
      <c r="AX278" s="1947">
        <f>IF(AH278&gt;0,SUM(AH$109:AH278),AX277+0.001)</f>
        <v>11.025999999999986</v>
      </c>
      <c r="AY278" s="1947">
        <f>IF(AI278&gt;0,SUM(AI$109:AI278),AY277+0.001)</f>
        <v>12.025999999999986</v>
      </c>
      <c r="AZ278" s="1947">
        <f>IF(AJ278&gt;0,SUM(AJ$109:AJ278),AZ277+0.001)</f>
        <v>10.025999999999986</v>
      </c>
      <c r="BA278" s="1947">
        <f>IF(AK278&gt;0,SUM(AK$109:AK278),BA277+0.001)</f>
        <v>5.0350000000000117</v>
      </c>
      <c r="BB278" s="1947">
        <f>IF(AL278&gt;0,SUM(AL$109:AL278),BB277+0.001)</f>
        <v>4.0350000000000117</v>
      </c>
      <c r="BC278" s="1947">
        <f>IF(AM278&gt;0,SUM(AM$109:AM278),BC277+0.001)</f>
        <v>5.0350000000000117</v>
      </c>
      <c r="BD278" s="1947">
        <f>IF(AN278&gt;0,SUM(AN$109:AN278),BD277+0.001)</f>
        <v>4.0350000000000117</v>
      </c>
      <c r="BE278" s="1947">
        <f>IF(AO278&gt;0,SUM(AO$109:AO278),BE277+0.001)</f>
        <v>4.0320000000000107</v>
      </c>
      <c r="BF278" s="1947">
        <f>IF(AP278&gt;0,SUM(AP$109:AP278),BF277+0.001)</f>
        <v>1.0319999999999965</v>
      </c>
      <c r="BG278" s="1947">
        <f>IF(AQ278&gt;0,SUM(AQ$109:AQ278),BG277+0.001)</f>
        <v>4.0620000000000207</v>
      </c>
      <c r="BH278" s="1947">
        <f>IF(AR278&gt;0,SUM(AR$109:AR278),BH277+0.001)</f>
        <v>1.0289999999999968</v>
      </c>
      <c r="BI278" s="1947">
        <f>IF(AS278&gt;0,SUM(AS$109:AS278),BI277+0.001)</f>
        <v>3.0319999999999965</v>
      </c>
    </row>
    <row r="279" spans="1:61" ht="23.25" customHeight="1">
      <c r="A279" s="1968" t="str">
        <f>IF(X!CZ42=0," ",X!CZ42)</f>
        <v xml:space="preserve"> </v>
      </c>
      <c r="B279" s="1972" t="str">
        <f>IF(X!DA42=0," ",X!DA42)</f>
        <v xml:space="preserve"> </v>
      </c>
      <c r="C279" s="1972" t="str">
        <f>IF(X!DB42=0," ",X!DB42)</f>
        <v xml:space="preserve"> </v>
      </c>
      <c r="D279" s="1972" t="str">
        <f>IF(X!DC42=0," ",X!DC42)</f>
        <v xml:space="preserve"> </v>
      </c>
      <c r="E279" s="1969" t="str">
        <f>IF(H279=0," ",O279)</f>
        <v xml:space="preserve"> </v>
      </c>
      <c r="F279" s="703"/>
      <c r="G279" s="1934"/>
      <c r="H279" s="716">
        <f>X!DD42</f>
        <v>0</v>
      </c>
      <c r="I279" s="716">
        <f>X!DE42</f>
        <v>0</v>
      </c>
      <c r="J279" s="716">
        <f>X!DF42</f>
        <v>0</v>
      </c>
      <c r="K279" s="716">
        <f>X!DG42</f>
        <v>0</v>
      </c>
      <c r="L279" s="716">
        <f>X!DH42</f>
        <v>0</v>
      </c>
      <c r="M279" s="716">
        <f>X!DI42</f>
        <v>0</v>
      </c>
      <c r="N279" s="187">
        <f>INT(H279/10)*10</f>
        <v>0</v>
      </c>
      <c r="O279" s="187" t="str">
        <f>IF(N279=0," ",LOOKUP(N279,H$101:H$105,I$101:I$105))</f>
        <v xml:space="preserve"> </v>
      </c>
      <c r="P279" s="187" t="str">
        <f>IF(M279&gt;0,I279&amp;","&amp;J279&amp;","&amp;K279&amp;","&amp;L279&amp;","&amp;M279,IF(L279&gt;0,I279&amp;","&amp;J279&amp;","&amp;K279&amp;","&amp;L279,IF(K279&gt;0,I279&amp;","&amp;J279&amp;","&amp;K279,IF(J279&gt;0,I279&amp;","&amp;J279,IF(I279&gt;0,I279," ")))))</f>
        <v xml:space="preserve"> </v>
      </c>
      <c r="Q279" s="187">
        <f>H279-N279</f>
        <v>0</v>
      </c>
      <c r="R279" s="187" t="str">
        <f>IF(N279=0," ",IF(N279=100,"ข้อที่ "&amp;P279,"ข้อที่ "&amp;Q279))</f>
        <v xml:space="preserve"> </v>
      </c>
      <c r="S279" s="742">
        <f>IF(X!DK42=0,0,X!DK42)</f>
        <v>0</v>
      </c>
      <c r="T279" s="742">
        <f>IF(X!DL42=0,0,X!DL42)</f>
        <v>0</v>
      </c>
      <c r="U279" s="748">
        <f>IF(W279&gt;0,1,0)</f>
        <v>0</v>
      </c>
      <c r="V279" s="748">
        <f>IF(U279&gt;0,SUM(U$109:U279),0)</f>
        <v>0</v>
      </c>
      <c r="W279" s="748">
        <f>IF(S279&lt;&gt;0,1,0)</f>
        <v>0</v>
      </c>
      <c r="X279" s="750">
        <f>IF(W279&gt;0,SUM(W$109:W279),X278+0.001)</f>
        <v>60.024999999999942</v>
      </c>
      <c r="Y279" s="751">
        <f>IF(AA279&gt;0,1,0)</f>
        <v>0</v>
      </c>
      <c r="Z279" s="751">
        <f>IF(Y279&gt;0,SUM(Y$109:Y279),0)</f>
        <v>0</v>
      </c>
      <c r="AA279" s="751">
        <f>IF(T279&lt;&gt;0,1,0)</f>
        <v>0</v>
      </c>
      <c r="AB279" s="753">
        <f>IF(AA279&gt;0,SUM(AA$109:AA279),AB278+0.001)</f>
        <v>6.0610000000000204</v>
      </c>
      <c r="AD279" s="28">
        <f>IF(H279=0,0,B279&amp;B280&amp;B281)</f>
        <v>0</v>
      </c>
      <c r="AE279" s="28">
        <f t="shared" ref="AE279:AS279" si="43">IF($H279=0,0,IF(OR($I279=AE$108,OR($J279=AE$108,OR($K279=AE$108,OR($L279=AE$108,$M279=AE$108)))),1,0))</f>
        <v>0</v>
      </c>
      <c r="AF279" s="28">
        <f t="shared" si="43"/>
        <v>0</v>
      </c>
      <c r="AG279" s="28">
        <f t="shared" si="43"/>
        <v>0</v>
      </c>
      <c r="AH279" s="28">
        <f t="shared" si="43"/>
        <v>0</v>
      </c>
      <c r="AI279" s="28">
        <f t="shared" si="43"/>
        <v>0</v>
      </c>
      <c r="AJ279" s="28">
        <f t="shared" si="43"/>
        <v>0</v>
      </c>
      <c r="AK279" s="28">
        <f t="shared" si="43"/>
        <v>0</v>
      </c>
      <c r="AL279" s="28">
        <f t="shared" si="43"/>
        <v>0</v>
      </c>
      <c r="AM279" s="28">
        <f t="shared" si="43"/>
        <v>0</v>
      </c>
      <c r="AN279" s="28">
        <f t="shared" si="43"/>
        <v>0</v>
      </c>
      <c r="AO279" s="28">
        <f t="shared" si="43"/>
        <v>0</v>
      </c>
      <c r="AP279" s="28">
        <f t="shared" si="43"/>
        <v>0</v>
      </c>
      <c r="AQ279" s="28">
        <f t="shared" si="43"/>
        <v>0</v>
      </c>
      <c r="AR279" s="28">
        <f t="shared" si="43"/>
        <v>0</v>
      </c>
      <c r="AS279" s="28">
        <f t="shared" si="43"/>
        <v>0</v>
      </c>
      <c r="AU279" s="1947">
        <f>IF(AE279&gt;0,SUM(AE$109:AE279),AU278+0.001)</f>
        <v>8.0299999999999834</v>
      </c>
      <c r="AV279" s="1947">
        <f>IF(AF279&gt;0,SUM(AF$109:AF279),AV278+0.001)</f>
        <v>6.066000000000022</v>
      </c>
      <c r="AW279" s="1947">
        <f>IF(AG279&gt;0,SUM(AG$109:AG279),AW278+0.001)</f>
        <v>10.065999999999963</v>
      </c>
      <c r="AX279" s="1947">
        <f>IF(AH279&gt;0,SUM(AH$109:AH279),AX278+0.001)</f>
        <v>11.026999999999985</v>
      </c>
      <c r="AY279" s="1947">
        <f>IF(AI279&gt;0,SUM(AI$109:AI279),AY278+0.001)</f>
        <v>12.026999999999985</v>
      </c>
      <c r="AZ279" s="1947">
        <f>IF(AJ279&gt;0,SUM(AJ$109:AJ279),AZ278+0.001)</f>
        <v>10.026999999999985</v>
      </c>
      <c r="BA279" s="1947">
        <f>IF(AK279&gt;0,SUM(AK$109:AK279),BA278+0.001)</f>
        <v>5.036000000000012</v>
      </c>
      <c r="BB279" s="1947">
        <f>IF(AL279&gt;0,SUM(AL$109:AL279),BB278+0.001)</f>
        <v>4.036000000000012</v>
      </c>
      <c r="BC279" s="1947">
        <f>IF(AM279&gt;0,SUM(AM$109:AM279),BC278+0.001)</f>
        <v>5.036000000000012</v>
      </c>
      <c r="BD279" s="1947">
        <f>IF(AN279&gt;0,SUM(AN$109:AN279),BD278+0.001)</f>
        <v>4.036000000000012</v>
      </c>
      <c r="BE279" s="1947">
        <f>IF(AO279&gt;0,SUM(AO$109:AO279),BE278+0.001)</f>
        <v>4.033000000000011</v>
      </c>
      <c r="BF279" s="1947">
        <f>IF(AP279&gt;0,SUM(AP$109:AP279),BF278+0.001)</f>
        <v>1.0329999999999964</v>
      </c>
      <c r="BG279" s="1947">
        <f>IF(AQ279&gt;0,SUM(AQ$109:AQ279),BG278+0.001)</f>
        <v>4.063000000000021</v>
      </c>
      <c r="BH279" s="1947">
        <f>IF(AR279&gt;0,SUM(AR$109:AR279),BH278+0.001)</f>
        <v>1.0299999999999967</v>
      </c>
      <c r="BI279" s="1947">
        <f>IF(AS279&gt;0,SUM(AS$109:AS279),BI278+0.001)</f>
        <v>3.0329999999999964</v>
      </c>
    </row>
    <row r="280" spans="1:61" ht="23.25" customHeight="1">
      <c r="A280" s="1968" t="str">
        <f>IF(X!CZ43=0," ",X!CZ43)</f>
        <v xml:space="preserve"> </v>
      </c>
      <c r="B280" s="1972" t="str">
        <f>IF(X!DA43=0," ",X!DA43)</f>
        <v xml:space="preserve"> </v>
      </c>
      <c r="C280" s="1972" t="str">
        <f>IF(X!DB43=0," ",X!DB43)</f>
        <v xml:space="preserve"> </v>
      </c>
      <c r="D280" s="1972" t="str">
        <f>IF(X!DC43=0," ",X!DC43)</f>
        <v xml:space="preserve"> </v>
      </c>
      <c r="E280" s="1227" t="str">
        <f>IF(H279=0," ",R279)</f>
        <v xml:space="preserve"> </v>
      </c>
      <c r="F280" s="703"/>
      <c r="G280" s="1934"/>
      <c r="H280" s="716"/>
      <c r="I280" s="716"/>
      <c r="J280" s="716"/>
      <c r="K280" s="716"/>
      <c r="L280" s="716"/>
      <c r="M280" s="716"/>
      <c r="N280" s="187"/>
      <c r="O280" s="187"/>
      <c r="P280" s="187"/>
      <c r="Q280" s="187"/>
      <c r="R280" s="187"/>
      <c r="S280" s="742">
        <f>IF(X!DK43=0,0,X!DK43)</f>
        <v>0</v>
      </c>
      <c r="T280" s="742">
        <f>IF(X!DL43=0,0,X!DL43)</f>
        <v>0</v>
      </c>
      <c r="U280" s="748">
        <v>0</v>
      </c>
      <c r="V280" s="748">
        <f>IF(U280&gt;0,SUM(U$109:U280),0)</f>
        <v>0</v>
      </c>
      <c r="W280" s="748">
        <f>IF(S279&lt;&gt;0,1,0)</f>
        <v>0</v>
      </c>
      <c r="X280" s="750">
        <f>IF(W280&gt;0,SUM(W$109:W280),X279+0.001)</f>
        <v>60.025999999999939</v>
      </c>
      <c r="Y280" s="751">
        <v>0</v>
      </c>
      <c r="Z280" s="751">
        <f>IF(Y280&gt;0,SUM(Y$109:Y280),0)</f>
        <v>0</v>
      </c>
      <c r="AA280" s="751">
        <f>IF(T279&lt;&gt;0,1,0)</f>
        <v>0</v>
      </c>
      <c r="AB280" s="753">
        <f>IF(AA280&gt;0,SUM(AA$109:AA280),AB279+0.001)</f>
        <v>6.0620000000000207</v>
      </c>
      <c r="AU280" s="1947">
        <f>IF(AE280&gt;0,SUM(AE$109:AE280),AU279+0.001)</f>
        <v>8.0309999999999828</v>
      </c>
      <c r="AV280" s="1947">
        <f>IF(AF280&gt;0,SUM(AF$109:AF280),AV279+0.001)</f>
        <v>6.0670000000000224</v>
      </c>
      <c r="AW280" s="1947">
        <f>IF(AG280&gt;0,SUM(AG$109:AG280),AW279+0.001)</f>
        <v>10.066999999999963</v>
      </c>
      <c r="AX280" s="1947">
        <f>IF(AH280&gt;0,SUM(AH$109:AH280),AX279+0.001)</f>
        <v>11.027999999999984</v>
      </c>
      <c r="AY280" s="1947">
        <f>IF(AI280&gt;0,SUM(AI$109:AI280),AY279+0.001)</f>
        <v>12.027999999999984</v>
      </c>
      <c r="AZ280" s="1947">
        <f>IF(AJ280&gt;0,SUM(AJ$109:AJ280),AZ279+0.001)</f>
        <v>10.027999999999984</v>
      </c>
      <c r="BA280" s="1947">
        <f>IF(AK280&gt;0,SUM(AK$109:AK280),BA279+0.001)</f>
        <v>5.0370000000000124</v>
      </c>
      <c r="BB280" s="1947">
        <f>IF(AL280&gt;0,SUM(AL$109:AL280),BB279+0.001)</f>
        <v>4.0370000000000124</v>
      </c>
      <c r="BC280" s="1947">
        <f>IF(AM280&gt;0,SUM(AM$109:AM280),BC279+0.001)</f>
        <v>5.0370000000000124</v>
      </c>
      <c r="BD280" s="1947">
        <f>IF(AN280&gt;0,SUM(AN$109:AN280),BD279+0.001)</f>
        <v>4.0370000000000124</v>
      </c>
      <c r="BE280" s="1947">
        <f>IF(AO280&gt;0,SUM(AO$109:AO280),BE279+0.001)</f>
        <v>4.0340000000000114</v>
      </c>
      <c r="BF280" s="1947">
        <f>IF(AP280&gt;0,SUM(AP$109:AP280),BF279+0.001)</f>
        <v>1.0339999999999963</v>
      </c>
      <c r="BG280" s="1947">
        <f>IF(AQ280&gt;0,SUM(AQ$109:AQ280),BG279+0.001)</f>
        <v>4.0640000000000214</v>
      </c>
      <c r="BH280" s="1947">
        <f>IF(AR280&gt;0,SUM(AR$109:AR280),BH279+0.001)</f>
        <v>1.0309999999999966</v>
      </c>
      <c r="BI280" s="1947">
        <f>IF(AS280&gt;0,SUM(AS$109:AS280),BI279+0.001)</f>
        <v>3.0339999999999963</v>
      </c>
    </row>
    <row r="281" spans="1:61" ht="23.25" customHeight="1">
      <c r="A281" s="1968" t="str">
        <f>IF(X!CZ44=0," ",X!CZ44)</f>
        <v xml:space="preserve"> </v>
      </c>
      <c r="B281" s="1972" t="str">
        <f>IF(X!DA44=0," ",X!DA44)</f>
        <v xml:space="preserve"> </v>
      </c>
      <c r="C281" s="1972" t="str">
        <f>IF(X!DB44=0," ",X!DB44)</f>
        <v xml:space="preserve"> </v>
      </c>
      <c r="D281" s="1972" t="str">
        <f>IF(X!DC44=0," ",X!DC44)</f>
        <v xml:space="preserve"> </v>
      </c>
      <c r="E281" s="1227" t="s">
        <v>2123</v>
      </c>
      <c r="F281" s="703"/>
      <c r="G281" s="1934"/>
      <c r="H281" s="716"/>
      <c r="I281" s="716"/>
      <c r="J281" s="716"/>
      <c r="K281" s="716"/>
      <c r="L281" s="716"/>
      <c r="M281" s="716"/>
      <c r="N281" s="187"/>
      <c r="O281" s="187"/>
      <c r="P281" s="187"/>
      <c r="Q281" s="187"/>
      <c r="R281" s="187"/>
      <c r="S281" s="742">
        <f>IF(X!DK44=0,0,X!DK44)</f>
        <v>0</v>
      </c>
      <c r="T281" s="742">
        <f>IF(X!DL44=0,0,X!DL44)</f>
        <v>0</v>
      </c>
      <c r="U281" s="748">
        <v>0</v>
      </c>
      <c r="V281" s="748">
        <f>IF(U281&gt;0,SUM(U$109:U281),0)</f>
        <v>0</v>
      </c>
      <c r="W281" s="748">
        <f>IF(S279&lt;&gt;0,1,0)</f>
        <v>0</v>
      </c>
      <c r="X281" s="750">
        <f>IF(W281&gt;0,SUM(W$109:W281),X280+0.001)</f>
        <v>60.026999999999937</v>
      </c>
      <c r="Y281" s="751">
        <v>0</v>
      </c>
      <c r="Z281" s="751">
        <f>IF(Y281&gt;0,SUM(Y$109:Y281),0)</f>
        <v>0</v>
      </c>
      <c r="AA281" s="751">
        <f>IF(T279&lt;&gt;0,1,0)</f>
        <v>0</v>
      </c>
      <c r="AB281" s="753">
        <f>IF(AA281&gt;0,SUM(AA$109:AA281),AB280+0.001)</f>
        <v>6.063000000000021</v>
      </c>
      <c r="AU281" s="1947">
        <f>IF(AE281&gt;0,SUM(AE$109:AE281),AU280+0.001)</f>
        <v>8.0319999999999823</v>
      </c>
      <c r="AV281" s="1947">
        <f>IF(AF281&gt;0,SUM(AF$109:AF281),AV280+0.001)</f>
        <v>6.0680000000000227</v>
      </c>
      <c r="AW281" s="1947">
        <f>IF(AG281&gt;0,SUM(AG$109:AG281),AW280+0.001)</f>
        <v>10.067999999999962</v>
      </c>
      <c r="AX281" s="1947">
        <f>IF(AH281&gt;0,SUM(AH$109:AH281),AX280+0.001)</f>
        <v>11.028999999999984</v>
      </c>
      <c r="AY281" s="1947">
        <f>IF(AI281&gt;0,SUM(AI$109:AI281),AY280+0.001)</f>
        <v>12.028999999999984</v>
      </c>
      <c r="AZ281" s="1947">
        <f>IF(AJ281&gt;0,SUM(AJ$109:AJ281),AZ280+0.001)</f>
        <v>10.028999999999984</v>
      </c>
      <c r="BA281" s="1947">
        <f>IF(AK281&gt;0,SUM(AK$109:AK281),BA280+0.001)</f>
        <v>5.0380000000000127</v>
      </c>
      <c r="BB281" s="1947">
        <f>IF(AL281&gt;0,SUM(AL$109:AL281),BB280+0.001)</f>
        <v>4.0380000000000127</v>
      </c>
      <c r="BC281" s="1947">
        <f>IF(AM281&gt;0,SUM(AM$109:AM281),BC280+0.001)</f>
        <v>5.0380000000000127</v>
      </c>
      <c r="BD281" s="1947">
        <f>IF(AN281&gt;0,SUM(AN$109:AN281),BD280+0.001)</f>
        <v>4.0380000000000127</v>
      </c>
      <c r="BE281" s="1947">
        <f>IF(AO281&gt;0,SUM(AO$109:AO281),BE280+0.001)</f>
        <v>4.0350000000000117</v>
      </c>
      <c r="BF281" s="1947">
        <f>IF(AP281&gt;0,SUM(AP$109:AP281),BF280+0.001)</f>
        <v>1.0349999999999961</v>
      </c>
      <c r="BG281" s="1947">
        <f>IF(AQ281&gt;0,SUM(AQ$109:AQ281),BG280+0.001)</f>
        <v>4.0650000000000217</v>
      </c>
      <c r="BH281" s="1947">
        <f>IF(AR281&gt;0,SUM(AR$109:AR281),BH280+0.001)</f>
        <v>1.0319999999999965</v>
      </c>
      <c r="BI281" s="1947">
        <f>IF(AS281&gt;0,SUM(AS$109:AS281),BI280+0.001)</f>
        <v>3.0349999999999961</v>
      </c>
    </row>
    <row r="282" spans="1:61" ht="23.25" customHeight="1">
      <c r="A282" s="1968" t="str">
        <f>IF(X!CZ45=0," ",X!CZ45)</f>
        <v xml:space="preserve"> </v>
      </c>
      <c r="B282" s="1972" t="str">
        <f>IF(X!DA45=0," ",X!DA45)</f>
        <v xml:space="preserve"> </v>
      </c>
      <c r="C282" s="1972" t="str">
        <f>IF(X!DB45=0," ",X!DB45)</f>
        <v xml:space="preserve"> </v>
      </c>
      <c r="D282" s="1972" t="str">
        <f>IF(X!DC45=0," ",X!DC45)</f>
        <v xml:space="preserve"> </v>
      </c>
      <c r="E282" s="1969" t="str">
        <f>IF(H282=0," ",O282)</f>
        <v xml:space="preserve"> </v>
      </c>
      <c r="F282" s="703"/>
      <c r="G282" s="1934"/>
      <c r="H282" s="716">
        <f>X!DD45</f>
        <v>0</v>
      </c>
      <c r="I282" s="716">
        <f>X!DE45</f>
        <v>0</v>
      </c>
      <c r="J282" s="716">
        <f>X!DF45</f>
        <v>0</v>
      </c>
      <c r="K282" s="716">
        <f>X!DG45</f>
        <v>0</v>
      </c>
      <c r="L282" s="716">
        <f>X!DH45</f>
        <v>0</v>
      </c>
      <c r="M282" s="716">
        <f>X!DI45</f>
        <v>0</v>
      </c>
      <c r="N282" s="187">
        <f>INT(H282/10)*10</f>
        <v>0</v>
      </c>
      <c r="O282" s="187" t="str">
        <f>IF(N282=0," ",LOOKUP(N282,H$101:H$105,I$101:I$105))</f>
        <v xml:space="preserve"> </v>
      </c>
      <c r="P282" s="187" t="str">
        <f>IF(M282&gt;0,I282&amp;","&amp;J282&amp;","&amp;K282&amp;","&amp;L282&amp;","&amp;M282,IF(L282&gt;0,I282&amp;","&amp;J282&amp;","&amp;K282&amp;","&amp;L282,IF(K282&gt;0,I282&amp;","&amp;J282&amp;","&amp;K282,IF(J282&gt;0,I282&amp;","&amp;J282,IF(I282&gt;0,I282," ")))))</f>
        <v xml:space="preserve"> </v>
      </c>
      <c r="Q282" s="187">
        <f>H282-N282</f>
        <v>0</v>
      </c>
      <c r="R282" s="187" t="str">
        <f>IF(N282=0," ",IF(N282=100,"ข้อที่ "&amp;P282,"ข้อที่ "&amp;Q282))</f>
        <v xml:space="preserve"> </v>
      </c>
      <c r="S282" s="742">
        <f>IF(X!DK45=0,0,X!DK45)</f>
        <v>0</v>
      </c>
      <c r="T282" s="742">
        <f>IF(X!DL45=0,0,X!DL45)</f>
        <v>0</v>
      </c>
      <c r="U282" s="748">
        <f>IF(W282&gt;0,1,0)</f>
        <v>0</v>
      </c>
      <c r="V282" s="748">
        <f>IF(U282&gt;0,SUM(U$109:U282),0)</f>
        <v>0</v>
      </c>
      <c r="W282" s="748">
        <f>IF(S282&lt;&gt;0,1,0)</f>
        <v>0</v>
      </c>
      <c r="X282" s="750">
        <f>IF(W282&gt;0,SUM(W$109:W282),X281+0.001)</f>
        <v>60.027999999999935</v>
      </c>
      <c r="Y282" s="751">
        <f>IF(AA282&gt;0,1,0)</f>
        <v>0</v>
      </c>
      <c r="Z282" s="751">
        <f>IF(Y282&gt;0,SUM(Y$109:Y282),0)</f>
        <v>0</v>
      </c>
      <c r="AA282" s="751">
        <f>IF(T282&lt;&gt;0,1,0)</f>
        <v>0</v>
      </c>
      <c r="AB282" s="753">
        <f>IF(AA282&gt;0,SUM(AA$109:AA282),AB281+0.001)</f>
        <v>6.0640000000000214</v>
      </c>
      <c r="AD282" s="28">
        <f>IF(H282=0,0,B282&amp;B283&amp;B284)</f>
        <v>0</v>
      </c>
      <c r="AE282" s="28">
        <f t="shared" ref="AE282:AS282" si="44">IF($H282=0,0,IF(OR($I282=AE$108,OR($J282=AE$108,OR($K282=AE$108,OR($L282=AE$108,$M282=AE$108)))),1,0))</f>
        <v>0</v>
      </c>
      <c r="AF282" s="28">
        <f t="shared" si="44"/>
        <v>0</v>
      </c>
      <c r="AG282" s="28">
        <f t="shared" si="44"/>
        <v>0</v>
      </c>
      <c r="AH282" s="28">
        <f t="shared" si="44"/>
        <v>0</v>
      </c>
      <c r="AI282" s="28">
        <f t="shared" si="44"/>
        <v>0</v>
      </c>
      <c r="AJ282" s="28">
        <f t="shared" si="44"/>
        <v>0</v>
      </c>
      <c r="AK282" s="28">
        <f t="shared" si="44"/>
        <v>0</v>
      </c>
      <c r="AL282" s="28">
        <f t="shared" si="44"/>
        <v>0</v>
      </c>
      <c r="AM282" s="28">
        <f t="shared" si="44"/>
        <v>0</v>
      </c>
      <c r="AN282" s="28">
        <f t="shared" si="44"/>
        <v>0</v>
      </c>
      <c r="AO282" s="28">
        <f t="shared" si="44"/>
        <v>0</v>
      </c>
      <c r="AP282" s="28">
        <f t="shared" si="44"/>
        <v>0</v>
      </c>
      <c r="AQ282" s="28">
        <f t="shared" si="44"/>
        <v>0</v>
      </c>
      <c r="AR282" s="28">
        <f t="shared" si="44"/>
        <v>0</v>
      </c>
      <c r="AS282" s="28">
        <f t="shared" si="44"/>
        <v>0</v>
      </c>
      <c r="AU282" s="1947">
        <f>IF(AE282&gt;0,SUM(AE$109:AE282),AU281+0.001)</f>
        <v>8.0329999999999817</v>
      </c>
      <c r="AV282" s="1947">
        <f>IF(AF282&gt;0,SUM(AF$109:AF282),AV281+0.001)</f>
        <v>6.069000000000023</v>
      </c>
      <c r="AW282" s="1947">
        <f>IF(AG282&gt;0,SUM(AG$109:AG282),AW281+0.001)</f>
        <v>10.068999999999962</v>
      </c>
      <c r="AX282" s="1947">
        <f>IF(AH282&gt;0,SUM(AH$109:AH282),AX281+0.001)</f>
        <v>11.029999999999983</v>
      </c>
      <c r="AY282" s="1947">
        <f>IF(AI282&gt;0,SUM(AI$109:AI282),AY281+0.001)</f>
        <v>12.029999999999983</v>
      </c>
      <c r="AZ282" s="1947">
        <f>IF(AJ282&gt;0,SUM(AJ$109:AJ282),AZ281+0.001)</f>
        <v>10.029999999999983</v>
      </c>
      <c r="BA282" s="1947">
        <f>IF(AK282&gt;0,SUM(AK$109:AK282),BA281+0.001)</f>
        <v>5.039000000000013</v>
      </c>
      <c r="BB282" s="1947">
        <f>IF(AL282&gt;0,SUM(AL$109:AL282),BB281+0.001)</f>
        <v>4.039000000000013</v>
      </c>
      <c r="BC282" s="1947">
        <f>IF(AM282&gt;0,SUM(AM$109:AM282),BC281+0.001)</f>
        <v>5.039000000000013</v>
      </c>
      <c r="BD282" s="1947">
        <f>IF(AN282&gt;0,SUM(AN$109:AN282),BD281+0.001)</f>
        <v>4.039000000000013</v>
      </c>
      <c r="BE282" s="1947">
        <f>IF(AO282&gt;0,SUM(AO$109:AO282),BE281+0.001)</f>
        <v>4.036000000000012</v>
      </c>
      <c r="BF282" s="1947">
        <f>IF(AP282&gt;0,SUM(AP$109:AP282),BF281+0.001)</f>
        <v>1.035999999999996</v>
      </c>
      <c r="BG282" s="1947">
        <f>IF(AQ282&gt;0,SUM(AQ$109:AQ282),BG281+0.001)</f>
        <v>4.066000000000022</v>
      </c>
      <c r="BH282" s="1947">
        <f>IF(AR282&gt;0,SUM(AR$109:AR282),BH281+0.001)</f>
        <v>1.0329999999999964</v>
      </c>
      <c r="BI282" s="1947">
        <f>IF(AS282&gt;0,SUM(AS$109:AS282),BI281+0.001)</f>
        <v>3.035999999999996</v>
      </c>
    </row>
    <row r="283" spans="1:61" ht="23.25" customHeight="1">
      <c r="A283" s="1968" t="str">
        <f>IF(X!CZ46=0," ",X!CZ46)</f>
        <v xml:space="preserve"> </v>
      </c>
      <c r="B283" s="1972" t="str">
        <f>IF(X!DA46=0," ",X!DA46)</f>
        <v xml:space="preserve"> </v>
      </c>
      <c r="C283" s="1972" t="str">
        <f>IF(X!DB46=0," ",X!DB46)</f>
        <v xml:space="preserve"> </v>
      </c>
      <c r="D283" s="1972" t="str">
        <f>IF(X!DC46=0," ",X!DC46)</f>
        <v xml:space="preserve"> </v>
      </c>
      <c r="E283" s="1227" t="str">
        <f>IF(H282=0," ",R282)</f>
        <v xml:space="preserve"> </v>
      </c>
      <c r="F283" s="703"/>
      <c r="G283" s="1934"/>
      <c r="H283" s="716"/>
      <c r="I283" s="716"/>
      <c r="J283" s="716"/>
      <c r="K283" s="716"/>
      <c r="L283" s="716"/>
      <c r="M283" s="716"/>
      <c r="N283" s="187"/>
      <c r="O283" s="187"/>
      <c r="P283" s="187"/>
      <c r="Q283" s="187"/>
      <c r="R283" s="187"/>
      <c r="S283" s="742">
        <f>IF(X!DK46=0,0,X!DK46)</f>
        <v>0</v>
      </c>
      <c r="T283" s="742">
        <f>IF(X!DL46=0,0,X!DL46)</f>
        <v>0</v>
      </c>
      <c r="U283" s="748">
        <v>0</v>
      </c>
      <c r="V283" s="748">
        <f>IF(U283&gt;0,SUM(U$109:U283),0)</f>
        <v>0</v>
      </c>
      <c r="W283" s="748">
        <f>IF(S282&lt;&gt;0,1,0)</f>
        <v>0</v>
      </c>
      <c r="X283" s="750">
        <f>IF(W283&gt;0,SUM(W$109:W283),X282+0.001)</f>
        <v>60.028999999999932</v>
      </c>
      <c r="Y283" s="751">
        <v>0</v>
      </c>
      <c r="Z283" s="751">
        <f>IF(Y283&gt;0,SUM(Y$109:Y283),0)</f>
        <v>0</v>
      </c>
      <c r="AA283" s="751">
        <f>IF(T282&lt;&gt;0,1,0)</f>
        <v>0</v>
      </c>
      <c r="AB283" s="753">
        <f>IF(AA283&gt;0,SUM(AA$109:AA283),AB282+0.001)</f>
        <v>6.0650000000000217</v>
      </c>
      <c r="AU283" s="1947">
        <f>IF(AE283&gt;0,SUM(AE$109:AE283),AU282+0.001)</f>
        <v>8.0339999999999812</v>
      </c>
      <c r="AV283" s="1947">
        <f>IF(AF283&gt;0,SUM(AF$109:AF283),AV282+0.001)</f>
        <v>6.0700000000000234</v>
      </c>
      <c r="AW283" s="1947">
        <f>IF(AG283&gt;0,SUM(AG$109:AG283),AW282+0.001)</f>
        <v>10.069999999999961</v>
      </c>
      <c r="AX283" s="1947">
        <f>IF(AH283&gt;0,SUM(AH$109:AH283),AX282+0.001)</f>
        <v>11.030999999999983</v>
      </c>
      <c r="AY283" s="1947">
        <f>IF(AI283&gt;0,SUM(AI$109:AI283),AY282+0.001)</f>
        <v>12.030999999999983</v>
      </c>
      <c r="AZ283" s="1947">
        <f>IF(AJ283&gt;0,SUM(AJ$109:AJ283),AZ282+0.001)</f>
        <v>10.030999999999983</v>
      </c>
      <c r="BA283" s="1947">
        <f>IF(AK283&gt;0,SUM(AK$109:AK283),BA282+0.001)</f>
        <v>5.0400000000000134</v>
      </c>
      <c r="BB283" s="1947">
        <f>IF(AL283&gt;0,SUM(AL$109:AL283),BB282+0.001)</f>
        <v>4.0400000000000134</v>
      </c>
      <c r="BC283" s="1947">
        <f>IF(AM283&gt;0,SUM(AM$109:AM283),BC282+0.001)</f>
        <v>5.0400000000000134</v>
      </c>
      <c r="BD283" s="1947">
        <f>IF(AN283&gt;0,SUM(AN$109:AN283),BD282+0.001)</f>
        <v>4.0400000000000134</v>
      </c>
      <c r="BE283" s="1947">
        <f>IF(AO283&gt;0,SUM(AO$109:AO283),BE282+0.001)</f>
        <v>4.0370000000000124</v>
      </c>
      <c r="BF283" s="1947">
        <f>IF(AP283&gt;0,SUM(AP$109:AP283),BF282+0.001)</f>
        <v>1.0369999999999959</v>
      </c>
      <c r="BG283" s="1947">
        <f>IF(AQ283&gt;0,SUM(AQ$109:AQ283),BG282+0.001)</f>
        <v>4.0670000000000224</v>
      </c>
      <c r="BH283" s="1947">
        <f>IF(AR283&gt;0,SUM(AR$109:AR283),BH282+0.001)</f>
        <v>1.0339999999999963</v>
      </c>
      <c r="BI283" s="1947">
        <f>IF(AS283&gt;0,SUM(AS$109:AS283),BI282+0.001)</f>
        <v>3.0369999999999959</v>
      </c>
    </row>
    <row r="284" spans="1:61" ht="23.25" customHeight="1">
      <c r="A284" s="1968" t="str">
        <f>IF(X!CZ47=0," ",X!CZ47)</f>
        <v xml:space="preserve"> </v>
      </c>
      <c r="B284" s="1972" t="str">
        <f>IF(X!DA47=0," ",X!DA47)</f>
        <v xml:space="preserve"> </v>
      </c>
      <c r="C284" s="1972" t="str">
        <f>IF(X!DB47=0," ",X!DB47)</f>
        <v xml:space="preserve"> </v>
      </c>
      <c r="D284" s="1972" t="str">
        <f>IF(X!DC47=0," ",X!DC47)</f>
        <v xml:space="preserve"> </v>
      </c>
      <c r="E284" s="1227" t="s">
        <v>2123</v>
      </c>
      <c r="F284" s="703"/>
      <c r="G284" s="1934"/>
      <c r="H284" s="716"/>
      <c r="I284" s="716"/>
      <c r="J284" s="716"/>
      <c r="K284" s="716"/>
      <c r="L284" s="716"/>
      <c r="M284" s="716"/>
      <c r="N284" s="187"/>
      <c r="O284" s="187"/>
      <c r="P284" s="187"/>
      <c r="Q284" s="187"/>
      <c r="R284" s="187"/>
      <c r="S284" s="742">
        <f>IF(X!DK47=0,0,X!DK47)</f>
        <v>0</v>
      </c>
      <c r="T284" s="742">
        <f>IF(X!DL47=0,0,X!DL47)</f>
        <v>0</v>
      </c>
      <c r="U284" s="748">
        <v>0</v>
      </c>
      <c r="V284" s="748">
        <f>IF(U284&gt;0,SUM(U$109:U284),0)</f>
        <v>0</v>
      </c>
      <c r="W284" s="748">
        <f>IF(S282&lt;&gt;0,1,0)</f>
        <v>0</v>
      </c>
      <c r="X284" s="750">
        <f>IF(W284&gt;0,SUM(W$109:W284),X283+0.001)</f>
        <v>60.02999999999993</v>
      </c>
      <c r="Y284" s="751">
        <v>0</v>
      </c>
      <c r="Z284" s="751">
        <f>IF(Y284&gt;0,SUM(Y$109:Y284),0)</f>
        <v>0</v>
      </c>
      <c r="AA284" s="751">
        <f>IF(T282&lt;&gt;0,1,0)</f>
        <v>0</v>
      </c>
      <c r="AB284" s="753">
        <f>IF(AA284&gt;0,SUM(AA$109:AA284),AB283+0.001)</f>
        <v>6.066000000000022</v>
      </c>
      <c r="AU284" s="1947">
        <f>IF(AE284&gt;0,SUM(AE$109:AE284),AU283+0.001)</f>
        <v>8.0349999999999806</v>
      </c>
      <c r="AV284" s="1947">
        <f>IF(AF284&gt;0,SUM(AF$109:AF284),AV283+0.001)</f>
        <v>6.0710000000000237</v>
      </c>
      <c r="AW284" s="1947">
        <f>IF(AG284&gt;0,SUM(AG$109:AG284),AW283+0.001)</f>
        <v>10.070999999999961</v>
      </c>
      <c r="AX284" s="1947">
        <f>IF(AH284&gt;0,SUM(AH$109:AH284),AX283+0.001)</f>
        <v>11.031999999999982</v>
      </c>
      <c r="AY284" s="1947">
        <f>IF(AI284&gt;0,SUM(AI$109:AI284),AY283+0.001)</f>
        <v>12.031999999999982</v>
      </c>
      <c r="AZ284" s="1947">
        <f>IF(AJ284&gt;0,SUM(AJ$109:AJ284),AZ283+0.001)</f>
        <v>10.031999999999982</v>
      </c>
      <c r="BA284" s="1947">
        <f>IF(AK284&gt;0,SUM(AK$109:AK284),BA283+0.001)</f>
        <v>5.0410000000000137</v>
      </c>
      <c r="BB284" s="1947">
        <f>IF(AL284&gt;0,SUM(AL$109:AL284),BB283+0.001)</f>
        <v>4.0410000000000137</v>
      </c>
      <c r="BC284" s="1947">
        <f>IF(AM284&gt;0,SUM(AM$109:AM284),BC283+0.001)</f>
        <v>5.0410000000000137</v>
      </c>
      <c r="BD284" s="1947">
        <f>IF(AN284&gt;0,SUM(AN$109:AN284),BD283+0.001)</f>
        <v>4.0410000000000137</v>
      </c>
      <c r="BE284" s="1947">
        <f>IF(AO284&gt;0,SUM(AO$109:AO284),BE283+0.001)</f>
        <v>4.0380000000000127</v>
      </c>
      <c r="BF284" s="1947">
        <f>IF(AP284&gt;0,SUM(AP$109:AP284),BF283+0.001)</f>
        <v>1.0379999999999958</v>
      </c>
      <c r="BG284" s="1947">
        <f>IF(AQ284&gt;0,SUM(AQ$109:AQ284),BG283+0.001)</f>
        <v>4.0680000000000227</v>
      </c>
      <c r="BH284" s="1947">
        <f>IF(AR284&gt;0,SUM(AR$109:AR284),BH283+0.001)</f>
        <v>1.0349999999999961</v>
      </c>
      <c r="BI284" s="1947">
        <f>IF(AS284&gt;0,SUM(AS$109:AS284),BI283+0.001)</f>
        <v>3.0379999999999958</v>
      </c>
    </row>
    <row r="285" spans="1:61" ht="23.25" customHeight="1">
      <c r="A285" s="1968" t="str">
        <f>IF(X!CZ48=0," ",X!CZ48)</f>
        <v xml:space="preserve"> </v>
      </c>
      <c r="B285" s="1972" t="str">
        <f>IF(X!DA48=0," ",X!DA48)</f>
        <v xml:space="preserve"> </v>
      </c>
      <c r="C285" s="1972" t="str">
        <f>IF(X!DB48=0," ",X!DB48)</f>
        <v xml:space="preserve"> </v>
      </c>
      <c r="D285" s="1972" t="str">
        <f>IF(X!DC48=0," ",X!DC48)</f>
        <v xml:space="preserve"> </v>
      </c>
      <c r="E285" s="1969" t="str">
        <f>IF(H285=0," ",O285)</f>
        <v xml:space="preserve"> </v>
      </c>
      <c r="F285" s="703"/>
      <c r="G285" s="1934"/>
      <c r="H285" s="716">
        <f>X!DD48</f>
        <v>0</v>
      </c>
      <c r="I285" s="716">
        <f>X!DE48</f>
        <v>0</v>
      </c>
      <c r="J285" s="716">
        <f>X!DF48</f>
        <v>0</v>
      </c>
      <c r="K285" s="716">
        <f>X!DG48</f>
        <v>0</v>
      </c>
      <c r="L285" s="716">
        <f>X!DH48</f>
        <v>0</v>
      </c>
      <c r="M285" s="716">
        <f>X!DI48</f>
        <v>0</v>
      </c>
      <c r="N285" s="187">
        <f>INT(H285/10)*10</f>
        <v>0</v>
      </c>
      <c r="O285" s="187" t="str">
        <f>IF(N285=0," ",LOOKUP(N285,H$101:H$105,I$101:I$105))</f>
        <v xml:space="preserve"> </v>
      </c>
      <c r="P285" s="187" t="str">
        <f>IF(M285&gt;0,I285&amp;","&amp;J285&amp;","&amp;K285&amp;","&amp;L285&amp;","&amp;M285,IF(L285&gt;0,I285&amp;","&amp;J285&amp;","&amp;K285&amp;","&amp;L285,IF(K285&gt;0,I285&amp;","&amp;J285&amp;","&amp;K285,IF(J285&gt;0,I285&amp;","&amp;J285,IF(I285&gt;0,I285," ")))))</f>
        <v xml:space="preserve"> </v>
      </c>
      <c r="Q285" s="187">
        <f>H285-N285</f>
        <v>0</v>
      </c>
      <c r="R285" s="187" t="str">
        <f>IF(N285=0," ",IF(N285=100,"ข้อที่ "&amp;P285,"ข้อที่ "&amp;Q285))</f>
        <v xml:space="preserve"> </v>
      </c>
      <c r="S285" s="742">
        <f>IF(X!DK48=0,0,X!DK48)</f>
        <v>0</v>
      </c>
      <c r="T285" s="742">
        <f>IF(X!DL48=0,0,X!DL48)</f>
        <v>0</v>
      </c>
      <c r="U285" s="748">
        <f>IF(W285&gt;0,1,0)</f>
        <v>0</v>
      </c>
      <c r="V285" s="748">
        <f>IF(U285&gt;0,SUM(U$109:U285),0)</f>
        <v>0</v>
      </c>
      <c r="W285" s="748">
        <f>IF(S285&lt;&gt;0,1,0)</f>
        <v>0</v>
      </c>
      <c r="X285" s="750">
        <f>IF(W285&gt;0,SUM(W$109:W285),X284+0.001)</f>
        <v>60.030999999999928</v>
      </c>
      <c r="Y285" s="751">
        <f>IF(AA285&gt;0,1,0)</f>
        <v>0</v>
      </c>
      <c r="Z285" s="751">
        <f>IF(Y285&gt;0,SUM(Y$109:Y285),0)</f>
        <v>0</v>
      </c>
      <c r="AA285" s="751">
        <f>IF(T285&lt;&gt;0,1,0)</f>
        <v>0</v>
      </c>
      <c r="AB285" s="753">
        <f>IF(AA285&gt;0,SUM(AA$109:AA285),AB284+0.001)</f>
        <v>6.0670000000000224</v>
      </c>
      <c r="AD285" s="28">
        <f>IF(H285=0,0,B285&amp;B286&amp;B287)</f>
        <v>0</v>
      </c>
      <c r="AE285" s="28">
        <f t="shared" ref="AE285:AS285" si="45">IF($H285=0,0,IF(OR($I285=AE$108,OR($J285=AE$108,OR($K285=AE$108,OR($L285=AE$108,$M285=AE$108)))),1,0))</f>
        <v>0</v>
      </c>
      <c r="AF285" s="28">
        <f t="shared" si="45"/>
        <v>0</v>
      </c>
      <c r="AG285" s="28">
        <f t="shared" si="45"/>
        <v>0</v>
      </c>
      <c r="AH285" s="28">
        <f t="shared" si="45"/>
        <v>0</v>
      </c>
      <c r="AI285" s="28">
        <f t="shared" si="45"/>
        <v>0</v>
      </c>
      <c r="AJ285" s="28">
        <f t="shared" si="45"/>
        <v>0</v>
      </c>
      <c r="AK285" s="28">
        <f t="shared" si="45"/>
        <v>0</v>
      </c>
      <c r="AL285" s="28">
        <f t="shared" si="45"/>
        <v>0</v>
      </c>
      <c r="AM285" s="28">
        <f t="shared" si="45"/>
        <v>0</v>
      </c>
      <c r="AN285" s="28">
        <f t="shared" si="45"/>
        <v>0</v>
      </c>
      <c r="AO285" s="28">
        <f t="shared" si="45"/>
        <v>0</v>
      </c>
      <c r="AP285" s="28">
        <f t="shared" si="45"/>
        <v>0</v>
      </c>
      <c r="AQ285" s="28">
        <f t="shared" si="45"/>
        <v>0</v>
      </c>
      <c r="AR285" s="28">
        <f t="shared" si="45"/>
        <v>0</v>
      </c>
      <c r="AS285" s="28">
        <f t="shared" si="45"/>
        <v>0</v>
      </c>
      <c r="AU285" s="1947">
        <f>IF(AE285&gt;0,SUM(AE$109:AE285),AU284+0.001)</f>
        <v>8.03599999999998</v>
      </c>
      <c r="AV285" s="1947">
        <f>IF(AF285&gt;0,SUM(AF$109:AF285),AV284+0.001)</f>
        <v>6.072000000000024</v>
      </c>
      <c r="AW285" s="1947">
        <f>IF(AG285&gt;0,SUM(AG$109:AG285),AW284+0.001)</f>
        <v>10.07199999999996</v>
      </c>
      <c r="AX285" s="1947">
        <f>IF(AH285&gt;0,SUM(AH$109:AH285),AX284+0.001)</f>
        <v>11.032999999999982</v>
      </c>
      <c r="AY285" s="1947">
        <f>IF(AI285&gt;0,SUM(AI$109:AI285),AY284+0.001)</f>
        <v>12.032999999999982</v>
      </c>
      <c r="AZ285" s="1947">
        <f>IF(AJ285&gt;0,SUM(AJ$109:AJ285),AZ284+0.001)</f>
        <v>10.032999999999982</v>
      </c>
      <c r="BA285" s="1947">
        <f>IF(AK285&gt;0,SUM(AK$109:AK285),BA284+0.001)</f>
        <v>5.042000000000014</v>
      </c>
      <c r="BB285" s="1947">
        <f>IF(AL285&gt;0,SUM(AL$109:AL285),BB284+0.001)</f>
        <v>4.042000000000014</v>
      </c>
      <c r="BC285" s="1947">
        <f>IF(AM285&gt;0,SUM(AM$109:AM285),BC284+0.001)</f>
        <v>5.042000000000014</v>
      </c>
      <c r="BD285" s="1947">
        <f>IF(AN285&gt;0,SUM(AN$109:AN285),BD284+0.001)</f>
        <v>4.042000000000014</v>
      </c>
      <c r="BE285" s="1947">
        <f>IF(AO285&gt;0,SUM(AO$109:AO285),BE284+0.001)</f>
        <v>4.039000000000013</v>
      </c>
      <c r="BF285" s="1947">
        <f>IF(AP285&gt;0,SUM(AP$109:AP285),BF284+0.001)</f>
        <v>1.0389999999999957</v>
      </c>
      <c r="BG285" s="1947">
        <f>IF(AQ285&gt;0,SUM(AQ$109:AQ285),BG284+0.001)</f>
        <v>4.069000000000023</v>
      </c>
      <c r="BH285" s="1947">
        <f>IF(AR285&gt;0,SUM(AR$109:AR285),BH284+0.001)</f>
        <v>1.035999999999996</v>
      </c>
      <c r="BI285" s="1947">
        <f>IF(AS285&gt;0,SUM(AS$109:AS285),BI284+0.001)</f>
        <v>3.0389999999999957</v>
      </c>
    </row>
    <row r="286" spans="1:61" ht="23.25" customHeight="1">
      <c r="A286" s="1968" t="str">
        <f>IF(X!CZ49=0," ",X!CZ49)</f>
        <v xml:space="preserve"> </v>
      </c>
      <c r="B286" s="1972" t="str">
        <f>IF(X!DA49=0," ",X!DA49)</f>
        <v xml:space="preserve"> </v>
      </c>
      <c r="C286" s="1972" t="str">
        <f>IF(X!DB49=0," ",X!DB49)</f>
        <v xml:space="preserve"> </v>
      </c>
      <c r="D286" s="1972" t="str">
        <f>IF(X!DC49=0," ",X!DC49)</f>
        <v xml:space="preserve"> </v>
      </c>
      <c r="E286" s="1227" t="str">
        <f>IF(H285=0," ",R285)</f>
        <v xml:space="preserve"> </v>
      </c>
      <c r="F286" s="703"/>
      <c r="G286" s="1934"/>
      <c r="H286" s="716"/>
      <c r="I286" s="716"/>
      <c r="J286" s="716"/>
      <c r="K286" s="716"/>
      <c r="L286" s="716"/>
      <c r="M286" s="716"/>
      <c r="N286" s="187"/>
      <c r="O286" s="187"/>
      <c r="P286" s="187"/>
      <c r="Q286" s="187"/>
      <c r="R286" s="187"/>
      <c r="S286" s="742">
        <f>IF(X!DK49=0,0,X!DK49)</f>
        <v>0</v>
      </c>
      <c r="T286" s="742">
        <f>IF(X!DL49=0,0,X!DL49)</f>
        <v>0</v>
      </c>
      <c r="U286" s="748">
        <v>0</v>
      </c>
      <c r="V286" s="748">
        <f>IF(U286&gt;0,SUM(U$109:U286),0)</f>
        <v>0</v>
      </c>
      <c r="W286" s="748">
        <f>IF(S285&lt;&gt;0,1,0)</f>
        <v>0</v>
      </c>
      <c r="X286" s="750">
        <f>IF(W286&gt;0,SUM(W$109:W286),X285+0.001)</f>
        <v>60.031999999999925</v>
      </c>
      <c r="Y286" s="751">
        <v>0</v>
      </c>
      <c r="Z286" s="751">
        <f>IF(Y286&gt;0,SUM(Y$109:Y286),0)</f>
        <v>0</v>
      </c>
      <c r="AA286" s="751">
        <f>IF(T285&lt;&gt;0,1,0)</f>
        <v>0</v>
      </c>
      <c r="AB286" s="753">
        <f>IF(AA286&gt;0,SUM(AA$109:AA286),AB285+0.001)</f>
        <v>6.0680000000000227</v>
      </c>
      <c r="AU286" s="1947">
        <f>IF(AE286&gt;0,SUM(AE$109:AE286),AU285+0.001)</f>
        <v>8.0369999999999795</v>
      </c>
      <c r="AV286" s="1947">
        <f>IF(AF286&gt;0,SUM(AF$109:AF286),AV285+0.001)</f>
        <v>6.0730000000000244</v>
      </c>
      <c r="AW286" s="1947">
        <f>IF(AG286&gt;0,SUM(AG$109:AG286),AW285+0.001)</f>
        <v>10.07299999999996</v>
      </c>
      <c r="AX286" s="1947">
        <f>IF(AH286&gt;0,SUM(AH$109:AH286),AX285+0.001)</f>
        <v>11.033999999999981</v>
      </c>
      <c r="AY286" s="1947">
        <f>IF(AI286&gt;0,SUM(AI$109:AI286),AY285+0.001)</f>
        <v>12.033999999999981</v>
      </c>
      <c r="AZ286" s="1947">
        <f>IF(AJ286&gt;0,SUM(AJ$109:AJ286),AZ285+0.001)</f>
        <v>10.033999999999981</v>
      </c>
      <c r="BA286" s="1947">
        <f>IF(AK286&gt;0,SUM(AK$109:AK286),BA285+0.001)</f>
        <v>5.0430000000000144</v>
      </c>
      <c r="BB286" s="1947">
        <f>IF(AL286&gt;0,SUM(AL$109:AL286),BB285+0.001)</f>
        <v>4.0430000000000144</v>
      </c>
      <c r="BC286" s="1947">
        <f>IF(AM286&gt;0,SUM(AM$109:AM286),BC285+0.001)</f>
        <v>5.0430000000000144</v>
      </c>
      <c r="BD286" s="1947">
        <f>IF(AN286&gt;0,SUM(AN$109:AN286),BD285+0.001)</f>
        <v>4.0430000000000144</v>
      </c>
      <c r="BE286" s="1947">
        <f>IF(AO286&gt;0,SUM(AO$109:AO286),BE285+0.001)</f>
        <v>4.0400000000000134</v>
      </c>
      <c r="BF286" s="1947">
        <f>IF(AP286&gt;0,SUM(AP$109:AP286),BF285+0.001)</f>
        <v>1.0399999999999956</v>
      </c>
      <c r="BG286" s="1947">
        <f>IF(AQ286&gt;0,SUM(AQ$109:AQ286),BG285+0.001)</f>
        <v>4.0700000000000234</v>
      </c>
      <c r="BH286" s="1947">
        <f>IF(AR286&gt;0,SUM(AR$109:AR286),BH285+0.001)</f>
        <v>1.0369999999999959</v>
      </c>
      <c r="BI286" s="1947">
        <f>IF(AS286&gt;0,SUM(AS$109:AS286),BI285+0.001)</f>
        <v>3.0399999999999956</v>
      </c>
    </row>
    <row r="287" spans="1:61" ht="23.25" customHeight="1">
      <c r="A287" s="1968" t="str">
        <f>IF(X!CZ50=0," ",X!CZ50)</f>
        <v xml:space="preserve"> </v>
      </c>
      <c r="B287" s="1972" t="str">
        <f>IF(X!DA50=0," ",X!DA50)</f>
        <v xml:space="preserve"> </v>
      </c>
      <c r="C287" s="1972" t="str">
        <f>IF(X!DB50=0," ",X!DB50)</f>
        <v xml:space="preserve"> </v>
      </c>
      <c r="D287" s="1972" t="str">
        <f>IF(X!DC50=0," ",X!DC50)</f>
        <v xml:space="preserve"> </v>
      </c>
      <c r="E287" s="1227" t="s">
        <v>2123</v>
      </c>
      <c r="F287" s="703"/>
      <c r="G287" s="1934"/>
      <c r="H287" s="716"/>
      <c r="I287" s="716"/>
      <c r="J287" s="716"/>
      <c r="K287" s="716"/>
      <c r="L287" s="716"/>
      <c r="M287" s="716"/>
      <c r="N287" s="187"/>
      <c r="O287" s="187"/>
      <c r="P287" s="187"/>
      <c r="Q287" s="187"/>
      <c r="R287" s="187"/>
      <c r="S287" s="742">
        <f>IF(X!DK50=0,0,X!DK50)</f>
        <v>0</v>
      </c>
      <c r="T287" s="742">
        <f>IF(X!DL50=0,0,X!DL50)</f>
        <v>0</v>
      </c>
      <c r="U287" s="748">
        <v>0</v>
      </c>
      <c r="V287" s="748">
        <f>IF(U287&gt;0,SUM(U$109:U287),0)</f>
        <v>0</v>
      </c>
      <c r="W287" s="748">
        <f>IF(S285&lt;&gt;0,1,0)</f>
        <v>0</v>
      </c>
      <c r="X287" s="750">
        <f>IF(W287&gt;0,SUM(W$109:W287),X286+0.001)</f>
        <v>60.032999999999923</v>
      </c>
      <c r="Y287" s="751">
        <v>0</v>
      </c>
      <c r="Z287" s="751">
        <f>IF(Y287&gt;0,SUM(Y$109:Y287),0)</f>
        <v>0</v>
      </c>
      <c r="AA287" s="751">
        <f>IF(T285&lt;&gt;0,1,0)</f>
        <v>0</v>
      </c>
      <c r="AB287" s="753">
        <f>IF(AA287&gt;0,SUM(AA$109:AA287),AB286+0.001)</f>
        <v>6.069000000000023</v>
      </c>
      <c r="AU287" s="1947">
        <f>IF(AE287&gt;0,SUM(AE$109:AE287),AU286+0.001)</f>
        <v>8.0379999999999789</v>
      </c>
      <c r="AV287" s="1947">
        <f>IF(AF287&gt;0,SUM(AF$109:AF287),AV286+0.001)</f>
        <v>6.0740000000000247</v>
      </c>
      <c r="AW287" s="1947">
        <f>IF(AG287&gt;0,SUM(AG$109:AG287),AW286+0.001)</f>
        <v>10.073999999999959</v>
      </c>
      <c r="AX287" s="1947">
        <f>IF(AH287&gt;0,SUM(AH$109:AH287),AX286+0.001)</f>
        <v>11.034999999999981</v>
      </c>
      <c r="AY287" s="1947">
        <f>IF(AI287&gt;0,SUM(AI$109:AI287),AY286+0.001)</f>
        <v>12.034999999999981</v>
      </c>
      <c r="AZ287" s="1947">
        <f>IF(AJ287&gt;0,SUM(AJ$109:AJ287),AZ286+0.001)</f>
        <v>10.034999999999981</v>
      </c>
      <c r="BA287" s="1947">
        <f>IF(AK287&gt;0,SUM(AK$109:AK287),BA286+0.001)</f>
        <v>5.0440000000000147</v>
      </c>
      <c r="BB287" s="1947">
        <f>IF(AL287&gt;0,SUM(AL$109:AL287),BB286+0.001)</f>
        <v>4.0440000000000147</v>
      </c>
      <c r="BC287" s="1947">
        <f>IF(AM287&gt;0,SUM(AM$109:AM287),BC286+0.001)</f>
        <v>5.0440000000000147</v>
      </c>
      <c r="BD287" s="1947">
        <f>IF(AN287&gt;0,SUM(AN$109:AN287),BD286+0.001)</f>
        <v>4.0440000000000147</v>
      </c>
      <c r="BE287" s="1947">
        <f>IF(AO287&gt;0,SUM(AO$109:AO287),BE286+0.001)</f>
        <v>4.0410000000000137</v>
      </c>
      <c r="BF287" s="1947">
        <f>IF(AP287&gt;0,SUM(AP$109:AP287),BF286+0.001)</f>
        <v>1.0409999999999955</v>
      </c>
      <c r="BG287" s="1947">
        <f>IF(AQ287&gt;0,SUM(AQ$109:AQ287),BG286+0.001)</f>
        <v>4.0710000000000237</v>
      </c>
      <c r="BH287" s="1947">
        <f>IF(AR287&gt;0,SUM(AR$109:AR287),BH286+0.001)</f>
        <v>1.0379999999999958</v>
      </c>
      <c r="BI287" s="1947">
        <f>IF(AS287&gt;0,SUM(AS$109:AS287),BI286+0.001)</f>
        <v>3.0409999999999955</v>
      </c>
    </row>
    <row r="288" spans="1:61" ht="23.25" customHeight="1">
      <c r="A288" s="1968" t="str">
        <f>IF(X!CZ51=0," ",X!CZ51)</f>
        <v xml:space="preserve"> </v>
      </c>
      <c r="B288" s="1972" t="str">
        <f>IF(X!DA51=0," ",X!DA51)</f>
        <v xml:space="preserve"> </v>
      </c>
      <c r="C288" s="1972" t="str">
        <f>IF(X!DB51=0," ",X!DB51)</f>
        <v xml:space="preserve"> </v>
      </c>
      <c r="D288" s="1972" t="str">
        <f>IF(X!DC51=0," ",X!DC51)</f>
        <v xml:space="preserve"> </v>
      </c>
      <c r="E288" s="1969" t="str">
        <f>IF(H288=0," ",O288)</f>
        <v xml:space="preserve"> </v>
      </c>
      <c r="F288" s="703"/>
      <c r="G288" s="1934"/>
      <c r="H288" s="716">
        <f>X!DD51</f>
        <v>0</v>
      </c>
      <c r="I288" s="716">
        <f>X!DE51</f>
        <v>0</v>
      </c>
      <c r="J288" s="716">
        <f>X!DF51</f>
        <v>0</v>
      </c>
      <c r="K288" s="716">
        <f>X!DG51</f>
        <v>0</v>
      </c>
      <c r="L288" s="716">
        <f>X!DH51</f>
        <v>0</v>
      </c>
      <c r="M288" s="716">
        <f>X!DI51</f>
        <v>0</v>
      </c>
      <c r="N288" s="187">
        <f>INT(H288/10)*10</f>
        <v>0</v>
      </c>
      <c r="O288" s="187" t="str">
        <f>IF(N288=0," ",LOOKUP(N288,H$101:H$105,I$101:I$105))</f>
        <v xml:space="preserve"> </v>
      </c>
      <c r="P288" s="187" t="str">
        <f>IF(M288&gt;0,I288&amp;","&amp;J288&amp;","&amp;K288&amp;","&amp;L288&amp;","&amp;M288,IF(L288&gt;0,I288&amp;","&amp;J288&amp;","&amp;K288&amp;","&amp;L288,IF(K288&gt;0,I288&amp;","&amp;J288&amp;","&amp;K288,IF(J288&gt;0,I288&amp;","&amp;J288,IF(I288&gt;0,I288," ")))))</f>
        <v xml:space="preserve"> </v>
      </c>
      <c r="Q288" s="187">
        <f>H288-N288</f>
        <v>0</v>
      </c>
      <c r="R288" s="187" t="str">
        <f>IF(N288=0," ",IF(N288=100,"ข้อที่ "&amp;P288,"ข้อที่ "&amp;Q288))</f>
        <v xml:space="preserve"> </v>
      </c>
      <c r="S288" s="742">
        <f>IF(X!DK51=0,0,X!DK51)</f>
        <v>0</v>
      </c>
      <c r="T288" s="742">
        <f>IF(X!DL51=0,0,X!DL51)</f>
        <v>0</v>
      </c>
      <c r="U288" s="748">
        <f>IF(W288&gt;0,1,0)</f>
        <v>0</v>
      </c>
      <c r="V288" s="748">
        <f>IF(U288&gt;0,SUM(U$109:U288),0)</f>
        <v>0</v>
      </c>
      <c r="W288" s="748">
        <f>IF(S288&lt;&gt;0,1,0)</f>
        <v>0</v>
      </c>
      <c r="X288" s="750">
        <f>IF(W288&gt;0,SUM(W$109:W288),X287+0.001)</f>
        <v>60.033999999999921</v>
      </c>
      <c r="Y288" s="751">
        <f>IF(AA288&gt;0,1,0)</f>
        <v>0</v>
      </c>
      <c r="Z288" s="751">
        <f>IF(Y288&gt;0,SUM(Y$109:Y288),0)</f>
        <v>0</v>
      </c>
      <c r="AA288" s="751">
        <f>IF(T288&lt;&gt;0,1,0)</f>
        <v>0</v>
      </c>
      <c r="AB288" s="753">
        <f>IF(AA288&gt;0,SUM(AA$109:AA288),AB287+0.001)</f>
        <v>6.0700000000000234</v>
      </c>
      <c r="AD288" s="28">
        <f>IF(H288=0,0,B288&amp;B289&amp;B290)</f>
        <v>0</v>
      </c>
      <c r="AE288" s="28">
        <f t="shared" ref="AE288:AS288" si="46">IF($H288=0,0,IF(OR($I288=AE$108,OR($J288=AE$108,OR($K288=AE$108,OR($L288=AE$108,$M288=AE$108)))),1,0))</f>
        <v>0</v>
      </c>
      <c r="AF288" s="28">
        <f t="shared" si="46"/>
        <v>0</v>
      </c>
      <c r="AG288" s="28">
        <f t="shared" si="46"/>
        <v>0</v>
      </c>
      <c r="AH288" s="28">
        <f t="shared" si="46"/>
        <v>0</v>
      </c>
      <c r="AI288" s="28">
        <f t="shared" si="46"/>
        <v>0</v>
      </c>
      <c r="AJ288" s="28">
        <f t="shared" si="46"/>
        <v>0</v>
      </c>
      <c r="AK288" s="28">
        <f t="shared" si="46"/>
        <v>0</v>
      </c>
      <c r="AL288" s="28">
        <f t="shared" si="46"/>
        <v>0</v>
      </c>
      <c r="AM288" s="28">
        <f t="shared" si="46"/>
        <v>0</v>
      </c>
      <c r="AN288" s="28">
        <f t="shared" si="46"/>
        <v>0</v>
      </c>
      <c r="AO288" s="28">
        <f t="shared" si="46"/>
        <v>0</v>
      </c>
      <c r="AP288" s="28">
        <f t="shared" si="46"/>
        <v>0</v>
      </c>
      <c r="AQ288" s="28">
        <f t="shared" si="46"/>
        <v>0</v>
      </c>
      <c r="AR288" s="28">
        <f t="shared" si="46"/>
        <v>0</v>
      </c>
      <c r="AS288" s="28">
        <f t="shared" si="46"/>
        <v>0</v>
      </c>
      <c r="AU288" s="1947">
        <f>IF(AE288&gt;0,SUM(AE$109:AE288),AU287+0.001)</f>
        <v>8.0389999999999784</v>
      </c>
      <c r="AV288" s="1947">
        <f>IF(AF288&gt;0,SUM(AF$109:AF288),AV287+0.001)</f>
        <v>6.075000000000025</v>
      </c>
      <c r="AW288" s="1947">
        <f>IF(AG288&gt;0,SUM(AG$109:AG288),AW287+0.001)</f>
        <v>10.074999999999958</v>
      </c>
      <c r="AX288" s="1947">
        <f>IF(AH288&gt;0,SUM(AH$109:AH288),AX287+0.001)</f>
        <v>11.03599999999998</v>
      </c>
      <c r="AY288" s="1947">
        <f>IF(AI288&gt;0,SUM(AI$109:AI288),AY287+0.001)</f>
        <v>12.03599999999998</v>
      </c>
      <c r="AZ288" s="1947">
        <f>IF(AJ288&gt;0,SUM(AJ$109:AJ288),AZ287+0.001)</f>
        <v>10.03599999999998</v>
      </c>
      <c r="BA288" s="1947">
        <f>IF(AK288&gt;0,SUM(AK$109:AK288),BA287+0.001)</f>
        <v>5.045000000000015</v>
      </c>
      <c r="BB288" s="1947">
        <f>IF(AL288&gt;0,SUM(AL$109:AL288),BB287+0.001)</f>
        <v>4.045000000000015</v>
      </c>
      <c r="BC288" s="1947">
        <f>IF(AM288&gt;0,SUM(AM$109:AM288),BC287+0.001)</f>
        <v>5.045000000000015</v>
      </c>
      <c r="BD288" s="1947">
        <f>IF(AN288&gt;0,SUM(AN$109:AN288),BD287+0.001)</f>
        <v>4.045000000000015</v>
      </c>
      <c r="BE288" s="1947">
        <f>IF(AO288&gt;0,SUM(AO$109:AO288),BE287+0.001)</f>
        <v>4.042000000000014</v>
      </c>
      <c r="BF288" s="1947">
        <f>IF(AP288&gt;0,SUM(AP$109:AP288),BF287+0.001)</f>
        <v>1.0419999999999954</v>
      </c>
      <c r="BG288" s="1947">
        <f>IF(AQ288&gt;0,SUM(AQ$109:AQ288),BG287+0.001)</f>
        <v>4.072000000000024</v>
      </c>
      <c r="BH288" s="1947">
        <f>IF(AR288&gt;0,SUM(AR$109:AR288),BH287+0.001)</f>
        <v>1.0389999999999957</v>
      </c>
      <c r="BI288" s="1947">
        <f>IF(AS288&gt;0,SUM(AS$109:AS288),BI287+0.001)</f>
        <v>3.0419999999999954</v>
      </c>
    </row>
    <row r="289" spans="1:61" ht="23.25" customHeight="1">
      <c r="A289" s="1968" t="str">
        <f>IF(X!CZ52=0," ",X!CZ52)</f>
        <v xml:space="preserve"> </v>
      </c>
      <c r="B289" s="1972" t="str">
        <f>IF(X!DA52=0," ",X!DA52)</f>
        <v xml:space="preserve"> </v>
      </c>
      <c r="C289" s="1972" t="str">
        <f>IF(X!DB52=0," ",X!DB52)</f>
        <v xml:space="preserve"> </v>
      </c>
      <c r="D289" s="1972" t="str">
        <f>IF(X!DC52=0," ",X!DC52)</f>
        <v xml:space="preserve"> </v>
      </c>
      <c r="E289" s="1227" t="str">
        <f>IF(H288=0," ",R288)</f>
        <v xml:space="preserve"> </v>
      </c>
      <c r="F289" s="703"/>
      <c r="G289" s="1934"/>
      <c r="H289" s="716"/>
      <c r="I289" s="716"/>
      <c r="J289" s="716"/>
      <c r="K289" s="716"/>
      <c r="L289" s="716"/>
      <c r="M289" s="716"/>
      <c r="N289" s="187"/>
      <c r="O289" s="187"/>
      <c r="P289" s="187"/>
      <c r="Q289" s="187"/>
      <c r="R289" s="187"/>
      <c r="S289" s="742">
        <f>IF(X!DK52=0,0,X!DK52)</f>
        <v>0</v>
      </c>
      <c r="T289" s="742">
        <f>IF(X!DL52=0,0,X!DL52)</f>
        <v>0</v>
      </c>
      <c r="U289" s="748">
        <v>0</v>
      </c>
      <c r="V289" s="748">
        <f>IF(U289&gt;0,SUM(U$109:U289),0)</f>
        <v>0</v>
      </c>
      <c r="W289" s="748">
        <f>IF(S288&lt;&gt;0,1,0)</f>
        <v>0</v>
      </c>
      <c r="X289" s="750">
        <f>IF(W289&gt;0,SUM(W$109:W289),X288+0.001)</f>
        <v>60.034999999999918</v>
      </c>
      <c r="Y289" s="751">
        <v>0</v>
      </c>
      <c r="Z289" s="751">
        <f>IF(Y289&gt;0,SUM(Y$109:Y289),0)</f>
        <v>0</v>
      </c>
      <c r="AA289" s="751">
        <f>IF(T288&lt;&gt;0,1,0)</f>
        <v>0</v>
      </c>
      <c r="AB289" s="753">
        <f>IF(AA289&gt;0,SUM(AA$109:AA289),AB288+0.001)</f>
        <v>6.0710000000000237</v>
      </c>
      <c r="AU289" s="1947">
        <f>IF(AE289&gt;0,SUM(AE$109:AE289),AU288+0.001)</f>
        <v>8.0399999999999778</v>
      </c>
      <c r="AV289" s="1947">
        <f>IF(AF289&gt;0,SUM(AF$109:AF289),AV288+0.001)</f>
        <v>6.0760000000000254</v>
      </c>
      <c r="AW289" s="1947">
        <f>IF(AG289&gt;0,SUM(AG$109:AG289),AW288+0.001)</f>
        <v>10.075999999999958</v>
      </c>
      <c r="AX289" s="1947">
        <f>IF(AH289&gt;0,SUM(AH$109:AH289),AX288+0.001)</f>
        <v>11.036999999999979</v>
      </c>
      <c r="AY289" s="1947">
        <f>IF(AI289&gt;0,SUM(AI$109:AI289),AY288+0.001)</f>
        <v>12.036999999999979</v>
      </c>
      <c r="AZ289" s="1947">
        <f>IF(AJ289&gt;0,SUM(AJ$109:AJ289),AZ288+0.001)</f>
        <v>10.036999999999979</v>
      </c>
      <c r="BA289" s="1947">
        <f>IF(AK289&gt;0,SUM(AK$109:AK289),BA288+0.001)</f>
        <v>5.0460000000000154</v>
      </c>
      <c r="BB289" s="1947">
        <f>IF(AL289&gt;0,SUM(AL$109:AL289),BB288+0.001)</f>
        <v>4.0460000000000154</v>
      </c>
      <c r="BC289" s="1947">
        <f>IF(AM289&gt;0,SUM(AM$109:AM289),BC288+0.001)</f>
        <v>5.0460000000000154</v>
      </c>
      <c r="BD289" s="1947">
        <f>IF(AN289&gt;0,SUM(AN$109:AN289),BD288+0.001)</f>
        <v>4.0460000000000154</v>
      </c>
      <c r="BE289" s="1947">
        <f>IF(AO289&gt;0,SUM(AO$109:AO289),BE288+0.001)</f>
        <v>4.0430000000000144</v>
      </c>
      <c r="BF289" s="1947">
        <f>IF(AP289&gt;0,SUM(AP$109:AP289),BF288+0.001)</f>
        <v>1.0429999999999953</v>
      </c>
      <c r="BG289" s="1947">
        <f>IF(AQ289&gt;0,SUM(AQ$109:AQ289),BG288+0.001)</f>
        <v>4.0730000000000244</v>
      </c>
      <c r="BH289" s="1947">
        <f>IF(AR289&gt;0,SUM(AR$109:AR289),BH288+0.001)</f>
        <v>1.0399999999999956</v>
      </c>
      <c r="BI289" s="1947">
        <f>IF(AS289&gt;0,SUM(AS$109:AS289),BI288+0.001)</f>
        <v>3.0429999999999953</v>
      </c>
    </row>
    <row r="290" spans="1:61" ht="23.25" customHeight="1">
      <c r="A290" s="1968" t="str">
        <f>IF(X!CZ53=0," ",X!CZ53)</f>
        <v xml:space="preserve"> </v>
      </c>
      <c r="B290" s="1972" t="str">
        <f>IF(X!DA53=0," ",X!DA53)</f>
        <v xml:space="preserve"> </v>
      </c>
      <c r="C290" s="1972" t="str">
        <f>IF(X!DB53=0," ",X!DB53)</f>
        <v xml:space="preserve"> </v>
      </c>
      <c r="D290" s="1972" t="str">
        <f>IF(X!DC53=0," ",X!DC53)</f>
        <v xml:space="preserve"> </v>
      </c>
      <c r="E290" s="1227" t="s">
        <v>2123</v>
      </c>
      <c r="F290" s="703"/>
      <c r="G290" s="1934"/>
      <c r="H290" s="716"/>
      <c r="I290" s="716"/>
      <c r="J290" s="716"/>
      <c r="K290" s="716"/>
      <c r="L290" s="716"/>
      <c r="M290" s="716"/>
      <c r="N290" s="187"/>
      <c r="O290" s="187"/>
      <c r="P290" s="187"/>
      <c r="Q290" s="187"/>
      <c r="R290" s="187"/>
      <c r="S290" s="742">
        <f>IF(X!DK53=0,0,X!DK53)</f>
        <v>0</v>
      </c>
      <c r="T290" s="742">
        <f>IF(X!DL53=0,0,X!DL53)</f>
        <v>0</v>
      </c>
      <c r="U290" s="748">
        <v>0</v>
      </c>
      <c r="V290" s="748">
        <f>IF(U290&gt;0,SUM(U$109:U290),0)</f>
        <v>0</v>
      </c>
      <c r="W290" s="748">
        <f>IF(S288&lt;&gt;0,1,0)</f>
        <v>0</v>
      </c>
      <c r="X290" s="750">
        <f>IF(W290&gt;0,SUM(W$109:W290),X289+0.001)</f>
        <v>60.035999999999916</v>
      </c>
      <c r="Y290" s="751">
        <v>0</v>
      </c>
      <c r="Z290" s="751">
        <f>IF(Y290&gt;0,SUM(Y$109:Y290),0)</f>
        <v>0</v>
      </c>
      <c r="AA290" s="751">
        <f>IF(T288&lt;&gt;0,1,0)</f>
        <v>0</v>
      </c>
      <c r="AB290" s="753">
        <f>IF(AA290&gt;0,SUM(AA$109:AA290),AB289+0.001)</f>
        <v>6.072000000000024</v>
      </c>
      <c r="AU290" s="1947">
        <f>IF(AE290&gt;0,SUM(AE$109:AE290),AU289+0.001)</f>
        <v>8.0409999999999773</v>
      </c>
      <c r="AV290" s="1947">
        <f>IF(AF290&gt;0,SUM(AF$109:AF290),AV289+0.001)</f>
        <v>6.0770000000000257</v>
      </c>
      <c r="AW290" s="1947">
        <f>IF(AG290&gt;0,SUM(AG$109:AG290),AW289+0.001)</f>
        <v>10.076999999999957</v>
      </c>
      <c r="AX290" s="1947">
        <f>IF(AH290&gt;0,SUM(AH$109:AH290),AX289+0.001)</f>
        <v>11.037999999999979</v>
      </c>
      <c r="AY290" s="1947">
        <f>IF(AI290&gt;0,SUM(AI$109:AI290),AY289+0.001)</f>
        <v>12.037999999999979</v>
      </c>
      <c r="AZ290" s="1947">
        <f>IF(AJ290&gt;0,SUM(AJ$109:AJ290),AZ289+0.001)</f>
        <v>10.037999999999979</v>
      </c>
      <c r="BA290" s="1947">
        <f>IF(AK290&gt;0,SUM(AK$109:AK290),BA289+0.001)</f>
        <v>5.0470000000000157</v>
      </c>
      <c r="BB290" s="1947">
        <f>IF(AL290&gt;0,SUM(AL$109:AL290),BB289+0.001)</f>
        <v>4.0470000000000157</v>
      </c>
      <c r="BC290" s="1947">
        <f>IF(AM290&gt;0,SUM(AM$109:AM290),BC289+0.001)</f>
        <v>5.0470000000000157</v>
      </c>
      <c r="BD290" s="1947">
        <f>IF(AN290&gt;0,SUM(AN$109:AN290),BD289+0.001)</f>
        <v>4.0470000000000157</v>
      </c>
      <c r="BE290" s="1947">
        <f>IF(AO290&gt;0,SUM(AO$109:AO290),BE289+0.001)</f>
        <v>4.0440000000000147</v>
      </c>
      <c r="BF290" s="1947">
        <f>IF(AP290&gt;0,SUM(AP$109:AP290),BF289+0.001)</f>
        <v>1.0439999999999952</v>
      </c>
      <c r="BG290" s="1947">
        <f>IF(AQ290&gt;0,SUM(AQ$109:AQ290),BG289+0.001)</f>
        <v>4.0740000000000247</v>
      </c>
      <c r="BH290" s="1947">
        <f>IF(AR290&gt;0,SUM(AR$109:AR290),BH289+0.001)</f>
        <v>1.0409999999999955</v>
      </c>
      <c r="BI290" s="1947">
        <f>IF(AS290&gt;0,SUM(AS$109:AS290),BI289+0.001)</f>
        <v>3.0439999999999952</v>
      </c>
    </row>
    <row r="291" spans="1:61" ht="23.25" customHeight="1">
      <c r="A291" s="1968" t="str">
        <f>IF(X!CZ54=0," ",X!CZ54)</f>
        <v xml:space="preserve"> </v>
      </c>
      <c r="B291" s="1972" t="str">
        <f>IF(X!DA54=0," ",X!DA54)</f>
        <v xml:space="preserve"> </v>
      </c>
      <c r="C291" s="1972" t="str">
        <f>IF(X!DB54=0," ",X!DB54)</f>
        <v xml:space="preserve"> </v>
      </c>
      <c r="D291" s="1972" t="str">
        <f>IF(X!DC54=0," ",X!DC54)</f>
        <v xml:space="preserve"> </v>
      </c>
      <c r="E291" s="1969" t="str">
        <f>IF(H291=0," ",O291)</f>
        <v xml:space="preserve"> </v>
      </c>
      <c r="F291" s="703"/>
      <c r="G291" s="1934"/>
      <c r="H291" s="716">
        <f>X!DD54</f>
        <v>0</v>
      </c>
      <c r="I291" s="716">
        <f>X!DE54</f>
        <v>0</v>
      </c>
      <c r="J291" s="716">
        <f>X!DF54</f>
        <v>0</v>
      </c>
      <c r="K291" s="716">
        <f>X!DG54</f>
        <v>0</v>
      </c>
      <c r="L291" s="716">
        <f>X!DH54</f>
        <v>0</v>
      </c>
      <c r="M291" s="716">
        <f>X!DI54</f>
        <v>0</v>
      </c>
      <c r="N291" s="187">
        <f>INT(H291/10)*10</f>
        <v>0</v>
      </c>
      <c r="O291" s="187" t="str">
        <f>IF(N291=0," ",LOOKUP(N291,H$101:H$105,I$101:I$105))</f>
        <v xml:space="preserve"> </v>
      </c>
      <c r="P291" s="187" t="str">
        <f>IF(M291&gt;0,I291&amp;","&amp;J291&amp;","&amp;K291&amp;","&amp;L291&amp;","&amp;M291,IF(L291&gt;0,I291&amp;","&amp;J291&amp;","&amp;K291&amp;","&amp;L291,IF(K291&gt;0,I291&amp;","&amp;J291&amp;","&amp;K291,IF(J291&gt;0,I291&amp;","&amp;J291,IF(I291&gt;0,I291," ")))))</f>
        <v xml:space="preserve"> </v>
      </c>
      <c r="Q291" s="187">
        <f>H291-N291</f>
        <v>0</v>
      </c>
      <c r="R291" s="187" t="str">
        <f>IF(N291=0," ",IF(N291=100,"ข้อที่ "&amp;P291,"ข้อที่ "&amp;Q291))</f>
        <v xml:space="preserve"> </v>
      </c>
      <c r="S291" s="742">
        <f>IF(X!DK54=0,0,X!DK54)</f>
        <v>0</v>
      </c>
      <c r="T291" s="742">
        <f>IF(X!DL54=0,0,X!DL54)</f>
        <v>0</v>
      </c>
      <c r="U291" s="748">
        <f>IF(W291&gt;0,1,0)</f>
        <v>0</v>
      </c>
      <c r="V291" s="748">
        <f>IF(U291&gt;0,SUM(U$109:U291),0)</f>
        <v>0</v>
      </c>
      <c r="W291" s="748">
        <f>IF(S291&lt;&gt;0,1,0)</f>
        <v>0</v>
      </c>
      <c r="X291" s="750">
        <f>IF(W291&gt;0,SUM(W$109:W291),X290+0.001)</f>
        <v>60.036999999999914</v>
      </c>
      <c r="Y291" s="751">
        <f>IF(AA291&gt;0,1,0)</f>
        <v>0</v>
      </c>
      <c r="Z291" s="751">
        <f>IF(Y291&gt;0,SUM(Y$109:Y291),0)</f>
        <v>0</v>
      </c>
      <c r="AA291" s="751">
        <f>IF(T291&lt;&gt;0,1,0)</f>
        <v>0</v>
      </c>
      <c r="AB291" s="753">
        <f>IF(AA291&gt;0,SUM(AA$109:AA291),AB290+0.001)</f>
        <v>6.0730000000000244</v>
      </c>
      <c r="AD291" s="28">
        <f>IF(H291=0,0,B291&amp;B292&amp;B293)</f>
        <v>0</v>
      </c>
      <c r="AE291" s="28">
        <f t="shared" ref="AE291:AS291" si="47">IF($H291=0,0,IF(OR($I291=AE$108,OR($J291=AE$108,OR($K291=AE$108,OR($L291=AE$108,$M291=AE$108)))),1,0))</f>
        <v>0</v>
      </c>
      <c r="AF291" s="28">
        <f t="shared" si="47"/>
        <v>0</v>
      </c>
      <c r="AG291" s="28">
        <f t="shared" si="47"/>
        <v>0</v>
      </c>
      <c r="AH291" s="28">
        <f t="shared" si="47"/>
        <v>0</v>
      </c>
      <c r="AI291" s="28">
        <f t="shared" si="47"/>
        <v>0</v>
      </c>
      <c r="AJ291" s="28">
        <f t="shared" si="47"/>
        <v>0</v>
      </c>
      <c r="AK291" s="28">
        <f t="shared" si="47"/>
        <v>0</v>
      </c>
      <c r="AL291" s="28">
        <f t="shared" si="47"/>
        <v>0</v>
      </c>
      <c r="AM291" s="28">
        <f t="shared" si="47"/>
        <v>0</v>
      </c>
      <c r="AN291" s="28">
        <f t="shared" si="47"/>
        <v>0</v>
      </c>
      <c r="AO291" s="28">
        <f t="shared" si="47"/>
        <v>0</v>
      </c>
      <c r="AP291" s="28">
        <f t="shared" si="47"/>
        <v>0</v>
      </c>
      <c r="AQ291" s="28">
        <f t="shared" si="47"/>
        <v>0</v>
      </c>
      <c r="AR291" s="28">
        <f t="shared" si="47"/>
        <v>0</v>
      </c>
      <c r="AS291" s="28">
        <f t="shared" si="47"/>
        <v>0</v>
      </c>
      <c r="AU291" s="1947">
        <f>IF(AE291&gt;0,SUM(AE$109:AE291),AU290+0.001)</f>
        <v>8.0419999999999767</v>
      </c>
      <c r="AV291" s="1947">
        <f>IF(AF291&gt;0,SUM(AF$109:AF291),AV290+0.001)</f>
        <v>6.078000000000026</v>
      </c>
      <c r="AW291" s="1947">
        <f>IF(AG291&gt;0,SUM(AG$109:AG291),AW290+0.001)</f>
        <v>10.077999999999957</v>
      </c>
      <c r="AX291" s="1947">
        <f>IF(AH291&gt;0,SUM(AH$109:AH291),AX290+0.001)</f>
        <v>11.038999999999978</v>
      </c>
      <c r="AY291" s="1947">
        <f>IF(AI291&gt;0,SUM(AI$109:AI291),AY290+0.001)</f>
        <v>12.038999999999978</v>
      </c>
      <c r="AZ291" s="1947">
        <f>IF(AJ291&gt;0,SUM(AJ$109:AJ291),AZ290+0.001)</f>
        <v>10.038999999999978</v>
      </c>
      <c r="BA291" s="1947">
        <f>IF(AK291&gt;0,SUM(AK$109:AK291),BA290+0.001)</f>
        <v>5.048000000000016</v>
      </c>
      <c r="BB291" s="1947">
        <f>IF(AL291&gt;0,SUM(AL$109:AL291),BB290+0.001)</f>
        <v>4.048000000000016</v>
      </c>
      <c r="BC291" s="1947">
        <f>IF(AM291&gt;0,SUM(AM$109:AM291),BC290+0.001)</f>
        <v>5.048000000000016</v>
      </c>
      <c r="BD291" s="1947">
        <f>IF(AN291&gt;0,SUM(AN$109:AN291),BD290+0.001)</f>
        <v>4.048000000000016</v>
      </c>
      <c r="BE291" s="1947">
        <f>IF(AO291&gt;0,SUM(AO$109:AO291),BE290+0.001)</f>
        <v>4.045000000000015</v>
      </c>
      <c r="BF291" s="1947">
        <f>IF(AP291&gt;0,SUM(AP$109:AP291),BF290+0.001)</f>
        <v>1.044999999999995</v>
      </c>
      <c r="BG291" s="1947">
        <f>IF(AQ291&gt;0,SUM(AQ$109:AQ291),BG290+0.001)</f>
        <v>4.075000000000025</v>
      </c>
      <c r="BH291" s="1947">
        <f>IF(AR291&gt;0,SUM(AR$109:AR291),BH290+0.001)</f>
        <v>1.0419999999999954</v>
      </c>
      <c r="BI291" s="1947">
        <f>IF(AS291&gt;0,SUM(AS$109:AS291),BI290+0.001)</f>
        <v>3.044999999999995</v>
      </c>
    </row>
    <row r="292" spans="1:61" ht="23.25" customHeight="1">
      <c r="A292" s="1968" t="str">
        <f>IF(X!CZ55=0," ",X!CZ55)</f>
        <v xml:space="preserve"> </v>
      </c>
      <c r="B292" s="1972" t="str">
        <f>IF(X!DA55=0," ",X!DA55)</f>
        <v xml:space="preserve"> </v>
      </c>
      <c r="C292" s="1972" t="str">
        <f>IF(X!DB55=0," ",X!DB55)</f>
        <v xml:space="preserve"> </v>
      </c>
      <c r="D292" s="1972" t="str">
        <f>IF(X!DC55=0," ",X!DC55)</f>
        <v xml:space="preserve"> </v>
      </c>
      <c r="E292" s="1227" t="str">
        <f>IF(H291=0," ",R291)</f>
        <v xml:space="preserve"> </v>
      </c>
      <c r="F292" s="703"/>
      <c r="G292" s="1934"/>
      <c r="H292" s="716"/>
      <c r="I292" s="716"/>
      <c r="J292" s="716"/>
      <c r="K292" s="716"/>
      <c r="L292" s="716"/>
      <c r="M292" s="716"/>
      <c r="N292" s="187"/>
      <c r="O292" s="187"/>
      <c r="P292" s="187"/>
      <c r="Q292" s="187"/>
      <c r="R292" s="187"/>
      <c r="S292" s="742">
        <f>IF(X!DK55=0,0,X!DK55)</f>
        <v>0</v>
      </c>
      <c r="T292" s="742">
        <f>IF(X!DL55=0,0,X!DL55)</f>
        <v>0</v>
      </c>
      <c r="U292" s="748">
        <v>0</v>
      </c>
      <c r="V292" s="748">
        <f>IF(U292&gt;0,SUM(U$109:U292),0)</f>
        <v>0</v>
      </c>
      <c r="W292" s="748">
        <f>IF(S291&lt;&gt;0,1,0)</f>
        <v>0</v>
      </c>
      <c r="X292" s="750">
        <f>IF(W292&gt;0,SUM(W$109:W292),X291+0.001)</f>
        <v>60.037999999999911</v>
      </c>
      <c r="Y292" s="751">
        <v>0</v>
      </c>
      <c r="Z292" s="751">
        <f>IF(Y292&gt;0,SUM(Y$109:Y292),0)</f>
        <v>0</v>
      </c>
      <c r="AA292" s="751">
        <f>IF(T291&lt;&gt;0,1,0)</f>
        <v>0</v>
      </c>
      <c r="AB292" s="753">
        <f>IF(AA292&gt;0,SUM(AA$109:AA292),AB291+0.001)</f>
        <v>6.0740000000000247</v>
      </c>
      <c r="AU292" s="1947">
        <f>IF(AE292&gt;0,SUM(AE$109:AE292),AU291+0.001)</f>
        <v>8.0429999999999762</v>
      </c>
      <c r="AV292" s="1947">
        <f>IF(AF292&gt;0,SUM(AF$109:AF292),AV291+0.001)</f>
        <v>6.0790000000000264</v>
      </c>
      <c r="AW292" s="1947">
        <f>IF(AG292&gt;0,SUM(AG$109:AG292),AW291+0.001)</f>
        <v>10.078999999999956</v>
      </c>
      <c r="AX292" s="1947">
        <f>IF(AH292&gt;0,SUM(AH$109:AH292),AX291+0.001)</f>
        <v>11.039999999999978</v>
      </c>
      <c r="AY292" s="1947">
        <f>IF(AI292&gt;0,SUM(AI$109:AI292),AY291+0.001)</f>
        <v>12.039999999999978</v>
      </c>
      <c r="AZ292" s="1947">
        <f>IF(AJ292&gt;0,SUM(AJ$109:AJ292),AZ291+0.001)</f>
        <v>10.039999999999978</v>
      </c>
      <c r="BA292" s="1947">
        <f>IF(AK292&gt;0,SUM(AK$109:AK292),BA291+0.001)</f>
        <v>5.0490000000000164</v>
      </c>
      <c r="BB292" s="1947">
        <f>IF(AL292&gt;0,SUM(AL$109:AL292),BB291+0.001)</f>
        <v>4.0490000000000164</v>
      </c>
      <c r="BC292" s="1947">
        <f>IF(AM292&gt;0,SUM(AM$109:AM292),BC291+0.001)</f>
        <v>5.0490000000000164</v>
      </c>
      <c r="BD292" s="1947">
        <f>IF(AN292&gt;0,SUM(AN$109:AN292),BD291+0.001)</f>
        <v>4.0490000000000164</v>
      </c>
      <c r="BE292" s="1947">
        <f>IF(AO292&gt;0,SUM(AO$109:AO292),BE291+0.001)</f>
        <v>4.0460000000000154</v>
      </c>
      <c r="BF292" s="1947">
        <f>IF(AP292&gt;0,SUM(AP$109:AP292),BF291+0.001)</f>
        <v>1.0459999999999949</v>
      </c>
      <c r="BG292" s="1947">
        <f>IF(AQ292&gt;0,SUM(AQ$109:AQ292),BG291+0.001)</f>
        <v>4.0760000000000254</v>
      </c>
      <c r="BH292" s="1947">
        <f>IF(AR292&gt;0,SUM(AR$109:AR292),BH291+0.001)</f>
        <v>1.0429999999999953</v>
      </c>
      <c r="BI292" s="1947">
        <f>IF(AS292&gt;0,SUM(AS$109:AS292),BI291+0.001)</f>
        <v>3.0459999999999949</v>
      </c>
    </row>
    <row r="293" spans="1:61" ht="23.25" customHeight="1">
      <c r="A293" s="1968" t="str">
        <f>IF(X!CZ56=0," ",X!CZ56)</f>
        <v xml:space="preserve"> </v>
      </c>
      <c r="B293" s="1972" t="str">
        <f>IF(X!DA56=0," ",X!DA56)</f>
        <v xml:space="preserve"> </v>
      </c>
      <c r="C293" s="1972" t="str">
        <f>IF(X!DB56=0," ",X!DB56)</f>
        <v xml:space="preserve"> </v>
      </c>
      <c r="D293" s="1972" t="str">
        <f>IF(X!DC56=0," ",X!DC56)</f>
        <v xml:space="preserve"> </v>
      </c>
      <c r="E293" s="1227" t="s">
        <v>2123</v>
      </c>
      <c r="F293" s="703"/>
      <c r="G293" s="1934"/>
      <c r="H293" s="716"/>
      <c r="I293" s="716"/>
      <c r="J293" s="716"/>
      <c r="K293" s="716"/>
      <c r="L293" s="716"/>
      <c r="M293" s="716"/>
      <c r="N293" s="187"/>
      <c r="O293" s="187"/>
      <c r="P293" s="187"/>
      <c r="Q293" s="187"/>
      <c r="R293" s="187"/>
      <c r="S293" s="742">
        <f>IF(X!DK56=0,0,X!DK56)</f>
        <v>0</v>
      </c>
      <c r="T293" s="742">
        <f>IF(X!DL56=0,0,X!DL56)</f>
        <v>0</v>
      </c>
      <c r="U293" s="748">
        <v>0</v>
      </c>
      <c r="V293" s="748">
        <f>IF(U293&gt;0,SUM(U$109:U293),0)</f>
        <v>0</v>
      </c>
      <c r="W293" s="748">
        <f>IF(S291&lt;&gt;0,1,0)</f>
        <v>0</v>
      </c>
      <c r="X293" s="750">
        <f>IF(W293&gt;0,SUM(W$109:W293),X292+0.001)</f>
        <v>60.038999999999909</v>
      </c>
      <c r="Y293" s="751">
        <v>0</v>
      </c>
      <c r="Z293" s="751">
        <f>IF(Y293&gt;0,SUM(Y$109:Y293),0)</f>
        <v>0</v>
      </c>
      <c r="AA293" s="751">
        <f>IF(T291&lt;&gt;0,1,0)</f>
        <v>0</v>
      </c>
      <c r="AB293" s="753">
        <f>IF(AA293&gt;0,SUM(AA$109:AA293),AB292+0.001)</f>
        <v>6.075000000000025</v>
      </c>
      <c r="AU293" s="1947">
        <f>IF(AE293&gt;0,SUM(AE$109:AE293),AU292+0.001)</f>
        <v>8.0439999999999756</v>
      </c>
      <c r="AV293" s="1947">
        <f>IF(AF293&gt;0,SUM(AF$109:AF293),AV292+0.001)</f>
        <v>6.0800000000000267</v>
      </c>
      <c r="AW293" s="1947">
        <f>IF(AG293&gt;0,SUM(AG$109:AG293),AW292+0.001)</f>
        <v>10.079999999999956</v>
      </c>
      <c r="AX293" s="1947">
        <f>IF(AH293&gt;0,SUM(AH$109:AH293),AX292+0.001)</f>
        <v>11.040999999999977</v>
      </c>
      <c r="AY293" s="1947">
        <f>IF(AI293&gt;0,SUM(AI$109:AI293),AY292+0.001)</f>
        <v>12.040999999999977</v>
      </c>
      <c r="AZ293" s="1947">
        <f>IF(AJ293&gt;0,SUM(AJ$109:AJ293),AZ292+0.001)</f>
        <v>10.040999999999977</v>
      </c>
      <c r="BA293" s="1947">
        <f>IF(AK293&gt;0,SUM(AK$109:AK293),BA292+0.001)</f>
        <v>5.0500000000000167</v>
      </c>
      <c r="BB293" s="1947">
        <f>IF(AL293&gt;0,SUM(AL$109:AL293),BB292+0.001)</f>
        <v>4.0500000000000167</v>
      </c>
      <c r="BC293" s="1947">
        <f>IF(AM293&gt;0,SUM(AM$109:AM293),BC292+0.001)</f>
        <v>5.0500000000000167</v>
      </c>
      <c r="BD293" s="1947">
        <f>IF(AN293&gt;0,SUM(AN$109:AN293),BD292+0.001)</f>
        <v>4.0500000000000167</v>
      </c>
      <c r="BE293" s="1947">
        <f>IF(AO293&gt;0,SUM(AO$109:AO293),BE292+0.001)</f>
        <v>4.0470000000000157</v>
      </c>
      <c r="BF293" s="1947">
        <f>IF(AP293&gt;0,SUM(AP$109:AP293),BF292+0.001)</f>
        <v>1.0469999999999948</v>
      </c>
      <c r="BG293" s="1947">
        <f>IF(AQ293&gt;0,SUM(AQ$109:AQ293),BG292+0.001)</f>
        <v>4.0770000000000257</v>
      </c>
      <c r="BH293" s="1947">
        <f>IF(AR293&gt;0,SUM(AR$109:AR293),BH292+0.001)</f>
        <v>1.0439999999999952</v>
      </c>
      <c r="BI293" s="1947">
        <f>IF(AS293&gt;0,SUM(AS$109:AS293),BI292+0.001)</f>
        <v>3.0469999999999948</v>
      </c>
    </row>
    <row r="294" spans="1:61" ht="23.25" customHeight="1">
      <c r="A294" s="1968" t="str">
        <f>IF(X!CZ57=0," ",X!CZ57)</f>
        <v xml:space="preserve"> </v>
      </c>
      <c r="B294" s="1972" t="str">
        <f>IF(X!DA57=0," ",X!DA57)</f>
        <v xml:space="preserve"> </v>
      </c>
      <c r="C294" s="1972" t="str">
        <f>IF(X!DB57=0," ",X!DB57)</f>
        <v xml:space="preserve"> </v>
      </c>
      <c r="D294" s="1972" t="str">
        <f>IF(X!DC57=0," ",X!DC57)</f>
        <v xml:space="preserve"> </v>
      </c>
      <c r="E294" s="1969" t="str">
        <f>IF(H294=0," ",O294)</f>
        <v xml:space="preserve"> </v>
      </c>
      <c r="F294" s="703"/>
      <c r="G294" s="1934"/>
      <c r="H294" s="716">
        <f>X!DD57</f>
        <v>0</v>
      </c>
      <c r="I294" s="716">
        <f>X!DE57</f>
        <v>0</v>
      </c>
      <c r="J294" s="716">
        <f>X!DF57</f>
        <v>0</v>
      </c>
      <c r="K294" s="716">
        <f>X!DG57</f>
        <v>0</v>
      </c>
      <c r="L294" s="716">
        <f>X!DH57</f>
        <v>0</v>
      </c>
      <c r="M294" s="716">
        <f>X!DI57</f>
        <v>0</v>
      </c>
      <c r="N294" s="187">
        <f>INT(H294/10)*10</f>
        <v>0</v>
      </c>
      <c r="O294" s="187" t="str">
        <f>IF(N294=0," ",LOOKUP(N294,H$101:H$105,I$101:I$105))</f>
        <v xml:space="preserve"> </v>
      </c>
      <c r="P294" s="187" t="str">
        <f>IF(M294&gt;0,I294&amp;","&amp;J294&amp;","&amp;K294&amp;","&amp;L294&amp;","&amp;M294,IF(L294&gt;0,I294&amp;","&amp;J294&amp;","&amp;K294&amp;","&amp;L294,IF(K294&gt;0,I294&amp;","&amp;J294&amp;","&amp;K294,IF(J294&gt;0,I294&amp;","&amp;J294,IF(I294&gt;0,I294," ")))))</f>
        <v xml:space="preserve"> </v>
      </c>
      <c r="Q294" s="187">
        <f>H294-N294</f>
        <v>0</v>
      </c>
      <c r="R294" s="187" t="str">
        <f>IF(N294=0," ",IF(N294=100,"ข้อที่ "&amp;P294,"ข้อที่ "&amp;Q294))</f>
        <v xml:space="preserve"> </v>
      </c>
      <c r="S294" s="742">
        <f>IF(X!DK57=0,0,X!DK57)</f>
        <v>0</v>
      </c>
      <c r="T294" s="742">
        <f>IF(X!DL57=0,0,X!DL57)</f>
        <v>0</v>
      </c>
      <c r="U294" s="748">
        <f>IF(W294&gt;0,1,0)</f>
        <v>0</v>
      </c>
      <c r="V294" s="748">
        <f>IF(U294&gt;0,SUM(U$109:U294),0)</f>
        <v>0</v>
      </c>
      <c r="W294" s="748">
        <f>IF(S294&lt;&gt;0,1,0)</f>
        <v>0</v>
      </c>
      <c r="X294" s="750">
        <f>IF(W294&gt;0,SUM(W$109:W294),X293+0.001)</f>
        <v>60.039999999999907</v>
      </c>
      <c r="Y294" s="751">
        <f>IF(AA294&gt;0,1,0)</f>
        <v>0</v>
      </c>
      <c r="Z294" s="751">
        <f>IF(Y294&gt;0,SUM(Y$109:Y294),0)</f>
        <v>0</v>
      </c>
      <c r="AA294" s="751">
        <f>IF(T294&lt;&gt;0,1,0)</f>
        <v>0</v>
      </c>
      <c r="AB294" s="753">
        <f>IF(AA294&gt;0,SUM(AA$109:AA294),AB293+0.001)</f>
        <v>6.0760000000000254</v>
      </c>
      <c r="AD294" s="28">
        <f>IF(H294=0,0,B294&amp;B295&amp;B296)</f>
        <v>0</v>
      </c>
      <c r="AE294" s="28">
        <f t="shared" ref="AE294:AS294" si="48">IF($H294=0,0,IF(OR($I294=AE$108,OR($J294=AE$108,OR($K294=AE$108,OR($L294=AE$108,$M294=AE$108)))),1,0))</f>
        <v>0</v>
      </c>
      <c r="AF294" s="28">
        <f t="shared" si="48"/>
        <v>0</v>
      </c>
      <c r="AG294" s="28">
        <f t="shared" si="48"/>
        <v>0</v>
      </c>
      <c r="AH294" s="28">
        <f t="shared" si="48"/>
        <v>0</v>
      </c>
      <c r="AI294" s="28">
        <f t="shared" si="48"/>
        <v>0</v>
      </c>
      <c r="AJ294" s="28">
        <f t="shared" si="48"/>
        <v>0</v>
      </c>
      <c r="AK294" s="28">
        <f t="shared" si="48"/>
        <v>0</v>
      </c>
      <c r="AL294" s="28">
        <f t="shared" si="48"/>
        <v>0</v>
      </c>
      <c r="AM294" s="28">
        <f t="shared" si="48"/>
        <v>0</v>
      </c>
      <c r="AN294" s="28">
        <f t="shared" si="48"/>
        <v>0</v>
      </c>
      <c r="AO294" s="28">
        <f t="shared" si="48"/>
        <v>0</v>
      </c>
      <c r="AP294" s="28">
        <f t="shared" si="48"/>
        <v>0</v>
      </c>
      <c r="AQ294" s="28">
        <f t="shared" si="48"/>
        <v>0</v>
      </c>
      <c r="AR294" s="28">
        <f t="shared" si="48"/>
        <v>0</v>
      </c>
      <c r="AS294" s="28">
        <f t="shared" si="48"/>
        <v>0</v>
      </c>
      <c r="AU294" s="1947">
        <f>IF(AE294&gt;0,SUM(AE$109:AE294),AU293+0.001)</f>
        <v>8.0449999999999751</v>
      </c>
      <c r="AV294" s="1947">
        <f>IF(AF294&gt;0,SUM(AF$109:AF294),AV293+0.001)</f>
        <v>6.0810000000000271</v>
      </c>
      <c r="AW294" s="1947">
        <f>IF(AG294&gt;0,SUM(AG$109:AG294),AW293+0.001)</f>
        <v>10.080999999999955</v>
      </c>
      <c r="AX294" s="1947">
        <f>IF(AH294&gt;0,SUM(AH$109:AH294),AX293+0.001)</f>
        <v>11.041999999999977</v>
      </c>
      <c r="AY294" s="1947">
        <f>IF(AI294&gt;0,SUM(AI$109:AI294),AY293+0.001)</f>
        <v>12.041999999999977</v>
      </c>
      <c r="AZ294" s="1947">
        <f>IF(AJ294&gt;0,SUM(AJ$109:AJ294),AZ293+0.001)</f>
        <v>10.041999999999977</v>
      </c>
      <c r="BA294" s="1947">
        <f>IF(AK294&gt;0,SUM(AK$109:AK294),BA293+0.001)</f>
        <v>5.051000000000017</v>
      </c>
      <c r="BB294" s="1947">
        <f>IF(AL294&gt;0,SUM(AL$109:AL294),BB293+0.001)</f>
        <v>4.051000000000017</v>
      </c>
      <c r="BC294" s="1947">
        <f>IF(AM294&gt;0,SUM(AM$109:AM294),BC293+0.001)</f>
        <v>5.051000000000017</v>
      </c>
      <c r="BD294" s="1947">
        <f>IF(AN294&gt;0,SUM(AN$109:AN294),BD293+0.001)</f>
        <v>4.051000000000017</v>
      </c>
      <c r="BE294" s="1947">
        <f>IF(AO294&gt;0,SUM(AO$109:AO294),BE293+0.001)</f>
        <v>4.048000000000016</v>
      </c>
      <c r="BF294" s="1947">
        <f>IF(AP294&gt;0,SUM(AP$109:AP294),BF293+0.001)</f>
        <v>1.0479999999999947</v>
      </c>
      <c r="BG294" s="1947">
        <f>IF(AQ294&gt;0,SUM(AQ$109:AQ294),BG293+0.001)</f>
        <v>4.078000000000026</v>
      </c>
      <c r="BH294" s="1947">
        <f>IF(AR294&gt;0,SUM(AR$109:AR294),BH293+0.001)</f>
        <v>1.044999999999995</v>
      </c>
      <c r="BI294" s="1947">
        <f>IF(AS294&gt;0,SUM(AS$109:AS294),BI293+0.001)</f>
        <v>3.0479999999999947</v>
      </c>
    </row>
    <row r="295" spans="1:61" ht="23.25" customHeight="1">
      <c r="A295" s="1968" t="str">
        <f>IF(X!CZ58=0," ",X!CZ58)</f>
        <v xml:space="preserve"> </v>
      </c>
      <c r="B295" s="1972" t="str">
        <f>IF(X!DA58=0," ",X!DA58)</f>
        <v xml:space="preserve"> </v>
      </c>
      <c r="C295" s="1972" t="str">
        <f>IF(X!DB58=0," ",X!DB58)</f>
        <v xml:space="preserve"> </v>
      </c>
      <c r="D295" s="1972" t="str">
        <f>IF(X!DC58=0," ",X!DC58)</f>
        <v xml:space="preserve"> </v>
      </c>
      <c r="E295" s="1227" t="str">
        <f>IF(H294=0," ",R294)</f>
        <v xml:space="preserve"> </v>
      </c>
      <c r="F295" s="703"/>
      <c r="G295" s="1934"/>
      <c r="H295" s="716"/>
      <c r="I295" s="716"/>
      <c r="J295" s="716"/>
      <c r="K295" s="716"/>
      <c r="L295" s="716"/>
      <c r="M295" s="716"/>
      <c r="N295" s="187"/>
      <c r="O295" s="187"/>
      <c r="P295" s="187"/>
      <c r="Q295" s="187"/>
      <c r="R295" s="187"/>
      <c r="S295" s="742">
        <f>IF(X!DK58=0,0,X!DK58)</f>
        <v>0</v>
      </c>
      <c r="T295" s="742">
        <f>IF(X!DL58=0,0,X!DL58)</f>
        <v>0</v>
      </c>
      <c r="U295" s="748">
        <v>0</v>
      </c>
      <c r="V295" s="748">
        <f>IF(U295&gt;0,SUM(U$109:U295),0)</f>
        <v>0</v>
      </c>
      <c r="W295" s="748">
        <f>IF(S294&lt;&gt;0,1,0)</f>
        <v>0</v>
      </c>
      <c r="X295" s="750">
        <f>IF(W295&gt;0,SUM(W$109:W295),X294+0.001)</f>
        <v>60.040999999999904</v>
      </c>
      <c r="Y295" s="751">
        <v>0</v>
      </c>
      <c r="Z295" s="751">
        <f>IF(Y295&gt;0,SUM(Y$109:Y295),0)</f>
        <v>0</v>
      </c>
      <c r="AA295" s="751">
        <f>IF(T294&lt;&gt;0,1,0)</f>
        <v>0</v>
      </c>
      <c r="AB295" s="753">
        <f>IF(AA295&gt;0,SUM(AA$109:AA295),AB294+0.001)</f>
        <v>6.0770000000000257</v>
      </c>
      <c r="AU295" s="1947">
        <f>IF(AE295&gt;0,SUM(AE$109:AE295),AU294+0.001)</f>
        <v>8.0459999999999745</v>
      </c>
      <c r="AV295" s="1947">
        <f>IF(AF295&gt;0,SUM(AF$109:AF295),AV294+0.001)</f>
        <v>6.0820000000000274</v>
      </c>
      <c r="AW295" s="1947">
        <f>IF(AG295&gt;0,SUM(AG$109:AG295),AW294+0.001)</f>
        <v>10.081999999999955</v>
      </c>
      <c r="AX295" s="1947">
        <f>IF(AH295&gt;0,SUM(AH$109:AH295),AX294+0.001)</f>
        <v>11.042999999999976</v>
      </c>
      <c r="AY295" s="1947">
        <f>IF(AI295&gt;0,SUM(AI$109:AI295),AY294+0.001)</f>
        <v>12.042999999999976</v>
      </c>
      <c r="AZ295" s="1947">
        <f>IF(AJ295&gt;0,SUM(AJ$109:AJ295),AZ294+0.001)</f>
        <v>10.042999999999976</v>
      </c>
      <c r="BA295" s="1947">
        <f>IF(AK295&gt;0,SUM(AK$109:AK295),BA294+0.001)</f>
        <v>5.0520000000000174</v>
      </c>
      <c r="BB295" s="1947">
        <f>IF(AL295&gt;0,SUM(AL$109:AL295),BB294+0.001)</f>
        <v>4.0520000000000174</v>
      </c>
      <c r="BC295" s="1947">
        <f>IF(AM295&gt;0,SUM(AM$109:AM295),BC294+0.001)</f>
        <v>5.0520000000000174</v>
      </c>
      <c r="BD295" s="1947">
        <f>IF(AN295&gt;0,SUM(AN$109:AN295),BD294+0.001)</f>
        <v>4.0520000000000174</v>
      </c>
      <c r="BE295" s="1947">
        <f>IF(AO295&gt;0,SUM(AO$109:AO295),BE294+0.001)</f>
        <v>4.0490000000000164</v>
      </c>
      <c r="BF295" s="1947">
        <f>IF(AP295&gt;0,SUM(AP$109:AP295),BF294+0.001)</f>
        <v>1.0489999999999946</v>
      </c>
      <c r="BG295" s="1947">
        <f>IF(AQ295&gt;0,SUM(AQ$109:AQ295),BG294+0.001)</f>
        <v>4.0790000000000264</v>
      </c>
      <c r="BH295" s="1947">
        <f>IF(AR295&gt;0,SUM(AR$109:AR295),BH294+0.001)</f>
        <v>1.0459999999999949</v>
      </c>
      <c r="BI295" s="1947">
        <f>IF(AS295&gt;0,SUM(AS$109:AS295),BI294+0.001)</f>
        <v>3.0489999999999946</v>
      </c>
    </row>
    <row r="296" spans="1:61" ht="23.25" customHeight="1">
      <c r="A296" s="1968" t="str">
        <f>IF(X!CZ59=0," ",X!CZ59)</f>
        <v xml:space="preserve"> </v>
      </c>
      <c r="B296" s="1972" t="str">
        <f>IF(X!DA59=0," ",X!DA59)</f>
        <v xml:space="preserve"> </v>
      </c>
      <c r="C296" s="1972" t="str">
        <f>IF(X!DB59=0," ",X!DB59)</f>
        <v xml:space="preserve"> </v>
      </c>
      <c r="D296" s="1972" t="str">
        <f>IF(X!DC59=0," ",X!DC59)</f>
        <v xml:space="preserve"> </v>
      </c>
      <c r="E296" s="1227" t="s">
        <v>2123</v>
      </c>
      <c r="F296" s="703"/>
      <c r="G296" s="1934"/>
      <c r="H296" s="716"/>
      <c r="I296" s="716"/>
      <c r="J296" s="716"/>
      <c r="K296" s="716"/>
      <c r="L296" s="716"/>
      <c r="M296" s="716"/>
      <c r="N296" s="187"/>
      <c r="O296" s="187"/>
      <c r="P296" s="187"/>
      <c r="Q296" s="187"/>
      <c r="R296" s="187"/>
      <c r="S296" s="742">
        <f>IF(X!DK59=0,0,X!DK59)</f>
        <v>0</v>
      </c>
      <c r="T296" s="742">
        <f>IF(X!DL59=0,0,X!DL59)</f>
        <v>0</v>
      </c>
      <c r="U296" s="748">
        <v>0</v>
      </c>
      <c r="V296" s="748">
        <f>IF(U296&gt;0,SUM(U$109:U296),0)</f>
        <v>0</v>
      </c>
      <c r="W296" s="748">
        <f>IF(S294&lt;&gt;0,1,0)</f>
        <v>0</v>
      </c>
      <c r="X296" s="750">
        <f>IF(W296&gt;0,SUM(W$109:W296),X295+0.001)</f>
        <v>60.041999999999902</v>
      </c>
      <c r="Y296" s="751">
        <v>0</v>
      </c>
      <c r="Z296" s="751">
        <f>IF(Y296&gt;0,SUM(Y$109:Y296),0)</f>
        <v>0</v>
      </c>
      <c r="AA296" s="751">
        <f>IF(T294&lt;&gt;0,1,0)</f>
        <v>0</v>
      </c>
      <c r="AB296" s="753">
        <f>IF(AA296&gt;0,SUM(AA$109:AA296),AB295+0.001)</f>
        <v>6.078000000000026</v>
      </c>
      <c r="AU296" s="1947">
        <f>IF(AE296&gt;0,SUM(AE$109:AE296),AU295+0.001)</f>
        <v>8.046999999999974</v>
      </c>
      <c r="AV296" s="1947">
        <f>IF(AF296&gt;0,SUM(AF$109:AF296),AV295+0.001)</f>
        <v>6.0830000000000277</v>
      </c>
      <c r="AW296" s="1947">
        <f>IF(AG296&gt;0,SUM(AG$109:AG296),AW295+0.001)</f>
        <v>10.082999999999954</v>
      </c>
      <c r="AX296" s="1947">
        <f>IF(AH296&gt;0,SUM(AH$109:AH296),AX295+0.001)</f>
        <v>11.043999999999976</v>
      </c>
      <c r="AY296" s="1947">
        <f>IF(AI296&gt;0,SUM(AI$109:AI296),AY295+0.001)</f>
        <v>12.043999999999976</v>
      </c>
      <c r="AZ296" s="1947">
        <f>IF(AJ296&gt;0,SUM(AJ$109:AJ296),AZ295+0.001)</f>
        <v>10.043999999999976</v>
      </c>
      <c r="BA296" s="1947">
        <f>IF(AK296&gt;0,SUM(AK$109:AK296),BA295+0.001)</f>
        <v>5.0530000000000177</v>
      </c>
      <c r="BB296" s="1947">
        <f>IF(AL296&gt;0,SUM(AL$109:AL296),BB295+0.001)</f>
        <v>4.0530000000000177</v>
      </c>
      <c r="BC296" s="1947">
        <f>IF(AM296&gt;0,SUM(AM$109:AM296),BC295+0.001)</f>
        <v>5.0530000000000177</v>
      </c>
      <c r="BD296" s="1947">
        <f>IF(AN296&gt;0,SUM(AN$109:AN296),BD295+0.001)</f>
        <v>4.0530000000000177</v>
      </c>
      <c r="BE296" s="1947">
        <f>IF(AO296&gt;0,SUM(AO$109:AO296),BE295+0.001)</f>
        <v>4.0500000000000167</v>
      </c>
      <c r="BF296" s="1947">
        <f>IF(AP296&gt;0,SUM(AP$109:AP296),BF295+0.001)</f>
        <v>1.0499999999999945</v>
      </c>
      <c r="BG296" s="1947">
        <f>IF(AQ296&gt;0,SUM(AQ$109:AQ296),BG295+0.001)</f>
        <v>4.0800000000000267</v>
      </c>
      <c r="BH296" s="1947">
        <f>IF(AR296&gt;0,SUM(AR$109:AR296),BH295+0.001)</f>
        <v>1.0469999999999948</v>
      </c>
      <c r="BI296" s="1947">
        <f>IF(AS296&gt;0,SUM(AS$109:AS296),BI295+0.001)</f>
        <v>3.0499999999999945</v>
      </c>
    </row>
    <row r="297" spans="1:61" ht="23.25" customHeight="1">
      <c r="A297" s="1968"/>
      <c r="B297" s="1968"/>
      <c r="C297" s="1968"/>
      <c r="D297" s="1968"/>
      <c r="E297" s="1228"/>
      <c r="F297" s="703"/>
      <c r="G297" s="1934"/>
      <c r="H297" s="716"/>
      <c r="I297" s="716"/>
      <c r="J297" s="716"/>
      <c r="K297" s="716"/>
      <c r="L297" s="716"/>
      <c r="M297" s="716"/>
      <c r="N297" s="187"/>
      <c r="O297" s="187"/>
      <c r="P297" s="187"/>
      <c r="Q297" s="187"/>
      <c r="R297" s="187"/>
      <c r="S297" s="427"/>
      <c r="T297" s="427"/>
      <c r="U297" s="748"/>
      <c r="V297" s="748"/>
      <c r="W297" s="748"/>
      <c r="X297" s="750">
        <f>IF(W297&gt;0,SUM(W$109:W297),X296+0.001)</f>
        <v>60.0429999999999</v>
      </c>
      <c r="Y297" s="751"/>
      <c r="Z297" s="751"/>
      <c r="AA297" s="751"/>
      <c r="AB297" s="753">
        <f>IF(AA297&gt;0,SUM(AA$109:AA297),AB296+0.001)</f>
        <v>6.0790000000000264</v>
      </c>
      <c r="AU297" s="1947">
        <f>IF(AE297&gt;0,SUM(AE$109:AE297),AU296+0.001)</f>
        <v>8.0479999999999734</v>
      </c>
      <c r="AV297" s="1947">
        <f>IF(AF297&gt;0,SUM(AF$109:AF297),AV296+0.001)</f>
        <v>6.0840000000000281</v>
      </c>
      <c r="AW297" s="1947">
        <f>IF(AG297&gt;0,SUM(AG$109:AG297),AW296+0.001)</f>
        <v>10.083999999999953</v>
      </c>
      <c r="AX297" s="1947">
        <f>IF(AH297&gt;0,SUM(AH$109:AH297),AX296+0.001)</f>
        <v>11.044999999999975</v>
      </c>
      <c r="AY297" s="1947">
        <f>IF(AI297&gt;0,SUM(AI$109:AI297),AY296+0.001)</f>
        <v>12.044999999999975</v>
      </c>
      <c r="AZ297" s="1947">
        <f>IF(AJ297&gt;0,SUM(AJ$109:AJ297),AZ296+0.001)</f>
        <v>10.044999999999975</v>
      </c>
      <c r="BA297" s="1947">
        <f>IF(AK297&gt;0,SUM(AK$109:AK297),BA296+0.001)</f>
        <v>5.054000000000018</v>
      </c>
      <c r="BB297" s="1947">
        <f>IF(AL297&gt;0,SUM(AL$109:AL297),BB296+0.001)</f>
        <v>4.054000000000018</v>
      </c>
      <c r="BC297" s="1947">
        <f>IF(AM297&gt;0,SUM(AM$109:AM297),BC296+0.001)</f>
        <v>5.054000000000018</v>
      </c>
      <c r="BD297" s="1947">
        <f>IF(AN297&gt;0,SUM(AN$109:AN297),BD296+0.001)</f>
        <v>4.054000000000018</v>
      </c>
      <c r="BE297" s="1947">
        <f>IF(AO297&gt;0,SUM(AO$109:AO297),BE296+0.001)</f>
        <v>4.051000000000017</v>
      </c>
      <c r="BF297" s="1947">
        <f>IF(AP297&gt;0,SUM(AP$109:AP297),BF296+0.001)</f>
        <v>1.0509999999999944</v>
      </c>
      <c r="BG297" s="1947">
        <f>IF(AQ297&gt;0,SUM(AQ$109:AQ297),BG296+0.001)</f>
        <v>4.0810000000000271</v>
      </c>
      <c r="BH297" s="1947">
        <f>IF(AR297&gt;0,SUM(AR$109:AR297),BH296+0.001)</f>
        <v>1.0479999999999947</v>
      </c>
      <c r="BI297" s="1947">
        <f>IF(AS297&gt;0,SUM(AS$109:AS297),BI296+0.001)</f>
        <v>3.0509999999999944</v>
      </c>
    </row>
    <row r="298" spans="1:61" ht="23.25" customHeight="1">
      <c r="A298" s="1234" t="str">
        <f>"- "&amp;G298&amp;" -"</f>
        <v>- 0 -</v>
      </c>
      <c r="B298" s="1234"/>
      <c r="C298" s="1234"/>
      <c r="D298" s="1234"/>
      <c r="E298" s="1234"/>
      <c r="F298" s="703"/>
      <c r="G298" s="1934">
        <f>IF(F298&gt;0,SUM(F$1:F298),0)</f>
        <v>0</v>
      </c>
      <c r="H298" s="1943"/>
      <c r="I298" s="1943"/>
      <c r="J298" s="1943"/>
      <c r="K298" s="1943"/>
      <c r="L298" s="1943"/>
      <c r="M298" s="1943"/>
      <c r="S298" s="427"/>
      <c r="T298" s="427"/>
      <c r="U298" s="748"/>
      <c r="V298" s="748"/>
      <c r="W298" s="748"/>
      <c r="X298" s="750">
        <f>IF(W298&gt;0,SUM(W$109:W298),X297+0.001)</f>
        <v>60.043999999999897</v>
      </c>
      <c r="Y298" s="751"/>
      <c r="Z298" s="751"/>
      <c r="AA298" s="751"/>
      <c r="AB298" s="753">
        <f>IF(AA298&gt;0,SUM(AA$109:AA298),AB297+0.001)</f>
        <v>6.0800000000000267</v>
      </c>
      <c r="AU298" s="1947">
        <f>IF(AE298&gt;0,SUM(AE$109:AE298),AU297+0.001)</f>
        <v>8.0489999999999728</v>
      </c>
      <c r="AV298" s="1947">
        <f>IF(AF298&gt;0,SUM(AF$109:AF298),AV297+0.001)</f>
        <v>6.0850000000000284</v>
      </c>
      <c r="AW298" s="1947">
        <f>IF(AG298&gt;0,SUM(AG$109:AG298),AW297+0.001)</f>
        <v>10.084999999999953</v>
      </c>
      <c r="AX298" s="1947">
        <f>IF(AH298&gt;0,SUM(AH$109:AH298),AX297+0.001)</f>
        <v>11.045999999999975</v>
      </c>
      <c r="AY298" s="1947">
        <f>IF(AI298&gt;0,SUM(AI$109:AI298),AY297+0.001)</f>
        <v>12.045999999999975</v>
      </c>
      <c r="AZ298" s="1947">
        <f>IF(AJ298&gt;0,SUM(AJ$109:AJ298),AZ297+0.001)</f>
        <v>10.045999999999975</v>
      </c>
      <c r="BA298" s="1947">
        <f>IF(AK298&gt;0,SUM(AK$109:AK298),BA297+0.001)</f>
        <v>5.0550000000000184</v>
      </c>
      <c r="BB298" s="1947">
        <f>IF(AL298&gt;0,SUM(AL$109:AL298),BB297+0.001)</f>
        <v>4.0550000000000184</v>
      </c>
      <c r="BC298" s="1947">
        <f>IF(AM298&gt;0,SUM(AM$109:AM298),BC297+0.001)</f>
        <v>5.0550000000000184</v>
      </c>
      <c r="BD298" s="1947">
        <f>IF(AN298&gt;0,SUM(AN$109:AN298),BD297+0.001)</f>
        <v>4.0550000000000184</v>
      </c>
      <c r="BE298" s="1947">
        <f>IF(AO298&gt;0,SUM(AO$109:AO298),BE297+0.001)</f>
        <v>4.0520000000000174</v>
      </c>
      <c r="BF298" s="1947">
        <f>IF(AP298&gt;0,SUM(AP$109:AP298),BF297+0.001)</f>
        <v>1.0519999999999943</v>
      </c>
      <c r="BG298" s="1947">
        <f>IF(AQ298&gt;0,SUM(AQ$109:AQ298),BG297+0.001)</f>
        <v>4.0820000000000274</v>
      </c>
      <c r="BH298" s="1947">
        <f>IF(AR298&gt;0,SUM(AR$109:AR298),BH297+0.001)</f>
        <v>1.0489999999999946</v>
      </c>
      <c r="BI298" s="1947">
        <f>IF(AS298&gt;0,SUM(AS$109:AS298),BI297+0.001)</f>
        <v>3.0519999999999943</v>
      </c>
    </row>
    <row r="299" spans="1:61" ht="23.25" customHeight="1">
      <c r="F299" s="703"/>
      <c r="G299" s="1934"/>
      <c r="H299" s="1943"/>
      <c r="I299" s="1943"/>
      <c r="J299" s="1943"/>
      <c r="K299" s="1943"/>
      <c r="L299" s="1943"/>
      <c r="M299" s="1943"/>
      <c r="S299" s="427"/>
      <c r="T299" s="427"/>
      <c r="U299" s="748"/>
      <c r="V299" s="748"/>
      <c r="W299" s="748"/>
      <c r="X299" s="750">
        <f>IF(W299&gt;0,SUM(W$109:W299),X298+0.001)</f>
        <v>60.044999999999895</v>
      </c>
      <c r="Y299" s="751"/>
      <c r="Z299" s="751"/>
      <c r="AA299" s="751"/>
      <c r="AB299" s="753">
        <f>IF(AA299&gt;0,SUM(AA$109:AA299),AB298+0.001)</f>
        <v>6.0810000000000271</v>
      </c>
      <c r="AU299" s="1947">
        <f>IF(AE299&gt;0,SUM(AE$109:AE299),AU298+0.001)</f>
        <v>8.0499999999999723</v>
      </c>
      <c r="AV299" s="1947">
        <f>IF(AF299&gt;0,SUM(AF$109:AF299),AV298+0.001)</f>
        <v>6.0860000000000287</v>
      </c>
      <c r="AW299" s="1947">
        <f>IF(AG299&gt;0,SUM(AG$109:AG299),AW298+0.001)</f>
        <v>10.085999999999952</v>
      </c>
      <c r="AX299" s="1947">
        <f>IF(AH299&gt;0,SUM(AH$109:AH299),AX298+0.001)</f>
        <v>11.046999999999974</v>
      </c>
      <c r="AY299" s="1947">
        <f>IF(AI299&gt;0,SUM(AI$109:AI299),AY298+0.001)</f>
        <v>12.046999999999974</v>
      </c>
      <c r="AZ299" s="1947">
        <f>IF(AJ299&gt;0,SUM(AJ$109:AJ299),AZ298+0.001)</f>
        <v>10.046999999999974</v>
      </c>
      <c r="BA299" s="1947">
        <f>IF(AK299&gt;0,SUM(AK$109:AK299),BA298+0.001)</f>
        <v>5.0560000000000187</v>
      </c>
      <c r="BB299" s="1947">
        <f>IF(AL299&gt;0,SUM(AL$109:AL299),BB298+0.001)</f>
        <v>4.0560000000000187</v>
      </c>
      <c r="BC299" s="1947">
        <f>IF(AM299&gt;0,SUM(AM$109:AM299),BC298+0.001)</f>
        <v>5.0560000000000187</v>
      </c>
      <c r="BD299" s="1947">
        <f>IF(AN299&gt;0,SUM(AN$109:AN299),BD298+0.001)</f>
        <v>4.0560000000000187</v>
      </c>
      <c r="BE299" s="1947">
        <f>IF(AO299&gt;0,SUM(AO$109:AO299),BE298+0.001)</f>
        <v>4.0530000000000177</v>
      </c>
      <c r="BF299" s="1947">
        <f>IF(AP299&gt;0,SUM(AP$109:AP299),BF298+0.001)</f>
        <v>1.0529999999999942</v>
      </c>
      <c r="BG299" s="1947">
        <f>IF(AQ299&gt;0,SUM(AQ$109:AQ299),BG298+0.001)</f>
        <v>4.0830000000000277</v>
      </c>
      <c r="BH299" s="1947">
        <f>IF(AR299&gt;0,SUM(AR$109:AR299),BH298+0.001)</f>
        <v>1.0499999999999945</v>
      </c>
      <c r="BI299" s="1947">
        <f>IF(AS299&gt;0,SUM(AS$109:AS299),BI298+0.001)</f>
        <v>3.0529999999999942</v>
      </c>
    </row>
    <row r="300" spans="1:61" ht="23.25" customHeight="1">
      <c r="F300" s="703"/>
      <c r="G300" s="1934"/>
      <c r="H300" s="1943"/>
      <c r="I300" s="1943"/>
      <c r="J300" s="1943"/>
      <c r="K300" s="1943"/>
      <c r="L300" s="1943"/>
      <c r="M300" s="1943"/>
      <c r="S300" s="427"/>
      <c r="T300" s="427"/>
      <c r="U300" s="748"/>
      <c r="V300" s="748"/>
      <c r="W300" s="748"/>
      <c r="X300" s="750">
        <f>IF(W300&gt;0,SUM(W$109:W300),X299+0.001)</f>
        <v>60.045999999999893</v>
      </c>
      <c r="Y300" s="751"/>
      <c r="Z300" s="751"/>
      <c r="AA300" s="751"/>
      <c r="AB300" s="753">
        <f>IF(AA300&gt;0,SUM(AA$109:AA300),AB299+0.001)</f>
        <v>6.0820000000000274</v>
      </c>
      <c r="AU300" s="1947">
        <f>IF(AE300&gt;0,SUM(AE$109:AE300),AU299+0.001)</f>
        <v>8.0509999999999717</v>
      </c>
      <c r="AV300" s="1947">
        <f>IF(AF300&gt;0,SUM(AF$109:AF300),AV299+0.001)</f>
        <v>6.0870000000000291</v>
      </c>
      <c r="AW300" s="1947">
        <f>IF(AG300&gt;0,SUM(AG$109:AG300),AW299+0.001)</f>
        <v>10.086999999999952</v>
      </c>
      <c r="AX300" s="1947">
        <f>IF(AH300&gt;0,SUM(AH$109:AH300),AX299+0.001)</f>
        <v>11.047999999999973</v>
      </c>
      <c r="AY300" s="1947">
        <f>IF(AI300&gt;0,SUM(AI$109:AI300),AY299+0.001)</f>
        <v>12.047999999999973</v>
      </c>
      <c r="AZ300" s="1947">
        <f>IF(AJ300&gt;0,SUM(AJ$109:AJ300),AZ299+0.001)</f>
        <v>10.047999999999973</v>
      </c>
      <c r="BA300" s="1947">
        <f>IF(AK300&gt;0,SUM(AK$109:AK300),BA299+0.001)</f>
        <v>5.057000000000019</v>
      </c>
      <c r="BB300" s="1947">
        <f>IF(AL300&gt;0,SUM(AL$109:AL300),BB299+0.001)</f>
        <v>4.057000000000019</v>
      </c>
      <c r="BC300" s="1947">
        <f>IF(AM300&gt;0,SUM(AM$109:AM300),BC299+0.001)</f>
        <v>5.057000000000019</v>
      </c>
      <c r="BD300" s="1947">
        <f>IF(AN300&gt;0,SUM(AN$109:AN300),BD299+0.001)</f>
        <v>4.057000000000019</v>
      </c>
      <c r="BE300" s="1947">
        <f>IF(AO300&gt;0,SUM(AO$109:AO300),BE299+0.001)</f>
        <v>4.054000000000018</v>
      </c>
      <c r="BF300" s="1947">
        <f>IF(AP300&gt;0,SUM(AP$109:AP300),BF299+0.001)</f>
        <v>1.0539999999999941</v>
      </c>
      <c r="BG300" s="1947">
        <f>IF(AQ300&gt;0,SUM(AQ$109:AQ300),BG299+0.001)</f>
        <v>4.0840000000000281</v>
      </c>
      <c r="BH300" s="1947">
        <f>IF(AR300&gt;0,SUM(AR$109:AR300),BH299+0.001)</f>
        <v>1.0509999999999944</v>
      </c>
      <c r="BI300" s="1947">
        <f>IF(AS300&gt;0,SUM(AS$109:AS300),BI299+0.001)</f>
        <v>3.0539999999999941</v>
      </c>
    </row>
    <row r="301" spans="1:61" ht="23.25" customHeight="1">
      <c r="A301" s="1215" t="str">
        <f>IF(X!DO35=0," ",X!DO35)</f>
        <v xml:space="preserve">กลยุทธ์ ที่ </v>
      </c>
      <c r="F301" s="703"/>
      <c r="G301" s="1934"/>
      <c r="H301" s="1943"/>
      <c r="I301" s="1943"/>
      <c r="J301" s="1943"/>
      <c r="K301" s="1943"/>
      <c r="L301" s="1943"/>
      <c r="M301" s="1943"/>
      <c r="S301" s="427"/>
      <c r="T301" s="427"/>
      <c r="U301" s="748"/>
      <c r="V301" s="748"/>
      <c r="W301" s="748"/>
      <c r="X301" s="750">
        <f>IF(W301&gt;0,SUM(W$109:W301),X300+0.001)</f>
        <v>60.04699999999989</v>
      </c>
      <c r="Y301" s="751"/>
      <c r="Z301" s="751"/>
      <c r="AA301" s="751"/>
      <c r="AB301" s="753">
        <f>IF(AA301&gt;0,SUM(AA$109:AA301),AB300+0.001)</f>
        <v>6.0830000000000277</v>
      </c>
      <c r="AU301" s="1947">
        <f>IF(AE301&gt;0,SUM(AE$109:AE301),AU300+0.001)</f>
        <v>8.0519999999999712</v>
      </c>
      <c r="AV301" s="1947">
        <f>IF(AF301&gt;0,SUM(AF$109:AF301),AV300+0.001)</f>
        <v>6.0880000000000294</v>
      </c>
      <c r="AW301" s="1947">
        <f>IF(AG301&gt;0,SUM(AG$109:AG301),AW300+0.001)</f>
        <v>10.087999999999951</v>
      </c>
      <c r="AX301" s="1947">
        <f>IF(AH301&gt;0,SUM(AH$109:AH301),AX300+0.001)</f>
        <v>11.048999999999973</v>
      </c>
      <c r="AY301" s="1947">
        <f>IF(AI301&gt;0,SUM(AI$109:AI301),AY300+0.001)</f>
        <v>12.048999999999973</v>
      </c>
      <c r="AZ301" s="1947">
        <f>IF(AJ301&gt;0,SUM(AJ$109:AJ301),AZ300+0.001)</f>
        <v>10.048999999999973</v>
      </c>
      <c r="BA301" s="1947">
        <f>IF(AK301&gt;0,SUM(AK$109:AK301),BA300+0.001)</f>
        <v>5.0580000000000194</v>
      </c>
      <c r="BB301" s="1947">
        <f>IF(AL301&gt;0,SUM(AL$109:AL301),BB300+0.001)</f>
        <v>4.0580000000000194</v>
      </c>
      <c r="BC301" s="1947">
        <f>IF(AM301&gt;0,SUM(AM$109:AM301),BC300+0.001)</f>
        <v>5.0580000000000194</v>
      </c>
      <c r="BD301" s="1947">
        <f>IF(AN301&gt;0,SUM(AN$109:AN301),BD300+0.001)</f>
        <v>4.0580000000000194</v>
      </c>
      <c r="BE301" s="1947">
        <f>IF(AO301&gt;0,SUM(AO$109:AO301),BE300+0.001)</f>
        <v>4.0550000000000184</v>
      </c>
      <c r="BF301" s="1947">
        <f>IF(AP301&gt;0,SUM(AP$109:AP301),BF300+0.001)</f>
        <v>1.0549999999999939</v>
      </c>
      <c r="BG301" s="1947">
        <f>IF(AQ301&gt;0,SUM(AQ$109:AQ301),BG300+0.001)</f>
        <v>4.0850000000000284</v>
      </c>
      <c r="BH301" s="1947">
        <f>IF(AR301&gt;0,SUM(AR$109:AR301),BH300+0.001)</f>
        <v>1.0519999999999943</v>
      </c>
      <c r="BI301" s="1947">
        <f>IF(AS301&gt;0,SUM(AS$109:AS301),BI300+0.001)</f>
        <v>3.0549999999999939</v>
      </c>
    </row>
    <row r="302" spans="1:61" ht="23.25" customHeight="1">
      <c r="B302" s="1233"/>
      <c r="F302" s="703"/>
      <c r="G302" s="1934"/>
      <c r="H302" s="1943"/>
      <c r="I302" s="1943"/>
      <c r="J302" s="1943"/>
      <c r="K302" s="1943"/>
      <c r="L302" s="1943"/>
      <c r="M302" s="1943"/>
      <c r="S302" s="427"/>
      <c r="T302" s="427"/>
      <c r="U302" s="748"/>
      <c r="V302" s="748"/>
      <c r="W302" s="748"/>
      <c r="X302" s="750">
        <f>IF(W302&gt;0,SUM(W$109:W302),X301+0.001)</f>
        <v>60.047999999999888</v>
      </c>
      <c r="Y302" s="751"/>
      <c r="Z302" s="751"/>
      <c r="AA302" s="751"/>
      <c r="AB302" s="753">
        <f>IF(AA302&gt;0,SUM(AA$109:AA302),AB301+0.001)</f>
        <v>6.0840000000000281</v>
      </c>
      <c r="AU302" s="1947">
        <f>IF(AE302&gt;0,SUM(AE$109:AE302),AU301+0.001)</f>
        <v>8.0529999999999706</v>
      </c>
      <c r="AV302" s="1947">
        <f>IF(AF302&gt;0,SUM(AF$109:AF302),AV301+0.001)</f>
        <v>6.0890000000000297</v>
      </c>
      <c r="AW302" s="1947">
        <f>IF(AG302&gt;0,SUM(AG$109:AG302),AW301+0.001)</f>
        <v>10.088999999999951</v>
      </c>
      <c r="AX302" s="1947">
        <f>IF(AH302&gt;0,SUM(AH$109:AH302),AX301+0.001)</f>
        <v>11.049999999999972</v>
      </c>
      <c r="AY302" s="1947">
        <f>IF(AI302&gt;0,SUM(AI$109:AI302),AY301+0.001)</f>
        <v>12.049999999999972</v>
      </c>
      <c r="AZ302" s="1947">
        <f>IF(AJ302&gt;0,SUM(AJ$109:AJ302),AZ301+0.001)</f>
        <v>10.049999999999972</v>
      </c>
      <c r="BA302" s="1947">
        <f>IF(AK302&gt;0,SUM(AK$109:AK302),BA301+0.001)</f>
        <v>5.0590000000000197</v>
      </c>
      <c r="BB302" s="1947">
        <f>IF(AL302&gt;0,SUM(AL$109:AL302),BB301+0.001)</f>
        <v>4.0590000000000197</v>
      </c>
      <c r="BC302" s="1947">
        <f>IF(AM302&gt;0,SUM(AM$109:AM302),BC301+0.001)</f>
        <v>5.0590000000000197</v>
      </c>
      <c r="BD302" s="1947">
        <f>IF(AN302&gt;0,SUM(AN$109:AN302),BD301+0.001)</f>
        <v>4.0590000000000197</v>
      </c>
      <c r="BE302" s="1947">
        <f>IF(AO302&gt;0,SUM(AO$109:AO302),BE301+0.001)</f>
        <v>4.0560000000000187</v>
      </c>
      <c r="BF302" s="1947">
        <f>IF(AP302&gt;0,SUM(AP$109:AP302),BF301+0.001)</f>
        <v>1.0559999999999938</v>
      </c>
      <c r="BG302" s="1947">
        <f>IF(AQ302&gt;0,SUM(AQ$109:AQ302),BG301+0.001)</f>
        <v>4.0860000000000287</v>
      </c>
      <c r="BH302" s="1947">
        <f>IF(AR302&gt;0,SUM(AR$109:AR302),BH301+0.001)</f>
        <v>1.0529999999999942</v>
      </c>
      <c r="BI302" s="1947">
        <f>IF(AS302&gt;0,SUM(AS$109:AS302),BI301+0.001)</f>
        <v>3.0559999999999938</v>
      </c>
    </row>
    <row r="303" spans="1:61" ht="23.25" customHeight="1">
      <c r="A303" s="1268"/>
      <c r="B303" s="1242"/>
      <c r="C303" s="1929"/>
      <c r="D303" s="1929" t="s">
        <v>1244</v>
      </c>
      <c r="E303" s="1242" t="s">
        <v>1250</v>
      </c>
      <c r="F303" s="703"/>
      <c r="G303" s="1934"/>
      <c r="H303" s="1943"/>
      <c r="I303" s="1943"/>
      <c r="J303" s="1943"/>
      <c r="K303" s="1943"/>
      <c r="L303" s="1943"/>
      <c r="M303" s="1943"/>
      <c r="S303" s="427"/>
      <c r="T303" s="427"/>
      <c r="U303" s="748"/>
      <c r="V303" s="748"/>
      <c r="W303" s="748"/>
      <c r="X303" s="750">
        <f>IF(W303&gt;0,SUM(W$109:W303),X302+0.001)</f>
        <v>60.048999999999886</v>
      </c>
      <c r="Y303" s="751"/>
      <c r="Z303" s="751"/>
      <c r="AA303" s="751"/>
      <c r="AB303" s="753">
        <f>IF(AA303&gt;0,SUM(AA$109:AA303),AB302+0.001)</f>
        <v>6.0850000000000284</v>
      </c>
      <c r="AU303" s="1947">
        <f>IF(AE303&gt;0,SUM(AE$109:AE303),AU302+0.001)</f>
        <v>8.0539999999999701</v>
      </c>
      <c r="AV303" s="1947">
        <f>IF(AF303&gt;0,SUM(AF$109:AF303),AV302+0.001)</f>
        <v>6.0900000000000301</v>
      </c>
      <c r="AW303" s="1947">
        <f>IF(AG303&gt;0,SUM(AG$109:AG303),AW302+0.001)</f>
        <v>10.08999999999995</v>
      </c>
      <c r="AX303" s="1947">
        <f>IF(AH303&gt;0,SUM(AH$109:AH303),AX302+0.001)</f>
        <v>11.050999999999972</v>
      </c>
      <c r="AY303" s="1947">
        <f>IF(AI303&gt;0,SUM(AI$109:AI303),AY302+0.001)</f>
        <v>12.050999999999972</v>
      </c>
      <c r="AZ303" s="1947">
        <f>IF(AJ303&gt;0,SUM(AJ$109:AJ303),AZ302+0.001)</f>
        <v>10.050999999999972</v>
      </c>
      <c r="BA303" s="1947">
        <f>IF(AK303&gt;0,SUM(AK$109:AK303),BA302+0.001)</f>
        <v>5.06000000000002</v>
      </c>
      <c r="BB303" s="1947">
        <f>IF(AL303&gt;0,SUM(AL$109:AL303),BB302+0.001)</f>
        <v>4.06000000000002</v>
      </c>
      <c r="BC303" s="1947">
        <f>IF(AM303&gt;0,SUM(AM$109:AM303),BC302+0.001)</f>
        <v>5.06000000000002</v>
      </c>
      <c r="BD303" s="1947">
        <f>IF(AN303&gt;0,SUM(AN$109:AN303),BD302+0.001)</f>
        <v>4.06000000000002</v>
      </c>
      <c r="BE303" s="1947">
        <f>IF(AO303&gt;0,SUM(AO$109:AO303),BE302+0.001)</f>
        <v>4.057000000000019</v>
      </c>
      <c r="BF303" s="1947">
        <f>IF(AP303&gt;0,SUM(AP$109:AP303),BF302+0.001)</f>
        <v>1.0569999999999937</v>
      </c>
      <c r="BG303" s="1947">
        <f>IF(AQ303&gt;0,SUM(AQ$109:AQ303),BG302+0.001)</f>
        <v>4.0870000000000291</v>
      </c>
      <c r="BH303" s="1947">
        <f>IF(AR303&gt;0,SUM(AR$109:AR303),BH302+0.001)</f>
        <v>1.0539999999999941</v>
      </c>
      <c r="BI303" s="1947">
        <f>IF(AS303&gt;0,SUM(AS$109:AS303),BI302+0.001)</f>
        <v>3.0569999999999937</v>
      </c>
    </row>
    <row r="304" spans="1:61" ht="23.25" customHeight="1">
      <c r="A304" s="1270" t="s">
        <v>1251</v>
      </c>
      <c r="B304" s="1360" t="s">
        <v>299</v>
      </c>
      <c r="C304" s="1964" t="s">
        <v>1243</v>
      </c>
      <c r="D304" s="1964" t="s">
        <v>300</v>
      </c>
      <c r="E304" s="1360" t="s">
        <v>1887</v>
      </c>
      <c r="F304" s="703"/>
      <c r="G304" s="1934"/>
      <c r="H304" s="1943"/>
      <c r="I304" s="1943"/>
      <c r="J304" s="1943"/>
      <c r="K304" s="1943"/>
      <c r="L304" s="1943"/>
      <c r="M304" s="1943"/>
      <c r="S304" s="427"/>
      <c r="T304" s="427"/>
      <c r="U304" s="748"/>
      <c r="V304" s="748"/>
      <c r="W304" s="748"/>
      <c r="X304" s="750">
        <f>IF(W304&gt;0,SUM(W$109:W304),X303+0.001)</f>
        <v>60.049999999999883</v>
      </c>
      <c r="Y304" s="751"/>
      <c r="Z304" s="751"/>
      <c r="AA304" s="751"/>
      <c r="AB304" s="753">
        <f>IF(AA304&gt;0,SUM(AA$109:AA304),AB303+0.001)</f>
        <v>6.0860000000000287</v>
      </c>
      <c r="AU304" s="1947">
        <f>IF(AE304&gt;0,SUM(AE$109:AE304),AU303+0.001)</f>
        <v>8.0549999999999695</v>
      </c>
      <c r="AV304" s="1947">
        <f>IF(AF304&gt;0,SUM(AF$109:AF304),AV303+0.001)</f>
        <v>6.0910000000000304</v>
      </c>
      <c r="AW304" s="1947">
        <f>IF(AG304&gt;0,SUM(AG$109:AG304),AW303+0.001)</f>
        <v>10.09099999999995</v>
      </c>
      <c r="AX304" s="1947">
        <f>IF(AH304&gt;0,SUM(AH$109:AH304),AX303+0.001)</f>
        <v>11.051999999999971</v>
      </c>
      <c r="AY304" s="1947">
        <f>IF(AI304&gt;0,SUM(AI$109:AI304),AY303+0.001)</f>
        <v>12.051999999999971</v>
      </c>
      <c r="AZ304" s="1947">
        <f>IF(AJ304&gt;0,SUM(AJ$109:AJ304),AZ303+0.001)</f>
        <v>10.051999999999971</v>
      </c>
      <c r="BA304" s="1947">
        <f>IF(AK304&gt;0,SUM(AK$109:AK304),BA303+0.001)</f>
        <v>5.0610000000000204</v>
      </c>
      <c r="BB304" s="1947">
        <f>IF(AL304&gt;0,SUM(AL$109:AL304),BB303+0.001)</f>
        <v>4.0610000000000204</v>
      </c>
      <c r="BC304" s="1947">
        <f>IF(AM304&gt;0,SUM(AM$109:AM304),BC303+0.001)</f>
        <v>5.0610000000000204</v>
      </c>
      <c r="BD304" s="1947">
        <f>IF(AN304&gt;0,SUM(AN$109:AN304),BD303+0.001)</f>
        <v>4.0610000000000204</v>
      </c>
      <c r="BE304" s="1947">
        <f>IF(AO304&gt;0,SUM(AO$109:AO304),BE303+0.001)</f>
        <v>4.0580000000000194</v>
      </c>
      <c r="BF304" s="1947">
        <f>IF(AP304&gt;0,SUM(AP$109:AP304),BF303+0.001)</f>
        <v>1.0579999999999936</v>
      </c>
      <c r="BG304" s="1947">
        <f>IF(AQ304&gt;0,SUM(AQ$109:AQ304),BG303+0.001)</f>
        <v>4.0880000000000294</v>
      </c>
      <c r="BH304" s="1947">
        <f>IF(AR304&gt;0,SUM(AR$109:AR304),BH303+0.001)</f>
        <v>1.0549999999999939</v>
      </c>
      <c r="BI304" s="1947">
        <f>IF(AS304&gt;0,SUM(AS$109:AS304),BI303+0.001)</f>
        <v>3.0579999999999936</v>
      </c>
    </row>
    <row r="305" spans="1:61" ht="23.25" customHeight="1">
      <c r="A305" s="1278"/>
      <c r="B305" s="1247"/>
      <c r="C305" s="1930"/>
      <c r="D305" s="1930" t="s">
        <v>891</v>
      </c>
      <c r="E305" s="1247" t="s">
        <v>301</v>
      </c>
      <c r="F305" s="703"/>
      <c r="G305" s="1934"/>
      <c r="H305" s="1943"/>
      <c r="I305" s="1943"/>
      <c r="J305" s="1943"/>
      <c r="K305" s="1943"/>
      <c r="L305" s="1943"/>
      <c r="M305" s="1943"/>
      <c r="S305" s="427"/>
      <c r="T305" s="427"/>
      <c r="U305" s="748"/>
      <c r="V305" s="748"/>
      <c r="W305" s="748"/>
      <c r="X305" s="750">
        <f>IF(W305&gt;0,SUM(W$109:W305),X304+0.001)</f>
        <v>60.050999999999881</v>
      </c>
      <c r="Y305" s="751"/>
      <c r="Z305" s="751"/>
      <c r="AA305" s="751"/>
      <c r="AB305" s="753">
        <f>IF(AA305&gt;0,SUM(AA$109:AA305),AB304+0.001)</f>
        <v>6.0870000000000291</v>
      </c>
      <c r="AU305" s="1947">
        <f>IF(AE305&gt;0,SUM(AE$109:AE305),AU304+0.001)</f>
        <v>8.055999999999969</v>
      </c>
      <c r="AV305" s="1947">
        <f>IF(AF305&gt;0,SUM(AF$109:AF305),AV304+0.001)</f>
        <v>6.0920000000000307</v>
      </c>
      <c r="AW305" s="1947">
        <f>IF(AG305&gt;0,SUM(AG$109:AG305),AW304+0.001)</f>
        <v>10.091999999999949</v>
      </c>
      <c r="AX305" s="1947">
        <f>IF(AH305&gt;0,SUM(AH$109:AH305),AX304+0.001)</f>
        <v>11.052999999999971</v>
      </c>
      <c r="AY305" s="1947">
        <f>IF(AI305&gt;0,SUM(AI$109:AI305),AY304+0.001)</f>
        <v>12.052999999999971</v>
      </c>
      <c r="AZ305" s="1947">
        <f>IF(AJ305&gt;0,SUM(AJ$109:AJ305),AZ304+0.001)</f>
        <v>10.052999999999971</v>
      </c>
      <c r="BA305" s="1947">
        <f>IF(AK305&gt;0,SUM(AK$109:AK305),BA304+0.001)</f>
        <v>5.0620000000000207</v>
      </c>
      <c r="BB305" s="1947">
        <f>IF(AL305&gt;0,SUM(AL$109:AL305),BB304+0.001)</f>
        <v>4.0620000000000207</v>
      </c>
      <c r="BC305" s="1947">
        <f>IF(AM305&gt;0,SUM(AM$109:AM305),BC304+0.001)</f>
        <v>5.0620000000000207</v>
      </c>
      <c r="BD305" s="1947">
        <f>IF(AN305&gt;0,SUM(AN$109:AN305),BD304+0.001)</f>
        <v>4.0620000000000207</v>
      </c>
      <c r="BE305" s="1947">
        <f>IF(AO305&gt;0,SUM(AO$109:AO305),BE304+0.001)</f>
        <v>4.0590000000000197</v>
      </c>
      <c r="BF305" s="1947">
        <f>IF(AP305&gt;0,SUM(AP$109:AP305),BF304+0.001)</f>
        <v>1.0589999999999935</v>
      </c>
      <c r="BG305" s="1947">
        <f>IF(AQ305&gt;0,SUM(AQ$109:AQ305),BG304+0.001)</f>
        <v>4.0890000000000297</v>
      </c>
      <c r="BH305" s="1947">
        <f>IF(AR305&gt;0,SUM(AR$109:AR305),BH304+0.001)</f>
        <v>1.0559999999999938</v>
      </c>
      <c r="BI305" s="1947">
        <f>IF(AS305&gt;0,SUM(AS$109:AS305),BI304+0.001)</f>
        <v>3.0589999999999935</v>
      </c>
    </row>
    <row r="306" spans="1:61" ht="23.25" customHeight="1">
      <c r="A306" s="1965" t="str">
        <f>IF(X!DM36=0," ",X!DM36)</f>
        <v xml:space="preserve"> </v>
      </c>
      <c r="B306" s="1971" t="str">
        <f>IF(X!DN36=0," ",X!DN36)</f>
        <v xml:space="preserve"> </v>
      </c>
      <c r="C306" s="1971" t="str">
        <f>IF(X!DO36=0," ",X!DO36)</f>
        <v xml:space="preserve"> </v>
      </c>
      <c r="D306" s="1971" t="str">
        <f>IF(X!DP36=0," ",X!DP36)</f>
        <v xml:space="preserve"> </v>
      </c>
      <c r="E306" s="1966" t="str">
        <f>IF(H306=0," ",O306)</f>
        <v xml:space="preserve"> </v>
      </c>
      <c r="F306" s="703"/>
      <c r="G306" s="1934"/>
      <c r="H306" s="716">
        <f>X!DQ36</f>
        <v>0</v>
      </c>
      <c r="I306" s="716">
        <f>X!DR36</f>
        <v>0</v>
      </c>
      <c r="J306" s="716">
        <f>X!DS36</f>
        <v>0</v>
      </c>
      <c r="K306" s="716">
        <f>X!DT36</f>
        <v>0</v>
      </c>
      <c r="L306" s="716">
        <f>X!DU36</f>
        <v>0</v>
      </c>
      <c r="M306" s="716">
        <f>X!DV36</f>
        <v>0</v>
      </c>
      <c r="N306" s="187">
        <f>INT(H306/10)*10</f>
        <v>0</v>
      </c>
      <c r="O306" s="187" t="str">
        <f>IF(N306=0," ",LOOKUP(N306,H$101:H$105,I$101:I$105))</f>
        <v xml:space="preserve"> </v>
      </c>
      <c r="P306" s="187" t="str">
        <f>IF(M306&gt;0,I306&amp;","&amp;J306&amp;","&amp;K306&amp;","&amp;L306&amp;","&amp;M306,IF(L306&gt;0,I306&amp;","&amp;J306&amp;","&amp;K306&amp;","&amp;L306,IF(K306&gt;0,I306&amp;","&amp;J306&amp;","&amp;K306,IF(J306&gt;0,I306&amp;","&amp;J306,IF(I306&gt;0,I306," ")))))</f>
        <v xml:space="preserve"> </v>
      </c>
      <c r="Q306" s="187">
        <f>H306-N306</f>
        <v>0</v>
      </c>
      <c r="R306" s="187" t="str">
        <f>IF(N306=0," ",IF(N306=100,"ข้อที่ "&amp;P306,"ข้อที่ "&amp;Q306))</f>
        <v xml:space="preserve"> </v>
      </c>
      <c r="S306" s="742">
        <f>IF(X!DX36=0,0,X!DX36)</f>
        <v>0</v>
      </c>
      <c r="T306" s="742">
        <f>IF(X!DY36=0,0,X!DY36)</f>
        <v>0</v>
      </c>
      <c r="U306" s="748">
        <f>IF(W306&gt;0,1,0)</f>
        <v>0</v>
      </c>
      <c r="V306" s="748">
        <f>IF(U306&gt;0,SUM(U$109:U306),0)</f>
        <v>0</v>
      </c>
      <c r="W306" s="748">
        <f>IF(S306&lt;&gt;0,1,0)</f>
        <v>0</v>
      </c>
      <c r="X306" s="750">
        <f>IF(W306&gt;0,SUM(W$109:W306),X305+0.001)</f>
        <v>60.051999999999879</v>
      </c>
      <c r="Y306" s="751">
        <f>IF(AA306&gt;0,1,0)</f>
        <v>0</v>
      </c>
      <c r="Z306" s="751">
        <f>IF(Y306&gt;0,SUM(Y$109:Y306),0)</f>
        <v>0</v>
      </c>
      <c r="AA306" s="751">
        <f>IF(T306&lt;&gt;0,1,0)</f>
        <v>0</v>
      </c>
      <c r="AB306" s="753">
        <f>IF(AA306&gt;0,SUM(AA$109:AA306),AB305+0.001)</f>
        <v>6.0880000000000294</v>
      </c>
      <c r="AD306" s="28">
        <f>IF(H306=0,0,B306&amp;B307&amp;B308)</f>
        <v>0</v>
      </c>
      <c r="AE306" s="28">
        <f t="shared" ref="AE306:AS306" si="49">IF($H306=0,0,IF(OR($I306=AE$108,OR($J306=AE$108,OR($K306=AE$108,OR($L306=AE$108,$M306=AE$108)))),1,0))</f>
        <v>0</v>
      </c>
      <c r="AF306" s="28">
        <f t="shared" si="49"/>
        <v>0</v>
      </c>
      <c r="AG306" s="28">
        <f t="shared" si="49"/>
        <v>0</v>
      </c>
      <c r="AH306" s="28">
        <f t="shared" si="49"/>
        <v>0</v>
      </c>
      <c r="AI306" s="28">
        <f t="shared" si="49"/>
        <v>0</v>
      </c>
      <c r="AJ306" s="28">
        <f t="shared" si="49"/>
        <v>0</v>
      </c>
      <c r="AK306" s="28">
        <f t="shared" si="49"/>
        <v>0</v>
      </c>
      <c r="AL306" s="28">
        <f t="shared" si="49"/>
        <v>0</v>
      </c>
      <c r="AM306" s="28">
        <f t="shared" si="49"/>
        <v>0</v>
      </c>
      <c r="AN306" s="28">
        <f t="shared" si="49"/>
        <v>0</v>
      </c>
      <c r="AO306" s="28">
        <f t="shared" si="49"/>
        <v>0</v>
      </c>
      <c r="AP306" s="28">
        <f t="shared" si="49"/>
        <v>0</v>
      </c>
      <c r="AQ306" s="28">
        <f t="shared" si="49"/>
        <v>0</v>
      </c>
      <c r="AR306" s="28">
        <f t="shared" si="49"/>
        <v>0</v>
      </c>
      <c r="AS306" s="28">
        <f t="shared" si="49"/>
        <v>0</v>
      </c>
      <c r="AU306" s="1947">
        <f>IF(AE306&gt;0,SUM(AE$109:AE306),AU305+0.001)</f>
        <v>8.0569999999999684</v>
      </c>
      <c r="AV306" s="1947">
        <f>IF(AF306&gt;0,SUM(AF$109:AF306),AV305+0.001)</f>
        <v>6.0930000000000311</v>
      </c>
      <c r="AW306" s="1947">
        <f>IF(AG306&gt;0,SUM(AG$109:AG306),AW305+0.001)</f>
        <v>10.092999999999948</v>
      </c>
      <c r="AX306" s="1947">
        <f>IF(AH306&gt;0,SUM(AH$109:AH306),AX305+0.001)</f>
        <v>11.05399999999997</v>
      </c>
      <c r="AY306" s="1947">
        <f>IF(AI306&gt;0,SUM(AI$109:AI306),AY305+0.001)</f>
        <v>12.05399999999997</v>
      </c>
      <c r="AZ306" s="1947">
        <f>IF(AJ306&gt;0,SUM(AJ$109:AJ306),AZ305+0.001)</f>
        <v>10.05399999999997</v>
      </c>
      <c r="BA306" s="1947">
        <f>IF(AK306&gt;0,SUM(AK$109:AK306),BA305+0.001)</f>
        <v>5.063000000000021</v>
      </c>
      <c r="BB306" s="1947">
        <f>IF(AL306&gt;0,SUM(AL$109:AL306),BB305+0.001)</f>
        <v>4.063000000000021</v>
      </c>
      <c r="BC306" s="1947">
        <f>IF(AM306&gt;0,SUM(AM$109:AM306),BC305+0.001)</f>
        <v>5.063000000000021</v>
      </c>
      <c r="BD306" s="1947">
        <f>IF(AN306&gt;0,SUM(AN$109:AN306),BD305+0.001)</f>
        <v>4.063000000000021</v>
      </c>
      <c r="BE306" s="1947">
        <f>IF(AO306&gt;0,SUM(AO$109:AO306),BE305+0.001)</f>
        <v>4.06000000000002</v>
      </c>
      <c r="BF306" s="1947">
        <f>IF(AP306&gt;0,SUM(AP$109:AP306),BF305+0.001)</f>
        <v>1.0599999999999934</v>
      </c>
      <c r="BG306" s="1947">
        <f>IF(AQ306&gt;0,SUM(AQ$109:AQ306),BG305+0.001)</f>
        <v>4.0900000000000301</v>
      </c>
      <c r="BH306" s="1947">
        <f>IF(AR306&gt;0,SUM(AR$109:AR306),BH305+0.001)</f>
        <v>1.0569999999999937</v>
      </c>
      <c r="BI306" s="1947">
        <f>IF(AS306&gt;0,SUM(AS$109:AS306),BI305+0.001)</f>
        <v>3.0599999999999934</v>
      </c>
    </row>
    <row r="307" spans="1:61" ht="23.25" customHeight="1">
      <c r="A307" s="1968" t="str">
        <f>IF(X!DM37=0," ",X!DM37)</f>
        <v xml:space="preserve"> </v>
      </c>
      <c r="B307" s="1972" t="str">
        <f>IF(X!DN37=0," ",X!DN37)</f>
        <v xml:space="preserve"> </v>
      </c>
      <c r="C307" s="1972" t="str">
        <f>IF(X!DO37=0," ",X!DO37)</f>
        <v xml:space="preserve"> </v>
      </c>
      <c r="D307" s="1972" t="str">
        <f>IF(X!DP37=0," ",X!DP37)</f>
        <v xml:space="preserve"> </v>
      </c>
      <c r="E307" s="1227" t="str">
        <f>IF(H306=0," ",R306)</f>
        <v xml:space="preserve"> </v>
      </c>
      <c r="F307" s="703"/>
      <c r="G307" s="1934"/>
      <c r="H307" s="716"/>
      <c r="I307" s="716"/>
      <c r="J307" s="716"/>
      <c r="K307" s="716"/>
      <c r="L307" s="716"/>
      <c r="M307" s="716"/>
      <c r="N307" s="187"/>
      <c r="O307" s="187"/>
      <c r="P307" s="187"/>
      <c r="Q307" s="187"/>
      <c r="R307" s="187"/>
      <c r="S307" s="742">
        <f>IF(X!DX37=0,0,X!DX37)</f>
        <v>0</v>
      </c>
      <c r="T307" s="742">
        <f>IF(X!DY37=0,0,X!DY37)</f>
        <v>0</v>
      </c>
      <c r="U307" s="748">
        <v>0</v>
      </c>
      <c r="V307" s="748">
        <f>IF(U307&gt;0,SUM(U$109:U307),0)</f>
        <v>0</v>
      </c>
      <c r="W307" s="748">
        <f>IF(S306&lt;&gt;0,1,0)</f>
        <v>0</v>
      </c>
      <c r="X307" s="750">
        <f>IF(W307&gt;0,SUM(W$109:W307),X306+0.001)</f>
        <v>60.052999999999876</v>
      </c>
      <c r="Y307" s="751">
        <v>0</v>
      </c>
      <c r="Z307" s="751">
        <f>IF(Y307&gt;0,SUM(Y$109:Y307),0)</f>
        <v>0</v>
      </c>
      <c r="AA307" s="751">
        <f>IF(T306&lt;&gt;0,1,0)</f>
        <v>0</v>
      </c>
      <c r="AB307" s="753">
        <f>IF(AA307&gt;0,SUM(AA$109:AA307),AB306+0.001)</f>
        <v>6.0890000000000297</v>
      </c>
      <c r="AU307" s="1947">
        <f>IF(AE307&gt;0,SUM(AE$109:AE307),AU306+0.001)</f>
        <v>8.0579999999999679</v>
      </c>
      <c r="AV307" s="1947">
        <f>IF(AF307&gt;0,SUM(AF$109:AF307),AV306+0.001)</f>
        <v>6.0940000000000314</v>
      </c>
      <c r="AW307" s="1947">
        <f>IF(AG307&gt;0,SUM(AG$109:AG307),AW306+0.001)</f>
        <v>10.093999999999948</v>
      </c>
      <c r="AX307" s="1947">
        <f>IF(AH307&gt;0,SUM(AH$109:AH307),AX306+0.001)</f>
        <v>11.05499999999997</v>
      </c>
      <c r="AY307" s="1947">
        <f>IF(AI307&gt;0,SUM(AI$109:AI307),AY306+0.001)</f>
        <v>12.05499999999997</v>
      </c>
      <c r="AZ307" s="1947">
        <f>IF(AJ307&gt;0,SUM(AJ$109:AJ307),AZ306+0.001)</f>
        <v>10.05499999999997</v>
      </c>
      <c r="BA307" s="1947">
        <f>IF(AK307&gt;0,SUM(AK$109:AK307),BA306+0.001)</f>
        <v>5.0640000000000214</v>
      </c>
      <c r="BB307" s="1947">
        <f>IF(AL307&gt;0,SUM(AL$109:AL307),BB306+0.001)</f>
        <v>4.0640000000000214</v>
      </c>
      <c r="BC307" s="1947">
        <f>IF(AM307&gt;0,SUM(AM$109:AM307),BC306+0.001)</f>
        <v>5.0640000000000214</v>
      </c>
      <c r="BD307" s="1947">
        <f>IF(AN307&gt;0,SUM(AN$109:AN307),BD306+0.001)</f>
        <v>4.0640000000000214</v>
      </c>
      <c r="BE307" s="1947">
        <f>IF(AO307&gt;0,SUM(AO$109:AO307),BE306+0.001)</f>
        <v>4.0610000000000204</v>
      </c>
      <c r="BF307" s="1947">
        <f>IF(AP307&gt;0,SUM(AP$109:AP307),BF306+0.001)</f>
        <v>1.0609999999999933</v>
      </c>
      <c r="BG307" s="1947">
        <f>IF(AQ307&gt;0,SUM(AQ$109:AQ307),BG306+0.001)</f>
        <v>4.0910000000000304</v>
      </c>
      <c r="BH307" s="1947">
        <f>IF(AR307&gt;0,SUM(AR$109:AR307),BH306+0.001)</f>
        <v>1.0579999999999936</v>
      </c>
      <c r="BI307" s="1947">
        <f>IF(AS307&gt;0,SUM(AS$109:AS307),BI306+0.001)</f>
        <v>3.0609999999999933</v>
      </c>
    </row>
    <row r="308" spans="1:61" ht="23.25" customHeight="1">
      <c r="A308" s="1968" t="str">
        <f>IF(X!DM38=0," ",X!DM38)</f>
        <v xml:space="preserve"> </v>
      </c>
      <c r="B308" s="1972" t="str">
        <f>IF(X!DN38=0," ",X!DN38)</f>
        <v xml:space="preserve"> </v>
      </c>
      <c r="C308" s="1972" t="str">
        <f>IF(X!DO38=0," ",X!DO38)</f>
        <v xml:space="preserve"> </v>
      </c>
      <c r="D308" s="1972" t="str">
        <f>IF(X!DP38=0," ",X!DP38)</f>
        <v xml:space="preserve"> </v>
      </c>
      <c r="E308" s="1227" t="s">
        <v>2123</v>
      </c>
      <c r="F308" s="703"/>
      <c r="G308" s="1934"/>
      <c r="H308" s="716"/>
      <c r="I308" s="716"/>
      <c r="J308" s="716"/>
      <c r="K308" s="716"/>
      <c r="L308" s="716"/>
      <c r="M308" s="716"/>
      <c r="N308" s="187"/>
      <c r="O308" s="187"/>
      <c r="P308" s="187"/>
      <c r="Q308" s="187"/>
      <c r="R308" s="187"/>
      <c r="S308" s="742">
        <f>IF(X!DX38=0,0,X!DX38)</f>
        <v>0</v>
      </c>
      <c r="T308" s="742">
        <f>IF(X!DY38=0,0,X!DY38)</f>
        <v>0</v>
      </c>
      <c r="U308" s="748">
        <v>0</v>
      </c>
      <c r="V308" s="748">
        <f>IF(U308&gt;0,SUM(U$109:U308),0)</f>
        <v>0</v>
      </c>
      <c r="W308" s="748">
        <f>IF(S306&lt;&gt;0,1,0)</f>
        <v>0</v>
      </c>
      <c r="X308" s="750">
        <f>IF(W308&gt;0,SUM(W$109:W308),X307+0.001)</f>
        <v>60.053999999999874</v>
      </c>
      <c r="Y308" s="751">
        <v>0</v>
      </c>
      <c r="Z308" s="751">
        <f>IF(Y308&gt;0,SUM(Y$109:Y308),0)</f>
        <v>0</v>
      </c>
      <c r="AA308" s="751">
        <f>IF(T306&lt;&gt;0,1,0)</f>
        <v>0</v>
      </c>
      <c r="AB308" s="753">
        <f>IF(AA308&gt;0,SUM(AA$109:AA308),AB307+0.001)</f>
        <v>6.0900000000000301</v>
      </c>
      <c r="AU308" s="1947">
        <f>IF(AE308&gt;0,SUM(AE$109:AE308),AU307+0.001)</f>
        <v>8.0589999999999673</v>
      </c>
      <c r="AV308" s="1947">
        <f>IF(AF308&gt;0,SUM(AF$109:AF308),AV307+0.001)</f>
        <v>6.0950000000000317</v>
      </c>
      <c r="AW308" s="1947">
        <f>IF(AG308&gt;0,SUM(AG$109:AG308),AW307+0.001)</f>
        <v>10.094999999999947</v>
      </c>
      <c r="AX308" s="1947">
        <f>IF(AH308&gt;0,SUM(AH$109:AH308),AX307+0.001)</f>
        <v>11.055999999999969</v>
      </c>
      <c r="AY308" s="1947">
        <f>IF(AI308&gt;0,SUM(AI$109:AI308),AY307+0.001)</f>
        <v>12.055999999999969</v>
      </c>
      <c r="AZ308" s="1947">
        <f>IF(AJ308&gt;0,SUM(AJ$109:AJ308),AZ307+0.001)</f>
        <v>10.055999999999969</v>
      </c>
      <c r="BA308" s="1947">
        <f>IF(AK308&gt;0,SUM(AK$109:AK308),BA307+0.001)</f>
        <v>5.0650000000000217</v>
      </c>
      <c r="BB308" s="1947">
        <f>IF(AL308&gt;0,SUM(AL$109:AL308),BB307+0.001)</f>
        <v>4.0650000000000217</v>
      </c>
      <c r="BC308" s="1947">
        <f>IF(AM308&gt;0,SUM(AM$109:AM308),BC307+0.001)</f>
        <v>5.0650000000000217</v>
      </c>
      <c r="BD308" s="1947">
        <f>IF(AN308&gt;0,SUM(AN$109:AN308),BD307+0.001)</f>
        <v>4.0650000000000217</v>
      </c>
      <c r="BE308" s="1947">
        <f>IF(AO308&gt;0,SUM(AO$109:AO308),BE307+0.001)</f>
        <v>4.0620000000000207</v>
      </c>
      <c r="BF308" s="1947">
        <f>IF(AP308&gt;0,SUM(AP$109:AP308),BF307+0.001)</f>
        <v>1.0619999999999932</v>
      </c>
      <c r="BG308" s="1947">
        <f>IF(AQ308&gt;0,SUM(AQ$109:AQ308),BG307+0.001)</f>
        <v>4.0920000000000307</v>
      </c>
      <c r="BH308" s="1947">
        <f>IF(AR308&gt;0,SUM(AR$109:AR308),BH307+0.001)</f>
        <v>1.0589999999999935</v>
      </c>
      <c r="BI308" s="1947">
        <f>IF(AS308&gt;0,SUM(AS$109:AS308),BI307+0.001)</f>
        <v>3.0619999999999932</v>
      </c>
    </row>
    <row r="309" spans="1:61" ht="23.25" customHeight="1">
      <c r="A309" s="1968" t="str">
        <f>IF(X!DM39=0," ",X!DM39)</f>
        <v xml:space="preserve"> </v>
      </c>
      <c r="B309" s="1972" t="str">
        <f>IF(X!DN39=0," ",X!DN39)</f>
        <v xml:space="preserve"> </v>
      </c>
      <c r="C309" s="1972" t="str">
        <f>IF(X!DO39=0," ",X!DO39)</f>
        <v xml:space="preserve"> </v>
      </c>
      <c r="D309" s="1972" t="str">
        <f>IF(X!DP39=0," ",X!DP39)</f>
        <v xml:space="preserve"> </v>
      </c>
      <c r="E309" s="1969" t="str">
        <f>IF(H309=0," ",O309)</f>
        <v xml:space="preserve"> </v>
      </c>
      <c r="F309" s="703"/>
      <c r="G309" s="1934"/>
      <c r="H309" s="716">
        <f>X!DQ39</f>
        <v>0</v>
      </c>
      <c r="I309" s="716">
        <f>X!DR39</f>
        <v>0</v>
      </c>
      <c r="J309" s="716">
        <f>X!DS39</f>
        <v>0</v>
      </c>
      <c r="K309" s="716">
        <f>X!DT39</f>
        <v>0</v>
      </c>
      <c r="L309" s="716">
        <f>X!DU39</f>
        <v>0</v>
      </c>
      <c r="M309" s="716">
        <f>X!DV39</f>
        <v>0</v>
      </c>
      <c r="N309" s="187">
        <f>INT(H309/10)*10</f>
        <v>0</v>
      </c>
      <c r="O309" s="187" t="str">
        <f>IF(N309=0," ",LOOKUP(N309,H$101:H$105,I$101:I$105))</f>
        <v xml:space="preserve"> </v>
      </c>
      <c r="P309" s="187" t="str">
        <f>IF(M309&gt;0,I309&amp;","&amp;J309&amp;","&amp;K309&amp;","&amp;L309&amp;","&amp;M309,IF(L309&gt;0,I309&amp;","&amp;J309&amp;","&amp;K309&amp;","&amp;L309,IF(K309&gt;0,I309&amp;","&amp;J309&amp;","&amp;K309,IF(J309&gt;0,I309&amp;","&amp;J309,IF(I309&gt;0,I309," ")))))</f>
        <v xml:space="preserve"> </v>
      </c>
      <c r="Q309" s="187">
        <f>H309-N309</f>
        <v>0</v>
      </c>
      <c r="R309" s="187" t="str">
        <f>IF(N309=0," ",IF(N309=100,"ข้อที่ "&amp;P309,"ข้อที่ "&amp;Q309))</f>
        <v xml:space="preserve"> </v>
      </c>
      <c r="S309" s="742">
        <f>IF(X!DX39=0,0,X!DX39)</f>
        <v>0</v>
      </c>
      <c r="T309" s="742">
        <f>IF(X!DY39=0,0,X!DY39)</f>
        <v>0</v>
      </c>
      <c r="U309" s="748">
        <f>IF(W309&gt;0,1,0)</f>
        <v>0</v>
      </c>
      <c r="V309" s="748">
        <f>IF(U309&gt;0,SUM(U$109:U309),0)</f>
        <v>0</v>
      </c>
      <c r="W309" s="748">
        <f>IF(S309&lt;&gt;0,1,0)</f>
        <v>0</v>
      </c>
      <c r="X309" s="750">
        <f>IF(W309&gt;0,SUM(W$109:W309),X308+0.001)</f>
        <v>60.054999999999872</v>
      </c>
      <c r="Y309" s="751">
        <f>IF(AA309&gt;0,1,0)</f>
        <v>0</v>
      </c>
      <c r="Z309" s="751">
        <f>IF(Y309&gt;0,SUM(Y$109:Y309),0)</f>
        <v>0</v>
      </c>
      <c r="AA309" s="751">
        <f>IF(T309&lt;&gt;0,1,0)</f>
        <v>0</v>
      </c>
      <c r="AB309" s="753">
        <f>IF(AA309&gt;0,SUM(AA$109:AA309),AB308+0.001)</f>
        <v>6.0910000000000304</v>
      </c>
      <c r="AD309" s="28">
        <f>IF(H309=0,0,B309&amp;B310&amp;B311)</f>
        <v>0</v>
      </c>
      <c r="AE309" s="28">
        <f t="shared" ref="AE309:AS309" si="50">IF($H309=0,0,IF(OR($I309=AE$108,OR($J309=AE$108,OR($K309=AE$108,OR($L309=AE$108,$M309=AE$108)))),1,0))</f>
        <v>0</v>
      </c>
      <c r="AF309" s="28">
        <f t="shared" si="50"/>
        <v>0</v>
      </c>
      <c r="AG309" s="28">
        <f t="shared" si="50"/>
        <v>0</v>
      </c>
      <c r="AH309" s="28">
        <f t="shared" si="50"/>
        <v>0</v>
      </c>
      <c r="AI309" s="28">
        <f t="shared" si="50"/>
        <v>0</v>
      </c>
      <c r="AJ309" s="28">
        <f t="shared" si="50"/>
        <v>0</v>
      </c>
      <c r="AK309" s="28">
        <f t="shared" si="50"/>
        <v>0</v>
      </c>
      <c r="AL309" s="28">
        <f t="shared" si="50"/>
        <v>0</v>
      </c>
      <c r="AM309" s="28">
        <f t="shared" si="50"/>
        <v>0</v>
      </c>
      <c r="AN309" s="28">
        <f t="shared" si="50"/>
        <v>0</v>
      </c>
      <c r="AO309" s="28">
        <f t="shared" si="50"/>
        <v>0</v>
      </c>
      <c r="AP309" s="28">
        <f t="shared" si="50"/>
        <v>0</v>
      </c>
      <c r="AQ309" s="28">
        <f t="shared" si="50"/>
        <v>0</v>
      </c>
      <c r="AR309" s="28">
        <f t="shared" si="50"/>
        <v>0</v>
      </c>
      <c r="AS309" s="28">
        <f t="shared" si="50"/>
        <v>0</v>
      </c>
      <c r="AU309" s="1947">
        <f>IF(AE309&gt;0,SUM(AE$109:AE309),AU308+0.001)</f>
        <v>8.0599999999999667</v>
      </c>
      <c r="AV309" s="1947">
        <f>IF(AF309&gt;0,SUM(AF$109:AF309),AV308+0.001)</f>
        <v>6.0960000000000321</v>
      </c>
      <c r="AW309" s="1947">
        <f>IF(AG309&gt;0,SUM(AG$109:AG309),AW308+0.001)</f>
        <v>10.095999999999947</v>
      </c>
      <c r="AX309" s="1947">
        <f>IF(AH309&gt;0,SUM(AH$109:AH309),AX308+0.001)</f>
        <v>11.056999999999968</v>
      </c>
      <c r="AY309" s="1947">
        <f>IF(AI309&gt;0,SUM(AI$109:AI309),AY308+0.001)</f>
        <v>12.056999999999968</v>
      </c>
      <c r="AZ309" s="1947">
        <f>IF(AJ309&gt;0,SUM(AJ$109:AJ309),AZ308+0.001)</f>
        <v>10.056999999999968</v>
      </c>
      <c r="BA309" s="1947">
        <f>IF(AK309&gt;0,SUM(AK$109:AK309),BA308+0.001)</f>
        <v>5.066000000000022</v>
      </c>
      <c r="BB309" s="1947">
        <f>IF(AL309&gt;0,SUM(AL$109:AL309),BB308+0.001)</f>
        <v>4.066000000000022</v>
      </c>
      <c r="BC309" s="1947">
        <f>IF(AM309&gt;0,SUM(AM$109:AM309),BC308+0.001)</f>
        <v>5.066000000000022</v>
      </c>
      <c r="BD309" s="1947">
        <f>IF(AN309&gt;0,SUM(AN$109:AN309),BD308+0.001)</f>
        <v>4.066000000000022</v>
      </c>
      <c r="BE309" s="1947">
        <f>IF(AO309&gt;0,SUM(AO$109:AO309),BE308+0.001)</f>
        <v>4.063000000000021</v>
      </c>
      <c r="BF309" s="1947">
        <f>IF(AP309&gt;0,SUM(AP$109:AP309),BF308+0.001)</f>
        <v>1.0629999999999931</v>
      </c>
      <c r="BG309" s="1947">
        <f>IF(AQ309&gt;0,SUM(AQ$109:AQ309),BG308+0.001)</f>
        <v>4.0930000000000311</v>
      </c>
      <c r="BH309" s="1947">
        <f>IF(AR309&gt;0,SUM(AR$109:AR309),BH308+0.001)</f>
        <v>1.0599999999999934</v>
      </c>
      <c r="BI309" s="1947">
        <f>IF(AS309&gt;0,SUM(AS$109:AS309),BI308+0.001)</f>
        <v>3.0629999999999931</v>
      </c>
    </row>
    <row r="310" spans="1:61" ht="23.25" customHeight="1">
      <c r="A310" s="1968" t="str">
        <f>IF(X!DM40=0," ",X!DM40)</f>
        <v xml:space="preserve"> </v>
      </c>
      <c r="B310" s="1972" t="str">
        <f>IF(X!DN40=0," ",X!DN40)</f>
        <v xml:space="preserve"> </v>
      </c>
      <c r="C310" s="1972" t="str">
        <f>IF(X!DO40=0," ",X!DO40)</f>
        <v xml:space="preserve"> </v>
      </c>
      <c r="D310" s="1972" t="str">
        <f>IF(X!DP40=0," ",X!DP40)</f>
        <v xml:space="preserve"> </v>
      </c>
      <c r="E310" s="1227" t="str">
        <f>IF(H309=0," ",R309)</f>
        <v xml:space="preserve"> </v>
      </c>
      <c r="F310" s="703"/>
      <c r="G310" s="1934"/>
      <c r="H310" s="716"/>
      <c r="I310" s="716"/>
      <c r="J310" s="716"/>
      <c r="K310" s="716"/>
      <c r="L310" s="716"/>
      <c r="M310" s="716"/>
      <c r="N310" s="187"/>
      <c r="O310" s="187"/>
      <c r="P310" s="187"/>
      <c r="Q310" s="187"/>
      <c r="R310" s="187"/>
      <c r="S310" s="742">
        <f>IF(X!DX40=0,0,X!DX40)</f>
        <v>0</v>
      </c>
      <c r="T310" s="742">
        <f>IF(X!DY40=0,0,X!DY40)</f>
        <v>0</v>
      </c>
      <c r="U310" s="748">
        <v>0</v>
      </c>
      <c r="V310" s="748">
        <f>IF(U310&gt;0,SUM(U$109:U310),0)</f>
        <v>0</v>
      </c>
      <c r="W310" s="748">
        <f>IF(S309&lt;&gt;0,1,0)</f>
        <v>0</v>
      </c>
      <c r="X310" s="750">
        <f>IF(W310&gt;0,SUM(W$109:W310),X309+0.001)</f>
        <v>60.055999999999869</v>
      </c>
      <c r="Y310" s="751">
        <v>0</v>
      </c>
      <c r="Z310" s="751">
        <f>IF(Y310&gt;0,SUM(Y$109:Y310),0)</f>
        <v>0</v>
      </c>
      <c r="AA310" s="751">
        <f>IF(T309&lt;&gt;0,1,0)</f>
        <v>0</v>
      </c>
      <c r="AB310" s="753">
        <f>IF(AA310&gt;0,SUM(AA$109:AA310),AB309+0.001)</f>
        <v>6.0920000000000307</v>
      </c>
      <c r="AU310" s="1947">
        <f>IF(AE310&gt;0,SUM(AE$109:AE310),AU309+0.001)</f>
        <v>8.0609999999999662</v>
      </c>
      <c r="AV310" s="1947">
        <f>IF(AF310&gt;0,SUM(AF$109:AF310),AV309+0.001)</f>
        <v>6.0970000000000324</v>
      </c>
      <c r="AW310" s="1947">
        <f>IF(AG310&gt;0,SUM(AG$109:AG310),AW309+0.001)</f>
        <v>10.096999999999946</v>
      </c>
      <c r="AX310" s="1947">
        <f>IF(AH310&gt;0,SUM(AH$109:AH310),AX309+0.001)</f>
        <v>11.057999999999968</v>
      </c>
      <c r="AY310" s="1947">
        <f>IF(AI310&gt;0,SUM(AI$109:AI310),AY309+0.001)</f>
        <v>12.057999999999968</v>
      </c>
      <c r="AZ310" s="1947">
        <f>IF(AJ310&gt;0,SUM(AJ$109:AJ310),AZ309+0.001)</f>
        <v>10.057999999999968</v>
      </c>
      <c r="BA310" s="1947">
        <f>IF(AK310&gt;0,SUM(AK$109:AK310),BA309+0.001)</f>
        <v>5.0670000000000224</v>
      </c>
      <c r="BB310" s="1947">
        <f>IF(AL310&gt;0,SUM(AL$109:AL310),BB309+0.001)</f>
        <v>4.0670000000000224</v>
      </c>
      <c r="BC310" s="1947">
        <f>IF(AM310&gt;0,SUM(AM$109:AM310),BC309+0.001)</f>
        <v>5.0670000000000224</v>
      </c>
      <c r="BD310" s="1947">
        <f>IF(AN310&gt;0,SUM(AN$109:AN310),BD309+0.001)</f>
        <v>4.0670000000000224</v>
      </c>
      <c r="BE310" s="1947">
        <f>IF(AO310&gt;0,SUM(AO$109:AO310),BE309+0.001)</f>
        <v>4.0640000000000214</v>
      </c>
      <c r="BF310" s="1947">
        <f>IF(AP310&gt;0,SUM(AP$109:AP310),BF309+0.001)</f>
        <v>1.063999999999993</v>
      </c>
      <c r="BG310" s="1947">
        <f>IF(AQ310&gt;0,SUM(AQ$109:AQ310),BG309+0.001)</f>
        <v>4.0940000000000314</v>
      </c>
      <c r="BH310" s="1947">
        <f>IF(AR310&gt;0,SUM(AR$109:AR310),BH309+0.001)</f>
        <v>1.0609999999999933</v>
      </c>
      <c r="BI310" s="1947">
        <f>IF(AS310&gt;0,SUM(AS$109:AS310),BI309+0.001)</f>
        <v>3.063999999999993</v>
      </c>
    </row>
    <row r="311" spans="1:61" ht="23.25" customHeight="1">
      <c r="A311" s="1968" t="str">
        <f>IF(X!DM41=0," ",X!DM41)</f>
        <v xml:space="preserve"> </v>
      </c>
      <c r="B311" s="1972" t="str">
        <f>IF(X!DN41=0," ",X!DN41)</f>
        <v xml:space="preserve"> </v>
      </c>
      <c r="C311" s="1972" t="str">
        <f>IF(X!DO41=0," ",X!DO41)</f>
        <v xml:space="preserve"> </v>
      </c>
      <c r="D311" s="1972" t="str">
        <f>IF(X!DP41=0," ",X!DP41)</f>
        <v xml:space="preserve"> </v>
      </c>
      <c r="E311" s="1227" t="s">
        <v>2123</v>
      </c>
      <c r="F311" s="703"/>
      <c r="G311" s="1934"/>
      <c r="H311" s="716"/>
      <c r="I311" s="716"/>
      <c r="J311" s="716"/>
      <c r="K311" s="716"/>
      <c r="L311" s="716"/>
      <c r="M311" s="716"/>
      <c r="N311" s="187"/>
      <c r="O311" s="187"/>
      <c r="P311" s="187"/>
      <c r="Q311" s="187"/>
      <c r="R311" s="187"/>
      <c r="S311" s="742">
        <f>IF(X!DX41=0,0,X!DX41)</f>
        <v>0</v>
      </c>
      <c r="T311" s="742">
        <f>IF(X!DY41=0,0,X!DY41)</f>
        <v>0</v>
      </c>
      <c r="U311" s="748">
        <v>0</v>
      </c>
      <c r="V311" s="748">
        <f>IF(U311&gt;0,SUM(U$109:U311),0)</f>
        <v>0</v>
      </c>
      <c r="W311" s="748">
        <f>IF(S309&lt;&gt;0,1,0)</f>
        <v>0</v>
      </c>
      <c r="X311" s="750">
        <f>IF(W311&gt;0,SUM(W$109:W311),X310+0.001)</f>
        <v>60.056999999999867</v>
      </c>
      <c r="Y311" s="751">
        <v>0</v>
      </c>
      <c r="Z311" s="751">
        <f>IF(Y311&gt;0,SUM(Y$109:Y311),0)</f>
        <v>0</v>
      </c>
      <c r="AA311" s="751">
        <f>IF(T309&lt;&gt;0,1,0)</f>
        <v>0</v>
      </c>
      <c r="AB311" s="753">
        <f>IF(AA311&gt;0,SUM(AA$109:AA311),AB310+0.001)</f>
        <v>6.0930000000000311</v>
      </c>
      <c r="AU311" s="1947">
        <f>IF(AE311&gt;0,SUM(AE$109:AE311),AU310+0.001)</f>
        <v>8.0619999999999656</v>
      </c>
      <c r="AV311" s="1947">
        <f>IF(AF311&gt;0,SUM(AF$109:AF311),AV310+0.001)</f>
        <v>6.0980000000000327</v>
      </c>
      <c r="AW311" s="1947">
        <f>IF(AG311&gt;0,SUM(AG$109:AG311),AW310+0.001)</f>
        <v>10.097999999999946</v>
      </c>
      <c r="AX311" s="1947">
        <f>IF(AH311&gt;0,SUM(AH$109:AH311),AX310+0.001)</f>
        <v>11.058999999999967</v>
      </c>
      <c r="AY311" s="1947">
        <f>IF(AI311&gt;0,SUM(AI$109:AI311),AY310+0.001)</f>
        <v>12.058999999999967</v>
      </c>
      <c r="AZ311" s="1947">
        <f>IF(AJ311&gt;0,SUM(AJ$109:AJ311),AZ310+0.001)</f>
        <v>10.058999999999967</v>
      </c>
      <c r="BA311" s="1947">
        <f>IF(AK311&gt;0,SUM(AK$109:AK311),BA310+0.001)</f>
        <v>5.0680000000000227</v>
      </c>
      <c r="BB311" s="1947">
        <f>IF(AL311&gt;0,SUM(AL$109:AL311),BB310+0.001)</f>
        <v>4.0680000000000227</v>
      </c>
      <c r="BC311" s="1947">
        <f>IF(AM311&gt;0,SUM(AM$109:AM311),BC310+0.001)</f>
        <v>5.0680000000000227</v>
      </c>
      <c r="BD311" s="1947">
        <f>IF(AN311&gt;0,SUM(AN$109:AN311),BD310+0.001)</f>
        <v>4.0680000000000227</v>
      </c>
      <c r="BE311" s="1947">
        <f>IF(AO311&gt;0,SUM(AO$109:AO311),BE310+0.001)</f>
        <v>4.0650000000000217</v>
      </c>
      <c r="BF311" s="1947">
        <f>IF(AP311&gt;0,SUM(AP$109:AP311),BF310+0.001)</f>
        <v>1.0649999999999928</v>
      </c>
      <c r="BG311" s="1947">
        <f>IF(AQ311&gt;0,SUM(AQ$109:AQ311),BG310+0.001)</f>
        <v>4.0950000000000317</v>
      </c>
      <c r="BH311" s="1947">
        <f>IF(AR311&gt;0,SUM(AR$109:AR311),BH310+0.001)</f>
        <v>1.0619999999999932</v>
      </c>
      <c r="BI311" s="1947">
        <f>IF(AS311&gt;0,SUM(AS$109:AS311),BI310+0.001)</f>
        <v>3.0649999999999928</v>
      </c>
    </row>
    <row r="312" spans="1:61" ht="23.25" customHeight="1">
      <c r="A312" s="1968" t="str">
        <f>IF(X!DM42=0," ",X!DM42)</f>
        <v xml:space="preserve"> </v>
      </c>
      <c r="B312" s="1972" t="str">
        <f>IF(X!DN42=0," ",X!DN42)</f>
        <v xml:space="preserve"> </v>
      </c>
      <c r="C312" s="1972" t="str">
        <f>IF(X!DO42=0," ",X!DO42)</f>
        <v xml:space="preserve"> </v>
      </c>
      <c r="D312" s="1972" t="str">
        <f>IF(X!DP42=0," ",X!DP42)</f>
        <v xml:space="preserve"> </v>
      </c>
      <c r="E312" s="1969" t="str">
        <f>IF(H312=0," ",O312)</f>
        <v xml:space="preserve"> </v>
      </c>
      <c r="F312" s="703"/>
      <c r="G312" s="1934"/>
      <c r="H312" s="716">
        <f>X!DQ42</f>
        <v>0</v>
      </c>
      <c r="I312" s="716">
        <f>X!DR42</f>
        <v>0</v>
      </c>
      <c r="J312" s="716">
        <f>X!DS42</f>
        <v>0</v>
      </c>
      <c r="K312" s="716">
        <f>X!DT42</f>
        <v>0</v>
      </c>
      <c r="L312" s="716">
        <f>X!DU42</f>
        <v>0</v>
      </c>
      <c r="M312" s="716">
        <f>X!DV42</f>
        <v>0</v>
      </c>
      <c r="N312" s="187">
        <f>INT(H312/10)*10</f>
        <v>0</v>
      </c>
      <c r="O312" s="187" t="str">
        <f>IF(N312=0," ",LOOKUP(N312,H$101:H$105,I$101:I$105))</f>
        <v xml:space="preserve"> </v>
      </c>
      <c r="P312" s="187" t="str">
        <f>IF(M312&gt;0,I312&amp;","&amp;J312&amp;","&amp;K312&amp;","&amp;L312&amp;","&amp;M312,IF(L312&gt;0,I312&amp;","&amp;J312&amp;","&amp;K312&amp;","&amp;L312,IF(K312&gt;0,I312&amp;","&amp;J312&amp;","&amp;K312,IF(J312&gt;0,I312&amp;","&amp;J312,IF(I312&gt;0,I312," ")))))</f>
        <v xml:space="preserve"> </v>
      </c>
      <c r="Q312" s="187">
        <f>H312-N312</f>
        <v>0</v>
      </c>
      <c r="R312" s="187" t="str">
        <f>IF(N312=0," ",IF(N312=100,"ข้อที่ "&amp;P312,"ข้อที่ "&amp;Q312))</f>
        <v xml:space="preserve"> </v>
      </c>
      <c r="S312" s="742">
        <f>IF(X!DX42=0,0,X!DX42)</f>
        <v>0</v>
      </c>
      <c r="T312" s="742">
        <f>IF(X!DY42=0,0,X!DY42)</f>
        <v>0</v>
      </c>
      <c r="U312" s="748">
        <f>IF(W312&gt;0,1,0)</f>
        <v>0</v>
      </c>
      <c r="V312" s="748">
        <f>IF(U312&gt;0,SUM(U$109:U312),0)</f>
        <v>0</v>
      </c>
      <c r="W312" s="748">
        <f>IF(S312&lt;&gt;0,1,0)</f>
        <v>0</v>
      </c>
      <c r="X312" s="750">
        <f>IF(W312&gt;0,SUM(W$109:W312),X311+0.001)</f>
        <v>60.057999999999865</v>
      </c>
      <c r="Y312" s="751">
        <f>IF(AA312&gt;0,1,0)</f>
        <v>0</v>
      </c>
      <c r="Z312" s="751">
        <f>IF(Y312&gt;0,SUM(Y$109:Y312),0)</f>
        <v>0</v>
      </c>
      <c r="AA312" s="751">
        <f>IF(T312&lt;&gt;0,1,0)</f>
        <v>0</v>
      </c>
      <c r="AB312" s="753">
        <f>IF(AA312&gt;0,SUM(AA$109:AA312),AB311+0.001)</f>
        <v>6.0940000000000314</v>
      </c>
      <c r="AD312" s="28">
        <f>IF(H312=0,0,B312&amp;B313&amp;B314)</f>
        <v>0</v>
      </c>
      <c r="AE312" s="28">
        <f t="shared" ref="AE312:AS312" si="51">IF($H312=0,0,IF(OR($I312=AE$108,OR($J312=AE$108,OR($K312=AE$108,OR($L312=AE$108,$M312=AE$108)))),1,0))</f>
        <v>0</v>
      </c>
      <c r="AF312" s="28">
        <f t="shared" si="51"/>
        <v>0</v>
      </c>
      <c r="AG312" s="28">
        <f t="shared" si="51"/>
        <v>0</v>
      </c>
      <c r="AH312" s="28">
        <f t="shared" si="51"/>
        <v>0</v>
      </c>
      <c r="AI312" s="28">
        <f t="shared" si="51"/>
        <v>0</v>
      </c>
      <c r="AJ312" s="28">
        <f t="shared" si="51"/>
        <v>0</v>
      </c>
      <c r="AK312" s="28">
        <f t="shared" si="51"/>
        <v>0</v>
      </c>
      <c r="AL312" s="28">
        <f t="shared" si="51"/>
        <v>0</v>
      </c>
      <c r="AM312" s="28">
        <f t="shared" si="51"/>
        <v>0</v>
      </c>
      <c r="AN312" s="28">
        <f t="shared" si="51"/>
        <v>0</v>
      </c>
      <c r="AO312" s="28">
        <f t="shared" si="51"/>
        <v>0</v>
      </c>
      <c r="AP312" s="28">
        <f t="shared" si="51"/>
        <v>0</v>
      </c>
      <c r="AQ312" s="28">
        <f t="shared" si="51"/>
        <v>0</v>
      </c>
      <c r="AR312" s="28">
        <f t="shared" si="51"/>
        <v>0</v>
      </c>
      <c r="AS312" s="28">
        <f t="shared" si="51"/>
        <v>0</v>
      </c>
      <c r="AU312" s="1947">
        <f>IF(AE312&gt;0,SUM(AE$109:AE312),AU311+0.001)</f>
        <v>8.0629999999999651</v>
      </c>
      <c r="AV312" s="1947">
        <f>IF(AF312&gt;0,SUM(AF$109:AF312),AV311+0.001)</f>
        <v>6.0990000000000331</v>
      </c>
      <c r="AW312" s="1947">
        <f>IF(AG312&gt;0,SUM(AG$109:AG312),AW311+0.001)</f>
        <v>10.098999999999945</v>
      </c>
      <c r="AX312" s="1947">
        <f>IF(AH312&gt;0,SUM(AH$109:AH312),AX311+0.001)</f>
        <v>11.059999999999967</v>
      </c>
      <c r="AY312" s="1947">
        <f>IF(AI312&gt;0,SUM(AI$109:AI312),AY311+0.001)</f>
        <v>12.059999999999967</v>
      </c>
      <c r="AZ312" s="1947">
        <f>IF(AJ312&gt;0,SUM(AJ$109:AJ312),AZ311+0.001)</f>
        <v>10.059999999999967</v>
      </c>
      <c r="BA312" s="1947">
        <f>IF(AK312&gt;0,SUM(AK$109:AK312),BA311+0.001)</f>
        <v>5.069000000000023</v>
      </c>
      <c r="BB312" s="1947">
        <f>IF(AL312&gt;0,SUM(AL$109:AL312),BB311+0.001)</f>
        <v>4.069000000000023</v>
      </c>
      <c r="BC312" s="1947">
        <f>IF(AM312&gt;0,SUM(AM$109:AM312),BC311+0.001)</f>
        <v>5.069000000000023</v>
      </c>
      <c r="BD312" s="1947">
        <f>IF(AN312&gt;0,SUM(AN$109:AN312),BD311+0.001)</f>
        <v>4.069000000000023</v>
      </c>
      <c r="BE312" s="1947">
        <f>IF(AO312&gt;0,SUM(AO$109:AO312),BE311+0.001)</f>
        <v>4.066000000000022</v>
      </c>
      <c r="BF312" s="1947">
        <f>IF(AP312&gt;0,SUM(AP$109:AP312),BF311+0.001)</f>
        <v>1.0659999999999927</v>
      </c>
      <c r="BG312" s="1947">
        <f>IF(AQ312&gt;0,SUM(AQ$109:AQ312),BG311+0.001)</f>
        <v>4.0960000000000321</v>
      </c>
      <c r="BH312" s="1947">
        <f>IF(AR312&gt;0,SUM(AR$109:AR312),BH311+0.001)</f>
        <v>1.0629999999999931</v>
      </c>
      <c r="BI312" s="1947">
        <f>IF(AS312&gt;0,SUM(AS$109:AS312),BI311+0.001)</f>
        <v>3.0659999999999927</v>
      </c>
    </row>
    <row r="313" spans="1:61" ht="23.25" customHeight="1">
      <c r="A313" s="1968" t="str">
        <f>IF(X!DM43=0," ",X!DM43)</f>
        <v xml:space="preserve"> </v>
      </c>
      <c r="B313" s="1972" t="str">
        <f>IF(X!DN43=0," ",X!DN43)</f>
        <v xml:space="preserve"> </v>
      </c>
      <c r="C313" s="1972" t="str">
        <f>IF(X!DO43=0," ",X!DO43)</f>
        <v xml:space="preserve"> </v>
      </c>
      <c r="D313" s="1972" t="str">
        <f>IF(X!DP43=0," ",X!DP43)</f>
        <v xml:space="preserve"> </v>
      </c>
      <c r="E313" s="1227" t="str">
        <f>IF(H312=0," ",R312)</f>
        <v xml:space="preserve"> </v>
      </c>
      <c r="F313" s="703"/>
      <c r="G313" s="1934"/>
      <c r="H313" s="716"/>
      <c r="I313" s="716"/>
      <c r="J313" s="716"/>
      <c r="K313" s="716"/>
      <c r="L313" s="716"/>
      <c r="M313" s="716"/>
      <c r="N313" s="187"/>
      <c r="O313" s="187"/>
      <c r="P313" s="187"/>
      <c r="Q313" s="187"/>
      <c r="R313" s="187"/>
      <c r="S313" s="742">
        <f>IF(X!DX43=0,0,X!DX43)</f>
        <v>0</v>
      </c>
      <c r="T313" s="742">
        <f>IF(X!DY43=0,0,X!DY43)</f>
        <v>0</v>
      </c>
      <c r="U313" s="748">
        <v>0</v>
      </c>
      <c r="V313" s="748">
        <f>IF(U313&gt;0,SUM(U$109:U313),0)</f>
        <v>0</v>
      </c>
      <c r="W313" s="748">
        <f>IF(S312&lt;&gt;0,1,0)</f>
        <v>0</v>
      </c>
      <c r="X313" s="750">
        <f>IF(W313&gt;0,SUM(W$109:W313),X312+0.001)</f>
        <v>60.058999999999862</v>
      </c>
      <c r="Y313" s="751">
        <v>0</v>
      </c>
      <c r="Z313" s="751">
        <f>IF(Y313&gt;0,SUM(Y$109:Y313),0)</f>
        <v>0</v>
      </c>
      <c r="AA313" s="751">
        <f>IF(T312&lt;&gt;0,1,0)</f>
        <v>0</v>
      </c>
      <c r="AB313" s="753">
        <f>IF(AA313&gt;0,SUM(AA$109:AA313),AB312+0.001)</f>
        <v>6.0950000000000317</v>
      </c>
      <c r="AU313" s="1947">
        <f>IF(AE313&gt;0,SUM(AE$109:AE313),AU312+0.001)</f>
        <v>8.0639999999999645</v>
      </c>
      <c r="AV313" s="1947">
        <f>IF(AF313&gt;0,SUM(AF$109:AF313),AV312+0.001)</f>
        <v>6.1000000000000334</v>
      </c>
      <c r="AW313" s="1947">
        <f>IF(AG313&gt;0,SUM(AG$109:AG313),AW312+0.001)</f>
        <v>10.099999999999945</v>
      </c>
      <c r="AX313" s="1947">
        <f>IF(AH313&gt;0,SUM(AH$109:AH313),AX312+0.001)</f>
        <v>11.060999999999966</v>
      </c>
      <c r="AY313" s="1947">
        <f>IF(AI313&gt;0,SUM(AI$109:AI313),AY312+0.001)</f>
        <v>12.060999999999966</v>
      </c>
      <c r="AZ313" s="1947">
        <f>IF(AJ313&gt;0,SUM(AJ$109:AJ313),AZ312+0.001)</f>
        <v>10.060999999999966</v>
      </c>
      <c r="BA313" s="1947">
        <f>IF(AK313&gt;0,SUM(AK$109:AK313),BA312+0.001)</f>
        <v>5.0700000000000234</v>
      </c>
      <c r="BB313" s="1947">
        <f>IF(AL313&gt;0,SUM(AL$109:AL313),BB312+0.001)</f>
        <v>4.0700000000000234</v>
      </c>
      <c r="BC313" s="1947">
        <f>IF(AM313&gt;0,SUM(AM$109:AM313),BC312+0.001)</f>
        <v>5.0700000000000234</v>
      </c>
      <c r="BD313" s="1947">
        <f>IF(AN313&gt;0,SUM(AN$109:AN313),BD312+0.001)</f>
        <v>4.0700000000000234</v>
      </c>
      <c r="BE313" s="1947">
        <f>IF(AO313&gt;0,SUM(AO$109:AO313),BE312+0.001)</f>
        <v>4.0670000000000224</v>
      </c>
      <c r="BF313" s="1947">
        <f>IF(AP313&gt;0,SUM(AP$109:AP313),BF312+0.001)</f>
        <v>1.0669999999999926</v>
      </c>
      <c r="BG313" s="1947">
        <f>IF(AQ313&gt;0,SUM(AQ$109:AQ313),BG312+0.001)</f>
        <v>4.0970000000000324</v>
      </c>
      <c r="BH313" s="1947">
        <f>IF(AR313&gt;0,SUM(AR$109:AR313),BH312+0.001)</f>
        <v>1.063999999999993</v>
      </c>
      <c r="BI313" s="1947">
        <f>IF(AS313&gt;0,SUM(AS$109:AS313),BI312+0.001)</f>
        <v>3.0669999999999926</v>
      </c>
    </row>
    <row r="314" spans="1:61" ht="23.25" customHeight="1">
      <c r="A314" s="1968" t="str">
        <f>IF(X!DM44=0," ",X!DM44)</f>
        <v xml:space="preserve"> </v>
      </c>
      <c r="B314" s="1972" t="str">
        <f>IF(X!DN44=0," ",X!DN44)</f>
        <v xml:space="preserve"> </v>
      </c>
      <c r="C314" s="1972" t="str">
        <f>IF(X!DO44=0," ",X!DO44)</f>
        <v xml:space="preserve"> </v>
      </c>
      <c r="D314" s="1972" t="str">
        <f>IF(X!DP44=0," ",X!DP44)</f>
        <v xml:space="preserve"> </v>
      </c>
      <c r="E314" s="1227" t="s">
        <v>2123</v>
      </c>
      <c r="F314" s="703"/>
      <c r="G314" s="1934"/>
      <c r="H314" s="716"/>
      <c r="I314" s="716"/>
      <c r="J314" s="716"/>
      <c r="K314" s="716"/>
      <c r="L314" s="716"/>
      <c r="M314" s="716"/>
      <c r="N314" s="187"/>
      <c r="O314" s="187"/>
      <c r="P314" s="187"/>
      <c r="Q314" s="187"/>
      <c r="R314" s="187"/>
      <c r="S314" s="742">
        <f>IF(X!DX44=0,0,X!DX44)</f>
        <v>0</v>
      </c>
      <c r="T314" s="742">
        <f>IF(X!DY44=0,0,X!DY44)</f>
        <v>0</v>
      </c>
      <c r="U314" s="748">
        <v>0</v>
      </c>
      <c r="V314" s="748">
        <f>IF(U314&gt;0,SUM(U$109:U314),0)</f>
        <v>0</v>
      </c>
      <c r="W314" s="748">
        <f>IF(S312&lt;&gt;0,1,0)</f>
        <v>0</v>
      </c>
      <c r="X314" s="750">
        <f>IF(W314&gt;0,SUM(W$109:W314),X313+0.001)</f>
        <v>60.05999999999986</v>
      </c>
      <c r="Y314" s="751">
        <v>0</v>
      </c>
      <c r="Z314" s="751">
        <f>IF(Y314&gt;0,SUM(Y$109:Y314),0)</f>
        <v>0</v>
      </c>
      <c r="AA314" s="751">
        <f>IF(T312&lt;&gt;0,1,0)</f>
        <v>0</v>
      </c>
      <c r="AB314" s="753">
        <f>IF(AA314&gt;0,SUM(AA$109:AA314),AB313+0.001)</f>
        <v>6.0960000000000321</v>
      </c>
      <c r="AU314" s="1947">
        <f>IF(AE314&gt;0,SUM(AE$109:AE314),AU313+0.001)</f>
        <v>8.064999999999964</v>
      </c>
      <c r="AV314" s="1947">
        <f>IF(AF314&gt;0,SUM(AF$109:AF314),AV313+0.001)</f>
        <v>6.1010000000000337</v>
      </c>
      <c r="AW314" s="1947">
        <f>IF(AG314&gt;0,SUM(AG$109:AG314),AW313+0.001)</f>
        <v>10.100999999999944</v>
      </c>
      <c r="AX314" s="1947">
        <f>IF(AH314&gt;0,SUM(AH$109:AH314),AX313+0.001)</f>
        <v>11.061999999999966</v>
      </c>
      <c r="AY314" s="1947">
        <f>IF(AI314&gt;0,SUM(AI$109:AI314),AY313+0.001)</f>
        <v>12.061999999999966</v>
      </c>
      <c r="AZ314" s="1947">
        <f>IF(AJ314&gt;0,SUM(AJ$109:AJ314),AZ313+0.001)</f>
        <v>10.061999999999966</v>
      </c>
      <c r="BA314" s="1947">
        <f>IF(AK314&gt;0,SUM(AK$109:AK314),BA313+0.001)</f>
        <v>5.0710000000000237</v>
      </c>
      <c r="BB314" s="1947">
        <f>IF(AL314&gt;0,SUM(AL$109:AL314),BB313+0.001)</f>
        <v>4.0710000000000237</v>
      </c>
      <c r="BC314" s="1947">
        <f>IF(AM314&gt;0,SUM(AM$109:AM314),BC313+0.001)</f>
        <v>5.0710000000000237</v>
      </c>
      <c r="BD314" s="1947">
        <f>IF(AN314&gt;0,SUM(AN$109:AN314),BD313+0.001)</f>
        <v>4.0710000000000237</v>
      </c>
      <c r="BE314" s="1947">
        <f>IF(AO314&gt;0,SUM(AO$109:AO314),BE313+0.001)</f>
        <v>4.0680000000000227</v>
      </c>
      <c r="BF314" s="1947">
        <f>IF(AP314&gt;0,SUM(AP$109:AP314),BF313+0.001)</f>
        <v>1.0679999999999925</v>
      </c>
      <c r="BG314" s="1947">
        <f>IF(AQ314&gt;0,SUM(AQ$109:AQ314),BG313+0.001)</f>
        <v>4.0980000000000327</v>
      </c>
      <c r="BH314" s="1947">
        <f>IF(AR314&gt;0,SUM(AR$109:AR314),BH313+0.001)</f>
        <v>1.0649999999999928</v>
      </c>
      <c r="BI314" s="1947">
        <f>IF(AS314&gt;0,SUM(AS$109:AS314),BI313+0.001)</f>
        <v>3.0679999999999925</v>
      </c>
    </row>
    <row r="315" spans="1:61" ht="23.25" customHeight="1">
      <c r="A315" s="1968" t="str">
        <f>IF(X!DM45=0," ",X!DM45)</f>
        <v xml:space="preserve"> </v>
      </c>
      <c r="B315" s="1972" t="str">
        <f>IF(X!DN45=0," ",X!DN45)</f>
        <v xml:space="preserve"> </v>
      </c>
      <c r="C315" s="1972" t="str">
        <f>IF(X!DO45=0," ",X!DO45)</f>
        <v xml:space="preserve"> </v>
      </c>
      <c r="D315" s="1972" t="str">
        <f>IF(X!DP45=0," ",X!DP45)</f>
        <v xml:space="preserve"> </v>
      </c>
      <c r="E315" s="1969" t="str">
        <f>IF(H315=0," ",O315)</f>
        <v xml:space="preserve"> </v>
      </c>
      <c r="F315" s="703"/>
      <c r="G315" s="1934"/>
      <c r="H315" s="716">
        <f>X!DQ45</f>
        <v>0</v>
      </c>
      <c r="I315" s="716">
        <f>X!DR45</f>
        <v>0</v>
      </c>
      <c r="J315" s="716">
        <f>X!DS45</f>
        <v>0</v>
      </c>
      <c r="K315" s="716">
        <f>X!DT45</f>
        <v>0</v>
      </c>
      <c r="L315" s="716">
        <f>X!DU45</f>
        <v>0</v>
      </c>
      <c r="M315" s="716">
        <f>X!DV45</f>
        <v>0</v>
      </c>
      <c r="N315" s="187">
        <f>INT(H315/10)*10</f>
        <v>0</v>
      </c>
      <c r="O315" s="187" t="str">
        <f>IF(N315=0," ",LOOKUP(N315,H$101:H$105,I$101:I$105))</f>
        <v xml:space="preserve"> </v>
      </c>
      <c r="P315" s="187" t="str">
        <f>IF(M315&gt;0,I315&amp;","&amp;J315&amp;","&amp;K315&amp;","&amp;L315&amp;","&amp;M315,IF(L315&gt;0,I315&amp;","&amp;J315&amp;","&amp;K315&amp;","&amp;L315,IF(K315&gt;0,I315&amp;","&amp;J315&amp;","&amp;K315,IF(J315&gt;0,I315&amp;","&amp;J315,IF(I315&gt;0,I315," ")))))</f>
        <v xml:space="preserve"> </v>
      </c>
      <c r="Q315" s="187">
        <f>H315-N315</f>
        <v>0</v>
      </c>
      <c r="R315" s="187" t="str">
        <f>IF(N315=0," ",IF(N315=100,"ข้อที่ "&amp;P315,"ข้อที่ "&amp;Q315))</f>
        <v xml:space="preserve"> </v>
      </c>
      <c r="S315" s="742">
        <f>IF(X!DX45=0,0,X!DX45)</f>
        <v>0</v>
      </c>
      <c r="T315" s="742">
        <f>IF(X!DY45=0,0,X!DY45)</f>
        <v>0</v>
      </c>
      <c r="U315" s="748">
        <f>IF(W315&gt;0,1,0)</f>
        <v>0</v>
      </c>
      <c r="V315" s="748">
        <f>IF(U315&gt;0,SUM(U$109:U315),0)</f>
        <v>0</v>
      </c>
      <c r="W315" s="748">
        <f>IF(S315&lt;&gt;0,1,0)</f>
        <v>0</v>
      </c>
      <c r="X315" s="750">
        <f>IF(W315&gt;0,SUM(W$109:W315),X314+0.001)</f>
        <v>60.060999999999858</v>
      </c>
      <c r="Y315" s="751">
        <f>IF(AA315&gt;0,1,0)</f>
        <v>0</v>
      </c>
      <c r="Z315" s="751">
        <f>IF(Y315&gt;0,SUM(Y$109:Y315),0)</f>
        <v>0</v>
      </c>
      <c r="AA315" s="751">
        <f>IF(T315&lt;&gt;0,1,0)</f>
        <v>0</v>
      </c>
      <c r="AB315" s="753">
        <f>IF(AA315&gt;0,SUM(AA$109:AA315),AB314+0.001)</f>
        <v>6.0970000000000324</v>
      </c>
      <c r="AD315" s="28">
        <f>IF(H315=0,0,B315&amp;B316&amp;B317)</f>
        <v>0</v>
      </c>
      <c r="AE315" s="28">
        <f t="shared" ref="AE315:AS315" si="52">IF($H315=0,0,IF(OR($I315=AE$108,OR($J315=AE$108,OR($K315=AE$108,OR($L315=AE$108,$M315=AE$108)))),1,0))</f>
        <v>0</v>
      </c>
      <c r="AF315" s="28">
        <f t="shared" si="52"/>
        <v>0</v>
      </c>
      <c r="AG315" s="28">
        <f t="shared" si="52"/>
        <v>0</v>
      </c>
      <c r="AH315" s="28">
        <f t="shared" si="52"/>
        <v>0</v>
      </c>
      <c r="AI315" s="28">
        <f t="shared" si="52"/>
        <v>0</v>
      </c>
      <c r="AJ315" s="28">
        <f t="shared" si="52"/>
        <v>0</v>
      </c>
      <c r="AK315" s="28">
        <f t="shared" si="52"/>
        <v>0</v>
      </c>
      <c r="AL315" s="28">
        <f t="shared" si="52"/>
        <v>0</v>
      </c>
      <c r="AM315" s="28">
        <f t="shared" si="52"/>
        <v>0</v>
      </c>
      <c r="AN315" s="28">
        <f t="shared" si="52"/>
        <v>0</v>
      </c>
      <c r="AO315" s="28">
        <f t="shared" si="52"/>
        <v>0</v>
      </c>
      <c r="AP315" s="28">
        <f t="shared" si="52"/>
        <v>0</v>
      </c>
      <c r="AQ315" s="28">
        <f t="shared" si="52"/>
        <v>0</v>
      </c>
      <c r="AR315" s="28">
        <f t="shared" si="52"/>
        <v>0</v>
      </c>
      <c r="AS315" s="28">
        <f t="shared" si="52"/>
        <v>0</v>
      </c>
      <c r="AU315" s="1947">
        <f>IF(AE315&gt;0,SUM(AE$109:AE315),AU314+0.001)</f>
        <v>8.0659999999999634</v>
      </c>
      <c r="AV315" s="1947">
        <f>IF(AF315&gt;0,SUM(AF$109:AF315),AV314+0.001)</f>
        <v>6.1020000000000341</v>
      </c>
      <c r="AW315" s="1947">
        <f>IF(AG315&gt;0,SUM(AG$109:AG315),AW314+0.001)</f>
        <v>10.101999999999943</v>
      </c>
      <c r="AX315" s="1947">
        <f>IF(AH315&gt;0,SUM(AH$109:AH315),AX314+0.001)</f>
        <v>11.062999999999965</v>
      </c>
      <c r="AY315" s="1947">
        <f>IF(AI315&gt;0,SUM(AI$109:AI315),AY314+0.001)</f>
        <v>12.062999999999965</v>
      </c>
      <c r="AZ315" s="1947">
        <f>IF(AJ315&gt;0,SUM(AJ$109:AJ315),AZ314+0.001)</f>
        <v>10.062999999999965</v>
      </c>
      <c r="BA315" s="1947">
        <f>IF(AK315&gt;0,SUM(AK$109:AK315),BA314+0.001)</f>
        <v>5.072000000000024</v>
      </c>
      <c r="BB315" s="1947">
        <f>IF(AL315&gt;0,SUM(AL$109:AL315),BB314+0.001)</f>
        <v>4.072000000000024</v>
      </c>
      <c r="BC315" s="1947">
        <f>IF(AM315&gt;0,SUM(AM$109:AM315),BC314+0.001)</f>
        <v>5.072000000000024</v>
      </c>
      <c r="BD315" s="1947">
        <f>IF(AN315&gt;0,SUM(AN$109:AN315),BD314+0.001)</f>
        <v>4.072000000000024</v>
      </c>
      <c r="BE315" s="1947">
        <f>IF(AO315&gt;0,SUM(AO$109:AO315),BE314+0.001)</f>
        <v>4.069000000000023</v>
      </c>
      <c r="BF315" s="1947">
        <f>IF(AP315&gt;0,SUM(AP$109:AP315),BF314+0.001)</f>
        <v>1.0689999999999924</v>
      </c>
      <c r="BG315" s="1947">
        <f>IF(AQ315&gt;0,SUM(AQ$109:AQ315),BG314+0.001)</f>
        <v>4.0990000000000331</v>
      </c>
      <c r="BH315" s="1947">
        <f>IF(AR315&gt;0,SUM(AR$109:AR315),BH314+0.001)</f>
        <v>1.0659999999999927</v>
      </c>
      <c r="BI315" s="1947">
        <f>IF(AS315&gt;0,SUM(AS$109:AS315),BI314+0.001)</f>
        <v>3.0689999999999924</v>
      </c>
    </row>
    <row r="316" spans="1:61" ht="23.25" customHeight="1">
      <c r="A316" s="1968" t="str">
        <f>IF(X!DM46=0," ",X!DM46)</f>
        <v xml:space="preserve"> </v>
      </c>
      <c r="B316" s="1972" t="str">
        <f>IF(X!DN46=0," ",X!DN46)</f>
        <v xml:space="preserve"> </v>
      </c>
      <c r="C316" s="1972" t="str">
        <f>IF(X!DO46=0," ",X!DO46)</f>
        <v xml:space="preserve"> </v>
      </c>
      <c r="D316" s="1972" t="str">
        <f>IF(X!DP46=0," ",X!DP46)</f>
        <v xml:space="preserve"> </v>
      </c>
      <c r="E316" s="1227" t="str">
        <f>IF(H315=0," ",R315)</f>
        <v xml:space="preserve"> </v>
      </c>
      <c r="F316" s="703"/>
      <c r="G316" s="1934"/>
      <c r="H316" s="716"/>
      <c r="I316" s="716"/>
      <c r="J316" s="716"/>
      <c r="K316" s="716"/>
      <c r="L316" s="716"/>
      <c r="M316" s="716"/>
      <c r="N316" s="187"/>
      <c r="O316" s="187"/>
      <c r="P316" s="187"/>
      <c r="Q316" s="187"/>
      <c r="R316" s="187"/>
      <c r="S316" s="742">
        <f>IF(X!DX46=0,0,X!DX46)</f>
        <v>0</v>
      </c>
      <c r="T316" s="742">
        <f>IF(X!DY46=0,0,X!DY46)</f>
        <v>0</v>
      </c>
      <c r="U316" s="748">
        <v>0</v>
      </c>
      <c r="V316" s="748">
        <f>IF(U316&gt;0,SUM(U$109:U316),0)</f>
        <v>0</v>
      </c>
      <c r="W316" s="748">
        <f>IF(S315&lt;&gt;0,1,0)</f>
        <v>0</v>
      </c>
      <c r="X316" s="750">
        <f>IF(W316&gt;0,SUM(W$109:W316),X315+0.001)</f>
        <v>60.061999999999856</v>
      </c>
      <c r="Y316" s="751">
        <v>0</v>
      </c>
      <c r="Z316" s="751">
        <f>IF(Y316&gt;0,SUM(Y$109:Y316),0)</f>
        <v>0</v>
      </c>
      <c r="AA316" s="751">
        <f>IF(T315&lt;&gt;0,1,0)</f>
        <v>0</v>
      </c>
      <c r="AB316" s="753">
        <f>IF(AA316&gt;0,SUM(AA$109:AA316),AB315+0.001)</f>
        <v>6.0980000000000327</v>
      </c>
      <c r="AU316" s="1947">
        <f>IF(AE316&gt;0,SUM(AE$109:AE316),AU315+0.001)</f>
        <v>8.0669999999999629</v>
      </c>
      <c r="AV316" s="1947">
        <f>IF(AF316&gt;0,SUM(AF$109:AF316),AV315+0.001)</f>
        <v>6.1030000000000344</v>
      </c>
      <c r="AW316" s="1947">
        <f>IF(AG316&gt;0,SUM(AG$109:AG316),AW315+0.001)</f>
        <v>10.102999999999943</v>
      </c>
      <c r="AX316" s="1947">
        <f>IF(AH316&gt;0,SUM(AH$109:AH316),AX315+0.001)</f>
        <v>11.063999999999965</v>
      </c>
      <c r="AY316" s="1947">
        <f>IF(AI316&gt;0,SUM(AI$109:AI316),AY315+0.001)</f>
        <v>12.063999999999965</v>
      </c>
      <c r="AZ316" s="1947">
        <f>IF(AJ316&gt;0,SUM(AJ$109:AJ316),AZ315+0.001)</f>
        <v>10.063999999999965</v>
      </c>
      <c r="BA316" s="1947">
        <f>IF(AK316&gt;0,SUM(AK$109:AK316),BA315+0.001)</f>
        <v>5.0730000000000244</v>
      </c>
      <c r="BB316" s="1947">
        <f>IF(AL316&gt;0,SUM(AL$109:AL316),BB315+0.001)</f>
        <v>4.0730000000000244</v>
      </c>
      <c r="BC316" s="1947">
        <f>IF(AM316&gt;0,SUM(AM$109:AM316),BC315+0.001)</f>
        <v>5.0730000000000244</v>
      </c>
      <c r="BD316" s="1947">
        <f>IF(AN316&gt;0,SUM(AN$109:AN316),BD315+0.001)</f>
        <v>4.0730000000000244</v>
      </c>
      <c r="BE316" s="1947">
        <f>IF(AO316&gt;0,SUM(AO$109:AO316),BE315+0.001)</f>
        <v>4.0700000000000234</v>
      </c>
      <c r="BF316" s="1947">
        <f>IF(AP316&gt;0,SUM(AP$109:AP316),BF315+0.001)</f>
        <v>1.0699999999999923</v>
      </c>
      <c r="BG316" s="1947">
        <f>IF(AQ316&gt;0,SUM(AQ$109:AQ316),BG315+0.001)</f>
        <v>4.1000000000000334</v>
      </c>
      <c r="BH316" s="1947">
        <f>IF(AR316&gt;0,SUM(AR$109:AR316),BH315+0.001)</f>
        <v>1.0669999999999926</v>
      </c>
      <c r="BI316" s="1947">
        <f>IF(AS316&gt;0,SUM(AS$109:AS316),BI315+0.001)</f>
        <v>3.0699999999999923</v>
      </c>
    </row>
    <row r="317" spans="1:61" ht="23.25" customHeight="1">
      <c r="A317" s="1968" t="str">
        <f>IF(X!DM47=0," ",X!DM47)</f>
        <v xml:space="preserve"> </v>
      </c>
      <c r="B317" s="1972" t="str">
        <f>IF(X!DN47=0," ",X!DN47)</f>
        <v xml:space="preserve"> </v>
      </c>
      <c r="C317" s="1972" t="str">
        <f>IF(X!DO47=0," ",X!DO47)</f>
        <v xml:space="preserve"> </v>
      </c>
      <c r="D317" s="1972" t="str">
        <f>IF(X!DP47=0," ",X!DP47)</f>
        <v xml:space="preserve"> </v>
      </c>
      <c r="E317" s="1227" t="s">
        <v>2123</v>
      </c>
      <c r="F317" s="703"/>
      <c r="G317" s="1934"/>
      <c r="H317" s="716"/>
      <c r="I317" s="716"/>
      <c r="J317" s="716"/>
      <c r="K317" s="716"/>
      <c r="L317" s="716"/>
      <c r="M317" s="716"/>
      <c r="N317" s="187"/>
      <c r="O317" s="187"/>
      <c r="P317" s="187"/>
      <c r="Q317" s="187"/>
      <c r="R317" s="187"/>
      <c r="S317" s="742">
        <f>IF(X!DX47=0,0,X!DX47)</f>
        <v>0</v>
      </c>
      <c r="T317" s="742">
        <f>IF(X!DY47=0,0,X!DY47)</f>
        <v>0</v>
      </c>
      <c r="U317" s="748">
        <v>0</v>
      </c>
      <c r="V317" s="748">
        <f>IF(U317&gt;0,SUM(U$109:U317),0)</f>
        <v>0</v>
      </c>
      <c r="W317" s="748">
        <f>IF(S315&lt;&gt;0,1,0)</f>
        <v>0</v>
      </c>
      <c r="X317" s="750">
        <f>IF(W317&gt;0,SUM(W$109:W317),X316+0.001)</f>
        <v>60.062999999999853</v>
      </c>
      <c r="Y317" s="751">
        <v>0</v>
      </c>
      <c r="Z317" s="751">
        <f>IF(Y317&gt;0,SUM(Y$109:Y317),0)</f>
        <v>0</v>
      </c>
      <c r="AA317" s="751">
        <f>IF(T315&lt;&gt;0,1,0)</f>
        <v>0</v>
      </c>
      <c r="AB317" s="753">
        <f>IF(AA317&gt;0,SUM(AA$109:AA317),AB316+0.001)</f>
        <v>6.0990000000000331</v>
      </c>
      <c r="AU317" s="1947">
        <f>IF(AE317&gt;0,SUM(AE$109:AE317),AU316+0.001)</f>
        <v>8.0679999999999623</v>
      </c>
      <c r="AV317" s="1947">
        <f>IF(AF317&gt;0,SUM(AF$109:AF317),AV316+0.001)</f>
        <v>6.1040000000000347</v>
      </c>
      <c r="AW317" s="1947">
        <f>IF(AG317&gt;0,SUM(AG$109:AG317),AW316+0.001)</f>
        <v>10.103999999999942</v>
      </c>
      <c r="AX317" s="1947">
        <f>IF(AH317&gt;0,SUM(AH$109:AH317),AX316+0.001)</f>
        <v>11.064999999999964</v>
      </c>
      <c r="AY317" s="1947">
        <f>IF(AI317&gt;0,SUM(AI$109:AI317),AY316+0.001)</f>
        <v>12.064999999999964</v>
      </c>
      <c r="AZ317" s="1947">
        <f>IF(AJ317&gt;0,SUM(AJ$109:AJ317),AZ316+0.001)</f>
        <v>10.064999999999964</v>
      </c>
      <c r="BA317" s="1947">
        <f>IF(AK317&gt;0,SUM(AK$109:AK317),BA316+0.001)</f>
        <v>5.0740000000000247</v>
      </c>
      <c r="BB317" s="1947">
        <f>IF(AL317&gt;0,SUM(AL$109:AL317),BB316+0.001)</f>
        <v>4.0740000000000247</v>
      </c>
      <c r="BC317" s="1947">
        <f>IF(AM317&gt;0,SUM(AM$109:AM317),BC316+0.001)</f>
        <v>5.0740000000000247</v>
      </c>
      <c r="BD317" s="1947">
        <f>IF(AN317&gt;0,SUM(AN$109:AN317),BD316+0.001)</f>
        <v>4.0740000000000247</v>
      </c>
      <c r="BE317" s="1947">
        <f>IF(AO317&gt;0,SUM(AO$109:AO317),BE316+0.001)</f>
        <v>4.0710000000000237</v>
      </c>
      <c r="BF317" s="1947">
        <f>IF(AP317&gt;0,SUM(AP$109:AP317),BF316+0.001)</f>
        <v>1.0709999999999922</v>
      </c>
      <c r="BG317" s="1947">
        <f>IF(AQ317&gt;0,SUM(AQ$109:AQ317),BG316+0.001)</f>
        <v>4.1010000000000337</v>
      </c>
      <c r="BH317" s="1947">
        <f>IF(AR317&gt;0,SUM(AR$109:AR317),BH316+0.001)</f>
        <v>1.0679999999999925</v>
      </c>
      <c r="BI317" s="1947">
        <f>IF(AS317&gt;0,SUM(AS$109:AS317),BI316+0.001)</f>
        <v>3.0709999999999922</v>
      </c>
    </row>
    <row r="318" spans="1:61" ht="23.25" customHeight="1">
      <c r="A318" s="1968" t="str">
        <f>IF(X!DM48=0," ",X!DM48)</f>
        <v xml:space="preserve"> </v>
      </c>
      <c r="B318" s="1972" t="str">
        <f>IF(X!DN48=0," ",X!DN48)</f>
        <v xml:space="preserve"> </v>
      </c>
      <c r="C318" s="1972" t="str">
        <f>IF(X!DO48=0," ",X!DO48)</f>
        <v xml:space="preserve"> </v>
      </c>
      <c r="D318" s="1972" t="str">
        <f>IF(X!DP48=0," ",X!DP48)</f>
        <v xml:space="preserve"> </v>
      </c>
      <c r="E318" s="1969" t="str">
        <f>IF(H318=0," ",O318)</f>
        <v xml:space="preserve"> </v>
      </c>
      <c r="F318" s="703"/>
      <c r="G318" s="1934"/>
      <c r="H318" s="716">
        <f>X!DQ48</f>
        <v>0</v>
      </c>
      <c r="I318" s="716">
        <f>X!DR48</f>
        <v>0</v>
      </c>
      <c r="J318" s="716">
        <f>X!DS48</f>
        <v>0</v>
      </c>
      <c r="K318" s="716">
        <f>X!DT48</f>
        <v>0</v>
      </c>
      <c r="L318" s="716">
        <f>X!DU48</f>
        <v>0</v>
      </c>
      <c r="M318" s="716">
        <f>X!DV48</f>
        <v>0</v>
      </c>
      <c r="N318" s="187">
        <f>INT(H318/10)*10</f>
        <v>0</v>
      </c>
      <c r="O318" s="187" t="str">
        <f>IF(N318=0," ",LOOKUP(N318,H$101:H$105,I$101:I$105))</f>
        <v xml:space="preserve"> </v>
      </c>
      <c r="P318" s="187" t="str">
        <f>IF(M318&gt;0,I318&amp;","&amp;J318&amp;","&amp;K318&amp;","&amp;L318&amp;","&amp;M318,IF(L318&gt;0,I318&amp;","&amp;J318&amp;","&amp;K318&amp;","&amp;L318,IF(K318&gt;0,I318&amp;","&amp;J318&amp;","&amp;K318,IF(J318&gt;0,I318&amp;","&amp;J318,IF(I318&gt;0,I318," ")))))</f>
        <v xml:space="preserve"> </v>
      </c>
      <c r="Q318" s="187">
        <f>H318-N318</f>
        <v>0</v>
      </c>
      <c r="R318" s="187" t="str">
        <f>IF(N318=0," ",IF(N318=100,"ข้อที่ "&amp;P318,"ข้อที่ "&amp;Q318))</f>
        <v xml:space="preserve"> </v>
      </c>
      <c r="S318" s="742">
        <f>IF(X!DX48=0,0,X!DX48)</f>
        <v>0</v>
      </c>
      <c r="T318" s="742">
        <f>IF(X!DY48=0,0,X!DY48)</f>
        <v>0</v>
      </c>
      <c r="U318" s="748">
        <f>IF(W318&gt;0,1,0)</f>
        <v>0</v>
      </c>
      <c r="V318" s="748">
        <f>IF(U318&gt;0,SUM(U$109:U318),0)</f>
        <v>0</v>
      </c>
      <c r="W318" s="748">
        <f>IF(S318&lt;&gt;0,1,0)</f>
        <v>0</v>
      </c>
      <c r="X318" s="750">
        <f>IF(W318&gt;0,SUM(W$109:W318),X317+0.001)</f>
        <v>60.063999999999851</v>
      </c>
      <c r="Y318" s="751">
        <f>IF(AA318&gt;0,1,0)</f>
        <v>0</v>
      </c>
      <c r="Z318" s="751">
        <f>IF(Y318&gt;0,SUM(Y$109:Y318),0)</f>
        <v>0</v>
      </c>
      <c r="AA318" s="751">
        <f>IF(T318&lt;&gt;0,1,0)</f>
        <v>0</v>
      </c>
      <c r="AB318" s="753">
        <f>IF(AA318&gt;0,SUM(AA$109:AA318),AB317+0.001)</f>
        <v>6.1000000000000334</v>
      </c>
      <c r="AD318" s="28">
        <f>IF(H318=0,0,B318&amp;B319&amp;B320)</f>
        <v>0</v>
      </c>
      <c r="AE318" s="28">
        <f t="shared" ref="AE318:AS318" si="53">IF($H318=0,0,IF(OR($I318=AE$108,OR($J318=AE$108,OR($K318=AE$108,OR($L318=AE$108,$M318=AE$108)))),1,0))</f>
        <v>0</v>
      </c>
      <c r="AF318" s="28">
        <f t="shared" si="53"/>
        <v>0</v>
      </c>
      <c r="AG318" s="28">
        <f t="shared" si="53"/>
        <v>0</v>
      </c>
      <c r="AH318" s="28">
        <f t="shared" si="53"/>
        <v>0</v>
      </c>
      <c r="AI318" s="28">
        <f t="shared" si="53"/>
        <v>0</v>
      </c>
      <c r="AJ318" s="28">
        <f t="shared" si="53"/>
        <v>0</v>
      </c>
      <c r="AK318" s="28">
        <f t="shared" si="53"/>
        <v>0</v>
      </c>
      <c r="AL318" s="28">
        <f t="shared" si="53"/>
        <v>0</v>
      </c>
      <c r="AM318" s="28">
        <f t="shared" si="53"/>
        <v>0</v>
      </c>
      <c r="AN318" s="28">
        <f t="shared" si="53"/>
        <v>0</v>
      </c>
      <c r="AO318" s="28">
        <f t="shared" si="53"/>
        <v>0</v>
      </c>
      <c r="AP318" s="28">
        <f t="shared" si="53"/>
        <v>0</v>
      </c>
      <c r="AQ318" s="28">
        <f t="shared" si="53"/>
        <v>0</v>
      </c>
      <c r="AR318" s="28">
        <f t="shared" si="53"/>
        <v>0</v>
      </c>
      <c r="AS318" s="28">
        <f t="shared" si="53"/>
        <v>0</v>
      </c>
      <c r="AU318" s="1947">
        <f>IF(AE318&gt;0,SUM(AE$109:AE318),AU317+0.001)</f>
        <v>8.0689999999999618</v>
      </c>
      <c r="AV318" s="1947">
        <f>IF(AF318&gt;0,SUM(AF$109:AF318),AV317+0.001)</f>
        <v>6.1050000000000351</v>
      </c>
      <c r="AW318" s="1947">
        <f>IF(AG318&gt;0,SUM(AG$109:AG318),AW317+0.001)</f>
        <v>10.104999999999942</v>
      </c>
      <c r="AX318" s="1947">
        <f>IF(AH318&gt;0,SUM(AH$109:AH318),AX317+0.001)</f>
        <v>11.065999999999963</v>
      </c>
      <c r="AY318" s="1947">
        <f>IF(AI318&gt;0,SUM(AI$109:AI318),AY317+0.001)</f>
        <v>12.065999999999963</v>
      </c>
      <c r="AZ318" s="1947">
        <f>IF(AJ318&gt;0,SUM(AJ$109:AJ318),AZ317+0.001)</f>
        <v>10.065999999999963</v>
      </c>
      <c r="BA318" s="1947">
        <f>IF(AK318&gt;0,SUM(AK$109:AK318),BA317+0.001)</f>
        <v>5.075000000000025</v>
      </c>
      <c r="BB318" s="1947">
        <f>IF(AL318&gt;0,SUM(AL$109:AL318),BB317+0.001)</f>
        <v>4.075000000000025</v>
      </c>
      <c r="BC318" s="1947">
        <f>IF(AM318&gt;0,SUM(AM$109:AM318),BC317+0.001)</f>
        <v>5.075000000000025</v>
      </c>
      <c r="BD318" s="1947">
        <f>IF(AN318&gt;0,SUM(AN$109:AN318),BD317+0.001)</f>
        <v>4.075000000000025</v>
      </c>
      <c r="BE318" s="1947">
        <f>IF(AO318&gt;0,SUM(AO$109:AO318),BE317+0.001)</f>
        <v>4.072000000000024</v>
      </c>
      <c r="BF318" s="1947">
        <f>IF(AP318&gt;0,SUM(AP$109:AP318),BF317+0.001)</f>
        <v>1.0719999999999921</v>
      </c>
      <c r="BG318" s="1947">
        <f>IF(AQ318&gt;0,SUM(AQ$109:AQ318),BG317+0.001)</f>
        <v>4.1020000000000341</v>
      </c>
      <c r="BH318" s="1947">
        <f>IF(AR318&gt;0,SUM(AR$109:AR318),BH317+0.001)</f>
        <v>1.0689999999999924</v>
      </c>
      <c r="BI318" s="1947">
        <f>IF(AS318&gt;0,SUM(AS$109:AS318),BI317+0.001)</f>
        <v>3.0719999999999921</v>
      </c>
    </row>
    <row r="319" spans="1:61" ht="23.25" customHeight="1">
      <c r="A319" s="1968" t="str">
        <f>IF(X!DM49=0," ",X!DM49)</f>
        <v xml:space="preserve"> </v>
      </c>
      <c r="B319" s="1972" t="str">
        <f>IF(X!DN49=0," ",X!DN49)</f>
        <v xml:space="preserve"> </v>
      </c>
      <c r="C319" s="1972" t="str">
        <f>IF(X!DO49=0," ",X!DO49)</f>
        <v xml:space="preserve"> </v>
      </c>
      <c r="D319" s="1972" t="str">
        <f>IF(X!DP49=0," ",X!DP49)</f>
        <v xml:space="preserve"> </v>
      </c>
      <c r="E319" s="1227" t="str">
        <f>IF(H318=0," ",R318)</f>
        <v xml:space="preserve"> </v>
      </c>
      <c r="F319" s="703"/>
      <c r="G319" s="1934"/>
      <c r="H319" s="716"/>
      <c r="I319" s="716"/>
      <c r="J319" s="716"/>
      <c r="K319" s="716"/>
      <c r="L319" s="716"/>
      <c r="M319" s="716"/>
      <c r="N319" s="187"/>
      <c r="O319" s="187"/>
      <c r="P319" s="187"/>
      <c r="Q319" s="187"/>
      <c r="R319" s="187"/>
      <c r="S319" s="742">
        <f>IF(X!DX49=0,0,X!DX49)</f>
        <v>0</v>
      </c>
      <c r="T319" s="742">
        <f>IF(X!DY49=0,0,X!DY49)</f>
        <v>0</v>
      </c>
      <c r="U319" s="748">
        <v>0</v>
      </c>
      <c r="V319" s="748">
        <f>IF(U319&gt;0,SUM(U$109:U319),0)</f>
        <v>0</v>
      </c>
      <c r="W319" s="748">
        <f>IF(S318&lt;&gt;0,1,0)</f>
        <v>0</v>
      </c>
      <c r="X319" s="750">
        <f>IF(W319&gt;0,SUM(W$109:W319),X318+0.001)</f>
        <v>60.064999999999849</v>
      </c>
      <c r="Y319" s="751">
        <v>0</v>
      </c>
      <c r="Z319" s="751">
        <f>IF(Y319&gt;0,SUM(Y$109:Y319),0)</f>
        <v>0</v>
      </c>
      <c r="AA319" s="751">
        <f>IF(T318&lt;&gt;0,1,0)</f>
        <v>0</v>
      </c>
      <c r="AB319" s="753">
        <f>IF(AA319&gt;0,SUM(AA$109:AA319),AB318+0.001)</f>
        <v>6.1010000000000337</v>
      </c>
      <c r="AU319" s="1947">
        <f>IF(AE319&gt;0,SUM(AE$109:AE319),AU318+0.001)</f>
        <v>8.0699999999999612</v>
      </c>
      <c r="AV319" s="1947">
        <f>IF(AF319&gt;0,SUM(AF$109:AF319),AV318+0.001)</f>
        <v>6.1060000000000354</v>
      </c>
      <c r="AW319" s="1947">
        <f>IF(AG319&gt;0,SUM(AG$109:AG319),AW318+0.001)</f>
        <v>10.105999999999941</v>
      </c>
      <c r="AX319" s="1947">
        <f>IF(AH319&gt;0,SUM(AH$109:AH319),AX318+0.001)</f>
        <v>11.066999999999963</v>
      </c>
      <c r="AY319" s="1947">
        <f>IF(AI319&gt;0,SUM(AI$109:AI319),AY318+0.001)</f>
        <v>12.066999999999963</v>
      </c>
      <c r="AZ319" s="1947">
        <f>IF(AJ319&gt;0,SUM(AJ$109:AJ319),AZ318+0.001)</f>
        <v>10.066999999999963</v>
      </c>
      <c r="BA319" s="1947">
        <f>IF(AK319&gt;0,SUM(AK$109:AK319),BA318+0.001)</f>
        <v>5.0760000000000254</v>
      </c>
      <c r="BB319" s="1947">
        <f>IF(AL319&gt;0,SUM(AL$109:AL319),BB318+0.001)</f>
        <v>4.0760000000000254</v>
      </c>
      <c r="BC319" s="1947">
        <f>IF(AM319&gt;0,SUM(AM$109:AM319),BC318+0.001)</f>
        <v>5.0760000000000254</v>
      </c>
      <c r="BD319" s="1947">
        <f>IF(AN319&gt;0,SUM(AN$109:AN319),BD318+0.001)</f>
        <v>4.0760000000000254</v>
      </c>
      <c r="BE319" s="1947">
        <f>IF(AO319&gt;0,SUM(AO$109:AO319),BE318+0.001)</f>
        <v>4.0730000000000244</v>
      </c>
      <c r="BF319" s="1947">
        <f>IF(AP319&gt;0,SUM(AP$109:AP319),BF318+0.001)</f>
        <v>1.072999999999992</v>
      </c>
      <c r="BG319" s="1947">
        <f>IF(AQ319&gt;0,SUM(AQ$109:AQ319),BG318+0.001)</f>
        <v>4.1030000000000344</v>
      </c>
      <c r="BH319" s="1947">
        <f>IF(AR319&gt;0,SUM(AR$109:AR319),BH318+0.001)</f>
        <v>1.0699999999999923</v>
      </c>
      <c r="BI319" s="1947">
        <f>IF(AS319&gt;0,SUM(AS$109:AS319),BI318+0.001)</f>
        <v>3.072999999999992</v>
      </c>
    </row>
    <row r="320" spans="1:61" ht="23.25" customHeight="1">
      <c r="A320" s="1968" t="str">
        <f>IF(X!DM50=0," ",X!DM50)</f>
        <v xml:space="preserve"> </v>
      </c>
      <c r="B320" s="1972" t="str">
        <f>IF(X!DN50=0," ",X!DN50)</f>
        <v xml:space="preserve"> </v>
      </c>
      <c r="C320" s="1972" t="str">
        <f>IF(X!DO50=0," ",X!DO50)</f>
        <v xml:space="preserve"> </v>
      </c>
      <c r="D320" s="1972" t="str">
        <f>IF(X!DP50=0," ",X!DP50)</f>
        <v xml:space="preserve"> </v>
      </c>
      <c r="E320" s="1227" t="s">
        <v>2123</v>
      </c>
      <c r="F320" s="703"/>
      <c r="G320" s="1934"/>
      <c r="H320" s="716"/>
      <c r="I320" s="716"/>
      <c r="J320" s="716"/>
      <c r="K320" s="716"/>
      <c r="L320" s="716"/>
      <c r="M320" s="716"/>
      <c r="N320" s="187"/>
      <c r="O320" s="187"/>
      <c r="P320" s="187"/>
      <c r="Q320" s="187"/>
      <c r="R320" s="187"/>
      <c r="S320" s="742">
        <f>IF(X!DX50=0,0,X!DX50)</f>
        <v>0</v>
      </c>
      <c r="T320" s="742">
        <f>IF(X!DY50=0,0,X!DY50)</f>
        <v>0</v>
      </c>
      <c r="U320" s="748">
        <v>0</v>
      </c>
      <c r="V320" s="748">
        <f>IF(U320&gt;0,SUM(U$109:U320),0)</f>
        <v>0</v>
      </c>
      <c r="W320" s="748">
        <f>IF(S318&lt;&gt;0,1,0)</f>
        <v>0</v>
      </c>
      <c r="X320" s="750">
        <f>IF(W320&gt;0,SUM(W$109:W320),X319+0.001)</f>
        <v>60.065999999999846</v>
      </c>
      <c r="Y320" s="751">
        <v>0</v>
      </c>
      <c r="Z320" s="751">
        <f>IF(Y320&gt;0,SUM(Y$109:Y320),0)</f>
        <v>0</v>
      </c>
      <c r="AA320" s="751">
        <f>IF(T318&lt;&gt;0,1,0)</f>
        <v>0</v>
      </c>
      <c r="AB320" s="753">
        <f>IF(AA320&gt;0,SUM(AA$109:AA320),AB319+0.001)</f>
        <v>6.1020000000000341</v>
      </c>
      <c r="AU320" s="1947">
        <f>IF(AE320&gt;0,SUM(AE$109:AE320),AU319+0.001)</f>
        <v>8.0709999999999607</v>
      </c>
      <c r="AV320" s="1947">
        <f>IF(AF320&gt;0,SUM(AF$109:AF320),AV319+0.001)</f>
        <v>6.1070000000000357</v>
      </c>
      <c r="AW320" s="1947">
        <f>IF(AG320&gt;0,SUM(AG$109:AG320),AW319+0.001)</f>
        <v>10.106999999999941</v>
      </c>
      <c r="AX320" s="1947">
        <f>IF(AH320&gt;0,SUM(AH$109:AH320),AX319+0.001)</f>
        <v>11.067999999999962</v>
      </c>
      <c r="AY320" s="1947">
        <f>IF(AI320&gt;0,SUM(AI$109:AI320),AY319+0.001)</f>
        <v>12.067999999999962</v>
      </c>
      <c r="AZ320" s="1947">
        <f>IF(AJ320&gt;0,SUM(AJ$109:AJ320),AZ319+0.001)</f>
        <v>10.067999999999962</v>
      </c>
      <c r="BA320" s="1947">
        <f>IF(AK320&gt;0,SUM(AK$109:AK320),BA319+0.001)</f>
        <v>5.0770000000000257</v>
      </c>
      <c r="BB320" s="1947">
        <f>IF(AL320&gt;0,SUM(AL$109:AL320),BB319+0.001)</f>
        <v>4.0770000000000257</v>
      </c>
      <c r="BC320" s="1947">
        <f>IF(AM320&gt;0,SUM(AM$109:AM320),BC319+0.001)</f>
        <v>5.0770000000000257</v>
      </c>
      <c r="BD320" s="1947">
        <f>IF(AN320&gt;0,SUM(AN$109:AN320),BD319+0.001)</f>
        <v>4.0770000000000257</v>
      </c>
      <c r="BE320" s="1947">
        <f>IF(AO320&gt;0,SUM(AO$109:AO320),BE319+0.001)</f>
        <v>4.0740000000000247</v>
      </c>
      <c r="BF320" s="1947">
        <f>IF(AP320&gt;0,SUM(AP$109:AP320),BF319+0.001)</f>
        <v>1.0739999999999919</v>
      </c>
      <c r="BG320" s="1947">
        <f>IF(AQ320&gt;0,SUM(AQ$109:AQ320),BG319+0.001)</f>
        <v>4.1040000000000347</v>
      </c>
      <c r="BH320" s="1947">
        <f>IF(AR320&gt;0,SUM(AR$109:AR320),BH319+0.001)</f>
        <v>1.0709999999999922</v>
      </c>
      <c r="BI320" s="1947">
        <f>IF(AS320&gt;0,SUM(AS$109:AS320),BI319+0.001)</f>
        <v>3.0739999999999919</v>
      </c>
    </row>
    <row r="321" spans="1:61" ht="23.25" customHeight="1">
      <c r="A321" s="1968" t="str">
        <f>IF(X!DM51=0," ",X!DM51)</f>
        <v xml:space="preserve"> </v>
      </c>
      <c r="B321" s="1972" t="str">
        <f>IF(X!DN51=0," ",X!DN51)</f>
        <v xml:space="preserve"> </v>
      </c>
      <c r="C321" s="1972" t="str">
        <f>IF(X!DO51=0," ",X!DO51)</f>
        <v xml:space="preserve"> </v>
      </c>
      <c r="D321" s="1972" t="str">
        <f>IF(X!DP51=0," ",X!DP51)</f>
        <v xml:space="preserve"> </v>
      </c>
      <c r="E321" s="1969" t="str">
        <f>IF(H321=0," ",O321)</f>
        <v xml:space="preserve"> </v>
      </c>
      <c r="F321" s="703"/>
      <c r="G321" s="1934"/>
      <c r="H321" s="716">
        <f>X!DQ51</f>
        <v>0</v>
      </c>
      <c r="I321" s="716">
        <f>X!DR51</f>
        <v>0</v>
      </c>
      <c r="J321" s="716">
        <f>X!DS51</f>
        <v>0</v>
      </c>
      <c r="K321" s="716">
        <f>X!DT51</f>
        <v>0</v>
      </c>
      <c r="L321" s="716">
        <f>X!DU51</f>
        <v>0</v>
      </c>
      <c r="M321" s="716">
        <f>X!DV51</f>
        <v>0</v>
      </c>
      <c r="N321" s="187">
        <f>INT(H321/10)*10</f>
        <v>0</v>
      </c>
      <c r="O321" s="187" t="str">
        <f>IF(N321=0," ",LOOKUP(N321,H$101:H$105,I$101:I$105))</f>
        <v xml:space="preserve"> </v>
      </c>
      <c r="P321" s="187" t="str">
        <f>IF(M321&gt;0,I321&amp;","&amp;J321&amp;","&amp;K321&amp;","&amp;L321&amp;","&amp;M321,IF(L321&gt;0,I321&amp;","&amp;J321&amp;","&amp;K321&amp;","&amp;L321,IF(K321&gt;0,I321&amp;","&amp;J321&amp;","&amp;K321,IF(J321&gt;0,I321&amp;","&amp;J321,IF(I321&gt;0,I321," ")))))</f>
        <v xml:space="preserve"> </v>
      </c>
      <c r="Q321" s="187">
        <f>H321-N321</f>
        <v>0</v>
      </c>
      <c r="R321" s="187" t="str">
        <f>IF(N321=0," ",IF(N321=100,"ข้อที่ "&amp;P321,"ข้อที่ "&amp;Q321))</f>
        <v xml:space="preserve"> </v>
      </c>
      <c r="S321" s="742">
        <f>IF(X!DX51=0,0,X!DX51)</f>
        <v>0</v>
      </c>
      <c r="T321" s="742">
        <f>IF(X!DY51=0,0,X!DY51)</f>
        <v>0</v>
      </c>
      <c r="U321" s="748">
        <f>IF(W321&gt;0,1,0)</f>
        <v>0</v>
      </c>
      <c r="V321" s="748">
        <f>IF(U321&gt;0,SUM(U$109:U321),0)</f>
        <v>0</v>
      </c>
      <c r="W321" s="748">
        <f>IF(S321&lt;&gt;0,1,0)</f>
        <v>0</v>
      </c>
      <c r="X321" s="750">
        <f>IF(W321&gt;0,SUM(W$109:W321),X320+0.001)</f>
        <v>60.066999999999844</v>
      </c>
      <c r="Y321" s="751">
        <f>IF(AA321&gt;0,1,0)</f>
        <v>0</v>
      </c>
      <c r="Z321" s="751">
        <f>IF(Y321&gt;0,SUM(Y$109:Y321),0)</f>
        <v>0</v>
      </c>
      <c r="AA321" s="751">
        <f>IF(T321&lt;&gt;0,1,0)</f>
        <v>0</v>
      </c>
      <c r="AB321" s="753">
        <f>IF(AA321&gt;0,SUM(AA$109:AA321),AB320+0.001)</f>
        <v>6.1030000000000344</v>
      </c>
      <c r="AD321" s="28">
        <f>IF(H321=0,0,B321&amp;B322&amp;B323)</f>
        <v>0</v>
      </c>
      <c r="AE321" s="28">
        <f t="shared" ref="AE321:AS321" si="54">IF($H321=0,0,IF(OR($I321=AE$108,OR($J321=AE$108,OR($K321=AE$108,OR($L321=AE$108,$M321=AE$108)))),1,0))</f>
        <v>0</v>
      </c>
      <c r="AF321" s="28">
        <f t="shared" si="54"/>
        <v>0</v>
      </c>
      <c r="AG321" s="28">
        <f t="shared" si="54"/>
        <v>0</v>
      </c>
      <c r="AH321" s="28">
        <f t="shared" si="54"/>
        <v>0</v>
      </c>
      <c r="AI321" s="28">
        <f t="shared" si="54"/>
        <v>0</v>
      </c>
      <c r="AJ321" s="28">
        <f t="shared" si="54"/>
        <v>0</v>
      </c>
      <c r="AK321" s="28">
        <f t="shared" si="54"/>
        <v>0</v>
      </c>
      <c r="AL321" s="28">
        <f t="shared" si="54"/>
        <v>0</v>
      </c>
      <c r="AM321" s="28">
        <f t="shared" si="54"/>
        <v>0</v>
      </c>
      <c r="AN321" s="28">
        <f t="shared" si="54"/>
        <v>0</v>
      </c>
      <c r="AO321" s="28">
        <f t="shared" si="54"/>
        <v>0</v>
      </c>
      <c r="AP321" s="28">
        <f t="shared" si="54"/>
        <v>0</v>
      </c>
      <c r="AQ321" s="28">
        <f t="shared" si="54"/>
        <v>0</v>
      </c>
      <c r="AR321" s="28">
        <f t="shared" si="54"/>
        <v>0</v>
      </c>
      <c r="AS321" s="28">
        <f t="shared" si="54"/>
        <v>0</v>
      </c>
      <c r="AU321" s="1947">
        <f>IF(AE321&gt;0,SUM(AE$109:AE321),AU320+0.001)</f>
        <v>8.0719999999999601</v>
      </c>
      <c r="AV321" s="1947">
        <f>IF(AF321&gt;0,SUM(AF$109:AF321),AV320+0.001)</f>
        <v>6.1080000000000361</v>
      </c>
      <c r="AW321" s="1947">
        <f>IF(AG321&gt;0,SUM(AG$109:AG321),AW320+0.001)</f>
        <v>10.10799999999994</v>
      </c>
      <c r="AX321" s="1947">
        <f>IF(AH321&gt;0,SUM(AH$109:AH321),AX320+0.001)</f>
        <v>11.068999999999962</v>
      </c>
      <c r="AY321" s="1947">
        <f>IF(AI321&gt;0,SUM(AI$109:AI321),AY320+0.001)</f>
        <v>12.068999999999962</v>
      </c>
      <c r="AZ321" s="1947">
        <f>IF(AJ321&gt;0,SUM(AJ$109:AJ321),AZ320+0.001)</f>
        <v>10.068999999999962</v>
      </c>
      <c r="BA321" s="1947">
        <f>IF(AK321&gt;0,SUM(AK$109:AK321),BA320+0.001)</f>
        <v>5.078000000000026</v>
      </c>
      <c r="BB321" s="1947">
        <f>IF(AL321&gt;0,SUM(AL$109:AL321),BB320+0.001)</f>
        <v>4.078000000000026</v>
      </c>
      <c r="BC321" s="1947">
        <f>IF(AM321&gt;0,SUM(AM$109:AM321),BC320+0.001)</f>
        <v>5.078000000000026</v>
      </c>
      <c r="BD321" s="1947">
        <f>IF(AN321&gt;0,SUM(AN$109:AN321),BD320+0.001)</f>
        <v>4.078000000000026</v>
      </c>
      <c r="BE321" s="1947">
        <f>IF(AO321&gt;0,SUM(AO$109:AO321),BE320+0.001)</f>
        <v>4.075000000000025</v>
      </c>
      <c r="BF321" s="1947">
        <f>IF(AP321&gt;0,SUM(AP$109:AP321),BF320+0.001)</f>
        <v>1.0749999999999917</v>
      </c>
      <c r="BG321" s="1947">
        <f>IF(AQ321&gt;0,SUM(AQ$109:AQ321),BG320+0.001)</f>
        <v>4.1050000000000351</v>
      </c>
      <c r="BH321" s="1947">
        <f>IF(AR321&gt;0,SUM(AR$109:AR321),BH320+0.001)</f>
        <v>1.0719999999999921</v>
      </c>
      <c r="BI321" s="1947">
        <f>IF(AS321&gt;0,SUM(AS$109:AS321),BI320+0.001)</f>
        <v>3.0749999999999917</v>
      </c>
    </row>
    <row r="322" spans="1:61" ht="23.25" customHeight="1">
      <c r="A322" s="1968" t="str">
        <f>IF(X!DM52=0," ",X!DM52)</f>
        <v xml:space="preserve"> </v>
      </c>
      <c r="B322" s="1972" t="str">
        <f>IF(X!DN52=0," ",X!DN52)</f>
        <v xml:space="preserve"> </v>
      </c>
      <c r="C322" s="1972" t="str">
        <f>IF(X!DO52=0," ",X!DO52)</f>
        <v xml:space="preserve"> </v>
      </c>
      <c r="D322" s="1972" t="str">
        <f>IF(X!DP52=0," ",X!DP52)</f>
        <v xml:space="preserve"> </v>
      </c>
      <c r="E322" s="1227" t="str">
        <f>IF(H321=0," ",R321)</f>
        <v xml:space="preserve"> </v>
      </c>
      <c r="F322" s="703"/>
      <c r="G322" s="1934"/>
      <c r="H322" s="716"/>
      <c r="I322" s="716"/>
      <c r="J322" s="716"/>
      <c r="K322" s="716"/>
      <c r="L322" s="716"/>
      <c r="M322" s="716"/>
      <c r="N322" s="187"/>
      <c r="O322" s="187"/>
      <c r="P322" s="187"/>
      <c r="Q322" s="187"/>
      <c r="R322" s="187"/>
      <c r="S322" s="742">
        <f>IF(X!DX52=0,0,X!DX52)</f>
        <v>0</v>
      </c>
      <c r="T322" s="742">
        <f>IF(X!DY52=0,0,X!DY52)</f>
        <v>0</v>
      </c>
      <c r="U322" s="748">
        <v>0</v>
      </c>
      <c r="V322" s="748">
        <f>IF(U322&gt;0,SUM(U$109:U322),0)</f>
        <v>0</v>
      </c>
      <c r="W322" s="748">
        <f>IF(S321&lt;&gt;0,1,0)</f>
        <v>0</v>
      </c>
      <c r="X322" s="750">
        <f>IF(W322&gt;0,SUM(W$109:W322),X321+0.001)</f>
        <v>60.067999999999842</v>
      </c>
      <c r="Y322" s="751">
        <v>0</v>
      </c>
      <c r="Z322" s="751">
        <f>IF(Y322&gt;0,SUM(Y$109:Y322),0)</f>
        <v>0</v>
      </c>
      <c r="AA322" s="751">
        <f>IF(T321&lt;&gt;0,1,0)</f>
        <v>0</v>
      </c>
      <c r="AB322" s="753">
        <f>IF(AA322&gt;0,SUM(AA$109:AA322),AB321+0.001)</f>
        <v>6.1040000000000347</v>
      </c>
      <c r="AU322" s="1947">
        <f>IF(AE322&gt;0,SUM(AE$109:AE322),AU321+0.001)</f>
        <v>8.0729999999999595</v>
      </c>
      <c r="AV322" s="1947">
        <f>IF(AF322&gt;0,SUM(AF$109:AF322),AV321+0.001)</f>
        <v>6.1090000000000364</v>
      </c>
      <c r="AW322" s="1947">
        <f>IF(AG322&gt;0,SUM(AG$109:AG322),AW321+0.001)</f>
        <v>10.10899999999994</v>
      </c>
      <c r="AX322" s="1947">
        <f>IF(AH322&gt;0,SUM(AH$109:AH322),AX321+0.001)</f>
        <v>11.069999999999961</v>
      </c>
      <c r="AY322" s="1947">
        <f>IF(AI322&gt;0,SUM(AI$109:AI322),AY321+0.001)</f>
        <v>12.069999999999961</v>
      </c>
      <c r="AZ322" s="1947">
        <f>IF(AJ322&gt;0,SUM(AJ$109:AJ322),AZ321+0.001)</f>
        <v>10.069999999999961</v>
      </c>
      <c r="BA322" s="1947">
        <f>IF(AK322&gt;0,SUM(AK$109:AK322),BA321+0.001)</f>
        <v>5.0790000000000264</v>
      </c>
      <c r="BB322" s="1947">
        <f>IF(AL322&gt;0,SUM(AL$109:AL322),BB321+0.001)</f>
        <v>4.0790000000000264</v>
      </c>
      <c r="BC322" s="1947">
        <f>IF(AM322&gt;0,SUM(AM$109:AM322),BC321+0.001)</f>
        <v>5.0790000000000264</v>
      </c>
      <c r="BD322" s="1947">
        <f>IF(AN322&gt;0,SUM(AN$109:AN322),BD321+0.001)</f>
        <v>4.0790000000000264</v>
      </c>
      <c r="BE322" s="1947">
        <f>IF(AO322&gt;0,SUM(AO$109:AO322),BE321+0.001)</f>
        <v>4.0760000000000254</v>
      </c>
      <c r="BF322" s="1947">
        <f>IF(AP322&gt;0,SUM(AP$109:AP322),BF321+0.001)</f>
        <v>1.0759999999999916</v>
      </c>
      <c r="BG322" s="1947">
        <f>IF(AQ322&gt;0,SUM(AQ$109:AQ322),BG321+0.001)</f>
        <v>4.1060000000000354</v>
      </c>
      <c r="BH322" s="1947">
        <f>IF(AR322&gt;0,SUM(AR$109:AR322),BH321+0.001)</f>
        <v>1.072999999999992</v>
      </c>
      <c r="BI322" s="1947">
        <f>IF(AS322&gt;0,SUM(AS$109:AS322),BI321+0.001)</f>
        <v>3.0759999999999916</v>
      </c>
    </row>
    <row r="323" spans="1:61" ht="23.25" customHeight="1">
      <c r="A323" s="1968" t="str">
        <f>IF(X!DM53=0," ",X!DM53)</f>
        <v xml:space="preserve"> </v>
      </c>
      <c r="B323" s="1972" t="str">
        <f>IF(X!DN53=0," ",X!DN53)</f>
        <v xml:space="preserve"> </v>
      </c>
      <c r="C323" s="1972" t="str">
        <f>IF(X!DO53=0," ",X!DO53)</f>
        <v xml:space="preserve"> </v>
      </c>
      <c r="D323" s="1972" t="str">
        <f>IF(X!DP53=0," ",X!DP53)</f>
        <v xml:space="preserve"> </v>
      </c>
      <c r="E323" s="1227" t="s">
        <v>2123</v>
      </c>
      <c r="F323" s="703"/>
      <c r="G323" s="1934"/>
      <c r="H323" s="716"/>
      <c r="I323" s="716"/>
      <c r="J323" s="716"/>
      <c r="K323" s="716"/>
      <c r="L323" s="716"/>
      <c r="M323" s="716"/>
      <c r="N323" s="187"/>
      <c r="O323" s="187"/>
      <c r="P323" s="187"/>
      <c r="Q323" s="187"/>
      <c r="R323" s="187"/>
      <c r="S323" s="742">
        <f>IF(X!DX53=0,0,X!DX53)</f>
        <v>0</v>
      </c>
      <c r="T323" s="742">
        <f>IF(X!DY53=0,0,X!DY53)</f>
        <v>0</v>
      </c>
      <c r="U323" s="748">
        <v>0</v>
      </c>
      <c r="V323" s="748">
        <f>IF(U323&gt;0,SUM(U$109:U323),0)</f>
        <v>0</v>
      </c>
      <c r="W323" s="748">
        <f>IF(S321&lt;&gt;0,1,0)</f>
        <v>0</v>
      </c>
      <c r="X323" s="750">
        <f>IF(W323&gt;0,SUM(W$109:W323),X322+0.001)</f>
        <v>60.068999999999839</v>
      </c>
      <c r="Y323" s="751">
        <v>0</v>
      </c>
      <c r="Z323" s="751">
        <f>IF(Y323&gt;0,SUM(Y$109:Y323),0)</f>
        <v>0</v>
      </c>
      <c r="AA323" s="751">
        <f>IF(T321&lt;&gt;0,1,0)</f>
        <v>0</v>
      </c>
      <c r="AB323" s="753">
        <f>IF(AA323&gt;0,SUM(AA$109:AA323),AB322+0.001)</f>
        <v>6.1050000000000351</v>
      </c>
      <c r="AU323" s="1947">
        <f>IF(AE323&gt;0,SUM(AE$109:AE323),AU322+0.001)</f>
        <v>8.073999999999959</v>
      </c>
      <c r="AV323" s="1947">
        <f>IF(AF323&gt;0,SUM(AF$109:AF323),AV322+0.001)</f>
        <v>6.1100000000000367</v>
      </c>
      <c r="AW323" s="1947">
        <f>IF(AG323&gt;0,SUM(AG$109:AG323),AW322+0.001)</f>
        <v>10.109999999999939</v>
      </c>
      <c r="AX323" s="1947">
        <f>IF(AH323&gt;0,SUM(AH$109:AH323),AX322+0.001)</f>
        <v>11.070999999999961</v>
      </c>
      <c r="AY323" s="1947">
        <f>IF(AI323&gt;0,SUM(AI$109:AI323),AY322+0.001)</f>
        <v>12.070999999999961</v>
      </c>
      <c r="AZ323" s="1947">
        <f>IF(AJ323&gt;0,SUM(AJ$109:AJ323),AZ322+0.001)</f>
        <v>10.070999999999961</v>
      </c>
      <c r="BA323" s="1947">
        <f>IF(AK323&gt;0,SUM(AK$109:AK323),BA322+0.001)</f>
        <v>5.0800000000000267</v>
      </c>
      <c r="BB323" s="1947">
        <f>IF(AL323&gt;0,SUM(AL$109:AL323),BB322+0.001)</f>
        <v>4.0800000000000267</v>
      </c>
      <c r="BC323" s="1947">
        <f>IF(AM323&gt;0,SUM(AM$109:AM323),BC322+0.001)</f>
        <v>5.0800000000000267</v>
      </c>
      <c r="BD323" s="1947">
        <f>IF(AN323&gt;0,SUM(AN$109:AN323),BD322+0.001)</f>
        <v>4.0800000000000267</v>
      </c>
      <c r="BE323" s="1947">
        <f>IF(AO323&gt;0,SUM(AO$109:AO323),BE322+0.001)</f>
        <v>4.0770000000000257</v>
      </c>
      <c r="BF323" s="1947">
        <f>IF(AP323&gt;0,SUM(AP$109:AP323),BF322+0.001)</f>
        <v>1.0769999999999915</v>
      </c>
      <c r="BG323" s="1947">
        <f>IF(AQ323&gt;0,SUM(AQ$109:AQ323),BG322+0.001)</f>
        <v>4.1070000000000357</v>
      </c>
      <c r="BH323" s="1947">
        <f>IF(AR323&gt;0,SUM(AR$109:AR323),BH322+0.001)</f>
        <v>1.0739999999999919</v>
      </c>
      <c r="BI323" s="1947">
        <f>IF(AS323&gt;0,SUM(AS$109:AS323),BI322+0.001)</f>
        <v>3.0769999999999915</v>
      </c>
    </row>
    <row r="324" spans="1:61" ht="23.25" customHeight="1">
      <c r="A324" s="1968" t="str">
        <f>IF(X!DM54=0," ",X!DM54)</f>
        <v xml:space="preserve"> </v>
      </c>
      <c r="B324" s="1972" t="str">
        <f>IF(X!DN54=0," ",X!DN54)</f>
        <v xml:space="preserve"> </v>
      </c>
      <c r="C324" s="1972" t="str">
        <f>IF(X!DO54=0," ",X!DO54)</f>
        <v xml:space="preserve"> </v>
      </c>
      <c r="D324" s="1972" t="str">
        <f>IF(X!DP54=0," ",X!DP54)</f>
        <v xml:space="preserve"> </v>
      </c>
      <c r="E324" s="1969" t="str">
        <f>IF(H324=0," ",O324)</f>
        <v xml:space="preserve"> </v>
      </c>
      <c r="F324" s="703"/>
      <c r="G324" s="1934"/>
      <c r="H324" s="716">
        <f>X!DQ54</f>
        <v>0</v>
      </c>
      <c r="I324" s="716">
        <f>X!DR54</f>
        <v>0</v>
      </c>
      <c r="J324" s="716">
        <f>X!DS54</f>
        <v>0</v>
      </c>
      <c r="K324" s="716">
        <f>X!DT54</f>
        <v>0</v>
      </c>
      <c r="L324" s="716">
        <f>X!DU54</f>
        <v>0</v>
      </c>
      <c r="M324" s="716">
        <f>X!DV54</f>
        <v>0</v>
      </c>
      <c r="N324" s="187">
        <f>INT(H324/10)*10</f>
        <v>0</v>
      </c>
      <c r="O324" s="187" t="str">
        <f>IF(N324=0," ",LOOKUP(N324,H$101:H$105,I$101:I$105))</f>
        <v xml:space="preserve"> </v>
      </c>
      <c r="P324" s="187" t="str">
        <f>IF(M324&gt;0,I324&amp;","&amp;J324&amp;","&amp;K324&amp;","&amp;L324&amp;","&amp;M324,IF(L324&gt;0,I324&amp;","&amp;J324&amp;","&amp;K324&amp;","&amp;L324,IF(K324&gt;0,I324&amp;","&amp;J324&amp;","&amp;K324,IF(J324&gt;0,I324&amp;","&amp;J324,IF(I324&gt;0,I324," ")))))</f>
        <v xml:space="preserve"> </v>
      </c>
      <c r="Q324" s="187">
        <f>H324-N324</f>
        <v>0</v>
      </c>
      <c r="R324" s="187" t="str">
        <f>IF(N324=0," ",IF(N324=100,"ข้อที่ "&amp;P324,"ข้อที่ "&amp;Q324))</f>
        <v xml:space="preserve"> </v>
      </c>
      <c r="S324" s="742">
        <f>IF(X!DX54=0,0,X!DX54)</f>
        <v>0</v>
      </c>
      <c r="T324" s="742">
        <f>IF(X!DY54=0,0,X!DY54)</f>
        <v>0</v>
      </c>
      <c r="U324" s="748">
        <f>IF(W324&gt;0,1,0)</f>
        <v>0</v>
      </c>
      <c r="V324" s="748">
        <f>IF(U324&gt;0,SUM(U$109:U324),0)</f>
        <v>0</v>
      </c>
      <c r="W324" s="748">
        <f>IF(S324&lt;&gt;0,1,0)</f>
        <v>0</v>
      </c>
      <c r="X324" s="750">
        <f>IF(W324&gt;0,SUM(W$109:W324),X323+0.001)</f>
        <v>60.069999999999837</v>
      </c>
      <c r="Y324" s="751">
        <f>IF(AA324&gt;0,1,0)</f>
        <v>0</v>
      </c>
      <c r="Z324" s="751">
        <f>IF(Y324&gt;0,SUM(Y$109:Y324),0)</f>
        <v>0</v>
      </c>
      <c r="AA324" s="751">
        <f>IF(T324&lt;&gt;0,1,0)</f>
        <v>0</v>
      </c>
      <c r="AB324" s="753">
        <f>IF(AA324&gt;0,SUM(AA$109:AA324),AB323+0.001)</f>
        <v>6.1060000000000354</v>
      </c>
      <c r="AD324" s="28">
        <f>IF(H324=0,0,B324&amp;B325&amp;B326)</f>
        <v>0</v>
      </c>
      <c r="AE324" s="28">
        <f t="shared" ref="AE324:AS324" si="55">IF($H324=0,0,IF(OR($I324=AE$108,OR($J324=AE$108,OR($K324=AE$108,OR($L324=AE$108,$M324=AE$108)))),1,0))</f>
        <v>0</v>
      </c>
      <c r="AF324" s="28">
        <f t="shared" si="55"/>
        <v>0</v>
      </c>
      <c r="AG324" s="28">
        <f t="shared" si="55"/>
        <v>0</v>
      </c>
      <c r="AH324" s="28">
        <f t="shared" si="55"/>
        <v>0</v>
      </c>
      <c r="AI324" s="28">
        <f t="shared" si="55"/>
        <v>0</v>
      </c>
      <c r="AJ324" s="28">
        <f t="shared" si="55"/>
        <v>0</v>
      </c>
      <c r="AK324" s="28">
        <f t="shared" si="55"/>
        <v>0</v>
      </c>
      <c r="AL324" s="28">
        <f t="shared" si="55"/>
        <v>0</v>
      </c>
      <c r="AM324" s="28">
        <f t="shared" si="55"/>
        <v>0</v>
      </c>
      <c r="AN324" s="28">
        <f t="shared" si="55"/>
        <v>0</v>
      </c>
      <c r="AO324" s="28">
        <f t="shared" si="55"/>
        <v>0</v>
      </c>
      <c r="AP324" s="28">
        <f t="shared" si="55"/>
        <v>0</v>
      </c>
      <c r="AQ324" s="28">
        <f t="shared" si="55"/>
        <v>0</v>
      </c>
      <c r="AR324" s="28">
        <f t="shared" si="55"/>
        <v>0</v>
      </c>
      <c r="AS324" s="28">
        <f t="shared" si="55"/>
        <v>0</v>
      </c>
      <c r="AU324" s="1947">
        <f>IF(AE324&gt;0,SUM(AE$109:AE324),AU323+0.001)</f>
        <v>8.0749999999999584</v>
      </c>
      <c r="AV324" s="1947">
        <f>IF(AF324&gt;0,SUM(AF$109:AF324),AV323+0.001)</f>
        <v>6.1110000000000371</v>
      </c>
      <c r="AW324" s="1947">
        <f>IF(AG324&gt;0,SUM(AG$109:AG324),AW323+0.001)</f>
        <v>10.110999999999938</v>
      </c>
      <c r="AX324" s="1947">
        <f>IF(AH324&gt;0,SUM(AH$109:AH324),AX323+0.001)</f>
        <v>11.07199999999996</v>
      </c>
      <c r="AY324" s="1947">
        <f>IF(AI324&gt;0,SUM(AI$109:AI324),AY323+0.001)</f>
        <v>12.07199999999996</v>
      </c>
      <c r="AZ324" s="1947">
        <f>IF(AJ324&gt;0,SUM(AJ$109:AJ324),AZ323+0.001)</f>
        <v>10.07199999999996</v>
      </c>
      <c r="BA324" s="1947">
        <f>IF(AK324&gt;0,SUM(AK$109:AK324),BA323+0.001)</f>
        <v>5.0810000000000271</v>
      </c>
      <c r="BB324" s="1947">
        <f>IF(AL324&gt;0,SUM(AL$109:AL324),BB323+0.001)</f>
        <v>4.0810000000000271</v>
      </c>
      <c r="BC324" s="1947">
        <f>IF(AM324&gt;0,SUM(AM$109:AM324),BC323+0.001)</f>
        <v>5.0810000000000271</v>
      </c>
      <c r="BD324" s="1947">
        <f>IF(AN324&gt;0,SUM(AN$109:AN324),BD323+0.001)</f>
        <v>4.0810000000000271</v>
      </c>
      <c r="BE324" s="1947">
        <f>IF(AO324&gt;0,SUM(AO$109:AO324),BE323+0.001)</f>
        <v>4.078000000000026</v>
      </c>
      <c r="BF324" s="1947">
        <f>IF(AP324&gt;0,SUM(AP$109:AP324),BF323+0.001)</f>
        <v>1.0779999999999914</v>
      </c>
      <c r="BG324" s="1947">
        <f>IF(AQ324&gt;0,SUM(AQ$109:AQ324),BG323+0.001)</f>
        <v>4.1080000000000361</v>
      </c>
      <c r="BH324" s="1947">
        <f>IF(AR324&gt;0,SUM(AR$109:AR324),BH323+0.001)</f>
        <v>1.0749999999999917</v>
      </c>
      <c r="BI324" s="1947">
        <f>IF(AS324&gt;0,SUM(AS$109:AS324),BI323+0.001)</f>
        <v>3.0779999999999914</v>
      </c>
    </row>
    <row r="325" spans="1:61" ht="23.25" customHeight="1">
      <c r="A325" s="1968" t="str">
        <f>IF(X!DM55=0," ",X!DM55)</f>
        <v xml:space="preserve"> </v>
      </c>
      <c r="B325" s="1972" t="str">
        <f>IF(X!DN55=0," ",X!DN55)</f>
        <v xml:space="preserve"> </v>
      </c>
      <c r="C325" s="1972" t="str">
        <f>IF(X!DO55=0," ",X!DO55)</f>
        <v xml:space="preserve"> </v>
      </c>
      <c r="D325" s="1972" t="str">
        <f>IF(X!DP55=0," ",X!DP55)</f>
        <v xml:space="preserve"> </v>
      </c>
      <c r="E325" s="1227" t="str">
        <f>IF(H324=0," ",R324)</f>
        <v xml:space="preserve"> </v>
      </c>
      <c r="F325" s="703"/>
      <c r="G325" s="1934"/>
      <c r="H325" s="716"/>
      <c r="I325" s="716"/>
      <c r="J325" s="716"/>
      <c r="K325" s="716"/>
      <c r="L325" s="716"/>
      <c r="M325" s="716"/>
      <c r="N325" s="187"/>
      <c r="O325" s="187"/>
      <c r="P325" s="187"/>
      <c r="Q325" s="187"/>
      <c r="R325" s="187"/>
      <c r="S325" s="742">
        <f>IF(X!DX55=0,0,X!DX55)</f>
        <v>0</v>
      </c>
      <c r="T325" s="742">
        <f>IF(X!DY55=0,0,X!DY55)</f>
        <v>0</v>
      </c>
      <c r="U325" s="748">
        <v>0</v>
      </c>
      <c r="V325" s="748">
        <f>IF(U325&gt;0,SUM(U$109:U325),0)</f>
        <v>0</v>
      </c>
      <c r="W325" s="748">
        <f>IF(S324&lt;&gt;0,1,0)</f>
        <v>0</v>
      </c>
      <c r="X325" s="750">
        <f>IF(W325&gt;0,SUM(W$109:W325),X324+0.001)</f>
        <v>60.070999999999835</v>
      </c>
      <c r="Y325" s="751">
        <v>0</v>
      </c>
      <c r="Z325" s="751">
        <f>IF(Y325&gt;0,SUM(Y$109:Y325),0)</f>
        <v>0</v>
      </c>
      <c r="AA325" s="751">
        <f>IF(T324&lt;&gt;0,1,0)</f>
        <v>0</v>
      </c>
      <c r="AB325" s="753">
        <f>IF(AA325&gt;0,SUM(AA$109:AA325),AB324+0.001)</f>
        <v>6.1070000000000357</v>
      </c>
      <c r="AU325" s="1947">
        <f>IF(AE325&gt;0,SUM(AE$109:AE325),AU324+0.001)</f>
        <v>8.0759999999999579</v>
      </c>
      <c r="AV325" s="1947">
        <f>IF(AF325&gt;0,SUM(AF$109:AF325),AV324+0.001)</f>
        <v>6.1120000000000374</v>
      </c>
      <c r="AW325" s="1947">
        <f>IF(AG325&gt;0,SUM(AG$109:AG325),AW324+0.001)</f>
        <v>10.111999999999938</v>
      </c>
      <c r="AX325" s="1947">
        <f>IF(AH325&gt;0,SUM(AH$109:AH325),AX324+0.001)</f>
        <v>11.07299999999996</v>
      </c>
      <c r="AY325" s="1947">
        <f>IF(AI325&gt;0,SUM(AI$109:AI325),AY324+0.001)</f>
        <v>12.07299999999996</v>
      </c>
      <c r="AZ325" s="1947">
        <f>IF(AJ325&gt;0,SUM(AJ$109:AJ325),AZ324+0.001)</f>
        <v>10.07299999999996</v>
      </c>
      <c r="BA325" s="1947">
        <f>IF(AK325&gt;0,SUM(AK$109:AK325),BA324+0.001)</f>
        <v>5.0820000000000274</v>
      </c>
      <c r="BB325" s="1947">
        <f>IF(AL325&gt;0,SUM(AL$109:AL325),BB324+0.001)</f>
        <v>4.0820000000000274</v>
      </c>
      <c r="BC325" s="1947">
        <f>IF(AM325&gt;0,SUM(AM$109:AM325),BC324+0.001)</f>
        <v>5.0820000000000274</v>
      </c>
      <c r="BD325" s="1947">
        <f>IF(AN325&gt;0,SUM(AN$109:AN325),BD324+0.001)</f>
        <v>4.0820000000000274</v>
      </c>
      <c r="BE325" s="1947">
        <f>IF(AO325&gt;0,SUM(AO$109:AO325),BE324+0.001)</f>
        <v>4.0790000000000264</v>
      </c>
      <c r="BF325" s="1947">
        <f>IF(AP325&gt;0,SUM(AP$109:AP325),BF324+0.001)</f>
        <v>1.0789999999999913</v>
      </c>
      <c r="BG325" s="1947">
        <f>IF(AQ325&gt;0,SUM(AQ$109:AQ325),BG324+0.001)</f>
        <v>4.1090000000000364</v>
      </c>
      <c r="BH325" s="1947">
        <f>IF(AR325&gt;0,SUM(AR$109:AR325),BH324+0.001)</f>
        <v>1.0759999999999916</v>
      </c>
      <c r="BI325" s="1947">
        <f>IF(AS325&gt;0,SUM(AS$109:AS325),BI324+0.001)</f>
        <v>3.0789999999999913</v>
      </c>
    </row>
    <row r="326" spans="1:61" ht="23.25" customHeight="1">
      <c r="A326" s="1968" t="str">
        <f>IF(X!DM56=0," ",X!DM56)</f>
        <v xml:space="preserve"> </v>
      </c>
      <c r="B326" s="1972" t="str">
        <f>IF(X!DN56=0," ",X!DN56)</f>
        <v xml:space="preserve"> </v>
      </c>
      <c r="C326" s="1972" t="str">
        <f>IF(X!DO56=0," ",X!DO56)</f>
        <v xml:space="preserve"> </v>
      </c>
      <c r="D326" s="1972" t="str">
        <f>IF(X!DP56=0," ",X!DP56)</f>
        <v xml:space="preserve"> </v>
      </c>
      <c r="E326" s="1227" t="s">
        <v>2123</v>
      </c>
      <c r="F326" s="703"/>
      <c r="G326" s="1934"/>
      <c r="H326" s="716"/>
      <c r="I326" s="716"/>
      <c r="J326" s="716"/>
      <c r="K326" s="716"/>
      <c r="L326" s="716"/>
      <c r="M326" s="716"/>
      <c r="N326" s="187"/>
      <c r="O326" s="187"/>
      <c r="P326" s="187"/>
      <c r="Q326" s="187"/>
      <c r="R326" s="187"/>
      <c r="S326" s="742">
        <f>IF(X!DX56=0,0,X!DX56)</f>
        <v>0</v>
      </c>
      <c r="T326" s="742">
        <f>IF(X!DY56=0,0,X!DY56)</f>
        <v>0</v>
      </c>
      <c r="U326" s="748">
        <v>0</v>
      </c>
      <c r="V326" s="748">
        <f>IF(U326&gt;0,SUM(U$109:U326),0)</f>
        <v>0</v>
      </c>
      <c r="W326" s="748">
        <f>IF(S324&lt;&gt;0,1,0)</f>
        <v>0</v>
      </c>
      <c r="X326" s="750">
        <f>IF(W326&gt;0,SUM(W$109:W326),X325+0.001)</f>
        <v>60.071999999999832</v>
      </c>
      <c r="Y326" s="751">
        <v>0</v>
      </c>
      <c r="Z326" s="751">
        <f>IF(Y326&gt;0,SUM(Y$109:Y326),0)</f>
        <v>0</v>
      </c>
      <c r="AA326" s="751">
        <f>IF(T324&lt;&gt;0,1,0)</f>
        <v>0</v>
      </c>
      <c r="AB326" s="753">
        <f>IF(AA326&gt;0,SUM(AA$109:AA326),AB325+0.001)</f>
        <v>6.1080000000000361</v>
      </c>
      <c r="AU326" s="1947">
        <f>IF(AE326&gt;0,SUM(AE$109:AE326),AU325+0.001)</f>
        <v>8.0769999999999573</v>
      </c>
      <c r="AV326" s="1947">
        <f>IF(AF326&gt;0,SUM(AF$109:AF326),AV325+0.001)</f>
        <v>6.1130000000000377</v>
      </c>
      <c r="AW326" s="1947">
        <f>IF(AG326&gt;0,SUM(AG$109:AG326),AW325+0.001)</f>
        <v>10.112999999999937</v>
      </c>
      <c r="AX326" s="1947">
        <f>IF(AH326&gt;0,SUM(AH$109:AH326),AX325+0.001)</f>
        <v>11.073999999999959</v>
      </c>
      <c r="AY326" s="1947">
        <f>IF(AI326&gt;0,SUM(AI$109:AI326),AY325+0.001)</f>
        <v>12.073999999999959</v>
      </c>
      <c r="AZ326" s="1947">
        <f>IF(AJ326&gt;0,SUM(AJ$109:AJ326),AZ325+0.001)</f>
        <v>10.073999999999959</v>
      </c>
      <c r="BA326" s="1947">
        <f>IF(AK326&gt;0,SUM(AK$109:AK326),BA325+0.001)</f>
        <v>5.0830000000000277</v>
      </c>
      <c r="BB326" s="1947">
        <f>IF(AL326&gt;0,SUM(AL$109:AL326),BB325+0.001)</f>
        <v>4.0830000000000277</v>
      </c>
      <c r="BC326" s="1947">
        <f>IF(AM326&gt;0,SUM(AM$109:AM326),BC325+0.001)</f>
        <v>5.0830000000000277</v>
      </c>
      <c r="BD326" s="1947">
        <f>IF(AN326&gt;0,SUM(AN$109:AN326),BD325+0.001)</f>
        <v>4.0830000000000277</v>
      </c>
      <c r="BE326" s="1947">
        <f>IF(AO326&gt;0,SUM(AO$109:AO326),BE325+0.001)</f>
        <v>4.0800000000000267</v>
      </c>
      <c r="BF326" s="1947">
        <f>IF(AP326&gt;0,SUM(AP$109:AP326),BF325+0.001)</f>
        <v>1.0799999999999912</v>
      </c>
      <c r="BG326" s="1947">
        <f>IF(AQ326&gt;0,SUM(AQ$109:AQ326),BG325+0.001)</f>
        <v>4.1100000000000367</v>
      </c>
      <c r="BH326" s="1947">
        <f>IF(AR326&gt;0,SUM(AR$109:AR326),BH325+0.001)</f>
        <v>1.0769999999999915</v>
      </c>
      <c r="BI326" s="1947">
        <f>IF(AS326&gt;0,SUM(AS$109:AS326),BI325+0.001)</f>
        <v>3.0799999999999912</v>
      </c>
    </row>
    <row r="327" spans="1:61" ht="23.25" customHeight="1">
      <c r="A327" s="1968" t="str">
        <f>IF(X!DM57=0," ",X!DM57)</f>
        <v xml:space="preserve"> </v>
      </c>
      <c r="B327" s="1972" t="str">
        <f>IF(X!DN57=0," ",X!DN57)</f>
        <v xml:space="preserve"> </v>
      </c>
      <c r="C327" s="1972" t="str">
        <f>IF(X!DO57=0," ",X!DO57)</f>
        <v xml:space="preserve"> </v>
      </c>
      <c r="D327" s="1972" t="str">
        <f>IF(X!DP57=0," ",X!DP57)</f>
        <v xml:space="preserve"> </v>
      </c>
      <c r="E327" s="1969" t="str">
        <f>IF(H327=0," ",O327)</f>
        <v xml:space="preserve"> </v>
      </c>
      <c r="F327" s="703"/>
      <c r="G327" s="1934"/>
      <c r="H327" s="716">
        <f>X!DQ57</f>
        <v>0</v>
      </c>
      <c r="I327" s="716">
        <f>X!DR57</f>
        <v>0</v>
      </c>
      <c r="J327" s="716">
        <f>X!DS57</f>
        <v>0</v>
      </c>
      <c r="K327" s="716">
        <f>X!DT57</f>
        <v>0</v>
      </c>
      <c r="L327" s="716">
        <f>X!DU57</f>
        <v>0</v>
      </c>
      <c r="M327" s="716">
        <f>X!DV57</f>
        <v>0</v>
      </c>
      <c r="N327" s="187">
        <f>INT(H327/10)*10</f>
        <v>0</v>
      </c>
      <c r="O327" s="187" t="str">
        <f>IF(N327=0," ",LOOKUP(N327,H$101:H$105,I$101:I$105))</f>
        <v xml:space="preserve"> </v>
      </c>
      <c r="P327" s="187" t="str">
        <f>IF(M327&gt;0,I327&amp;","&amp;J327&amp;","&amp;K327&amp;","&amp;L327&amp;","&amp;M327,IF(L327&gt;0,I327&amp;","&amp;J327&amp;","&amp;K327&amp;","&amp;L327,IF(K327&gt;0,I327&amp;","&amp;J327&amp;","&amp;K327,IF(J327&gt;0,I327&amp;","&amp;J327,IF(I327&gt;0,I327," ")))))</f>
        <v xml:space="preserve"> </v>
      </c>
      <c r="Q327" s="187">
        <f>H327-N327</f>
        <v>0</v>
      </c>
      <c r="R327" s="187" t="str">
        <f>IF(N327=0," ",IF(N327=100,"ข้อที่ "&amp;P327,"ข้อที่ "&amp;Q327))</f>
        <v xml:space="preserve"> </v>
      </c>
      <c r="S327" s="742">
        <f>IF(X!DX57=0,0,X!DX57)</f>
        <v>0</v>
      </c>
      <c r="T327" s="742">
        <f>IF(X!DY57=0,0,X!DY57)</f>
        <v>0</v>
      </c>
      <c r="U327" s="748">
        <f>IF(W327&gt;0,1,0)</f>
        <v>0</v>
      </c>
      <c r="V327" s="748">
        <f>IF(U327&gt;0,SUM(U$109:U327),0)</f>
        <v>0</v>
      </c>
      <c r="W327" s="748">
        <f>IF(S327&lt;&gt;0,1,0)</f>
        <v>0</v>
      </c>
      <c r="X327" s="750">
        <f>IF(W327&gt;0,SUM(W$109:W327),X326+0.001)</f>
        <v>60.07299999999983</v>
      </c>
      <c r="Y327" s="751">
        <f>IF(AA327&gt;0,1,0)</f>
        <v>0</v>
      </c>
      <c r="Z327" s="751">
        <f>IF(Y327&gt;0,SUM(Y$109:Y327),0)</f>
        <v>0</v>
      </c>
      <c r="AA327" s="751">
        <f>IF(T327&lt;&gt;0,1,0)</f>
        <v>0</v>
      </c>
      <c r="AB327" s="753">
        <f>IF(AA327&gt;0,SUM(AA$109:AA327),AB326+0.001)</f>
        <v>6.1090000000000364</v>
      </c>
      <c r="AD327" s="28">
        <f>IF(H327=0,0,B327&amp;B328&amp;B329)</f>
        <v>0</v>
      </c>
      <c r="AE327" s="28">
        <f t="shared" ref="AE327:AS327" si="56">IF($H327=0,0,IF(OR($I327=AE$108,OR($J327=AE$108,OR($K327=AE$108,OR($L327=AE$108,$M327=AE$108)))),1,0))</f>
        <v>0</v>
      </c>
      <c r="AF327" s="28">
        <f t="shared" si="56"/>
        <v>0</v>
      </c>
      <c r="AG327" s="28">
        <f t="shared" si="56"/>
        <v>0</v>
      </c>
      <c r="AH327" s="28">
        <f t="shared" si="56"/>
        <v>0</v>
      </c>
      <c r="AI327" s="28">
        <f t="shared" si="56"/>
        <v>0</v>
      </c>
      <c r="AJ327" s="28">
        <f t="shared" si="56"/>
        <v>0</v>
      </c>
      <c r="AK327" s="28">
        <f t="shared" si="56"/>
        <v>0</v>
      </c>
      <c r="AL327" s="28">
        <f t="shared" si="56"/>
        <v>0</v>
      </c>
      <c r="AM327" s="28">
        <f t="shared" si="56"/>
        <v>0</v>
      </c>
      <c r="AN327" s="28">
        <f t="shared" si="56"/>
        <v>0</v>
      </c>
      <c r="AO327" s="28">
        <f t="shared" si="56"/>
        <v>0</v>
      </c>
      <c r="AP327" s="28">
        <f t="shared" si="56"/>
        <v>0</v>
      </c>
      <c r="AQ327" s="28">
        <f t="shared" si="56"/>
        <v>0</v>
      </c>
      <c r="AR327" s="28">
        <f t="shared" si="56"/>
        <v>0</v>
      </c>
      <c r="AS327" s="28">
        <f t="shared" si="56"/>
        <v>0</v>
      </c>
      <c r="AU327" s="1947">
        <f>IF(AE327&gt;0,SUM(AE$109:AE327),AU326+0.001)</f>
        <v>8.0779999999999568</v>
      </c>
      <c r="AV327" s="1947">
        <f>IF(AF327&gt;0,SUM(AF$109:AF327),AV326+0.001)</f>
        <v>6.1140000000000381</v>
      </c>
      <c r="AW327" s="1947">
        <f>IF(AG327&gt;0,SUM(AG$109:AG327),AW326+0.001)</f>
        <v>10.113999999999937</v>
      </c>
      <c r="AX327" s="1947">
        <f>IF(AH327&gt;0,SUM(AH$109:AH327),AX326+0.001)</f>
        <v>11.074999999999958</v>
      </c>
      <c r="AY327" s="1947">
        <f>IF(AI327&gt;0,SUM(AI$109:AI327),AY326+0.001)</f>
        <v>12.074999999999958</v>
      </c>
      <c r="AZ327" s="1947">
        <f>IF(AJ327&gt;0,SUM(AJ$109:AJ327),AZ326+0.001)</f>
        <v>10.074999999999958</v>
      </c>
      <c r="BA327" s="1947">
        <f>IF(AK327&gt;0,SUM(AK$109:AK327),BA326+0.001)</f>
        <v>5.0840000000000281</v>
      </c>
      <c r="BB327" s="1947">
        <f>IF(AL327&gt;0,SUM(AL$109:AL327),BB326+0.001)</f>
        <v>4.0840000000000281</v>
      </c>
      <c r="BC327" s="1947">
        <f>IF(AM327&gt;0,SUM(AM$109:AM327),BC326+0.001)</f>
        <v>5.0840000000000281</v>
      </c>
      <c r="BD327" s="1947">
        <f>IF(AN327&gt;0,SUM(AN$109:AN327),BD326+0.001)</f>
        <v>4.0840000000000281</v>
      </c>
      <c r="BE327" s="1947">
        <f>IF(AO327&gt;0,SUM(AO$109:AO327),BE326+0.001)</f>
        <v>4.0810000000000271</v>
      </c>
      <c r="BF327" s="1947">
        <f>IF(AP327&gt;0,SUM(AP$109:AP327),BF326+0.001)</f>
        <v>1.0809999999999911</v>
      </c>
      <c r="BG327" s="1947">
        <f>IF(AQ327&gt;0,SUM(AQ$109:AQ327),BG326+0.001)</f>
        <v>4.1110000000000371</v>
      </c>
      <c r="BH327" s="1947">
        <f>IF(AR327&gt;0,SUM(AR$109:AR327),BH326+0.001)</f>
        <v>1.0779999999999914</v>
      </c>
      <c r="BI327" s="1947">
        <f>IF(AS327&gt;0,SUM(AS$109:AS327),BI326+0.001)</f>
        <v>3.0809999999999911</v>
      </c>
    </row>
    <row r="328" spans="1:61" ht="23.25" customHeight="1">
      <c r="A328" s="1968" t="str">
        <f>IF(X!DM58=0," ",X!DM58)</f>
        <v xml:space="preserve"> </v>
      </c>
      <c r="B328" s="1972" t="str">
        <f>IF(X!DN58=0," ",X!DN58)</f>
        <v xml:space="preserve"> </v>
      </c>
      <c r="C328" s="1972" t="str">
        <f>IF(X!DO58=0," ",X!DO58)</f>
        <v xml:space="preserve"> </v>
      </c>
      <c r="D328" s="1972" t="str">
        <f>IF(X!DP58=0," ",X!DP58)</f>
        <v xml:space="preserve"> </v>
      </c>
      <c r="E328" s="1227" t="str">
        <f>IF(H327=0," ",R327)</f>
        <v xml:space="preserve"> </v>
      </c>
      <c r="F328" s="703"/>
      <c r="G328" s="1934"/>
      <c r="H328" s="716"/>
      <c r="I328" s="716"/>
      <c r="J328" s="716"/>
      <c r="K328" s="716"/>
      <c r="L328" s="716"/>
      <c r="M328" s="716"/>
      <c r="N328" s="187"/>
      <c r="O328" s="187"/>
      <c r="P328" s="187"/>
      <c r="Q328" s="187"/>
      <c r="R328" s="187"/>
      <c r="S328" s="742">
        <f>IF(X!DX58=0,0,X!DX58)</f>
        <v>0</v>
      </c>
      <c r="T328" s="742">
        <f>IF(X!DY58=0,0,X!DY58)</f>
        <v>0</v>
      </c>
      <c r="U328" s="748">
        <v>0</v>
      </c>
      <c r="V328" s="748">
        <f>IF(U328&gt;0,SUM(U$109:U328),0)</f>
        <v>0</v>
      </c>
      <c r="W328" s="748">
        <f>IF(S327&lt;&gt;0,1,0)</f>
        <v>0</v>
      </c>
      <c r="X328" s="750">
        <f>IF(W328&gt;0,SUM(W$109:W328),X327+0.001)</f>
        <v>60.073999999999828</v>
      </c>
      <c r="Y328" s="751">
        <v>0</v>
      </c>
      <c r="Z328" s="751">
        <f>IF(Y328&gt;0,SUM(Y$109:Y328),0)</f>
        <v>0</v>
      </c>
      <c r="AA328" s="751">
        <f>IF(T327&lt;&gt;0,1,0)</f>
        <v>0</v>
      </c>
      <c r="AB328" s="753">
        <f>IF(AA328&gt;0,SUM(AA$109:AA328),AB327+0.001)</f>
        <v>6.1100000000000367</v>
      </c>
      <c r="AU328" s="1947">
        <f>IF(AE328&gt;0,SUM(AE$109:AE328),AU327+0.001)</f>
        <v>8.0789999999999562</v>
      </c>
      <c r="AV328" s="1947">
        <f>IF(AF328&gt;0,SUM(AF$109:AF328),AV327+0.001)</f>
        <v>6.1150000000000384</v>
      </c>
      <c r="AW328" s="1947">
        <f>IF(AG328&gt;0,SUM(AG$109:AG328),AW327+0.001)</f>
        <v>10.114999999999936</v>
      </c>
      <c r="AX328" s="1947">
        <f>IF(AH328&gt;0,SUM(AH$109:AH328),AX327+0.001)</f>
        <v>11.075999999999958</v>
      </c>
      <c r="AY328" s="1947">
        <f>IF(AI328&gt;0,SUM(AI$109:AI328),AY327+0.001)</f>
        <v>12.075999999999958</v>
      </c>
      <c r="AZ328" s="1947">
        <f>IF(AJ328&gt;0,SUM(AJ$109:AJ328),AZ327+0.001)</f>
        <v>10.075999999999958</v>
      </c>
      <c r="BA328" s="1947">
        <f>IF(AK328&gt;0,SUM(AK$109:AK328),BA327+0.001)</f>
        <v>5.0850000000000284</v>
      </c>
      <c r="BB328" s="1947">
        <f>IF(AL328&gt;0,SUM(AL$109:AL328),BB327+0.001)</f>
        <v>4.0850000000000284</v>
      </c>
      <c r="BC328" s="1947">
        <f>IF(AM328&gt;0,SUM(AM$109:AM328),BC327+0.001)</f>
        <v>5.0850000000000284</v>
      </c>
      <c r="BD328" s="1947">
        <f>IF(AN328&gt;0,SUM(AN$109:AN328),BD327+0.001)</f>
        <v>4.0850000000000284</v>
      </c>
      <c r="BE328" s="1947">
        <f>IF(AO328&gt;0,SUM(AO$109:AO328),BE327+0.001)</f>
        <v>4.0820000000000274</v>
      </c>
      <c r="BF328" s="1947">
        <f>IF(AP328&gt;0,SUM(AP$109:AP328),BF327+0.001)</f>
        <v>1.081999999999991</v>
      </c>
      <c r="BG328" s="1947">
        <f>IF(AQ328&gt;0,SUM(AQ$109:AQ328),BG327+0.001)</f>
        <v>4.1120000000000374</v>
      </c>
      <c r="BH328" s="1947">
        <f>IF(AR328&gt;0,SUM(AR$109:AR328),BH327+0.001)</f>
        <v>1.0789999999999913</v>
      </c>
      <c r="BI328" s="1947">
        <f>IF(AS328&gt;0,SUM(AS$109:AS328),BI327+0.001)</f>
        <v>3.081999999999991</v>
      </c>
    </row>
    <row r="329" spans="1:61" ht="23.25" customHeight="1">
      <c r="A329" s="1968" t="str">
        <f>IF(X!DM59=0," ",X!DM59)</f>
        <v xml:space="preserve"> </v>
      </c>
      <c r="B329" s="1972" t="str">
        <f>IF(X!DN59=0," ",X!DN59)</f>
        <v xml:space="preserve"> </v>
      </c>
      <c r="C329" s="1972" t="str">
        <f>IF(X!DO59=0," ",X!DO59)</f>
        <v xml:space="preserve"> </v>
      </c>
      <c r="D329" s="1972" t="str">
        <f>IF(X!DP59=0," ",X!DP59)</f>
        <v xml:space="preserve"> </v>
      </c>
      <c r="E329" s="1227" t="s">
        <v>2123</v>
      </c>
      <c r="F329" s="703"/>
      <c r="G329" s="1934"/>
      <c r="H329" s="716"/>
      <c r="I329" s="716"/>
      <c r="J329" s="716"/>
      <c r="K329" s="716"/>
      <c r="L329" s="716"/>
      <c r="M329" s="716"/>
      <c r="N329" s="187"/>
      <c r="O329" s="187"/>
      <c r="P329" s="187"/>
      <c r="Q329" s="187"/>
      <c r="R329" s="187"/>
      <c r="S329" s="742">
        <f>IF(X!DX59=0,0,X!DX59)</f>
        <v>0</v>
      </c>
      <c r="T329" s="742">
        <f>IF(X!DY59=0,0,X!DY59)</f>
        <v>0</v>
      </c>
      <c r="U329" s="748">
        <v>0</v>
      </c>
      <c r="V329" s="748">
        <f>IF(U329&gt;0,SUM(U$109:U329),0)</f>
        <v>0</v>
      </c>
      <c r="W329" s="748">
        <f>IF(S327&lt;&gt;0,1,0)</f>
        <v>0</v>
      </c>
      <c r="X329" s="750">
        <f>IF(W329&gt;0,SUM(W$109:W329),X328+0.001)</f>
        <v>60.074999999999825</v>
      </c>
      <c r="Y329" s="751">
        <v>0</v>
      </c>
      <c r="Z329" s="751">
        <f>IF(Y329&gt;0,SUM(Y$109:Y329),0)</f>
        <v>0</v>
      </c>
      <c r="AA329" s="751">
        <f>IF(T327&lt;&gt;0,1,0)</f>
        <v>0</v>
      </c>
      <c r="AB329" s="753">
        <f>IF(AA329&gt;0,SUM(AA$109:AA329),AB328+0.001)</f>
        <v>6.1110000000000371</v>
      </c>
      <c r="AU329" s="1947">
        <f>IF(AE329&gt;0,SUM(AE$109:AE329),AU328+0.001)</f>
        <v>8.0799999999999557</v>
      </c>
      <c r="AV329" s="1947">
        <f>IF(AF329&gt;0,SUM(AF$109:AF329),AV328+0.001)</f>
        <v>6.1160000000000387</v>
      </c>
      <c r="AW329" s="1947">
        <f>IF(AG329&gt;0,SUM(AG$109:AG329),AW328+0.001)</f>
        <v>10.115999999999936</v>
      </c>
      <c r="AX329" s="1947">
        <f>IF(AH329&gt;0,SUM(AH$109:AH329),AX328+0.001)</f>
        <v>11.076999999999957</v>
      </c>
      <c r="AY329" s="1947">
        <f>IF(AI329&gt;0,SUM(AI$109:AI329),AY328+0.001)</f>
        <v>12.076999999999957</v>
      </c>
      <c r="AZ329" s="1947">
        <f>IF(AJ329&gt;0,SUM(AJ$109:AJ329),AZ328+0.001)</f>
        <v>10.076999999999957</v>
      </c>
      <c r="BA329" s="1947">
        <f>IF(AK329&gt;0,SUM(AK$109:AK329),BA328+0.001)</f>
        <v>5.0860000000000287</v>
      </c>
      <c r="BB329" s="1947">
        <f>IF(AL329&gt;0,SUM(AL$109:AL329),BB328+0.001)</f>
        <v>4.0860000000000287</v>
      </c>
      <c r="BC329" s="1947">
        <f>IF(AM329&gt;0,SUM(AM$109:AM329),BC328+0.001)</f>
        <v>5.0860000000000287</v>
      </c>
      <c r="BD329" s="1947">
        <f>IF(AN329&gt;0,SUM(AN$109:AN329),BD328+0.001)</f>
        <v>4.0860000000000287</v>
      </c>
      <c r="BE329" s="1947">
        <f>IF(AO329&gt;0,SUM(AO$109:AO329),BE328+0.001)</f>
        <v>4.0830000000000277</v>
      </c>
      <c r="BF329" s="1947">
        <f>IF(AP329&gt;0,SUM(AP$109:AP329),BF328+0.001)</f>
        <v>1.0829999999999909</v>
      </c>
      <c r="BG329" s="1947">
        <f>IF(AQ329&gt;0,SUM(AQ$109:AQ329),BG328+0.001)</f>
        <v>4.1130000000000377</v>
      </c>
      <c r="BH329" s="1947">
        <f>IF(AR329&gt;0,SUM(AR$109:AR329),BH328+0.001)</f>
        <v>1.0799999999999912</v>
      </c>
      <c r="BI329" s="1947">
        <f>IF(AS329&gt;0,SUM(AS$109:AS329),BI328+0.001)</f>
        <v>3.0829999999999909</v>
      </c>
    </row>
    <row r="330" spans="1:61" ht="23.25" customHeight="1">
      <c r="A330" s="1968"/>
      <c r="B330" s="1968"/>
      <c r="C330" s="1968"/>
      <c r="D330" s="1968"/>
      <c r="E330" s="1228"/>
      <c r="F330" s="374"/>
      <c r="G330" s="741"/>
      <c r="H330" s="165"/>
      <c r="I330" s="165"/>
      <c r="J330" s="165"/>
      <c r="K330" s="165"/>
      <c r="L330" s="165"/>
      <c r="M330" s="165"/>
      <c r="N330" s="187"/>
      <c r="O330" s="187"/>
      <c r="P330" s="187"/>
      <c r="Q330" s="187"/>
      <c r="R330" s="187"/>
      <c r="S330" s="427"/>
      <c r="T330" s="427"/>
      <c r="U330" s="748"/>
      <c r="V330" s="748"/>
      <c r="W330" s="748"/>
      <c r="X330" s="750"/>
      <c r="Y330" s="751"/>
      <c r="Z330" s="751"/>
      <c r="AA330" s="751"/>
      <c r="AB330" s="753"/>
    </row>
    <row r="331" spans="1:61" ht="23.25" customHeight="1">
      <c r="S331" s="427"/>
      <c r="T331" s="427"/>
      <c r="U331" s="743"/>
      <c r="V331" s="746"/>
      <c r="W331" s="743"/>
      <c r="X331" s="740"/>
      <c r="Y331" s="743"/>
      <c r="Z331" s="746"/>
      <c r="AA331" s="743"/>
      <c r="AB331" s="740"/>
    </row>
    <row r="332" spans="1:61" ht="23.25" customHeight="1">
      <c r="S332" s="427"/>
      <c r="T332" s="427"/>
      <c r="U332" s="743"/>
      <c r="V332" s="746"/>
      <c r="W332" s="743"/>
      <c r="X332" s="740"/>
      <c r="Y332" s="743"/>
      <c r="Z332" s="746"/>
      <c r="AA332" s="743"/>
      <c r="AB332" s="740"/>
    </row>
    <row r="333" spans="1:61" ht="23.25" customHeight="1">
      <c r="S333" s="427"/>
      <c r="T333" s="427"/>
      <c r="U333" s="743"/>
      <c r="V333" s="746"/>
      <c r="W333" s="743"/>
      <c r="X333" s="740"/>
      <c r="Y333" s="743"/>
      <c r="Z333" s="746"/>
      <c r="AA333" s="743"/>
      <c r="AB333" s="740"/>
    </row>
    <row r="334" spans="1:61" ht="23.25" customHeight="1">
      <c r="S334" s="427"/>
      <c r="T334" s="427"/>
      <c r="U334" s="743"/>
      <c r="V334" s="746"/>
      <c r="W334" s="743"/>
      <c r="X334" s="740"/>
      <c r="Y334" s="743"/>
      <c r="Z334" s="746"/>
      <c r="AA334" s="743"/>
      <c r="AB334" s="740"/>
    </row>
    <row r="335" spans="1:61" ht="23.25" customHeight="1">
      <c r="S335" s="427"/>
      <c r="T335" s="427"/>
      <c r="U335" s="743"/>
      <c r="V335" s="746"/>
      <c r="W335" s="743"/>
      <c r="X335" s="740"/>
      <c r="Y335" s="743"/>
      <c r="Z335" s="746"/>
      <c r="AA335" s="743"/>
      <c r="AB335" s="740"/>
    </row>
    <row r="336" spans="1:61" ht="23.25" customHeight="1">
      <c r="S336" s="427"/>
      <c r="T336" s="427"/>
      <c r="U336" s="743"/>
      <c r="V336" s="746"/>
      <c r="W336" s="743"/>
      <c r="X336" s="740"/>
      <c r="Y336" s="743"/>
      <c r="Z336" s="746"/>
      <c r="AA336" s="743"/>
      <c r="AB336" s="740"/>
    </row>
    <row r="337" spans="19:28" ht="23.25" customHeight="1">
      <c r="S337" s="427"/>
      <c r="T337" s="427"/>
      <c r="U337" s="743"/>
      <c r="V337" s="746"/>
      <c r="W337" s="743"/>
      <c r="X337" s="740"/>
      <c r="Y337" s="743"/>
      <c r="Z337" s="746"/>
      <c r="AA337" s="743"/>
      <c r="AB337" s="740"/>
    </row>
    <row r="338" spans="19:28" ht="23.25" customHeight="1">
      <c r="S338" s="427"/>
      <c r="T338" s="427"/>
      <c r="U338" s="743"/>
      <c r="V338" s="746"/>
      <c r="W338" s="743"/>
      <c r="X338" s="740"/>
      <c r="Y338" s="743"/>
      <c r="Z338" s="746"/>
      <c r="AA338" s="743"/>
      <c r="AB338" s="740"/>
    </row>
    <row r="339" spans="19:28" ht="23.25" customHeight="1">
      <c r="S339" s="427"/>
      <c r="T339" s="427"/>
      <c r="U339" s="743"/>
      <c r="V339" s="746"/>
      <c r="W339" s="743"/>
      <c r="X339" s="740"/>
      <c r="Y339" s="743"/>
      <c r="Z339" s="746"/>
      <c r="AA339" s="743"/>
      <c r="AB339" s="740"/>
    </row>
    <row r="340" spans="19:28" ht="23.25" customHeight="1">
      <c r="S340" s="427"/>
      <c r="T340" s="427"/>
      <c r="U340" s="746"/>
      <c r="V340" s="746"/>
      <c r="W340" s="743"/>
      <c r="X340" s="740"/>
      <c r="Y340" s="746"/>
      <c r="Z340" s="746"/>
      <c r="AA340" s="743"/>
      <c r="AB340" s="740"/>
    </row>
    <row r="341" spans="19:28" ht="23.25" customHeight="1">
      <c r="S341" s="427"/>
      <c r="T341" s="427"/>
      <c r="U341" s="746"/>
      <c r="V341" s="746"/>
      <c r="W341" s="743"/>
      <c r="X341" s="740"/>
      <c r="Y341" s="746"/>
      <c r="Z341" s="746"/>
      <c r="AA341" s="743"/>
      <c r="AB341" s="740"/>
    </row>
    <row r="342" spans="19:28" ht="23.25" customHeight="1">
      <c r="S342" s="427"/>
      <c r="T342" s="427"/>
      <c r="U342" s="746"/>
      <c r="V342" s="746"/>
      <c r="W342" s="743"/>
      <c r="X342" s="740"/>
      <c r="Y342" s="746"/>
      <c r="Z342" s="746"/>
      <c r="AA342" s="743"/>
      <c r="AB342" s="740"/>
    </row>
    <row r="343" spans="19:28" ht="23.25" customHeight="1">
      <c r="S343" s="427"/>
      <c r="T343" s="427"/>
      <c r="U343" s="746"/>
      <c r="V343" s="746"/>
      <c r="W343" s="743"/>
      <c r="X343" s="740"/>
      <c r="Y343" s="746"/>
      <c r="Z343" s="746"/>
      <c r="AA343" s="743"/>
      <c r="AB343" s="740"/>
    </row>
    <row r="344" spans="19:28" ht="23.25" customHeight="1">
      <c r="S344" s="427"/>
      <c r="T344" s="427"/>
      <c r="U344" s="746"/>
      <c r="V344" s="746"/>
      <c r="W344" s="743"/>
      <c r="X344" s="740"/>
      <c r="Y344" s="746"/>
      <c r="Z344" s="746"/>
      <c r="AA344" s="743"/>
      <c r="AB344" s="740"/>
    </row>
    <row r="345" spans="19:28" ht="23.25" customHeight="1">
      <c r="S345" s="427"/>
      <c r="T345" s="427"/>
      <c r="U345" s="746"/>
      <c r="V345" s="746"/>
      <c r="W345" s="743"/>
      <c r="X345" s="740"/>
      <c r="Y345" s="746"/>
      <c r="Z345" s="746"/>
      <c r="AA345" s="743"/>
      <c r="AB345" s="740"/>
    </row>
    <row r="346" spans="19:28" ht="23.25" customHeight="1">
      <c r="S346" s="427"/>
      <c r="T346" s="427"/>
      <c r="U346" s="746"/>
      <c r="V346" s="746"/>
      <c r="W346" s="743"/>
      <c r="X346" s="740"/>
      <c r="Y346" s="746"/>
      <c r="Z346" s="746"/>
      <c r="AA346" s="743"/>
      <c r="AB346" s="740"/>
    </row>
    <row r="347" spans="19:28" ht="23.25" customHeight="1">
      <c r="S347" s="427"/>
      <c r="T347" s="427"/>
      <c r="U347" s="746"/>
      <c r="V347" s="746"/>
      <c r="W347" s="743"/>
      <c r="X347" s="740"/>
      <c r="Y347" s="746"/>
      <c r="Z347" s="746"/>
      <c r="AA347" s="743"/>
      <c r="AB347" s="740"/>
    </row>
    <row r="348" spans="19:28" ht="23.25" customHeight="1">
      <c r="S348" s="427"/>
      <c r="T348" s="427"/>
      <c r="U348" s="746"/>
      <c r="V348" s="746"/>
      <c r="W348" s="743"/>
      <c r="X348" s="740"/>
      <c r="Y348" s="746"/>
      <c r="Z348" s="746"/>
      <c r="AA348" s="743"/>
      <c r="AB348" s="740"/>
    </row>
    <row r="349" spans="19:28" ht="23.25" customHeight="1">
      <c r="S349" s="427"/>
      <c r="T349" s="427"/>
      <c r="U349" s="746"/>
      <c r="V349" s="746"/>
      <c r="W349" s="743"/>
      <c r="X349" s="740"/>
      <c r="Y349" s="746"/>
      <c r="Z349" s="746"/>
      <c r="AA349" s="743"/>
      <c r="AB349" s="740"/>
    </row>
    <row r="350" spans="19:28" ht="23.25" customHeight="1">
      <c r="S350" s="427"/>
      <c r="T350" s="427"/>
      <c r="U350" s="746"/>
      <c r="V350" s="746"/>
      <c r="W350" s="743"/>
      <c r="X350" s="740"/>
      <c r="Y350" s="746"/>
      <c r="Z350" s="746"/>
      <c r="AA350" s="743"/>
      <c r="AB350" s="740"/>
    </row>
    <row r="351" spans="19:28" ht="23.25" customHeight="1">
      <c r="S351" s="427"/>
      <c r="T351" s="427"/>
      <c r="U351" s="746"/>
      <c r="V351" s="746"/>
      <c r="W351" s="743"/>
      <c r="X351" s="740"/>
      <c r="Y351" s="746"/>
      <c r="Z351" s="746"/>
      <c r="AA351" s="743"/>
      <c r="AB351" s="740"/>
    </row>
    <row r="352" spans="19:28" ht="23.25" customHeight="1">
      <c r="S352" s="427"/>
      <c r="T352" s="427"/>
      <c r="U352" s="746"/>
      <c r="V352" s="746"/>
      <c r="W352" s="743"/>
      <c r="X352" s="740"/>
      <c r="Y352" s="746"/>
      <c r="Z352" s="746"/>
      <c r="AA352" s="743"/>
      <c r="AB352" s="740"/>
    </row>
    <row r="353" spans="19:28" ht="23.25" customHeight="1">
      <c r="S353" s="427"/>
      <c r="T353" s="427"/>
      <c r="U353" s="746"/>
      <c r="V353" s="746"/>
      <c r="W353" s="743"/>
      <c r="X353" s="740"/>
      <c r="Y353" s="746"/>
      <c r="Z353" s="746"/>
      <c r="AA353" s="743"/>
      <c r="AB353" s="740"/>
    </row>
    <row r="354" spans="19:28" ht="23.25" customHeight="1">
      <c r="S354" s="427"/>
      <c r="T354" s="427"/>
      <c r="U354" s="746"/>
      <c r="V354" s="746"/>
      <c r="W354" s="743"/>
      <c r="X354" s="740"/>
      <c r="Y354" s="746"/>
      <c r="Z354" s="746"/>
      <c r="AA354" s="743"/>
      <c r="AB354" s="740"/>
    </row>
    <row r="355" spans="19:28" ht="23.25" customHeight="1">
      <c r="S355" s="427"/>
      <c r="T355" s="427"/>
      <c r="U355" s="746"/>
      <c r="V355" s="746"/>
      <c r="W355" s="743"/>
      <c r="X355" s="740"/>
      <c r="Y355" s="746"/>
      <c r="Z355" s="746"/>
      <c r="AA355" s="743"/>
      <c r="AB355" s="740"/>
    </row>
    <row r="356" spans="19:28" ht="23.25" customHeight="1">
      <c r="S356" s="427"/>
      <c r="T356" s="427"/>
      <c r="U356" s="746"/>
      <c r="V356" s="746"/>
      <c r="W356" s="743"/>
      <c r="X356" s="740"/>
      <c r="Y356" s="746"/>
      <c r="Z356" s="746"/>
      <c r="AA356" s="743"/>
      <c r="AB356" s="740"/>
    </row>
    <row r="357" spans="19:28" ht="23.25" customHeight="1">
      <c r="S357" s="427"/>
      <c r="T357" s="427"/>
      <c r="U357" s="746"/>
      <c r="V357" s="746"/>
      <c r="W357" s="743"/>
      <c r="X357" s="740"/>
      <c r="Y357" s="746"/>
      <c r="Z357" s="746"/>
      <c r="AA357" s="743"/>
      <c r="AB357" s="740"/>
    </row>
    <row r="358" spans="19:28" ht="23.25" customHeight="1">
      <c r="S358" s="427"/>
      <c r="T358" s="427"/>
      <c r="U358" s="746"/>
      <c r="V358" s="746"/>
      <c r="W358" s="743"/>
      <c r="X358" s="740"/>
      <c r="Y358" s="746"/>
      <c r="Z358" s="746"/>
      <c r="AA358" s="743"/>
      <c r="AB358" s="740"/>
    </row>
    <row r="359" spans="19:28" ht="23.25" customHeight="1">
      <c r="S359" s="427"/>
      <c r="T359" s="427"/>
      <c r="U359" s="746"/>
      <c r="V359" s="746"/>
      <c r="W359" s="743"/>
      <c r="X359" s="740"/>
      <c r="Y359" s="746"/>
      <c r="Z359" s="746"/>
      <c r="AA359" s="743"/>
      <c r="AB359" s="740"/>
    </row>
    <row r="360" spans="19:28" ht="23.25" customHeight="1">
      <c r="S360" s="427"/>
      <c r="T360" s="427"/>
      <c r="U360" s="746"/>
      <c r="V360" s="746"/>
      <c r="W360" s="743"/>
      <c r="X360" s="740"/>
      <c r="Y360" s="746"/>
      <c r="Z360" s="746"/>
      <c r="AA360" s="743"/>
      <c r="AB360" s="740"/>
    </row>
    <row r="361" spans="19:28" ht="23.25" customHeight="1">
      <c r="S361" s="427"/>
      <c r="T361" s="427"/>
      <c r="U361" s="746"/>
      <c r="V361" s="746"/>
      <c r="W361" s="743"/>
      <c r="X361" s="740"/>
      <c r="Y361" s="746"/>
      <c r="Z361" s="746"/>
      <c r="AA361" s="743"/>
      <c r="AB361" s="740"/>
    </row>
    <row r="362" spans="19:28" ht="23.25" customHeight="1">
      <c r="S362" s="427"/>
      <c r="T362" s="427"/>
      <c r="U362" s="746"/>
      <c r="V362" s="746"/>
      <c r="W362" s="743"/>
      <c r="X362" s="740"/>
      <c r="Y362" s="746"/>
      <c r="Z362" s="746"/>
      <c r="AA362" s="743"/>
      <c r="AB362" s="740"/>
    </row>
    <row r="363" spans="19:28" ht="23.25" customHeight="1">
      <c r="X363" s="741"/>
      <c r="Y363" s="747"/>
      <c r="Z363" s="747"/>
    </row>
    <row r="364" spans="19:28" ht="23.25" customHeight="1">
      <c r="X364" s="741"/>
      <c r="Y364" s="747"/>
      <c r="Z364" s="747"/>
    </row>
    <row r="365" spans="19:28" ht="23.25" customHeight="1">
      <c r="X365" s="741"/>
      <c r="Y365" s="747"/>
      <c r="Z365" s="747"/>
    </row>
    <row r="366" spans="19:28" ht="23.25" customHeight="1">
      <c r="X366" s="741"/>
      <c r="Y366" s="747"/>
      <c r="Z366" s="747"/>
    </row>
    <row r="367" spans="19:28" ht="23.25" customHeight="1">
      <c r="X367" s="741"/>
      <c r="Y367" s="747"/>
      <c r="Z367" s="747"/>
    </row>
    <row r="368" spans="19:28" ht="23.25" customHeight="1">
      <c r="X368" s="741"/>
      <c r="Y368" s="747"/>
      <c r="Z368" s="747"/>
    </row>
    <row r="369" spans="24:26" ht="23.25" customHeight="1">
      <c r="X369" s="741"/>
      <c r="Y369" s="747"/>
      <c r="Z369" s="747"/>
    </row>
    <row r="370" spans="24:26" ht="23.25" customHeight="1">
      <c r="X370" s="741"/>
      <c r="Y370" s="747"/>
      <c r="Z370" s="747"/>
    </row>
    <row r="371" spans="24:26" ht="23.25" customHeight="1">
      <c r="X371" s="741"/>
      <c r="Y371" s="747"/>
      <c r="Z371" s="747"/>
    </row>
    <row r="372" spans="24:26" ht="23.25" customHeight="1">
      <c r="X372" s="741"/>
      <c r="Y372" s="747"/>
      <c r="Z372" s="747"/>
    </row>
    <row r="373" spans="24:26" ht="23.25" customHeight="1">
      <c r="X373" s="741"/>
      <c r="Y373" s="747"/>
      <c r="Z373" s="747"/>
    </row>
    <row r="374" spans="24:26" ht="23.25" customHeight="1">
      <c r="X374" s="741"/>
      <c r="Y374" s="747"/>
      <c r="Z374" s="747"/>
    </row>
    <row r="375" spans="24:26" ht="23.25" customHeight="1">
      <c r="X375" s="741"/>
      <c r="Y375" s="747"/>
      <c r="Z375" s="747"/>
    </row>
    <row r="376" spans="24:26" ht="23.25" customHeight="1">
      <c r="X376" s="741"/>
      <c r="Y376" s="747"/>
      <c r="Z376" s="747"/>
    </row>
    <row r="377" spans="24:26" ht="23.25" customHeight="1">
      <c r="X377" s="741"/>
      <c r="Y377" s="747"/>
      <c r="Z377" s="747"/>
    </row>
    <row r="378" spans="24:26" ht="23.25" customHeight="1">
      <c r="X378" s="741"/>
      <c r="Y378" s="747"/>
      <c r="Z378" s="747"/>
    </row>
    <row r="379" spans="24:26" ht="23.25" customHeight="1">
      <c r="X379" s="741"/>
      <c r="Y379" s="747"/>
      <c r="Z379" s="747"/>
    </row>
    <row r="380" spans="24:26" ht="23.25" customHeight="1">
      <c r="X380" s="741"/>
      <c r="Y380" s="747"/>
      <c r="Z380" s="747"/>
    </row>
    <row r="381" spans="24:26" ht="23.25" customHeight="1">
      <c r="X381" s="741"/>
      <c r="Y381" s="747"/>
      <c r="Z381" s="747"/>
    </row>
    <row r="382" spans="24:26" ht="23.25" customHeight="1">
      <c r="X382" s="741"/>
      <c r="Y382" s="747"/>
      <c r="Z382" s="747"/>
    </row>
    <row r="383" spans="24:26" ht="23.25" customHeight="1">
      <c r="X383" s="741"/>
      <c r="Y383" s="747"/>
      <c r="Z383" s="747"/>
    </row>
    <row r="384" spans="24:26" ht="23.25" customHeight="1">
      <c r="X384" s="741"/>
      <c r="Y384" s="741"/>
      <c r="Z384" s="741"/>
    </row>
    <row r="385" spans="24:26" ht="23.25" customHeight="1">
      <c r="X385" s="741"/>
      <c r="Y385" s="741"/>
      <c r="Z385" s="741"/>
    </row>
    <row r="386" spans="24:26" ht="23.25" customHeight="1">
      <c r="X386" s="741"/>
      <c r="Y386" s="741"/>
      <c r="Z386" s="741"/>
    </row>
  </sheetData>
  <conditionalFormatting sqref="H133:R140 H166:R173 H199:R206 H232:R239 H265:R272 H298:R305 H331:R65536 G1:G1048576 N1:R108 H1:M106">
    <cfRule type="cellIs" dxfId="12" priority="1" stopIfTrue="1" operator="equal">
      <formula>0</formula>
    </cfRule>
  </conditionalFormatting>
  <conditionalFormatting sqref="F2:F28 F33:F763">
    <cfRule type="cellIs" dxfId="11" priority="2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horizontalDpi="4294967294" r:id="rId1"/>
  <headerFooter alignWithMargins="0"/>
  <rowBreaks count="9" manualBreakCount="9">
    <brk id="33" max="4" man="1"/>
    <brk id="66" max="5" man="1"/>
    <brk id="99" max="5" man="1"/>
    <brk id="132" max="5" man="1"/>
    <brk id="165" max="5" man="1"/>
    <brk id="198" max="5" man="1"/>
    <brk id="231" max="5" man="1"/>
    <brk id="264" max="5" man="1"/>
    <brk id="297" max="5" man="1"/>
  </row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indexed="41"/>
  </sheetPr>
  <dimension ref="A1:AU1084"/>
  <sheetViews>
    <sheetView showGridLines="0" zoomScale="75" workbookViewId="0">
      <pane xSplit="26" topLeftCell="AA1" activePane="topRight" state="frozen"/>
      <selection pane="topRight" activeCell="A233" sqref="A1:XFD233"/>
    </sheetView>
  </sheetViews>
  <sheetFormatPr defaultRowHeight="22.5" customHeight="1"/>
  <cols>
    <col min="1" max="1" width="3.85546875" style="1977" customWidth="1"/>
    <col min="2" max="2" width="29.42578125" style="1977" customWidth="1"/>
    <col min="3" max="3" width="7.140625" style="1977" customWidth="1"/>
    <col min="4" max="8" width="5.42578125" style="1977" customWidth="1"/>
    <col min="9" max="10" width="7.28515625" style="1977" customWidth="1"/>
    <col min="11" max="11" width="8" style="1977" customWidth="1"/>
    <col min="12" max="12" width="5.28515625" style="375" customWidth="1"/>
    <col min="13" max="13" width="5.28515625" style="576" customWidth="1"/>
    <col min="14" max="14" width="5" style="165" hidden="1" customWidth="1"/>
    <col min="15" max="15" width="5" style="55" hidden="1" customWidth="1"/>
    <col min="16" max="16" width="5" style="29" hidden="1" customWidth="1"/>
    <col min="17" max="22" width="5" style="55" hidden="1" customWidth="1"/>
    <col min="23" max="23" width="4.42578125" style="55" customWidth="1"/>
    <col min="24" max="24" width="14" style="55" customWidth="1"/>
    <col min="25" max="25" width="3.5703125" style="55" customWidth="1"/>
    <col min="26" max="26" width="18.140625" style="55" customWidth="1"/>
    <col min="27" max="31" width="4.140625" style="55" customWidth="1"/>
    <col min="32" max="32" width="4.5703125" style="20" customWidth="1"/>
    <col min="33" max="47" width="6.85546875" style="20" customWidth="1"/>
    <col min="48" max="48" width="11.42578125" style="20" customWidth="1"/>
    <col min="49" max="49" width="3" style="20" customWidth="1"/>
    <col min="50" max="50" width="16" style="20" customWidth="1"/>
    <col min="51" max="51" width="1.5703125" style="20" customWidth="1"/>
    <col min="52" max="16384" width="9.140625" style="20"/>
  </cols>
  <sheetData>
    <row r="1" spans="1:47" ht="22.5" hidden="1" customHeight="1">
      <c r="L1" s="762">
        <f>MAX(ต2!G1:G1000)+1</f>
        <v>27</v>
      </c>
      <c r="M1" s="1939">
        <f>IF(L1&gt;0,SUM(L$1:L1),0)</f>
        <v>27</v>
      </c>
      <c r="AA1" s="705"/>
      <c r="AB1" s="705"/>
      <c r="AC1" s="698"/>
    </row>
    <row r="2" spans="1:47" ht="22.5" hidden="1" customHeight="1">
      <c r="L2" s="703"/>
      <c r="M2" s="1940"/>
    </row>
    <row r="3" spans="1:47" ht="22.5" hidden="1" customHeight="1">
      <c r="A3" s="1978" t="s">
        <v>302</v>
      </c>
      <c r="B3" s="1979"/>
      <c r="C3" s="1979"/>
      <c r="D3" s="1979"/>
      <c r="E3" s="1979"/>
      <c r="F3" s="1979"/>
      <c r="G3" s="1979"/>
      <c r="H3" s="1979"/>
      <c r="I3" s="1979"/>
      <c r="J3" s="1979"/>
      <c r="K3" s="1979"/>
      <c r="L3" s="739"/>
      <c r="M3" s="1934"/>
    </row>
    <row r="4" spans="1:47" ht="22.5" hidden="1" customHeight="1">
      <c r="A4" s="1978" t="s">
        <v>303</v>
      </c>
      <c r="B4" s="1979"/>
      <c r="C4" s="1979"/>
      <c r="D4" s="1979"/>
      <c r="E4" s="1979"/>
      <c r="F4" s="1979"/>
      <c r="G4" s="1979"/>
      <c r="H4" s="1979"/>
      <c r="I4" s="1979"/>
      <c r="J4" s="1979"/>
      <c r="K4" s="1979"/>
      <c r="L4" s="703"/>
      <c r="M4" s="1940"/>
    </row>
    <row r="5" spans="1:47" ht="22.5" hidden="1" customHeight="1">
      <c r="L5" s="703"/>
      <c r="M5" s="1940"/>
      <c r="N5" s="187"/>
      <c r="O5" s="56"/>
      <c r="P5" s="269"/>
      <c r="Q5" s="56"/>
      <c r="R5" s="56"/>
      <c r="S5" s="56"/>
      <c r="T5" s="56"/>
      <c r="U5" s="56"/>
      <c r="V5" s="56"/>
      <c r="W5" s="56"/>
      <c r="X5" s="3332"/>
      <c r="Y5" s="3332"/>
      <c r="Z5" s="3332"/>
      <c r="AA5" s="56"/>
      <c r="AB5" s="56"/>
      <c r="AC5" s="56"/>
      <c r="AD5" s="56"/>
      <c r="AE5" s="56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</row>
    <row r="6" spans="1:47" ht="22.5" hidden="1" customHeight="1">
      <c r="A6" s="1977" t="s">
        <v>304</v>
      </c>
      <c r="L6" s="703"/>
      <c r="M6" s="1940"/>
      <c r="N6" s="187"/>
      <c r="O6" s="56"/>
      <c r="P6" s="269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</row>
    <row r="7" spans="1:47" ht="22.5" hidden="1" customHeight="1">
      <c r="A7" s="1992" t="str">
        <f>ต2!A104</f>
        <v>กลยุทธ์ ที่ 1   สร้างเสริมความเสมอภาคทางการศึกษา</v>
      </c>
      <c r="B7" s="1215"/>
      <c r="L7" s="703"/>
      <c r="M7" s="1940"/>
      <c r="N7" s="187"/>
      <c r="O7" s="56"/>
      <c r="P7" s="269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</row>
    <row r="8" spans="1:47" ht="22.5" hidden="1" customHeight="1">
      <c r="A8" s="1215"/>
      <c r="B8" s="1233"/>
      <c r="L8" s="703"/>
      <c r="M8" s="1940"/>
      <c r="N8" s="187"/>
      <c r="O8" s="56"/>
      <c r="P8" s="269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28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</row>
    <row r="9" spans="1:47" ht="21.75" hidden="1" customHeight="1">
      <c r="A9" s="1980"/>
      <c r="B9" s="1981"/>
      <c r="C9" s="1982" t="s">
        <v>1244</v>
      </c>
      <c r="D9" s="1220"/>
      <c r="E9" s="1220"/>
      <c r="F9" s="1982" t="s">
        <v>1247</v>
      </c>
      <c r="G9" s="1220"/>
      <c r="H9" s="1220"/>
      <c r="I9" s="1222"/>
      <c r="J9" s="1220" t="s">
        <v>1250</v>
      </c>
      <c r="K9" s="1220"/>
      <c r="L9" s="703"/>
      <c r="M9" s="1940"/>
      <c r="N9" s="187"/>
      <c r="O9" s="56"/>
      <c r="P9" s="269"/>
      <c r="Q9" s="269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45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</row>
    <row r="10" spans="1:47" ht="21.75" hidden="1" customHeight="1">
      <c r="A10" s="1983" t="s">
        <v>1251</v>
      </c>
      <c r="B10" s="1984" t="s">
        <v>299</v>
      </c>
      <c r="C10" s="1984" t="s">
        <v>300</v>
      </c>
      <c r="D10" s="1986"/>
      <c r="E10" s="1986"/>
      <c r="F10" s="1984" t="s">
        <v>2235</v>
      </c>
      <c r="G10" s="1986"/>
      <c r="H10" s="1986"/>
      <c r="I10" s="1985"/>
      <c r="J10" s="1986" t="s">
        <v>1887</v>
      </c>
      <c r="K10" s="1986"/>
      <c r="L10" s="703"/>
      <c r="M10" s="1940"/>
      <c r="N10" s="187"/>
      <c r="O10" s="56"/>
      <c r="P10" s="269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45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</row>
    <row r="11" spans="1:47" ht="21.75" hidden="1" customHeight="1">
      <c r="A11" s="1987"/>
      <c r="B11" s="1988"/>
      <c r="C11" s="1989" t="s">
        <v>891</v>
      </c>
      <c r="D11" s="1370"/>
      <c r="E11" s="1370"/>
      <c r="F11" s="1989" t="s">
        <v>891</v>
      </c>
      <c r="G11" s="1370"/>
      <c r="H11" s="1370"/>
      <c r="I11" s="1990"/>
      <c r="J11" s="1370" t="s">
        <v>301</v>
      </c>
      <c r="K11" s="1370"/>
      <c r="L11" s="703"/>
      <c r="M11" s="1940"/>
      <c r="N11" s="187"/>
      <c r="O11" s="56"/>
      <c r="P11" s="269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28"/>
      <c r="AG11" s="1947"/>
      <c r="AH11" s="1947"/>
      <c r="AI11" s="1947"/>
      <c r="AJ11" s="1947"/>
      <c r="AK11" s="1947"/>
      <c r="AL11" s="1947"/>
      <c r="AM11" s="1947"/>
      <c r="AN11" s="1947"/>
      <c r="AO11" s="1947"/>
      <c r="AP11" s="1947"/>
      <c r="AQ11" s="1947"/>
      <c r="AR11" s="1947"/>
      <c r="AS11" s="1947"/>
      <c r="AT11" s="1947"/>
      <c r="AU11" s="1947"/>
    </row>
    <row r="12" spans="1:47" ht="21.75" hidden="1" customHeight="1">
      <c r="A12" s="1992">
        <f>ต2!A109</f>
        <v>1</v>
      </c>
      <c r="B12" s="1228" t="str">
        <f>ต2!B109</f>
        <v>โครงการส่งงเสริมพัฒนาการเรียนรู้</v>
      </c>
      <c r="C12" s="1224" t="str">
        <f>ต2!D109</f>
        <v>ร้อยละ 80</v>
      </c>
      <c r="D12" s="1993"/>
      <c r="E12" s="1992"/>
      <c r="F12" s="1994" t="str">
        <f>IF(X!CW11=0," ",X!CW11)</f>
        <v>ร้อยละ 80</v>
      </c>
      <c r="G12" s="1993"/>
      <c r="H12" s="1993"/>
      <c r="I12" s="1992"/>
      <c r="J12" s="1227" t="str">
        <f>ต2!E109</f>
        <v>มฐ.</v>
      </c>
      <c r="K12" s="1993"/>
      <c r="L12" s="703"/>
      <c r="M12" s="1940"/>
      <c r="N12" s="187"/>
      <c r="O12" s="56"/>
      <c r="P12" s="269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28"/>
      <c r="AG12" s="1947"/>
      <c r="AH12" s="1947"/>
      <c r="AI12" s="1947"/>
      <c r="AJ12" s="1947"/>
      <c r="AK12" s="1947"/>
      <c r="AL12" s="1947"/>
      <c r="AM12" s="1947"/>
      <c r="AN12" s="1947"/>
      <c r="AO12" s="1947"/>
      <c r="AP12" s="1947"/>
      <c r="AQ12" s="1947"/>
      <c r="AR12" s="1947"/>
      <c r="AS12" s="1947"/>
      <c r="AT12" s="1947"/>
      <c r="AU12" s="1947"/>
    </row>
    <row r="13" spans="1:47" ht="21.75" hidden="1" customHeight="1">
      <c r="A13" s="1992" t="str">
        <f>ต2!A110</f>
        <v xml:space="preserve"> </v>
      </c>
      <c r="B13" s="1228" t="str">
        <f>ต2!B110</f>
        <v>วิทยาศาสตร์</v>
      </c>
      <c r="C13" s="1227" t="str">
        <f>ต2!D110</f>
        <v xml:space="preserve"> </v>
      </c>
      <c r="D13" s="1993"/>
      <c r="E13" s="1992"/>
      <c r="F13" s="1994" t="str">
        <f>IF(X!CW12=0," ",X!CW12)</f>
        <v>มีทักษะทาง</v>
      </c>
      <c r="G13" s="1993"/>
      <c r="H13" s="1993"/>
      <c r="I13" s="1992"/>
      <c r="J13" s="1227" t="str">
        <f>ต2!E110</f>
        <v>ข้อที่ 3,4,5,6</v>
      </c>
      <c r="K13" s="1993"/>
      <c r="L13" s="703"/>
      <c r="M13" s="1940"/>
      <c r="N13" s="187"/>
      <c r="O13" s="56"/>
      <c r="P13" s="269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28"/>
      <c r="AG13" s="1947"/>
      <c r="AH13" s="1947"/>
      <c r="AI13" s="1947"/>
      <c r="AJ13" s="1947"/>
      <c r="AK13" s="1947"/>
      <c r="AL13" s="1947"/>
      <c r="AM13" s="1947"/>
      <c r="AN13" s="1947"/>
      <c r="AO13" s="1947"/>
      <c r="AP13" s="1947"/>
      <c r="AQ13" s="1947"/>
      <c r="AR13" s="1947"/>
      <c r="AS13" s="1947"/>
      <c r="AT13" s="1947"/>
      <c r="AU13" s="1947"/>
    </row>
    <row r="14" spans="1:47" ht="21.75" hidden="1" customHeight="1">
      <c r="A14" s="1992" t="str">
        <f>ต2!A111</f>
        <v xml:space="preserve"> </v>
      </c>
      <c r="B14" s="1228" t="str">
        <f>ต2!B111</f>
        <v xml:space="preserve"> </v>
      </c>
      <c r="C14" s="1227" t="str">
        <f>ต2!D111</f>
        <v xml:space="preserve"> </v>
      </c>
      <c r="D14" s="1993"/>
      <c r="E14" s="1992"/>
      <c r="F14" s="1994" t="str">
        <f>IF(X!CW13=0," ",X!CW13)</f>
        <v>วิทยาศาสตร์</v>
      </c>
      <c r="G14" s="1993"/>
      <c r="H14" s="1993"/>
      <c r="I14" s="1992"/>
      <c r="J14" s="1227" t="str">
        <f>ต2!E111</f>
        <v xml:space="preserve"> </v>
      </c>
      <c r="K14" s="1993"/>
      <c r="L14" s="703"/>
      <c r="M14" s="1940"/>
      <c r="N14" s="187"/>
      <c r="O14" s="56"/>
      <c r="P14" s="269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28"/>
      <c r="AG14" s="1947"/>
      <c r="AH14" s="1947"/>
      <c r="AI14" s="1947"/>
      <c r="AJ14" s="1947"/>
      <c r="AK14" s="1947"/>
      <c r="AL14" s="1947"/>
      <c r="AM14" s="1947"/>
      <c r="AN14" s="1947"/>
      <c r="AO14" s="1947"/>
      <c r="AP14" s="1947"/>
      <c r="AQ14" s="1947"/>
      <c r="AR14" s="1947"/>
      <c r="AS14" s="1947"/>
      <c r="AT14" s="1947"/>
      <c r="AU14" s="1947"/>
    </row>
    <row r="15" spans="1:47" ht="21.75" hidden="1" customHeight="1">
      <c r="A15" s="1992">
        <f>ต2!A112</f>
        <v>2</v>
      </c>
      <c r="B15" s="1228" t="str">
        <f>ต2!B112</f>
        <v>โครงการพัฒนาผู้เรียนให้มีนิสัยรัก</v>
      </c>
      <c r="C15" s="1227" t="str">
        <f>ต2!D112</f>
        <v>ร้อยละ 80</v>
      </c>
      <c r="D15" s="1993"/>
      <c r="E15" s="1992"/>
      <c r="F15" s="1994" t="str">
        <f>IF(X!CW14=0," ",X!CW14)</f>
        <v>ร้อยละ 80ของนักเรียน</v>
      </c>
      <c r="G15" s="1993"/>
      <c r="H15" s="1993"/>
      <c r="I15" s="1992"/>
      <c r="J15" s="1227" t="str">
        <f>ต2!E112</f>
        <v>จุดเน้น สพฐ.</v>
      </c>
      <c r="K15" s="1993"/>
      <c r="L15" s="703"/>
      <c r="M15" s="1940"/>
      <c r="N15" s="187"/>
      <c r="O15" s="56"/>
      <c r="P15" s="269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28"/>
      <c r="AG15" s="1947"/>
      <c r="AH15" s="1947"/>
      <c r="AI15" s="1947"/>
      <c r="AJ15" s="1947"/>
      <c r="AK15" s="1947"/>
      <c r="AL15" s="1947"/>
      <c r="AM15" s="1947"/>
      <c r="AN15" s="1947"/>
      <c r="AO15" s="1947"/>
      <c r="AP15" s="1947"/>
      <c r="AQ15" s="1947"/>
      <c r="AR15" s="1947"/>
      <c r="AS15" s="1947"/>
      <c r="AT15" s="1947"/>
      <c r="AU15" s="1947"/>
    </row>
    <row r="16" spans="1:47" ht="21.75" hidden="1" customHeight="1">
      <c r="A16" s="1992" t="str">
        <f>ต2!A113</f>
        <v xml:space="preserve"> </v>
      </c>
      <c r="B16" s="1228" t="str">
        <f>ต2!B113</f>
        <v>การอ่าน</v>
      </c>
      <c r="C16" s="1227" t="str">
        <f>ต2!D113</f>
        <v xml:space="preserve"> </v>
      </c>
      <c r="D16" s="1993"/>
      <c r="E16" s="1992"/>
      <c r="F16" s="1994" t="str">
        <f>IF(X!CW15=0," ",X!CW15)</f>
        <v>มีการบันทึกการอ่าน</v>
      </c>
      <c r="G16" s="1993"/>
      <c r="H16" s="1993"/>
      <c r="I16" s="1992"/>
      <c r="J16" s="1227" t="str">
        <f>ต2!E113</f>
        <v>ข้อที่ 1</v>
      </c>
      <c r="K16" s="1993"/>
      <c r="L16" s="703"/>
      <c r="M16" s="1940"/>
      <c r="N16" s="187"/>
      <c r="O16" s="56"/>
      <c r="P16" s="269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28"/>
      <c r="AG16" s="1947"/>
      <c r="AH16" s="1947"/>
      <c r="AI16" s="1947"/>
      <c r="AJ16" s="1947"/>
      <c r="AK16" s="1947"/>
      <c r="AL16" s="1947"/>
      <c r="AM16" s="1947"/>
      <c r="AN16" s="1947"/>
      <c r="AO16" s="1947"/>
      <c r="AP16" s="1947"/>
      <c r="AQ16" s="1947"/>
      <c r="AR16" s="1947"/>
      <c r="AS16" s="1947"/>
      <c r="AT16" s="1947"/>
      <c r="AU16" s="1947"/>
    </row>
    <row r="17" spans="1:47" ht="21.75" hidden="1" customHeight="1">
      <c r="A17" s="1992" t="str">
        <f>ต2!A114</f>
        <v xml:space="preserve"> </v>
      </c>
      <c r="B17" s="1228" t="str">
        <f>ต2!B114</f>
        <v xml:space="preserve"> </v>
      </c>
      <c r="C17" s="1227" t="str">
        <f>ต2!D114</f>
        <v xml:space="preserve"> </v>
      </c>
      <c r="D17" s="1993"/>
      <c r="E17" s="1992"/>
      <c r="F17" s="1994" t="str">
        <f>IF(X!CW16=0," ",X!CW16)</f>
        <v xml:space="preserve"> </v>
      </c>
      <c r="G17" s="1993"/>
      <c r="H17" s="1993"/>
      <c r="I17" s="1992"/>
      <c r="J17" s="1227" t="str">
        <f>ต2!E114</f>
        <v xml:space="preserve"> </v>
      </c>
      <c r="K17" s="1993"/>
      <c r="L17" s="703"/>
      <c r="M17" s="1940"/>
      <c r="N17" s="187"/>
      <c r="O17" s="56"/>
      <c r="P17" s="269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28"/>
      <c r="AG17" s="1947"/>
      <c r="AH17" s="1947"/>
      <c r="AI17" s="1947"/>
      <c r="AJ17" s="1947"/>
      <c r="AK17" s="1947"/>
      <c r="AL17" s="1947"/>
      <c r="AM17" s="1947"/>
      <c r="AN17" s="1947"/>
      <c r="AO17" s="1947"/>
      <c r="AP17" s="1947"/>
      <c r="AQ17" s="1947"/>
      <c r="AR17" s="1947"/>
      <c r="AS17" s="1947"/>
      <c r="AT17" s="1947"/>
      <c r="AU17" s="1947"/>
    </row>
    <row r="18" spans="1:47" ht="21.75" hidden="1" customHeight="1">
      <c r="A18" s="1992">
        <f>ต2!A115</f>
        <v>3</v>
      </c>
      <c r="B18" s="1228" t="str">
        <f>ต2!B115</f>
        <v>โครงการสอนซ่อมเสริม</v>
      </c>
      <c r="C18" s="1227" t="str">
        <f>ต2!D115</f>
        <v>ร้อยละ 80</v>
      </c>
      <c r="D18" s="1993"/>
      <c r="E18" s="1992"/>
      <c r="F18" s="1994" t="str">
        <f>IF(X!CW17=0," ",X!CW17)</f>
        <v>ร้อยละ 90 เข้าร่วมกิจ</v>
      </c>
      <c r="G18" s="1993"/>
      <c r="H18" s="1993"/>
      <c r="I18" s="1992"/>
      <c r="J18" s="1227" t="str">
        <f>ต2!E115</f>
        <v>จุดเน้น สพฐ.</v>
      </c>
      <c r="K18" s="1993"/>
      <c r="L18" s="703"/>
      <c r="M18" s="1940"/>
      <c r="N18" s="187"/>
      <c r="O18" s="56"/>
      <c r="P18" s="269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28"/>
      <c r="AG18" s="1947"/>
      <c r="AH18" s="1947"/>
      <c r="AI18" s="1947"/>
      <c r="AJ18" s="1947"/>
      <c r="AK18" s="1947"/>
      <c r="AL18" s="1947"/>
      <c r="AM18" s="1947"/>
      <c r="AN18" s="1947"/>
      <c r="AO18" s="1947"/>
      <c r="AP18" s="1947"/>
      <c r="AQ18" s="1947"/>
      <c r="AR18" s="1947"/>
      <c r="AS18" s="1947"/>
      <c r="AT18" s="1947"/>
      <c r="AU18" s="1947"/>
    </row>
    <row r="19" spans="1:47" ht="21.75" hidden="1" customHeight="1">
      <c r="A19" s="1992" t="str">
        <f>ต2!A116</f>
        <v xml:space="preserve"> </v>
      </c>
      <c r="B19" s="1228" t="str">
        <f>ต2!B116</f>
        <v xml:space="preserve"> </v>
      </c>
      <c r="C19" s="1227" t="str">
        <f>ต2!D116</f>
        <v xml:space="preserve"> </v>
      </c>
      <c r="D19" s="1993"/>
      <c r="E19" s="1992"/>
      <c r="F19" s="1994" t="str">
        <f>IF(X!CW18=0," ",X!CW18)</f>
        <v>กรรมสอนซ่อมเสริม</v>
      </c>
      <c r="G19" s="1993"/>
      <c r="H19" s="1993"/>
      <c r="I19" s="1992"/>
      <c r="J19" s="1227" t="str">
        <f>ต2!E116</f>
        <v>ข้อที่ 1</v>
      </c>
      <c r="K19" s="1993"/>
      <c r="L19" s="703"/>
      <c r="M19" s="1940"/>
      <c r="N19" s="187"/>
      <c r="O19" s="56"/>
      <c r="P19" s="269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28"/>
      <c r="AG19" s="1947"/>
      <c r="AH19" s="1947"/>
      <c r="AI19" s="1947"/>
      <c r="AJ19" s="1947"/>
      <c r="AK19" s="1947"/>
      <c r="AL19" s="1947"/>
      <c r="AM19" s="1947"/>
      <c r="AN19" s="1947"/>
      <c r="AO19" s="1947"/>
      <c r="AP19" s="1947"/>
      <c r="AQ19" s="1947"/>
      <c r="AR19" s="1947"/>
      <c r="AS19" s="1947"/>
      <c r="AT19" s="1947"/>
      <c r="AU19" s="1947"/>
    </row>
    <row r="20" spans="1:47" ht="21.75" hidden="1" customHeight="1">
      <c r="A20" s="1992" t="str">
        <f>ต2!A117</f>
        <v xml:space="preserve"> </v>
      </c>
      <c r="B20" s="1228" t="str">
        <f>ต2!B117</f>
        <v xml:space="preserve"> </v>
      </c>
      <c r="C20" s="1227" t="str">
        <f>ต2!D117</f>
        <v xml:space="preserve"> </v>
      </c>
      <c r="D20" s="1993"/>
      <c r="E20" s="1992"/>
      <c r="F20" s="1994" t="str">
        <f>IF(X!CW19=0," ",X!CW19)</f>
        <v xml:space="preserve"> </v>
      </c>
      <c r="G20" s="1993"/>
      <c r="H20" s="1993"/>
      <c r="I20" s="1992"/>
      <c r="J20" s="1227" t="str">
        <f>ต2!E117</f>
        <v xml:space="preserve"> </v>
      </c>
      <c r="K20" s="1993"/>
      <c r="L20" s="703"/>
      <c r="M20" s="1940"/>
      <c r="N20" s="187"/>
      <c r="O20" s="56"/>
      <c r="P20" s="269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28"/>
      <c r="AG20" s="1947"/>
      <c r="AH20" s="1947"/>
      <c r="AI20" s="1947"/>
      <c r="AJ20" s="1947"/>
      <c r="AK20" s="1947"/>
      <c r="AL20" s="1947"/>
      <c r="AM20" s="1947"/>
      <c r="AN20" s="1947"/>
      <c r="AO20" s="1947"/>
      <c r="AP20" s="1947"/>
      <c r="AQ20" s="1947"/>
      <c r="AR20" s="1947"/>
      <c r="AS20" s="1947"/>
      <c r="AT20" s="1947"/>
      <c r="AU20" s="1947"/>
    </row>
    <row r="21" spans="1:47" ht="21.75" hidden="1" customHeight="1">
      <c r="A21" s="1992">
        <f>ต2!A118</f>
        <v>4</v>
      </c>
      <c r="B21" s="1228" t="str">
        <f>ต2!B118</f>
        <v>โครงการส่งเสริมสุขภาพนักเรียน</v>
      </c>
      <c r="C21" s="1227" t="str">
        <f>ต2!D118</f>
        <v>ร้อยละ 80</v>
      </c>
      <c r="D21" s="1993"/>
      <c r="E21" s="1992"/>
      <c r="F21" s="1994" t="str">
        <f>IF(X!CW20=0," ",X!CW20)</f>
        <v>นักเรียนมีสุขภาพ</v>
      </c>
      <c r="G21" s="1993"/>
      <c r="H21" s="1993"/>
      <c r="I21" s="1992"/>
      <c r="J21" s="1227" t="str">
        <f>ต2!E118</f>
        <v>มฐ.</v>
      </c>
      <c r="K21" s="1993"/>
      <c r="L21" s="703"/>
      <c r="M21" s="1940"/>
      <c r="N21" s="187"/>
      <c r="O21" s="56"/>
      <c r="P21" s="269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28"/>
      <c r="AG21" s="1947"/>
      <c r="AH21" s="1947"/>
      <c r="AI21" s="1947"/>
      <c r="AJ21" s="1947"/>
      <c r="AK21" s="1947"/>
      <c r="AL21" s="1947"/>
      <c r="AM21" s="1947"/>
      <c r="AN21" s="1947"/>
      <c r="AO21" s="1947"/>
      <c r="AP21" s="1947"/>
      <c r="AQ21" s="1947"/>
      <c r="AR21" s="1947"/>
      <c r="AS21" s="1947"/>
      <c r="AT21" s="1947"/>
      <c r="AU21" s="1947"/>
    </row>
    <row r="22" spans="1:47" ht="21.75" hidden="1" customHeight="1">
      <c r="A22" s="1992" t="str">
        <f>ต2!A119</f>
        <v xml:space="preserve"> </v>
      </c>
      <c r="B22" s="1228" t="str">
        <f>ต2!B119</f>
        <v xml:space="preserve"> </v>
      </c>
      <c r="C22" s="1227" t="str">
        <f>ต2!D119</f>
        <v xml:space="preserve"> </v>
      </c>
      <c r="D22" s="1993"/>
      <c r="E22" s="1992"/>
      <c r="F22" s="1994" t="str">
        <f>IF(X!CW21=0," ",X!CW21)</f>
        <v>แข็งแรง ร่าเริง</v>
      </c>
      <c r="G22" s="1993"/>
      <c r="H22" s="1993"/>
      <c r="I22" s="1992"/>
      <c r="J22" s="1227" t="str">
        <f>ต2!E119</f>
        <v>ข้อที่ 1,2,3,4,5</v>
      </c>
      <c r="K22" s="1993"/>
      <c r="L22" s="703"/>
      <c r="M22" s="1940"/>
      <c r="N22" s="187"/>
      <c r="O22" s="56"/>
      <c r="P22" s="269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28"/>
      <c r="AG22" s="1947"/>
      <c r="AH22" s="1947"/>
      <c r="AI22" s="1947"/>
      <c r="AJ22" s="1947"/>
      <c r="AK22" s="1947"/>
      <c r="AL22" s="1947"/>
      <c r="AM22" s="1947"/>
      <c r="AN22" s="1947"/>
      <c r="AO22" s="1947"/>
      <c r="AP22" s="1947"/>
      <c r="AQ22" s="1947"/>
      <c r="AR22" s="1947"/>
      <c r="AS22" s="1947"/>
      <c r="AT22" s="1947"/>
      <c r="AU22" s="1947"/>
    </row>
    <row r="23" spans="1:47" ht="21.75" hidden="1" customHeight="1">
      <c r="A23" s="1992" t="str">
        <f>ต2!A120</f>
        <v xml:space="preserve"> </v>
      </c>
      <c r="B23" s="1228" t="str">
        <f>ต2!B120</f>
        <v xml:space="preserve"> </v>
      </c>
      <c r="C23" s="1227" t="str">
        <f>ต2!D120</f>
        <v xml:space="preserve"> </v>
      </c>
      <c r="D23" s="1993"/>
      <c r="E23" s="1992"/>
      <c r="F23" s="1994" t="str">
        <f>IF(X!CW22=0," ",X!CW22)</f>
        <v xml:space="preserve"> </v>
      </c>
      <c r="G23" s="1993"/>
      <c r="H23" s="1993"/>
      <c r="I23" s="1992"/>
      <c r="J23" s="1227" t="str">
        <f>ต2!E120</f>
        <v xml:space="preserve"> </v>
      </c>
      <c r="K23" s="1993"/>
      <c r="L23" s="703"/>
      <c r="M23" s="1940"/>
      <c r="N23" s="187"/>
      <c r="O23" s="56"/>
      <c r="P23" s="269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28"/>
      <c r="AG23" s="1947"/>
      <c r="AH23" s="1947"/>
      <c r="AI23" s="1947"/>
      <c r="AJ23" s="1947"/>
      <c r="AK23" s="1947"/>
      <c r="AL23" s="1947"/>
      <c r="AM23" s="1947"/>
      <c r="AN23" s="1947"/>
      <c r="AO23" s="1947"/>
      <c r="AP23" s="1947"/>
      <c r="AQ23" s="1947"/>
      <c r="AR23" s="1947"/>
      <c r="AS23" s="1947"/>
      <c r="AT23" s="1947"/>
      <c r="AU23" s="1947"/>
    </row>
    <row r="24" spans="1:47" ht="21.75" hidden="1" customHeight="1">
      <c r="A24" s="1992">
        <f>ต2!A121</f>
        <v>5</v>
      </c>
      <c r="B24" s="1228" t="str">
        <f>ต2!B121</f>
        <v>โครงการพัฒนานักเรียนที่มีความ</v>
      </c>
      <c r="C24" s="1227" t="str">
        <f>ต2!D121</f>
        <v>ร้อยละ 80</v>
      </c>
      <c r="D24" s="1993"/>
      <c r="E24" s="1992"/>
      <c r="F24" s="1994" t="str">
        <f>IF(X!CW23=0," ",X!CW23)</f>
        <v>ร้อยละ 80ของนักเรียน</v>
      </c>
      <c r="G24" s="1993"/>
      <c r="H24" s="1993"/>
      <c r="I24" s="1992"/>
      <c r="J24" s="1227" t="str">
        <f>ต2!E121</f>
        <v>จุดเน้น สพฐ.</v>
      </c>
      <c r="K24" s="1993"/>
      <c r="L24" s="703"/>
      <c r="M24" s="1940"/>
      <c r="N24" s="187"/>
      <c r="O24" s="56"/>
      <c r="P24" s="269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28"/>
      <c r="AG24" s="1947"/>
      <c r="AH24" s="1947"/>
      <c r="AI24" s="1947"/>
      <c r="AJ24" s="1947"/>
      <c r="AK24" s="1947"/>
      <c r="AL24" s="1947"/>
      <c r="AM24" s="1947"/>
      <c r="AN24" s="1947"/>
      <c r="AO24" s="1947"/>
      <c r="AP24" s="1947"/>
      <c r="AQ24" s="1947"/>
      <c r="AR24" s="1947"/>
      <c r="AS24" s="1947"/>
      <c r="AT24" s="1947"/>
      <c r="AU24" s="1947"/>
    </row>
    <row r="25" spans="1:47" ht="21.75" hidden="1" customHeight="1">
      <c r="A25" s="1992" t="str">
        <f>ต2!A122</f>
        <v xml:space="preserve"> </v>
      </c>
      <c r="B25" s="1228" t="str">
        <f>ต2!B122</f>
        <v>ต้องการพิเศษ</v>
      </c>
      <c r="C25" s="1227" t="str">
        <f>ต2!D122</f>
        <v xml:space="preserve"> </v>
      </c>
      <c r="D25" s="1993"/>
      <c r="E25" s="1992"/>
      <c r="F25" s="1994" t="str">
        <f>IF(X!CW24=0," ",X!CW24)</f>
        <v>ไดรับการพัฒนาดีขึ้น</v>
      </c>
      <c r="G25" s="1993"/>
      <c r="H25" s="1993"/>
      <c r="I25" s="1992"/>
      <c r="J25" s="1227" t="str">
        <f>ต2!E122</f>
        <v>ข้อที่ 0</v>
      </c>
      <c r="K25" s="1993"/>
      <c r="L25" s="703"/>
      <c r="M25" s="1940"/>
      <c r="N25" s="187"/>
      <c r="O25" s="56"/>
      <c r="P25" s="269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28"/>
      <c r="AG25" s="1947"/>
      <c r="AH25" s="1947"/>
      <c r="AI25" s="1947"/>
      <c r="AJ25" s="1947"/>
      <c r="AK25" s="1947"/>
      <c r="AL25" s="1947"/>
      <c r="AM25" s="1947"/>
      <c r="AN25" s="1947"/>
      <c r="AO25" s="1947"/>
      <c r="AP25" s="1947"/>
      <c r="AQ25" s="1947"/>
      <c r="AR25" s="1947"/>
      <c r="AS25" s="1947"/>
      <c r="AT25" s="1947"/>
      <c r="AU25" s="1947"/>
    </row>
    <row r="26" spans="1:47" ht="21.75" hidden="1" customHeight="1">
      <c r="A26" s="1992" t="str">
        <f>ต2!A123</f>
        <v xml:space="preserve"> </v>
      </c>
      <c r="B26" s="1228" t="str">
        <f>ต2!B123</f>
        <v xml:space="preserve"> </v>
      </c>
      <c r="C26" s="1227" t="str">
        <f>ต2!D123</f>
        <v xml:space="preserve"> </v>
      </c>
      <c r="D26" s="1993"/>
      <c r="E26" s="1992"/>
      <c r="F26" s="1994" t="str">
        <f>IF(X!CW25=0," ",X!CW25)</f>
        <v xml:space="preserve"> </v>
      </c>
      <c r="G26" s="1993"/>
      <c r="H26" s="1993"/>
      <c r="I26" s="1992"/>
      <c r="J26" s="1227" t="str">
        <f>ต2!E123</f>
        <v xml:space="preserve"> </v>
      </c>
      <c r="K26" s="1993"/>
      <c r="L26" s="703"/>
      <c r="M26" s="1940"/>
      <c r="N26" s="187"/>
      <c r="O26" s="56"/>
      <c r="P26" s="269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28"/>
      <c r="AG26" s="1947"/>
      <c r="AH26" s="1947"/>
      <c r="AI26" s="1947"/>
      <c r="AJ26" s="1947"/>
      <c r="AK26" s="1947"/>
      <c r="AL26" s="1947"/>
      <c r="AM26" s="1947"/>
      <c r="AN26" s="1947"/>
      <c r="AO26" s="1947"/>
      <c r="AP26" s="1947"/>
      <c r="AQ26" s="1947"/>
      <c r="AR26" s="1947"/>
      <c r="AS26" s="1947"/>
      <c r="AT26" s="1947"/>
      <c r="AU26" s="1947"/>
    </row>
    <row r="27" spans="1:47" ht="21.75" hidden="1" customHeight="1">
      <c r="A27" s="1992">
        <f>ต2!A124</f>
        <v>6</v>
      </c>
      <c r="B27" s="1228" t="str">
        <f>ต2!B124</f>
        <v>โดครงการพัฒนาห้องสมุดและมุม</v>
      </c>
      <c r="C27" s="1227" t="str">
        <f>ต2!D124</f>
        <v>ร้อยละ 80</v>
      </c>
      <c r="D27" s="1993"/>
      <c r="E27" s="1992"/>
      <c r="F27" s="1994" t="str">
        <f>IF(X!CW26=0," ",X!CW26)</f>
        <v>ห้องสมุดมีหนังสือ</v>
      </c>
      <c r="G27" s="1993"/>
      <c r="H27" s="1993"/>
      <c r="I27" s="1992"/>
      <c r="J27" s="1227" t="str">
        <f>ต2!E124</f>
        <v>จุดเน้น สพฐ.</v>
      </c>
      <c r="K27" s="1993"/>
      <c r="L27" s="703"/>
      <c r="M27" s="1940"/>
      <c r="N27" s="187"/>
      <c r="O27" s="56"/>
      <c r="P27" s="269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28"/>
      <c r="AG27" s="1947"/>
      <c r="AH27" s="1947"/>
      <c r="AI27" s="1947"/>
      <c r="AJ27" s="1947"/>
      <c r="AK27" s="1947"/>
      <c r="AL27" s="1947"/>
      <c r="AM27" s="1947"/>
      <c r="AN27" s="1947"/>
      <c r="AO27" s="1947"/>
      <c r="AP27" s="1947"/>
      <c r="AQ27" s="1947"/>
      <c r="AR27" s="1947"/>
      <c r="AS27" s="1947"/>
      <c r="AT27" s="1947"/>
      <c r="AU27" s="1947"/>
    </row>
    <row r="28" spans="1:47" ht="21.75" hidden="1" customHeight="1">
      <c r="A28" s="1992" t="str">
        <f>ต2!A125</f>
        <v xml:space="preserve"> </v>
      </c>
      <c r="B28" s="1228" t="str">
        <f>ต2!B125</f>
        <v>หนังสือ</v>
      </c>
      <c r="C28" s="1227" t="str">
        <f>ต2!D125</f>
        <v xml:space="preserve"> </v>
      </c>
      <c r="D28" s="1993"/>
      <c r="E28" s="1992"/>
      <c r="F28" s="1994" t="str">
        <f>IF(X!CW27=0," ",X!CW27)</f>
        <v>เพิ่มข้นและนักเรียน</v>
      </c>
      <c r="G28" s="1993"/>
      <c r="H28" s="1993"/>
      <c r="I28" s="1992"/>
      <c r="J28" s="1227" t="str">
        <f>ต2!E125</f>
        <v>ข้อที่ 0</v>
      </c>
      <c r="K28" s="1993"/>
      <c r="L28" s="703"/>
      <c r="M28" s="1940"/>
      <c r="N28" s="187"/>
      <c r="O28" s="56"/>
      <c r="P28" s="269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28"/>
      <c r="AG28" s="1947"/>
      <c r="AH28" s="1947"/>
      <c r="AI28" s="1947"/>
      <c r="AJ28" s="1947"/>
      <c r="AK28" s="1947"/>
      <c r="AL28" s="1947"/>
      <c r="AM28" s="1947"/>
      <c r="AN28" s="1947"/>
      <c r="AO28" s="1947"/>
      <c r="AP28" s="1947"/>
      <c r="AQ28" s="1947"/>
      <c r="AR28" s="1947"/>
      <c r="AS28" s="1947"/>
      <c r="AT28" s="1947"/>
      <c r="AU28" s="1947"/>
    </row>
    <row r="29" spans="1:47" ht="21.75" hidden="1" customHeight="1">
      <c r="A29" s="1992" t="str">
        <f>ต2!A126</f>
        <v xml:space="preserve"> </v>
      </c>
      <c r="B29" s="1228" t="str">
        <f>ต2!B126</f>
        <v xml:space="preserve"> </v>
      </c>
      <c r="C29" s="1227" t="str">
        <f>ต2!D126</f>
        <v xml:space="preserve"> </v>
      </c>
      <c r="D29" s="1993"/>
      <c r="E29" s="1992"/>
      <c r="F29" s="1994" t="str">
        <f>IF(X!CW28=0," ",X!CW28)</f>
        <v>เข้าใช้ห้องสมุด</v>
      </c>
      <c r="G29" s="1993"/>
      <c r="H29" s="1993"/>
      <c r="I29" s="1992"/>
      <c r="J29" s="1227" t="str">
        <f>ต2!E126</f>
        <v xml:space="preserve"> </v>
      </c>
      <c r="K29" s="1993"/>
      <c r="L29" s="703"/>
      <c r="M29" s="1940"/>
      <c r="N29" s="187"/>
      <c r="O29" s="56"/>
      <c r="P29" s="269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28"/>
      <c r="AG29" s="1947"/>
      <c r="AH29" s="1947"/>
      <c r="AI29" s="1947"/>
      <c r="AJ29" s="1947"/>
      <c r="AK29" s="1947"/>
      <c r="AL29" s="1947"/>
      <c r="AM29" s="1947"/>
      <c r="AN29" s="1947"/>
      <c r="AO29" s="1947"/>
      <c r="AP29" s="1947"/>
      <c r="AQ29" s="1947"/>
      <c r="AR29" s="1947"/>
      <c r="AS29" s="1947"/>
      <c r="AT29" s="1947"/>
      <c r="AU29" s="1947"/>
    </row>
    <row r="30" spans="1:47" ht="21.75" hidden="1" customHeight="1">
      <c r="A30" s="1992">
        <f>ต2!A127</f>
        <v>7</v>
      </c>
      <c r="B30" s="1228" t="str">
        <f>ต2!B127</f>
        <v>โครงการพัฒนาศักยภาพการใช้สื่อ</v>
      </c>
      <c r="C30" s="1227" t="str">
        <f>ต2!D127</f>
        <v>ร้อยละ 80</v>
      </c>
      <c r="D30" s="1993"/>
      <c r="E30" s="1992"/>
      <c r="F30" s="1994" t="str">
        <f>IF(X!CW29=0," ",X!CW29)</f>
        <v xml:space="preserve">ร้อยละ 75 </v>
      </c>
      <c r="G30" s="1993"/>
      <c r="H30" s="1993"/>
      <c r="I30" s="1992"/>
      <c r="J30" s="1227" t="str">
        <f>ต2!E127</f>
        <v>ปฎิรูปการศึกษา</v>
      </c>
      <c r="K30" s="1993"/>
      <c r="L30" s="703"/>
      <c r="M30" s="1940"/>
      <c r="N30" s="187"/>
      <c r="O30" s="56"/>
      <c r="P30" s="269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28"/>
      <c r="AG30" s="1947"/>
      <c r="AH30" s="1947"/>
      <c r="AI30" s="1947"/>
      <c r="AJ30" s="1947"/>
      <c r="AK30" s="1947"/>
      <c r="AL30" s="1947"/>
      <c r="AM30" s="1947"/>
      <c r="AN30" s="1947"/>
      <c r="AO30" s="1947"/>
      <c r="AP30" s="1947"/>
      <c r="AQ30" s="1947"/>
      <c r="AR30" s="1947"/>
      <c r="AS30" s="1947"/>
      <c r="AT30" s="1947"/>
      <c r="AU30" s="1947"/>
    </row>
    <row r="31" spans="1:47" ht="21.75" hidden="1" customHeight="1">
      <c r="A31" s="1992" t="str">
        <f>ต2!A128</f>
        <v xml:space="preserve"> </v>
      </c>
      <c r="B31" s="1228" t="str">
        <f>ต2!B128</f>
        <v>เทคโนโลยีเพื่อการศึกษา</v>
      </c>
      <c r="C31" s="1227" t="str">
        <f>ต2!D128</f>
        <v xml:space="preserve"> </v>
      </c>
      <c r="D31" s="1993"/>
      <c r="E31" s="1992"/>
      <c r="F31" s="1994" t="str">
        <f>IF(X!CW30=0," ",X!CW30)</f>
        <v xml:space="preserve"> </v>
      </c>
      <c r="G31" s="1993"/>
      <c r="H31" s="1993"/>
      <c r="I31" s="1992"/>
      <c r="J31" s="1227" t="str">
        <f>ต2!E128</f>
        <v>ข้อที่ 0</v>
      </c>
      <c r="K31" s="1993"/>
      <c r="L31" s="703"/>
      <c r="M31" s="1940"/>
      <c r="N31" s="187"/>
      <c r="O31" s="56"/>
      <c r="P31" s="269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28"/>
      <c r="AG31" s="1947"/>
      <c r="AH31" s="1947"/>
      <c r="AI31" s="1947"/>
      <c r="AJ31" s="1947"/>
      <c r="AK31" s="1947"/>
      <c r="AL31" s="1947"/>
      <c r="AM31" s="1947"/>
      <c r="AN31" s="1947"/>
      <c r="AO31" s="1947"/>
      <c r="AP31" s="1947"/>
      <c r="AQ31" s="1947"/>
      <c r="AR31" s="1947"/>
      <c r="AS31" s="1947"/>
      <c r="AT31" s="1947"/>
      <c r="AU31" s="1947"/>
    </row>
    <row r="32" spans="1:47" ht="21.75" hidden="1" customHeight="1">
      <c r="A32" s="1992" t="str">
        <f>ต2!A129</f>
        <v xml:space="preserve"> </v>
      </c>
      <c r="B32" s="1228" t="str">
        <f>ต2!B129</f>
        <v xml:space="preserve"> </v>
      </c>
      <c r="C32" s="1227" t="str">
        <f>ต2!D129</f>
        <v xml:space="preserve"> </v>
      </c>
      <c r="D32" s="1993"/>
      <c r="E32" s="1992"/>
      <c r="F32" s="1994" t="str">
        <f>IF(X!CW31=0," ",X!CW31)</f>
        <v xml:space="preserve"> </v>
      </c>
      <c r="G32" s="1993"/>
      <c r="H32" s="1993"/>
      <c r="I32" s="1992"/>
      <c r="J32" s="1227" t="str">
        <f>ต2!E129</f>
        <v xml:space="preserve"> </v>
      </c>
      <c r="K32" s="1993"/>
      <c r="L32" s="703"/>
      <c r="M32" s="1940"/>
      <c r="N32" s="187"/>
      <c r="O32" s="56"/>
      <c r="P32" s="269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28"/>
      <c r="AG32" s="1947"/>
      <c r="AH32" s="1947"/>
      <c r="AI32" s="1947"/>
      <c r="AJ32" s="1947"/>
      <c r="AK32" s="1947"/>
      <c r="AL32" s="1947"/>
      <c r="AM32" s="1947"/>
      <c r="AN32" s="1947"/>
      <c r="AO32" s="1947"/>
      <c r="AP32" s="1947"/>
      <c r="AQ32" s="1947"/>
      <c r="AR32" s="1947"/>
      <c r="AS32" s="1947"/>
      <c r="AT32" s="1947"/>
      <c r="AU32" s="1947"/>
    </row>
    <row r="33" spans="1:47" ht="21.75" hidden="1" customHeight="1">
      <c r="A33" s="1992">
        <f>ต2!A130</f>
        <v>8</v>
      </c>
      <c r="B33" s="1228" t="str">
        <f>ต2!B130</f>
        <v xml:space="preserve">โครงการสุนทรียภาพทางศิลปะ </v>
      </c>
      <c r="C33" s="1227" t="str">
        <f>ต2!D130</f>
        <v>ร้อยละ 80</v>
      </c>
      <c r="D33" s="1993"/>
      <c r="E33" s="1992"/>
      <c r="F33" s="1994" t="str">
        <f>IF(X!CW32=0," ",X!CW32)</f>
        <v>นักเรียนเข้าร่วมกิจกรรม</v>
      </c>
      <c r="G33" s="1993"/>
      <c r="H33" s="1993"/>
      <c r="I33" s="1992"/>
      <c r="J33" s="1227" t="str">
        <f>ต2!E130</f>
        <v>ปฎิรูปการศึกษา</v>
      </c>
      <c r="K33" s="1993"/>
      <c r="L33" s="703"/>
      <c r="M33" s="1940"/>
      <c r="N33" s="187"/>
      <c r="O33" s="56"/>
      <c r="P33" s="269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28"/>
      <c r="AG33" s="1947"/>
      <c r="AH33" s="1947"/>
      <c r="AI33" s="1947"/>
      <c r="AJ33" s="1947"/>
      <c r="AK33" s="1947"/>
      <c r="AL33" s="1947"/>
      <c r="AM33" s="1947"/>
      <c r="AN33" s="1947"/>
      <c r="AO33" s="1947"/>
      <c r="AP33" s="1947"/>
      <c r="AQ33" s="1947"/>
      <c r="AR33" s="1947"/>
      <c r="AS33" s="1947"/>
      <c r="AT33" s="1947"/>
      <c r="AU33" s="1947"/>
    </row>
    <row r="34" spans="1:47" ht="21.75" hidden="1" customHeight="1">
      <c r="A34" s="1992" t="str">
        <f>ต2!A131</f>
        <v xml:space="preserve"> </v>
      </c>
      <c r="B34" s="1228" t="str">
        <f>ต2!B131</f>
        <v>ดนตรี</v>
      </c>
      <c r="C34" s="1227" t="str">
        <f>ต2!D131</f>
        <v xml:space="preserve"> </v>
      </c>
      <c r="D34" s="1993"/>
      <c r="E34" s="1992"/>
      <c r="F34" s="1994" t="str">
        <f>IF(X!CW33=0," ",X!CW33)</f>
        <v>การวาดภาพและดนตรี</v>
      </c>
      <c r="G34" s="1993"/>
      <c r="H34" s="1993"/>
      <c r="I34" s="1992"/>
      <c r="J34" s="1227" t="str">
        <f>ต2!E131</f>
        <v>ข้อที่ 0</v>
      </c>
      <c r="K34" s="1993"/>
      <c r="L34" s="703"/>
      <c r="M34" s="1940"/>
      <c r="N34" s="187"/>
      <c r="O34" s="56"/>
      <c r="P34" s="269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28"/>
      <c r="AG34" s="1947"/>
      <c r="AH34" s="1947"/>
      <c r="AI34" s="1947"/>
      <c r="AJ34" s="1947"/>
      <c r="AK34" s="1947"/>
      <c r="AL34" s="1947"/>
      <c r="AM34" s="1947"/>
      <c r="AN34" s="1947"/>
      <c r="AO34" s="1947"/>
      <c r="AP34" s="1947"/>
      <c r="AQ34" s="1947"/>
      <c r="AR34" s="1947"/>
      <c r="AS34" s="1947"/>
      <c r="AT34" s="1947"/>
      <c r="AU34" s="1947"/>
    </row>
    <row r="35" spans="1:47" ht="21.75" hidden="1" customHeight="1">
      <c r="A35" s="1992" t="str">
        <f>ต2!A132</f>
        <v xml:space="preserve"> </v>
      </c>
      <c r="B35" s="1228" t="str">
        <f>ต2!B132</f>
        <v xml:space="preserve"> </v>
      </c>
      <c r="C35" s="1227" t="str">
        <f>ต2!D132</f>
        <v xml:space="preserve"> </v>
      </c>
      <c r="D35" s="1993"/>
      <c r="E35" s="1992"/>
      <c r="F35" s="1994" t="str">
        <f>IF(X!CW34=0," ",X!CW34)</f>
        <v xml:space="preserve"> </v>
      </c>
      <c r="G35" s="1993"/>
      <c r="H35" s="1993"/>
      <c r="I35" s="1992"/>
      <c r="J35" s="1227" t="str">
        <f>ต2!E132</f>
        <v xml:space="preserve"> </v>
      </c>
      <c r="K35" s="1993"/>
      <c r="L35" s="703"/>
      <c r="M35" s="1940"/>
      <c r="N35" s="187"/>
      <c r="O35" s="56"/>
      <c r="P35" s="269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28"/>
      <c r="AG35" s="1947"/>
      <c r="AH35" s="1947"/>
      <c r="AI35" s="1947"/>
      <c r="AJ35" s="1947"/>
      <c r="AK35" s="1947"/>
      <c r="AL35" s="1947"/>
      <c r="AM35" s="1947"/>
      <c r="AN35" s="1947"/>
      <c r="AO35" s="1947"/>
      <c r="AP35" s="1947"/>
      <c r="AQ35" s="1947"/>
      <c r="AR35" s="1947"/>
      <c r="AS35" s="1947"/>
      <c r="AT35" s="1947"/>
      <c r="AU35" s="1947"/>
    </row>
    <row r="36" spans="1:47" ht="23.25" hidden="1" customHeight="1">
      <c r="A36" s="1986" t="str">
        <f>"- "&amp;M36&amp;" -"</f>
        <v>- 28 -</v>
      </c>
      <c r="B36" s="1979"/>
      <c r="C36" s="1979"/>
      <c r="D36" s="1979"/>
      <c r="E36" s="1979"/>
      <c r="F36" s="1979"/>
      <c r="G36" s="1979"/>
      <c r="H36" s="1979"/>
      <c r="I36" s="1979"/>
      <c r="J36" s="1979"/>
      <c r="K36" s="1986"/>
      <c r="L36" s="703">
        <v>1</v>
      </c>
      <c r="M36" s="1939">
        <f>IF(L36&gt;0,SUM(L$1:L36),0)</f>
        <v>28</v>
      </c>
      <c r="N36" s="187"/>
      <c r="O36" s="56"/>
      <c r="P36" s="269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28"/>
      <c r="AG36" s="1947"/>
      <c r="AH36" s="1947"/>
      <c r="AI36" s="1947"/>
      <c r="AJ36" s="1947"/>
      <c r="AK36" s="1947"/>
      <c r="AL36" s="1947"/>
      <c r="AM36" s="1947"/>
      <c r="AN36" s="1947"/>
      <c r="AO36" s="1947"/>
      <c r="AP36" s="1947"/>
      <c r="AQ36" s="1947"/>
      <c r="AR36" s="1947"/>
      <c r="AS36" s="1947"/>
      <c r="AT36" s="1947"/>
      <c r="AU36" s="1947"/>
    </row>
    <row r="37" spans="1:47" ht="23.25" hidden="1" customHeight="1">
      <c r="A37" s="1993"/>
      <c r="K37" s="1993"/>
      <c r="L37" s="703"/>
      <c r="M37" s="1940"/>
      <c r="N37" s="187"/>
      <c r="O37" s="56"/>
      <c r="P37" s="269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28"/>
      <c r="AG37" s="1947"/>
      <c r="AH37" s="1947"/>
      <c r="AI37" s="1947"/>
      <c r="AJ37" s="1947"/>
      <c r="AK37" s="1947"/>
      <c r="AL37" s="1947"/>
      <c r="AM37" s="1947"/>
      <c r="AN37" s="1947"/>
      <c r="AO37" s="1947"/>
      <c r="AP37" s="1947"/>
      <c r="AQ37" s="1947"/>
      <c r="AR37" s="1947"/>
      <c r="AS37" s="1947"/>
      <c r="AT37" s="1947"/>
      <c r="AU37" s="1947"/>
    </row>
    <row r="38" spans="1:47" ht="23.25" hidden="1" customHeight="1">
      <c r="A38" s="1993"/>
      <c r="K38" s="1993"/>
      <c r="L38" s="703"/>
      <c r="M38" s="1940"/>
      <c r="N38" s="187"/>
      <c r="O38" s="56"/>
      <c r="P38" s="269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28"/>
      <c r="AG38" s="1947"/>
      <c r="AH38" s="1947"/>
      <c r="AI38" s="1947"/>
      <c r="AJ38" s="1947"/>
      <c r="AK38" s="1947"/>
      <c r="AL38" s="1947"/>
      <c r="AM38" s="1947"/>
      <c r="AN38" s="1947"/>
      <c r="AO38" s="1947"/>
      <c r="AP38" s="1947"/>
      <c r="AQ38" s="1947"/>
      <c r="AR38" s="1947"/>
      <c r="AS38" s="1947"/>
      <c r="AT38" s="1947"/>
      <c r="AU38" s="1947"/>
    </row>
    <row r="39" spans="1:47" ht="23.25" hidden="1" customHeight="1">
      <c r="A39" s="1992" t="str">
        <f>ต2!A136</f>
        <v>กลยุทธ์ ที่ 2   ส่งเสริมการศึกษาเพื่ออาชีพและการมีงานทำ</v>
      </c>
      <c r="B39" s="1215"/>
      <c r="L39" s="703"/>
      <c r="M39" s="1940"/>
      <c r="N39" s="187"/>
      <c r="O39" s="56"/>
      <c r="P39" s="269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28"/>
      <c r="AG39" s="1947"/>
      <c r="AH39" s="1947"/>
      <c r="AI39" s="1947"/>
      <c r="AJ39" s="1947"/>
      <c r="AK39" s="1947"/>
      <c r="AL39" s="1947"/>
      <c r="AM39" s="1947"/>
      <c r="AN39" s="1947"/>
      <c r="AO39" s="1947"/>
      <c r="AP39" s="1947"/>
      <c r="AQ39" s="1947"/>
      <c r="AR39" s="1947"/>
      <c r="AS39" s="1947"/>
      <c r="AT39" s="1947"/>
      <c r="AU39" s="1947"/>
    </row>
    <row r="40" spans="1:47" ht="23.25" hidden="1" customHeight="1">
      <c r="A40" s="1215"/>
      <c r="B40" s="1233"/>
      <c r="L40" s="703"/>
      <c r="M40" s="1940"/>
      <c r="N40" s="187"/>
      <c r="O40" s="56"/>
      <c r="P40" s="269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28"/>
      <c r="AG40" s="1947"/>
      <c r="AH40" s="1947"/>
      <c r="AI40" s="1947"/>
      <c r="AJ40" s="1947"/>
      <c r="AK40" s="1947"/>
      <c r="AL40" s="1947"/>
      <c r="AM40" s="1947"/>
      <c r="AN40" s="1947"/>
      <c r="AO40" s="1947"/>
      <c r="AP40" s="1947"/>
      <c r="AQ40" s="1947"/>
      <c r="AR40" s="1947"/>
      <c r="AS40" s="1947"/>
      <c r="AT40" s="1947"/>
      <c r="AU40" s="1947"/>
    </row>
    <row r="41" spans="1:47" ht="23.25" hidden="1" customHeight="1">
      <c r="A41" s="1980"/>
      <c r="B41" s="1981"/>
      <c r="C41" s="1982" t="s">
        <v>1244</v>
      </c>
      <c r="D41" s="1220"/>
      <c r="E41" s="1220"/>
      <c r="F41" s="1982" t="s">
        <v>1247</v>
      </c>
      <c r="G41" s="1220"/>
      <c r="H41" s="1220"/>
      <c r="I41" s="1222"/>
      <c r="J41" s="1220" t="s">
        <v>1250</v>
      </c>
      <c r="K41" s="1220"/>
      <c r="L41" s="703"/>
      <c r="M41" s="1940"/>
      <c r="N41" s="187"/>
      <c r="O41" s="56"/>
      <c r="P41" s="269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28"/>
      <c r="AG41" s="1947"/>
      <c r="AH41" s="1947"/>
      <c r="AI41" s="1947"/>
      <c r="AJ41" s="1947"/>
      <c r="AK41" s="1947"/>
      <c r="AL41" s="1947"/>
      <c r="AM41" s="1947"/>
      <c r="AN41" s="1947"/>
      <c r="AO41" s="1947"/>
      <c r="AP41" s="1947"/>
      <c r="AQ41" s="1947"/>
      <c r="AR41" s="1947"/>
      <c r="AS41" s="1947"/>
      <c r="AT41" s="1947"/>
      <c r="AU41" s="1947"/>
    </row>
    <row r="42" spans="1:47" ht="23.25" hidden="1" customHeight="1">
      <c r="A42" s="1983" t="s">
        <v>1251</v>
      </c>
      <c r="B42" s="1984" t="s">
        <v>299</v>
      </c>
      <c r="C42" s="1984" t="s">
        <v>300</v>
      </c>
      <c r="D42" s="1986"/>
      <c r="E42" s="1986"/>
      <c r="F42" s="1984" t="s">
        <v>2235</v>
      </c>
      <c r="G42" s="1986"/>
      <c r="H42" s="1986"/>
      <c r="I42" s="1985"/>
      <c r="J42" s="1986" t="s">
        <v>1887</v>
      </c>
      <c r="K42" s="1986"/>
      <c r="L42" s="703"/>
      <c r="M42" s="1940"/>
      <c r="N42" s="187"/>
      <c r="O42" s="56"/>
      <c r="P42" s="269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28"/>
      <c r="AG42" s="1947"/>
      <c r="AH42" s="1947"/>
      <c r="AI42" s="1947"/>
      <c r="AJ42" s="1947"/>
      <c r="AK42" s="1947"/>
      <c r="AL42" s="1947"/>
      <c r="AM42" s="1947"/>
      <c r="AN42" s="1947"/>
      <c r="AO42" s="1947"/>
      <c r="AP42" s="1947"/>
      <c r="AQ42" s="1947"/>
      <c r="AR42" s="1947"/>
      <c r="AS42" s="1947"/>
      <c r="AT42" s="1947"/>
      <c r="AU42" s="1947"/>
    </row>
    <row r="43" spans="1:47" ht="23.25" hidden="1" customHeight="1">
      <c r="A43" s="1987"/>
      <c r="B43" s="1988"/>
      <c r="C43" s="1989" t="s">
        <v>891</v>
      </c>
      <c r="D43" s="1370"/>
      <c r="E43" s="1370"/>
      <c r="F43" s="1989" t="s">
        <v>891</v>
      </c>
      <c r="G43" s="1370"/>
      <c r="H43" s="1370"/>
      <c r="I43" s="1990"/>
      <c r="J43" s="1370" t="s">
        <v>301</v>
      </c>
      <c r="K43" s="1370"/>
      <c r="L43" s="703"/>
      <c r="M43" s="1940"/>
      <c r="N43" s="187"/>
      <c r="O43" s="56"/>
      <c r="P43" s="269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28"/>
      <c r="AG43" s="1947"/>
      <c r="AH43" s="1947"/>
      <c r="AI43" s="1947"/>
      <c r="AJ43" s="1947"/>
      <c r="AK43" s="1947"/>
      <c r="AL43" s="1947"/>
      <c r="AM43" s="1947"/>
      <c r="AN43" s="1947"/>
      <c r="AO43" s="1947"/>
      <c r="AP43" s="1947"/>
      <c r="AQ43" s="1947"/>
      <c r="AR43" s="1947"/>
      <c r="AS43" s="1947"/>
      <c r="AT43" s="1947"/>
      <c r="AU43" s="1947"/>
    </row>
    <row r="44" spans="1:47" ht="23.25" hidden="1" customHeight="1">
      <c r="A44" s="1992">
        <f>ต2!A141</f>
        <v>1</v>
      </c>
      <c r="B44" s="1228" t="str">
        <f>ต2!B141</f>
        <v>โครงการพัฒนาผู้เรียนและส่งเสริม</v>
      </c>
      <c r="C44" s="1224" t="str">
        <f>ต2!D141</f>
        <v xml:space="preserve"> </v>
      </c>
      <c r="D44" s="1993"/>
      <c r="E44" s="1992"/>
      <c r="F44" s="1994" t="str">
        <f>IF(X!DJ11=0," ",X!DJ11)</f>
        <v>ร้อยละ 85</v>
      </c>
      <c r="G44" s="1993"/>
      <c r="H44" s="1993"/>
      <c r="I44" s="1992"/>
      <c r="J44" s="1227" t="str">
        <f>ต2!E141</f>
        <v>มฐ.</v>
      </c>
      <c r="K44" s="1993"/>
      <c r="L44" s="703"/>
      <c r="M44" s="1940"/>
      <c r="N44" s="187"/>
      <c r="O44" s="56"/>
      <c r="P44" s="269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28"/>
      <c r="AG44" s="1947"/>
      <c r="AH44" s="1947"/>
      <c r="AI44" s="1947"/>
      <c r="AJ44" s="1947"/>
      <c r="AK44" s="1947"/>
      <c r="AL44" s="1947"/>
      <c r="AM44" s="1947"/>
      <c r="AN44" s="1947"/>
      <c r="AO44" s="1947"/>
      <c r="AP44" s="1947"/>
      <c r="AQ44" s="1947"/>
      <c r="AR44" s="1947"/>
      <c r="AS44" s="1947"/>
      <c r="AT44" s="1947"/>
      <c r="AU44" s="1947"/>
    </row>
    <row r="45" spans="1:47" ht="23.25" hidden="1" customHeight="1">
      <c r="A45" s="1992" t="str">
        <f>ต2!A142</f>
        <v xml:space="preserve"> </v>
      </c>
      <c r="B45" s="1228" t="str">
        <f>ต2!B142</f>
        <v>คุณธรรม จริยธรรม</v>
      </c>
      <c r="C45" s="1227" t="str">
        <f>ต2!D142</f>
        <v xml:space="preserve"> </v>
      </c>
      <c r="D45" s="1993"/>
      <c r="E45" s="1992"/>
      <c r="F45" s="1994" t="str">
        <f>IF(X!DJ12=0," ",X!DJ12)</f>
        <v xml:space="preserve"> </v>
      </c>
      <c r="G45" s="1993"/>
      <c r="H45" s="1993"/>
      <c r="I45" s="1992"/>
      <c r="J45" s="1227" t="str">
        <f>ต2!E142</f>
        <v>ข้อที่ 1,2,3,4</v>
      </c>
      <c r="K45" s="1993"/>
      <c r="L45" s="703"/>
      <c r="M45" s="1940"/>
      <c r="N45" s="187"/>
      <c r="O45" s="56"/>
      <c r="P45" s="269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28"/>
      <c r="AG45" s="1947"/>
      <c r="AH45" s="1947"/>
      <c r="AI45" s="1947"/>
      <c r="AJ45" s="1947"/>
      <c r="AK45" s="1947"/>
      <c r="AL45" s="1947"/>
      <c r="AM45" s="1947"/>
      <c r="AN45" s="1947"/>
      <c r="AO45" s="1947"/>
      <c r="AP45" s="1947"/>
      <c r="AQ45" s="1947"/>
      <c r="AR45" s="1947"/>
      <c r="AS45" s="1947"/>
      <c r="AT45" s="1947"/>
      <c r="AU45" s="1947"/>
    </row>
    <row r="46" spans="1:47" ht="23.25" hidden="1" customHeight="1">
      <c r="A46" s="1992" t="str">
        <f>ต2!A143</f>
        <v xml:space="preserve"> </v>
      </c>
      <c r="B46" s="1228" t="str">
        <f>ต2!B143</f>
        <v xml:space="preserve"> </v>
      </c>
      <c r="C46" s="1227" t="str">
        <f>ต2!D143</f>
        <v xml:space="preserve"> </v>
      </c>
      <c r="D46" s="1993"/>
      <c r="E46" s="1992"/>
      <c r="F46" s="1994" t="str">
        <f>IF(X!DJ13=0," ",X!DJ13)</f>
        <v xml:space="preserve"> </v>
      </c>
      <c r="G46" s="1993"/>
      <c r="H46" s="1993"/>
      <c r="I46" s="1992"/>
      <c r="J46" s="1227" t="str">
        <f>ต2!E143</f>
        <v xml:space="preserve"> </v>
      </c>
      <c r="K46" s="1993"/>
      <c r="L46" s="703"/>
      <c r="M46" s="1940"/>
      <c r="N46" s="187"/>
      <c r="O46" s="56"/>
      <c r="P46" s="269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28"/>
      <c r="AG46" s="1947"/>
      <c r="AH46" s="1947"/>
      <c r="AI46" s="1947"/>
      <c r="AJ46" s="1947"/>
      <c r="AK46" s="1947"/>
      <c r="AL46" s="1947"/>
      <c r="AM46" s="1947"/>
      <c r="AN46" s="1947"/>
      <c r="AO46" s="1947"/>
      <c r="AP46" s="1947"/>
      <c r="AQ46" s="1947"/>
      <c r="AR46" s="1947"/>
      <c r="AS46" s="1947"/>
      <c r="AT46" s="1947"/>
      <c r="AU46" s="1947"/>
    </row>
    <row r="47" spans="1:47" ht="23.25" hidden="1" customHeight="1">
      <c r="A47" s="1992">
        <f>ต2!A144</f>
        <v>2</v>
      </c>
      <c r="B47" s="1228" t="str">
        <f>ต2!B144</f>
        <v>โครงการพัฒนาประชาธิปไตยใน</v>
      </c>
      <c r="C47" s="1227" t="str">
        <f>ต2!D144</f>
        <v xml:space="preserve"> </v>
      </c>
      <c r="D47" s="1993"/>
      <c r="E47" s="1992"/>
      <c r="F47" s="1994" t="str">
        <f>IF(X!DJ14=0," ",X!DJ14)</f>
        <v>ร้อยละ 85</v>
      </c>
      <c r="G47" s="1993"/>
      <c r="H47" s="1993"/>
      <c r="I47" s="1992"/>
      <c r="J47" s="1227" t="str">
        <f>ต2!E144</f>
        <v>มฐ.</v>
      </c>
      <c r="K47" s="1993"/>
      <c r="L47" s="703"/>
      <c r="M47" s="1940"/>
      <c r="N47" s="187"/>
      <c r="O47" s="56"/>
      <c r="P47" s="269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28"/>
      <c r="AG47" s="1947"/>
      <c r="AH47" s="1947"/>
      <c r="AI47" s="1947"/>
      <c r="AJ47" s="1947"/>
      <c r="AK47" s="1947"/>
      <c r="AL47" s="1947"/>
      <c r="AM47" s="1947"/>
      <c r="AN47" s="1947"/>
      <c r="AO47" s="1947"/>
      <c r="AP47" s="1947"/>
      <c r="AQ47" s="1947"/>
      <c r="AR47" s="1947"/>
      <c r="AS47" s="1947"/>
      <c r="AT47" s="1947"/>
      <c r="AU47" s="1947"/>
    </row>
    <row r="48" spans="1:47" ht="23.25" hidden="1" customHeight="1">
      <c r="A48" s="1992" t="str">
        <f>ต2!A145</f>
        <v xml:space="preserve"> </v>
      </c>
      <c r="B48" s="1228" t="str">
        <f>ต2!B145</f>
        <v>สถานศึกษา</v>
      </c>
      <c r="C48" s="1227" t="str">
        <f>ต2!D145</f>
        <v xml:space="preserve"> </v>
      </c>
      <c r="D48" s="1993"/>
      <c r="E48" s="1992"/>
      <c r="F48" s="1994" t="str">
        <f>IF(X!DJ15=0," ",X!DJ15)</f>
        <v xml:space="preserve"> </v>
      </c>
      <c r="G48" s="1993"/>
      <c r="H48" s="1993"/>
      <c r="I48" s="1992"/>
      <c r="J48" s="1227" t="str">
        <f>ต2!E145</f>
        <v>ข้อที่ 1,2,3,5,15</v>
      </c>
      <c r="K48" s="1993"/>
      <c r="L48" s="703"/>
      <c r="M48" s="1940"/>
      <c r="N48" s="187"/>
      <c r="O48" s="56"/>
      <c r="P48" s="269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28"/>
      <c r="AG48" s="1947"/>
      <c r="AH48" s="1947"/>
      <c r="AI48" s="1947"/>
      <c r="AJ48" s="1947"/>
      <c r="AK48" s="1947"/>
      <c r="AL48" s="1947"/>
      <c r="AM48" s="1947"/>
      <c r="AN48" s="1947"/>
      <c r="AO48" s="1947"/>
      <c r="AP48" s="1947"/>
      <c r="AQ48" s="1947"/>
      <c r="AR48" s="1947"/>
      <c r="AS48" s="1947"/>
      <c r="AT48" s="1947"/>
      <c r="AU48" s="1947"/>
    </row>
    <row r="49" spans="1:47" ht="23.25" hidden="1" customHeight="1">
      <c r="A49" s="1992" t="str">
        <f>ต2!A146</f>
        <v xml:space="preserve"> </v>
      </c>
      <c r="B49" s="1228" t="str">
        <f>ต2!B146</f>
        <v xml:space="preserve"> </v>
      </c>
      <c r="C49" s="1227" t="str">
        <f>ต2!D146</f>
        <v xml:space="preserve"> </v>
      </c>
      <c r="D49" s="1993"/>
      <c r="E49" s="1992"/>
      <c r="F49" s="1994" t="str">
        <f>IF(X!DJ16=0," ",X!DJ16)</f>
        <v xml:space="preserve"> </v>
      </c>
      <c r="G49" s="1993"/>
      <c r="H49" s="1993"/>
      <c r="I49" s="1992"/>
      <c r="J49" s="1227" t="str">
        <f>ต2!E146</f>
        <v xml:space="preserve"> </v>
      </c>
      <c r="K49" s="1993"/>
      <c r="L49" s="703"/>
      <c r="M49" s="1940"/>
      <c r="N49" s="187"/>
      <c r="O49" s="56"/>
      <c r="P49" s="269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28"/>
      <c r="AG49" s="1947"/>
      <c r="AH49" s="1947"/>
      <c r="AI49" s="1947"/>
      <c r="AJ49" s="1947"/>
      <c r="AK49" s="1947"/>
      <c r="AL49" s="1947"/>
      <c r="AM49" s="1947"/>
      <c r="AN49" s="1947"/>
      <c r="AO49" s="1947"/>
      <c r="AP49" s="1947"/>
      <c r="AQ49" s="1947"/>
      <c r="AR49" s="1947"/>
      <c r="AS49" s="1947"/>
      <c r="AT49" s="1947"/>
      <c r="AU49" s="1947"/>
    </row>
    <row r="50" spans="1:47" ht="23.25" hidden="1" customHeight="1">
      <c r="A50" s="1992">
        <f>ต2!A147</f>
        <v>3</v>
      </c>
      <c r="B50" s="1228" t="str">
        <f>ต2!B147</f>
        <v>โครงการเสริมสราท้งสังคมไทย</v>
      </c>
      <c r="C50" s="1227" t="str">
        <f>ต2!D147</f>
        <v xml:space="preserve"> </v>
      </c>
      <c r="D50" s="1993"/>
      <c r="E50" s="1992"/>
      <c r="F50" s="1994" t="str">
        <f>IF(X!DJ17=0," ",X!DJ17)</f>
        <v>ร้อยละ 80</v>
      </c>
      <c r="G50" s="1993"/>
      <c r="H50" s="1993"/>
      <c r="I50" s="1992"/>
      <c r="J50" s="1227" t="str">
        <f>ต2!E147</f>
        <v>มฐ.</v>
      </c>
      <c r="K50" s="1993"/>
      <c r="L50" s="703"/>
      <c r="M50" s="1940"/>
      <c r="N50" s="187"/>
      <c r="O50" s="56"/>
      <c r="P50" s="269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28"/>
      <c r="AG50" s="1947"/>
      <c r="AH50" s="1947"/>
      <c r="AI50" s="1947"/>
      <c r="AJ50" s="1947"/>
      <c r="AK50" s="1947"/>
      <c r="AL50" s="1947"/>
      <c r="AM50" s="1947"/>
      <c r="AN50" s="1947"/>
      <c r="AO50" s="1947"/>
      <c r="AP50" s="1947"/>
      <c r="AQ50" s="1947"/>
      <c r="AR50" s="1947"/>
      <c r="AS50" s="1947"/>
      <c r="AT50" s="1947"/>
      <c r="AU50" s="1947"/>
    </row>
    <row r="51" spans="1:47" ht="23.25" hidden="1" customHeight="1">
      <c r="A51" s="1992" t="str">
        <f>ต2!A148</f>
        <v xml:space="preserve"> </v>
      </c>
      <c r="B51" s="1228" t="str">
        <f>ต2!B148</f>
        <v>ในโรงเรียน</v>
      </c>
      <c r="C51" s="1227" t="str">
        <f>ต2!D148</f>
        <v xml:space="preserve"> </v>
      </c>
      <c r="D51" s="1993"/>
      <c r="E51" s="1992"/>
      <c r="F51" s="1994" t="str">
        <f>IF(X!DJ18=0," ",X!DJ18)</f>
        <v xml:space="preserve"> </v>
      </c>
      <c r="G51" s="1993"/>
      <c r="H51" s="1993"/>
      <c r="I51" s="1992"/>
      <c r="J51" s="1227" t="str">
        <f>ต2!E148</f>
        <v>ข้อที่ 1,2,3,4,5</v>
      </c>
      <c r="K51" s="1993"/>
      <c r="L51" s="703"/>
      <c r="M51" s="1940"/>
      <c r="N51" s="187"/>
      <c r="O51" s="56"/>
      <c r="P51" s="269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28"/>
      <c r="AG51" s="1947"/>
      <c r="AH51" s="1947"/>
      <c r="AI51" s="1947"/>
      <c r="AJ51" s="1947"/>
      <c r="AK51" s="1947"/>
      <c r="AL51" s="1947"/>
      <c r="AM51" s="1947"/>
      <c r="AN51" s="1947"/>
      <c r="AO51" s="1947"/>
      <c r="AP51" s="1947"/>
      <c r="AQ51" s="1947"/>
      <c r="AR51" s="1947"/>
      <c r="AS51" s="1947"/>
      <c r="AT51" s="1947"/>
      <c r="AU51" s="1947"/>
    </row>
    <row r="52" spans="1:47" ht="23.25" hidden="1" customHeight="1">
      <c r="A52" s="1992" t="str">
        <f>ต2!A149</f>
        <v xml:space="preserve"> </v>
      </c>
      <c r="B52" s="1228" t="str">
        <f>ต2!B149</f>
        <v xml:space="preserve"> </v>
      </c>
      <c r="C52" s="1227" t="str">
        <f>ต2!D149</f>
        <v xml:space="preserve"> </v>
      </c>
      <c r="D52" s="1993"/>
      <c r="E52" s="1992"/>
      <c r="F52" s="1994" t="str">
        <f>IF(X!DJ19=0," ",X!DJ19)</f>
        <v xml:space="preserve"> </v>
      </c>
      <c r="G52" s="1993"/>
      <c r="H52" s="1993"/>
      <c r="I52" s="1992"/>
      <c r="J52" s="1227" t="str">
        <f>ต2!E149</f>
        <v xml:space="preserve"> </v>
      </c>
      <c r="K52" s="1993"/>
      <c r="L52" s="703"/>
      <c r="M52" s="1940"/>
      <c r="N52" s="187"/>
      <c r="O52" s="56"/>
      <c r="P52" s="269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28"/>
      <c r="AG52" s="1947"/>
      <c r="AH52" s="1947"/>
      <c r="AI52" s="1947"/>
      <c r="AJ52" s="1947"/>
      <c r="AK52" s="1947"/>
      <c r="AL52" s="1947"/>
      <c r="AM52" s="1947"/>
      <c r="AN52" s="1947"/>
      <c r="AO52" s="1947"/>
      <c r="AP52" s="1947"/>
      <c r="AQ52" s="1947"/>
      <c r="AR52" s="1947"/>
      <c r="AS52" s="1947"/>
      <c r="AT52" s="1947"/>
      <c r="AU52" s="1947"/>
    </row>
    <row r="53" spans="1:47" ht="23.25" hidden="1" customHeight="1">
      <c r="A53" s="1992" t="str">
        <f>ต2!A150</f>
        <v xml:space="preserve"> </v>
      </c>
      <c r="B53" s="1228" t="str">
        <f>ต2!B150</f>
        <v xml:space="preserve"> </v>
      </c>
      <c r="C53" s="1227" t="str">
        <f>ต2!D150</f>
        <v xml:space="preserve"> </v>
      </c>
      <c r="D53" s="1993"/>
      <c r="E53" s="1992"/>
      <c r="F53" s="1994" t="str">
        <f>IF(X!DJ20=0," ",X!DJ20)</f>
        <v xml:space="preserve"> </v>
      </c>
      <c r="G53" s="1993"/>
      <c r="H53" s="1993"/>
      <c r="I53" s="1992"/>
      <c r="J53" s="1227" t="str">
        <f>ต2!E150</f>
        <v xml:space="preserve"> </v>
      </c>
      <c r="K53" s="1993"/>
      <c r="L53" s="703"/>
      <c r="M53" s="1940"/>
      <c r="N53" s="187"/>
      <c r="O53" s="56"/>
      <c r="P53" s="269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28"/>
      <c r="AG53" s="1947"/>
      <c r="AH53" s="1947"/>
      <c r="AI53" s="1947"/>
      <c r="AJ53" s="1947"/>
      <c r="AK53" s="1947"/>
      <c r="AL53" s="1947"/>
      <c r="AM53" s="1947"/>
      <c r="AN53" s="1947"/>
      <c r="AO53" s="1947"/>
      <c r="AP53" s="1947"/>
      <c r="AQ53" s="1947"/>
      <c r="AR53" s="1947"/>
      <c r="AS53" s="1947"/>
      <c r="AT53" s="1947"/>
      <c r="AU53" s="1947"/>
    </row>
    <row r="54" spans="1:47" ht="23.25" hidden="1" customHeight="1">
      <c r="A54" s="1992" t="str">
        <f>ต2!A151</f>
        <v xml:space="preserve"> </v>
      </c>
      <c r="B54" s="1228" t="str">
        <f>ต2!B151</f>
        <v xml:space="preserve"> </v>
      </c>
      <c r="C54" s="1227" t="str">
        <f>ต2!D151</f>
        <v xml:space="preserve"> </v>
      </c>
      <c r="D54" s="1993"/>
      <c r="E54" s="1992"/>
      <c r="F54" s="1994" t="str">
        <f>IF(X!DJ21=0," ",X!DJ21)</f>
        <v xml:space="preserve"> </v>
      </c>
      <c r="G54" s="1993"/>
      <c r="H54" s="1993"/>
      <c r="I54" s="1992"/>
      <c r="J54" s="1227" t="str">
        <f>ต2!E151</f>
        <v xml:space="preserve"> </v>
      </c>
      <c r="K54" s="1993"/>
      <c r="L54" s="703"/>
      <c r="M54" s="1940"/>
      <c r="N54" s="187"/>
      <c r="O54" s="56"/>
      <c r="P54" s="269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28"/>
      <c r="AG54" s="1947"/>
      <c r="AH54" s="1947"/>
      <c r="AI54" s="1947"/>
      <c r="AJ54" s="1947"/>
      <c r="AK54" s="1947"/>
      <c r="AL54" s="1947"/>
      <c r="AM54" s="1947"/>
      <c r="AN54" s="1947"/>
      <c r="AO54" s="1947"/>
      <c r="AP54" s="1947"/>
      <c r="AQ54" s="1947"/>
      <c r="AR54" s="1947"/>
      <c r="AS54" s="1947"/>
      <c r="AT54" s="1947"/>
      <c r="AU54" s="1947"/>
    </row>
    <row r="55" spans="1:47" ht="23.25" hidden="1" customHeight="1">
      <c r="A55" s="1992" t="str">
        <f>ต2!A152</f>
        <v xml:space="preserve"> </v>
      </c>
      <c r="B55" s="1228" t="str">
        <f>ต2!B152</f>
        <v xml:space="preserve"> </v>
      </c>
      <c r="C55" s="1227" t="str">
        <f>ต2!D152</f>
        <v xml:space="preserve"> </v>
      </c>
      <c r="D55" s="1993"/>
      <c r="E55" s="1992"/>
      <c r="F55" s="1994" t="str">
        <f>IF(X!DJ22=0," ",X!DJ22)</f>
        <v xml:space="preserve"> </v>
      </c>
      <c r="G55" s="1993"/>
      <c r="H55" s="1993"/>
      <c r="I55" s="1992"/>
      <c r="J55" s="1227" t="str">
        <f>ต2!E152</f>
        <v xml:space="preserve"> </v>
      </c>
      <c r="K55" s="1993"/>
      <c r="L55" s="703"/>
      <c r="M55" s="1940"/>
      <c r="N55" s="187"/>
      <c r="O55" s="56"/>
      <c r="P55" s="269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28"/>
      <c r="AG55" s="1947"/>
      <c r="AH55" s="1947"/>
      <c r="AI55" s="1947"/>
      <c r="AJ55" s="1947"/>
      <c r="AK55" s="1947"/>
      <c r="AL55" s="1947"/>
      <c r="AM55" s="1947"/>
      <c r="AN55" s="1947"/>
      <c r="AO55" s="1947"/>
      <c r="AP55" s="1947"/>
      <c r="AQ55" s="1947"/>
      <c r="AR55" s="1947"/>
      <c r="AS55" s="1947"/>
      <c r="AT55" s="1947"/>
      <c r="AU55" s="1947"/>
    </row>
    <row r="56" spans="1:47" ht="23.25" hidden="1" customHeight="1">
      <c r="A56" s="1992" t="str">
        <f>ต2!A153</f>
        <v xml:space="preserve"> </v>
      </c>
      <c r="B56" s="1228" t="str">
        <f>ต2!B153</f>
        <v xml:space="preserve"> </v>
      </c>
      <c r="C56" s="1227" t="str">
        <f>ต2!D153</f>
        <v xml:space="preserve"> </v>
      </c>
      <c r="D56" s="1993"/>
      <c r="E56" s="1992"/>
      <c r="F56" s="1994" t="str">
        <f>IF(X!DJ23=0," ",X!DJ23)</f>
        <v xml:space="preserve"> </v>
      </c>
      <c r="G56" s="1993"/>
      <c r="H56" s="1993"/>
      <c r="I56" s="1992"/>
      <c r="J56" s="1227" t="str">
        <f>ต2!E153</f>
        <v xml:space="preserve"> </v>
      </c>
      <c r="K56" s="1993"/>
      <c r="L56" s="703"/>
      <c r="M56" s="1940"/>
      <c r="N56" s="187"/>
      <c r="O56" s="56"/>
      <c r="P56" s="269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28"/>
      <c r="AG56" s="1947"/>
      <c r="AH56" s="1947"/>
      <c r="AI56" s="1947"/>
      <c r="AJ56" s="1947"/>
      <c r="AK56" s="1947"/>
      <c r="AL56" s="1947"/>
      <c r="AM56" s="1947"/>
      <c r="AN56" s="1947"/>
      <c r="AO56" s="1947"/>
      <c r="AP56" s="1947"/>
      <c r="AQ56" s="1947"/>
      <c r="AR56" s="1947"/>
      <c r="AS56" s="1947"/>
      <c r="AT56" s="1947"/>
      <c r="AU56" s="1947"/>
    </row>
    <row r="57" spans="1:47" ht="23.25" hidden="1" customHeight="1">
      <c r="A57" s="1992" t="str">
        <f>ต2!A154</f>
        <v xml:space="preserve"> </v>
      </c>
      <c r="B57" s="1228" t="str">
        <f>ต2!B154</f>
        <v xml:space="preserve"> </v>
      </c>
      <c r="C57" s="1227" t="str">
        <f>ต2!D154</f>
        <v xml:space="preserve"> </v>
      </c>
      <c r="D57" s="1993"/>
      <c r="E57" s="1992"/>
      <c r="F57" s="1994" t="str">
        <f>IF(X!DJ24=0," ",X!DJ24)</f>
        <v xml:space="preserve"> </v>
      </c>
      <c r="G57" s="1993"/>
      <c r="H57" s="1993"/>
      <c r="I57" s="1992"/>
      <c r="J57" s="1227" t="str">
        <f>ต2!E154</f>
        <v xml:space="preserve"> </v>
      </c>
      <c r="K57" s="1993"/>
      <c r="L57" s="703"/>
      <c r="M57" s="1940"/>
      <c r="N57" s="187"/>
      <c r="O57" s="56"/>
      <c r="P57" s="269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28"/>
      <c r="AG57" s="1947"/>
      <c r="AH57" s="1947"/>
      <c r="AI57" s="1947"/>
      <c r="AJ57" s="1947"/>
      <c r="AK57" s="1947"/>
      <c r="AL57" s="1947"/>
      <c r="AM57" s="1947"/>
      <c r="AN57" s="1947"/>
      <c r="AO57" s="1947"/>
      <c r="AP57" s="1947"/>
      <c r="AQ57" s="1947"/>
      <c r="AR57" s="1947"/>
      <c r="AS57" s="1947"/>
      <c r="AT57" s="1947"/>
      <c r="AU57" s="1947"/>
    </row>
    <row r="58" spans="1:47" ht="23.25" hidden="1" customHeight="1">
      <c r="A58" s="1992" t="str">
        <f>ต2!A155</f>
        <v xml:space="preserve"> </v>
      </c>
      <c r="B58" s="1228" t="str">
        <f>ต2!B155</f>
        <v xml:space="preserve"> </v>
      </c>
      <c r="C58" s="1227" t="str">
        <f>ต2!D155</f>
        <v xml:space="preserve"> </v>
      </c>
      <c r="D58" s="1993"/>
      <c r="E58" s="1992"/>
      <c r="F58" s="1994" t="str">
        <f>IF(X!DJ25=0," ",X!DJ25)</f>
        <v xml:space="preserve"> </v>
      </c>
      <c r="G58" s="1993"/>
      <c r="H58" s="1993"/>
      <c r="I58" s="1992"/>
      <c r="J58" s="1227" t="str">
        <f>ต2!E155</f>
        <v xml:space="preserve"> </v>
      </c>
      <c r="K58" s="1993"/>
      <c r="L58" s="703"/>
      <c r="M58" s="1940"/>
      <c r="N58" s="187"/>
      <c r="O58" s="56"/>
      <c r="P58" s="269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28"/>
      <c r="AG58" s="1947"/>
      <c r="AH58" s="1947"/>
      <c r="AI58" s="1947"/>
      <c r="AJ58" s="1947"/>
      <c r="AK58" s="1947"/>
      <c r="AL58" s="1947"/>
      <c r="AM58" s="1947"/>
      <c r="AN58" s="1947"/>
      <c r="AO58" s="1947"/>
      <c r="AP58" s="1947"/>
      <c r="AQ58" s="1947"/>
      <c r="AR58" s="1947"/>
      <c r="AS58" s="1947"/>
      <c r="AT58" s="1947"/>
      <c r="AU58" s="1947"/>
    </row>
    <row r="59" spans="1:47" ht="23.25" hidden="1" customHeight="1">
      <c r="A59" s="1992" t="str">
        <f>ต2!A156</f>
        <v xml:space="preserve"> </v>
      </c>
      <c r="B59" s="1228" t="str">
        <f>ต2!B156</f>
        <v xml:space="preserve"> </v>
      </c>
      <c r="C59" s="1227" t="str">
        <f>ต2!D156</f>
        <v xml:space="preserve"> </v>
      </c>
      <c r="D59" s="1993"/>
      <c r="E59" s="1992"/>
      <c r="F59" s="1994" t="str">
        <f>IF(X!DJ26=0," ",X!DJ26)</f>
        <v xml:space="preserve"> </v>
      </c>
      <c r="G59" s="1993"/>
      <c r="H59" s="1993"/>
      <c r="I59" s="1992"/>
      <c r="J59" s="1227" t="str">
        <f>ต2!E156</f>
        <v xml:space="preserve"> </v>
      </c>
      <c r="K59" s="1993"/>
      <c r="L59" s="703"/>
      <c r="M59" s="1940"/>
      <c r="N59" s="187"/>
      <c r="O59" s="56"/>
      <c r="P59" s="269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28"/>
      <c r="AG59" s="1947"/>
      <c r="AH59" s="1947"/>
      <c r="AI59" s="1947"/>
      <c r="AJ59" s="1947"/>
      <c r="AK59" s="1947"/>
      <c r="AL59" s="1947"/>
      <c r="AM59" s="1947"/>
      <c r="AN59" s="1947"/>
      <c r="AO59" s="1947"/>
      <c r="AP59" s="1947"/>
      <c r="AQ59" s="1947"/>
      <c r="AR59" s="1947"/>
      <c r="AS59" s="1947"/>
      <c r="AT59" s="1947"/>
      <c r="AU59" s="1947"/>
    </row>
    <row r="60" spans="1:47" ht="23.25" hidden="1" customHeight="1">
      <c r="A60" s="1992" t="str">
        <f>ต2!A157</f>
        <v xml:space="preserve"> </v>
      </c>
      <c r="B60" s="1228" t="str">
        <f>ต2!B157</f>
        <v xml:space="preserve"> </v>
      </c>
      <c r="C60" s="1227" t="str">
        <f>ต2!D157</f>
        <v xml:space="preserve"> </v>
      </c>
      <c r="D60" s="1993"/>
      <c r="E60" s="1992"/>
      <c r="F60" s="1994" t="str">
        <f>IF(X!DJ27=0," ",X!DJ27)</f>
        <v xml:space="preserve"> </v>
      </c>
      <c r="G60" s="1993"/>
      <c r="H60" s="1993"/>
      <c r="I60" s="1992"/>
      <c r="J60" s="1227" t="str">
        <f>ต2!E157</f>
        <v xml:space="preserve"> </v>
      </c>
      <c r="K60" s="1993"/>
      <c r="L60" s="703"/>
      <c r="M60" s="1940"/>
      <c r="N60" s="187"/>
      <c r="O60" s="56"/>
      <c r="P60" s="269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28"/>
      <c r="AG60" s="1947"/>
      <c r="AH60" s="1947"/>
      <c r="AI60" s="1947"/>
      <c r="AJ60" s="1947"/>
      <c r="AK60" s="1947"/>
      <c r="AL60" s="1947"/>
      <c r="AM60" s="1947"/>
      <c r="AN60" s="1947"/>
      <c r="AO60" s="1947"/>
      <c r="AP60" s="1947"/>
      <c r="AQ60" s="1947"/>
      <c r="AR60" s="1947"/>
      <c r="AS60" s="1947"/>
      <c r="AT60" s="1947"/>
      <c r="AU60" s="1947"/>
    </row>
    <row r="61" spans="1:47" ht="23.25" hidden="1" customHeight="1">
      <c r="A61" s="1992" t="str">
        <f>ต2!A158</f>
        <v xml:space="preserve"> </v>
      </c>
      <c r="B61" s="1228" t="str">
        <f>ต2!B158</f>
        <v xml:space="preserve"> </v>
      </c>
      <c r="C61" s="1227" t="str">
        <f>ต2!D158</f>
        <v xml:space="preserve"> </v>
      </c>
      <c r="D61" s="1993"/>
      <c r="E61" s="1992"/>
      <c r="F61" s="1994" t="str">
        <f>IF(X!DJ28=0," ",X!DJ28)</f>
        <v xml:space="preserve"> </v>
      </c>
      <c r="G61" s="1993"/>
      <c r="H61" s="1993"/>
      <c r="I61" s="1992"/>
      <c r="J61" s="1227" t="str">
        <f>ต2!E158</f>
        <v xml:space="preserve"> </v>
      </c>
      <c r="K61" s="1993"/>
      <c r="L61" s="703"/>
      <c r="M61" s="1940"/>
      <c r="N61" s="187"/>
      <c r="O61" s="56"/>
      <c r="P61" s="269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28"/>
      <c r="AG61" s="1947"/>
      <c r="AH61" s="1947"/>
      <c r="AI61" s="1947"/>
      <c r="AJ61" s="1947"/>
      <c r="AK61" s="1947"/>
      <c r="AL61" s="1947"/>
      <c r="AM61" s="1947"/>
      <c r="AN61" s="1947"/>
      <c r="AO61" s="1947"/>
      <c r="AP61" s="1947"/>
      <c r="AQ61" s="1947"/>
      <c r="AR61" s="1947"/>
      <c r="AS61" s="1947"/>
      <c r="AT61" s="1947"/>
      <c r="AU61" s="1947"/>
    </row>
    <row r="62" spans="1:47" ht="23.25" hidden="1" customHeight="1">
      <c r="A62" s="1992" t="str">
        <f>ต2!A159</f>
        <v xml:space="preserve"> </v>
      </c>
      <c r="B62" s="1228" t="str">
        <f>ต2!B159</f>
        <v xml:space="preserve"> </v>
      </c>
      <c r="C62" s="1227" t="str">
        <f>ต2!D159</f>
        <v xml:space="preserve"> </v>
      </c>
      <c r="D62" s="1993"/>
      <c r="E62" s="1992"/>
      <c r="F62" s="1994" t="str">
        <f>IF(X!DJ29=0," ",X!DJ29)</f>
        <v xml:space="preserve"> </v>
      </c>
      <c r="G62" s="1993"/>
      <c r="H62" s="1993"/>
      <c r="I62" s="1992"/>
      <c r="J62" s="1227" t="str">
        <f>ต2!E159</f>
        <v xml:space="preserve"> </v>
      </c>
      <c r="K62" s="1993"/>
      <c r="L62" s="703"/>
      <c r="M62" s="1940"/>
      <c r="N62" s="187"/>
      <c r="O62" s="56"/>
      <c r="P62" s="269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28"/>
      <c r="AG62" s="1947"/>
      <c r="AH62" s="1947"/>
      <c r="AI62" s="1947"/>
      <c r="AJ62" s="1947"/>
      <c r="AK62" s="1947"/>
      <c r="AL62" s="1947"/>
      <c r="AM62" s="1947"/>
      <c r="AN62" s="1947"/>
      <c r="AO62" s="1947"/>
      <c r="AP62" s="1947"/>
      <c r="AQ62" s="1947"/>
      <c r="AR62" s="1947"/>
      <c r="AS62" s="1947"/>
      <c r="AT62" s="1947"/>
      <c r="AU62" s="1947"/>
    </row>
    <row r="63" spans="1:47" ht="23.25" hidden="1" customHeight="1">
      <c r="A63" s="1992" t="str">
        <f>ต2!A160</f>
        <v xml:space="preserve"> </v>
      </c>
      <c r="B63" s="1228" t="str">
        <f>ต2!B160</f>
        <v xml:space="preserve"> </v>
      </c>
      <c r="C63" s="1227" t="str">
        <f>ต2!D160</f>
        <v xml:space="preserve"> </v>
      </c>
      <c r="D63" s="1993"/>
      <c r="E63" s="1992"/>
      <c r="F63" s="1994" t="str">
        <f>IF(X!DJ30=0," ",X!DJ30)</f>
        <v xml:space="preserve"> </v>
      </c>
      <c r="G63" s="1993"/>
      <c r="H63" s="1993"/>
      <c r="I63" s="1992"/>
      <c r="J63" s="1227" t="str">
        <f>ต2!E160</f>
        <v xml:space="preserve"> </v>
      </c>
      <c r="K63" s="1993"/>
      <c r="L63" s="703"/>
      <c r="M63" s="1940"/>
      <c r="N63" s="187"/>
      <c r="O63" s="56"/>
      <c r="P63" s="269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28"/>
      <c r="AG63" s="1947"/>
      <c r="AH63" s="1947"/>
      <c r="AI63" s="1947"/>
      <c r="AJ63" s="1947"/>
      <c r="AK63" s="1947"/>
      <c r="AL63" s="1947"/>
      <c r="AM63" s="1947"/>
      <c r="AN63" s="1947"/>
      <c r="AO63" s="1947"/>
      <c r="AP63" s="1947"/>
      <c r="AQ63" s="1947"/>
      <c r="AR63" s="1947"/>
      <c r="AS63" s="1947"/>
      <c r="AT63" s="1947"/>
      <c r="AU63" s="1947"/>
    </row>
    <row r="64" spans="1:47" ht="23.25" hidden="1" customHeight="1">
      <c r="A64" s="1992" t="str">
        <f>ต2!A161</f>
        <v xml:space="preserve"> </v>
      </c>
      <c r="B64" s="1228" t="str">
        <f>ต2!B161</f>
        <v xml:space="preserve"> </v>
      </c>
      <c r="C64" s="1227" t="str">
        <f>ต2!D161</f>
        <v xml:space="preserve"> </v>
      </c>
      <c r="D64" s="1993"/>
      <c r="E64" s="1992"/>
      <c r="F64" s="1994" t="str">
        <f>IF(X!DJ31=0," ",X!DJ31)</f>
        <v xml:space="preserve"> </v>
      </c>
      <c r="G64" s="1993"/>
      <c r="H64" s="1993"/>
      <c r="I64" s="1992"/>
      <c r="J64" s="1227" t="str">
        <f>ต2!E161</f>
        <v xml:space="preserve"> </v>
      </c>
      <c r="K64" s="1993"/>
      <c r="L64" s="703"/>
      <c r="M64" s="1940"/>
      <c r="N64" s="187"/>
      <c r="O64" s="56"/>
      <c r="P64" s="269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28"/>
      <c r="AG64" s="1947"/>
      <c r="AH64" s="1947"/>
      <c r="AI64" s="1947"/>
      <c r="AJ64" s="1947"/>
      <c r="AK64" s="1947"/>
      <c r="AL64" s="1947"/>
      <c r="AM64" s="1947"/>
      <c r="AN64" s="1947"/>
      <c r="AO64" s="1947"/>
      <c r="AP64" s="1947"/>
      <c r="AQ64" s="1947"/>
      <c r="AR64" s="1947"/>
      <c r="AS64" s="1947"/>
      <c r="AT64" s="1947"/>
      <c r="AU64" s="1947"/>
    </row>
    <row r="65" spans="1:47" ht="23.25" hidden="1" customHeight="1">
      <c r="A65" s="1992" t="str">
        <f>ต2!A162</f>
        <v xml:space="preserve"> </v>
      </c>
      <c r="B65" s="1228" t="str">
        <f>ต2!B162</f>
        <v xml:space="preserve"> </v>
      </c>
      <c r="C65" s="1227" t="str">
        <f>ต2!D162</f>
        <v xml:space="preserve"> </v>
      </c>
      <c r="D65" s="1993"/>
      <c r="E65" s="1992"/>
      <c r="F65" s="1994" t="str">
        <f>IF(X!DJ32=0," ",X!DJ32)</f>
        <v xml:space="preserve"> </v>
      </c>
      <c r="G65" s="1993"/>
      <c r="H65" s="1993"/>
      <c r="I65" s="1992"/>
      <c r="J65" s="1227" t="str">
        <f>ต2!E162</f>
        <v xml:space="preserve"> </v>
      </c>
      <c r="K65" s="1993"/>
      <c r="L65" s="703"/>
      <c r="M65" s="1940"/>
      <c r="N65" s="187"/>
      <c r="O65" s="56"/>
      <c r="P65" s="269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28"/>
      <c r="AG65" s="1947"/>
      <c r="AH65" s="1947"/>
      <c r="AI65" s="1947"/>
      <c r="AJ65" s="1947"/>
      <c r="AK65" s="1947"/>
      <c r="AL65" s="1947"/>
      <c r="AM65" s="1947"/>
      <c r="AN65" s="1947"/>
      <c r="AO65" s="1947"/>
      <c r="AP65" s="1947"/>
      <c r="AQ65" s="1947"/>
      <c r="AR65" s="1947"/>
      <c r="AS65" s="1947"/>
      <c r="AT65" s="1947"/>
      <c r="AU65" s="1947"/>
    </row>
    <row r="66" spans="1:47" ht="23.25" hidden="1" customHeight="1">
      <c r="A66" s="1992" t="str">
        <f>ต2!A163</f>
        <v xml:space="preserve"> </v>
      </c>
      <c r="B66" s="1228" t="str">
        <f>ต2!B163</f>
        <v xml:space="preserve"> </v>
      </c>
      <c r="C66" s="1227" t="str">
        <f>ต2!D163</f>
        <v xml:space="preserve"> </v>
      </c>
      <c r="D66" s="1993"/>
      <c r="E66" s="1992"/>
      <c r="F66" s="1994" t="str">
        <f>IF(X!DJ33=0," ",X!DJ33)</f>
        <v xml:space="preserve"> </v>
      </c>
      <c r="G66" s="1993"/>
      <c r="H66" s="1993"/>
      <c r="I66" s="1992"/>
      <c r="J66" s="1227" t="str">
        <f>ต2!E163</f>
        <v xml:space="preserve"> </v>
      </c>
      <c r="K66" s="1993"/>
      <c r="L66" s="703"/>
      <c r="M66" s="1940"/>
      <c r="N66" s="187"/>
      <c r="O66" s="56"/>
      <c r="P66" s="269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28"/>
      <c r="AG66" s="1947"/>
      <c r="AH66" s="1947"/>
      <c r="AI66" s="1947"/>
      <c r="AJ66" s="1947"/>
      <c r="AK66" s="1947"/>
      <c r="AL66" s="1947"/>
      <c r="AM66" s="1947"/>
      <c r="AN66" s="1947"/>
      <c r="AO66" s="1947"/>
      <c r="AP66" s="1947"/>
      <c r="AQ66" s="1947"/>
      <c r="AR66" s="1947"/>
      <c r="AS66" s="1947"/>
      <c r="AT66" s="1947"/>
      <c r="AU66" s="1947"/>
    </row>
    <row r="67" spans="1:47" ht="23.25" hidden="1" customHeight="1">
      <c r="A67" s="1992" t="str">
        <f>ต2!A164</f>
        <v xml:space="preserve"> </v>
      </c>
      <c r="B67" s="1228" t="str">
        <f>ต2!B164</f>
        <v xml:space="preserve"> </v>
      </c>
      <c r="C67" s="1227" t="str">
        <f>ต2!D164</f>
        <v xml:space="preserve"> </v>
      </c>
      <c r="D67" s="1993"/>
      <c r="E67" s="1992"/>
      <c r="F67" s="1994" t="str">
        <f>IF(X!DJ34=0," ",X!DJ34)</f>
        <v xml:space="preserve"> </v>
      </c>
      <c r="G67" s="1993"/>
      <c r="H67" s="1993"/>
      <c r="I67" s="1992"/>
      <c r="J67" s="1227" t="str">
        <f>ต2!E164</f>
        <v xml:space="preserve"> </v>
      </c>
      <c r="K67" s="1993"/>
      <c r="L67" s="703"/>
      <c r="M67" s="1940"/>
      <c r="N67" s="187"/>
    </row>
    <row r="68" spans="1:47" ht="23.25" hidden="1" customHeight="1">
      <c r="A68" s="1993"/>
      <c r="B68" s="1993"/>
      <c r="C68" s="1993"/>
      <c r="D68" s="1993"/>
      <c r="E68" s="1993"/>
      <c r="F68" s="1993"/>
      <c r="H68" s="1993"/>
      <c r="I68" s="1993"/>
      <c r="J68" s="1993"/>
      <c r="K68" s="1993"/>
      <c r="L68" s="703"/>
      <c r="M68" s="1940"/>
      <c r="N68" s="187"/>
    </row>
    <row r="69" spans="1:47" ht="23.25" hidden="1" customHeight="1">
      <c r="A69" s="1986" t="str">
        <f>"- "&amp;M69&amp;" -"</f>
        <v>- 29 -</v>
      </c>
      <c r="B69" s="1979"/>
      <c r="C69" s="1979"/>
      <c r="D69" s="1979"/>
      <c r="E69" s="1979"/>
      <c r="F69" s="1979"/>
      <c r="G69" s="1979"/>
      <c r="H69" s="1979"/>
      <c r="I69" s="1979"/>
      <c r="J69" s="1979"/>
      <c r="K69" s="1986"/>
      <c r="L69" s="703">
        <v>1</v>
      </c>
      <c r="M69" s="1939">
        <f>IF(L69&gt;0,SUM(L$1:L69),0)</f>
        <v>29</v>
      </c>
      <c r="N69" s="187"/>
    </row>
    <row r="70" spans="1:47" ht="23.25" hidden="1" customHeight="1">
      <c r="A70" s="1993"/>
      <c r="K70" s="1993"/>
      <c r="L70" s="703"/>
      <c r="M70" s="1940"/>
      <c r="N70" s="187"/>
    </row>
    <row r="71" spans="1:47" ht="23.25" hidden="1" customHeight="1">
      <c r="A71" s="1993"/>
      <c r="K71" s="1993"/>
      <c r="L71" s="703"/>
      <c r="M71" s="1940"/>
      <c r="N71" s="187"/>
    </row>
    <row r="72" spans="1:47" ht="23.25" hidden="1" customHeight="1">
      <c r="A72" s="1992" t="str">
        <f>ต2!A169</f>
        <v>กลยุทธ์ ที่ 3   ระดมทรัพยากรเพื่อการศึกษา</v>
      </c>
      <c r="B72" s="1215"/>
      <c r="L72" s="703"/>
      <c r="M72" s="1940"/>
      <c r="N72" s="187"/>
    </row>
    <row r="73" spans="1:47" ht="23.25" hidden="1" customHeight="1">
      <c r="A73" s="1215"/>
      <c r="B73" s="1233"/>
      <c r="L73" s="703"/>
      <c r="M73" s="1940"/>
      <c r="N73" s="187"/>
    </row>
    <row r="74" spans="1:47" ht="23.25" hidden="1" customHeight="1">
      <c r="A74" s="1980"/>
      <c r="B74" s="1981"/>
      <c r="C74" s="1982" t="s">
        <v>1244</v>
      </c>
      <c r="D74" s="1220"/>
      <c r="E74" s="1220"/>
      <c r="F74" s="1982" t="s">
        <v>1247</v>
      </c>
      <c r="G74" s="1220"/>
      <c r="H74" s="1220"/>
      <c r="I74" s="1222"/>
      <c r="J74" s="1220" t="s">
        <v>1250</v>
      </c>
      <c r="K74" s="1220"/>
      <c r="L74" s="703"/>
      <c r="M74" s="1940"/>
      <c r="N74" s="187"/>
    </row>
    <row r="75" spans="1:47" ht="23.25" hidden="1" customHeight="1">
      <c r="A75" s="1983" t="s">
        <v>1251</v>
      </c>
      <c r="B75" s="1984" t="s">
        <v>299</v>
      </c>
      <c r="C75" s="1984" t="s">
        <v>300</v>
      </c>
      <c r="D75" s="1986"/>
      <c r="E75" s="1986"/>
      <c r="F75" s="1984" t="s">
        <v>2235</v>
      </c>
      <c r="G75" s="1986"/>
      <c r="H75" s="1986"/>
      <c r="I75" s="1985"/>
      <c r="J75" s="1986" t="s">
        <v>1887</v>
      </c>
      <c r="K75" s="1986"/>
      <c r="L75" s="703"/>
      <c r="M75" s="1940"/>
      <c r="N75" s="187"/>
    </row>
    <row r="76" spans="1:47" ht="23.25" hidden="1" customHeight="1">
      <c r="A76" s="1987"/>
      <c r="B76" s="1988"/>
      <c r="C76" s="1989" t="s">
        <v>891</v>
      </c>
      <c r="D76" s="1370"/>
      <c r="E76" s="1370"/>
      <c r="F76" s="1989" t="s">
        <v>891</v>
      </c>
      <c r="G76" s="1370"/>
      <c r="H76" s="1370"/>
      <c r="I76" s="1990"/>
      <c r="J76" s="1370" t="s">
        <v>301</v>
      </c>
      <c r="K76" s="1370"/>
      <c r="L76" s="703"/>
      <c r="M76" s="1940"/>
      <c r="N76" s="187"/>
    </row>
    <row r="77" spans="1:47" ht="23.25" hidden="1" customHeight="1">
      <c r="A77" s="1992">
        <f>ต2!A174</f>
        <v>1</v>
      </c>
      <c r="B77" s="1228" t="str">
        <f>ต2!B174</f>
        <v>โครงการแนะแนวและระบบดูแล</v>
      </c>
      <c r="C77" s="1224" t="str">
        <f>ต2!D174</f>
        <v>ร้อยละ 85</v>
      </c>
      <c r="D77" s="1993"/>
      <c r="E77" s="1992"/>
      <c r="F77" s="1994" t="str">
        <f>IF(X!DW11=0," ",X!DW11)</f>
        <v>ร้อยละ 110 นักเรียน</v>
      </c>
      <c r="G77" s="1993"/>
      <c r="H77" s="1993"/>
      <c r="I77" s="1992"/>
      <c r="J77" s="1227" t="str">
        <f>ต2!E174</f>
        <v>กลยุทธ์ สพฐ.</v>
      </c>
      <c r="K77" s="1993"/>
      <c r="L77" s="703"/>
      <c r="M77" s="1940"/>
      <c r="N77" s="187"/>
    </row>
    <row r="78" spans="1:47" ht="23.25" hidden="1" customHeight="1">
      <c r="A78" s="1992" t="str">
        <f>ต2!A175</f>
        <v xml:space="preserve"> </v>
      </c>
      <c r="B78" s="1228" t="str">
        <f>ต2!B175</f>
        <v>ช่วยเหลือนักเรียน</v>
      </c>
      <c r="C78" s="1227" t="str">
        <f>ต2!D175</f>
        <v xml:space="preserve"> </v>
      </c>
      <c r="D78" s="1993"/>
      <c r="E78" s="1992"/>
      <c r="F78" s="1994" t="str">
        <f>IF(X!DW12=0," ",X!DW12)</f>
        <v>ได้ถูกครูออกเยี่ยมบ้าน</v>
      </c>
      <c r="G78" s="1993"/>
      <c r="H78" s="1993"/>
      <c r="I78" s="1992"/>
      <c r="J78" s="1227" t="str">
        <f>ต2!E175</f>
        <v>ข้อที่ 1</v>
      </c>
      <c r="K78" s="1993"/>
      <c r="L78" s="703"/>
      <c r="M78" s="1940"/>
      <c r="N78" s="187"/>
    </row>
    <row r="79" spans="1:47" ht="23.25" hidden="1" customHeight="1">
      <c r="A79" s="1992" t="str">
        <f>ต2!A176</f>
        <v xml:space="preserve"> </v>
      </c>
      <c r="B79" s="1228" t="str">
        <f>ต2!B176</f>
        <v xml:space="preserve"> </v>
      </c>
      <c r="C79" s="1227" t="str">
        <f>ต2!D176</f>
        <v xml:space="preserve"> </v>
      </c>
      <c r="D79" s="1993"/>
      <c r="E79" s="1992"/>
      <c r="F79" s="1994" t="str">
        <f>IF(X!DW13=0," ",X!DW13)</f>
        <v xml:space="preserve"> </v>
      </c>
      <c r="G79" s="1993"/>
      <c r="H79" s="1993"/>
      <c r="I79" s="1992"/>
      <c r="J79" s="1227" t="str">
        <f>ต2!E176</f>
        <v xml:space="preserve"> </v>
      </c>
      <c r="K79" s="1993"/>
      <c r="L79" s="703"/>
      <c r="M79" s="1940"/>
      <c r="N79" s="187"/>
    </row>
    <row r="80" spans="1:47" ht="23.25" hidden="1" customHeight="1">
      <c r="A80" s="1992">
        <f>ต2!A177</f>
        <v>2</v>
      </c>
      <c r="B80" s="1228" t="str">
        <f>ต2!B177</f>
        <v>โครงการส่งเสริมความเป็นเลิศ</v>
      </c>
      <c r="C80" s="1227" t="str">
        <f>ต2!D177</f>
        <v>ร้อยะ 85</v>
      </c>
      <c r="D80" s="1993"/>
      <c r="E80" s="1992"/>
      <c r="F80" s="1994" t="str">
        <f>IF(X!DW14=0," ",X!DW14)</f>
        <v>ร้อย 100  นักเรียนได้</v>
      </c>
      <c r="G80" s="1993"/>
      <c r="H80" s="1993"/>
      <c r="I80" s="1992"/>
      <c r="J80" s="1227" t="str">
        <f>ต2!E177</f>
        <v>มฐ.</v>
      </c>
      <c r="K80" s="1993"/>
      <c r="L80" s="703"/>
      <c r="M80" s="1940"/>
      <c r="N80" s="187"/>
    </row>
    <row r="81" spans="1:14" ht="23.25" hidden="1" customHeight="1">
      <c r="A81" s="1992" t="str">
        <f>ต2!A178</f>
        <v xml:space="preserve"> </v>
      </c>
      <c r="B81" s="1228" t="str">
        <f>ต2!B178</f>
        <v>ทางวิชาการ</v>
      </c>
      <c r="C81" s="1227" t="str">
        <f>ต2!D178</f>
        <v xml:space="preserve"> </v>
      </c>
      <c r="D81" s="1993"/>
      <c r="E81" s="1992"/>
      <c r="F81" s="1994" t="str">
        <f>IF(X!DW15=0," ",X!DW15)</f>
        <v>รับการคัดกรองและ</v>
      </c>
      <c r="G81" s="1993"/>
      <c r="H81" s="1993"/>
      <c r="I81" s="1992"/>
      <c r="J81" s="1227" t="str">
        <f>ต2!E178</f>
        <v>ข้อที่ 3,4,5,6,7</v>
      </c>
      <c r="K81" s="1993"/>
      <c r="L81" s="703"/>
      <c r="M81" s="1940"/>
      <c r="N81" s="187"/>
    </row>
    <row r="82" spans="1:14" ht="23.25" hidden="1" customHeight="1">
      <c r="A82" s="1992" t="str">
        <f>ต2!A179</f>
        <v xml:space="preserve"> </v>
      </c>
      <c r="B82" s="1228" t="str">
        <f>ต2!B179</f>
        <v xml:space="preserve"> </v>
      </c>
      <c r="C82" s="1227" t="str">
        <f>ต2!D179</f>
        <v xml:space="preserve"> </v>
      </c>
      <c r="D82" s="1993"/>
      <c r="E82" s="1992"/>
      <c r="F82" s="1994" t="str">
        <f>IF(X!DW16=0," ",X!DW16)</f>
        <v>ได้รับการส่งเสริม</v>
      </c>
      <c r="G82" s="1993"/>
      <c r="H82" s="1993"/>
      <c r="I82" s="1992"/>
      <c r="J82" s="1227" t="str">
        <f>ต2!E179</f>
        <v xml:space="preserve"> </v>
      </c>
      <c r="K82" s="1993"/>
      <c r="L82" s="703"/>
      <c r="M82" s="1940"/>
      <c r="N82" s="187"/>
    </row>
    <row r="83" spans="1:14" ht="23.25" hidden="1" customHeight="1">
      <c r="A83" s="1992" t="str">
        <f>ต2!A180</f>
        <v xml:space="preserve"> </v>
      </c>
      <c r="B83" s="1228" t="str">
        <f>ต2!B180</f>
        <v xml:space="preserve"> </v>
      </c>
      <c r="C83" s="1227" t="str">
        <f>ต2!D180</f>
        <v xml:space="preserve"> </v>
      </c>
      <c r="D83" s="1993"/>
      <c r="E83" s="1992"/>
      <c r="F83" s="1994" t="str">
        <f>IF(X!DW17=0," ",X!DW17)</f>
        <v xml:space="preserve"> </v>
      </c>
      <c r="G83" s="1993"/>
      <c r="H83" s="1993"/>
      <c r="I83" s="1992"/>
      <c r="J83" s="1227" t="str">
        <f>ต2!E180</f>
        <v xml:space="preserve"> </v>
      </c>
      <c r="K83" s="1993"/>
      <c r="L83" s="703"/>
      <c r="M83" s="1940"/>
      <c r="N83" s="187"/>
    </row>
    <row r="84" spans="1:14" ht="23.25" hidden="1" customHeight="1">
      <c r="A84" s="1992" t="str">
        <f>ต2!A181</f>
        <v xml:space="preserve"> </v>
      </c>
      <c r="B84" s="1228" t="str">
        <f>ต2!B181</f>
        <v xml:space="preserve"> </v>
      </c>
      <c r="C84" s="1227" t="str">
        <f>ต2!D181</f>
        <v xml:space="preserve"> </v>
      </c>
      <c r="D84" s="1993"/>
      <c r="E84" s="1992"/>
      <c r="F84" s="1994" t="str">
        <f>IF(X!DW18=0," ",X!DW18)</f>
        <v xml:space="preserve"> </v>
      </c>
      <c r="G84" s="1993"/>
      <c r="H84" s="1993"/>
      <c r="I84" s="1992"/>
      <c r="J84" s="1227" t="str">
        <f>ต2!E181</f>
        <v xml:space="preserve"> </v>
      </c>
      <c r="K84" s="1993"/>
      <c r="L84" s="703"/>
      <c r="M84" s="1940"/>
      <c r="N84" s="187"/>
    </row>
    <row r="85" spans="1:14" ht="23.25" hidden="1" customHeight="1">
      <c r="A85" s="1992" t="str">
        <f>ต2!A182</f>
        <v xml:space="preserve"> </v>
      </c>
      <c r="B85" s="1228" t="str">
        <f>ต2!B182</f>
        <v xml:space="preserve"> </v>
      </c>
      <c r="C85" s="1227" t="str">
        <f>ต2!D182</f>
        <v xml:space="preserve"> </v>
      </c>
      <c r="D85" s="1993"/>
      <c r="E85" s="1992"/>
      <c r="F85" s="1994" t="str">
        <f>IF(X!DW19=0," ",X!DW19)</f>
        <v xml:space="preserve"> </v>
      </c>
      <c r="G85" s="1993"/>
      <c r="H85" s="1993"/>
      <c r="I85" s="1992"/>
      <c r="J85" s="1227" t="str">
        <f>ต2!E182</f>
        <v xml:space="preserve"> </v>
      </c>
      <c r="K85" s="1993"/>
      <c r="L85" s="703"/>
      <c r="M85" s="1940"/>
      <c r="N85" s="187"/>
    </row>
    <row r="86" spans="1:14" ht="23.25" hidden="1" customHeight="1">
      <c r="A86" s="1992" t="str">
        <f>ต2!A183</f>
        <v xml:space="preserve"> </v>
      </c>
      <c r="B86" s="1228" t="str">
        <f>ต2!B183</f>
        <v xml:space="preserve"> </v>
      </c>
      <c r="C86" s="1227" t="str">
        <f>ต2!D183</f>
        <v xml:space="preserve"> </v>
      </c>
      <c r="D86" s="1993"/>
      <c r="E86" s="1992"/>
      <c r="F86" s="1994" t="str">
        <f>IF(X!DW20=0," ",X!DW20)</f>
        <v xml:space="preserve"> </v>
      </c>
      <c r="G86" s="1993"/>
      <c r="H86" s="1993"/>
      <c r="I86" s="1992"/>
      <c r="J86" s="1227" t="str">
        <f>ต2!E183</f>
        <v xml:space="preserve"> </v>
      </c>
      <c r="K86" s="1993"/>
      <c r="L86" s="703"/>
      <c r="M86" s="1940"/>
      <c r="N86" s="187"/>
    </row>
    <row r="87" spans="1:14" ht="23.25" hidden="1" customHeight="1">
      <c r="A87" s="1992" t="str">
        <f>ต2!A184</f>
        <v xml:space="preserve"> </v>
      </c>
      <c r="B87" s="1228" t="str">
        <f>ต2!B184</f>
        <v xml:space="preserve"> </v>
      </c>
      <c r="C87" s="1227" t="str">
        <f>ต2!D184</f>
        <v xml:space="preserve"> </v>
      </c>
      <c r="D87" s="1993"/>
      <c r="E87" s="1992"/>
      <c r="F87" s="1994" t="str">
        <f>IF(X!DW21=0," ",X!DW21)</f>
        <v xml:space="preserve"> </v>
      </c>
      <c r="G87" s="1993"/>
      <c r="H87" s="1993"/>
      <c r="I87" s="1992"/>
      <c r="J87" s="1227" t="str">
        <f>ต2!E184</f>
        <v xml:space="preserve"> </v>
      </c>
      <c r="K87" s="1993"/>
      <c r="L87" s="703"/>
      <c r="M87" s="1940"/>
      <c r="N87" s="187"/>
    </row>
    <row r="88" spans="1:14" ht="23.25" hidden="1" customHeight="1">
      <c r="A88" s="1992" t="str">
        <f>ต2!A185</f>
        <v xml:space="preserve"> </v>
      </c>
      <c r="B88" s="1228" t="str">
        <f>ต2!B185</f>
        <v xml:space="preserve"> </v>
      </c>
      <c r="C88" s="1227" t="str">
        <f>ต2!D185</f>
        <v xml:space="preserve"> </v>
      </c>
      <c r="D88" s="1993"/>
      <c r="E88" s="1992"/>
      <c r="F88" s="1994" t="str">
        <f>IF(X!DW22=0," ",X!DW22)</f>
        <v xml:space="preserve"> </v>
      </c>
      <c r="G88" s="1993"/>
      <c r="H88" s="1993"/>
      <c r="I88" s="1992"/>
      <c r="J88" s="1227" t="str">
        <f>ต2!E185</f>
        <v xml:space="preserve"> </v>
      </c>
      <c r="K88" s="1993"/>
      <c r="L88" s="703"/>
      <c r="M88" s="1940"/>
      <c r="N88" s="187"/>
    </row>
    <row r="89" spans="1:14" ht="23.25" hidden="1" customHeight="1">
      <c r="A89" s="1992" t="str">
        <f>ต2!A186</f>
        <v xml:space="preserve"> </v>
      </c>
      <c r="B89" s="1228" t="str">
        <f>ต2!B186</f>
        <v xml:space="preserve"> </v>
      </c>
      <c r="C89" s="1227" t="str">
        <f>ต2!D186</f>
        <v xml:space="preserve"> </v>
      </c>
      <c r="D89" s="1993"/>
      <c r="E89" s="1992"/>
      <c r="F89" s="1994" t="str">
        <f>IF(X!DW23=0," ",X!DW23)</f>
        <v xml:space="preserve"> </v>
      </c>
      <c r="G89" s="1993"/>
      <c r="H89" s="1993"/>
      <c r="I89" s="1992"/>
      <c r="J89" s="1227" t="str">
        <f>ต2!E186</f>
        <v xml:space="preserve"> </v>
      </c>
      <c r="K89" s="1993"/>
      <c r="L89" s="703"/>
      <c r="M89" s="1940"/>
      <c r="N89" s="187"/>
    </row>
    <row r="90" spans="1:14" ht="23.25" hidden="1" customHeight="1">
      <c r="A90" s="1992" t="str">
        <f>ต2!A187</f>
        <v xml:space="preserve"> </v>
      </c>
      <c r="B90" s="1228" t="str">
        <f>ต2!B187</f>
        <v xml:space="preserve"> </v>
      </c>
      <c r="C90" s="1227" t="str">
        <f>ต2!D187</f>
        <v xml:space="preserve"> </v>
      </c>
      <c r="D90" s="1993"/>
      <c r="E90" s="1992"/>
      <c r="F90" s="1994" t="str">
        <f>IF(X!DW24=0," ",X!DW24)</f>
        <v xml:space="preserve"> </v>
      </c>
      <c r="G90" s="1993"/>
      <c r="H90" s="1993"/>
      <c r="I90" s="1992"/>
      <c r="J90" s="1227" t="str">
        <f>ต2!E187</f>
        <v xml:space="preserve"> </v>
      </c>
      <c r="K90" s="1993"/>
      <c r="L90" s="703"/>
      <c r="M90" s="1940"/>
      <c r="N90" s="187"/>
    </row>
    <row r="91" spans="1:14" ht="23.25" hidden="1" customHeight="1">
      <c r="A91" s="1992" t="str">
        <f>ต2!A188</f>
        <v xml:space="preserve"> </v>
      </c>
      <c r="B91" s="1228" t="str">
        <f>ต2!B188</f>
        <v xml:space="preserve"> </v>
      </c>
      <c r="C91" s="1227" t="str">
        <f>ต2!D188</f>
        <v xml:space="preserve"> </v>
      </c>
      <c r="D91" s="1993"/>
      <c r="E91" s="1992"/>
      <c r="F91" s="1994" t="str">
        <f>IF(X!DW25=0," ",X!DW25)</f>
        <v xml:space="preserve"> </v>
      </c>
      <c r="G91" s="1993"/>
      <c r="H91" s="1993"/>
      <c r="I91" s="1992"/>
      <c r="J91" s="1227" t="str">
        <f>ต2!E188</f>
        <v xml:space="preserve"> </v>
      </c>
      <c r="K91" s="1993"/>
      <c r="L91" s="703"/>
      <c r="M91" s="1940"/>
      <c r="N91" s="187"/>
    </row>
    <row r="92" spans="1:14" ht="23.25" hidden="1" customHeight="1">
      <c r="A92" s="1992" t="str">
        <f>ต2!A189</f>
        <v xml:space="preserve"> </v>
      </c>
      <c r="B92" s="1228" t="str">
        <f>ต2!B189</f>
        <v xml:space="preserve"> </v>
      </c>
      <c r="C92" s="1227" t="str">
        <f>ต2!D189</f>
        <v xml:space="preserve"> </v>
      </c>
      <c r="D92" s="1993"/>
      <c r="E92" s="1992"/>
      <c r="F92" s="1994" t="str">
        <f>IF(X!DW26=0," ",X!DW26)</f>
        <v xml:space="preserve"> </v>
      </c>
      <c r="G92" s="1993"/>
      <c r="H92" s="1993"/>
      <c r="I92" s="1992"/>
      <c r="J92" s="1227" t="str">
        <f>ต2!E189</f>
        <v xml:space="preserve"> </v>
      </c>
      <c r="K92" s="1993"/>
      <c r="L92" s="703"/>
      <c r="M92" s="1940"/>
      <c r="N92" s="187"/>
    </row>
    <row r="93" spans="1:14" ht="23.25" hidden="1" customHeight="1">
      <c r="A93" s="1992" t="str">
        <f>ต2!A190</f>
        <v xml:space="preserve"> </v>
      </c>
      <c r="B93" s="1228" t="str">
        <f>ต2!B190</f>
        <v xml:space="preserve"> </v>
      </c>
      <c r="C93" s="1227" t="str">
        <f>ต2!D190</f>
        <v xml:space="preserve"> </v>
      </c>
      <c r="D93" s="1993"/>
      <c r="E93" s="1992"/>
      <c r="F93" s="1994" t="str">
        <f>IF(X!DW27=0," ",X!DW27)</f>
        <v xml:space="preserve"> </v>
      </c>
      <c r="G93" s="1993"/>
      <c r="H93" s="1993"/>
      <c r="I93" s="1992"/>
      <c r="J93" s="1227" t="str">
        <f>ต2!E190</f>
        <v xml:space="preserve"> </v>
      </c>
      <c r="K93" s="1993"/>
      <c r="L93" s="703"/>
      <c r="M93" s="1940"/>
      <c r="N93" s="187"/>
    </row>
    <row r="94" spans="1:14" ht="23.25" hidden="1" customHeight="1">
      <c r="A94" s="1992" t="str">
        <f>ต2!A191</f>
        <v xml:space="preserve"> </v>
      </c>
      <c r="B94" s="1228" t="str">
        <f>ต2!B191</f>
        <v xml:space="preserve"> </v>
      </c>
      <c r="C94" s="1227" t="str">
        <f>ต2!D191</f>
        <v xml:space="preserve"> </v>
      </c>
      <c r="D94" s="1993"/>
      <c r="E94" s="1992"/>
      <c r="F94" s="1994" t="str">
        <f>IF(X!DW28=0," ",X!DW28)</f>
        <v xml:space="preserve"> </v>
      </c>
      <c r="G94" s="1993"/>
      <c r="H94" s="1993"/>
      <c r="I94" s="1992"/>
      <c r="J94" s="1227" t="str">
        <f>ต2!E191</f>
        <v xml:space="preserve"> </v>
      </c>
      <c r="K94" s="1993"/>
      <c r="L94" s="703"/>
      <c r="M94" s="1940"/>
      <c r="N94" s="187"/>
    </row>
    <row r="95" spans="1:14" ht="23.25" hidden="1" customHeight="1">
      <c r="A95" s="1992" t="str">
        <f>ต2!A192</f>
        <v xml:space="preserve"> </v>
      </c>
      <c r="B95" s="1228" t="str">
        <f>ต2!B192</f>
        <v xml:space="preserve"> </v>
      </c>
      <c r="C95" s="1227" t="str">
        <f>ต2!D192</f>
        <v xml:space="preserve"> </v>
      </c>
      <c r="D95" s="1993"/>
      <c r="E95" s="1992"/>
      <c r="F95" s="1994" t="str">
        <f>IF(X!DW29=0," ",X!DW29)</f>
        <v xml:space="preserve"> </v>
      </c>
      <c r="G95" s="1993"/>
      <c r="H95" s="1993"/>
      <c r="I95" s="1992"/>
      <c r="J95" s="1227" t="str">
        <f>ต2!E192</f>
        <v xml:space="preserve"> </v>
      </c>
      <c r="K95" s="1993"/>
      <c r="L95" s="703"/>
      <c r="M95" s="1940"/>
      <c r="N95" s="187"/>
    </row>
    <row r="96" spans="1:14" ht="23.25" hidden="1" customHeight="1">
      <c r="A96" s="1992" t="str">
        <f>ต2!A193</f>
        <v xml:space="preserve"> </v>
      </c>
      <c r="B96" s="1228" t="str">
        <f>ต2!B193</f>
        <v xml:space="preserve"> </v>
      </c>
      <c r="C96" s="1227" t="str">
        <f>ต2!D193</f>
        <v xml:space="preserve"> </v>
      </c>
      <c r="D96" s="1993"/>
      <c r="E96" s="1992"/>
      <c r="F96" s="1994" t="str">
        <f>IF(X!DW30=0," ",X!DW30)</f>
        <v xml:space="preserve"> </v>
      </c>
      <c r="G96" s="1993"/>
      <c r="H96" s="1993"/>
      <c r="I96" s="1992"/>
      <c r="J96" s="1227" t="str">
        <f>ต2!E193</f>
        <v xml:space="preserve"> </v>
      </c>
      <c r="K96" s="1993"/>
      <c r="L96" s="703"/>
      <c r="M96" s="1940"/>
      <c r="N96" s="187"/>
    </row>
    <row r="97" spans="1:14" ht="23.25" hidden="1" customHeight="1">
      <c r="A97" s="1992" t="str">
        <f>ต2!A194</f>
        <v xml:space="preserve"> </v>
      </c>
      <c r="B97" s="1228" t="str">
        <f>ต2!B194</f>
        <v xml:space="preserve"> </v>
      </c>
      <c r="C97" s="1227" t="str">
        <f>ต2!D194</f>
        <v xml:space="preserve"> </v>
      </c>
      <c r="D97" s="1993"/>
      <c r="E97" s="1992"/>
      <c r="F97" s="1994" t="str">
        <f>IF(X!DW31=0," ",X!DW31)</f>
        <v xml:space="preserve"> </v>
      </c>
      <c r="G97" s="1993"/>
      <c r="H97" s="1993"/>
      <c r="I97" s="1992"/>
      <c r="J97" s="1227" t="str">
        <f>ต2!E194</f>
        <v xml:space="preserve"> </v>
      </c>
      <c r="K97" s="1993"/>
      <c r="L97" s="703"/>
      <c r="M97" s="1940"/>
      <c r="N97" s="187"/>
    </row>
    <row r="98" spans="1:14" ht="23.25" hidden="1" customHeight="1">
      <c r="A98" s="1992" t="str">
        <f>ต2!A195</f>
        <v xml:space="preserve"> </v>
      </c>
      <c r="B98" s="1228" t="str">
        <f>ต2!B195</f>
        <v xml:space="preserve"> </v>
      </c>
      <c r="C98" s="1227" t="str">
        <f>ต2!D195</f>
        <v xml:space="preserve"> </v>
      </c>
      <c r="D98" s="1993"/>
      <c r="E98" s="1992"/>
      <c r="F98" s="1994" t="str">
        <f>IF(X!DW32=0," ",X!DW32)</f>
        <v xml:space="preserve"> </v>
      </c>
      <c r="G98" s="1993"/>
      <c r="H98" s="1993"/>
      <c r="I98" s="1992"/>
      <c r="J98" s="1227" t="str">
        <f>ต2!E195</f>
        <v xml:space="preserve"> </v>
      </c>
      <c r="K98" s="1993"/>
      <c r="L98" s="703"/>
      <c r="M98" s="1940"/>
      <c r="N98" s="187"/>
    </row>
    <row r="99" spans="1:14" ht="23.25" hidden="1" customHeight="1">
      <c r="A99" s="1992" t="str">
        <f>ต2!A196</f>
        <v xml:space="preserve"> </v>
      </c>
      <c r="B99" s="1228" t="str">
        <f>ต2!B196</f>
        <v xml:space="preserve"> </v>
      </c>
      <c r="C99" s="1227" t="str">
        <f>ต2!D196</f>
        <v xml:space="preserve"> </v>
      </c>
      <c r="D99" s="1993"/>
      <c r="E99" s="1992"/>
      <c r="F99" s="1994" t="str">
        <f>IF(X!DW33=0," ",X!DW33)</f>
        <v xml:space="preserve"> </v>
      </c>
      <c r="G99" s="1993"/>
      <c r="H99" s="1993"/>
      <c r="I99" s="1992"/>
      <c r="J99" s="1227" t="str">
        <f>ต2!E196</f>
        <v xml:space="preserve"> </v>
      </c>
      <c r="K99" s="1993"/>
      <c r="L99" s="703"/>
      <c r="M99" s="1940"/>
      <c r="N99" s="187"/>
    </row>
    <row r="100" spans="1:14" ht="23.25" hidden="1" customHeight="1">
      <c r="A100" s="1992" t="str">
        <f>ต2!A197</f>
        <v xml:space="preserve"> </v>
      </c>
      <c r="B100" s="1228" t="str">
        <f>ต2!B197</f>
        <v xml:space="preserve"> </v>
      </c>
      <c r="C100" s="1227" t="str">
        <f>ต2!D197</f>
        <v xml:space="preserve"> </v>
      </c>
      <c r="D100" s="1993"/>
      <c r="E100" s="1992"/>
      <c r="F100" s="1994" t="str">
        <f>IF(X!DW34=0," ",X!DW34)</f>
        <v xml:space="preserve"> </v>
      </c>
      <c r="G100" s="1993"/>
      <c r="H100" s="1993"/>
      <c r="I100" s="1992"/>
      <c r="J100" s="1227" t="str">
        <f>ต2!E197</f>
        <v xml:space="preserve"> </v>
      </c>
      <c r="K100" s="1993"/>
      <c r="L100" s="703"/>
      <c r="M100" s="1940"/>
      <c r="N100" s="187"/>
    </row>
    <row r="101" spans="1:14" ht="23.25" hidden="1" customHeight="1">
      <c r="A101" s="1993"/>
      <c r="B101" s="1993"/>
      <c r="C101" s="1993"/>
      <c r="D101" s="1993"/>
      <c r="E101" s="1993"/>
      <c r="F101" s="1993"/>
      <c r="H101" s="1993"/>
      <c r="I101" s="1993"/>
      <c r="J101" s="1993"/>
      <c r="K101" s="1993"/>
      <c r="L101" s="703"/>
      <c r="M101" s="1940"/>
      <c r="N101" s="187"/>
    </row>
    <row r="102" spans="1:14" ht="23.25" hidden="1" customHeight="1">
      <c r="A102" s="1986" t="str">
        <f>"- "&amp;M102&amp;" -"</f>
        <v>- 30 -</v>
      </c>
      <c r="B102" s="1979"/>
      <c r="C102" s="1979"/>
      <c r="D102" s="1979"/>
      <c r="E102" s="1979"/>
      <c r="F102" s="1979"/>
      <c r="G102" s="1979"/>
      <c r="H102" s="1979"/>
      <c r="I102" s="1979"/>
      <c r="J102" s="1979"/>
      <c r="K102" s="1986"/>
      <c r="L102" s="703">
        <v>1</v>
      </c>
      <c r="M102" s="1939">
        <f>IF(L102&gt;0,SUM(L$1:L102),0)</f>
        <v>30</v>
      </c>
      <c r="N102" s="187"/>
    </row>
    <row r="103" spans="1:14" ht="23.25" hidden="1" customHeight="1">
      <c r="A103" s="1993"/>
      <c r="K103" s="1993"/>
      <c r="L103" s="703"/>
      <c r="M103" s="1940"/>
      <c r="N103" s="187"/>
    </row>
    <row r="104" spans="1:14" ht="23.25" hidden="1" customHeight="1">
      <c r="A104" s="1993"/>
      <c r="K104" s="1993"/>
      <c r="L104" s="703"/>
      <c r="M104" s="1940"/>
      <c r="N104" s="187"/>
    </row>
    <row r="105" spans="1:14" ht="23.25" hidden="1" customHeight="1">
      <c r="A105" s="1992" t="str">
        <f>ต2!A202</f>
        <v>กลยุทธ์ ที่ 4   การพัฒนาผู้เรียนให้มีคุณภาพตามมาตรฐาน</v>
      </c>
      <c r="B105" s="1215"/>
      <c r="L105" s="703"/>
      <c r="M105" s="1940"/>
      <c r="N105" s="187"/>
    </row>
    <row r="106" spans="1:14" ht="23.25" hidden="1" customHeight="1">
      <c r="A106" s="1215"/>
      <c r="B106" s="1233"/>
      <c r="L106" s="703"/>
      <c r="M106" s="1940"/>
      <c r="N106" s="187"/>
    </row>
    <row r="107" spans="1:14" ht="23.25" hidden="1" customHeight="1">
      <c r="A107" s="1980"/>
      <c r="B107" s="1981"/>
      <c r="C107" s="1982" t="s">
        <v>1244</v>
      </c>
      <c r="D107" s="1220"/>
      <c r="E107" s="1220"/>
      <c r="F107" s="1982" t="s">
        <v>1247</v>
      </c>
      <c r="G107" s="1220"/>
      <c r="H107" s="1220"/>
      <c r="I107" s="1222"/>
      <c r="J107" s="1220" t="s">
        <v>1250</v>
      </c>
      <c r="K107" s="1220"/>
      <c r="L107" s="703"/>
      <c r="M107" s="1940"/>
      <c r="N107" s="187"/>
    </row>
    <row r="108" spans="1:14" ht="23.25" hidden="1" customHeight="1">
      <c r="A108" s="1983" t="s">
        <v>1251</v>
      </c>
      <c r="B108" s="1984" t="s">
        <v>299</v>
      </c>
      <c r="C108" s="1984" t="s">
        <v>300</v>
      </c>
      <c r="D108" s="1986"/>
      <c r="E108" s="1986"/>
      <c r="F108" s="1984" t="s">
        <v>2235</v>
      </c>
      <c r="G108" s="1986"/>
      <c r="H108" s="1986"/>
      <c r="I108" s="1985"/>
      <c r="J108" s="1986" t="s">
        <v>1887</v>
      </c>
      <c r="K108" s="1986"/>
      <c r="L108" s="703"/>
      <c r="M108" s="1940"/>
      <c r="N108" s="187"/>
    </row>
    <row r="109" spans="1:14" ht="23.25" hidden="1" customHeight="1">
      <c r="A109" s="1987"/>
      <c r="B109" s="1988"/>
      <c r="C109" s="1989" t="s">
        <v>891</v>
      </c>
      <c r="D109" s="1370"/>
      <c r="E109" s="1370"/>
      <c r="F109" s="1989" t="s">
        <v>891</v>
      </c>
      <c r="G109" s="1370"/>
      <c r="H109" s="1370"/>
      <c r="I109" s="1990"/>
      <c r="J109" s="1370" t="s">
        <v>301</v>
      </c>
      <c r="K109" s="1370"/>
      <c r="L109" s="703"/>
      <c r="M109" s="1940"/>
      <c r="N109" s="187"/>
    </row>
    <row r="110" spans="1:14" ht="23.25" hidden="1" customHeight="1">
      <c r="A110" s="1992">
        <f>ต2!A207</f>
        <v>1</v>
      </c>
      <c r="B110" s="1228" t="str">
        <f>ต2!B207</f>
        <v>โครงการพัฒนาบุคลากร</v>
      </c>
      <c r="C110" s="1224" t="str">
        <f>ต2!D207</f>
        <v>ร้อยละ 80</v>
      </c>
      <c r="D110" s="1993"/>
      <c r="E110" s="1992"/>
      <c r="F110" s="1994" t="str">
        <f>IF(X!EJ11=0," ",X!EJ11)</f>
        <v>ครูร้อยละ 100 ได้รับการ</v>
      </c>
      <c r="G110" s="1993"/>
      <c r="H110" s="1993"/>
      <c r="I110" s="1992"/>
      <c r="J110" s="1227" t="str">
        <f>ต2!E207</f>
        <v>กลยุทธ์ สพฐ.</v>
      </c>
      <c r="K110" s="1993"/>
      <c r="L110" s="703"/>
      <c r="M110" s="1940"/>
      <c r="N110" s="187"/>
    </row>
    <row r="111" spans="1:14" ht="23.25" hidden="1" customHeight="1">
      <c r="A111" s="1992" t="str">
        <f>ต2!A208</f>
        <v xml:space="preserve"> </v>
      </c>
      <c r="B111" s="1228" t="str">
        <f>ต2!B208</f>
        <v xml:space="preserve"> </v>
      </c>
      <c r="C111" s="1227" t="str">
        <f>ต2!D208</f>
        <v xml:space="preserve"> </v>
      </c>
      <c r="D111" s="1993"/>
      <c r="E111" s="1992"/>
      <c r="F111" s="1994" t="str">
        <f>IF(X!EJ12=0," ",X!EJ12)</f>
        <v xml:space="preserve"> </v>
      </c>
      <c r="G111" s="1993"/>
      <c r="H111" s="1993"/>
      <c r="I111" s="1992"/>
      <c r="J111" s="1227" t="str">
        <f>ต2!E208</f>
        <v>ข้อที่ 0</v>
      </c>
      <c r="K111" s="1993"/>
      <c r="L111" s="703"/>
      <c r="M111" s="1940"/>
      <c r="N111" s="187"/>
    </row>
    <row r="112" spans="1:14" ht="23.25" hidden="1" customHeight="1">
      <c r="A112" s="1992" t="str">
        <f>ต2!A209</f>
        <v xml:space="preserve"> </v>
      </c>
      <c r="B112" s="1228" t="str">
        <f>ต2!B209</f>
        <v xml:space="preserve"> </v>
      </c>
      <c r="C112" s="1227" t="str">
        <f>ต2!D209</f>
        <v xml:space="preserve"> </v>
      </c>
      <c r="D112" s="1993"/>
      <c r="E112" s="1992"/>
      <c r="F112" s="1994" t="str">
        <f>IF(X!EJ13=0," ",X!EJ13)</f>
        <v xml:space="preserve"> </v>
      </c>
      <c r="G112" s="1993"/>
      <c r="H112" s="1993"/>
      <c r="I112" s="1992"/>
      <c r="J112" s="1227" t="str">
        <f>ต2!E209</f>
        <v xml:space="preserve"> </v>
      </c>
      <c r="K112" s="1993"/>
      <c r="L112" s="703"/>
      <c r="M112" s="1940"/>
      <c r="N112" s="187"/>
    </row>
    <row r="113" spans="1:14" ht="23.25" hidden="1" customHeight="1">
      <c r="A113" s="1992">
        <f>ต2!A210</f>
        <v>2</v>
      </c>
      <c r="B113" s="1228" t="str">
        <f>ต2!B210</f>
        <v>โครงการส่งเสริมการวิจัยในชั้นเรียน</v>
      </c>
      <c r="C113" s="1227" t="str">
        <f>ต2!D210</f>
        <v>ร้อยละ 80</v>
      </c>
      <c r="D113" s="1993"/>
      <c r="E113" s="1992"/>
      <c r="F113" s="1994" t="str">
        <f>IF(X!EJ14=0," ",X!EJ14)</f>
        <v>ร้อยละ 90 ของครูทำ</v>
      </c>
      <c r="G113" s="1993"/>
      <c r="H113" s="1993"/>
      <c r="I113" s="1992"/>
      <c r="J113" s="1227" t="str">
        <f>ต2!E210</f>
        <v>ปฎิรูปการศึกษา</v>
      </c>
      <c r="K113" s="1993"/>
      <c r="L113" s="703"/>
      <c r="M113" s="1940"/>
      <c r="N113" s="187"/>
    </row>
    <row r="114" spans="1:14" ht="23.25" hidden="1" customHeight="1">
      <c r="A114" s="1992" t="str">
        <f>ต2!A211</f>
        <v xml:space="preserve"> </v>
      </c>
      <c r="B114" s="1228" t="str">
        <f>ต2!B211</f>
        <v xml:space="preserve"> </v>
      </c>
      <c r="C114" s="1227" t="str">
        <f>ต2!D211</f>
        <v xml:space="preserve"> </v>
      </c>
      <c r="D114" s="1993"/>
      <c r="E114" s="1992"/>
      <c r="F114" s="1994" t="str">
        <f>IF(X!EJ15=0," ",X!EJ15)</f>
        <v>วิจัยในชั้นเรียนเพื่อ</v>
      </c>
      <c r="G114" s="1993"/>
      <c r="H114" s="1993"/>
      <c r="I114" s="1992"/>
      <c r="J114" s="1227" t="str">
        <f>ต2!E211</f>
        <v>ข้อที่ 0</v>
      </c>
      <c r="K114" s="1993"/>
      <c r="L114" s="703"/>
      <c r="M114" s="1940"/>
      <c r="N114" s="187"/>
    </row>
    <row r="115" spans="1:14" ht="23.25" hidden="1" customHeight="1">
      <c r="A115" s="1992" t="str">
        <f>ต2!A212</f>
        <v xml:space="preserve"> </v>
      </c>
      <c r="B115" s="1228" t="str">
        <f>ต2!B212</f>
        <v xml:space="preserve"> </v>
      </c>
      <c r="C115" s="1227" t="str">
        <f>ต2!D212</f>
        <v xml:space="preserve"> </v>
      </c>
      <c r="D115" s="1993"/>
      <c r="E115" s="1992"/>
      <c r="F115" s="1994" t="str">
        <f>IF(X!EJ16=0," ",X!EJ16)</f>
        <v>แก้ปัญหาผู้เรียน</v>
      </c>
      <c r="G115" s="1993"/>
      <c r="H115" s="1993"/>
      <c r="I115" s="1992"/>
      <c r="J115" s="1227" t="str">
        <f>ต2!E212</f>
        <v xml:space="preserve"> </v>
      </c>
      <c r="K115" s="1993"/>
      <c r="L115" s="703"/>
      <c r="M115" s="1940"/>
      <c r="N115" s="187"/>
    </row>
    <row r="116" spans="1:14" ht="23.25" hidden="1" customHeight="1">
      <c r="A116" s="1992">
        <f>ต2!A213</f>
        <v>3</v>
      </c>
      <c r="B116" s="1228" t="str">
        <f>ต2!B213</f>
        <v>โครงการประกันคุณภาพภายใน</v>
      </c>
      <c r="C116" s="1227" t="str">
        <f>ต2!D213</f>
        <v>ร้อยละ 80</v>
      </c>
      <c r="D116" s="1993"/>
      <c r="E116" s="1992"/>
      <c r="F116" s="1994" t="str">
        <f>IF(X!EJ17=0," ",X!EJ17)</f>
        <v>โครงการได้รับการประ</v>
      </c>
      <c r="G116" s="1993"/>
      <c r="H116" s="1993"/>
      <c r="I116" s="1992"/>
      <c r="J116" s="1227" t="str">
        <f>ต2!E213</f>
        <v>จุดเน้น สพฐ.</v>
      </c>
      <c r="K116" s="1993"/>
      <c r="L116" s="703"/>
      <c r="M116" s="1940"/>
      <c r="N116" s="187"/>
    </row>
    <row r="117" spans="1:14" ht="23.25" hidden="1" customHeight="1">
      <c r="A117" s="1992" t="str">
        <f>ต2!A214</f>
        <v xml:space="preserve"> </v>
      </c>
      <c r="B117" s="1228" t="str">
        <f>ต2!B214</f>
        <v>สถานศึกษา</v>
      </c>
      <c r="C117" s="1227" t="str">
        <f>ต2!D214</f>
        <v xml:space="preserve"> </v>
      </c>
      <c r="D117" s="1993"/>
      <c r="E117" s="1992"/>
      <c r="F117" s="1994" t="str">
        <f>IF(X!EJ18=0," ",X!EJ18)</f>
        <v>เมินในการดำเนินงาน</v>
      </c>
      <c r="G117" s="1993"/>
      <c r="H117" s="1993"/>
      <c r="I117" s="1992"/>
      <c r="J117" s="1227" t="str">
        <f>ต2!E214</f>
        <v>ข้อที่ 0</v>
      </c>
      <c r="K117" s="1993"/>
      <c r="L117" s="703"/>
      <c r="M117" s="1940"/>
      <c r="N117" s="187"/>
    </row>
    <row r="118" spans="1:14" ht="23.25" hidden="1" customHeight="1">
      <c r="A118" s="1992" t="str">
        <f>ต2!A215</f>
        <v xml:space="preserve"> </v>
      </c>
      <c r="B118" s="1228" t="str">
        <f>ต2!B215</f>
        <v xml:space="preserve"> </v>
      </c>
      <c r="C118" s="1227" t="str">
        <f>ต2!D215</f>
        <v xml:space="preserve"> </v>
      </c>
      <c r="D118" s="1993"/>
      <c r="E118" s="1992"/>
      <c r="F118" s="1994" t="str">
        <f>IF(X!EJ19=0," ",X!EJ19)</f>
        <v xml:space="preserve"> </v>
      </c>
      <c r="G118" s="1993"/>
      <c r="H118" s="1993"/>
      <c r="I118" s="1992"/>
      <c r="J118" s="1227" t="str">
        <f>ต2!E215</f>
        <v xml:space="preserve"> </v>
      </c>
      <c r="K118" s="1993"/>
      <c r="L118" s="703"/>
      <c r="M118" s="1940"/>
      <c r="N118" s="187"/>
    </row>
    <row r="119" spans="1:14" ht="23.25" hidden="1" customHeight="1">
      <c r="A119" s="1992">
        <f>ต2!A216</f>
        <v>4</v>
      </c>
      <c r="B119" s="1228" t="str">
        <f>ต2!B216</f>
        <v>โครงการพาเรียนรู้สู่โลกกว้าง</v>
      </c>
      <c r="C119" s="1227" t="str">
        <f>ต2!D216</f>
        <v>ร้อยละ 90</v>
      </c>
      <c r="D119" s="1993"/>
      <c r="E119" s="1992"/>
      <c r="F119" s="1994" t="str">
        <f>IF(X!EJ20=0," ",X!EJ20)</f>
        <v>นักเรียนร้อยละ 50</v>
      </c>
      <c r="G119" s="1993"/>
      <c r="H119" s="1993"/>
      <c r="I119" s="1992"/>
      <c r="J119" s="1227" t="str">
        <f>ต2!E216</f>
        <v>มฐ.</v>
      </c>
      <c r="K119" s="1993"/>
      <c r="L119" s="703"/>
      <c r="M119" s="1940"/>
      <c r="N119" s="187"/>
    </row>
    <row r="120" spans="1:14" ht="23.25" hidden="1" customHeight="1">
      <c r="A120" s="1992" t="str">
        <f>ต2!A217</f>
        <v xml:space="preserve"> </v>
      </c>
      <c r="B120" s="1228" t="str">
        <f>ต2!B217</f>
        <v xml:space="preserve"> </v>
      </c>
      <c r="C120" s="1227" t="str">
        <f>ต2!D217</f>
        <v xml:space="preserve"> </v>
      </c>
      <c r="D120" s="1993"/>
      <c r="E120" s="1992"/>
      <c r="F120" s="1994" t="str">
        <f>IF(X!EJ21=0," ",X!EJ21)</f>
        <v xml:space="preserve"> </v>
      </c>
      <c r="G120" s="1993"/>
      <c r="H120" s="1993"/>
      <c r="I120" s="1992"/>
      <c r="J120" s="1227" t="str">
        <f>ต2!E217</f>
        <v>ข้อที่ 6,9,13,15</v>
      </c>
      <c r="K120" s="1993"/>
      <c r="L120" s="703"/>
      <c r="M120" s="1940"/>
      <c r="N120" s="187"/>
    </row>
    <row r="121" spans="1:14" ht="23.25" hidden="1" customHeight="1">
      <c r="A121" s="1992" t="str">
        <f>ต2!A218</f>
        <v xml:space="preserve"> </v>
      </c>
      <c r="B121" s="1228" t="str">
        <f>ต2!B218</f>
        <v xml:space="preserve"> </v>
      </c>
      <c r="C121" s="1227" t="str">
        <f>ต2!D218</f>
        <v xml:space="preserve"> </v>
      </c>
      <c r="D121" s="1993"/>
      <c r="E121" s="1992"/>
      <c r="F121" s="1994" t="str">
        <f>IF(X!EJ22=0," ",X!EJ22)</f>
        <v xml:space="preserve"> </v>
      </c>
      <c r="G121" s="1993"/>
      <c r="H121" s="1993"/>
      <c r="I121" s="1992"/>
      <c r="J121" s="1227" t="str">
        <f>ต2!E218</f>
        <v xml:space="preserve"> </v>
      </c>
      <c r="K121" s="1993"/>
      <c r="L121" s="703"/>
      <c r="M121" s="1940"/>
      <c r="N121" s="187"/>
    </row>
    <row r="122" spans="1:14" ht="23.25" hidden="1" customHeight="1">
      <c r="A122" s="1992" t="str">
        <f>ต2!A219</f>
        <v xml:space="preserve"> </v>
      </c>
      <c r="B122" s="1228" t="str">
        <f>ต2!B219</f>
        <v xml:space="preserve"> </v>
      </c>
      <c r="C122" s="1227" t="str">
        <f>ต2!D219</f>
        <v xml:space="preserve"> </v>
      </c>
      <c r="D122" s="1993"/>
      <c r="E122" s="1992"/>
      <c r="F122" s="1994" t="str">
        <f>IF(X!EJ23=0," ",X!EJ23)</f>
        <v xml:space="preserve"> </v>
      </c>
      <c r="G122" s="1993"/>
      <c r="H122" s="1993"/>
      <c r="I122" s="1992"/>
      <c r="J122" s="1227" t="str">
        <f>ต2!E219</f>
        <v xml:space="preserve"> </v>
      </c>
      <c r="K122" s="1993"/>
      <c r="L122" s="703"/>
      <c r="M122" s="1940"/>
      <c r="N122" s="187"/>
    </row>
    <row r="123" spans="1:14" ht="23.25" hidden="1" customHeight="1">
      <c r="A123" s="1992" t="str">
        <f>ต2!A220</f>
        <v xml:space="preserve"> </v>
      </c>
      <c r="B123" s="1228" t="str">
        <f>ต2!B220</f>
        <v xml:space="preserve"> </v>
      </c>
      <c r="C123" s="1227" t="str">
        <f>ต2!D220</f>
        <v xml:space="preserve"> </v>
      </c>
      <c r="D123" s="1993"/>
      <c r="E123" s="1992"/>
      <c r="F123" s="1994" t="str">
        <f>IF(X!EJ24=0," ",X!EJ24)</f>
        <v xml:space="preserve"> </v>
      </c>
      <c r="G123" s="1993"/>
      <c r="H123" s="1993"/>
      <c r="I123" s="1992"/>
      <c r="J123" s="1227" t="str">
        <f>ต2!E220</f>
        <v xml:space="preserve"> </v>
      </c>
      <c r="K123" s="1993"/>
      <c r="L123" s="703"/>
      <c r="M123" s="1940"/>
      <c r="N123" s="187"/>
    </row>
    <row r="124" spans="1:14" ht="23.25" hidden="1" customHeight="1">
      <c r="A124" s="1992" t="str">
        <f>ต2!A221</f>
        <v xml:space="preserve"> </v>
      </c>
      <c r="B124" s="1228" t="str">
        <f>ต2!B221</f>
        <v xml:space="preserve"> </v>
      </c>
      <c r="C124" s="1227" t="str">
        <f>ต2!D221</f>
        <v xml:space="preserve"> </v>
      </c>
      <c r="D124" s="1993"/>
      <c r="E124" s="1992"/>
      <c r="F124" s="1994" t="str">
        <f>IF(X!EJ25=0," ",X!EJ25)</f>
        <v xml:space="preserve"> </v>
      </c>
      <c r="G124" s="1993"/>
      <c r="H124" s="1993"/>
      <c r="I124" s="1992"/>
      <c r="J124" s="1227" t="str">
        <f>ต2!E221</f>
        <v xml:space="preserve"> </v>
      </c>
      <c r="K124" s="1993"/>
      <c r="L124" s="703"/>
      <c r="M124" s="1940"/>
      <c r="N124" s="187"/>
    </row>
    <row r="125" spans="1:14" ht="23.25" hidden="1" customHeight="1">
      <c r="A125" s="1992" t="str">
        <f>ต2!A222</f>
        <v xml:space="preserve"> </v>
      </c>
      <c r="B125" s="1228" t="str">
        <f>ต2!B222</f>
        <v xml:space="preserve"> </v>
      </c>
      <c r="C125" s="1227" t="str">
        <f>ต2!D222</f>
        <v xml:space="preserve"> </v>
      </c>
      <c r="D125" s="1993"/>
      <c r="E125" s="1992"/>
      <c r="F125" s="1994" t="str">
        <f>IF(X!EJ26=0," ",X!EJ26)</f>
        <v xml:space="preserve"> </v>
      </c>
      <c r="G125" s="1993"/>
      <c r="H125" s="1993"/>
      <c r="I125" s="1992"/>
      <c r="J125" s="1227" t="str">
        <f>ต2!E222</f>
        <v xml:space="preserve"> </v>
      </c>
      <c r="K125" s="1993"/>
      <c r="L125" s="703"/>
      <c r="M125" s="1940"/>
      <c r="N125" s="187"/>
    </row>
    <row r="126" spans="1:14" ht="23.25" hidden="1" customHeight="1">
      <c r="A126" s="1992" t="str">
        <f>ต2!A223</f>
        <v xml:space="preserve"> </v>
      </c>
      <c r="B126" s="1228" t="str">
        <f>ต2!B223</f>
        <v xml:space="preserve"> </v>
      </c>
      <c r="C126" s="1227" t="str">
        <f>ต2!D223</f>
        <v xml:space="preserve"> </v>
      </c>
      <c r="D126" s="1993"/>
      <c r="E126" s="1992"/>
      <c r="F126" s="1994" t="str">
        <f>IF(X!EJ27=0," ",X!EJ27)</f>
        <v xml:space="preserve"> </v>
      </c>
      <c r="G126" s="1993"/>
      <c r="H126" s="1993"/>
      <c r="I126" s="1992"/>
      <c r="J126" s="1227" t="str">
        <f>ต2!E223</f>
        <v xml:space="preserve"> </v>
      </c>
      <c r="K126" s="1993"/>
      <c r="L126" s="703"/>
      <c r="M126" s="1940"/>
      <c r="N126" s="187"/>
    </row>
    <row r="127" spans="1:14" ht="23.25" hidden="1" customHeight="1">
      <c r="A127" s="1992" t="str">
        <f>ต2!A224</f>
        <v xml:space="preserve"> </v>
      </c>
      <c r="B127" s="1228" t="str">
        <f>ต2!B224</f>
        <v xml:space="preserve"> </v>
      </c>
      <c r="C127" s="1227" t="str">
        <f>ต2!D224</f>
        <v xml:space="preserve"> </v>
      </c>
      <c r="D127" s="1993"/>
      <c r="E127" s="1992"/>
      <c r="F127" s="1994" t="str">
        <f>IF(X!EJ28=0," ",X!EJ28)</f>
        <v xml:space="preserve"> </v>
      </c>
      <c r="G127" s="1993"/>
      <c r="H127" s="1993"/>
      <c r="I127" s="1992"/>
      <c r="J127" s="1227" t="str">
        <f>ต2!E224</f>
        <v xml:space="preserve"> </v>
      </c>
      <c r="K127" s="1993"/>
      <c r="L127" s="703"/>
      <c r="M127" s="1940"/>
      <c r="N127" s="187"/>
    </row>
    <row r="128" spans="1:14" ht="23.25" hidden="1" customHeight="1">
      <c r="A128" s="1992" t="str">
        <f>ต2!A225</f>
        <v xml:space="preserve"> </v>
      </c>
      <c r="B128" s="1228" t="str">
        <f>ต2!B225</f>
        <v xml:space="preserve"> </v>
      </c>
      <c r="C128" s="1227" t="str">
        <f>ต2!D225</f>
        <v xml:space="preserve"> </v>
      </c>
      <c r="D128" s="1993"/>
      <c r="E128" s="1992"/>
      <c r="F128" s="1994" t="str">
        <f>IF(X!EJ29=0," ",X!EJ29)</f>
        <v xml:space="preserve"> </v>
      </c>
      <c r="G128" s="1993"/>
      <c r="H128" s="1993"/>
      <c r="I128" s="1992"/>
      <c r="J128" s="1227" t="str">
        <f>ต2!E225</f>
        <v xml:space="preserve"> </v>
      </c>
      <c r="K128" s="1993"/>
      <c r="L128" s="703"/>
      <c r="M128" s="1940"/>
      <c r="N128" s="187"/>
    </row>
    <row r="129" spans="1:14" ht="23.25" hidden="1" customHeight="1">
      <c r="A129" s="1992" t="str">
        <f>ต2!A226</f>
        <v xml:space="preserve"> </v>
      </c>
      <c r="B129" s="1228" t="str">
        <f>ต2!B226</f>
        <v xml:space="preserve"> </v>
      </c>
      <c r="C129" s="1227" t="str">
        <f>ต2!D226</f>
        <v xml:space="preserve"> </v>
      </c>
      <c r="D129" s="1993"/>
      <c r="E129" s="1992"/>
      <c r="F129" s="1994" t="str">
        <f>IF(X!EJ30=0," ",X!EJ30)</f>
        <v xml:space="preserve"> </v>
      </c>
      <c r="G129" s="1993"/>
      <c r="H129" s="1993"/>
      <c r="I129" s="1992"/>
      <c r="J129" s="1227" t="str">
        <f>ต2!E226</f>
        <v xml:space="preserve"> </v>
      </c>
      <c r="K129" s="1993"/>
      <c r="L129" s="703"/>
      <c r="M129" s="1940"/>
      <c r="N129" s="187"/>
    </row>
    <row r="130" spans="1:14" ht="23.25" hidden="1" customHeight="1">
      <c r="A130" s="1992" t="str">
        <f>ต2!A227</f>
        <v xml:space="preserve"> </v>
      </c>
      <c r="B130" s="1228" t="str">
        <f>ต2!B227</f>
        <v xml:space="preserve"> </v>
      </c>
      <c r="C130" s="1227" t="str">
        <f>ต2!D227</f>
        <v xml:space="preserve"> </v>
      </c>
      <c r="D130" s="1993"/>
      <c r="E130" s="1992"/>
      <c r="F130" s="1994" t="str">
        <f>IF(X!EJ31=0," ",X!EJ31)</f>
        <v xml:space="preserve"> </v>
      </c>
      <c r="G130" s="1993"/>
      <c r="H130" s="1993"/>
      <c r="I130" s="1992"/>
      <c r="J130" s="1227" t="str">
        <f>ต2!E227</f>
        <v xml:space="preserve"> </v>
      </c>
      <c r="K130" s="1993"/>
      <c r="L130" s="703"/>
      <c r="M130" s="1940"/>
      <c r="N130" s="187"/>
    </row>
    <row r="131" spans="1:14" ht="23.25" hidden="1" customHeight="1">
      <c r="A131" s="1992" t="str">
        <f>ต2!A228</f>
        <v xml:space="preserve"> </v>
      </c>
      <c r="B131" s="1228" t="str">
        <f>ต2!B228</f>
        <v xml:space="preserve"> </v>
      </c>
      <c r="C131" s="1227" t="str">
        <f>ต2!D228</f>
        <v xml:space="preserve"> </v>
      </c>
      <c r="D131" s="1993"/>
      <c r="E131" s="1992"/>
      <c r="F131" s="1994" t="str">
        <f>IF(X!EJ32=0," ",X!EJ32)</f>
        <v xml:space="preserve"> </v>
      </c>
      <c r="G131" s="1993"/>
      <c r="H131" s="1993"/>
      <c r="I131" s="1992"/>
      <c r="J131" s="1227" t="str">
        <f>ต2!E228</f>
        <v xml:space="preserve"> </v>
      </c>
      <c r="K131" s="1993"/>
      <c r="L131" s="703"/>
      <c r="M131" s="1940"/>
      <c r="N131" s="187"/>
    </row>
    <row r="132" spans="1:14" ht="23.25" hidden="1" customHeight="1">
      <c r="A132" s="1992" t="str">
        <f>ต2!A229</f>
        <v xml:space="preserve"> </v>
      </c>
      <c r="B132" s="1228" t="str">
        <f>ต2!B229</f>
        <v xml:space="preserve"> </v>
      </c>
      <c r="C132" s="1227" t="str">
        <f>ต2!D229</f>
        <v xml:space="preserve"> </v>
      </c>
      <c r="D132" s="1993"/>
      <c r="E132" s="1992"/>
      <c r="F132" s="1994" t="str">
        <f>IF(X!EJ33=0," ",X!EJ33)</f>
        <v xml:space="preserve"> </v>
      </c>
      <c r="G132" s="1993"/>
      <c r="H132" s="1993"/>
      <c r="I132" s="1992"/>
      <c r="J132" s="1227" t="str">
        <f>ต2!E229</f>
        <v xml:space="preserve"> </v>
      </c>
      <c r="K132" s="1993"/>
      <c r="L132" s="703"/>
      <c r="M132" s="1940"/>
      <c r="N132" s="187"/>
    </row>
    <row r="133" spans="1:14" ht="23.25" hidden="1" customHeight="1">
      <c r="A133" s="1992" t="str">
        <f>ต2!A230</f>
        <v xml:space="preserve"> </v>
      </c>
      <c r="B133" s="1228" t="str">
        <f>ต2!B230</f>
        <v xml:space="preserve"> </v>
      </c>
      <c r="C133" s="1227" t="str">
        <f>ต2!D230</f>
        <v xml:space="preserve"> </v>
      </c>
      <c r="D133" s="1993"/>
      <c r="E133" s="1992"/>
      <c r="F133" s="1994" t="str">
        <f>IF(X!EJ34=0," ",X!EJ34)</f>
        <v xml:space="preserve"> </v>
      </c>
      <c r="G133" s="1993"/>
      <c r="H133" s="1993"/>
      <c r="I133" s="1992"/>
      <c r="J133" s="1227" t="str">
        <f>ต2!E230</f>
        <v xml:space="preserve"> </v>
      </c>
      <c r="K133" s="1993"/>
      <c r="L133" s="703"/>
      <c r="M133" s="1940"/>
      <c r="N133" s="187"/>
    </row>
    <row r="134" spans="1:14" ht="23.25" hidden="1" customHeight="1">
      <c r="A134" s="1993"/>
      <c r="B134" s="1993"/>
      <c r="C134" s="1993"/>
      <c r="D134" s="1993"/>
      <c r="E134" s="1993"/>
      <c r="F134" s="1993"/>
      <c r="H134" s="1993"/>
      <c r="I134" s="1993"/>
      <c r="J134" s="1993"/>
      <c r="K134" s="1993"/>
      <c r="L134" s="703"/>
      <c r="M134" s="1940"/>
      <c r="N134" s="187"/>
    </row>
    <row r="135" spans="1:14" ht="23.25" hidden="1" customHeight="1">
      <c r="A135" s="1986" t="str">
        <f>"- "&amp;M135&amp;" -"</f>
        <v>- 31 -</v>
      </c>
      <c r="B135" s="1979"/>
      <c r="C135" s="1979"/>
      <c r="D135" s="1979"/>
      <c r="E135" s="1979"/>
      <c r="F135" s="1979"/>
      <c r="G135" s="1979"/>
      <c r="H135" s="1979"/>
      <c r="I135" s="1979"/>
      <c r="J135" s="1979"/>
      <c r="K135" s="1986"/>
      <c r="L135" s="703">
        <v>1</v>
      </c>
      <c r="M135" s="1939">
        <f>IF(L135&gt;0,SUM(L$1:L135),0)</f>
        <v>31</v>
      </c>
      <c r="N135" s="187"/>
    </row>
    <row r="136" spans="1:14" ht="23.25" hidden="1" customHeight="1">
      <c r="A136" s="1993"/>
      <c r="K136" s="1993"/>
      <c r="L136" s="703"/>
      <c r="M136" s="1940"/>
      <c r="N136" s="187"/>
    </row>
    <row r="137" spans="1:14" ht="23.25" hidden="1" customHeight="1">
      <c r="A137" s="1993"/>
      <c r="K137" s="1993"/>
      <c r="L137" s="703"/>
      <c r="M137" s="1940"/>
      <c r="N137" s="187"/>
    </row>
    <row r="138" spans="1:14" ht="23.25" hidden="1" customHeight="1">
      <c r="A138" s="1992" t="str">
        <f>ต2!A235</f>
        <v>กลยุทธ์ ที่ 4 (ต่อ)   การพัฒนาผู้เรียนให้มีคุณภาพตามมาตรฐาน</v>
      </c>
      <c r="B138" s="1215"/>
      <c r="L138" s="703"/>
      <c r="M138" s="1940"/>
      <c r="N138" s="187"/>
    </row>
    <row r="139" spans="1:14" ht="23.25" hidden="1" customHeight="1">
      <c r="A139" s="1215"/>
      <c r="B139" s="1233"/>
      <c r="L139" s="703"/>
      <c r="M139" s="1940"/>
      <c r="N139" s="187"/>
    </row>
    <row r="140" spans="1:14" ht="23.25" hidden="1" customHeight="1">
      <c r="A140" s="1980"/>
      <c r="B140" s="1981"/>
      <c r="C140" s="1982" t="s">
        <v>1244</v>
      </c>
      <c r="D140" s="1220"/>
      <c r="E140" s="1220"/>
      <c r="F140" s="1982" t="s">
        <v>1247</v>
      </c>
      <c r="G140" s="1220"/>
      <c r="H140" s="1220"/>
      <c r="I140" s="1222"/>
      <c r="J140" s="1220" t="s">
        <v>1250</v>
      </c>
      <c r="K140" s="1220"/>
      <c r="L140" s="703"/>
      <c r="M140" s="1940"/>
      <c r="N140" s="187"/>
    </row>
    <row r="141" spans="1:14" ht="23.25" hidden="1" customHeight="1">
      <c r="A141" s="1983" t="s">
        <v>1251</v>
      </c>
      <c r="B141" s="1984" t="s">
        <v>299</v>
      </c>
      <c r="C141" s="1984" t="s">
        <v>300</v>
      </c>
      <c r="D141" s="1986"/>
      <c r="E141" s="1986"/>
      <c r="F141" s="1984" t="s">
        <v>2235</v>
      </c>
      <c r="G141" s="1986"/>
      <c r="H141" s="1986"/>
      <c r="I141" s="1985"/>
      <c r="J141" s="1986" t="s">
        <v>1887</v>
      </c>
      <c r="K141" s="1986"/>
      <c r="L141" s="703"/>
      <c r="M141" s="1940"/>
      <c r="N141" s="187"/>
    </row>
    <row r="142" spans="1:14" ht="23.25" hidden="1" customHeight="1">
      <c r="A142" s="1987"/>
      <c r="B142" s="1988"/>
      <c r="C142" s="1989" t="s">
        <v>891</v>
      </c>
      <c r="D142" s="1370"/>
      <c r="E142" s="1370"/>
      <c r="F142" s="1989" t="s">
        <v>891</v>
      </c>
      <c r="G142" s="1370"/>
      <c r="H142" s="1370"/>
      <c r="I142" s="1990"/>
      <c r="J142" s="1370" t="s">
        <v>301</v>
      </c>
      <c r="K142" s="1370"/>
      <c r="L142" s="703"/>
      <c r="M142" s="1940"/>
      <c r="N142" s="187"/>
    </row>
    <row r="143" spans="1:14" ht="23.25" hidden="1" customHeight="1">
      <c r="A143" s="1992">
        <f>ต2!A240</f>
        <v>1</v>
      </c>
      <c r="B143" s="1228" t="str">
        <f>ต2!B240</f>
        <v>โครงการพัฒนาปรับปรุงภูมิทัศน์และ</v>
      </c>
      <c r="C143" s="1224" t="str">
        <f>ต2!D240</f>
        <v>ร้อยละ 80</v>
      </c>
      <c r="D143" s="1993"/>
      <c r="E143" s="1992"/>
      <c r="F143" s="1994" t="str">
        <f>IF(X!CW36=0," ",X!CW36)</f>
        <v xml:space="preserve">อาคารปลอดภัย </v>
      </c>
      <c r="G143" s="1993"/>
      <c r="H143" s="1993"/>
      <c r="I143" s="1992"/>
      <c r="J143" s="1227" t="str">
        <f>ต2!E240</f>
        <v>มฐ.</v>
      </c>
      <c r="K143" s="1993"/>
      <c r="L143" s="703"/>
      <c r="M143" s="1940"/>
      <c r="N143" s="187"/>
    </row>
    <row r="144" spans="1:14" ht="23.25" hidden="1" customHeight="1">
      <c r="A144" s="1992" t="str">
        <f>ต2!A241</f>
        <v xml:space="preserve"> </v>
      </c>
      <c r="B144" s="1228" t="str">
        <f>ต2!B241</f>
        <v>สิ่งแวดล้อม</v>
      </c>
      <c r="C144" s="1227" t="str">
        <f>ต2!D241</f>
        <v xml:space="preserve"> </v>
      </c>
      <c r="D144" s="1993"/>
      <c r="E144" s="1992"/>
      <c r="F144" s="1994" t="str">
        <f>IF(X!CW37=0," ",X!CW37)</f>
        <v>เอื้อต่อการจัดการเรียน</v>
      </c>
      <c r="G144" s="1993"/>
      <c r="H144" s="1993"/>
      <c r="I144" s="1992"/>
      <c r="J144" s="1227" t="str">
        <f>ต2!E241</f>
        <v>ข้อที่ 6,7,11</v>
      </c>
      <c r="K144" s="1993"/>
      <c r="L144" s="703"/>
      <c r="M144" s="1940"/>
      <c r="N144" s="187"/>
    </row>
    <row r="145" spans="1:14" ht="23.25" hidden="1" customHeight="1">
      <c r="A145" s="1992" t="str">
        <f>ต2!A242</f>
        <v xml:space="preserve"> </v>
      </c>
      <c r="B145" s="1228" t="str">
        <f>ต2!B242</f>
        <v xml:space="preserve"> </v>
      </c>
      <c r="C145" s="1227" t="str">
        <f>ต2!D242</f>
        <v xml:space="preserve"> </v>
      </c>
      <c r="D145" s="1993"/>
      <c r="E145" s="1992"/>
      <c r="F145" s="1994" t="str">
        <f>IF(X!CW38=0," ",X!CW38)</f>
        <v xml:space="preserve"> </v>
      </c>
      <c r="G145" s="1993"/>
      <c r="H145" s="1993"/>
      <c r="I145" s="1992"/>
      <c r="J145" s="1227" t="str">
        <f>ต2!E242</f>
        <v xml:space="preserve"> </v>
      </c>
      <c r="K145" s="1993"/>
      <c r="L145" s="703"/>
      <c r="M145" s="1940"/>
      <c r="N145" s="187"/>
    </row>
    <row r="146" spans="1:14" ht="23.25" hidden="1" customHeight="1">
      <c r="A146" s="1992">
        <f>ต2!A243</f>
        <v>2</v>
      </c>
      <c r="B146" s="1228" t="str">
        <f>ต2!B243</f>
        <v>โครงการนิเทศภายใน</v>
      </c>
      <c r="C146" s="1227" t="str">
        <f>ต2!D243</f>
        <v>ร้อยละ 80</v>
      </c>
      <c r="D146" s="1993"/>
      <c r="E146" s="1992"/>
      <c r="F146" s="1994" t="str">
        <f>IF(X!CW39=0," ",X!CW39)</f>
        <v>ร้อยละ 100 ได้รับการ</v>
      </c>
      <c r="G146" s="1993"/>
      <c r="H146" s="1993"/>
      <c r="I146" s="1992"/>
      <c r="J146" s="1227" t="str">
        <f>ต2!E243</f>
        <v>จุดเน้น สพฐ.</v>
      </c>
      <c r="K146" s="1993"/>
      <c r="L146" s="703"/>
      <c r="M146" s="1940"/>
      <c r="N146" s="187"/>
    </row>
    <row r="147" spans="1:14" ht="23.25" hidden="1" customHeight="1">
      <c r="A147" s="1992" t="str">
        <f>ต2!A244</f>
        <v xml:space="preserve"> </v>
      </c>
      <c r="B147" s="1228" t="str">
        <f>ต2!B244</f>
        <v xml:space="preserve"> </v>
      </c>
      <c r="C147" s="1227" t="str">
        <f>ต2!D244</f>
        <v xml:space="preserve"> </v>
      </c>
      <c r="D147" s="1993"/>
      <c r="E147" s="1992"/>
      <c r="F147" s="1994" t="str">
        <f>IF(X!CW40=0," ",X!CW40)</f>
        <v>นิเทศการสอน</v>
      </c>
      <c r="G147" s="1993"/>
      <c r="H147" s="1993"/>
      <c r="I147" s="1992"/>
      <c r="J147" s="1227" t="str">
        <f>ต2!E244</f>
        <v>ข้อที่ 1</v>
      </c>
      <c r="K147" s="1993"/>
      <c r="L147" s="703"/>
      <c r="M147" s="1940"/>
      <c r="N147" s="187"/>
    </row>
    <row r="148" spans="1:14" ht="23.25" hidden="1" customHeight="1">
      <c r="A148" s="1992" t="str">
        <f>ต2!A245</f>
        <v xml:space="preserve"> </v>
      </c>
      <c r="B148" s="1228" t="str">
        <f>ต2!B245</f>
        <v xml:space="preserve"> </v>
      </c>
      <c r="C148" s="1227" t="str">
        <f>ต2!D245</f>
        <v xml:space="preserve"> </v>
      </c>
      <c r="D148" s="1993"/>
      <c r="E148" s="1992"/>
      <c r="F148" s="1994" t="str">
        <f>IF(X!CW41=0," ",X!CW41)</f>
        <v xml:space="preserve"> </v>
      </c>
      <c r="G148" s="1993"/>
      <c r="H148" s="1993"/>
      <c r="I148" s="1992"/>
      <c r="J148" s="1227" t="str">
        <f>ต2!E245</f>
        <v xml:space="preserve"> </v>
      </c>
      <c r="K148" s="1993"/>
      <c r="L148" s="703"/>
      <c r="M148" s="1940"/>
      <c r="N148" s="187"/>
    </row>
    <row r="149" spans="1:14" ht="23.25" hidden="1" customHeight="1">
      <c r="A149" s="1992">
        <f>ต2!A246</f>
        <v>3</v>
      </c>
      <c r="B149" s="1228" t="str">
        <f>ต2!B246</f>
        <v>โครงการปรับปรุงซ่อมแซม</v>
      </c>
      <c r="C149" s="1227" t="str">
        <f>ต2!D246</f>
        <v>ร้อยละ 80</v>
      </c>
      <c r="D149" s="1993"/>
      <c r="E149" s="1992"/>
      <c r="F149" s="1994" t="str">
        <f>IF(X!CW42=0," ",X!CW42)</f>
        <v>อาคารเรียนอยู่ในสภาพ</v>
      </c>
      <c r="G149" s="1993"/>
      <c r="H149" s="1993"/>
      <c r="I149" s="1992"/>
      <c r="J149" s="1227" t="str">
        <f>ต2!E246</f>
        <v>กลยุทธ์ สพฐ.</v>
      </c>
      <c r="K149" s="1993"/>
      <c r="L149" s="703"/>
      <c r="M149" s="1940"/>
      <c r="N149" s="187"/>
    </row>
    <row r="150" spans="1:14" ht="23.25" hidden="1" customHeight="1">
      <c r="A150" s="1992" t="str">
        <f>ต2!A247</f>
        <v xml:space="preserve"> </v>
      </c>
      <c r="B150" s="1228" t="str">
        <f>ต2!B247</f>
        <v>อาคารเรียน</v>
      </c>
      <c r="C150" s="1227" t="str">
        <f>ต2!D247</f>
        <v xml:space="preserve"> </v>
      </c>
      <c r="D150" s="1993"/>
      <c r="E150" s="1992"/>
      <c r="F150" s="1994" t="str">
        <f>IF(X!CW43=0," ",X!CW43)</f>
        <v>ดีปลอดภัยในการจัด</v>
      </c>
      <c r="G150" s="1993"/>
      <c r="H150" s="1993"/>
      <c r="I150" s="1992"/>
      <c r="J150" s="1227" t="str">
        <f>ต2!E247</f>
        <v>ข้อที่ 1</v>
      </c>
      <c r="K150" s="1993"/>
      <c r="L150" s="703"/>
      <c r="M150" s="1940"/>
      <c r="N150" s="187"/>
    </row>
    <row r="151" spans="1:14" ht="23.25" hidden="1" customHeight="1">
      <c r="A151" s="1992" t="str">
        <f>ต2!A248</f>
        <v xml:space="preserve"> </v>
      </c>
      <c r="B151" s="1228" t="str">
        <f>ต2!B248</f>
        <v xml:space="preserve"> </v>
      </c>
      <c r="C151" s="1227" t="str">
        <f>ต2!D248</f>
        <v xml:space="preserve"> </v>
      </c>
      <c r="D151" s="1993"/>
      <c r="E151" s="1992"/>
      <c r="F151" s="1994" t="str">
        <f>IF(X!CW44=0," ",X!CW44)</f>
        <v>กิจกรรมการเรียนรู้</v>
      </c>
      <c r="G151" s="1993"/>
      <c r="H151" s="1993"/>
      <c r="I151" s="1992"/>
      <c r="J151" s="1227" t="str">
        <f>ต2!E248</f>
        <v xml:space="preserve"> </v>
      </c>
      <c r="K151" s="1993"/>
      <c r="L151" s="703"/>
      <c r="M151" s="1940"/>
      <c r="N151" s="187"/>
    </row>
    <row r="152" spans="1:14" ht="23.25" hidden="1" customHeight="1">
      <c r="A152" s="1992">
        <f>ต2!A249</f>
        <v>4</v>
      </c>
      <c r="B152" s="1228" t="str">
        <f>ต2!B249</f>
        <v>โครงการห้องเรียนสุขสันต์</v>
      </c>
      <c r="C152" s="1227" t="str">
        <f>ต2!D249</f>
        <v>ร้อยละ 80</v>
      </c>
      <c r="D152" s="1993"/>
      <c r="E152" s="1992"/>
      <c r="F152" s="1994" t="str">
        <f>IF(X!CW45=0," ",X!CW45)</f>
        <v>ร้อยละ 85 ของห้องเรียน</v>
      </c>
      <c r="G152" s="1993"/>
      <c r="H152" s="1993"/>
      <c r="I152" s="1992"/>
      <c r="J152" s="1227" t="str">
        <f>ต2!E249</f>
        <v>มฐ.</v>
      </c>
      <c r="K152" s="1993"/>
      <c r="L152" s="703"/>
      <c r="M152" s="1940"/>
      <c r="N152" s="187"/>
    </row>
    <row r="153" spans="1:14" ht="23.25" hidden="1" customHeight="1">
      <c r="A153" s="1992" t="str">
        <f>ต2!A250</f>
        <v xml:space="preserve"> </v>
      </c>
      <c r="B153" s="1228" t="str">
        <f>ต2!B250</f>
        <v xml:space="preserve"> </v>
      </c>
      <c r="C153" s="1227" t="str">
        <f>ต2!D250</f>
        <v xml:space="preserve"> </v>
      </c>
      <c r="D153" s="1993"/>
      <c r="E153" s="1992"/>
      <c r="F153" s="1994" t="str">
        <f>IF(X!CW46=0," ",X!CW46)</f>
        <v>ได้ตกแต่งให้เอื้อต่อการ</v>
      </c>
      <c r="G153" s="1993"/>
      <c r="H153" s="1993"/>
      <c r="I153" s="1992"/>
      <c r="J153" s="1227" t="str">
        <f>ต2!E250</f>
        <v>ข้อที่ 1,6,14</v>
      </c>
      <c r="K153" s="1993"/>
      <c r="L153" s="703"/>
      <c r="M153" s="1940"/>
      <c r="N153" s="187"/>
    </row>
    <row r="154" spans="1:14" ht="23.25" hidden="1" customHeight="1">
      <c r="A154" s="1992" t="str">
        <f>ต2!A251</f>
        <v xml:space="preserve"> </v>
      </c>
      <c r="B154" s="1228" t="str">
        <f>ต2!B251</f>
        <v xml:space="preserve"> </v>
      </c>
      <c r="C154" s="1227" t="str">
        <f>ต2!D251</f>
        <v xml:space="preserve"> </v>
      </c>
      <c r="D154" s="1993"/>
      <c r="E154" s="1992"/>
      <c r="F154" s="1994" t="str">
        <f>IF(X!CW47=0," ",X!CW47)</f>
        <v>เรียนรู้</v>
      </c>
      <c r="G154" s="1993"/>
      <c r="H154" s="1993"/>
      <c r="I154" s="1992"/>
      <c r="J154" s="1227" t="str">
        <f>ต2!E251</f>
        <v xml:space="preserve"> </v>
      </c>
      <c r="K154" s="1993"/>
      <c r="L154" s="703"/>
      <c r="M154" s="1940"/>
      <c r="N154" s="187"/>
    </row>
    <row r="155" spans="1:14" ht="23.25" hidden="1" customHeight="1">
      <c r="A155" s="1992">
        <f>ต2!A252</f>
        <v>5</v>
      </c>
      <c r="B155" s="1228" t="str">
        <f>ต2!B252</f>
        <v>โครงการพัฒนาผู้บริหาร</v>
      </c>
      <c r="C155" s="1227" t="str">
        <f>ต2!D252</f>
        <v>ร้อยละ 100</v>
      </c>
      <c r="D155" s="1993"/>
      <c r="E155" s="1992"/>
      <c r="F155" s="1994" t="str">
        <f>IF(X!CW48=0," ",X!CW48)</f>
        <v>ร้อยละ 100 ได้รับการ</v>
      </c>
      <c r="G155" s="1993"/>
      <c r="H155" s="1993"/>
      <c r="I155" s="1992"/>
      <c r="J155" s="1227" t="str">
        <f>ต2!E252</f>
        <v>กลยุทธ์ สพฐ.</v>
      </c>
      <c r="K155" s="1993"/>
      <c r="L155" s="703"/>
      <c r="M155" s="1940"/>
      <c r="N155" s="187"/>
    </row>
    <row r="156" spans="1:14" ht="23.25" hidden="1" customHeight="1">
      <c r="A156" s="1992" t="str">
        <f>ต2!A253</f>
        <v xml:space="preserve"> </v>
      </c>
      <c r="B156" s="1228" t="str">
        <f>ต2!B253</f>
        <v xml:space="preserve"> </v>
      </c>
      <c r="C156" s="1227" t="str">
        <f>ต2!D253</f>
        <v xml:space="preserve"> </v>
      </c>
      <c r="D156" s="1993"/>
      <c r="E156" s="1992"/>
      <c r="F156" s="1994" t="str">
        <f>IF(X!CW49=0," ",X!CW49)</f>
        <v>การพัฒนา</v>
      </c>
      <c r="G156" s="1993"/>
      <c r="H156" s="1993"/>
      <c r="I156" s="1992"/>
      <c r="J156" s="1227" t="str">
        <f>ต2!E253</f>
        <v>ข้อที่ 1</v>
      </c>
      <c r="K156" s="1993"/>
      <c r="L156" s="703"/>
      <c r="M156" s="1940"/>
      <c r="N156" s="187"/>
    </row>
    <row r="157" spans="1:14" ht="23.25" hidden="1" customHeight="1">
      <c r="A157" s="1992" t="str">
        <f>ต2!A254</f>
        <v xml:space="preserve"> </v>
      </c>
      <c r="B157" s="1228" t="str">
        <f>ต2!B254</f>
        <v xml:space="preserve"> </v>
      </c>
      <c r="C157" s="1227" t="str">
        <f>ต2!D254</f>
        <v xml:space="preserve"> </v>
      </c>
      <c r="D157" s="1993"/>
      <c r="E157" s="1992"/>
      <c r="F157" s="1994" t="str">
        <f>IF(X!CW50=0," ",X!CW50)</f>
        <v xml:space="preserve"> </v>
      </c>
      <c r="G157" s="1993"/>
      <c r="H157" s="1993"/>
      <c r="I157" s="1992"/>
      <c r="J157" s="1227" t="str">
        <f>ต2!E254</f>
        <v xml:space="preserve"> </v>
      </c>
      <c r="K157" s="1993"/>
      <c r="L157" s="703"/>
      <c r="M157" s="1940"/>
      <c r="N157" s="187"/>
    </row>
    <row r="158" spans="1:14" ht="23.25" hidden="1" customHeight="1">
      <c r="A158" s="1992" t="str">
        <f>ต2!A255</f>
        <v xml:space="preserve"> </v>
      </c>
      <c r="B158" s="1228" t="str">
        <f>ต2!B255</f>
        <v xml:space="preserve"> </v>
      </c>
      <c r="C158" s="1227" t="str">
        <f>ต2!D255</f>
        <v xml:space="preserve"> </v>
      </c>
      <c r="D158" s="1993"/>
      <c r="E158" s="1992"/>
      <c r="F158" s="1994" t="str">
        <f>IF(X!CW51=0," ",X!CW51)</f>
        <v xml:space="preserve"> </v>
      </c>
      <c r="G158" s="1993"/>
      <c r="H158" s="1993"/>
      <c r="I158" s="1992"/>
      <c r="J158" s="1227" t="str">
        <f>ต2!E255</f>
        <v xml:space="preserve"> </v>
      </c>
      <c r="K158" s="1993"/>
      <c r="L158" s="703"/>
      <c r="M158" s="1940"/>
      <c r="N158" s="187"/>
    </row>
    <row r="159" spans="1:14" ht="23.25" hidden="1" customHeight="1">
      <c r="A159" s="1992" t="str">
        <f>ต2!A256</f>
        <v xml:space="preserve"> </v>
      </c>
      <c r="B159" s="1228" t="str">
        <f>ต2!B256</f>
        <v xml:space="preserve"> </v>
      </c>
      <c r="C159" s="1227" t="str">
        <f>ต2!D256</f>
        <v xml:space="preserve"> </v>
      </c>
      <c r="D159" s="1993"/>
      <c r="E159" s="1992"/>
      <c r="F159" s="1994" t="str">
        <f>IF(X!CW52=0," ",X!CW52)</f>
        <v xml:space="preserve"> </v>
      </c>
      <c r="G159" s="1993"/>
      <c r="H159" s="1993"/>
      <c r="I159" s="1992"/>
      <c r="J159" s="1227" t="str">
        <f>ต2!E256</f>
        <v xml:space="preserve"> </v>
      </c>
      <c r="K159" s="1993"/>
      <c r="L159" s="703"/>
      <c r="M159" s="1940"/>
      <c r="N159" s="187"/>
    </row>
    <row r="160" spans="1:14" ht="23.25" hidden="1" customHeight="1">
      <c r="A160" s="1992" t="str">
        <f>ต2!A257</f>
        <v xml:space="preserve"> </v>
      </c>
      <c r="B160" s="1228" t="str">
        <f>ต2!B257</f>
        <v xml:space="preserve"> </v>
      </c>
      <c r="C160" s="1227" t="str">
        <f>ต2!D257</f>
        <v xml:space="preserve"> </v>
      </c>
      <c r="D160" s="1993"/>
      <c r="E160" s="1992"/>
      <c r="F160" s="1994" t="str">
        <f>IF(X!CW53=0," ",X!CW53)</f>
        <v xml:space="preserve"> </v>
      </c>
      <c r="G160" s="1993"/>
      <c r="H160" s="1993"/>
      <c r="I160" s="1992"/>
      <c r="J160" s="1227" t="str">
        <f>ต2!E257</f>
        <v xml:space="preserve"> </v>
      </c>
      <c r="K160" s="1993"/>
      <c r="L160" s="703"/>
      <c r="M160" s="1940"/>
      <c r="N160" s="187"/>
    </row>
    <row r="161" spans="1:14" ht="23.25" hidden="1" customHeight="1">
      <c r="A161" s="1992" t="str">
        <f>ต2!A258</f>
        <v xml:space="preserve"> </v>
      </c>
      <c r="B161" s="1228" t="str">
        <f>ต2!B258</f>
        <v xml:space="preserve"> </v>
      </c>
      <c r="C161" s="1227" t="str">
        <f>ต2!D258</f>
        <v xml:space="preserve"> </v>
      </c>
      <c r="D161" s="1993"/>
      <c r="E161" s="1992"/>
      <c r="F161" s="1994" t="str">
        <f>IF(X!CW54=0," ",X!CW54)</f>
        <v xml:space="preserve"> </v>
      </c>
      <c r="G161" s="1993"/>
      <c r="H161" s="1993"/>
      <c r="I161" s="1992"/>
      <c r="J161" s="1227" t="str">
        <f>ต2!E258</f>
        <v xml:space="preserve"> </v>
      </c>
      <c r="K161" s="1993"/>
      <c r="L161" s="703"/>
      <c r="M161" s="1940"/>
      <c r="N161" s="187"/>
    </row>
    <row r="162" spans="1:14" ht="23.25" hidden="1" customHeight="1">
      <c r="A162" s="1992" t="str">
        <f>ต2!A259</f>
        <v xml:space="preserve"> </v>
      </c>
      <c r="B162" s="1228" t="str">
        <f>ต2!B259</f>
        <v xml:space="preserve"> </v>
      </c>
      <c r="C162" s="1227" t="str">
        <f>ต2!D259</f>
        <v xml:space="preserve"> </v>
      </c>
      <c r="D162" s="1993"/>
      <c r="E162" s="1992"/>
      <c r="F162" s="1994" t="str">
        <f>IF(X!CW55=0," ",X!CW55)</f>
        <v xml:space="preserve"> </v>
      </c>
      <c r="G162" s="1993"/>
      <c r="H162" s="1993"/>
      <c r="I162" s="1992"/>
      <c r="J162" s="1227" t="str">
        <f>ต2!E259</f>
        <v xml:space="preserve"> </v>
      </c>
      <c r="K162" s="1993"/>
      <c r="L162" s="703"/>
      <c r="M162" s="1940"/>
      <c r="N162" s="187"/>
    </row>
    <row r="163" spans="1:14" ht="23.25" hidden="1" customHeight="1">
      <c r="A163" s="1992" t="str">
        <f>ต2!A260</f>
        <v xml:space="preserve"> </v>
      </c>
      <c r="B163" s="1228" t="str">
        <f>ต2!B260</f>
        <v xml:space="preserve"> </v>
      </c>
      <c r="C163" s="1227" t="str">
        <f>ต2!D260</f>
        <v xml:space="preserve"> </v>
      </c>
      <c r="D163" s="1993"/>
      <c r="E163" s="1992"/>
      <c r="F163" s="1994" t="str">
        <f>IF(X!CW56=0," ",X!CW56)</f>
        <v xml:space="preserve"> </v>
      </c>
      <c r="G163" s="1993"/>
      <c r="H163" s="1993"/>
      <c r="I163" s="1992"/>
      <c r="J163" s="1227" t="str">
        <f>ต2!E260</f>
        <v xml:space="preserve"> </v>
      </c>
      <c r="K163" s="1993"/>
      <c r="L163" s="703"/>
      <c r="M163" s="1940"/>
      <c r="N163" s="187"/>
    </row>
    <row r="164" spans="1:14" ht="23.25" hidden="1" customHeight="1">
      <c r="A164" s="1992" t="str">
        <f>ต2!A261</f>
        <v xml:space="preserve"> </v>
      </c>
      <c r="B164" s="1228" t="str">
        <f>ต2!B261</f>
        <v xml:space="preserve"> </v>
      </c>
      <c r="C164" s="1227" t="str">
        <f>ต2!D261</f>
        <v xml:space="preserve"> </v>
      </c>
      <c r="D164" s="1993"/>
      <c r="E164" s="1992"/>
      <c r="F164" s="1994" t="str">
        <f>IF(X!CW57=0," ",X!CW57)</f>
        <v xml:space="preserve"> </v>
      </c>
      <c r="G164" s="1993"/>
      <c r="H164" s="1993"/>
      <c r="I164" s="1992"/>
      <c r="J164" s="1227" t="str">
        <f>ต2!E261</f>
        <v xml:space="preserve"> </v>
      </c>
      <c r="K164" s="1993"/>
      <c r="L164" s="703"/>
      <c r="M164" s="1940"/>
      <c r="N164" s="187"/>
    </row>
    <row r="165" spans="1:14" ht="23.25" hidden="1" customHeight="1">
      <c r="A165" s="1992" t="str">
        <f>ต2!A262</f>
        <v xml:space="preserve"> </v>
      </c>
      <c r="B165" s="1228" t="str">
        <f>ต2!B262</f>
        <v xml:space="preserve"> </v>
      </c>
      <c r="C165" s="1227" t="str">
        <f>ต2!D262</f>
        <v xml:space="preserve"> </v>
      </c>
      <c r="D165" s="1993"/>
      <c r="E165" s="1992"/>
      <c r="F165" s="1994" t="str">
        <f>IF(X!CW58=0," ",X!CW58)</f>
        <v xml:space="preserve"> </v>
      </c>
      <c r="G165" s="1993"/>
      <c r="H165" s="1993"/>
      <c r="I165" s="1992"/>
      <c r="J165" s="1227" t="str">
        <f>ต2!E262</f>
        <v xml:space="preserve"> </v>
      </c>
      <c r="K165" s="1993"/>
      <c r="L165" s="703"/>
      <c r="M165" s="1940"/>
      <c r="N165" s="187"/>
    </row>
    <row r="166" spans="1:14" ht="23.25" hidden="1" customHeight="1">
      <c r="A166" s="1992" t="str">
        <f>ต2!A263</f>
        <v xml:space="preserve"> </v>
      </c>
      <c r="B166" s="1228" t="str">
        <f>ต2!B263</f>
        <v xml:space="preserve"> </v>
      </c>
      <c r="C166" s="1227" t="str">
        <f>ต2!D263</f>
        <v xml:space="preserve"> </v>
      </c>
      <c r="D166" s="1993"/>
      <c r="E166" s="1992"/>
      <c r="F166" s="1994" t="str">
        <f>IF(X!CW59=0," ",X!CW59)</f>
        <v xml:space="preserve"> </v>
      </c>
      <c r="G166" s="1993"/>
      <c r="H166" s="1993"/>
      <c r="I166" s="1992"/>
      <c r="J166" s="1227" t="str">
        <f>ต2!E263</f>
        <v xml:space="preserve"> </v>
      </c>
      <c r="K166" s="1993"/>
      <c r="L166" s="703"/>
      <c r="M166" s="1940"/>
      <c r="N166" s="187"/>
    </row>
    <row r="167" spans="1:14" ht="23.25" hidden="1" customHeight="1">
      <c r="A167" s="1993"/>
      <c r="B167" s="1993"/>
      <c r="C167" s="1993"/>
      <c r="D167" s="1993"/>
      <c r="E167" s="1993"/>
      <c r="F167" s="1993"/>
      <c r="H167" s="1993"/>
      <c r="I167" s="1993"/>
      <c r="J167" s="1993"/>
      <c r="K167" s="1993"/>
      <c r="L167" s="703"/>
      <c r="M167" s="1940"/>
      <c r="N167" s="187"/>
    </row>
    <row r="168" spans="1:14" ht="23.25" hidden="1" customHeight="1">
      <c r="A168" s="1986" t="str">
        <f>"- "&amp;M168&amp;" -"</f>
        <v>- 32 -</v>
      </c>
      <c r="B168" s="1979"/>
      <c r="C168" s="1979"/>
      <c r="D168" s="1979"/>
      <c r="E168" s="1979"/>
      <c r="F168" s="1979"/>
      <c r="G168" s="1979"/>
      <c r="H168" s="1979"/>
      <c r="I168" s="1979"/>
      <c r="J168" s="1979"/>
      <c r="K168" s="1986"/>
      <c r="L168" s="703">
        <v>1</v>
      </c>
      <c r="M168" s="1939">
        <f>IF(L168&gt;0,SUM(L$1:L168),0)</f>
        <v>32</v>
      </c>
      <c r="N168" s="187"/>
    </row>
    <row r="169" spans="1:14" ht="23.25" hidden="1" customHeight="1">
      <c r="A169" s="1993"/>
      <c r="K169" s="1993"/>
      <c r="L169" s="703"/>
      <c r="M169" s="1940"/>
      <c r="N169" s="187"/>
    </row>
    <row r="170" spans="1:14" ht="23.25" hidden="1" customHeight="1">
      <c r="A170" s="1993"/>
      <c r="K170" s="1993"/>
      <c r="L170" s="703"/>
      <c r="M170" s="1940"/>
      <c r="N170" s="187"/>
    </row>
    <row r="171" spans="1:14" ht="23.25" hidden="1" customHeight="1">
      <c r="A171" s="1992" t="str">
        <f>ต2!A268</f>
        <v xml:space="preserve">กลยุทธ์ ที่ </v>
      </c>
      <c r="B171" s="1215"/>
      <c r="L171" s="703"/>
      <c r="M171" s="1940"/>
      <c r="N171" s="187"/>
    </row>
    <row r="172" spans="1:14" ht="23.25" hidden="1" customHeight="1">
      <c r="A172" s="1215"/>
      <c r="B172" s="1233"/>
      <c r="L172" s="703"/>
      <c r="M172" s="1940"/>
      <c r="N172" s="187"/>
    </row>
    <row r="173" spans="1:14" ht="23.25" hidden="1" customHeight="1">
      <c r="A173" s="1980"/>
      <c r="B173" s="1981"/>
      <c r="C173" s="1982" t="s">
        <v>1244</v>
      </c>
      <c r="D173" s="1220"/>
      <c r="E173" s="1220"/>
      <c r="F173" s="1982" t="s">
        <v>1247</v>
      </c>
      <c r="G173" s="1220"/>
      <c r="H173" s="1220"/>
      <c r="I173" s="1222"/>
      <c r="J173" s="1220" t="s">
        <v>1250</v>
      </c>
      <c r="K173" s="1220"/>
      <c r="L173" s="703"/>
      <c r="M173" s="1940"/>
      <c r="N173" s="187"/>
    </row>
    <row r="174" spans="1:14" ht="23.25" hidden="1" customHeight="1">
      <c r="A174" s="1983" t="s">
        <v>1251</v>
      </c>
      <c r="B174" s="1984" t="s">
        <v>299</v>
      </c>
      <c r="C174" s="1984" t="s">
        <v>300</v>
      </c>
      <c r="D174" s="1986"/>
      <c r="E174" s="1986"/>
      <c r="F174" s="1984" t="s">
        <v>2235</v>
      </c>
      <c r="G174" s="1986"/>
      <c r="H174" s="1986"/>
      <c r="I174" s="1985"/>
      <c r="J174" s="1986" t="s">
        <v>1887</v>
      </c>
      <c r="K174" s="1986"/>
      <c r="L174" s="703"/>
      <c r="M174" s="1940"/>
      <c r="N174" s="187"/>
    </row>
    <row r="175" spans="1:14" ht="23.25" hidden="1" customHeight="1">
      <c r="A175" s="1987"/>
      <c r="B175" s="1988"/>
      <c r="C175" s="1989" t="s">
        <v>891</v>
      </c>
      <c r="D175" s="1370"/>
      <c r="E175" s="1370"/>
      <c r="F175" s="1989" t="s">
        <v>891</v>
      </c>
      <c r="G175" s="1370"/>
      <c r="H175" s="1370"/>
      <c r="I175" s="1990"/>
      <c r="J175" s="1370" t="s">
        <v>301</v>
      </c>
      <c r="K175" s="1370"/>
      <c r="L175" s="703"/>
      <c r="M175" s="1940"/>
      <c r="N175" s="187"/>
    </row>
    <row r="176" spans="1:14" ht="23.25" hidden="1" customHeight="1">
      <c r="A176" s="1992" t="str">
        <f>ต2!A273</f>
        <v xml:space="preserve"> </v>
      </c>
      <c r="B176" s="1228" t="str">
        <f>ต2!B273</f>
        <v xml:space="preserve"> </v>
      </c>
      <c r="C176" s="1224" t="str">
        <f>ต2!D273</f>
        <v xml:space="preserve"> </v>
      </c>
      <c r="D176" s="1993"/>
      <c r="E176" s="1992"/>
      <c r="F176" s="1994" t="str">
        <f>IF(X!DJ36=0," ",X!DJ36)</f>
        <v xml:space="preserve"> </v>
      </c>
      <c r="G176" s="1993"/>
      <c r="H176" s="1993"/>
      <c r="I176" s="1992"/>
      <c r="J176" s="1227" t="str">
        <f>ต2!E273</f>
        <v xml:space="preserve"> </v>
      </c>
      <c r="K176" s="1993"/>
      <c r="L176" s="703"/>
      <c r="M176" s="1940"/>
      <c r="N176" s="187"/>
    </row>
    <row r="177" spans="1:14" ht="23.25" hidden="1" customHeight="1">
      <c r="A177" s="1992" t="str">
        <f>ต2!A274</f>
        <v xml:space="preserve"> </v>
      </c>
      <c r="B177" s="1228" t="str">
        <f>ต2!B274</f>
        <v xml:space="preserve"> </v>
      </c>
      <c r="C177" s="1227" t="str">
        <f>ต2!D274</f>
        <v xml:space="preserve"> </v>
      </c>
      <c r="D177" s="1993"/>
      <c r="E177" s="1992"/>
      <c r="F177" s="1994" t="str">
        <f>IF(X!DJ37=0," ",X!DJ37)</f>
        <v xml:space="preserve"> </v>
      </c>
      <c r="G177" s="1993"/>
      <c r="H177" s="1993"/>
      <c r="I177" s="1992"/>
      <c r="J177" s="1227" t="str">
        <f>ต2!E274</f>
        <v xml:space="preserve"> </v>
      </c>
      <c r="K177" s="1993"/>
      <c r="L177" s="703"/>
      <c r="M177" s="1940"/>
      <c r="N177" s="187"/>
    </row>
    <row r="178" spans="1:14" ht="23.25" hidden="1" customHeight="1">
      <c r="A178" s="1992" t="str">
        <f>ต2!A275</f>
        <v xml:space="preserve"> </v>
      </c>
      <c r="B178" s="1228" t="str">
        <f>ต2!B275</f>
        <v xml:space="preserve"> </v>
      </c>
      <c r="C178" s="1227" t="str">
        <f>ต2!D275</f>
        <v xml:space="preserve"> </v>
      </c>
      <c r="D178" s="1993"/>
      <c r="E178" s="1992"/>
      <c r="F178" s="1994" t="str">
        <f>IF(X!DJ38=0," ",X!DJ38)</f>
        <v xml:space="preserve"> </v>
      </c>
      <c r="G178" s="1993"/>
      <c r="H178" s="1993"/>
      <c r="I178" s="1992"/>
      <c r="J178" s="1227" t="str">
        <f>ต2!E275</f>
        <v xml:space="preserve"> </v>
      </c>
      <c r="K178" s="1993"/>
      <c r="L178" s="703"/>
      <c r="M178" s="1940"/>
      <c r="N178" s="187"/>
    </row>
    <row r="179" spans="1:14" ht="23.25" hidden="1" customHeight="1">
      <c r="A179" s="1992" t="str">
        <f>ต2!A276</f>
        <v xml:space="preserve"> </v>
      </c>
      <c r="B179" s="1228" t="str">
        <f>ต2!B276</f>
        <v xml:space="preserve"> </v>
      </c>
      <c r="C179" s="1227" t="str">
        <f>ต2!D276</f>
        <v xml:space="preserve"> </v>
      </c>
      <c r="D179" s="1993"/>
      <c r="E179" s="1992"/>
      <c r="F179" s="1994" t="str">
        <f>IF(X!DJ39=0," ",X!DJ39)</f>
        <v xml:space="preserve"> </v>
      </c>
      <c r="G179" s="1993"/>
      <c r="H179" s="1993"/>
      <c r="I179" s="1992"/>
      <c r="J179" s="1227" t="str">
        <f>ต2!E276</f>
        <v xml:space="preserve"> </v>
      </c>
      <c r="K179" s="1993"/>
      <c r="L179" s="703"/>
      <c r="M179" s="1940"/>
      <c r="N179" s="187"/>
    </row>
    <row r="180" spans="1:14" ht="23.25" hidden="1" customHeight="1">
      <c r="A180" s="1992" t="str">
        <f>ต2!A277</f>
        <v xml:space="preserve"> </v>
      </c>
      <c r="B180" s="1228" t="str">
        <f>ต2!B277</f>
        <v xml:space="preserve"> </v>
      </c>
      <c r="C180" s="1227" t="str">
        <f>ต2!D277</f>
        <v xml:space="preserve"> </v>
      </c>
      <c r="D180" s="1993"/>
      <c r="E180" s="1992"/>
      <c r="F180" s="1994" t="str">
        <f>IF(X!DJ40=0," ",X!DJ40)</f>
        <v xml:space="preserve"> </v>
      </c>
      <c r="G180" s="1993"/>
      <c r="H180" s="1993"/>
      <c r="I180" s="1992"/>
      <c r="J180" s="1227" t="str">
        <f>ต2!E277</f>
        <v xml:space="preserve"> </v>
      </c>
      <c r="K180" s="1993"/>
      <c r="L180" s="703"/>
      <c r="M180" s="1940"/>
      <c r="N180" s="187"/>
    </row>
    <row r="181" spans="1:14" ht="23.25" hidden="1" customHeight="1">
      <c r="A181" s="1992" t="str">
        <f>ต2!A278</f>
        <v xml:space="preserve"> </v>
      </c>
      <c r="B181" s="1228" t="str">
        <f>ต2!B278</f>
        <v xml:space="preserve"> </v>
      </c>
      <c r="C181" s="1227" t="str">
        <f>ต2!D278</f>
        <v xml:space="preserve"> </v>
      </c>
      <c r="D181" s="1993"/>
      <c r="E181" s="1992"/>
      <c r="F181" s="1994" t="str">
        <f>IF(X!DJ41=0," ",X!DJ41)</f>
        <v xml:space="preserve"> </v>
      </c>
      <c r="G181" s="1993"/>
      <c r="H181" s="1993"/>
      <c r="I181" s="1992"/>
      <c r="J181" s="1227" t="str">
        <f>ต2!E278</f>
        <v xml:space="preserve"> </v>
      </c>
      <c r="K181" s="1993"/>
      <c r="L181" s="703"/>
      <c r="M181" s="1940"/>
      <c r="N181" s="187"/>
    </row>
    <row r="182" spans="1:14" ht="23.25" hidden="1" customHeight="1">
      <c r="A182" s="1992" t="str">
        <f>ต2!A279</f>
        <v xml:space="preserve"> </v>
      </c>
      <c r="B182" s="1228" t="str">
        <f>ต2!B279</f>
        <v xml:space="preserve"> </v>
      </c>
      <c r="C182" s="1227" t="str">
        <f>ต2!D279</f>
        <v xml:space="preserve"> </v>
      </c>
      <c r="D182" s="1993"/>
      <c r="E182" s="1992"/>
      <c r="F182" s="1994" t="str">
        <f>IF(X!DJ42=0," ",X!DJ42)</f>
        <v xml:space="preserve"> </v>
      </c>
      <c r="G182" s="1993"/>
      <c r="H182" s="1993"/>
      <c r="I182" s="1992"/>
      <c r="J182" s="1227" t="str">
        <f>ต2!E279</f>
        <v xml:space="preserve"> </v>
      </c>
      <c r="K182" s="1993"/>
      <c r="L182" s="703"/>
      <c r="M182" s="1940"/>
      <c r="N182" s="187"/>
    </row>
    <row r="183" spans="1:14" ht="23.25" hidden="1" customHeight="1">
      <c r="A183" s="1992" t="str">
        <f>ต2!A280</f>
        <v xml:space="preserve"> </v>
      </c>
      <c r="B183" s="1228" t="str">
        <f>ต2!B280</f>
        <v xml:space="preserve"> </v>
      </c>
      <c r="C183" s="1227" t="str">
        <f>ต2!D280</f>
        <v xml:space="preserve"> </v>
      </c>
      <c r="D183" s="1993"/>
      <c r="E183" s="1992"/>
      <c r="F183" s="1994" t="str">
        <f>IF(X!DJ43=0," ",X!DJ43)</f>
        <v xml:space="preserve"> </v>
      </c>
      <c r="G183" s="1993"/>
      <c r="H183" s="1993"/>
      <c r="I183" s="1992"/>
      <c r="J183" s="1227" t="str">
        <f>ต2!E280</f>
        <v xml:space="preserve"> </v>
      </c>
      <c r="K183" s="1993"/>
      <c r="L183" s="703"/>
      <c r="M183" s="1940"/>
      <c r="N183" s="187"/>
    </row>
    <row r="184" spans="1:14" ht="23.25" hidden="1" customHeight="1">
      <c r="A184" s="1992" t="str">
        <f>ต2!A281</f>
        <v xml:space="preserve"> </v>
      </c>
      <c r="B184" s="1228" t="str">
        <f>ต2!B281</f>
        <v xml:space="preserve"> </v>
      </c>
      <c r="C184" s="1227" t="str">
        <f>ต2!D281</f>
        <v xml:space="preserve"> </v>
      </c>
      <c r="D184" s="1993"/>
      <c r="E184" s="1992"/>
      <c r="F184" s="1994" t="str">
        <f>IF(X!DJ44=0," ",X!DJ44)</f>
        <v xml:space="preserve"> </v>
      </c>
      <c r="G184" s="1993"/>
      <c r="H184" s="1993"/>
      <c r="I184" s="1992"/>
      <c r="J184" s="1227" t="str">
        <f>ต2!E281</f>
        <v xml:space="preserve"> </v>
      </c>
      <c r="K184" s="1993"/>
      <c r="L184" s="703"/>
      <c r="M184" s="1940"/>
      <c r="N184" s="187"/>
    </row>
    <row r="185" spans="1:14" ht="23.25" hidden="1" customHeight="1">
      <c r="A185" s="1992" t="str">
        <f>ต2!A282</f>
        <v xml:space="preserve"> </v>
      </c>
      <c r="B185" s="1228" t="str">
        <f>ต2!B282</f>
        <v xml:space="preserve"> </v>
      </c>
      <c r="C185" s="1227" t="str">
        <f>ต2!D282</f>
        <v xml:space="preserve"> </v>
      </c>
      <c r="D185" s="1993"/>
      <c r="E185" s="1992"/>
      <c r="F185" s="1994" t="str">
        <f>IF(X!DJ45=0," ",X!DJ45)</f>
        <v xml:space="preserve"> </v>
      </c>
      <c r="G185" s="1993"/>
      <c r="H185" s="1993"/>
      <c r="I185" s="1992"/>
      <c r="J185" s="1227" t="str">
        <f>ต2!E282</f>
        <v xml:space="preserve"> </v>
      </c>
      <c r="K185" s="1993"/>
      <c r="L185" s="703"/>
      <c r="M185" s="1940"/>
      <c r="N185" s="187"/>
    </row>
    <row r="186" spans="1:14" ht="23.25" hidden="1" customHeight="1">
      <c r="A186" s="1992" t="str">
        <f>ต2!A283</f>
        <v xml:space="preserve"> </v>
      </c>
      <c r="B186" s="1228" t="str">
        <f>ต2!B283</f>
        <v xml:space="preserve"> </v>
      </c>
      <c r="C186" s="1227" t="str">
        <f>ต2!D283</f>
        <v xml:space="preserve"> </v>
      </c>
      <c r="D186" s="1993"/>
      <c r="E186" s="1992"/>
      <c r="F186" s="1994" t="str">
        <f>IF(X!DJ46=0," ",X!DJ46)</f>
        <v xml:space="preserve"> </v>
      </c>
      <c r="G186" s="1993"/>
      <c r="H186" s="1993"/>
      <c r="I186" s="1992"/>
      <c r="J186" s="1227" t="str">
        <f>ต2!E283</f>
        <v xml:space="preserve"> </v>
      </c>
      <c r="K186" s="1993"/>
      <c r="L186" s="703"/>
      <c r="M186" s="1940"/>
      <c r="N186" s="187"/>
    </row>
    <row r="187" spans="1:14" ht="23.25" hidden="1" customHeight="1">
      <c r="A187" s="1992" t="str">
        <f>ต2!A284</f>
        <v xml:space="preserve"> </v>
      </c>
      <c r="B187" s="1228" t="str">
        <f>ต2!B284</f>
        <v xml:space="preserve"> </v>
      </c>
      <c r="C187" s="1227" t="str">
        <f>ต2!D284</f>
        <v xml:space="preserve"> </v>
      </c>
      <c r="D187" s="1993"/>
      <c r="E187" s="1992"/>
      <c r="F187" s="1994" t="str">
        <f>IF(X!DJ47=0," ",X!DJ47)</f>
        <v xml:space="preserve"> </v>
      </c>
      <c r="G187" s="1993"/>
      <c r="H187" s="1993"/>
      <c r="I187" s="1992"/>
      <c r="J187" s="1227" t="str">
        <f>ต2!E284</f>
        <v xml:space="preserve"> </v>
      </c>
      <c r="K187" s="1993"/>
      <c r="L187" s="703"/>
      <c r="M187" s="1940"/>
      <c r="N187" s="187"/>
    </row>
    <row r="188" spans="1:14" ht="23.25" hidden="1" customHeight="1">
      <c r="A188" s="1992" t="str">
        <f>ต2!A285</f>
        <v xml:space="preserve"> </v>
      </c>
      <c r="B188" s="1228" t="str">
        <f>ต2!B285</f>
        <v xml:space="preserve"> </v>
      </c>
      <c r="C188" s="1227" t="str">
        <f>ต2!D285</f>
        <v xml:space="preserve"> </v>
      </c>
      <c r="D188" s="1993"/>
      <c r="E188" s="1992"/>
      <c r="F188" s="1994" t="str">
        <f>IF(X!DJ48=0," ",X!DJ48)</f>
        <v xml:space="preserve"> </v>
      </c>
      <c r="G188" s="1993"/>
      <c r="H188" s="1993"/>
      <c r="I188" s="1992"/>
      <c r="J188" s="1227" t="str">
        <f>ต2!E285</f>
        <v xml:space="preserve"> </v>
      </c>
      <c r="K188" s="1993"/>
      <c r="L188" s="703"/>
      <c r="M188" s="1940"/>
      <c r="N188" s="187"/>
    </row>
    <row r="189" spans="1:14" ht="23.25" hidden="1" customHeight="1">
      <c r="A189" s="1992" t="str">
        <f>ต2!A286</f>
        <v xml:space="preserve"> </v>
      </c>
      <c r="B189" s="1228" t="str">
        <f>ต2!B286</f>
        <v xml:space="preserve"> </v>
      </c>
      <c r="C189" s="1227" t="str">
        <f>ต2!D286</f>
        <v xml:space="preserve"> </v>
      </c>
      <c r="D189" s="1993"/>
      <c r="E189" s="1992"/>
      <c r="F189" s="1994" t="str">
        <f>IF(X!DJ49=0," ",X!DJ49)</f>
        <v xml:space="preserve"> </v>
      </c>
      <c r="G189" s="1993"/>
      <c r="H189" s="1993"/>
      <c r="I189" s="1992"/>
      <c r="J189" s="1227" t="str">
        <f>ต2!E286</f>
        <v xml:space="preserve"> </v>
      </c>
      <c r="K189" s="1993"/>
      <c r="L189" s="703"/>
      <c r="M189" s="1940"/>
      <c r="N189" s="187"/>
    </row>
    <row r="190" spans="1:14" ht="23.25" hidden="1" customHeight="1">
      <c r="A190" s="1992" t="str">
        <f>ต2!A287</f>
        <v xml:space="preserve"> </v>
      </c>
      <c r="B190" s="1228" t="str">
        <f>ต2!B287</f>
        <v xml:space="preserve"> </v>
      </c>
      <c r="C190" s="1227" t="str">
        <f>ต2!D287</f>
        <v xml:space="preserve"> </v>
      </c>
      <c r="D190" s="1993"/>
      <c r="E190" s="1992"/>
      <c r="F190" s="1994" t="str">
        <f>IF(X!DJ50=0," ",X!DJ50)</f>
        <v xml:space="preserve"> </v>
      </c>
      <c r="G190" s="1993"/>
      <c r="H190" s="1993"/>
      <c r="I190" s="1992"/>
      <c r="J190" s="1227" t="str">
        <f>ต2!E287</f>
        <v xml:space="preserve"> </v>
      </c>
      <c r="K190" s="1993"/>
      <c r="L190" s="703"/>
      <c r="M190" s="1940"/>
      <c r="N190" s="187"/>
    </row>
    <row r="191" spans="1:14" ht="23.25" hidden="1" customHeight="1">
      <c r="A191" s="1992" t="str">
        <f>ต2!A288</f>
        <v xml:space="preserve"> </v>
      </c>
      <c r="B191" s="1228" t="str">
        <f>ต2!B288</f>
        <v xml:space="preserve"> </v>
      </c>
      <c r="C191" s="1227" t="str">
        <f>ต2!D288</f>
        <v xml:space="preserve"> </v>
      </c>
      <c r="D191" s="1993"/>
      <c r="E191" s="1992"/>
      <c r="F191" s="1994" t="str">
        <f>IF(X!DJ51=0," ",X!DJ51)</f>
        <v xml:space="preserve"> </v>
      </c>
      <c r="G191" s="1993"/>
      <c r="H191" s="1993"/>
      <c r="I191" s="1992"/>
      <c r="J191" s="1227" t="str">
        <f>ต2!E288</f>
        <v xml:space="preserve"> </v>
      </c>
      <c r="K191" s="1993"/>
      <c r="L191" s="703"/>
      <c r="M191" s="1940"/>
      <c r="N191" s="187"/>
    </row>
    <row r="192" spans="1:14" ht="23.25" hidden="1" customHeight="1">
      <c r="A192" s="1992" t="str">
        <f>ต2!A289</f>
        <v xml:space="preserve"> </v>
      </c>
      <c r="B192" s="1228" t="str">
        <f>ต2!B289</f>
        <v xml:space="preserve"> </v>
      </c>
      <c r="C192" s="1227" t="str">
        <f>ต2!D289</f>
        <v xml:space="preserve"> </v>
      </c>
      <c r="D192" s="1993"/>
      <c r="E192" s="1992"/>
      <c r="F192" s="1994" t="str">
        <f>IF(X!DJ52=0," ",X!DJ52)</f>
        <v xml:space="preserve"> </v>
      </c>
      <c r="G192" s="1993"/>
      <c r="H192" s="1993"/>
      <c r="I192" s="1992"/>
      <c r="J192" s="1227" t="str">
        <f>ต2!E289</f>
        <v xml:space="preserve"> </v>
      </c>
      <c r="K192" s="1993"/>
      <c r="L192" s="703"/>
      <c r="M192" s="1940"/>
      <c r="N192" s="187"/>
    </row>
    <row r="193" spans="1:14" ht="23.25" hidden="1" customHeight="1">
      <c r="A193" s="1992" t="str">
        <f>ต2!A290</f>
        <v xml:space="preserve"> </v>
      </c>
      <c r="B193" s="1228" t="str">
        <f>ต2!B290</f>
        <v xml:space="preserve"> </v>
      </c>
      <c r="C193" s="1227" t="str">
        <f>ต2!D290</f>
        <v xml:space="preserve"> </v>
      </c>
      <c r="D193" s="1993"/>
      <c r="E193" s="1992"/>
      <c r="F193" s="1994" t="str">
        <f>IF(X!DJ53=0," ",X!DJ53)</f>
        <v xml:space="preserve"> </v>
      </c>
      <c r="G193" s="1993"/>
      <c r="H193" s="1993"/>
      <c r="I193" s="1992"/>
      <c r="J193" s="1227" t="str">
        <f>ต2!E290</f>
        <v xml:space="preserve"> </v>
      </c>
      <c r="K193" s="1993"/>
      <c r="L193" s="703"/>
      <c r="M193" s="1940"/>
      <c r="N193" s="187"/>
    </row>
    <row r="194" spans="1:14" ht="23.25" hidden="1" customHeight="1">
      <c r="A194" s="1992" t="str">
        <f>ต2!A291</f>
        <v xml:space="preserve"> </v>
      </c>
      <c r="B194" s="1228" t="str">
        <f>ต2!B291</f>
        <v xml:space="preserve"> </v>
      </c>
      <c r="C194" s="1227" t="str">
        <f>ต2!D291</f>
        <v xml:space="preserve"> </v>
      </c>
      <c r="D194" s="1993"/>
      <c r="E194" s="1992"/>
      <c r="F194" s="1994" t="str">
        <f>IF(X!DJ54=0," ",X!DJ54)</f>
        <v xml:space="preserve"> </v>
      </c>
      <c r="G194" s="1993"/>
      <c r="H194" s="1993"/>
      <c r="I194" s="1992"/>
      <c r="J194" s="1227" t="str">
        <f>ต2!E291</f>
        <v xml:space="preserve"> </v>
      </c>
      <c r="K194" s="1993"/>
      <c r="L194" s="703"/>
      <c r="M194" s="1940"/>
      <c r="N194" s="187"/>
    </row>
    <row r="195" spans="1:14" ht="23.25" hidden="1" customHeight="1">
      <c r="A195" s="1992" t="str">
        <f>ต2!A292</f>
        <v xml:space="preserve"> </v>
      </c>
      <c r="B195" s="1228" t="str">
        <f>ต2!B292</f>
        <v xml:space="preserve"> </v>
      </c>
      <c r="C195" s="1227" t="str">
        <f>ต2!D292</f>
        <v xml:space="preserve"> </v>
      </c>
      <c r="D195" s="1993"/>
      <c r="E195" s="1992"/>
      <c r="F195" s="1994" t="str">
        <f>IF(X!DJ55=0," ",X!DJ55)</f>
        <v xml:space="preserve"> </v>
      </c>
      <c r="G195" s="1993"/>
      <c r="H195" s="1993"/>
      <c r="I195" s="1992"/>
      <c r="J195" s="1227" t="str">
        <f>ต2!E292</f>
        <v xml:space="preserve"> </v>
      </c>
      <c r="K195" s="1993"/>
      <c r="L195" s="703"/>
      <c r="M195" s="1940"/>
      <c r="N195" s="187"/>
    </row>
    <row r="196" spans="1:14" ht="23.25" hidden="1" customHeight="1">
      <c r="A196" s="1992" t="str">
        <f>ต2!A293</f>
        <v xml:space="preserve"> </v>
      </c>
      <c r="B196" s="1228" t="str">
        <f>ต2!B293</f>
        <v xml:space="preserve"> </v>
      </c>
      <c r="C196" s="1227" t="str">
        <f>ต2!D293</f>
        <v xml:space="preserve"> </v>
      </c>
      <c r="D196" s="1993"/>
      <c r="E196" s="1992"/>
      <c r="F196" s="1994" t="str">
        <f>IF(X!DJ56=0," ",X!DJ56)</f>
        <v xml:space="preserve"> </v>
      </c>
      <c r="G196" s="1993"/>
      <c r="H196" s="1993"/>
      <c r="I196" s="1992"/>
      <c r="J196" s="1227" t="str">
        <f>ต2!E293</f>
        <v xml:space="preserve"> </v>
      </c>
      <c r="K196" s="1993"/>
      <c r="L196" s="703"/>
      <c r="M196" s="1940"/>
      <c r="N196" s="187"/>
    </row>
    <row r="197" spans="1:14" ht="23.25" hidden="1" customHeight="1">
      <c r="A197" s="1992" t="str">
        <f>ต2!A294</f>
        <v xml:space="preserve"> </v>
      </c>
      <c r="B197" s="1228" t="str">
        <f>ต2!B294</f>
        <v xml:space="preserve"> </v>
      </c>
      <c r="C197" s="1227" t="str">
        <f>ต2!D294</f>
        <v xml:space="preserve"> </v>
      </c>
      <c r="D197" s="1993"/>
      <c r="E197" s="1992"/>
      <c r="F197" s="1994" t="str">
        <f>IF(X!DJ57=0," ",X!DJ57)</f>
        <v xml:space="preserve"> </v>
      </c>
      <c r="G197" s="1993"/>
      <c r="H197" s="1993"/>
      <c r="I197" s="1992"/>
      <c r="J197" s="1227" t="str">
        <f>ต2!E294</f>
        <v xml:space="preserve"> </v>
      </c>
      <c r="K197" s="1993"/>
      <c r="L197" s="703"/>
      <c r="M197" s="1940"/>
      <c r="N197" s="187"/>
    </row>
    <row r="198" spans="1:14" ht="23.25" hidden="1" customHeight="1">
      <c r="A198" s="1992" t="str">
        <f>ต2!A295</f>
        <v xml:space="preserve"> </v>
      </c>
      <c r="B198" s="1228" t="str">
        <f>ต2!B295</f>
        <v xml:space="preserve"> </v>
      </c>
      <c r="C198" s="1227" t="str">
        <f>ต2!D295</f>
        <v xml:space="preserve"> </v>
      </c>
      <c r="D198" s="1993"/>
      <c r="E198" s="1992"/>
      <c r="F198" s="1994" t="str">
        <f>IF(X!DJ58=0," ",X!DJ58)</f>
        <v xml:space="preserve"> </v>
      </c>
      <c r="G198" s="1993"/>
      <c r="H198" s="1993"/>
      <c r="I198" s="1992"/>
      <c r="J198" s="1227" t="str">
        <f>ต2!E295</f>
        <v xml:space="preserve"> </v>
      </c>
      <c r="K198" s="1993"/>
      <c r="L198" s="703"/>
      <c r="M198" s="1940"/>
      <c r="N198" s="187"/>
    </row>
    <row r="199" spans="1:14" ht="23.25" hidden="1" customHeight="1">
      <c r="A199" s="1992" t="str">
        <f>ต2!A296</f>
        <v xml:space="preserve"> </v>
      </c>
      <c r="B199" s="1228" t="str">
        <f>ต2!B296</f>
        <v xml:space="preserve"> </v>
      </c>
      <c r="C199" s="1227" t="str">
        <f>ต2!D296</f>
        <v xml:space="preserve"> </v>
      </c>
      <c r="D199" s="1993"/>
      <c r="E199" s="1992"/>
      <c r="F199" s="1994" t="str">
        <f>IF(X!DJ59=0," ",X!DJ59)</f>
        <v xml:space="preserve"> </v>
      </c>
      <c r="G199" s="1993"/>
      <c r="H199" s="1993"/>
      <c r="I199" s="1992"/>
      <c r="J199" s="1227" t="str">
        <f>ต2!E296</f>
        <v xml:space="preserve"> </v>
      </c>
      <c r="K199" s="1993"/>
      <c r="L199" s="703"/>
      <c r="M199" s="1940"/>
      <c r="N199" s="187"/>
    </row>
    <row r="200" spans="1:14" ht="23.25" hidden="1" customHeight="1">
      <c r="A200" s="1993"/>
      <c r="B200" s="1993"/>
      <c r="C200" s="1993"/>
      <c r="D200" s="1993"/>
      <c r="E200" s="1993"/>
      <c r="F200" s="1993"/>
      <c r="H200" s="1993"/>
      <c r="I200" s="1993"/>
      <c r="J200" s="1993"/>
      <c r="K200" s="1993"/>
      <c r="L200" s="703"/>
      <c r="M200" s="1940"/>
      <c r="N200" s="187"/>
    </row>
    <row r="201" spans="1:14" ht="23.25" hidden="1" customHeight="1">
      <c r="A201" s="1986" t="str">
        <f>"- "&amp;M201&amp;" -"</f>
        <v>- 33 -</v>
      </c>
      <c r="B201" s="1979"/>
      <c r="C201" s="1979"/>
      <c r="D201" s="1979"/>
      <c r="E201" s="1979"/>
      <c r="F201" s="1979"/>
      <c r="G201" s="1979"/>
      <c r="H201" s="1979"/>
      <c r="I201" s="1979"/>
      <c r="J201" s="1979"/>
      <c r="K201" s="1986"/>
      <c r="L201" s="703">
        <v>1</v>
      </c>
      <c r="M201" s="1939">
        <f>IF(L201&gt;0,SUM(L$1:L201),0)</f>
        <v>33</v>
      </c>
      <c r="N201" s="187"/>
    </row>
    <row r="202" spans="1:14" ht="23.25" hidden="1" customHeight="1">
      <c r="A202" s="1993"/>
      <c r="K202" s="1993"/>
      <c r="L202" s="703"/>
      <c r="M202" s="1940"/>
      <c r="N202" s="187"/>
    </row>
    <row r="203" spans="1:14" ht="23.25" hidden="1" customHeight="1">
      <c r="A203" s="1993"/>
      <c r="B203" s="1977" t="s">
        <v>2123</v>
      </c>
      <c r="K203" s="1993"/>
      <c r="L203" s="703"/>
      <c r="M203" s="1940"/>
      <c r="N203" s="187"/>
    </row>
    <row r="204" spans="1:14" ht="23.25" hidden="1" customHeight="1">
      <c r="A204" s="1992" t="str">
        <f>ต2!A301</f>
        <v xml:space="preserve">กลยุทธ์ ที่ </v>
      </c>
      <c r="B204" s="1215"/>
      <c r="L204" s="703"/>
      <c r="M204" s="1940"/>
      <c r="N204" s="187"/>
    </row>
    <row r="205" spans="1:14" ht="23.25" hidden="1" customHeight="1">
      <c r="A205" s="1215"/>
      <c r="B205" s="1233"/>
      <c r="L205" s="703"/>
      <c r="M205" s="1940"/>
      <c r="N205" s="187"/>
    </row>
    <row r="206" spans="1:14" ht="23.25" hidden="1" customHeight="1">
      <c r="A206" s="1980"/>
      <c r="B206" s="1981"/>
      <c r="C206" s="1982" t="s">
        <v>1244</v>
      </c>
      <c r="D206" s="1220"/>
      <c r="E206" s="1220"/>
      <c r="F206" s="1982" t="s">
        <v>1247</v>
      </c>
      <c r="G206" s="1220"/>
      <c r="H206" s="1220"/>
      <c r="I206" s="1222"/>
      <c r="J206" s="1220" t="s">
        <v>1250</v>
      </c>
      <c r="K206" s="1220"/>
      <c r="L206" s="703"/>
      <c r="M206" s="1940"/>
      <c r="N206" s="187"/>
    </row>
    <row r="207" spans="1:14" ht="23.25" hidden="1" customHeight="1">
      <c r="A207" s="1983" t="s">
        <v>1251</v>
      </c>
      <c r="B207" s="1984" t="s">
        <v>299</v>
      </c>
      <c r="C207" s="1984" t="s">
        <v>300</v>
      </c>
      <c r="D207" s="1986"/>
      <c r="E207" s="1986"/>
      <c r="F207" s="1984" t="s">
        <v>2235</v>
      </c>
      <c r="G207" s="1986"/>
      <c r="H207" s="1986"/>
      <c r="I207" s="1985"/>
      <c r="J207" s="1986" t="s">
        <v>1887</v>
      </c>
      <c r="K207" s="1986"/>
      <c r="L207" s="703"/>
      <c r="M207" s="1940"/>
      <c r="N207" s="187"/>
    </row>
    <row r="208" spans="1:14" ht="23.25" hidden="1" customHeight="1">
      <c r="A208" s="1987"/>
      <c r="B208" s="1988"/>
      <c r="C208" s="1989" t="s">
        <v>891</v>
      </c>
      <c r="D208" s="1370"/>
      <c r="E208" s="1370"/>
      <c r="F208" s="1989" t="s">
        <v>891</v>
      </c>
      <c r="G208" s="1370"/>
      <c r="H208" s="1370"/>
      <c r="I208" s="1990"/>
      <c r="J208" s="1370" t="s">
        <v>301</v>
      </c>
      <c r="K208" s="1370"/>
      <c r="L208" s="703"/>
      <c r="M208" s="1940"/>
      <c r="N208" s="187"/>
    </row>
    <row r="209" spans="1:14" ht="23.25" hidden="1" customHeight="1">
      <c r="A209" s="1992" t="str">
        <f>ต2!A306</f>
        <v xml:space="preserve"> </v>
      </c>
      <c r="B209" s="1228" t="str">
        <f>ต2!B306</f>
        <v xml:space="preserve"> </v>
      </c>
      <c r="C209" s="1224" t="str">
        <f>ต2!D306</f>
        <v xml:space="preserve"> </v>
      </c>
      <c r="D209" s="1993"/>
      <c r="E209" s="1992"/>
      <c r="F209" s="1994" t="str">
        <f>IF(X!DW36=0," ",X!DW36)</f>
        <v xml:space="preserve"> </v>
      </c>
      <c r="G209" s="1993"/>
      <c r="H209" s="1993"/>
      <c r="I209" s="1992"/>
      <c r="J209" s="1227" t="str">
        <f>ต2!E306</f>
        <v xml:space="preserve"> </v>
      </c>
      <c r="K209" s="1993"/>
      <c r="L209" s="703"/>
      <c r="M209" s="1940"/>
      <c r="N209" s="187"/>
    </row>
    <row r="210" spans="1:14" ht="23.25" hidden="1" customHeight="1">
      <c r="A210" s="1992" t="str">
        <f>ต2!A307</f>
        <v xml:space="preserve"> </v>
      </c>
      <c r="B210" s="1228" t="str">
        <f>ต2!B307</f>
        <v xml:space="preserve"> </v>
      </c>
      <c r="C210" s="1227" t="str">
        <f>ต2!D307</f>
        <v xml:space="preserve"> </v>
      </c>
      <c r="D210" s="1993"/>
      <c r="E210" s="1992"/>
      <c r="F210" s="1994" t="str">
        <f>IF(X!DW37=0," ",X!DW37)</f>
        <v xml:space="preserve"> </v>
      </c>
      <c r="G210" s="1993"/>
      <c r="H210" s="1993"/>
      <c r="I210" s="1992"/>
      <c r="J210" s="1227" t="str">
        <f>ต2!E307</f>
        <v xml:space="preserve"> </v>
      </c>
      <c r="K210" s="1993"/>
      <c r="L210" s="703"/>
      <c r="M210" s="1940"/>
      <c r="N210" s="187"/>
    </row>
    <row r="211" spans="1:14" ht="23.25" hidden="1" customHeight="1">
      <c r="A211" s="1992" t="str">
        <f>ต2!A308</f>
        <v xml:space="preserve"> </v>
      </c>
      <c r="B211" s="1228" t="str">
        <f>ต2!B308</f>
        <v xml:space="preserve"> </v>
      </c>
      <c r="C211" s="1227" t="str">
        <f>ต2!D308</f>
        <v xml:space="preserve"> </v>
      </c>
      <c r="D211" s="1993"/>
      <c r="E211" s="1992"/>
      <c r="F211" s="1994" t="str">
        <f>IF(X!DW38=0," ",X!DW38)</f>
        <v xml:space="preserve"> </v>
      </c>
      <c r="G211" s="1993"/>
      <c r="H211" s="1993"/>
      <c r="I211" s="1992"/>
      <c r="J211" s="1227" t="str">
        <f>ต2!E308</f>
        <v xml:space="preserve"> </v>
      </c>
      <c r="K211" s="1993"/>
      <c r="L211" s="703"/>
      <c r="M211" s="1940"/>
      <c r="N211" s="187"/>
    </row>
    <row r="212" spans="1:14" ht="23.25" hidden="1" customHeight="1">
      <c r="A212" s="1992" t="str">
        <f>ต2!A309</f>
        <v xml:space="preserve"> </v>
      </c>
      <c r="B212" s="1228" t="str">
        <f>ต2!B309</f>
        <v xml:space="preserve"> </v>
      </c>
      <c r="C212" s="1227" t="str">
        <f>ต2!D309</f>
        <v xml:space="preserve"> </v>
      </c>
      <c r="D212" s="1993"/>
      <c r="E212" s="1992"/>
      <c r="F212" s="1994" t="str">
        <f>IF(X!DW39=0," ",X!DW39)</f>
        <v xml:space="preserve"> </v>
      </c>
      <c r="G212" s="1993"/>
      <c r="H212" s="1993"/>
      <c r="I212" s="1992"/>
      <c r="J212" s="1227" t="str">
        <f>ต2!E309</f>
        <v xml:space="preserve"> </v>
      </c>
      <c r="K212" s="1993"/>
      <c r="L212" s="703"/>
      <c r="M212" s="1940"/>
      <c r="N212" s="187"/>
    </row>
    <row r="213" spans="1:14" ht="23.25" hidden="1" customHeight="1">
      <c r="A213" s="1992" t="str">
        <f>ต2!A310</f>
        <v xml:space="preserve"> </v>
      </c>
      <c r="B213" s="1228" t="str">
        <f>ต2!B310</f>
        <v xml:space="preserve"> </v>
      </c>
      <c r="C213" s="1227" t="str">
        <f>ต2!D310</f>
        <v xml:space="preserve"> </v>
      </c>
      <c r="D213" s="1993"/>
      <c r="E213" s="1992"/>
      <c r="F213" s="1994" t="str">
        <f>IF(X!DW40=0," ",X!DW40)</f>
        <v xml:space="preserve"> </v>
      </c>
      <c r="G213" s="1993"/>
      <c r="H213" s="1993"/>
      <c r="I213" s="1992"/>
      <c r="J213" s="1227" t="str">
        <f>ต2!E310</f>
        <v xml:space="preserve"> </v>
      </c>
      <c r="K213" s="1993"/>
      <c r="L213" s="703"/>
      <c r="M213" s="1940"/>
      <c r="N213" s="187"/>
    </row>
    <row r="214" spans="1:14" ht="23.25" hidden="1" customHeight="1">
      <c r="A214" s="1992" t="str">
        <f>ต2!A311</f>
        <v xml:space="preserve"> </v>
      </c>
      <c r="B214" s="1228" t="str">
        <f>ต2!B311</f>
        <v xml:space="preserve"> </v>
      </c>
      <c r="C214" s="1227" t="str">
        <f>ต2!D311</f>
        <v xml:space="preserve"> </v>
      </c>
      <c r="D214" s="1993"/>
      <c r="E214" s="1992"/>
      <c r="F214" s="1994" t="str">
        <f>IF(X!DW41=0," ",X!DW41)</f>
        <v xml:space="preserve"> </v>
      </c>
      <c r="G214" s="1993"/>
      <c r="H214" s="1993"/>
      <c r="I214" s="1992"/>
      <c r="J214" s="1227" t="str">
        <f>ต2!E311</f>
        <v xml:space="preserve"> </v>
      </c>
      <c r="K214" s="1993"/>
      <c r="L214" s="703"/>
      <c r="M214" s="1940"/>
      <c r="N214" s="187"/>
    </row>
    <row r="215" spans="1:14" ht="23.25" hidden="1" customHeight="1">
      <c r="A215" s="1992" t="str">
        <f>ต2!A312</f>
        <v xml:space="preserve"> </v>
      </c>
      <c r="B215" s="1228" t="str">
        <f>ต2!B312</f>
        <v xml:space="preserve"> </v>
      </c>
      <c r="C215" s="1227" t="str">
        <f>ต2!D312</f>
        <v xml:space="preserve"> </v>
      </c>
      <c r="D215" s="1993"/>
      <c r="E215" s="1992"/>
      <c r="F215" s="1994" t="str">
        <f>IF(X!DW42=0," ",X!DW42)</f>
        <v xml:space="preserve"> </v>
      </c>
      <c r="G215" s="1993"/>
      <c r="H215" s="1993"/>
      <c r="I215" s="1992"/>
      <c r="J215" s="1227" t="str">
        <f>ต2!E312</f>
        <v xml:space="preserve"> </v>
      </c>
      <c r="K215" s="1993"/>
      <c r="L215" s="703"/>
      <c r="M215" s="1940"/>
      <c r="N215" s="187"/>
    </row>
    <row r="216" spans="1:14" ht="23.25" hidden="1" customHeight="1">
      <c r="A216" s="1992" t="str">
        <f>ต2!A313</f>
        <v xml:space="preserve"> </v>
      </c>
      <c r="B216" s="1228" t="str">
        <f>ต2!B313</f>
        <v xml:space="preserve"> </v>
      </c>
      <c r="C216" s="1227" t="str">
        <f>ต2!D313</f>
        <v xml:space="preserve"> </v>
      </c>
      <c r="D216" s="1993"/>
      <c r="E216" s="1992"/>
      <c r="F216" s="1994" t="str">
        <f>IF(X!DW43=0," ",X!DW43)</f>
        <v xml:space="preserve"> </v>
      </c>
      <c r="G216" s="1993"/>
      <c r="H216" s="1993"/>
      <c r="I216" s="1992"/>
      <c r="J216" s="1227" t="str">
        <f>ต2!E313</f>
        <v xml:space="preserve"> </v>
      </c>
      <c r="K216" s="1993"/>
      <c r="L216" s="703"/>
      <c r="M216" s="1940"/>
      <c r="N216" s="187"/>
    </row>
    <row r="217" spans="1:14" ht="23.25" hidden="1" customHeight="1">
      <c r="A217" s="1992" t="str">
        <f>ต2!A314</f>
        <v xml:space="preserve"> </v>
      </c>
      <c r="B217" s="1228" t="str">
        <f>ต2!B314</f>
        <v xml:space="preserve"> </v>
      </c>
      <c r="C217" s="1227" t="str">
        <f>ต2!D314</f>
        <v xml:space="preserve"> </v>
      </c>
      <c r="D217" s="1993"/>
      <c r="E217" s="1992"/>
      <c r="F217" s="1994" t="str">
        <f>IF(X!DW44=0," ",X!DW44)</f>
        <v xml:space="preserve"> </v>
      </c>
      <c r="G217" s="1993"/>
      <c r="H217" s="1993"/>
      <c r="I217" s="1992"/>
      <c r="J217" s="1227" t="str">
        <f>ต2!E314</f>
        <v xml:space="preserve"> </v>
      </c>
      <c r="K217" s="1993"/>
      <c r="L217" s="703"/>
      <c r="M217" s="1940"/>
      <c r="N217" s="187"/>
    </row>
    <row r="218" spans="1:14" ht="23.25" hidden="1" customHeight="1">
      <c r="A218" s="1992" t="str">
        <f>ต2!A315</f>
        <v xml:space="preserve"> </v>
      </c>
      <c r="B218" s="1228" t="str">
        <f>ต2!B315</f>
        <v xml:space="preserve"> </v>
      </c>
      <c r="C218" s="1227" t="str">
        <f>ต2!D315</f>
        <v xml:space="preserve"> </v>
      </c>
      <c r="D218" s="1993"/>
      <c r="E218" s="1992"/>
      <c r="F218" s="1994" t="str">
        <f>IF(X!DW45=0," ",X!DW45)</f>
        <v xml:space="preserve"> </v>
      </c>
      <c r="G218" s="1993"/>
      <c r="H218" s="1993"/>
      <c r="I218" s="1992"/>
      <c r="J218" s="1227" t="str">
        <f>ต2!E315</f>
        <v xml:space="preserve"> </v>
      </c>
      <c r="K218" s="1993"/>
      <c r="L218" s="703"/>
      <c r="M218" s="1940"/>
      <c r="N218" s="187"/>
    </row>
    <row r="219" spans="1:14" ht="23.25" hidden="1" customHeight="1">
      <c r="A219" s="1992" t="str">
        <f>ต2!A316</f>
        <v xml:space="preserve"> </v>
      </c>
      <c r="B219" s="1228" t="str">
        <f>ต2!B316</f>
        <v xml:space="preserve"> </v>
      </c>
      <c r="C219" s="1227" t="str">
        <f>ต2!D316</f>
        <v xml:space="preserve"> </v>
      </c>
      <c r="D219" s="1993"/>
      <c r="E219" s="1992"/>
      <c r="F219" s="1994" t="str">
        <f>IF(X!DW46=0," ",X!DW46)</f>
        <v xml:space="preserve"> </v>
      </c>
      <c r="G219" s="1993"/>
      <c r="H219" s="1993"/>
      <c r="I219" s="1992"/>
      <c r="J219" s="1227" t="str">
        <f>ต2!E316</f>
        <v xml:space="preserve"> </v>
      </c>
      <c r="K219" s="1993"/>
      <c r="L219" s="703"/>
      <c r="M219" s="1940"/>
      <c r="N219" s="187"/>
    </row>
    <row r="220" spans="1:14" ht="23.25" hidden="1" customHeight="1">
      <c r="A220" s="1992" t="str">
        <f>ต2!A317</f>
        <v xml:space="preserve"> </v>
      </c>
      <c r="B220" s="1228" t="str">
        <f>ต2!B317</f>
        <v xml:space="preserve"> </v>
      </c>
      <c r="C220" s="1227" t="str">
        <f>ต2!D317</f>
        <v xml:space="preserve"> </v>
      </c>
      <c r="D220" s="1993"/>
      <c r="E220" s="1992"/>
      <c r="F220" s="1994" t="str">
        <f>IF(X!DW47=0," ",X!DW47)</f>
        <v xml:space="preserve"> </v>
      </c>
      <c r="G220" s="1993"/>
      <c r="H220" s="1993"/>
      <c r="I220" s="1992"/>
      <c r="J220" s="1227" t="str">
        <f>ต2!E317</f>
        <v xml:space="preserve"> </v>
      </c>
      <c r="K220" s="1993"/>
      <c r="L220" s="703"/>
      <c r="M220" s="1940"/>
      <c r="N220" s="187"/>
    </row>
    <row r="221" spans="1:14" ht="23.25" hidden="1" customHeight="1">
      <c r="A221" s="1992" t="str">
        <f>ต2!A318</f>
        <v xml:space="preserve"> </v>
      </c>
      <c r="B221" s="1228" t="str">
        <f>ต2!B318</f>
        <v xml:space="preserve"> </v>
      </c>
      <c r="C221" s="1227" t="str">
        <f>ต2!D318</f>
        <v xml:space="preserve"> </v>
      </c>
      <c r="D221" s="1993"/>
      <c r="E221" s="1992"/>
      <c r="F221" s="1994" t="str">
        <f>IF(X!DW48=0," ",X!DW48)</f>
        <v xml:space="preserve"> </v>
      </c>
      <c r="G221" s="1993"/>
      <c r="H221" s="1993"/>
      <c r="I221" s="1992"/>
      <c r="J221" s="1227" t="str">
        <f>ต2!E318</f>
        <v xml:space="preserve"> </v>
      </c>
      <c r="K221" s="1993"/>
      <c r="L221" s="703"/>
      <c r="M221" s="1940"/>
      <c r="N221" s="187"/>
    </row>
    <row r="222" spans="1:14" ht="23.25" hidden="1" customHeight="1">
      <c r="A222" s="1992" t="str">
        <f>ต2!A319</f>
        <v xml:space="preserve"> </v>
      </c>
      <c r="B222" s="1228" t="str">
        <f>ต2!B319</f>
        <v xml:space="preserve"> </v>
      </c>
      <c r="C222" s="1227" t="str">
        <f>ต2!D319</f>
        <v xml:space="preserve"> </v>
      </c>
      <c r="D222" s="1993"/>
      <c r="E222" s="1992"/>
      <c r="F222" s="1994" t="str">
        <f>IF(X!DW49=0," ",X!DW49)</f>
        <v xml:space="preserve"> </v>
      </c>
      <c r="G222" s="1993"/>
      <c r="H222" s="1993"/>
      <c r="I222" s="1992"/>
      <c r="J222" s="1227" t="str">
        <f>ต2!E319</f>
        <v xml:space="preserve"> </v>
      </c>
      <c r="K222" s="1993"/>
      <c r="L222" s="703"/>
      <c r="M222" s="1940"/>
      <c r="N222" s="187"/>
    </row>
    <row r="223" spans="1:14" ht="23.25" hidden="1" customHeight="1">
      <c r="A223" s="1992" t="str">
        <f>ต2!A320</f>
        <v xml:space="preserve"> </v>
      </c>
      <c r="B223" s="1228" t="str">
        <f>ต2!B320</f>
        <v xml:space="preserve"> </v>
      </c>
      <c r="C223" s="1227" t="str">
        <f>ต2!D320</f>
        <v xml:space="preserve"> </v>
      </c>
      <c r="D223" s="1993"/>
      <c r="E223" s="1992"/>
      <c r="F223" s="1994" t="str">
        <f>IF(X!DW50=0," ",X!DW50)</f>
        <v xml:space="preserve"> </v>
      </c>
      <c r="G223" s="1993"/>
      <c r="H223" s="1993"/>
      <c r="I223" s="1992"/>
      <c r="J223" s="1227" t="str">
        <f>ต2!E320</f>
        <v xml:space="preserve"> </v>
      </c>
      <c r="K223" s="1993"/>
      <c r="L223" s="703"/>
      <c r="M223" s="1940"/>
      <c r="N223" s="187"/>
    </row>
    <row r="224" spans="1:14" ht="23.25" hidden="1" customHeight="1">
      <c r="A224" s="1992" t="str">
        <f>ต2!A321</f>
        <v xml:space="preserve"> </v>
      </c>
      <c r="B224" s="1228" t="str">
        <f>ต2!B321</f>
        <v xml:space="preserve"> </v>
      </c>
      <c r="C224" s="1227" t="str">
        <f>ต2!D321</f>
        <v xml:space="preserve"> </v>
      </c>
      <c r="D224" s="1993"/>
      <c r="E224" s="1992"/>
      <c r="F224" s="1994" t="str">
        <f>IF(X!DW51=0," ",X!DW51)</f>
        <v xml:space="preserve"> </v>
      </c>
      <c r="G224" s="1993"/>
      <c r="H224" s="1993"/>
      <c r="I224" s="1992"/>
      <c r="J224" s="1227" t="str">
        <f>ต2!E321</f>
        <v xml:space="preserve"> </v>
      </c>
      <c r="K224" s="1993"/>
      <c r="L224" s="703"/>
      <c r="M224" s="1940"/>
      <c r="N224" s="187"/>
    </row>
    <row r="225" spans="1:26" ht="23.25" hidden="1" customHeight="1">
      <c r="A225" s="1992" t="str">
        <f>ต2!A322</f>
        <v xml:space="preserve"> </v>
      </c>
      <c r="B225" s="1228" t="str">
        <f>ต2!B322</f>
        <v xml:space="preserve"> </v>
      </c>
      <c r="C225" s="1227" t="str">
        <f>ต2!D322</f>
        <v xml:space="preserve"> </v>
      </c>
      <c r="D225" s="1993"/>
      <c r="E225" s="1992"/>
      <c r="F225" s="1994" t="str">
        <f>IF(X!DW52=0," ",X!DW52)</f>
        <v xml:space="preserve"> </v>
      </c>
      <c r="G225" s="1993"/>
      <c r="H225" s="1993"/>
      <c r="I225" s="1992"/>
      <c r="J225" s="1227" t="str">
        <f>ต2!E322</f>
        <v xml:space="preserve"> </v>
      </c>
      <c r="K225" s="1993"/>
      <c r="L225" s="703"/>
      <c r="M225" s="1940"/>
      <c r="N225" s="187"/>
    </row>
    <row r="226" spans="1:26" ht="23.25" hidden="1" customHeight="1">
      <c r="A226" s="1992" t="str">
        <f>ต2!A323</f>
        <v xml:space="preserve"> </v>
      </c>
      <c r="B226" s="1228" t="str">
        <f>ต2!B323</f>
        <v xml:space="preserve"> </v>
      </c>
      <c r="C226" s="1227" t="str">
        <f>ต2!D323</f>
        <v xml:space="preserve"> </v>
      </c>
      <c r="D226" s="1993"/>
      <c r="E226" s="1992"/>
      <c r="F226" s="1994" t="str">
        <f>IF(X!DW53=0," ",X!DW53)</f>
        <v xml:space="preserve"> </v>
      </c>
      <c r="G226" s="1993"/>
      <c r="H226" s="1993"/>
      <c r="I226" s="1992"/>
      <c r="J226" s="1227" t="str">
        <f>ต2!E323</f>
        <v xml:space="preserve"> </v>
      </c>
      <c r="K226" s="1993"/>
      <c r="L226" s="703"/>
      <c r="M226" s="1940"/>
      <c r="N226" s="187"/>
    </row>
    <row r="227" spans="1:26" ht="23.25" hidden="1" customHeight="1">
      <c r="A227" s="1992" t="str">
        <f>ต2!A324</f>
        <v xml:space="preserve"> </v>
      </c>
      <c r="B227" s="1228" t="str">
        <f>ต2!B324</f>
        <v xml:space="preserve"> </v>
      </c>
      <c r="C227" s="1227" t="str">
        <f>ต2!D324</f>
        <v xml:space="preserve"> </v>
      </c>
      <c r="D227" s="1993"/>
      <c r="E227" s="1992"/>
      <c r="F227" s="1994" t="str">
        <f>IF(X!DW54=0," ",X!DW54)</f>
        <v xml:space="preserve"> </v>
      </c>
      <c r="G227" s="1993"/>
      <c r="H227" s="1993"/>
      <c r="I227" s="1992"/>
      <c r="J227" s="1227" t="str">
        <f>ต2!E324</f>
        <v xml:space="preserve"> </v>
      </c>
      <c r="K227" s="1993"/>
      <c r="L227" s="703"/>
      <c r="M227" s="1940"/>
      <c r="N227" s="187"/>
    </row>
    <row r="228" spans="1:26" ht="23.25" hidden="1" customHeight="1">
      <c r="A228" s="1992" t="str">
        <f>ต2!A325</f>
        <v xml:space="preserve"> </v>
      </c>
      <c r="B228" s="1228" t="str">
        <f>ต2!B325</f>
        <v xml:space="preserve"> </v>
      </c>
      <c r="C228" s="1227" t="str">
        <f>ต2!D325</f>
        <v xml:space="preserve"> </v>
      </c>
      <c r="D228" s="1993"/>
      <c r="E228" s="1992"/>
      <c r="F228" s="1994" t="str">
        <f>IF(X!DW55=0," ",X!DW55)</f>
        <v xml:space="preserve"> </v>
      </c>
      <c r="G228" s="1993"/>
      <c r="H228" s="1993"/>
      <c r="I228" s="1992"/>
      <c r="J228" s="1227" t="str">
        <f>ต2!E325</f>
        <v xml:space="preserve"> </v>
      </c>
      <c r="K228" s="1993"/>
      <c r="L228" s="703"/>
      <c r="M228" s="1940"/>
      <c r="N228" s="187"/>
    </row>
    <row r="229" spans="1:26" ht="23.25" hidden="1" customHeight="1">
      <c r="A229" s="1992" t="str">
        <f>ต2!A326</f>
        <v xml:space="preserve"> </v>
      </c>
      <c r="B229" s="1228" t="str">
        <f>ต2!B326</f>
        <v xml:space="preserve"> </v>
      </c>
      <c r="C229" s="1227" t="str">
        <f>ต2!D326</f>
        <v xml:space="preserve"> </v>
      </c>
      <c r="D229" s="1993"/>
      <c r="E229" s="1992"/>
      <c r="F229" s="1994" t="str">
        <f>IF(X!DW56=0," ",X!DW56)</f>
        <v xml:space="preserve"> </v>
      </c>
      <c r="G229" s="1993"/>
      <c r="H229" s="1993"/>
      <c r="I229" s="1992"/>
      <c r="J229" s="1227" t="str">
        <f>ต2!E326</f>
        <v xml:space="preserve"> </v>
      </c>
      <c r="K229" s="1993"/>
      <c r="L229" s="703"/>
      <c r="M229" s="1940"/>
      <c r="N229" s="187"/>
    </row>
    <row r="230" spans="1:26" ht="23.25" hidden="1" customHeight="1">
      <c r="A230" s="1992" t="str">
        <f>ต2!A327</f>
        <v xml:space="preserve"> </v>
      </c>
      <c r="B230" s="1228" t="str">
        <f>ต2!B327</f>
        <v xml:space="preserve"> </v>
      </c>
      <c r="C230" s="1227" t="str">
        <f>ต2!D327</f>
        <v xml:space="preserve"> </v>
      </c>
      <c r="D230" s="1993"/>
      <c r="E230" s="1992"/>
      <c r="F230" s="1994" t="str">
        <f>IF(X!DW57=0," ",X!DW57)</f>
        <v xml:space="preserve"> </v>
      </c>
      <c r="G230" s="1993"/>
      <c r="H230" s="1993"/>
      <c r="I230" s="1992"/>
      <c r="J230" s="1227" t="str">
        <f>ต2!E327</f>
        <v xml:space="preserve"> </v>
      </c>
      <c r="K230" s="1993"/>
      <c r="L230" s="703"/>
      <c r="M230" s="1940"/>
      <c r="N230" s="187"/>
    </row>
    <row r="231" spans="1:26" ht="23.25" hidden="1" customHeight="1">
      <c r="A231" s="1992" t="str">
        <f>ต2!A328</f>
        <v xml:space="preserve"> </v>
      </c>
      <c r="B231" s="1228" t="str">
        <f>ต2!B328</f>
        <v xml:space="preserve"> </v>
      </c>
      <c r="C231" s="1227" t="str">
        <f>ต2!D328</f>
        <v xml:space="preserve"> </v>
      </c>
      <c r="D231" s="1993"/>
      <c r="E231" s="1992"/>
      <c r="F231" s="1994" t="str">
        <f>IF(X!DW58=0," ",X!DW58)</f>
        <v xml:space="preserve"> </v>
      </c>
      <c r="G231" s="1993"/>
      <c r="H231" s="1993"/>
      <c r="I231" s="1992"/>
      <c r="J231" s="1227" t="str">
        <f>ต2!E328</f>
        <v xml:space="preserve"> </v>
      </c>
      <c r="K231" s="1993"/>
      <c r="L231" s="703"/>
      <c r="M231" s="1940"/>
      <c r="N231" s="187"/>
    </row>
    <row r="232" spans="1:26" ht="23.25" hidden="1" customHeight="1">
      <c r="A232" s="1987" t="str">
        <f>ต2!A329</f>
        <v xml:space="preserve"> </v>
      </c>
      <c r="B232" s="1232" t="str">
        <f>ต2!B329</f>
        <v xml:space="preserve"> </v>
      </c>
      <c r="C232" s="1230" t="str">
        <f>ต2!D329</f>
        <v xml:space="preserve"> </v>
      </c>
      <c r="D232" s="1995"/>
      <c r="E232" s="1987"/>
      <c r="F232" s="1988" t="str">
        <f>IF(X!DW59=0," ",X!DW59)</f>
        <v xml:space="preserve"> </v>
      </c>
      <c r="G232" s="1995"/>
      <c r="H232" s="1995"/>
      <c r="I232" s="1987"/>
      <c r="J232" s="1230" t="str">
        <f>ต2!E329</f>
        <v xml:space="preserve"> </v>
      </c>
      <c r="K232" s="1995"/>
      <c r="L232" s="703"/>
      <c r="M232" s="1940"/>
      <c r="N232" s="187"/>
    </row>
    <row r="233" spans="1:26" ht="23.25" hidden="1" customHeight="1">
      <c r="A233" s="1993"/>
      <c r="K233" s="1993"/>
      <c r="L233" s="703"/>
      <c r="M233" s="1940"/>
      <c r="N233" s="187"/>
    </row>
    <row r="234" spans="1:26" ht="23.25" customHeight="1">
      <c r="A234" s="1986" t="str">
        <f>"- "&amp;M234&amp;" -"</f>
        <v>- 44 -</v>
      </c>
      <c r="B234" s="1979"/>
      <c r="C234" s="1979"/>
      <c r="D234" s="1979"/>
      <c r="E234" s="1979"/>
      <c r="F234" s="1979"/>
      <c r="G234" s="1979"/>
      <c r="H234" s="1979"/>
      <c r="I234" s="1979"/>
      <c r="J234" s="1979"/>
      <c r="K234" s="1986"/>
      <c r="L234" s="703">
        <f>MAX(ตต3!N1:N865)+1</f>
        <v>44</v>
      </c>
      <c r="M234" s="1939">
        <f>IF(L234&gt;0,SUM(L$234:L234),0)</f>
        <v>44</v>
      </c>
      <c r="X234" s="706"/>
      <c r="Y234" s="45"/>
      <c r="Z234" s="707"/>
    </row>
    <row r="235" spans="1:26" ht="23.25" customHeight="1">
      <c r="A235" s="1986"/>
      <c r="B235" s="1979"/>
      <c r="C235" s="1979"/>
      <c r="D235" s="1979"/>
      <c r="E235" s="1979"/>
      <c r="F235" s="1979"/>
      <c r="G235" s="1979"/>
      <c r="H235" s="1979"/>
      <c r="I235" s="1979"/>
      <c r="J235" s="1979"/>
      <c r="K235" s="1986"/>
      <c r="L235" s="703"/>
      <c r="M235" s="1939"/>
      <c r="X235" s="708" t="s">
        <v>982</v>
      </c>
      <c r="Y235" s="165"/>
      <c r="Z235" s="709" t="s">
        <v>771</v>
      </c>
    </row>
    <row r="236" spans="1:26" ht="23.25" customHeight="1">
      <c r="A236" s="1986"/>
      <c r="B236" s="1979"/>
      <c r="C236" s="1979"/>
      <c r="D236" s="1979"/>
      <c r="E236" s="1979"/>
      <c r="F236" s="1979"/>
      <c r="G236" s="1979"/>
      <c r="H236" s="1979"/>
      <c r="I236" s="1979"/>
      <c r="J236" s="1979"/>
      <c r="K236" s="1986"/>
      <c r="L236" s="703"/>
      <c r="M236" s="1939"/>
      <c r="X236" s="706"/>
      <c r="Y236" s="20"/>
      <c r="Z236" s="707"/>
    </row>
    <row r="237" spans="1:26" ht="23.25" customHeight="1">
      <c r="A237" s="1993" t="s">
        <v>2609</v>
      </c>
      <c r="K237" s="1993"/>
      <c r="L237" s="703"/>
      <c r="M237" s="1940"/>
    </row>
    <row r="238" spans="1:26" ht="23.25" customHeight="1">
      <c r="A238" s="1993"/>
      <c r="B238" s="1996" t="s">
        <v>2348</v>
      </c>
      <c r="K238" s="1993"/>
      <c r="L238" s="703"/>
      <c r="M238" s="1940"/>
    </row>
    <row r="239" spans="1:26" ht="23.25" customHeight="1">
      <c r="A239" s="1993" t="s">
        <v>906</v>
      </c>
      <c r="C239" s="1977" t="s">
        <v>677</v>
      </c>
      <c r="H239" s="1977" t="str">
        <f>K258</f>
        <v>ดีเยี่ยม</v>
      </c>
      <c r="J239" s="1977" t="s">
        <v>305</v>
      </c>
      <c r="K239" s="1993"/>
      <c r="L239" s="703"/>
      <c r="M239" s="1940"/>
      <c r="N239" s="724"/>
      <c r="O239" s="56"/>
    </row>
    <row r="240" spans="1:26" ht="23.25" customHeight="1">
      <c r="A240" s="1991"/>
      <c r="B240" s="1991"/>
      <c r="C240" s="2000"/>
      <c r="D240" s="1223" t="s">
        <v>306</v>
      </c>
      <c r="E240" s="1223"/>
      <c r="F240" s="1223"/>
      <c r="G240" s="1223"/>
      <c r="H240" s="1366"/>
      <c r="I240" s="2001" t="s">
        <v>307</v>
      </c>
      <c r="J240" s="2001"/>
      <c r="K240" s="2002"/>
      <c r="L240" s="703"/>
      <c r="M240" s="1940"/>
      <c r="N240" s="46"/>
      <c r="O240" s="705"/>
    </row>
    <row r="241" spans="1:46" ht="23.25" customHeight="1">
      <c r="A241" s="1986" t="s">
        <v>2121</v>
      </c>
      <c r="B241" s="1986"/>
      <c r="C241" s="2003" t="s">
        <v>1546</v>
      </c>
      <c r="D241" s="1220" t="s">
        <v>1547</v>
      </c>
      <c r="E241" s="1220"/>
      <c r="F241" s="1220"/>
      <c r="G241" s="1220"/>
      <c r="H241" s="1222"/>
      <c r="I241" s="2004" t="s">
        <v>891</v>
      </c>
      <c r="J241" s="2004" t="s">
        <v>1891</v>
      </c>
      <c r="K241" s="2005" t="s">
        <v>891</v>
      </c>
      <c r="L241" s="703"/>
      <c r="M241" s="1940"/>
      <c r="N241" s="46"/>
      <c r="O241" s="705"/>
    </row>
    <row r="242" spans="1:46" ht="23.25" customHeight="1">
      <c r="A242" s="1986" t="s">
        <v>898</v>
      </c>
      <c r="B242" s="1986"/>
      <c r="C242" s="2003" t="s">
        <v>1154</v>
      </c>
      <c r="D242" s="1370" t="s">
        <v>1548</v>
      </c>
      <c r="E242" s="1370"/>
      <c r="F242" s="1370"/>
      <c r="G242" s="1370"/>
      <c r="H242" s="1990"/>
      <c r="I242" s="2004" t="s">
        <v>1549</v>
      </c>
      <c r="J242" s="2004" t="s">
        <v>898</v>
      </c>
      <c r="K242" s="2005"/>
      <c r="L242" s="703"/>
      <c r="M242" s="1940"/>
      <c r="N242" s="46"/>
      <c r="O242" s="705"/>
    </row>
    <row r="243" spans="1:46" ht="23.25" customHeight="1">
      <c r="A243" s="1995"/>
      <c r="B243" s="1995"/>
      <c r="C243" s="2006" t="s">
        <v>2347</v>
      </c>
      <c r="D243" s="2007">
        <v>1</v>
      </c>
      <c r="E243" s="2008">
        <v>2</v>
      </c>
      <c r="F243" s="2008">
        <v>3</v>
      </c>
      <c r="G243" s="2008">
        <v>4</v>
      </c>
      <c r="H243" s="2009">
        <v>5</v>
      </c>
      <c r="I243" s="2010" t="s">
        <v>1550</v>
      </c>
      <c r="J243" s="2010"/>
      <c r="K243" s="2011"/>
      <c r="L243" s="703"/>
      <c r="M243" s="1940"/>
      <c r="N243" s="46"/>
      <c r="O243" s="1953">
        <v>1</v>
      </c>
      <c r="P243" s="1953">
        <v>2</v>
      </c>
      <c r="Q243" s="1953">
        <v>3</v>
      </c>
      <c r="R243" s="1953">
        <v>4</v>
      </c>
      <c r="S243" s="1953">
        <v>5</v>
      </c>
      <c r="T243" s="1953">
        <v>6</v>
      </c>
      <c r="U243" s="1953">
        <v>9</v>
      </c>
      <c r="V243" s="1953">
        <v>11</v>
      </c>
      <c r="W243" s="705"/>
      <c r="X243" s="705"/>
      <c r="Y243" s="705"/>
      <c r="Z243" s="705"/>
      <c r="AA243" s="705"/>
      <c r="AB243" s="705"/>
      <c r="AC243" s="705"/>
    </row>
    <row r="244" spans="1:46" ht="23.25" customHeight="1">
      <c r="A244" s="1991" t="s">
        <v>1964</v>
      </c>
      <c r="B244" s="1991"/>
      <c r="C244" s="2000"/>
      <c r="D244" s="2012"/>
      <c r="E244" s="2013"/>
      <c r="F244" s="2013"/>
      <c r="G244" s="2013"/>
      <c r="H244" s="2014"/>
      <c r="I244" s="2000"/>
      <c r="J244" s="2000"/>
      <c r="K244" s="1981"/>
      <c r="L244" s="703"/>
      <c r="M244" s="1940"/>
      <c r="N244" s="46"/>
      <c r="O244" s="705"/>
      <c r="Q244" s="705"/>
      <c r="R244" s="705"/>
      <c r="S244" s="705"/>
      <c r="T244" s="705"/>
      <c r="U244" s="705"/>
      <c r="V244" s="705" t="s">
        <v>362</v>
      </c>
      <c r="X244" s="29"/>
    </row>
    <row r="245" spans="1:46" ht="23.25" customHeight="1">
      <c r="A245" s="1993"/>
      <c r="B245" s="1993" t="s">
        <v>1963</v>
      </c>
      <c r="C245" s="2015">
        <f>X!EV$11+X!EV$12</f>
        <v>1782</v>
      </c>
      <c r="D245" s="2016">
        <f>LOOKUP(O245,X!$EW$4:$HT$4,X!$EW$11:$HT$11)+LOOKUP(O245,X!$EW$4:$HT$4,X!$EW$12:$HT$12)</f>
        <v>0</v>
      </c>
      <c r="E245" s="2016">
        <f>LOOKUP(P245,X!$EW$4:$HT$4,X!$EW$11:$HT$11)+LOOKUP(P245,X!$EW$4:$HT$4,X!$EW$12:$HT$12)</f>
        <v>0</v>
      </c>
      <c r="F245" s="2016">
        <f>LOOKUP(Q245,X!$EW$4:$HT$4,X!$EW$11:$HT$11)+LOOKUP(Q245,X!$EW$4:$HT$4,X!$EW$12:$HT$12)</f>
        <v>132</v>
      </c>
      <c r="G245" s="2016">
        <f>LOOKUP(R245,X!$EW$4:$HT$4,X!$EW$11:$HT$11)+LOOKUP(R245,X!$EW$4:$HT$4,X!$EW$12:$HT$12)</f>
        <v>66</v>
      </c>
      <c r="H245" s="2025">
        <f>LOOKUP(S245,X!$EW$4:$HT$4,X!$EW$11:$HT$11)+LOOKUP(S245,X!$EW$4:$HT$4,X!$EW$12:$HT$12)</f>
        <v>1584</v>
      </c>
      <c r="I245" s="2017">
        <f>LOOKUP(T245,X!$EW$4:$HT$4,X!$EW$11:$HT$11)</f>
        <v>1782</v>
      </c>
      <c r="J245" s="2018">
        <f>LOOKUP(U245,X!$EW$4:$HT$4,X!$EW$11:$HT$11)</f>
        <v>0.5</v>
      </c>
      <c r="K245" s="2019" t="str">
        <f>LOOKUP(V245,X!$EW$4:$HT$4,X!$EW$11:$HT$11)</f>
        <v>ดีเยี่ยม</v>
      </c>
      <c r="L245" s="703"/>
      <c r="M245" s="1940"/>
      <c r="N245" s="1952">
        <v>1</v>
      </c>
      <c r="O245" s="55">
        <f>$N245*100+O$243</f>
        <v>101</v>
      </c>
      <c r="P245" s="55">
        <f t="shared" ref="P245:V247" si="0">$N245*100+P$243</f>
        <v>102</v>
      </c>
      <c r="Q245" s="55">
        <f t="shared" si="0"/>
        <v>103</v>
      </c>
      <c r="R245" s="55">
        <f t="shared" si="0"/>
        <v>104</v>
      </c>
      <c r="S245" s="55">
        <f t="shared" si="0"/>
        <v>105</v>
      </c>
      <c r="T245" s="55">
        <f t="shared" si="0"/>
        <v>106</v>
      </c>
      <c r="U245" s="55">
        <f t="shared" si="0"/>
        <v>109</v>
      </c>
      <c r="V245" s="55">
        <f t="shared" si="0"/>
        <v>111</v>
      </c>
      <c r="W245" s="705"/>
      <c r="X245" s="705"/>
      <c r="Y245" s="705"/>
      <c r="Z245" s="705"/>
      <c r="AA245" s="705"/>
      <c r="AB245" s="705"/>
      <c r="AC245" s="705"/>
      <c r="AD245" s="705"/>
      <c r="AE245" s="70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</row>
    <row r="246" spans="1:46" ht="23.25" customHeight="1">
      <c r="A246" s="1993" t="s">
        <v>1965</v>
      </c>
      <c r="B246" s="1993"/>
      <c r="C246" s="2017"/>
      <c r="D246" s="2016"/>
      <c r="E246" s="2020"/>
      <c r="F246" s="2020"/>
      <c r="G246" s="2020"/>
      <c r="H246" s="2021"/>
      <c r="I246" s="2017"/>
      <c r="J246" s="2040"/>
      <c r="K246" s="1994"/>
      <c r="L246" s="703"/>
      <c r="M246" s="1940"/>
      <c r="N246" s="424"/>
      <c r="Q246" s="705"/>
      <c r="R246" s="705"/>
      <c r="S246" s="705"/>
      <c r="T246" s="705"/>
      <c r="U246" s="705"/>
      <c r="V246" s="705"/>
      <c r="W246" s="705"/>
      <c r="X246" s="29"/>
      <c r="Y246" s="705"/>
      <c r="Z246" s="705"/>
      <c r="AA246" s="705"/>
      <c r="AB246" s="705"/>
      <c r="AC246" s="705"/>
      <c r="AD246" s="705"/>
      <c r="AE246" s="70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</row>
    <row r="247" spans="1:46" ht="23.25" customHeight="1">
      <c r="A247" s="1993"/>
      <c r="B247" s="1993" t="s">
        <v>1966</v>
      </c>
      <c r="C247" s="2015">
        <f>X!EV$11+X!EV$12</f>
        <v>1782</v>
      </c>
      <c r="D247" s="2016">
        <f>LOOKUP(O247,X!$EW$4:$HT$4,X!$EW$11:$HT$11)+LOOKUP(O247,X!$EW$4:$HT$4,X!$EW$12:$HT$12)</f>
        <v>0</v>
      </c>
      <c r="E247" s="2016">
        <f>LOOKUP(P247,X!$EW$4:$HT$4,X!$EW$11:$HT$11)+LOOKUP(P247,X!$EW$4:$HT$4,X!$EW$12:$HT$12)</f>
        <v>10</v>
      </c>
      <c r="F247" s="2016">
        <f>LOOKUP(Q247,X!$EW$4:$HT$4,X!$EW$11:$HT$11)+LOOKUP(Q247,X!$EW$4:$HT$4,X!$EW$12:$HT$12)</f>
        <v>37</v>
      </c>
      <c r="G247" s="2016">
        <f>LOOKUP(R247,X!$EW$4:$HT$4,X!$EW$11:$HT$11)+LOOKUP(R247,X!$EW$4:$HT$4,X!$EW$12:$HT$12)</f>
        <v>58</v>
      </c>
      <c r="H247" s="2025">
        <f>LOOKUP(S247,X!$EW$4:$HT$4,X!$EW$11:$HT$11)+LOOKUP(S247,X!$EW$4:$HT$4,X!$EW$12:$HT$12)</f>
        <v>1677</v>
      </c>
      <c r="I247" s="2017">
        <f>LOOKUP(T247,X!$EW$4:$HT$4,X!$EW$11:$HT$11)</f>
        <v>1772</v>
      </c>
      <c r="J247" s="2018">
        <f>LOOKUP(U247,X!$EW$4:$HT$4,X!$EW$11:$HT$11)</f>
        <v>0.5</v>
      </c>
      <c r="K247" s="2019" t="str">
        <f>LOOKUP(V247,X!$EW$4:$HT$4,X!$EW$11:$HT$11)</f>
        <v>ดีเยี่ยม</v>
      </c>
      <c r="L247" s="703"/>
      <c r="M247" s="1940"/>
      <c r="N247" s="1952">
        <v>2</v>
      </c>
      <c r="O247" s="55">
        <f>$N247*100+O$243</f>
        <v>201</v>
      </c>
      <c r="P247" s="55">
        <f t="shared" si="0"/>
        <v>202</v>
      </c>
      <c r="Q247" s="55">
        <f t="shared" si="0"/>
        <v>203</v>
      </c>
      <c r="R247" s="55">
        <f t="shared" si="0"/>
        <v>204</v>
      </c>
      <c r="S247" s="55">
        <f t="shared" si="0"/>
        <v>205</v>
      </c>
      <c r="T247" s="55">
        <f t="shared" si="0"/>
        <v>206</v>
      </c>
      <c r="U247" s="55">
        <f t="shared" si="0"/>
        <v>209</v>
      </c>
      <c r="V247" s="55">
        <f t="shared" si="0"/>
        <v>211</v>
      </c>
      <c r="W247" s="705"/>
      <c r="X247" s="705"/>
      <c r="Y247" s="705"/>
      <c r="Z247" s="705"/>
      <c r="AA247" s="705"/>
      <c r="AB247" s="705"/>
      <c r="AC247" s="705"/>
      <c r="AD247" s="705"/>
      <c r="AE247" s="70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</row>
    <row r="248" spans="1:46" ht="23.25" customHeight="1">
      <c r="A248" s="1993" t="s">
        <v>1967</v>
      </c>
      <c r="B248" s="1993"/>
      <c r="C248" s="2017"/>
      <c r="D248" s="2016"/>
      <c r="E248" s="2020"/>
      <c r="F248" s="2020"/>
      <c r="G248" s="2020"/>
      <c r="H248" s="2021"/>
      <c r="I248" s="2017"/>
      <c r="J248" s="2040"/>
      <c r="K248" s="1994"/>
      <c r="L248" s="703"/>
      <c r="M248" s="1940"/>
      <c r="N248" s="424"/>
      <c r="Q248" s="705"/>
      <c r="R248" s="705"/>
      <c r="S248" s="705"/>
      <c r="T248" s="705"/>
      <c r="U248" s="705"/>
      <c r="V248" s="705"/>
      <c r="W248" s="705"/>
      <c r="X248" s="29"/>
      <c r="Y248" s="705"/>
      <c r="Z248" s="705"/>
      <c r="AA248" s="705"/>
      <c r="AB248" s="705"/>
      <c r="AC248" s="705"/>
      <c r="AD248" s="705"/>
      <c r="AE248" s="70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</row>
    <row r="249" spans="1:46" ht="23.25" customHeight="1">
      <c r="A249" s="1993"/>
      <c r="B249" s="1993" t="s">
        <v>1968</v>
      </c>
      <c r="C249" s="2017"/>
      <c r="D249" s="2016"/>
      <c r="E249" s="2020"/>
      <c r="F249" s="2020"/>
      <c r="G249" s="2020"/>
      <c r="H249" s="2021"/>
      <c r="I249" s="2017"/>
      <c r="J249" s="2040"/>
      <c r="K249" s="1994"/>
      <c r="L249" s="703"/>
      <c r="M249" s="1940"/>
      <c r="N249" s="424"/>
      <c r="Q249" s="705"/>
      <c r="R249" s="705"/>
      <c r="S249" s="705"/>
      <c r="T249" s="705"/>
      <c r="U249" s="705"/>
      <c r="V249" s="705"/>
      <c r="W249" s="705"/>
      <c r="X249" s="705"/>
      <c r="Y249" s="705"/>
      <c r="Z249" s="705"/>
      <c r="AA249" s="705"/>
      <c r="AB249" s="705"/>
      <c r="AC249" s="705"/>
      <c r="AD249" s="705"/>
      <c r="AE249" s="70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</row>
    <row r="250" spans="1:46" ht="23.25" customHeight="1">
      <c r="A250" s="1993"/>
      <c r="B250" s="1993" t="s">
        <v>2280</v>
      </c>
      <c r="C250" s="2017"/>
      <c r="D250" s="2016"/>
      <c r="E250" s="2020"/>
      <c r="F250" s="2020"/>
      <c r="G250" s="2020"/>
      <c r="H250" s="2021"/>
      <c r="I250" s="2017"/>
      <c r="J250" s="2040"/>
      <c r="K250" s="1994"/>
      <c r="L250" s="703"/>
      <c r="M250" s="1940"/>
      <c r="N250" s="424"/>
      <c r="Q250" s="705"/>
      <c r="R250" s="705"/>
      <c r="S250" s="705"/>
      <c r="T250" s="705"/>
      <c r="U250" s="705"/>
      <c r="V250" s="705"/>
      <c r="W250" s="705"/>
      <c r="X250" s="705"/>
      <c r="Y250" s="705"/>
      <c r="Z250" s="705"/>
      <c r="AA250" s="705"/>
      <c r="AB250" s="705"/>
      <c r="AC250" s="705"/>
      <c r="AD250" s="705"/>
      <c r="AE250" s="70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</row>
    <row r="251" spans="1:46" ht="23.25" customHeight="1">
      <c r="A251" s="1993"/>
      <c r="B251" s="1993" t="s">
        <v>2281</v>
      </c>
      <c r="C251" s="2015">
        <f>X!EV$11+X!EV$12</f>
        <v>1782</v>
      </c>
      <c r="D251" s="2016">
        <f>LOOKUP(O251,X!$EW$4:$HT$4,X!$EW$11:$HT$11)+LOOKUP(O251,X!$EW$4:$HT$4,X!$EW$12:$HT$12)</f>
        <v>0</v>
      </c>
      <c r="E251" s="2016">
        <f>LOOKUP(P251,X!$EW$4:$HT$4,X!$EW$11:$HT$11)+LOOKUP(P251,X!$EW$4:$HT$4,X!$EW$12:$HT$12)</f>
        <v>0</v>
      </c>
      <c r="F251" s="2016">
        <f>LOOKUP(Q251,X!$EW$4:$HT$4,X!$EW$11:$HT$11)+LOOKUP(Q251,X!$EW$4:$HT$4,X!$EW$12:$HT$12)</f>
        <v>0</v>
      </c>
      <c r="G251" s="2016">
        <f>LOOKUP(R251,X!$EW$4:$HT$4,X!$EW$11:$HT$11)+LOOKUP(R251,X!$EW$4:$HT$4,X!$EW$12:$HT$12)</f>
        <v>35</v>
      </c>
      <c r="H251" s="2025">
        <f>LOOKUP(S251,X!$EW$4:$HT$4,X!$EW$11:$HT$11)+LOOKUP(S251,X!$EW$4:$HT$4,X!$EW$12:$HT$12)</f>
        <v>1747</v>
      </c>
      <c r="I251" s="2017">
        <f>LOOKUP(T251,X!$EW$4:$HT$4,X!$EW$11:$HT$11)</f>
        <v>1782</v>
      </c>
      <c r="J251" s="2018">
        <f>LOOKUP(U251,X!$EW$4:$HT$4,X!$EW$11:$HT$11)</f>
        <v>1</v>
      </c>
      <c r="K251" s="2019" t="str">
        <f>LOOKUP(V251,X!$EW$4:$HT$4,X!$EW$11:$HT$11)</f>
        <v>ดีเยี่ยม</v>
      </c>
      <c r="L251" s="703"/>
      <c r="M251" s="1940"/>
      <c r="N251" s="1952">
        <v>3</v>
      </c>
      <c r="O251" s="55">
        <f>$N251*100+O$243</f>
        <v>301</v>
      </c>
      <c r="P251" s="55">
        <f t="shared" ref="P251:V251" si="1">$N251*100+P$243</f>
        <v>302</v>
      </c>
      <c r="Q251" s="55">
        <f t="shared" si="1"/>
        <v>303</v>
      </c>
      <c r="R251" s="55">
        <f t="shared" si="1"/>
        <v>304</v>
      </c>
      <c r="S251" s="55">
        <f t="shared" si="1"/>
        <v>305</v>
      </c>
      <c r="T251" s="55">
        <f t="shared" si="1"/>
        <v>306</v>
      </c>
      <c r="U251" s="55">
        <f t="shared" si="1"/>
        <v>309</v>
      </c>
      <c r="V251" s="55">
        <f t="shared" si="1"/>
        <v>311</v>
      </c>
      <c r="W251" s="705"/>
      <c r="X251" s="705"/>
      <c r="Y251" s="705"/>
      <c r="Z251" s="705"/>
      <c r="AA251" s="705"/>
      <c r="AB251" s="705"/>
      <c r="AC251" s="705"/>
      <c r="AD251" s="705"/>
      <c r="AE251" s="70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</row>
    <row r="252" spans="1:46" ht="23.25" customHeight="1">
      <c r="A252" s="1993" t="s">
        <v>2186</v>
      </c>
      <c r="B252" s="1993"/>
      <c r="C252" s="2003"/>
      <c r="D252" s="2022"/>
      <c r="E252" s="2023"/>
      <c r="F252" s="2023"/>
      <c r="G252" s="2023"/>
      <c r="H252" s="2024"/>
      <c r="I252" s="2003"/>
      <c r="J252" s="2040"/>
      <c r="K252" s="1994"/>
      <c r="L252" s="703"/>
      <c r="M252" s="1940"/>
      <c r="N252" s="424"/>
      <c r="Q252" s="705"/>
      <c r="R252" s="705"/>
      <c r="S252" s="705"/>
      <c r="T252" s="705"/>
      <c r="U252" s="705"/>
      <c r="V252" s="705"/>
      <c r="W252" s="705"/>
      <c r="X252" s="29"/>
      <c r="Y252" s="705"/>
      <c r="Z252" s="705"/>
      <c r="AA252" s="705"/>
      <c r="AB252" s="705"/>
      <c r="AC252" s="705"/>
      <c r="AD252" s="705"/>
      <c r="AE252" s="70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</row>
    <row r="253" spans="1:46" ht="23.25" customHeight="1">
      <c r="A253" s="1993"/>
      <c r="B253" s="1993" t="s">
        <v>2187</v>
      </c>
      <c r="C253" s="2015">
        <f>X!EV$11+X!EV$12</f>
        <v>1782</v>
      </c>
      <c r="D253" s="2016">
        <f>LOOKUP(O253,X!$EW$4:$HT$4,X!$EW$11:$HT$11)+LOOKUP(O253,X!$EW$4:$HT$4,X!$EW$12:$HT$12)</f>
        <v>0</v>
      </c>
      <c r="E253" s="2016">
        <f>LOOKUP(P253,X!$EW$4:$HT$4,X!$EW$11:$HT$11)+LOOKUP(P253,X!$EW$4:$HT$4,X!$EW$12:$HT$12)</f>
        <v>5</v>
      </c>
      <c r="F253" s="2016">
        <f>LOOKUP(Q253,X!$EW$4:$HT$4,X!$EW$11:$HT$11)+LOOKUP(Q253,X!$EW$4:$HT$4,X!$EW$12:$HT$12)</f>
        <v>15</v>
      </c>
      <c r="G253" s="2016">
        <f>LOOKUP(R253,X!$EW$4:$HT$4,X!$EW$11:$HT$11)+LOOKUP(R253,X!$EW$4:$HT$4,X!$EW$12:$HT$12)</f>
        <v>15</v>
      </c>
      <c r="H253" s="2025">
        <f>LOOKUP(S253,X!$EW$4:$HT$4,X!$EW$11:$HT$11)+LOOKUP(S253,X!$EW$4:$HT$4,X!$EW$12:$HT$12)</f>
        <v>1747</v>
      </c>
      <c r="I253" s="2017">
        <f>LOOKUP(T253,X!$EW$4:$HT$4,X!$EW$11:$HT$11)</f>
        <v>1777</v>
      </c>
      <c r="J253" s="2018">
        <f>LOOKUP(U253,X!$EW$4:$HT$4,X!$EW$11:$HT$11)</f>
        <v>1</v>
      </c>
      <c r="K253" s="2019" t="str">
        <f>LOOKUP(V253,X!$EW$4:$HT$4,X!$EW$11:$HT$11)</f>
        <v>ดีเยี่ยม</v>
      </c>
      <c r="L253" s="703"/>
      <c r="M253" s="1940"/>
      <c r="N253" s="1952">
        <v>4</v>
      </c>
      <c r="O253" s="55">
        <f>$N253*100+O$243</f>
        <v>401</v>
      </c>
      <c r="P253" s="55">
        <f t="shared" ref="P253:V253" si="2">$N253*100+P$243</f>
        <v>402</v>
      </c>
      <c r="Q253" s="55">
        <f t="shared" si="2"/>
        <v>403</v>
      </c>
      <c r="R253" s="55">
        <f t="shared" si="2"/>
        <v>404</v>
      </c>
      <c r="S253" s="55">
        <f t="shared" si="2"/>
        <v>405</v>
      </c>
      <c r="T253" s="55">
        <f t="shared" si="2"/>
        <v>406</v>
      </c>
      <c r="U253" s="55">
        <f t="shared" si="2"/>
        <v>409</v>
      </c>
      <c r="V253" s="55">
        <f t="shared" si="2"/>
        <v>411</v>
      </c>
      <c r="W253" s="705"/>
      <c r="X253" s="705"/>
      <c r="Y253" s="705"/>
      <c r="Z253" s="705"/>
      <c r="AA253" s="705"/>
      <c r="AB253" s="705"/>
      <c r="AC253" s="705"/>
      <c r="AD253" s="705"/>
      <c r="AE253" s="70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</row>
    <row r="254" spans="1:46" ht="23.25" customHeight="1">
      <c r="A254" s="1993" t="s">
        <v>2022</v>
      </c>
      <c r="B254" s="1993"/>
      <c r="C254" s="2015">
        <f>X!EV$11+X!EV$12</f>
        <v>1782</v>
      </c>
      <c r="D254" s="2016">
        <f>LOOKUP(O254,X!$EW$4:$HT$4,X!$EW$11:$HT$11)+LOOKUP(O254,X!$EW$4:$HT$4,X!$EW$12:$HT$12)</f>
        <v>0</v>
      </c>
      <c r="E254" s="2016">
        <f>LOOKUP(P254,X!$EW$4:$HT$4,X!$EW$11:$HT$11)+LOOKUP(P254,X!$EW$4:$HT$4,X!$EW$12:$HT$12)</f>
        <v>0</v>
      </c>
      <c r="F254" s="2016">
        <f>LOOKUP(Q254,X!$EW$4:$HT$4,X!$EW$11:$HT$11)+LOOKUP(Q254,X!$EW$4:$HT$4,X!$EW$12:$HT$12)</f>
        <v>0</v>
      </c>
      <c r="G254" s="2016">
        <f>LOOKUP(R254,X!$EW$4:$HT$4,X!$EW$11:$HT$11)+LOOKUP(R254,X!$EW$4:$HT$4,X!$EW$12:$HT$12)</f>
        <v>30</v>
      </c>
      <c r="H254" s="2025">
        <f>LOOKUP(S254,X!$EW$4:$HT$4,X!$EW$11:$HT$11)+LOOKUP(S254,X!$EW$4:$HT$4,X!$EW$12:$HT$12)</f>
        <v>1752</v>
      </c>
      <c r="I254" s="2017">
        <f>LOOKUP(T254,X!$EW$4:$HT$4,X!$EW$11:$HT$11)</f>
        <v>1782</v>
      </c>
      <c r="J254" s="2018">
        <f>LOOKUP(U254,X!$EW$4:$HT$4,X!$EW$11:$HT$11)</f>
        <v>1</v>
      </c>
      <c r="K254" s="2019" t="str">
        <f>LOOKUP(V254,X!$EW$4:$HT$4,X!$EW$11:$HT$11)</f>
        <v>ดีเยี่ยม</v>
      </c>
      <c r="L254" s="703"/>
      <c r="M254" s="1940"/>
      <c r="N254" s="1952">
        <v>5</v>
      </c>
      <c r="O254" s="55">
        <f>$N254*100+O$243</f>
        <v>501</v>
      </c>
      <c r="P254" s="55">
        <f t="shared" ref="P254:V254" si="3">$N254*100+P$243</f>
        <v>502</v>
      </c>
      <c r="Q254" s="55">
        <f t="shared" si="3"/>
        <v>503</v>
      </c>
      <c r="R254" s="55">
        <f t="shared" si="3"/>
        <v>504</v>
      </c>
      <c r="S254" s="55">
        <f t="shared" si="3"/>
        <v>505</v>
      </c>
      <c r="T254" s="55">
        <f t="shared" si="3"/>
        <v>506</v>
      </c>
      <c r="U254" s="55">
        <f t="shared" si="3"/>
        <v>509</v>
      </c>
      <c r="V254" s="55">
        <f t="shared" si="3"/>
        <v>511</v>
      </c>
      <c r="W254" s="705"/>
      <c r="X254" s="29"/>
      <c r="Y254" s="705"/>
      <c r="Z254" s="705"/>
      <c r="AA254" s="705"/>
      <c r="AB254" s="705"/>
      <c r="AC254" s="705"/>
      <c r="AD254" s="705"/>
      <c r="AE254" s="70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</row>
    <row r="255" spans="1:46" ht="23.25" customHeight="1">
      <c r="A255" s="1993" t="s">
        <v>1969</v>
      </c>
      <c r="B255" s="1993"/>
      <c r="C255" s="2015"/>
      <c r="D255" s="2025"/>
      <c r="E255" s="2020"/>
      <c r="F255" s="2020"/>
      <c r="G255" s="2020"/>
      <c r="H255" s="2021"/>
      <c r="I255" s="2015"/>
      <c r="J255" s="2051"/>
      <c r="K255" s="2005"/>
      <c r="L255" s="703"/>
      <c r="M255" s="1940"/>
      <c r="N255" s="424"/>
      <c r="Q255" s="705"/>
      <c r="R255" s="705"/>
      <c r="S255" s="705"/>
      <c r="T255" s="705"/>
      <c r="U255" s="705"/>
      <c r="V255" s="705"/>
      <c r="W255" s="705"/>
      <c r="X255" s="29"/>
      <c r="Y255" s="705"/>
      <c r="Z255" s="705"/>
      <c r="AA255" s="705"/>
      <c r="AB255" s="705"/>
      <c r="AC255" s="705"/>
      <c r="AD255" s="705"/>
      <c r="AE255" s="70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</row>
    <row r="256" spans="1:46" ht="23.25" customHeight="1">
      <c r="A256" s="1993"/>
      <c r="B256" s="1993" t="s">
        <v>1970</v>
      </c>
      <c r="C256" s="2015"/>
      <c r="D256" s="2025"/>
      <c r="E256" s="2020"/>
      <c r="F256" s="2020"/>
      <c r="G256" s="2020"/>
      <c r="H256" s="2021"/>
      <c r="I256" s="2015"/>
      <c r="J256" s="2051"/>
      <c r="K256" s="2005"/>
      <c r="L256" s="703"/>
      <c r="M256" s="1940"/>
      <c r="N256" s="424"/>
      <c r="Q256" s="705"/>
      <c r="R256" s="705"/>
      <c r="S256" s="705"/>
      <c r="T256" s="705"/>
      <c r="U256" s="705"/>
      <c r="V256" s="705"/>
      <c r="W256" s="705"/>
      <c r="X256" s="705"/>
      <c r="Y256" s="705"/>
      <c r="Z256" s="705"/>
      <c r="AA256" s="705"/>
      <c r="AB256" s="705"/>
      <c r="AC256" s="705"/>
      <c r="AD256" s="705"/>
      <c r="AE256" s="70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</row>
    <row r="257" spans="1:46" ht="23.25" customHeight="1">
      <c r="A257" s="1993"/>
      <c r="B257" s="1993" t="s">
        <v>1971</v>
      </c>
      <c r="C257" s="2015">
        <f>X!EV$11+X!EV$12</f>
        <v>1782</v>
      </c>
      <c r="D257" s="2016">
        <f>LOOKUP(O257,X!$EW$4:$HT$4,X!$EW$11:$HT$11)+LOOKUP(O257,X!$EW$4:$HT$4,X!$EW$12:$HT$12)</f>
        <v>0</v>
      </c>
      <c r="E257" s="2016">
        <f>LOOKUP(P257,X!$EW$4:$HT$4,X!$EW$11:$HT$11)+LOOKUP(P257,X!$EW$4:$HT$4,X!$EW$12:$HT$12)</f>
        <v>10</v>
      </c>
      <c r="F257" s="2016">
        <f>LOOKUP(Q257,X!$EW$4:$HT$4,X!$EW$11:$HT$11)+LOOKUP(Q257,X!$EW$4:$HT$4,X!$EW$12:$HT$12)</f>
        <v>20</v>
      </c>
      <c r="G257" s="2016">
        <f>LOOKUP(R257,X!$EW$4:$HT$4,X!$EW$11:$HT$11)+LOOKUP(R257,X!$EW$4:$HT$4,X!$EW$12:$HT$12)</f>
        <v>5</v>
      </c>
      <c r="H257" s="2025">
        <f>LOOKUP(S257,X!$EW$4:$HT$4,X!$EW$11:$HT$11)+LOOKUP(S257,X!$EW$4:$HT$4,X!$EW$12:$HT$12)</f>
        <v>1747</v>
      </c>
      <c r="I257" s="2017">
        <f>LOOKUP(T257,X!$EW$4:$HT$4,X!$EW$11:$HT$11)</f>
        <v>1772</v>
      </c>
      <c r="J257" s="2018">
        <f>LOOKUP(U257,X!$EW$4:$HT$4,X!$EW$11:$HT$11)</f>
        <v>0.99</v>
      </c>
      <c r="K257" s="2019" t="str">
        <f>LOOKUP(V257,X!$EW$4:$HT$4,X!$EW$11:$HT$11)</f>
        <v>ดีเยี่ยม</v>
      </c>
      <c r="L257" s="703"/>
      <c r="M257" s="1940"/>
      <c r="N257" s="1952">
        <v>6</v>
      </c>
      <c r="O257" s="55">
        <f t="shared" ref="O257:V258" si="4">$N257*100+O$243</f>
        <v>601</v>
      </c>
      <c r="P257" s="55">
        <f t="shared" si="4"/>
        <v>602</v>
      </c>
      <c r="Q257" s="55">
        <f t="shared" si="4"/>
        <v>603</v>
      </c>
      <c r="R257" s="55">
        <f t="shared" si="4"/>
        <v>604</v>
      </c>
      <c r="S257" s="55">
        <f t="shared" si="4"/>
        <v>605</v>
      </c>
      <c r="T257" s="55">
        <f t="shared" si="4"/>
        <v>606</v>
      </c>
      <c r="U257" s="55">
        <f t="shared" si="4"/>
        <v>609</v>
      </c>
      <c r="V257" s="55">
        <f t="shared" si="4"/>
        <v>611</v>
      </c>
      <c r="W257" s="705"/>
      <c r="X257" s="705"/>
      <c r="Y257" s="705"/>
      <c r="Z257" s="705"/>
      <c r="AA257" s="705"/>
      <c r="AB257" s="705"/>
      <c r="AC257" s="705"/>
      <c r="AD257" s="705"/>
      <c r="AE257" s="70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</row>
    <row r="258" spans="1:46" ht="23.25" customHeight="1">
      <c r="A258" s="2026"/>
      <c r="B258" s="2026"/>
      <c r="C258" s="2026" t="s">
        <v>1551</v>
      </c>
      <c r="D258" s="2026"/>
      <c r="E258" s="2026"/>
      <c r="F258" s="2026"/>
      <c r="G258" s="2026"/>
      <c r="H258" s="2026"/>
      <c r="I258" s="2026"/>
      <c r="J258" s="2027">
        <f>LOOKUP(Q258,X!$EW$6:$HT$6,X!$EW$38:$HT$38)</f>
        <v>4.99</v>
      </c>
      <c r="K258" s="2027" t="str">
        <f>LOOKUP(S258,X!$EW$6:$HT$6,X!$EW$38:$HT$38)</f>
        <v>ดีเยี่ยม</v>
      </c>
      <c r="L258" s="703"/>
      <c r="M258" s="1940"/>
      <c r="N258" s="1952">
        <v>11</v>
      </c>
      <c r="O258" s="55">
        <f t="shared" si="4"/>
        <v>1101</v>
      </c>
      <c r="P258" s="55">
        <f t="shared" si="4"/>
        <v>1102</v>
      </c>
      <c r="Q258" s="1954">
        <f t="shared" si="4"/>
        <v>1103</v>
      </c>
      <c r="R258" s="55">
        <f t="shared" si="4"/>
        <v>1104</v>
      </c>
      <c r="S258" s="1954">
        <f t="shared" si="4"/>
        <v>1105</v>
      </c>
      <c r="T258" s="55">
        <f t="shared" si="4"/>
        <v>1106</v>
      </c>
      <c r="U258" s="55">
        <f t="shared" si="4"/>
        <v>1109</v>
      </c>
      <c r="V258" s="55">
        <f t="shared" si="4"/>
        <v>1111</v>
      </c>
      <c r="W258" s="705"/>
      <c r="X258" s="705"/>
      <c r="Y258" s="705"/>
      <c r="Z258" s="705"/>
      <c r="AA258" s="705"/>
      <c r="AB258" s="705"/>
      <c r="AC258" s="705"/>
      <c r="AD258" s="705"/>
      <c r="AE258" s="70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</row>
    <row r="259" spans="1:46" ht="23.25" customHeight="1">
      <c r="L259" s="703"/>
      <c r="M259" s="1940"/>
      <c r="N259" s="424"/>
      <c r="O259" s="705"/>
      <c r="Q259" s="705"/>
      <c r="R259" s="705"/>
      <c r="S259" s="705"/>
      <c r="T259" s="705"/>
      <c r="U259" s="705"/>
      <c r="V259" s="705"/>
      <c r="W259" s="705"/>
      <c r="X259" s="705"/>
      <c r="Y259" s="705"/>
      <c r="Z259" s="705"/>
      <c r="AA259" s="705"/>
      <c r="AB259" s="705"/>
      <c r="AC259" s="705"/>
      <c r="AD259" s="705"/>
      <c r="AE259" s="70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</row>
    <row r="260" spans="1:46" ht="23.25" customHeight="1">
      <c r="A260" s="1993"/>
      <c r="B260" s="1977" t="s">
        <v>907</v>
      </c>
      <c r="K260" s="1993"/>
      <c r="L260" s="703"/>
      <c r="M260" s="1940"/>
      <c r="N260" s="424"/>
      <c r="O260" s="705"/>
      <c r="Q260" s="705"/>
      <c r="R260" s="705"/>
      <c r="S260" s="705"/>
      <c r="T260" s="705"/>
      <c r="U260" s="705"/>
      <c r="V260" s="705"/>
      <c r="W260" s="705"/>
      <c r="X260" s="705"/>
      <c r="Y260" s="705"/>
      <c r="Z260" s="705"/>
      <c r="AA260" s="705"/>
      <c r="AB260" s="705"/>
      <c r="AC260" s="705"/>
      <c r="AD260" s="705"/>
      <c r="AE260" s="70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</row>
    <row r="261" spans="1:46" ht="23.25" customHeight="1">
      <c r="A261" s="1977" t="str">
        <f>IF(X!EO11=0," ",X!EO11)</f>
        <v xml:space="preserve">            จัดอาหารให้เพียงพอและมีคุณภาพให้นักเรียนทุกคน</v>
      </c>
      <c r="K261" s="1993"/>
      <c r="L261" s="703"/>
      <c r="M261" s="1940"/>
      <c r="N261" s="424"/>
      <c r="O261" s="705"/>
      <c r="Q261" s="705"/>
      <c r="R261" s="705"/>
      <c r="S261" s="705"/>
      <c r="T261" s="705"/>
      <c r="U261" s="705"/>
      <c r="V261" s="705"/>
      <c r="W261" s="705"/>
      <c r="X261" s="705"/>
      <c r="Y261" s="705"/>
      <c r="Z261" s="705"/>
      <c r="AA261" s="705"/>
      <c r="AB261" s="705"/>
      <c r="AC261" s="705"/>
      <c r="AD261" s="705"/>
      <c r="AE261" s="70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</row>
    <row r="262" spans="1:46" ht="23.25" customHeight="1">
      <c r="A262" s="1977" t="str">
        <f>IF(X!EO12=0," ",X!EO12)</f>
        <v>จัดเวลาว่างให้เหมาะสมกับการออกกำลังกาย ส่งเสริมการรักษาสุขภาพตามหลักอนามัย</v>
      </c>
      <c r="K262" s="1993"/>
      <c r="L262" s="703"/>
      <c r="M262" s="1940"/>
      <c r="N262" s="424"/>
      <c r="O262" s="705"/>
      <c r="Q262" s="705"/>
      <c r="R262" s="705"/>
      <c r="S262" s="705"/>
      <c r="T262" s="705"/>
      <c r="U262" s="705"/>
      <c r="V262" s="705"/>
      <c r="W262" s="705"/>
      <c r="X262" s="705"/>
      <c r="Y262" s="705"/>
      <c r="Z262" s="705"/>
      <c r="AA262" s="705"/>
      <c r="AB262" s="705"/>
      <c r="AC262" s="705"/>
      <c r="AD262" s="705"/>
      <c r="AE262" s="70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</row>
    <row r="263" spans="1:46" ht="23.25" customHeight="1">
      <c r="A263" s="1977" t="str">
        <f>IF(X!EO13=0," ",X!EO13)</f>
        <v>กิจกรรมการป้องกันสารเสพติโดยประสานงานกับหน่วยงานอื่น</v>
      </c>
      <c r="K263" s="1993"/>
      <c r="L263" s="703"/>
      <c r="M263" s="1940"/>
      <c r="N263" s="424"/>
      <c r="O263" s="705"/>
      <c r="Q263" s="705"/>
      <c r="R263" s="705"/>
      <c r="S263" s="705"/>
      <c r="T263" s="705"/>
      <c r="U263" s="705"/>
      <c r="V263" s="705"/>
      <c r="W263" s="705"/>
      <c r="X263" s="705"/>
      <c r="Y263" s="705"/>
      <c r="Z263" s="705"/>
      <c r="AA263" s="705"/>
      <c r="AB263" s="705"/>
      <c r="AC263" s="705"/>
      <c r="AD263" s="705"/>
      <c r="AE263" s="70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</row>
    <row r="264" spans="1:46" ht="23.25" customHeight="1">
      <c r="A264" s="1977" t="str">
        <f>IF(X!EO14=0," ",X!EO14)</f>
        <v xml:space="preserve"> </v>
      </c>
      <c r="K264" s="1993"/>
      <c r="L264" s="703"/>
      <c r="M264" s="1940"/>
      <c r="N264" s="424"/>
      <c r="O264" s="705"/>
      <c r="Q264" s="705"/>
      <c r="R264" s="705"/>
      <c r="S264" s="705"/>
      <c r="T264" s="705"/>
      <c r="U264" s="705"/>
      <c r="V264" s="705"/>
      <c r="W264" s="705"/>
      <c r="X264" s="705"/>
      <c r="Y264" s="705"/>
      <c r="Z264" s="705"/>
      <c r="AA264" s="705"/>
      <c r="AB264" s="705"/>
      <c r="AC264" s="705"/>
      <c r="AD264" s="705"/>
      <c r="AE264" s="70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</row>
    <row r="265" spans="1:46" ht="23.25" customHeight="1">
      <c r="A265" s="1977" t="str">
        <f>IF(X!EO15=0," ",X!EO15)</f>
        <v xml:space="preserve"> </v>
      </c>
      <c r="K265" s="1993"/>
      <c r="L265" s="703"/>
      <c r="M265" s="1940"/>
      <c r="N265" s="424"/>
      <c r="O265" s="705"/>
      <c r="Q265" s="705"/>
      <c r="R265" s="705"/>
      <c r="S265" s="705"/>
      <c r="T265" s="705"/>
      <c r="U265" s="705"/>
      <c r="V265" s="705"/>
      <c r="W265" s="705"/>
      <c r="X265" s="705"/>
      <c r="Y265" s="705"/>
      <c r="Z265" s="705"/>
      <c r="AA265" s="705"/>
      <c r="AB265" s="705"/>
      <c r="AC265" s="705"/>
      <c r="AD265" s="705"/>
      <c r="AE265" s="70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</row>
    <row r="266" spans="1:46" ht="23.25" customHeight="1">
      <c r="K266" s="1993"/>
      <c r="L266" s="703"/>
      <c r="M266" s="1940"/>
      <c r="N266" s="424"/>
      <c r="O266" s="705"/>
      <c r="Q266" s="705"/>
      <c r="R266" s="705"/>
      <c r="S266" s="705"/>
      <c r="T266" s="705"/>
      <c r="U266" s="705"/>
      <c r="V266" s="705"/>
      <c r="W266" s="705"/>
      <c r="X266" s="705"/>
      <c r="Y266" s="705"/>
      <c r="Z266" s="705"/>
      <c r="AA266" s="705"/>
      <c r="AB266" s="705"/>
      <c r="AC266" s="705"/>
      <c r="AD266" s="705"/>
      <c r="AE266" s="70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</row>
    <row r="267" spans="1:46" ht="23.25" customHeight="1">
      <c r="A267" s="1986" t="str">
        <f>"- "&amp;M267&amp;" -"</f>
        <v>- 45 -</v>
      </c>
      <c r="B267" s="1979"/>
      <c r="C267" s="1979"/>
      <c r="D267" s="1979"/>
      <c r="E267" s="1979"/>
      <c r="F267" s="1979"/>
      <c r="G267" s="1979"/>
      <c r="H267" s="1979"/>
      <c r="I267" s="1979"/>
      <c r="J267" s="1979"/>
      <c r="K267" s="1986"/>
      <c r="L267" s="703">
        <v>1</v>
      </c>
      <c r="M267" s="1939">
        <f>IF(L267&gt;0,SUM(L$234:L267),0)</f>
        <v>45</v>
      </c>
      <c r="N267" s="424"/>
      <c r="Q267" s="705"/>
      <c r="R267" s="705"/>
      <c r="S267" s="705"/>
      <c r="T267" s="705"/>
      <c r="U267" s="705"/>
      <c r="V267" s="705"/>
      <c r="W267" s="705"/>
      <c r="X267" s="705"/>
      <c r="Y267" s="705"/>
      <c r="Z267" s="705"/>
      <c r="AA267" s="705"/>
      <c r="AB267" s="705"/>
      <c r="AC267" s="705"/>
      <c r="AD267" s="705"/>
      <c r="AE267" s="70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</row>
    <row r="268" spans="1:46" ht="23.25" customHeight="1">
      <c r="A268" s="1993"/>
      <c r="K268" s="1993"/>
      <c r="L268" s="703"/>
      <c r="M268" s="1940"/>
      <c r="N268" s="424"/>
      <c r="Q268" s="705"/>
      <c r="R268" s="705"/>
      <c r="S268" s="705"/>
      <c r="T268" s="705"/>
      <c r="U268" s="705"/>
      <c r="V268" s="705"/>
      <c r="W268" s="705"/>
      <c r="X268" s="705"/>
      <c r="Y268" s="705"/>
      <c r="Z268" s="705"/>
      <c r="AA268" s="705"/>
      <c r="AB268" s="705"/>
      <c r="AC268" s="705"/>
      <c r="AD268" s="705"/>
      <c r="AE268" s="70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</row>
    <row r="269" spans="1:46" ht="23.25" customHeight="1">
      <c r="A269" s="1993"/>
      <c r="K269" s="1993"/>
      <c r="L269" s="703"/>
      <c r="M269" s="1940"/>
      <c r="N269" s="424"/>
      <c r="Q269" s="705"/>
      <c r="R269" s="705"/>
      <c r="S269" s="705"/>
      <c r="T269" s="705"/>
      <c r="U269" s="705"/>
      <c r="V269" s="705"/>
      <c r="W269" s="705"/>
      <c r="X269" s="705"/>
      <c r="Y269" s="705"/>
      <c r="Z269" s="705"/>
      <c r="AA269" s="705"/>
      <c r="AB269" s="705"/>
      <c r="AC269" s="705"/>
      <c r="AD269" s="705"/>
      <c r="AE269" s="70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</row>
    <row r="270" spans="1:46" ht="23.25" customHeight="1">
      <c r="A270" s="1993"/>
      <c r="B270" s="1977" t="s">
        <v>687</v>
      </c>
      <c r="K270" s="1993"/>
      <c r="L270" s="703"/>
      <c r="M270" s="1940"/>
      <c r="N270" s="424"/>
      <c r="O270" s="705"/>
      <c r="Q270" s="705"/>
      <c r="R270" s="705"/>
      <c r="S270" s="705"/>
      <c r="T270" s="705"/>
      <c r="U270" s="705"/>
      <c r="V270" s="705"/>
      <c r="W270" s="705"/>
      <c r="X270" s="705"/>
      <c r="Y270" s="705"/>
      <c r="Z270" s="705"/>
      <c r="AA270" s="705"/>
      <c r="AB270" s="705"/>
      <c r="AC270" s="705"/>
      <c r="AD270" s="705"/>
      <c r="AE270" s="70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</row>
    <row r="271" spans="1:46" ht="23.25" customHeight="1">
      <c r="A271" s="1993" t="s">
        <v>2313</v>
      </c>
      <c r="C271" s="1977" t="s">
        <v>677</v>
      </c>
      <c r="H271" s="1977" t="str">
        <f>K284</f>
        <v>ดีมาก</v>
      </c>
      <c r="J271" s="1977" t="s">
        <v>305</v>
      </c>
      <c r="K271" s="1993"/>
      <c r="L271" s="703"/>
      <c r="M271" s="1940"/>
      <c r="N271" s="30"/>
      <c r="O271" s="705"/>
      <c r="R271" s="705"/>
      <c r="S271" s="705"/>
      <c r="T271" s="705"/>
      <c r="U271" s="705"/>
      <c r="V271" s="705"/>
      <c r="W271" s="705"/>
      <c r="X271" s="705"/>
      <c r="Y271" s="705"/>
      <c r="Z271" s="705"/>
      <c r="AA271" s="705"/>
      <c r="AB271" s="705"/>
      <c r="AC271" s="705"/>
      <c r="AD271" s="705"/>
      <c r="AE271" s="70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</row>
    <row r="272" spans="1:46" ht="23.25" customHeight="1">
      <c r="A272" s="1991"/>
      <c r="B272" s="1991"/>
      <c r="C272" s="2000"/>
      <c r="D272" s="1223" t="s">
        <v>306</v>
      </c>
      <c r="E272" s="1223"/>
      <c r="F272" s="1223"/>
      <c r="G272" s="1223"/>
      <c r="H272" s="1366"/>
      <c r="I272" s="2001" t="s">
        <v>307</v>
      </c>
      <c r="J272" s="2001"/>
      <c r="K272" s="2002"/>
      <c r="L272" s="703"/>
      <c r="M272" s="1940"/>
      <c r="N272" s="30"/>
      <c r="R272" s="705"/>
      <c r="S272" s="705"/>
      <c r="T272" s="705"/>
      <c r="U272" s="705"/>
      <c r="V272" s="705"/>
      <c r="W272" s="705"/>
      <c r="X272" s="705"/>
      <c r="Y272" s="705"/>
      <c r="Z272" s="705"/>
      <c r="AA272" s="705"/>
      <c r="AB272" s="705"/>
      <c r="AC272" s="705"/>
      <c r="AD272" s="705"/>
      <c r="AE272" s="70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</row>
    <row r="273" spans="1:46" ht="23.25" customHeight="1">
      <c r="A273" s="1986" t="s">
        <v>2121</v>
      </c>
      <c r="B273" s="1986"/>
      <c r="C273" s="2003" t="s">
        <v>1546</v>
      </c>
      <c r="D273" s="1220" t="s">
        <v>1547</v>
      </c>
      <c r="E273" s="1220"/>
      <c r="F273" s="1220"/>
      <c r="G273" s="1220"/>
      <c r="H273" s="1222"/>
      <c r="I273" s="2004" t="s">
        <v>891</v>
      </c>
      <c r="J273" s="2004" t="s">
        <v>1891</v>
      </c>
      <c r="K273" s="2005" t="s">
        <v>891</v>
      </c>
      <c r="L273" s="703"/>
      <c r="M273" s="1940"/>
      <c r="N273" s="424"/>
      <c r="O273" s="705"/>
      <c r="Q273" s="705"/>
      <c r="R273" s="705"/>
      <c r="S273" s="705"/>
      <c r="T273" s="705"/>
      <c r="U273" s="705"/>
      <c r="V273" s="705"/>
      <c r="W273" s="705"/>
      <c r="X273" s="705"/>
      <c r="Y273" s="705"/>
      <c r="Z273" s="705"/>
      <c r="AA273" s="705"/>
      <c r="AB273" s="705"/>
      <c r="AC273" s="705"/>
      <c r="AD273" s="705"/>
      <c r="AE273" s="70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</row>
    <row r="274" spans="1:46" ht="23.25" customHeight="1">
      <c r="A274" s="1986" t="s">
        <v>898</v>
      </c>
      <c r="B274" s="1986"/>
      <c r="C274" s="2003" t="s">
        <v>1154</v>
      </c>
      <c r="D274" s="1370" t="s">
        <v>1548</v>
      </c>
      <c r="E274" s="1370"/>
      <c r="F274" s="1370"/>
      <c r="G274" s="1370"/>
      <c r="H274" s="1990"/>
      <c r="I274" s="2004" t="s">
        <v>1549</v>
      </c>
      <c r="J274" s="2004" t="s">
        <v>898</v>
      </c>
      <c r="K274" s="2005"/>
      <c r="L274" s="703"/>
      <c r="M274" s="1940"/>
      <c r="N274" s="424"/>
      <c r="O274" s="705"/>
      <c r="Q274" s="705"/>
      <c r="R274" s="705"/>
      <c r="S274" s="705"/>
      <c r="T274" s="705"/>
      <c r="U274" s="705"/>
      <c r="V274" s="705"/>
      <c r="W274" s="705"/>
      <c r="X274" s="705"/>
      <c r="Y274" s="705"/>
      <c r="Z274" s="705"/>
      <c r="AA274" s="705"/>
      <c r="AB274" s="705"/>
      <c r="AC274" s="705"/>
      <c r="AD274" s="705"/>
      <c r="AE274" s="70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</row>
    <row r="275" spans="1:46" ht="23.25" customHeight="1">
      <c r="A275" s="1995"/>
      <c r="B275" s="1995"/>
      <c r="C275" s="2006"/>
      <c r="D275" s="2007">
        <v>1</v>
      </c>
      <c r="E275" s="2008">
        <v>2</v>
      </c>
      <c r="F275" s="2008">
        <v>3</v>
      </c>
      <c r="G275" s="2008">
        <v>4</v>
      </c>
      <c r="H275" s="2009">
        <v>5</v>
      </c>
      <c r="I275" s="2010" t="s">
        <v>1550</v>
      </c>
      <c r="J275" s="2010"/>
      <c r="K275" s="2011"/>
      <c r="L275" s="703"/>
      <c r="M275" s="1940"/>
      <c r="N275" s="424"/>
      <c r="O275" s="705"/>
      <c r="Q275" s="705"/>
      <c r="R275" s="705"/>
      <c r="S275" s="705"/>
      <c r="T275" s="705"/>
      <c r="U275" s="705"/>
      <c r="V275" s="705"/>
      <c r="W275" s="705"/>
      <c r="X275" s="705"/>
      <c r="Y275" s="705"/>
      <c r="Z275" s="705"/>
      <c r="AA275" s="705"/>
      <c r="AB275" s="705"/>
      <c r="AC275" s="705"/>
      <c r="AD275" s="705"/>
      <c r="AE275" s="70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</row>
    <row r="276" spans="1:46" ht="23.25" customHeight="1">
      <c r="A276" s="1991" t="s">
        <v>2188</v>
      </c>
      <c r="B276" s="1991"/>
      <c r="C276" s="2000"/>
      <c r="D276" s="1991"/>
      <c r="E276" s="2028"/>
      <c r="F276" s="2028"/>
      <c r="G276" s="2028"/>
      <c r="H276" s="2029"/>
      <c r="I276" s="1981"/>
      <c r="J276" s="2001"/>
      <c r="K276" s="2002"/>
      <c r="L276" s="703"/>
      <c r="M276" s="1940"/>
      <c r="N276" s="424"/>
      <c r="O276" s="705"/>
      <c r="Q276" s="705"/>
      <c r="R276" s="705"/>
      <c r="S276" s="705"/>
      <c r="T276" s="705"/>
      <c r="U276" s="705"/>
      <c r="V276" s="705"/>
      <c r="W276" s="705"/>
      <c r="X276" s="29"/>
      <c r="Y276" s="705"/>
      <c r="Z276" s="705"/>
      <c r="AA276" s="705"/>
      <c r="AB276" s="705"/>
      <c r="AC276" s="705"/>
      <c r="AD276" s="705"/>
      <c r="AE276" s="70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</row>
    <row r="277" spans="1:46" ht="23.25" customHeight="1">
      <c r="A277" s="1993"/>
      <c r="B277" s="1993" t="s">
        <v>2189</v>
      </c>
      <c r="C277" s="2015">
        <f>X!EV$13+X!EV$14</f>
        <v>1782</v>
      </c>
      <c r="D277" s="2016">
        <f>LOOKUP(O277,X!$EW$4:$HT$4,X!$EW$13:$HT$13)+LOOKUP(O277,X!$EW$4:$HT$4,X!$EW$14:$HT$14)</f>
        <v>0</v>
      </c>
      <c r="E277" s="2016">
        <f>LOOKUP(P277,X!$EW$4:$HT$4,X!$EW$13:$HT$13)+LOOKUP(P277,X!$EW$4:$HT$4,X!$EW$14:$HT$14)</f>
        <v>19</v>
      </c>
      <c r="F277" s="2016">
        <f>LOOKUP(Q277,X!$EW$4:$HT$4,X!$EW$13:$HT$13)+LOOKUP(Q277,X!$EW$4:$HT$4,X!$EW$14:$HT$14)</f>
        <v>80</v>
      </c>
      <c r="G277" s="2016">
        <f>LOOKUP(R277,X!$EW$4:$HT$4,X!$EW$13:$HT$13)+LOOKUP(R277,X!$EW$4:$HT$4,X!$EW$14:$HT$14)</f>
        <v>90</v>
      </c>
      <c r="H277" s="2016">
        <f>LOOKUP(S277,X!$EW$4:$HT$4,X!$EW$13:$HT$13)+LOOKUP(S277,X!$EW$4:$HT$4,X!$EW$14:$HT$14)</f>
        <v>1593</v>
      </c>
      <c r="I277" s="2017">
        <f>LOOKUP(T277,X!$EW$4:$HT$4,X!$EW$13:$HT$13)</f>
        <v>1763</v>
      </c>
      <c r="J277" s="2018">
        <f>LOOKUP(U277,X!$EW$4:$HT$4,X!$EW$13:$HT$13)</f>
        <v>1.98</v>
      </c>
      <c r="K277" s="2019" t="str">
        <f>LOOKUP(V277,X!$EW$4:$HT$4,X!$EW$13:$HT$13)</f>
        <v>ดีเยี่ยม</v>
      </c>
      <c r="L277" s="703"/>
      <c r="M277" s="1940"/>
      <c r="N277" s="1952">
        <v>1</v>
      </c>
      <c r="O277" s="55">
        <f t="shared" ref="O277:V277" si="5">$N277*100+O$243</f>
        <v>101</v>
      </c>
      <c r="P277" s="55">
        <f t="shared" si="5"/>
        <v>102</v>
      </c>
      <c r="Q277" s="55">
        <f t="shared" si="5"/>
        <v>103</v>
      </c>
      <c r="R277" s="55">
        <f t="shared" si="5"/>
        <v>104</v>
      </c>
      <c r="S277" s="55">
        <f t="shared" si="5"/>
        <v>105</v>
      </c>
      <c r="T277" s="55">
        <f t="shared" si="5"/>
        <v>106</v>
      </c>
      <c r="U277" s="55">
        <f t="shared" si="5"/>
        <v>109</v>
      </c>
      <c r="V277" s="55">
        <f t="shared" si="5"/>
        <v>111</v>
      </c>
      <c r="W277" s="705"/>
      <c r="X277" s="705"/>
      <c r="Y277" s="705"/>
      <c r="Z277" s="705"/>
      <c r="AA277" s="705"/>
      <c r="AB277" s="705"/>
      <c r="AC277" s="705"/>
      <c r="AD277" s="705"/>
      <c r="AE277" s="70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</row>
    <row r="278" spans="1:46" ht="23.25" customHeight="1">
      <c r="A278" s="1993" t="s">
        <v>2023</v>
      </c>
      <c r="B278" s="1993"/>
      <c r="C278" s="2003"/>
      <c r="D278" s="2030"/>
      <c r="E278" s="2031"/>
      <c r="F278" s="2031"/>
      <c r="G278" s="2031"/>
      <c r="H278" s="2032"/>
      <c r="I278" s="2033"/>
      <c r="J278" s="2034"/>
      <c r="K278" s="2033"/>
      <c r="L278" s="703"/>
      <c r="M278" s="1940"/>
      <c r="N278" s="424"/>
      <c r="O278" s="705"/>
      <c r="Q278" s="705"/>
      <c r="R278" s="705"/>
      <c r="S278" s="705"/>
      <c r="T278" s="705"/>
      <c r="U278" s="705"/>
      <c r="V278" s="705"/>
      <c r="W278" s="705"/>
      <c r="X278" s="29"/>
      <c r="Y278" s="705"/>
      <c r="Z278" s="705"/>
      <c r="AA278" s="705"/>
      <c r="AB278" s="705"/>
      <c r="AC278" s="705"/>
      <c r="AD278" s="705"/>
      <c r="AE278" s="70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</row>
    <row r="279" spans="1:46" ht="23.25" customHeight="1">
      <c r="A279" s="1993"/>
      <c r="B279" s="1993" t="s">
        <v>2024</v>
      </c>
      <c r="C279" s="2015">
        <f>X!EV$13+X!EV$14</f>
        <v>1782</v>
      </c>
      <c r="D279" s="2016">
        <f>LOOKUP(O279,X!$EW$4:$HT$4,X!$EW$13:$HT$13)+LOOKUP(O279,X!$EW$4:$HT$4,X!$EW$14:$HT$14)</f>
        <v>0</v>
      </c>
      <c r="E279" s="2016">
        <f>LOOKUP(P279,X!$EW$4:$HT$4,X!$EW$13:$HT$13)+LOOKUP(P279,X!$EW$4:$HT$4,X!$EW$14:$HT$14)</f>
        <v>0</v>
      </c>
      <c r="F279" s="2016">
        <f>LOOKUP(Q279,X!$EW$4:$HT$4,X!$EW$13:$HT$13)+LOOKUP(Q279,X!$EW$4:$HT$4,X!$EW$14:$HT$14)</f>
        <v>94</v>
      </c>
      <c r="G279" s="2016">
        <f>LOOKUP(R279,X!$EW$4:$HT$4,X!$EW$13:$HT$13)+LOOKUP(R279,X!$EW$4:$HT$4,X!$EW$14:$HT$14)</f>
        <v>102</v>
      </c>
      <c r="H279" s="2016">
        <f>LOOKUP(S279,X!$EW$4:$HT$4,X!$EW$13:$HT$13)+LOOKUP(S279,X!$EW$4:$HT$4,X!$EW$14:$HT$14)</f>
        <v>1586</v>
      </c>
      <c r="I279" s="2017">
        <f>LOOKUP(T279,X!$EW$4:$HT$4,X!$EW$13:$HT$13)</f>
        <v>1782</v>
      </c>
      <c r="J279" s="2018">
        <f>LOOKUP(U279,X!$EW$4:$HT$4,X!$EW$13:$HT$13)</f>
        <v>0.5</v>
      </c>
      <c r="K279" s="2019" t="str">
        <f>LOOKUP(V279,X!$EW$4:$HT$4,X!$EW$13:$HT$13)</f>
        <v>ดีเยี่ยม</v>
      </c>
      <c r="L279" s="703"/>
      <c r="M279" s="1940"/>
      <c r="N279" s="1952">
        <v>2</v>
      </c>
      <c r="O279" s="55">
        <f t="shared" ref="O279:V279" si="6">$N279*100+O$243</f>
        <v>201</v>
      </c>
      <c r="P279" s="55">
        <f t="shared" si="6"/>
        <v>202</v>
      </c>
      <c r="Q279" s="55">
        <f t="shared" si="6"/>
        <v>203</v>
      </c>
      <c r="R279" s="55">
        <f t="shared" si="6"/>
        <v>204</v>
      </c>
      <c r="S279" s="55">
        <f t="shared" si="6"/>
        <v>205</v>
      </c>
      <c r="T279" s="55">
        <f t="shared" si="6"/>
        <v>206</v>
      </c>
      <c r="U279" s="55">
        <f t="shared" si="6"/>
        <v>209</v>
      </c>
      <c r="V279" s="55">
        <f t="shared" si="6"/>
        <v>211</v>
      </c>
      <c r="W279" s="705"/>
      <c r="X279" s="705"/>
      <c r="Y279" s="705"/>
      <c r="Z279" s="705"/>
      <c r="AA279" s="705"/>
      <c r="AB279" s="705"/>
      <c r="AC279" s="705"/>
      <c r="AD279" s="705"/>
      <c r="AE279" s="70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</row>
    <row r="280" spans="1:46" ht="23.25" customHeight="1">
      <c r="A280" s="1993" t="s">
        <v>2190</v>
      </c>
      <c r="B280" s="1993"/>
      <c r="C280" s="2003"/>
      <c r="D280" s="2030"/>
      <c r="E280" s="2031"/>
      <c r="F280" s="2031"/>
      <c r="G280" s="2031"/>
      <c r="H280" s="2032"/>
      <c r="I280" s="2033"/>
      <c r="J280" s="2034"/>
      <c r="K280" s="2033"/>
      <c r="L280" s="703"/>
      <c r="M280" s="1940"/>
      <c r="N280" s="424"/>
      <c r="O280" s="705"/>
      <c r="Q280" s="705"/>
      <c r="R280" s="705"/>
      <c r="S280" s="705"/>
      <c r="T280" s="705"/>
      <c r="U280" s="705"/>
      <c r="V280" s="705"/>
      <c r="W280" s="705"/>
      <c r="X280" s="29"/>
      <c r="Y280" s="705"/>
      <c r="Z280" s="705"/>
      <c r="AA280" s="705"/>
      <c r="AB280" s="705"/>
      <c r="AC280" s="705"/>
      <c r="AD280" s="705"/>
      <c r="AE280" s="70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</row>
    <row r="281" spans="1:46" ht="23.25" customHeight="1">
      <c r="A281" s="1993"/>
      <c r="B281" s="1993" t="s">
        <v>2191</v>
      </c>
      <c r="C281" s="2015">
        <f>X!EV$13+X!EV$14</f>
        <v>1782</v>
      </c>
      <c r="D281" s="2016">
        <f>LOOKUP(O281,X!$EW$4:$HT$4,X!$EW$13:$HT$13)+LOOKUP(O281,X!$EW$4:$HT$4,X!$EW$14:$HT$14)</f>
        <v>0</v>
      </c>
      <c r="E281" s="2016">
        <f>LOOKUP(P281,X!$EW$4:$HT$4,X!$EW$13:$HT$13)+LOOKUP(P281,X!$EW$4:$HT$4,X!$EW$14:$HT$14)</f>
        <v>0</v>
      </c>
      <c r="F281" s="2016">
        <f>LOOKUP(Q281,X!$EW$4:$HT$4,X!$EW$13:$HT$13)+LOOKUP(Q281,X!$EW$4:$HT$4,X!$EW$14:$HT$14)</f>
        <v>59</v>
      </c>
      <c r="G281" s="2016">
        <f>LOOKUP(R281,X!$EW$4:$HT$4,X!$EW$13:$HT$13)+LOOKUP(R281,X!$EW$4:$HT$4,X!$EW$14:$HT$14)</f>
        <v>149</v>
      </c>
      <c r="H281" s="2016">
        <f>LOOKUP(S281,X!$EW$4:$HT$4,X!$EW$13:$HT$13)+LOOKUP(S281,X!$EW$4:$HT$4,X!$EW$14:$HT$14)</f>
        <v>1574</v>
      </c>
      <c r="I281" s="2017">
        <f>LOOKUP(T281,X!$EW$4:$HT$4,X!$EW$13:$HT$13)</f>
        <v>1782</v>
      </c>
      <c r="J281" s="2018">
        <f>LOOKUP(U281,X!$EW$4:$HT$4,X!$EW$13:$HT$13)</f>
        <v>1</v>
      </c>
      <c r="K281" s="2019" t="str">
        <f>LOOKUP(V281,X!$EW$4:$HT$4,X!$EW$13:$HT$13)</f>
        <v>ดีเยี่ยม</v>
      </c>
      <c r="L281" s="703"/>
      <c r="M281" s="1940"/>
      <c r="N281" s="1952">
        <v>3</v>
      </c>
      <c r="O281" s="55">
        <f t="shared" ref="O281:V281" si="7">$N281*100+O$243</f>
        <v>301</v>
      </c>
      <c r="P281" s="55">
        <f t="shared" si="7"/>
        <v>302</v>
      </c>
      <c r="Q281" s="55">
        <f t="shared" si="7"/>
        <v>303</v>
      </c>
      <c r="R281" s="55">
        <f t="shared" si="7"/>
        <v>304</v>
      </c>
      <c r="S281" s="55">
        <f t="shared" si="7"/>
        <v>305</v>
      </c>
      <c r="T281" s="55">
        <f t="shared" si="7"/>
        <v>306</v>
      </c>
      <c r="U281" s="55">
        <f t="shared" si="7"/>
        <v>309</v>
      </c>
      <c r="V281" s="55">
        <f t="shared" si="7"/>
        <v>311</v>
      </c>
      <c r="W281" s="705"/>
      <c r="X281" s="705"/>
      <c r="Y281" s="705"/>
      <c r="Z281" s="705"/>
      <c r="AA281" s="705"/>
      <c r="AB281" s="705"/>
      <c r="AC281" s="705"/>
      <c r="AD281" s="705"/>
      <c r="AE281" s="70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</row>
    <row r="282" spans="1:46" ht="23.25" customHeight="1">
      <c r="A282" s="1993" t="s">
        <v>2192</v>
      </c>
      <c r="B282" s="1993"/>
      <c r="C282" s="2003"/>
      <c r="D282" s="2030"/>
      <c r="E282" s="2031"/>
      <c r="F282" s="2031"/>
      <c r="G282" s="2031"/>
      <c r="H282" s="2032"/>
      <c r="I282" s="2033"/>
      <c r="J282" s="2034"/>
      <c r="K282" s="2033"/>
      <c r="L282" s="703"/>
      <c r="M282" s="1940"/>
      <c r="N282" s="424"/>
      <c r="O282" s="705"/>
      <c r="Q282" s="705"/>
      <c r="R282" s="705"/>
      <c r="S282" s="705"/>
      <c r="T282" s="705"/>
      <c r="U282" s="705"/>
      <c r="V282" s="705"/>
      <c r="W282" s="705"/>
      <c r="X282" s="29"/>
      <c r="Y282" s="705"/>
      <c r="Z282" s="705"/>
      <c r="AA282" s="705"/>
      <c r="AB282" s="705"/>
      <c r="AC282" s="705"/>
      <c r="AD282" s="705"/>
      <c r="AE282" s="70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</row>
    <row r="283" spans="1:46" ht="23.25" customHeight="1">
      <c r="A283" s="1993"/>
      <c r="B283" s="1993" t="s">
        <v>2193</v>
      </c>
      <c r="C283" s="2015">
        <f>X!EV$13+X!EV$14</f>
        <v>1782</v>
      </c>
      <c r="D283" s="2016">
        <f>LOOKUP(O283,X!$EW$4:$HT$4,X!$EW$13:$HT$13)+LOOKUP(O283,X!$EW$4:$HT$4,X!$EW$14:$HT$14)</f>
        <v>0</v>
      </c>
      <c r="E283" s="2016">
        <f>LOOKUP(P283,X!$EW$4:$HT$4,X!$EW$13:$HT$13)+LOOKUP(P283,X!$EW$4:$HT$4,X!$EW$14:$HT$14)</f>
        <v>0</v>
      </c>
      <c r="F283" s="2016">
        <f>LOOKUP(Q283,X!$EW$4:$HT$4,X!$EW$13:$HT$13)+LOOKUP(Q283,X!$EW$4:$HT$4,X!$EW$14:$HT$14)</f>
        <v>0</v>
      </c>
      <c r="G283" s="2016">
        <f>LOOKUP(R283,X!$EW$4:$HT$4,X!$EW$13:$HT$13)+LOOKUP(R283,X!$EW$4:$HT$4,X!$EW$14:$HT$14)</f>
        <v>0</v>
      </c>
      <c r="H283" s="2016">
        <f>LOOKUP(S283,X!$EW$4:$HT$4,X!$EW$13:$HT$13)+LOOKUP(S283,X!$EW$4:$HT$4,X!$EW$14:$HT$14)</f>
        <v>1782</v>
      </c>
      <c r="I283" s="2017">
        <f>LOOKUP(T283,X!$EW$4:$HT$4,X!$EW$13:$HT$13)</f>
        <v>1782</v>
      </c>
      <c r="J283" s="2018">
        <f>LOOKUP(U283,X!$EW$4:$HT$4,X!$EW$13:$HT$13)</f>
        <v>1</v>
      </c>
      <c r="K283" s="2019" t="str">
        <f>LOOKUP(V283,X!$EW$4:$HT$4,X!$EW$13:$HT$13)</f>
        <v>ดีเยี่ยม</v>
      </c>
      <c r="L283" s="703"/>
      <c r="M283" s="1940"/>
      <c r="N283" s="1952">
        <v>4</v>
      </c>
      <c r="O283" s="55">
        <f t="shared" ref="O283:V284" si="8">$N283*100+O$243</f>
        <v>401</v>
      </c>
      <c r="P283" s="55">
        <f t="shared" si="8"/>
        <v>402</v>
      </c>
      <c r="Q283" s="55">
        <f t="shared" si="8"/>
        <v>403</v>
      </c>
      <c r="R283" s="55">
        <f t="shared" si="8"/>
        <v>404</v>
      </c>
      <c r="S283" s="55">
        <f t="shared" si="8"/>
        <v>405</v>
      </c>
      <c r="T283" s="55">
        <f t="shared" si="8"/>
        <v>406</v>
      </c>
      <c r="U283" s="55">
        <f t="shared" si="8"/>
        <v>409</v>
      </c>
      <c r="V283" s="55">
        <f t="shared" si="8"/>
        <v>411</v>
      </c>
      <c r="W283" s="705"/>
      <c r="X283" s="705"/>
      <c r="Y283" s="705"/>
      <c r="Z283" s="705"/>
      <c r="AA283" s="705"/>
      <c r="AB283" s="705"/>
      <c r="AC283" s="705"/>
      <c r="AD283" s="705"/>
      <c r="AE283" s="70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</row>
    <row r="284" spans="1:46" ht="23.25" customHeight="1">
      <c r="A284" s="2026"/>
      <c r="B284" s="2026"/>
      <c r="C284" s="2026" t="s">
        <v>1551</v>
      </c>
      <c r="D284" s="2026"/>
      <c r="E284" s="2026"/>
      <c r="F284" s="2026"/>
      <c r="G284" s="2026"/>
      <c r="H284" s="2026"/>
      <c r="I284" s="2026"/>
      <c r="J284" s="2027">
        <f>LOOKUP(Q284,X!$EW$6:$HT$6,X!$EW$40:$HT$40)</f>
        <v>4.4800000000000004</v>
      </c>
      <c r="K284" s="2027" t="str">
        <f>LOOKUP(S284,X!$EW$6:$HT$6,X!$EW$40:$HT$40)</f>
        <v>ดีมาก</v>
      </c>
      <c r="L284" s="703"/>
      <c r="M284" s="1940"/>
      <c r="N284" s="1952">
        <v>11</v>
      </c>
      <c r="O284" s="55">
        <f t="shared" si="8"/>
        <v>1101</v>
      </c>
      <c r="P284" s="55">
        <f t="shared" si="8"/>
        <v>1102</v>
      </c>
      <c r="Q284" s="1954">
        <f t="shared" si="8"/>
        <v>1103</v>
      </c>
      <c r="R284" s="55">
        <f t="shared" si="8"/>
        <v>1104</v>
      </c>
      <c r="S284" s="1954">
        <f t="shared" si="8"/>
        <v>1105</v>
      </c>
      <c r="T284" s="55">
        <f t="shared" si="8"/>
        <v>1106</v>
      </c>
      <c r="U284" s="55">
        <f t="shared" si="8"/>
        <v>1109</v>
      </c>
      <c r="V284" s="55">
        <f t="shared" si="8"/>
        <v>1111</v>
      </c>
      <c r="W284" s="705"/>
      <c r="X284" s="705"/>
      <c r="Y284" s="705"/>
      <c r="Z284" s="705"/>
      <c r="AA284" s="705"/>
      <c r="AB284" s="705"/>
      <c r="AC284" s="705"/>
      <c r="AD284" s="705"/>
      <c r="AE284" s="70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</row>
    <row r="285" spans="1:46" ht="23.25" customHeight="1">
      <c r="A285" s="1993"/>
      <c r="K285" s="1993"/>
      <c r="L285" s="703"/>
      <c r="M285" s="1940"/>
      <c r="N285" s="424"/>
      <c r="O285" s="705"/>
      <c r="Q285" s="705"/>
      <c r="R285" s="705"/>
      <c r="S285" s="705"/>
      <c r="T285" s="705"/>
      <c r="U285" s="705"/>
      <c r="V285" s="705"/>
      <c r="W285" s="705"/>
      <c r="X285" s="705"/>
      <c r="Y285" s="705"/>
      <c r="Z285" s="705"/>
      <c r="AA285" s="705"/>
      <c r="AB285" s="705"/>
      <c r="AC285" s="705"/>
      <c r="AD285" s="705"/>
      <c r="AE285" s="70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</row>
    <row r="286" spans="1:46" ht="23.25" customHeight="1">
      <c r="A286" s="1993"/>
      <c r="B286" s="1977" t="s">
        <v>907</v>
      </c>
      <c r="K286" s="1993"/>
      <c r="L286" s="703"/>
      <c r="M286" s="1940"/>
      <c r="N286" s="424"/>
      <c r="O286" s="705"/>
      <c r="Q286" s="705"/>
      <c r="R286" s="705"/>
      <c r="S286" s="705"/>
      <c r="T286" s="705"/>
      <c r="U286" s="705"/>
      <c r="V286" s="705"/>
      <c r="W286" s="705"/>
      <c r="X286" s="705"/>
      <c r="Y286" s="705"/>
      <c r="Z286" s="705"/>
      <c r="AA286" s="705"/>
      <c r="AB286" s="705"/>
      <c r="AC286" s="705"/>
      <c r="AD286" s="705"/>
      <c r="AE286" s="70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</row>
    <row r="287" spans="1:46" ht="23.25" customHeight="1">
      <c r="A287" s="1977" t="str">
        <f>IF(X!EO17=0," ",X!EO17)</f>
        <v>จัดกิจกรรมส่งเสริมคุณธรรม จริยธรรม สร้างชุมชนแห่งจิตอาสา</v>
      </c>
      <c r="J287" s="1993"/>
      <c r="L287" s="703"/>
      <c r="M287" s="1940"/>
      <c r="N287" s="424"/>
      <c r="O287" s="705"/>
      <c r="Q287" s="705"/>
      <c r="R287" s="705"/>
      <c r="S287" s="705"/>
      <c r="T287" s="705"/>
      <c r="U287" s="705"/>
      <c r="V287" s="705"/>
      <c r="W287" s="705"/>
      <c r="X287" s="705"/>
      <c r="Y287" s="705"/>
      <c r="Z287" s="705"/>
      <c r="AA287" s="705"/>
      <c r="AB287" s="705"/>
      <c r="AC287" s="705"/>
      <c r="AD287" s="705"/>
      <c r="AE287" s="70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</row>
    <row r="288" spans="1:46" ht="23.25" customHeight="1">
      <c r="A288" s="1977" t="str">
        <f>IF(X!EO18=0," ",X!EO18)</f>
        <v>อนุรักษ์สิ่งงแวดล้อมแยกขยะ ปลูกต้นไม้ให้ร่มเงาเพิ่มขึ้น</v>
      </c>
      <c r="J288" s="1993"/>
      <c r="L288" s="703"/>
      <c r="M288" s="1940"/>
      <c r="N288" s="424"/>
      <c r="O288" s="705"/>
      <c r="Q288" s="705"/>
      <c r="R288" s="705"/>
      <c r="S288" s="705"/>
      <c r="T288" s="705"/>
      <c r="U288" s="705"/>
      <c r="V288" s="705"/>
      <c r="W288" s="705"/>
      <c r="X288" s="705"/>
      <c r="Y288" s="705"/>
      <c r="Z288" s="705"/>
      <c r="AA288" s="705"/>
      <c r="AB288" s="705"/>
      <c r="AC288" s="705"/>
      <c r="AD288" s="705"/>
      <c r="AE288" s="70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</row>
    <row r="289" spans="1:46" ht="23.25" customHeight="1">
      <c r="A289" s="1977" t="str">
        <f>IF(X!EO19=0," ",X!EO19)</f>
        <v>ส่งเสริมการปฎิบัติที่สร้างความกตัญญูต่อผู้มีพระคุณ</v>
      </c>
      <c r="J289" s="1993"/>
      <c r="L289" s="703"/>
      <c r="M289" s="1940"/>
      <c r="N289" s="424"/>
      <c r="O289" s="705"/>
      <c r="Q289" s="705"/>
      <c r="R289" s="705"/>
      <c r="S289" s="705"/>
      <c r="T289" s="705"/>
      <c r="U289" s="705"/>
      <c r="V289" s="705"/>
      <c r="W289" s="705"/>
      <c r="X289" s="705"/>
      <c r="Y289" s="705"/>
      <c r="Z289" s="705"/>
      <c r="AA289" s="705"/>
      <c r="AB289" s="705"/>
      <c r="AC289" s="705"/>
      <c r="AD289" s="705"/>
      <c r="AE289" s="70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</row>
    <row r="290" spans="1:46" ht="23.25" customHeight="1">
      <c r="A290" s="1977" t="str">
        <f>IF(X!EO20=0," ",X!EO20)</f>
        <v xml:space="preserve"> </v>
      </c>
      <c r="K290" s="1993"/>
      <c r="L290" s="703"/>
      <c r="M290" s="1940"/>
      <c r="N290" s="424"/>
      <c r="O290" s="705"/>
      <c r="Q290" s="705"/>
      <c r="R290" s="705"/>
      <c r="S290" s="705"/>
      <c r="T290" s="705"/>
      <c r="U290" s="705"/>
      <c r="V290" s="705"/>
      <c r="W290" s="705"/>
      <c r="X290" s="705"/>
      <c r="Y290" s="705"/>
      <c r="Z290" s="705"/>
      <c r="AA290" s="705"/>
      <c r="AB290" s="705"/>
      <c r="AC290" s="705"/>
      <c r="AD290" s="705"/>
      <c r="AE290" s="70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</row>
    <row r="291" spans="1:46" ht="23.25" customHeight="1">
      <c r="A291" s="1977" t="str">
        <f>IF(X!EO21=0," ",X!EO21)</f>
        <v xml:space="preserve"> </v>
      </c>
      <c r="K291" s="1993"/>
      <c r="L291" s="703"/>
      <c r="M291" s="1940"/>
      <c r="N291" s="424"/>
      <c r="O291" s="705"/>
      <c r="Q291" s="705"/>
      <c r="R291" s="705"/>
      <c r="S291" s="705"/>
      <c r="T291" s="705"/>
      <c r="U291" s="705"/>
      <c r="V291" s="705"/>
      <c r="W291" s="705"/>
      <c r="X291" s="705"/>
      <c r="Y291" s="705"/>
      <c r="Z291" s="705"/>
      <c r="AA291" s="705"/>
      <c r="AB291" s="705"/>
      <c r="AC291" s="705"/>
      <c r="AD291" s="705"/>
      <c r="AE291" s="70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</row>
    <row r="292" spans="1:46" ht="23.25" customHeight="1">
      <c r="K292" s="1993"/>
      <c r="L292" s="703"/>
      <c r="M292" s="1940"/>
      <c r="N292" s="424"/>
      <c r="O292" s="705"/>
      <c r="Q292" s="705"/>
      <c r="R292" s="705"/>
      <c r="S292" s="705"/>
      <c r="T292" s="705"/>
      <c r="U292" s="705"/>
      <c r="V292" s="705"/>
      <c r="W292" s="705"/>
      <c r="X292" s="705"/>
      <c r="Y292" s="705"/>
      <c r="Z292" s="705"/>
      <c r="AA292" s="705"/>
      <c r="AB292" s="705"/>
      <c r="AC292" s="705"/>
      <c r="AD292" s="705"/>
      <c r="AE292" s="70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</row>
    <row r="293" spans="1:46" ht="23.25" customHeight="1">
      <c r="A293" s="1986" t="str">
        <f>"- "&amp;M293&amp;" -"</f>
        <v>- 46 -</v>
      </c>
      <c r="B293" s="1979"/>
      <c r="C293" s="1979"/>
      <c r="D293" s="1979"/>
      <c r="E293" s="1979"/>
      <c r="F293" s="1979"/>
      <c r="G293" s="1979"/>
      <c r="H293" s="1979"/>
      <c r="I293" s="1979"/>
      <c r="J293" s="1979"/>
      <c r="K293" s="1986"/>
      <c r="L293" s="703">
        <v>1</v>
      </c>
      <c r="M293" s="1939">
        <f>IF(L293&gt;0,SUM(L$234:L293),0)</f>
        <v>46</v>
      </c>
      <c r="N293" s="20"/>
      <c r="O293" s="20"/>
      <c r="R293" s="705"/>
      <c r="S293" s="705"/>
      <c r="T293" s="705"/>
      <c r="U293" s="705"/>
      <c r="V293" s="705"/>
      <c r="W293" s="705"/>
      <c r="X293" s="705"/>
      <c r="Y293" s="705"/>
      <c r="Z293" s="705"/>
      <c r="AA293" s="705"/>
      <c r="AB293" s="705"/>
      <c r="AC293" s="705"/>
      <c r="AD293" s="705"/>
      <c r="AE293" s="70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</row>
    <row r="294" spans="1:46" ht="23.25" customHeight="1">
      <c r="A294" s="1993"/>
      <c r="K294" s="1993"/>
      <c r="L294" s="703"/>
      <c r="M294" s="1940"/>
      <c r="N294" s="30"/>
      <c r="O294" s="705"/>
      <c r="R294" s="705"/>
      <c r="S294" s="705"/>
      <c r="T294" s="705"/>
      <c r="U294" s="705"/>
      <c r="V294" s="705"/>
      <c r="W294" s="705"/>
      <c r="X294" s="705"/>
      <c r="Y294" s="705"/>
      <c r="Z294" s="705"/>
      <c r="AA294" s="705"/>
      <c r="AB294" s="705"/>
      <c r="AC294" s="705"/>
      <c r="AD294" s="705"/>
      <c r="AE294" s="70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</row>
    <row r="295" spans="1:46" ht="23.25" customHeight="1">
      <c r="A295" s="1993"/>
      <c r="K295" s="1993"/>
      <c r="L295" s="703"/>
      <c r="M295" s="1940"/>
      <c r="N295" s="30"/>
      <c r="O295" s="705"/>
      <c r="R295" s="705"/>
      <c r="S295" s="705"/>
      <c r="T295" s="705"/>
      <c r="U295" s="705"/>
      <c r="V295" s="705"/>
      <c r="W295" s="705"/>
      <c r="X295" s="705"/>
      <c r="Y295" s="705"/>
      <c r="Z295" s="705"/>
      <c r="AA295" s="705"/>
      <c r="AB295" s="705"/>
      <c r="AC295" s="705"/>
      <c r="AD295" s="705"/>
      <c r="AE295" s="70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</row>
    <row r="296" spans="1:46" ht="23.25" customHeight="1">
      <c r="A296" s="1993"/>
      <c r="B296" s="1977" t="s">
        <v>908</v>
      </c>
      <c r="K296" s="1993"/>
      <c r="L296" s="703"/>
      <c r="M296" s="1940"/>
      <c r="N296" s="424"/>
      <c r="O296" s="705"/>
      <c r="Q296" s="705"/>
      <c r="R296" s="705"/>
      <c r="S296" s="705"/>
      <c r="T296" s="705"/>
      <c r="U296" s="705"/>
      <c r="V296" s="705"/>
      <c r="W296" s="705"/>
      <c r="X296" s="705"/>
      <c r="Y296" s="705"/>
      <c r="Z296" s="705"/>
      <c r="AA296" s="705"/>
      <c r="AB296" s="705"/>
      <c r="AC296" s="705"/>
      <c r="AD296" s="705"/>
      <c r="AE296" s="70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</row>
    <row r="297" spans="1:46" ht="22.5" customHeight="1">
      <c r="A297" s="1993" t="s">
        <v>2201</v>
      </c>
      <c r="C297" s="1977" t="s">
        <v>677</v>
      </c>
      <c r="H297" s="1977" t="str">
        <f>K313</f>
        <v>ดีเยี่ยม</v>
      </c>
      <c r="J297" s="1977" t="s">
        <v>305</v>
      </c>
      <c r="K297" s="1993"/>
      <c r="L297" s="703"/>
      <c r="M297" s="1940"/>
      <c r="N297" s="30"/>
      <c r="O297" s="705"/>
      <c r="Q297" s="705"/>
      <c r="R297" s="705"/>
      <c r="S297" s="705"/>
      <c r="T297" s="705"/>
      <c r="U297" s="705"/>
      <c r="V297" s="705"/>
      <c r="W297" s="705"/>
      <c r="X297" s="705"/>
      <c r="Y297" s="705"/>
      <c r="Z297" s="705"/>
      <c r="AA297" s="705"/>
      <c r="AB297" s="705"/>
      <c r="AC297" s="705"/>
      <c r="AD297" s="705"/>
      <c r="AE297" s="70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</row>
    <row r="298" spans="1:46" ht="23.25" customHeight="1">
      <c r="A298" s="1991"/>
      <c r="B298" s="1991"/>
      <c r="C298" s="2000"/>
      <c r="D298" s="1223" t="s">
        <v>306</v>
      </c>
      <c r="E298" s="1223"/>
      <c r="F298" s="1223"/>
      <c r="G298" s="1223"/>
      <c r="H298" s="1366"/>
      <c r="I298" s="2001" t="s">
        <v>307</v>
      </c>
      <c r="J298" s="2001"/>
      <c r="K298" s="2002"/>
      <c r="L298" s="703"/>
      <c r="M298" s="1940"/>
      <c r="N298" s="30"/>
      <c r="Q298" s="705"/>
      <c r="R298" s="705"/>
      <c r="S298" s="705"/>
      <c r="T298" s="705"/>
      <c r="U298" s="705"/>
      <c r="V298" s="705"/>
      <c r="W298" s="705"/>
      <c r="X298" s="705"/>
      <c r="Y298" s="705"/>
      <c r="Z298" s="705"/>
      <c r="AA298" s="705"/>
      <c r="AB298" s="705"/>
      <c r="AC298" s="705"/>
      <c r="AD298" s="705"/>
      <c r="AE298" s="70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</row>
    <row r="299" spans="1:46" ht="23.25" customHeight="1">
      <c r="A299" s="1986" t="s">
        <v>2121</v>
      </c>
      <c r="B299" s="1986"/>
      <c r="C299" s="2003" t="s">
        <v>1546</v>
      </c>
      <c r="D299" s="1220" t="s">
        <v>1547</v>
      </c>
      <c r="E299" s="1220"/>
      <c r="F299" s="1220"/>
      <c r="G299" s="1220"/>
      <c r="H299" s="1222"/>
      <c r="I299" s="2004" t="s">
        <v>891</v>
      </c>
      <c r="J299" s="2004" t="s">
        <v>1891</v>
      </c>
      <c r="K299" s="2005" t="s">
        <v>891</v>
      </c>
      <c r="L299" s="703"/>
      <c r="M299" s="1940"/>
      <c r="N299" s="424"/>
      <c r="O299" s="705"/>
      <c r="Q299" s="705"/>
      <c r="R299" s="705"/>
      <c r="S299" s="705"/>
      <c r="T299" s="705"/>
      <c r="U299" s="705"/>
      <c r="V299" s="705"/>
      <c r="W299" s="705"/>
      <c r="X299" s="705"/>
      <c r="Y299" s="705"/>
      <c r="Z299" s="705"/>
      <c r="AA299" s="705"/>
      <c r="AB299" s="705"/>
      <c r="AC299" s="705"/>
      <c r="AD299" s="705"/>
      <c r="AE299" s="70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</row>
    <row r="300" spans="1:46" ht="23.25" customHeight="1">
      <c r="A300" s="1986" t="s">
        <v>898</v>
      </c>
      <c r="B300" s="1986"/>
      <c r="C300" s="2003" t="s">
        <v>1154</v>
      </c>
      <c r="D300" s="1370" t="s">
        <v>1548</v>
      </c>
      <c r="E300" s="1370"/>
      <c r="F300" s="1370"/>
      <c r="G300" s="1370"/>
      <c r="H300" s="1990"/>
      <c r="I300" s="2004" t="s">
        <v>1549</v>
      </c>
      <c r="J300" s="2004" t="s">
        <v>898</v>
      </c>
      <c r="K300" s="2005"/>
      <c r="L300" s="703"/>
      <c r="M300" s="1940"/>
      <c r="N300" s="424"/>
      <c r="O300" s="705"/>
      <c r="Q300" s="705"/>
      <c r="R300" s="705"/>
      <c r="S300" s="705"/>
      <c r="T300" s="705"/>
      <c r="U300" s="705"/>
      <c r="V300" s="705"/>
      <c r="W300" s="705"/>
      <c r="X300" s="705"/>
      <c r="Y300" s="705"/>
      <c r="Z300" s="705"/>
      <c r="AA300" s="705"/>
      <c r="AB300" s="705"/>
      <c r="AC300" s="705"/>
      <c r="AD300" s="705"/>
      <c r="AE300" s="70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</row>
    <row r="301" spans="1:46" ht="23.25" customHeight="1">
      <c r="A301" s="1995"/>
      <c r="B301" s="1995"/>
      <c r="C301" s="2006"/>
      <c r="D301" s="2007">
        <v>1</v>
      </c>
      <c r="E301" s="2008">
        <v>2</v>
      </c>
      <c r="F301" s="2008">
        <v>3</v>
      </c>
      <c r="G301" s="2008">
        <v>4</v>
      </c>
      <c r="H301" s="2009">
        <v>5</v>
      </c>
      <c r="I301" s="2010" t="s">
        <v>1550</v>
      </c>
      <c r="J301" s="2010"/>
      <c r="K301" s="2011"/>
      <c r="L301" s="703"/>
      <c r="M301" s="1940"/>
      <c r="N301" s="424"/>
      <c r="O301" s="705"/>
      <c r="Q301" s="705"/>
      <c r="R301" s="705"/>
      <c r="S301" s="705"/>
      <c r="T301" s="705"/>
      <c r="U301" s="705"/>
      <c r="V301" s="705"/>
      <c r="W301" s="705"/>
      <c r="X301" s="705"/>
      <c r="Y301" s="705"/>
      <c r="Z301" s="705"/>
      <c r="AA301" s="705"/>
      <c r="AB301" s="705"/>
      <c r="AC301" s="705"/>
      <c r="AD301" s="705"/>
      <c r="AE301" s="70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</row>
    <row r="302" spans="1:46" ht="23.25" customHeight="1">
      <c r="A302" s="1991" t="s">
        <v>2194</v>
      </c>
      <c r="B302" s="1991"/>
      <c r="C302" s="2000"/>
      <c r="D302" s="1991"/>
      <c r="E302" s="2028"/>
      <c r="F302" s="2028"/>
      <c r="G302" s="2028"/>
      <c r="H302" s="2029"/>
      <c r="I302" s="1981"/>
      <c r="J302" s="2001"/>
      <c r="K302" s="2002"/>
      <c r="L302" s="703"/>
      <c r="M302" s="1940"/>
      <c r="N302" s="424"/>
      <c r="O302" s="705"/>
      <c r="Q302" s="705"/>
      <c r="R302" s="705"/>
      <c r="S302" s="705"/>
      <c r="T302" s="705"/>
      <c r="U302" s="705"/>
      <c r="V302" s="705"/>
      <c r="W302" s="705"/>
      <c r="X302" s="29"/>
      <c r="Y302" s="705"/>
      <c r="Z302" s="705"/>
      <c r="AA302" s="705"/>
      <c r="AB302" s="705"/>
      <c r="AC302" s="705"/>
      <c r="AD302" s="705"/>
      <c r="AE302" s="70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</row>
    <row r="303" spans="1:46" ht="23.25" customHeight="1">
      <c r="A303" s="1993"/>
      <c r="B303" s="1993" t="s">
        <v>2195</v>
      </c>
      <c r="C303" s="2003"/>
      <c r="D303" s="1993"/>
      <c r="E303" s="2035"/>
      <c r="F303" s="2035"/>
      <c r="G303" s="2035"/>
      <c r="H303" s="2036"/>
      <c r="I303" s="1994"/>
      <c r="J303" s="2004"/>
      <c r="K303" s="2005"/>
      <c r="L303" s="703"/>
      <c r="M303" s="1940"/>
      <c r="N303" s="424"/>
      <c r="O303" s="705"/>
      <c r="Q303" s="705"/>
      <c r="R303" s="705"/>
      <c r="S303" s="705"/>
      <c r="T303" s="705"/>
      <c r="U303" s="705"/>
      <c r="V303" s="705"/>
      <c r="W303" s="705"/>
      <c r="X303" s="705"/>
      <c r="Y303" s="705"/>
      <c r="Z303" s="705"/>
      <c r="AA303" s="705"/>
      <c r="AB303" s="705"/>
      <c r="AC303" s="705"/>
      <c r="AD303" s="705"/>
      <c r="AE303" s="70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</row>
    <row r="304" spans="1:46" ht="23.25" customHeight="1">
      <c r="A304" s="1993"/>
      <c r="B304" s="1993" t="s">
        <v>2287</v>
      </c>
      <c r="C304" s="2015">
        <f>X!EV$15+X!EV$16</f>
        <v>1782</v>
      </c>
      <c r="D304" s="2016">
        <f>LOOKUP(O304,X!$EW$4:$HT$4,X!$EW$15:$HT$15)+LOOKUP(O304,X!$EW$4:$HT$4,X!$EW$16:$HT$16)</f>
        <v>0</v>
      </c>
      <c r="E304" s="2016">
        <f>LOOKUP(P304,X!$EW$4:$HT$4,X!$EW$15:$HT$15)+LOOKUP(P304,X!$EW$4:$HT$4,X!$EW$16:$HT$16)</f>
        <v>0</v>
      </c>
      <c r="F304" s="2016">
        <f>LOOKUP(Q304,X!$EW$4:$HT$4,X!$EW$15:$HT$15)+LOOKUP(Q304,X!$EW$4:$HT$4,X!$EW$16:$HT$16)</f>
        <v>0</v>
      </c>
      <c r="G304" s="2016">
        <f>LOOKUP(R304,X!$EW$4:$HT$4,X!$EW$15:$HT$15)+LOOKUP(R304,X!$EW$4:$HT$4,X!$EW$16:$HT$16)</f>
        <v>0</v>
      </c>
      <c r="H304" s="2016">
        <f>LOOKUP(S304,X!$EW$4:$HT$4,X!$EW$15:$HT$15)+LOOKUP(S304,X!$EW$4:$HT$4,X!$EW$16:$HT$16)</f>
        <v>1782</v>
      </c>
      <c r="I304" s="2017">
        <f>LOOKUP(T304,X!$EW$4:$HT$4,X!$EW$15:$HT$15)</f>
        <v>1782</v>
      </c>
      <c r="J304" s="2018">
        <f>LOOKUP(U304,X!$EW$4:$HT$4,X!$EW$15:$HT$15)</f>
        <v>2</v>
      </c>
      <c r="K304" s="2019" t="str">
        <f>LOOKUP(V304,X!$EW$4:$HT$4,X!$EW$15:$HT$15)</f>
        <v>ดีเยี่ยม</v>
      </c>
      <c r="L304" s="703"/>
      <c r="M304" s="1940"/>
      <c r="N304" s="1952">
        <v>1</v>
      </c>
      <c r="O304" s="55">
        <f t="shared" ref="O304:V304" si="9">$N304*100+O$243</f>
        <v>101</v>
      </c>
      <c r="P304" s="55">
        <f t="shared" si="9"/>
        <v>102</v>
      </c>
      <c r="Q304" s="55">
        <f t="shared" si="9"/>
        <v>103</v>
      </c>
      <c r="R304" s="55">
        <f t="shared" si="9"/>
        <v>104</v>
      </c>
      <c r="S304" s="55">
        <f t="shared" si="9"/>
        <v>105</v>
      </c>
      <c r="T304" s="55">
        <f t="shared" si="9"/>
        <v>106</v>
      </c>
      <c r="U304" s="55">
        <f t="shared" si="9"/>
        <v>109</v>
      </c>
      <c r="V304" s="55">
        <f t="shared" si="9"/>
        <v>111</v>
      </c>
      <c r="W304" s="705"/>
      <c r="X304" s="705"/>
      <c r="Y304" s="705"/>
      <c r="Z304" s="705"/>
      <c r="AA304" s="705"/>
      <c r="AB304" s="705"/>
      <c r="AC304" s="705"/>
      <c r="AD304" s="705"/>
      <c r="AE304" s="70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</row>
    <row r="305" spans="1:46" ht="23.25" customHeight="1">
      <c r="A305" s="1993" t="s">
        <v>2288</v>
      </c>
      <c r="B305" s="1993"/>
      <c r="C305" s="2003"/>
      <c r="D305" s="2030"/>
      <c r="E305" s="2031"/>
      <c r="F305" s="2031"/>
      <c r="G305" s="2031"/>
      <c r="H305" s="2032"/>
      <c r="I305" s="2033"/>
      <c r="J305" s="2034"/>
      <c r="K305" s="2033"/>
      <c r="L305" s="703"/>
      <c r="M305" s="1940"/>
      <c r="N305" s="424"/>
      <c r="O305" s="705"/>
      <c r="Q305" s="705"/>
      <c r="R305" s="705"/>
      <c r="S305" s="705"/>
      <c r="T305" s="705"/>
      <c r="U305" s="705"/>
      <c r="V305" s="705"/>
      <c r="W305" s="705"/>
      <c r="X305" s="29"/>
      <c r="Y305" s="705"/>
      <c r="Z305" s="705"/>
      <c r="AA305" s="705"/>
      <c r="AB305" s="705"/>
      <c r="AC305" s="705"/>
      <c r="AD305" s="705"/>
      <c r="AE305" s="70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</row>
    <row r="306" spans="1:46" ht="23.25" customHeight="1">
      <c r="A306" s="1993"/>
      <c r="B306" s="1993" t="s">
        <v>2289</v>
      </c>
      <c r="C306" s="2003"/>
      <c r="D306" s="2030"/>
      <c r="E306" s="2031"/>
      <c r="F306" s="2031"/>
      <c r="G306" s="2031"/>
      <c r="H306" s="2032"/>
      <c r="I306" s="2033"/>
      <c r="J306" s="2034"/>
      <c r="K306" s="2033"/>
      <c r="L306" s="703"/>
      <c r="M306" s="1940"/>
      <c r="N306" s="424"/>
      <c r="O306" s="705"/>
      <c r="Q306" s="705"/>
      <c r="R306" s="705"/>
      <c r="S306" s="705"/>
      <c r="T306" s="705"/>
      <c r="U306" s="705"/>
      <c r="V306" s="705"/>
      <c r="W306" s="705"/>
      <c r="X306" s="705"/>
      <c r="Y306" s="705"/>
      <c r="Z306" s="705"/>
      <c r="AA306" s="705"/>
      <c r="AB306" s="705"/>
      <c r="AC306" s="705"/>
      <c r="AD306" s="705"/>
      <c r="AE306" s="70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</row>
    <row r="307" spans="1:46" ht="23.25" customHeight="1">
      <c r="A307" s="1993"/>
      <c r="B307" s="1993" t="s">
        <v>2290</v>
      </c>
      <c r="C307" s="2015">
        <f>X!EV$15+X!EV$16</f>
        <v>1782</v>
      </c>
      <c r="D307" s="2016">
        <f>LOOKUP(O307,X!$EW$4:$HT$4,X!$EW$15:$HT$15)+LOOKUP(O307,X!$EW$4:$HT$4,X!$EW$16:$HT$16)</f>
        <v>0</v>
      </c>
      <c r="E307" s="2016">
        <f>LOOKUP(P307,X!$EW$4:$HT$4,X!$EW$15:$HT$15)+LOOKUP(P307,X!$EW$4:$HT$4,X!$EW$16:$HT$16)</f>
        <v>0</v>
      </c>
      <c r="F307" s="2016">
        <f>LOOKUP(Q307,X!$EW$4:$HT$4,X!$EW$15:$HT$15)+LOOKUP(Q307,X!$EW$4:$HT$4,X!$EW$16:$HT$16)</f>
        <v>0</v>
      </c>
      <c r="G307" s="2016">
        <f>LOOKUP(R307,X!$EW$4:$HT$4,X!$EW$15:$HT$15)+LOOKUP(R307,X!$EW$4:$HT$4,X!$EW$16:$HT$16)</f>
        <v>0</v>
      </c>
      <c r="H307" s="2016">
        <f>LOOKUP(S307,X!$EW$4:$HT$4,X!$EW$15:$HT$15)+LOOKUP(S307,X!$EW$4:$HT$4,X!$EW$16:$HT$16)</f>
        <v>1782</v>
      </c>
      <c r="I307" s="2017">
        <f>LOOKUP(T307,X!$EW$4:$HT$4,X!$EW$15:$HT$15)</f>
        <v>1782</v>
      </c>
      <c r="J307" s="2018">
        <f>LOOKUP(U307,X!$EW$4:$HT$4,X!$EW$15:$HT$15)</f>
        <v>0.5</v>
      </c>
      <c r="K307" s="2019" t="str">
        <f>LOOKUP(V307,X!$EW$4:$HT$4,X!$EW$15:$HT$15)</f>
        <v>ดีเยี่ยม</v>
      </c>
      <c r="L307" s="703"/>
      <c r="M307" s="1940"/>
      <c r="N307" s="1952">
        <v>2</v>
      </c>
      <c r="O307" s="55">
        <f t="shared" ref="O307:V307" si="10">$N307*100+O$243</f>
        <v>201</v>
      </c>
      <c r="P307" s="55">
        <f t="shared" si="10"/>
        <v>202</v>
      </c>
      <c r="Q307" s="55">
        <f t="shared" si="10"/>
        <v>203</v>
      </c>
      <c r="R307" s="55">
        <f t="shared" si="10"/>
        <v>204</v>
      </c>
      <c r="S307" s="55">
        <f t="shared" si="10"/>
        <v>205</v>
      </c>
      <c r="T307" s="55">
        <f t="shared" si="10"/>
        <v>206</v>
      </c>
      <c r="U307" s="55">
        <f t="shared" si="10"/>
        <v>209</v>
      </c>
      <c r="V307" s="55">
        <f t="shared" si="10"/>
        <v>211</v>
      </c>
      <c r="W307" s="705"/>
      <c r="X307" s="705"/>
      <c r="Y307" s="705"/>
      <c r="Z307" s="705"/>
      <c r="AA307" s="705"/>
      <c r="AB307" s="705"/>
      <c r="AC307" s="705"/>
      <c r="AD307" s="705"/>
      <c r="AE307" s="70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</row>
    <row r="308" spans="1:46" ht="23.25" customHeight="1">
      <c r="A308" s="1993" t="s">
        <v>2291</v>
      </c>
      <c r="B308" s="1993"/>
      <c r="C308" s="2003"/>
      <c r="D308" s="2030"/>
      <c r="E308" s="2031"/>
      <c r="F308" s="2031"/>
      <c r="G308" s="2031"/>
      <c r="H308" s="2032"/>
      <c r="I308" s="2033"/>
      <c r="J308" s="2034"/>
      <c r="K308" s="2033"/>
      <c r="L308" s="703"/>
      <c r="M308" s="1940"/>
      <c r="N308" s="424"/>
      <c r="O308" s="705"/>
      <c r="Q308" s="705"/>
      <c r="R308" s="705"/>
      <c r="S308" s="705"/>
      <c r="T308" s="705"/>
      <c r="U308" s="705"/>
      <c r="V308" s="705"/>
      <c r="W308" s="705"/>
      <c r="X308" s="29"/>
      <c r="Y308" s="705"/>
      <c r="Z308" s="705"/>
      <c r="AA308" s="705"/>
      <c r="AB308" s="705"/>
      <c r="AC308" s="705"/>
      <c r="AD308" s="705"/>
      <c r="AE308" s="70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</row>
    <row r="309" spans="1:46" ht="23.25" customHeight="1">
      <c r="A309" s="1993"/>
      <c r="B309" s="1993" t="s">
        <v>2292</v>
      </c>
      <c r="C309" s="2003"/>
      <c r="D309" s="2030"/>
      <c r="E309" s="2031"/>
      <c r="F309" s="2031"/>
      <c r="G309" s="2031"/>
      <c r="H309" s="2032"/>
      <c r="I309" s="2033"/>
      <c r="J309" s="2034"/>
      <c r="K309" s="2033"/>
      <c r="L309" s="703"/>
      <c r="M309" s="1940"/>
      <c r="N309" s="424"/>
      <c r="O309" s="705"/>
      <c r="Q309" s="705"/>
      <c r="R309" s="705"/>
      <c r="S309" s="705"/>
      <c r="T309" s="705"/>
      <c r="U309" s="705"/>
      <c r="V309" s="705"/>
      <c r="W309" s="705"/>
      <c r="X309" s="705"/>
      <c r="Y309" s="705"/>
      <c r="Z309" s="705"/>
      <c r="AA309" s="705"/>
      <c r="AB309" s="705"/>
      <c r="AC309" s="705"/>
      <c r="AD309" s="705"/>
      <c r="AE309" s="705"/>
      <c r="AF309" s="4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</row>
    <row r="310" spans="1:46" ht="23.25" customHeight="1">
      <c r="A310" s="1993"/>
      <c r="B310" s="1993" t="s">
        <v>2045</v>
      </c>
      <c r="C310" s="2015">
        <f>X!EV$15+X!EV$16</f>
        <v>1782</v>
      </c>
      <c r="D310" s="2016">
        <f>LOOKUP(O310,X!$EW$4:$HT$4,X!$EW$15:$HT$15)+LOOKUP(O310,X!$EW$4:$HT$4,X!$EW$16:$HT$16)</f>
        <v>0</v>
      </c>
      <c r="E310" s="2016">
        <f>LOOKUP(P310,X!$EW$4:$HT$4,X!$EW$15:$HT$15)+LOOKUP(P310,X!$EW$4:$HT$4,X!$EW$16:$HT$16)</f>
        <v>0</v>
      </c>
      <c r="F310" s="2016">
        <f>LOOKUP(Q310,X!$EW$4:$HT$4,X!$EW$15:$HT$15)+LOOKUP(Q310,X!$EW$4:$HT$4,X!$EW$16:$HT$16)</f>
        <v>0</v>
      </c>
      <c r="G310" s="2016">
        <f>LOOKUP(R310,X!$EW$4:$HT$4,X!$EW$15:$HT$15)+LOOKUP(R310,X!$EW$4:$HT$4,X!$EW$16:$HT$16)</f>
        <v>0</v>
      </c>
      <c r="H310" s="2016">
        <f>LOOKUP(S310,X!$EW$4:$HT$4,X!$EW$15:$HT$15)+LOOKUP(S310,X!$EW$4:$HT$4,X!$EW$16:$HT$16)</f>
        <v>1782</v>
      </c>
      <c r="I310" s="2017">
        <f>LOOKUP(T310,X!$EW$4:$HT$4,X!$EW$15:$HT$15)</f>
        <v>1782</v>
      </c>
      <c r="J310" s="2018">
        <f>LOOKUP(U310,X!$EW$4:$HT$4,X!$EW$15:$HT$15)</f>
        <v>1</v>
      </c>
      <c r="K310" s="2019" t="str">
        <f>LOOKUP(V310,X!$EW$4:$HT$4,X!$EW$15:$HT$15)</f>
        <v>ดีเยี่ยม</v>
      </c>
      <c r="L310" s="703"/>
      <c r="M310" s="1940"/>
      <c r="N310" s="1952">
        <v>3</v>
      </c>
      <c r="O310" s="55">
        <f t="shared" ref="O310:V310" si="11">$N310*100+O$243</f>
        <v>301</v>
      </c>
      <c r="P310" s="55">
        <f t="shared" si="11"/>
        <v>302</v>
      </c>
      <c r="Q310" s="55">
        <f t="shared" si="11"/>
        <v>303</v>
      </c>
      <c r="R310" s="55">
        <f t="shared" si="11"/>
        <v>304</v>
      </c>
      <c r="S310" s="55">
        <f t="shared" si="11"/>
        <v>305</v>
      </c>
      <c r="T310" s="55">
        <f t="shared" si="11"/>
        <v>306</v>
      </c>
      <c r="U310" s="55">
        <f t="shared" si="11"/>
        <v>309</v>
      </c>
      <c r="V310" s="55">
        <f t="shared" si="11"/>
        <v>311</v>
      </c>
      <c r="W310" s="705"/>
      <c r="X310" s="705"/>
      <c r="Y310" s="705"/>
      <c r="Z310" s="705"/>
      <c r="AA310" s="705"/>
      <c r="AB310" s="705"/>
      <c r="AC310" s="705"/>
      <c r="AD310" s="705"/>
      <c r="AE310" s="705"/>
      <c r="AF310" s="4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</row>
    <row r="311" spans="1:46" ht="23.25" customHeight="1">
      <c r="A311" s="1993" t="s">
        <v>2025</v>
      </c>
      <c r="B311" s="1993"/>
      <c r="C311" s="2003"/>
      <c r="D311" s="2030"/>
      <c r="E311" s="2031"/>
      <c r="F311" s="2031"/>
      <c r="G311" s="2031"/>
      <c r="H311" s="2032"/>
      <c r="I311" s="2033"/>
      <c r="J311" s="2034"/>
      <c r="K311" s="2033"/>
      <c r="L311" s="703"/>
      <c r="M311" s="1940"/>
      <c r="N311" s="424"/>
      <c r="O311" s="705"/>
      <c r="Q311" s="705"/>
      <c r="R311" s="705"/>
      <c r="S311" s="705"/>
      <c r="T311" s="705"/>
      <c r="U311" s="705"/>
      <c r="V311" s="705"/>
      <c r="W311" s="705"/>
      <c r="X311" s="29"/>
      <c r="Y311" s="705"/>
      <c r="Z311" s="705"/>
      <c r="AA311" s="705"/>
      <c r="AB311" s="705"/>
      <c r="AC311" s="705"/>
      <c r="AD311" s="705"/>
      <c r="AE311" s="705"/>
      <c r="AF311" s="4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</row>
    <row r="312" spans="1:46" ht="23.25" customHeight="1">
      <c r="A312" s="1995"/>
      <c r="B312" s="1995" t="s">
        <v>2026</v>
      </c>
      <c r="C312" s="2015">
        <f>X!EV$15+X!EV$16</f>
        <v>1782</v>
      </c>
      <c r="D312" s="2016">
        <f>LOOKUP(O312,X!$EW$4:$HT$4,X!$EW$15:$HT$15)+LOOKUP(O312,X!$EW$4:$HT$4,X!$EW$16:$HT$16)</f>
        <v>0</v>
      </c>
      <c r="E312" s="2016">
        <f>LOOKUP(P312,X!$EW$4:$HT$4,X!$EW$15:$HT$15)+LOOKUP(P312,X!$EW$4:$HT$4,X!$EW$16:$HT$16)</f>
        <v>0</v>
      </c>
      <c r="F312" s="2016">
        <f>LOOKUP(Q312,X!$EW$4:$HT$4,X!$EW$15:$HT$15)+LOOKUP(Q312,X!$EW$4:$HT$4,X!$EW$16:$HT$16)</f>
        <v>0</v>
      </c>
      <c r="G312" s="2016">
        <f>LOOKUP(R312,X!$EW$4:$HT$4,X!$EW$15:$HT$15)+LOOKUP(R312,X!$EW$4:$HT$4,X!$EW$16:$HT$16)</f>
        <v>0</v>
      </c>
      <c r="H312" s="2016">
        <f>LOOKUP(S312,X!$EW$4:$HT$4,X!$EW$15:$HT$15)+LOOKUP(S312,X!$EW$4:$HT$4,X!$EW$16:$HT$16)</f>
        <v>1782</v>
      </c>
      <c r="I312" s="2017">
        <f>LOOKUP(T312,X!$EW$4:$HT$4,X!$EW$15:$HT$15)</f>
        <v>1782</v>
      </c>
      <c r="J312" s="2018">
        <f>LOOKUP(U312,X!$EW$4:$HT$4,X!$EW$15:$HT$15)</f>
        <v>1</v>
      </c>
      <c r="K312" s="2019" t="str">
        <f>LOOKUP(V312,X!$EW$4:$HT$4,X!$EW$15:$HT$15)</f>
        <v>ดีเยี่ยม</v>
      </c>
      <c r="L312" s="703"/>
      <c r="M312" s="1940"/>
      <c r="N312" s="1952">
        <v>4</v>
      </c>
      <c r="O312" s="55">
        <f t="shared" ref="O312:V313" si="12">$N312*100+O$243</f>
        <v>401</v>
      </c>
      <c r="P312" s="55">
        <f t="shared" si="12"/>
        <v>402</v>
      </c>
      <c r="Q312" s="55">
        <f t="shared" si="12"/>
        <v>403</v>
      </c>
      <c r="R312" s="55">
        <f t="shared" si="12"/>
        <v>404</v>
      </c>
      <c r="S312" s="55">
        <f t="shared" si="12"/>
        <v>405</v>
      </c>
      <c r="T312" s="55">
        <f t="shared" si="12"/>
        <v>406</v>
      </c>
      <c r="U312" s="55">
        <f t="shared" si="12"/>
        <v>409</v>
      </c>
      <c r="V312" s="55">
        <f t="shared" si="12"/>
        <v>411</v>
      </c>
      <c r="W312" s="705"/>
      <c r="X312" s="705"/>
      <c r="Y312" s="705"/>
      <c r="Z312" s="705"/>
      <c r="AA312" s="705"/>
      <c r="AB312" s="705"/>
      <c r="AC312" s="705"/>
      <c r="AD312" s="705"/>
      <c r="AE312" s="705"/>
      <c r="AF312" s="4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</row>
    <row r="313" spans="1:46" ht="23.25" customHeight="1">
      <c r="A313" s="2026"/>
      <c r="B313" s="2026"/>
      <c r="C313" s="2026" t="s">
        <v>1551</v>
      </c>
      <c r="D313" s="2026"/>
      <c r="E313" s="2026"/>
      <c r="F313" s="2026"/>
      <c r="G313" s="2026"/>
      <c r="H313" s="2026"/>
      <c r="I313" s="2026"/>
      <c r="J313" s="2027">
        <f>LOOKUP(Q313,X!$EW$6:$HT$6,X!$EW$42:$HT$42)</f>
        <v>4.5</v>
      </c>
      <c r="K313" s="2027" t="str">
        <f>LOOKUP(S313,X!$EW$6:$HT$6,X!$EW$42:$HT$42)</f>
        <v>ดีเยี่ยม</v>
      </c>
      <c r="L313" s="703"/>
      <c r="M313" s="1940"/>
      <c r="N313" s="1952">
        <v>11</v>
      </c>
      <c r="O313" s="55">
        <f t="shared" si="12"/>
        <v>1101</v>
      </c>
      <c r="P313" s="55">
        <f t="shared" si="12"/>
        <v>1102</v>
      </c>
      <c r="Q313" s="1954">
        <f t="shared" si="12"/>
        <v>1103</v>
      </c>
      <c r="R313" s="55">
        <f t="shared" si="12"/>
        <v>1104</v>
      </c>
      <c r="S313" s="1954">
        <f t="shared" si="12"/>
        <v>1105</v>
      </c>
      <c r="T313" s="55">
        <f t="shared" si="12"/>
        <v>1106</v>
      </c>
      <c r="U313" s="55">
        <f t="shared" si="12"/>
        <v>1109</v>
      </c>
      <c r="V313" s="55">
        <f t="shared" si="12"/>
        <v>1111</v>
      </c>
      <c r="W313" s="705"/>
      <c r="X313" s="705"/>
      <c r="Y313" s="705"/>
      <c r="Z313" s="705"/>
      <c r="AA313" s="705"/>
      <c r="AB313" s="705"/>
      <c r="AC313" s="705"/>
      <c r="AD313" s="705"/>
      <c r="AE313" s="70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</row>
    <row r="314" spans="1:46" ht="23.25" customHeight="1">
      <c r="A314" s="1993"/>
      <c r="K314" s="1993"/>
      <c r="L314" s="703"/>
      <c r="M314" s="1940"/>
      <c r="N314" s="424"/>
      <c r="O314" s="705"/>
      <c r="Q314" s="705"/>
      <c r="R314" s="705"/>
      <c r="S314" s="705"/>
      <c r="T314" s="705"/>
      <c r="U314" s="705"/>
      <c r="V314" s="705"/>
      <c r="W314" s="705"/>
      <c r="X314" s="705"/>
      <c r="Y314" s="705"/>
      <c r="Z314" s="705"/>
      <c r="AA314" s="705"/>
      <c r="AB314" s="705"/>
      <c r="AC314" s="705"/>
      <c r="AD314" s="705"/>
      <c r="AE314" s="705"/>
      <c r="AF314" s="45"/>
      <c r="AG314" s="45"/>
      <c r="AH314" s="45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</row>
    <row r="315" spans="1:46" ht="23.25" customHeight="1">
      <c r="A315" s="1993"/>
      <c r="B315" s="1977" t="s">
        <v>907</v>
      </c>
      <c r="K315" s="1993"/>
      <c r="L315" s="703"/>
      <c r="M315" s="1940"/>
      <c r="N315" s="424"/>
      <c r="O315" s="705"/>
      <c r="Q315" s="705"/>
      <c r="R315" s="705"/>
      <c r="S315" s="705"/>
      <c r="T315" s="705"/>
      <c r="U315" s="705"/>
      <c r="V315" s="705"/>
      <c r="W315" s="705"/>
      <c r="X315" s="705"/>
      <c r="Y315" s="705"/>
      <c r="Z315" s="705"/>
      <c r="AA315" s="705"/>
      <c r="AB315" s="705"/>
      <c r="AC315" s="705"/>
      <c r="AD315" s="705"/>
      <c r="AE315" s="705"/>
      <c r="AF315" s="4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</row>
    <row r="316" spans="1:46" ht="23.25" customHeight="1">
      <c r="A316" s="1977" t="str">
        <f>IF(X!EO23=0," ",X!EO23)</f>
        <v>กิจกกรรมส่งเสริมการรักการอ่านบันทึกการอ่านให้เป็นรูปธรรม</v>
      </c>
      <c r="K316" s="1993"/>
      <c r="L316" s="703"/>
      <c r="M316" s="1940"/>
      <c r="N316" s="424"/>
      <c r="O316" s="705"/>
      <c r="Q316" s="705"/>
      <c r="R316" s="705"/>
      <c r="S316" s="705"/>
      <c r="T316" s="705"/>
      <c r="U316" s="705"/>
      <c r="V316" s="705"/>
      <c r="W316" s="705"/>
      <c r="X316" s="705"/>
      <c r="Y316" s="705"/>
      <c r="Z316" s="705"/>
      <c r="AA316" s="705"/>
      <c r="AB316" s="705"/>
      <c r="AC316" s="705"/>
      <c r="AD316" s="705"/>
      <c r="AE316" s="705"/>
      <c r="AF316" s="4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</row>
    <row r="317" spans="1:46" ht="23.25" customHeight="1">
      <c r="A317" s="1977" t="str">
        <f>IF(X!EO24=0," ",X!EO24)</f>
        <v>จัดหาหนังสือที่หลากหลายให้น่าสนในเพิ่มในห้องสมุด</v>
      </c>
      <c r="K317" s="1993"/>
      <c r="L317" s="703"/>
      <c r="M317" s="1940"/>
      <c r="N317" s="424"/>
      <c r="O317" s="705"/>
      <c r="Q317" s="705"/>
      <c r="R317" s="705"/>
      <c r="S317" s="705"/>
      <c r="T317" s="705"/>
      <c r="U317" s="705"/>
      <c r="V317" s="705"/>
      <c r="W317" s="705"/>
      <c r="X317" s="705"/>
      <c r="Y317" s="705"/>
      <c r="Z317" s="705"/>
      <c r="AA317" s="705"/>
      <c r="AB317" s="705"/>
      <c r="AC317" s="705"/>
      <c r="AD317" s="705"/>
      <c r="AE317" s="70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</row>
    <row r="318" spans="1:46" ht="23.25" customHeight="1">
      <c r="A318" s="1977" t="str">
        <f>IF(X!EO25=0," ",X!EO25)</f>
        <v>เน้นการเรียนการสอนนำเสนอผลงานด้วยคอมพิวเตร์</v>
      </c>
      <c r="K318" s="1993"/>
      <c r="L318" s="703"/>
      <c r="M318" s="1940"/>
      <c r="N318" s="424"/>
      <c r="O318" s="705"/>
      <c r="Q318" s="705"/>
      <c r="R318" s="705"/>
      <c r="S318" s="705"/>
      <c r="T318" s="705"/>
      <c r="U318" s="705"/>
      <c r="V318" s="705"/>
      <c r="W318" s="705"/>
      <c r="X318" s="705"/>
      <c r="Y318" s="705"/>
      <c r="Z318" s="705"/>
      <c r="AA318" s="705"/>
      <c r="AB318" s="705"/>
      <c r="AC318" s="705"/>
      <c r="AD318" s="705"/>
      <c r="AE318" s="70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</row>
    <row r="319" spans="1:46" ht="23.25" customHeight="1">
      <c r="A319" s="1977" t="str">
        <f>IF(X!EO26=0," ",X!EO26)</f>
        <v xml:space="preserve"> </v>
      </c>
      <c r="L319" s="703"/>
      <c r="M319" s="1940"/>
      <c r="N319" s="424"/>
      <c r="O319" s="705"/>
      <c r="Q319" s="705"/>
      <c r="R319" s="705"/>
      <c r="S319" s="705"/>
      <c r="T319" s="705"/>
      <c r="U319" s="705"/>
      <c r="V319" s="705"/>
      <c r="W319" s="705"/>
      <c r="X319" s="705"/>
      <c r="Y319" s="705"/>
      <c r="Z319" s="705"/>
      <c r="AA319" s="705"/>
      <c r="AB319" s="705"/>
      <c r="AC319" s="705"/>
      <c r="AD319" s="705"/>
      <c r="AE319" s="70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</row>
    <row r="320" spans="1:46" ht="23.25" customHeight="1">
      <c r="A320" s="1977" t="str">
        <f>IF(X!EO27=0," ",X!EO27)</f>
        <v xml:space="preserve"> </v>
      </c>
      <c r="L320" s="703"/>
      <c r="M320" s="1940"/>
      <c r="N320" s="424"/>
      <c r="O320" s="705"/>
      <c r="Q320" s="705"/>
      <c r="R320" s="705"/>
      <c r="S320" s="705"/>
      <c r="T320" s="705"/>
      <c r="U320" s="705"/>
      <c r="V320" s="705"/>
      <c r="W320" s="705"/>
      <c r="X320" s="705"/>
      <c r="Y320" s="705"/>
      <c r="Z320" s="705"/>
      <c r="AA320" s="705"/>
      <c r="AB320" s="705"/>
      <c r="AC320" s="705"/>
      <c r="AD320" s="705"/>
      <c r="AE320" s="705"/>
      <c r="AF320" s="4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</row>
    <row r="321" spans="1:46" ht="23.25" customHeight="1">
      <c r="A321" s="1977" t="str">
        <f>IF(X!EM26=0," ",X!EM26)</f>
        <v xml:space="preserve"> </v>
      </c>
      <c r="K321" s="1993"/>
      <c r="L321" s="703"/>
      <c r="M321" s="1940"/>
      <c r="N321" s="424"/>
      <c r="O321" s="705"/>
      <c r="Q321" s="705"/>
      <c r="R321" s="705"/>
      <c r="S321" s="705"/>
      <c r="T321" s="705"/>
      <c r="U321" s="705"/>
      <c r="V321" s="705"/>
      <c r="W321" s="705"/>
      <c r="X321" s="705"/>
      <c r="Y321" s="705"/>
      <c r="Z321" s="705"/>
      <c r="AA321" s="705"/>
      <c r="AB321" s="705"/>
      <c r="AC321" s="705"/>
      <c r="AD321" s="705"/>
      <c r="AE321" s="70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</row>
    <row r="322" spans="1:46" ht="23.25" customHeight="1">
      <c r="A322" s="1977" t="str">
        <f>IF(X!EM27=0," ",X!EM27)</f>
        <v xml:space="preserve"> </v>
      </c>
      <c r="K322" s="1993"/>
      <c r="L322" s="703"/>
      <c r="M322" s="1940"/>
      <c r="N322" s="424"/>
      <c r="O322" s="705"/>
      <c r="Q322" s="705"/>
      <c r="R322" s="705"/>
      <c r="S322" s="705"/>
      <c r="T322" s="705"/>
      <c r="U322" s="705"/>
      <c r="V322" s="705"/>
      <c r="W322" s="705"/>
      <c r="X322" s="705"/>
      <c r="Y322" s="705"/>
      <c r="Z322" s="705"/>
      <c r="AA322" s="705"/>
      <c r="AB322" s="705"/>
      <c r="AC322" s="705"/>
      <c r="AD322" s="705"/>
      <c r="AE322" s="705"/>
      <c r="AF322" s="4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</row>
    <row r="323" spans="1:46" ht="23.25" customHeight="1">
      <c r="A323" s="1986" t="str">
        <f>"- "&amp;M323&amp;" -"</f>
        <v>- 47 -</v>
      </c>
      <c r="B323" s="1979"/>
      <c r="C323" s="1979"/>
      <c r="D323" s="1979"/>
      <c r="E323" s="1979"/>
      <c r="F323" s="1979"/>
      <c r="G323" s="1979"/>
      <c r="H323" s="1979"/>
      <c r="I323" s="1979"/>
      <c r="J323" s="1979"/>
      <c r="K323" s="1986"/>
      <c r="L323" s="703">
        <v>1</v>
      </c>
      <c r="M323" s="1939">
        <f>IF(L323&gt;0,SUM(L$234:L323),0)</f>
        <v>47</v>
      </c>
      <c r="N323" s="424"/>
      <c r="O323" s="705"/>
      <c r="Q323" s="705"/>
      <c r="R323" s="705"/>
      <c r="S323" s="705"/>
      <c r="T323" s="705"/>
      <c r="U323" s="705"/>
      <c r="V323" s="705"/>
      <c r="W323" s="705"/>
      <c r="X323" s="705"/>
      <c r="Y323" s="705"/>
      <c r="Z323" s="705"/>
      <c r="AA323" s="705"/>
      <c r="AB323" s="705"/>
      <c r="AC323" s="705"/>
      <c r="AD323" s="705"/>
      <c r="AE323" s="705"/>
      <c r="AF323" s="4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</row>
    <row r="324" spans="1:46" ht="23.25" customHeight="1">
      <c r="K324" s="1993"/>
      <c r="L324" s="703"/>
      <c r="M324" s="1940"/>
      <c r="N324" s="424"/>
      <c r="O324" s="705"/>
      <c r="Q324" s="705"/>
      <c r="R324" s="705"/>
      <c r="S324" s="705"/>
      <c r="T324" s="705"/>
      <c r="U324" s="705"/>
      <c r="V324" s="705"/>
      <c r="W324" s="705"/>
      <c r="X324" s="705"/>
      <c r="Y324" s="705"/>
      <c r="Z324" s="705"/>
      <c r="AA324" s="705"/>
      <c r="AB324" s="705"/>
      <c r="AC324" s="705"/>
      <c r="AD324" s="705"/>
      <c r="AE324" s="705"/>
      <c r="AF324" s="4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</row>
    <row r="325" spans="1:46" ht="23.25" customHeight="1">
      <c r="K325" s="1993"/>
      <c r="L325" s="703"/>
      <c r="M325" s="1940"/>
      <c r="N325" s="424"/>
      <c r="O325" s="705"/>
      <c r="Q325" s="705"/>
      <c r="R325" s="705"/>
      <c r="S325" s="705"/>
      <c r="T325" s="705"/>
      <c r="U325" s="705"/>
      <c r="V325" s="705"/>
      <c r="W325" s="705"/>
      <c r="X325" s="705"/>
      <c r="Y325" s="705"/>
      <c r="Z325" s="705"/>
      <c r="AA325" s="705"/>
      <c r="AB325" s="705"/>
      <c r="AC325" s="705"/>
      <c r="AD325" s="705"/>
      <c r="AE325" s="705"/>
      <c r="AF325" s="4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</row>
    <row r="326" spans="1:46" ht="23.25" customHeight="1">
      <c r="A326" s="1993"/>
      <c r="B326" s="1977" t="s">
        <v>1754</v>
      </c>
      <c r="K326" s="1993"/>
      <c r="L326" s="703"/>
      <c r="M326" s="1940"/>
      <c r="N326" s="424"/>
      <c r="O326" s="705"/>
      <c r="Q326" s="705"/>
      <c r="R326" s="705"/>
      <c r="S326" s="705"/>
      <c r="T326" s="705"/>
      <c r="U326" s="705"/>
      <c r="V326" s="705"/>
      <c r="W326" s="705"/>
      <c r="X326" s="705"/>
      <c r="Y326" s="705"/>
      <c r="Z326" s="705"/>
      <c r="AA326" s="705"/>
      <c r="AB326" s="705"/>
      <c r="AC326" s="705"/>
      <c r="AD326" s="705"/>
      <c r="AE326" s="705"/>
      <c r="AF326" s="4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</row>
    <row r="327" spans="1:46" ht="23.25" customHeight="1">
      <c r="A327" s="1993" t="s">
        <v>1753</v>
      </c>
      <c r="K327" s="1993"/>
      <c r="L327" s="703"/>
      <c r="M327" s="1940"/>
      <c r="N327" s="424"/>
      <c r="O327" s="705"/>
      <c r="Q327" s="705"/>
      <c r="R327" s="705"/>
      <c r="S327" s="705"/>
      <c r="T327" s="705"/>
      <c r="U327" s="705"/>
      <c r="V327" s="705"/>
      <c r="W327" s="705"/>
      <c r="X327" s="705"/>
      <c r="Y327" s="705"/>
      <c r="Z327" s="705"/>
      <c r="AA327" s="705"/>
      <c r="AB327" s="705"/>
      <c r="AC327" s="705"/>
      <c r="AD327" s="705"/>
      <c r="AE327" s="705"/>
      <c r="AF327" s="4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</row>
    <row r="328" spans="1:46" ht="23.25" customHeight="1">
      <c r="A328" s="1993" t="s">
        <v>2202</v>
      </c>
      <c r="C328" s="1977" t="s">
        <v>677</v>
      </c>
      <c r="H328" s="1977" t="str">
        <f>K342</f>
        <v>ดีเยี่ยม</v>
      </c>
      <c r="J328" s="1977" t="s">
        <v>305</v>
      </c>
      <c r="K328" s="1993"/>
      <c r="L328" s="703"/>
      <c r="M328" s="1940"/>
      <c r="N328" s="46"/>
      <c r="O328" s="705"/>
      <c r="Q328" s="705"/>
      <c r="R328" s="705"/>
      <c r="S328" s="705"/>
      <c r="T328" s="705"/>
      <c r="U328" s="705"/>
      <c r="V328" s="705"/>
      <c r="W328" s="705"/>
      <c r="X328" s="705"/>
      <c r="Y328" s="705"/>
      <c r="Z328" s="705"/>
      <c r="AA328" s="705"/>
      <c r="AB328" s="705"/>
      <c r="AC328" s="705"/>
      <c r="AD328" s="705"/>
      <c r="AE328" s="705"/>
      <c r="AF328" s="4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</row>
    <row r="329" spans="1:46" ht="23.25" customHeight="1">
      <c r="A329" s="1991"/>
      <c r="B329" s="1991"/>
      <c r="C329" s="2000"/>
      <c r="D329" s="1223" t="s">
        <v>306</v>
      </c>
      <c r="E329" s="1223"/>
      <c r="F329" s="1223"/>
      <c r="G329" s="1223"/>
      <c r="H329" s="1366"/>
      <c r="I329" s="2001" t="s">
        <v>307</v>
      </c>
      <c r="J329" s="2001"/>
      <c r="K329" s="2002"/>
      <c r="L329" s="703"/>
      <c r="M329" s="1940"/>
      <c r="N329" s="30"/>
      <c r="O329" s="705"/>
      <c r="Q329" s="705"/>
      <c r="R329" s="705"/>
      <c r="S329" s="705"/>
      <c r="T329" s="705"/>
      <c r="U329" s="705"/>
      <c r="V329" s="705"/>
      <c r="W329" s="705"/>
      <c r="X329" s="705"/>
      <c r="Y329" s="705"/>
      <c r="Z329" s="705"/>
      <c r="AA329" s="705"/>
      <c r="AB329" s="705"/>
      <c r="AC329" s="705"/>
      <c r="AD329" s="705"/>
      <c r="AE329" s="70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</row>
    <row r="330" spans="1:46" ht="23.25" customHeight="1">
      <c r="A330" s="1986" t="s">
        <v>2121</v>
      </c>
      <c r="B330" s="1986"/>
      <c r="C330" s="2003" t="s">
        <v>1546</v>
      </c>
      <c r="D330" s="1220" t="s">
        <v>1547</v>
      </c>
      <c r="E330" s="1220"/>
      <c r="F330" s="1220"/>
      <c r="G330" s="1220"/>
      <c r="H330" s="1222"/>
      <c r="I330" s="2004" t="s">
        <v>891</v>
      </c>
      <c r="J330" s="2004" t="s">
        <v>1891</v>
      </c>
      <c r="K330" s="2005" t="s">
        <v>891</v>
      </c>
      <c r="L330" s="703"/>
      <c r="M330" s="1940"/>
      <c r="N330" s="30"/>
      <c r="O330" s="705"/>
      <c r="Q330" s="705"/>
      <c r="R330" s="705"/>
      <c r="S330" s="705"/>
      <c r="T330" s="705"/>
      <c r="U330" s="705"/>
      <c r="V330" s="705"/>
      <c r="W330" s="705"/>
      <c r="X330" s="705"/>
      <c r="Y330" s="705"/>
      <c r="Z330" s="705"/>
      <c r="AA330" s="705"/>
      <c r="AB330" s="705"/>
      <c r="AC330" s="705"/>
      <c r="AD330" s="705"/>
      <c r="AE330" s="70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</row>
    <row r="331" spans="1:46" ht="23.25" customHeight="1">
      <c r="A331" s="1986" t="s">
        <v>898</v>
      </c>
      <c r="B331" s="1986"/>
      <c r="C331" s="2003" t="s">
        <v>1154</v>
      </c>
      <c r="D331" s="1370" t="s">
        <v>1548</v>
      </c>
      <c r="E331" s="1370"/>
      <c r="F331" s="1370"/>
      <c r="G331" s="1370"/>
      <c r="H331" s="1990"/>
      <c r="I331" s="2004" t="s">
        <v>1549</v>
      </c>
      <c r="J331" s="2004" t="s">
        <v>898</v>
      </c>
      <c r="K331" s="2005"/>
      <c r="L331" s="703"/>
      <c r="M331" s="1940"/>
      <c r="N331" s="30"/>
      <c r="O331" s="705"/>
      <c r="Q331" s="705"/>
      <c r="R331" s="705"/>
      <c r="S331" s="705"/>
      <c r="T331" s="705"/>
      <c r="U331" s="705"/>
      <c r="V331" s="705"/>
      <c r="W331" s="705"/>
      <c r="X331" s="705"/>
      <c r="Y331" s="705"/>
      <c r="Z331" s="705"/>
      <c r="AA331" s="705"/>
      <c r="AB331" s="705"/>
      <c r="AC331" s="705"/>
      <c r="AD331" s="705"/>
      <c r="AE331" s="70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</row>
    <row r="332" spans="1:46" ht="23.25" customHeight="1">
      <c r="A332" s="1995"/>
      <c r="B332" s="1995"/>
      <c r="C332" s="2006"/>
      <c r="D332" s="2037">
        <v>1</v>
      </c>
      <c r="E332" s="2008">
        <v>2</v>
      </c>
      <c r="F332" s="2008">
        <v>3</v>
      </c>
      <c r="G332" s="2008">
        <v>4</v>
      </c>
      <c r="H332" s="2009">
        <v>5</v>
      </c>
      <c r="I332" s="2010" t="s">
        <v>1550</v>
      </c>
      <c r="J332" s="2010"/>
      <c r="K332" s="2011"/>
      <c r="L332" s="703"/>
      <c r="M332" s="1940"/>
      <c r="N332" s="30"/>
      <c r="Q332" s="705"/>
      <c r="R332" s="705"/>
      <c r="S332" s="705"/>
      <c r="T332" s="705"/>
      <c r="U332" s="705"/>
      <c r="V332" s="705"/>
      <c r="W332" s="705"/>
      <c r="X332" s="705"/>
      <c r="Y332" s="705"/>
      <c r="Z332" s="705"/>
      <c r="AA332" s="705"/>
      <c r="AB332" s="705"/>
      <c r="AC332" s="705"/>
      <c r="AD332" s="705"/>
      <c r="AE332" s="70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</row>
    <row r="333" spans="1:46" ht="23.25" customHeight="1">
      <c r="A333" s="1991" t="s">
        <v>2293</v>
      </c>
      <c r="B333" s="1991"/>
      <c r="C333" s="2000"/>
      <c r="D333" s="2038"/>
      <c r="E333" s="2028"/>
      <c r="F333" s="2028"/>
      <c r="G333" s="2028"/>
      <c r="H333" s="2029"/>
      <c r="I333" s="2003"/>
      <c r="J333" s="2001"/>
      <c r="K333" s="2002"/>
      <c r="L333" s="703"/>
      <c r="M333" s="1940"/>
      <c r="N333" s="424"/>
      <c r="O333" s="705"/>
      <c r="Q333" s="705"/>
      <c r="R333" s="705"/>
      <c r="S333" s="705"/>
      <c r="T333" s="705"/>
      <c r="U333" s="705"/>
      <c r="V333" s="705"/>
      <c r="W333" s="705"/>
      <c r="X333" s="29"/>
      <c r="Y333" s="705"/>
      <c r="Z333" s="705"/>
      <c r="AA333" s="705"/>
      <c r="AB333" s="705"/>
      <c r="AC333" s="705"/>
      <c r="AD333" s="705"/>
      <c r="AE333" s="70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</row>
    <row r="334" spans="1:46" ht="23.25" customHeight="1">
      <c r="A334" s="1993"/>
      <c r="B334" s="1993" t="s">
        <v>2295</v>
      </c>
      <c r="C334" s="2003"/>
      <c r="D334" s="2039"/>
      <c r="E334" s="2035"/>
      <c r="F334" s="2035"/>
      <c r="G334" s="2035"/>
      <c r="H334" s="2036"/>
      <c r="I334" s="2003"/>
      <c r="J334" s="2004"/>
      <c r="K334" s="2005"/>
      <c r="L334" s="703"/>
      <c r="M334" s="1940"/>
      <c r="N334" s="424"/>
      <c r="O334" s="705"/>
      <c r="Q334" s="705"/>
      <c r="R334" s="705"/>
      <c r="S334" s="705"/>
      <c r="T334" s="705"/>
      <c r="U334" s="705"/>
      <c r="V334" s="705"/>
      <c r="W334" s="705"/>
      <c r="X334" s="705"/>
      <c r="Y334" s="705"/>
      <c r="Z334" s="705"/>
      <c r="AA334" s="705"/>
      <c r="AB334" s="705"/>
      <c r="AC334" s="705"/>
      <c r="AD334" s="705"/>
      <c r="AE334" s="705"/>
      <c r="AF334" s="4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</row>
    <row r="335" spans="1:46" ht="23.25" customHeight="1">
      <c r="A335" s="1993"/>
      <c r="B335" s="1993" t="s">
        <v>2294</v>
      </c>
      <c r="C335" s="2015">
        <f>X!EV$17+X!EV$18</f>
        <v>1782</v>
      </c>
      <c r="D335" s="2016">
        <f>LOOKUP(O335,X!$EW$4:$HT$4,X!$EW$17:$HT$17)+LOOKUP(O335,X!$EW$4:$HT$4,X!$EW$18:$HT$18)</f>
        <v>0</v>
      </c>
      <c r="E335" s="2016">
        <f>LOOKUP(P335,X!$EW$4:$HT$4,X!$EW$17:$HT$17)+LOOKUP(P335,X!$EW$4:$HT$4,X!$EW$18:$HT$18)</f>
        <v>0</v>
      </c>
      <c r="F335" s="2016">
        <f>LOOKUP(Q335,X!$EW$4:$HT$4,X!$EW$17:$HT$17)+LOOKUP(Q335,X!$EW$4:$HT$4,X!$EW$18:$HT$18)</f>
        <v>0</v>
      </c>
      <c r="G335" s="2016">
        <f>LOOKUP(R335,X!$EW$4:$HT$4,X!$EW$17:$HT$17)+LOOKUP(R335,X!$EW$4:$HT$4,X!$EW$18:$HT$18)</f>
        <v>0</v>
      </c>
      <c r="H335" s="2016">
        <f>LOOKUP(S335,X!$EW$4:$HT$4,X!$EW$17:$HT$17)+LOOKUP(S335,X!$EW$4:$HT$4,X!$EW$18:$HT$18)</f>
        <v>1782</v>
      </c>
      <c r="I335" s="2017">
        <f>LOOKUP(T335,X!$EW$4:$HT$4,X!$EW$17:$HT$17)</f>
        <v>1782</v>
      </c>
      <c r="J335" s="2018">
        <f>LOOKUP(U335,X!$EW$4:$HT$4,X!$EW$17:$HT$17)</f>
        <v>2</v>
      </c>
      <c r="K335" s="2019" t="str">
        <f>LOOKUP(V335,X!$EW$4:$HT$4,X!$EW$17:$HT$17)</f>
        <v>ดีเยี่ยม</v>
      </c>
      <c r="L335" s="703"/>
      <c r="M335" s="1940"/>
      <c r="N335" s="1952">
        <v>1</v>
      </c>
      <c r="O335" s="55">
        <f t="shared" ref="O335:V335" si="13">$N335*100+O$243</f>
        <v>101</v>
      </c>
      <c r="P335" s="55">
        <f t="shared" si="13"/>
        <v>102</v>
      </c>
      <c r="Q335" s="55">
        <f t="shared" si="13"/>
        <v>103</v>
      </c>
      <c r="R335" s="55">
        <f t="shared" si="13"/>
        <v>104</v>
      </c>
      <c r="S335" s="55">
        <f t="shared" si="13"/>
        <v>105</v>
      </c>
      <c r="T335" s="55">
        <f t="shared" si="13"/>
        <v>106</v>
      </c>
      <c r="U335" s="55">
        <f t="shared" si="13"/>
        <v>109</v>
      </c>
      <c r="V335" s="55">
        <f t="shared" si="13"/>
        <v>111</v>
      </c>
      <c r="W335" s="705"/>
      <c r="X335" s="705"/>
      <c r="Y335" s="705"/>
      <c r="Z335" s="705"/>
      <c r="AA335" s="705"/>
      <c r="AB335" s="705"/>
      <c r="AC335" s="705"/>
      <c r="AD335" s="705"/>
      <c r="AE335" s="70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</row>
    <row r="336" spans="1:46" ht="23.25" customHeight="1">
      <c r="A336" s="1993" t="s">
        <v>2296</v>
      </c>
      <c r="B336" s="1993"/>
      <c r="C336" s="2003"/>
      <c r="D336" s="2039"/>
      <c r="E336" s="2035"/>
      <c r="F336" s="2035"/>
      <c r="G336" s="2035"/>
      <c r="H336" s="2036"/>
      <c r="I336" s="2015"/>
      <c r="J336" s="2040"/>
      <c r="K336" s="2033"/>
      <c r="L336" s="703"/>
      <c r="M336" s="1940"/>
      <c r="N336" s="424"/>
      <c r="O336" s="705"/>
      <c r="Q336" s="705"/>
      <c r="R336" s="705"/>
      <c r="S336" s="705"/>
      <c r="T336" s="705"/>
      <c r="U336" s="705"/>
      <c r="V336" s="705"/>
      <c r="W336" s="705"/>
      <c r="X336" s="29"/>
      <c r="Y336" s="705"/>
      <c r="Z336" s="705"/>
      <c r="AA336" s="705"/>
      <c r="AB336" s="705"/>
      <c r="AC336" s="705"/>
      <c r="AD336" s="705"/>
      <c r="AE336" s="705"/>
      <c r="AF336" s="4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</row>
    <row r="337" spans="1:46" ht="23.25" customHeight="1">
      <c r="A337" s="1993"/>
      <c r="B337" s="1993" t="s">
        <v>2297</v>
      </c>
      <c r="C337" s="2015">
        <f>X!EV$17+X!EV$18</f>
        <v>1782</v>
      </c>
      <c r="D337" s="2016">
        <f>LOOKUP(O337,X!$EW$4:$HT$4,X!$EW$17:$HT$17)+LOOKUP(O337,X!$EW$4:$HT$4,X!$EW$18:$HT$18)</f>
        <v>0</v>
      </c>
      <c r="E337" s="2016">
        <f>LOOKUP(P337,X!$EW$4:$HT$4,X!$EW$17:$HT$17)+LOOKUP(P337,X!$EW$4:$HT$4,X!$EW$18:$HT$18)</f>
        <v>0</v>
      </c>
      <c r="F337" s="2016">
        <f>LOOKUP(Q337,X!$EW$4:$HT$4,X!$EW$17:$HT$17)+LOOKUP(Q337,X!$EW$4:$HT$4,X!$EW$18:$HT$18)</f>
        <v>0</v>
      </c>
      <c r="G337" s="2016">
        <f>LOOKUP(R337,X!$EW$4:$HT$4,X!$EW$17:$HT$17)+LOOKUP(R337,X!$EW$4:$HT$4,X!$EW$18:$HT$18)</f>
        <v>0</v>
      </c>
      <c r="H337" s="2016">
        <f>LOOKUP(S337,X!$EW$4:$HT$4,X!$EW$17:$HT$17)+LOOKUP(S337,X!$EW$4:$HT$4,X!$EW$18:$HT$18)</f>
        <v>1782</v>
      </c>
      <c r="I337" s="2017">
        <f>LOOKUP(T337,X!$EW$4:$HT$4,X!$EW$17:$HT$17)</f>
        <v>1782</v>
      </c>
      <c r="J337" s="2018">
        <f>LOOKUP(U337,X!$EW$4:$HT$4,X!$EW$17:$HT$17)</f>
        <v>0.5</v>
      </c>
      <c r="K337" s="2019" t="str">
        <f>LOOKUP(V337,X!$EW$4:$HT$4,X!$EW$17:$HT$17)</f>
        <v>ดีเยี่ยม</v>
      </c>
      <c r="L337" s="703"/>
      <c r="M337" s="1940"/>
      <c r="N337" s="1952">
        <v>2</v>
      </c>
      <c r="O337" s="55">
        <f t="shared" ref="O337:V337" si="14">$N337*100+O$243</f>
        <v>201</v>
      </c>
      <c r="P337" s="55">
        <f t="shared" si="14"/>
        <v>202</v>
      </c>
      <c r="Q337" s="55">
        <f t="shared" si="14"/>
        <v>203</v>
      </c>
      <c r="R337" s="55">
        <f t="shared" si="14"/>
        <v>204</v>
      </c>
      <c r="S337" s="55">
        <f t="shared" si="14"/>
        <v>205</v>
      </c>
      <c r="T337" s="55">
        <f t="shared" si="14"/>
        <v>206</v>
      </c>
      <c r="U337" s="55">
        <f t="shared" si="14"/>
        <v>209</v>
      </c>
      <c r="V337" s="55">
        <f t="shared" si="14"/>
        <v>211</v>
      </c>
      <c r="W337" s="705"/>
      <c r="X337" s="705"/>
      <c r="Y337" s="705"/>
      <c r="Z337" s="705"/>
      <c r="AA337" s="705"/>
      <c r="AB337" s="705"/>
      <c r="AC337" s="705"/>
      <c r="AD337" s="705"/>
      <c r="AE337" s="705"/>
      <c r="AF337" s="4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</row>
    <row r="338" spans="1:46" ht="23.25" customHeight="1">
      <c r="A338" s="1993" t="s">
        <v>1379</v>
      </c>
      <c r="B338" s="1993"/>
      <c r="C338" s="2003" t="s">
        <v>2123</v>
      </c>
      <c r="D338" s="2039"/>
      <c r="E338" s="2035"/>
      <c r="F338" s="2035"/>
      <c r="G338" s="2035"/>
      <c r="H338" s="2036"/>
      <c r="I338" s="2015"/>
      <c r="J338" s="2040"/>
      <c r="K338" s="2033"/>
      <c r="L338" s="703"/>
      <c r="M338" s="1940"/>
      <c r="N338" s="424"/>
      <c r="O338" s="705"/>
      <c r="Q338" s="705"/>
      <c r="R338" s="705"/>
      <c r="S338" s="705"/>
      <c r="T338" s="705"/>
      <c r="U338" s="705"/>
      <c r="V338" s="705"/>
      <c r="W338" s="705"/>
      <c r="X338" s="29"/>
      <c r="Y338" s="705"/>
      <c r="Z338" s="705"/>
      <c r="AA338" s="705"/>
      <c r="AB338" s="705"/>
      <c r="AC338" s="705"/>
      <c r="AD338" s="705"/>
      <c r="AE338" s="70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</row>
    <row r="339" spans="1:46" ht="23.25" customHeight="1">
      <c r="A339" s="1993"/>
      <c r="B339" s="1993" t="s">
        <v>1972</v>
      </c>
      <c r="C339" s="2015">
        <f>X!EV$17+X!EV$18</f>
        <v>1782</v>
      </c>
      <c r="D339" s="2016">
        <f>LOOKUP(O339,X!$EW$4:$HT$4,X!$EW$17:$HT$17)+LOOKUP(O339,X!$EW$4:$HT$4,X!$EW$18:$HT$18)</f>
        <v>0</v>
      </c>
      <c r="E339" s="2016">
        <f>LOOKUP(P339,X!$EW$4:$HT$4,X!$EW$17:$HT$17)+LOOKUP(P339,X!$EW$4:$HT$4,X!$EW$18:$HT$18)</f>
        <v>0</v>
      </c>
      <c r="F339" s="2016">
        <f>LOOKUP(Q339,X!$EW$4:$HT$4,X!$EW$17:$HT$17)+LOOKUP(Q339,X!$EW$4:$HT$4,X!$EW$18:$HT$18)</f>
        <v>0</v>
      </c>
      <c r="G339" s="2016">
        <f>LOOKUP(R339,X!$EW$4:$HT$4,X!$EW$17:$HT$17)+LOOKUP(R339,X!$EW$4:$HT$4,X!$EW$18:$HT$18)</f>
        <v>0</v>
      </c>
      <c r="H339" s="2016">
        <f>LOOKUP(S339,X!$EW$4:$HT$4,X!$EW$17:$HT$17)+LOOKUP(S339,X!$EW$4:$HT$4,X!$EW$18:$HT$18)</f>
        <v>1782</v>
      </c>
      <c r="I339" s="2017">
        <f>LOOKUP(T339,X!$EW$4:$HT$4,X!$EW$17:$HT$17)</f>
        <v>1782</v>
      </c>
      <c r="J339" s="2018">
        <f>LOOKUP(U339,X!$EW$4:$HT$4,X!$EW$17:$HT$17)</f>
        <v>1</v>
      </c>
      <c r="K339" s="2019" t="str">
        <f>LOOKUP(V339,X!$EW$4:$HT$4,X!$EW$17:$HT$17)</f>
        <v>ดีเยี่ยม</v>
      </c>
      <c r="L339" s="703"/>
      <c r="M339" s="1940"/>
      <c r="N339" s="1952">
        <v>3</v>
      </c>
      <c r="O339" s="55">
        <f t="shared" ref="O339:V339" si="15">$N339*100+O$243</f>
        <v>301</v>
      </c>
      <c r="P339" s="55">
        <f t="shared" si="15"/>
        <v>302</v>
      </c>
      <c r="Q339" s="55">
        <f t="shared" si="15"/>
        <v>303</v>
      </c>
      <c r="R339" s="55">
        <f t="shared" si="15"/>
        <v>304</v>
      </c>
      <c r="S339" s="55">
        <f t="shared" si="15"/>
        <v>305</v>
      </c>
      <c r="T339" s="55">
        <f t="shared" si="15"/>
        <v>306</v>
      </c>
      <c r="U339" s="55">
        <f t="shared" si="15"/>
        <v>309</v>
      </c>
      <c r="V339" s="55">
        <f t="shared" si="15"/>
        <v>311</v>
      </c>
      <c r="W339" s="705"/>
      <c r="X339" s="705"/>
      <c r="Y339" s="705"/>
      <c r="Z339" s="705"/>
      <c r="AA339" s="705"/>
      <c r="AB339" s="705"/>
      <c r="AC339" s="705"/>
      <c r="AD339" s="705"/>
      <c r="AE339" s="705"/>
      <c r="AF339" s="4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</row>
    <row r="340" spans="1:46" ht="23.25" customHeight="1">
      <c r="A340" s="1993" t="s">
        <v>2298</v>
      </c>
      <c r="B340" s="1993"/>
      <c r="C340" s="2003"/>
      <c r="D340" s="2039"/>
      <c r="E340" s="2035"/>
      <c r="F340" s="2035"/>
      <c r="G340" s="2035"/>
      <c r="H340" s="2036"/>
      <c r="I340" s="2015"/>
      <c r="J340" s="2040"/>
      <c r="K340" s="2033"/>
      <c r="L340" s="703"/>
      <c r="M340" s="1940"/>
      <c r="N340" s="424"/>
      <c r="O340" s="705"/>
      <c r="Q340" s="705"/>
      <c r="R340" s="705"/>
      <c r="S340" s="705"/>
      <c r="T340" s="705"/>
      <c r="U340" s="705"/>
      <c r="V340" s="705"/>
      <c r="W340" s="705"/>
      <c r="X340" s="29"/>
      <c r="Y340" s="705"/>
      <c r="Z340" s="705"/>
      <c r="AA340" s="705"/>
      <c r="AB340" s="705"/>
      <c r="AC340" s="705"/>
      <c r="AD340" s="705"/>
      <c r="AE340" s="70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</row>
    <row r="341" spans="1:46" ht="23.25" customHeight="1">
      <c r="A341" s="1995"/>
      <c r="B341" s="1995" t="s">
        <v>2299</v>
      </c>
      <c r="C341" s="2015">
        <f>X!EV$17+X!EV$18</f>
        <v>1782</v>
      </c>
      <c r="D341" s="2016">
        <f>LOOKUP(O341,X!$EW$4:$HT$4,X!$EW$17:$HT$17)+LOOKUP(O341,X!$EW$4:$HT$4,X!$EW$18:$HT$18)</f>
        <v>0</v>
      </c>
      <c r="E341" s="2016">
        <f>LOOKUP(P341,X!$EW$4:$HT$4,X!$EW$17:$HT$17)+LOOKUP(P341,X!$EW$4:$HT$4,X!$EW$18:$HT$18)</f>
        <v>0</v>
      </c>
      <c r="F341" s="2016">
        <f>LOOKUP(Q341,X!$EW$4:$HT$4,X!$EW$17:$HT$17)+LOOKUP(Q341,X!$EW$4:$HT$4,X!$EW$18:$HT$18)</f>
        <v>0</v>
      </c>
      <c r="G341" s="2016">
        <f>LOOKUP(R341,X!$EW$4:$HT$4,X!$EW$17:$HT$17)+LOOKUP(R341,X!$EW$4:$HT$4,X!$EW$18:$HT$18)</f>
        <v>0</v>
      </c>
      <c r="H341" s="2016">
        <f>LOOKUP(S341,X!$EW$4:$HT$4,X!$EW$17:$HT$17)+LOOKUP(S341,X!$EW$4:$HT$4,X!$EW$18:$HT$18)</f>
        <v>1782</v>
      </c>
      <c r="I341" s="2017">
        <f>LOOKUP(T341,X!$EW$4:$HT$4,X!$EW$17:$HT$17)</f>
        <v>1782</v>
      </c>
      <c r="J341" s="2018">
        <f>LOOKUP(U341,X!$EW$4:$HT$4,X!$EW$17:$HT$17)</f>
        <v>1</v>
      </c>
      <c r="K341" s="2019" t="str">
        <f>LOOKUP(V341,X!$EW$4:$HT$4,X!$EW$17:$HT$17)</f>
        <v>ดีเยี่ยม</v>
      </c>
      <c r="L341" s="703"/>
      <c r="M341" s="1940"/>
      <c r="N341" s="1952">
        <v>4</v>
      </c>
      <c r="O341" s="55">
        <f t="shared" ref="O341:V342" si="16">$N341*100+O$243</f>
        <v>401</v>
      </c>
      <c r="P341" s="55">
        <f t="shared" si="16"/>
        <v>402</v>
      </c>
      <c r="Q341" s="55">
        <f t="shared" si="16"/>
        <v>403</v>
      </c>
      <c r="R341" s="55">
        <f t="shared" si="16"/>
        <v>404</v>
      </c>
      <c r="S341" s="55">
        <f t="shared" si="16"/>
        <v>405</v>
      </c>
      <c r="T341" s="55">
        <f t="shared" si="16"/>
        <v>406</v>
      </c>
      <c r="U341" s="55">
        <f t="shared" si="16"/>
        <v>409</v>
      </c>
      <c r="V341" s="55">
        <f t="shared" si="16"/>
        <v>411</v>
      </c>
      <c r="W341" s="705"/>
      <c r="X341" s="705"/>
      <c r="Y341" s="705"/>
      <c r="Z341" s="705"/>
      <c r="AA341" s="705"/>
      <c r="AB341" s="705"/>
      <c r="AC341" s="705"/>
      <c r="AD341" s="705"/>
      <c r="AE341" s="70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</row>
    <row r="342" spans="1:46" ht="23.25" customHeight="1">
      <c r="A342" s="2026"/>
      <c r="B342" s="2026"/>
      <c r="C342" s="2026" t="s">
        <v>1551</v>
      </c>
      <c r="D342" s="2026"/>
      <c r="E342" s="2026"/>
      <c r="F342" s="2026"/>
      <c r="G342" s="2026"/>
      <c r="H342" s="2026"/>
      <c r="I342" s="2026"/>
      <c r="J342" s="2027">
        <f>LOOKUP(Q342,X!$EW$6:$HT$6,X!$EW$44:$HT$44)</f>
        <v>4.5</v>
      </c>
      <c r="K342" s="2027" t="str">
        <f>LOOKUP(S342,X!$EW$6:$HT$6,X!$EW$44:$HT$44)</f>
        <v>ดีเยี่ยม</v>
      </c>
      <c r="L342" s="703"/>
      <c r="M342" s="1940"/>
      <c r="N342" s="1952">
        <v>11</v>
      </c>
      <c r="O342" s="55">
        <f t="shared" si="16"/>
        <v>1101</v>
      </c>
      <c r="P342" s="55">
        <f t="shared" si="16"/>
        <v>1102</v>
      </c>
      <c r="Q342" s="1954">
        <f t="shared" si="16"/>
        <v>1103</v>
      </c>
      <c r="R342" s="55">
        <f t="shared" si="16"/>
        <v>1104</v>
      </c>
      <c r="S342" s="1954">
        <f t="shared" si="16"/>
        <v>1105</v>
      </c>
      <c r="T342" s="55">
        <f t="shared" si="16"/>
        <v>1106</v>
      </c>
      <c r="U342" s="55">
        <f t="shared" si="16"/>
        <v>1109</v>
      </c>
      <c r="V342" s="55">
        <f t="shared" si="16"/>
        <v>1111</v>
      </c>
      <c r="W342" s="705"/>
      <c r="X342" s="705"/>
      <c r="Y342" s="705"/>
      <c r="Z342" s="705"/>
      <c r="AA342" s="705"/>
      <c r="AB342" s="705"/>
      <c r="AC342" s="705"/>
      <c r="AD342" s="705"/>
      <c r="AE342" s="70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</row>
    <row r="343" spans="1:46" ht="23.25" customHeight="1">
      <c r="A343" s="1993"/>
      <c r="B343" s="1977" t="s">
        <v>907</v>
      </c>
      <c r="K343" s="1993"/>
      <c r="L343" s="703"/>
      <c r="M343" s="1940"/>
      <c r="N343" s="424"/>
      <c r="O343" s="705"/>
      <c r="Q343" s="705"/>
      <c r="R343" s="705"/>
      <c r="S343" s="705"/>
      <c r="T343" s="705"/>
      <c r="U343" s="705"/>
      <c r="V343" s="705"/>
      <c r="W343" s="705"/>
      <c r="X343" s="705"/>
      <c r="Y343" s="705"/>
      <c r="Z343" s="705"/>
      <c r="AA343" s="705"/>
      <c r="AB343" s="705"/>
      <c r="AC343" s="705"/>
      <c r="AD343" s="705"/>
      <c r="AE343" s="70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</row>
    <row r="344" spans="1:46" ht="23.25" customHeight="1">
      <c r="A344" s="1977" t="str">
        <f>IF(X!EO29=0," ",X!EO29)</f>
        <v>นักเรียนจัดทำ Port Folio เมื่อสิ้นภาคเรียนและสิ้นปีการศึกษา</v>
      </c>
      <c r="K344" s="1993"/>
      <c r="L344" s="703"/>
      <c r="M344" s="1940"/>
      <c r="N344" s="424"/>
      <c r="O344" s="705"/>
      <c r="Q344" s="705"/>
      <c r="R344" s="705"/>
      <c r="S344" s="705"/>
      <c r="T344" s="705"/>
      <c r="U344" s="705"/>
      <c r="V344" s="705"/>
      <c r="W344" s="705"/>
      <c r="X344" s="705"/>
      <c r="Y344" s="705"/>
      <c r="Z344" s="705"/>
      <c r="AA344" s="705"/>
      <c r="AB344" s="705"/>
      <c r="AC344" s="705"/>
      <c r="AD344" s="705"/>
      <c r="AE344" s="70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</row>
    <row r="345" spans="1:46" ht="23.25" customHeight="1">
      <c r="A345" s="1977" t="str">
        <f>IF(X!EO30=0," ",X!EO30)</f>
        <v>จัดกิจกรรมส่วเสริมการอ่านและเขียนในทุกกิจกรรมวันสำคัญ</v>
      </c>
      <c r="K345" s="1993"/>
      <c r="L345" s="703"/>
      <c r="M345" s="1940"/>
      <c r="N345" s="424"/>
      <c r="O345" s="705"/>
      <c r="Q345" s="705"/>
      <c r="R345" s="705"/>
      <c r="S345" s="705"/>
      <c r="T345" s="705"/>
      <c r="U345" s="705"/>
      <c r="V345" s="705"/>
      <c r="W345" s="705"/>
      <c r="X345" s="705"/>
      <c r="Y345" s="705"/>
      <c r="Z345" s="705"/>
      <c r="AA345" s="705"/>
      <c r="AB345" s="705"/>
      <c r="AC345" s="705"/>
      <c r="AD345" s="705"/>
      <c r="AE345" s="70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</row>
    <row r="346" spans="1:46" ht="23.25" customHeight="1">
      <c r="A346" s="1977" t="str">
        <f>IF(X!EO31=0," ",X!EO31)</f>
        <v xml:space="preserve"> </v>
      </c>
      <c r="K346" s="1993"/>
      <c r="L346" s="703"/>
      <c r="M346" s="1940"/>
      <c r="N346" s="424"/>
      <c r="O346" s="705"/>
      <c r="Q346" s="705"/>
      <c r="R346" s="705"/>
      <c r="S346" s="705"/>
      <c r="T346" s="705"/>
      <c r="U346" s="705"/>
      <c r="V346" s="705"/>
      <c r="W346" s="705"/>
      <c r="X346" s="705"/>
      <c r="Y346" s="705"/>
      <c r="Z346" s="705"/>
      <c r="AA346" s="705"/>
      <c r="AB346" s="705"/>
      <c r="AC346" s="705"/>
      <c r="AD346" s="705"/>
      <c r="AE346" s="70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</row>
    <row r="347" spans="1:46" ht="23.25" customHeight="1">
      <c r="A347" s="1977" t="str">
        <f>IF(X!EO32=0," ",X!EO32)</f>
        <v xml:space="preserve"> </v>
      </c>
      <c r="K347" s="1993"/>
      <c r="L347" s="703"/>
      <c r="M347" s="1940"/>
      <c r="N347" s="424"/>
      <c r="O347" s="705"/>
      <c r="Q347" s="705"/>
      <c r="R347" s="705"/>
      <c r="S347" s="705"/>
      <c r="T347" s="705"/>
      <c r="U347" s="705"/>
      <c r="V347" s="705"/>
      <c r="W347" s="705"/>
      <c r="X347" s="705"/>
      <c r="Y347" s="705"/>
      <c r="Z347" s="705"/>
      <c r="AA347" s="705"/>
      <c r="AB347" s="705"/>
      <c r="AC347" s="705"/>
      <c r="AD347" s="705"/>
      <c r="AE347" s="70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</row>
    <row r="348" spans="1:46" ht="23.25" customHeight="1">
      <c r="A348" s="1977" t="str">
        <f>IF(X!EO33=0," ",X!EO33)</f>
        <v xml:space="preserve"> </v>
      </c>
      <c r="K348" s="1993"/>
      <c r="L348" s="703"/>
      <c r="M348" s="1940"/>
      <c r="N348" s="424"/>
      <c r="O348" s="705"/>
      <c r="Q348" s="705"/>
      <c r="R348" s="705"/>
      <c r="S348" s="705"/>
      <c r="T348" s="705"/>
      <c r="U348" s="705"/>
      <c r="V348" s="705"/>
      <c r="W348" s="705"/>
      <c r="X348" s="705"/>
      <c r="Y348" s="705"/>
      <c r="Z348" s="705"/>
      <c r="AA348" s="705"/>
      <c r="AB348" s="705"/>
      <c r="AC348" s="705"/>
      <c r="AD348" s="705"/>
      <c r="AE348" s="70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</row>
    <row r="349" spans="1:46" ht="23.25" customHeight="1">
      <c r="K349" s="1993"/>
      <c r="L349" s="703"/>
      <c r="M349" s="1940"/>
      <c r="N349" s="424"/>
      <c r="O349" s="705"/>
      <c r="Q349" s="705"/>
      <c r="R349" s="705"/>
      <c r="S349" s="705"/>
      <c r="T349" s="705"/>
      <c r="U349" s="705"/>
      <c r="V349" s="705"/>
      <c r="W349" s="705"/>
      <c r="X349" s="705"/>
      <c r="Y349" s="705"/>
      <c r="Z349" s="705"/>
      <c r="AA349" s="705"/>
      <c r="AB349" s="705"/>
      <c r="AC349" s="705"/>
      <c r="AD349" s="705"/>
      <c r="AE349" s="70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</row>
    <row r="350" spans="1:46" ht="23.25" customHeight="1">
      <c r="A350" s="1986" t="str">
        <f>"- "&amp;M350&amp;" -"</f>
        <v>- 48 -</v>
      </c>
      <c r="B350" s="1979"/>
      <c r="C350" s="1979"/>
      <c r="D350" s="1979"/>
      <c r="E350" s="1979"/>
      <c r="F350" s="1979"/>
      <c r="G350" s="1979"/>
      <c r="H350" s="1979"/>
      <c r="I350" s="1979"/>
      <c r="J350" s="1979"/>
      <c r="K350" s="1986"/>
      <c r="L350" s="703">
        <v>1</v>
      </c>
      <c r="M350" s="1939">
        <f>IF(L350&gt;0,SUM(L$234:L350),0)</f>
        <v>48</v>
      </c>
      <c r="N350" s="424"/>
      <c r="O350" s="705"/>
      <c r="Q350" s="705"/>
      <c r="R350" s="705"/>
      <c r="S350" s="705"/>
      <c r="T350" s="705"/>
      <c r="U350" s="705"/>
      <c r="V350" s="705"/>
      <c r="W350" s="705"/>
      <c r="X350" s="705"/>
      <c r="Y350" s="705"/>
      <c r="Z350" s="705"/>
      <c r="AA350" s="705"/>
      <c r="AB350" s="705"/>
      <c r="AC350" s="705"/>
      <c r="AD350" s="705"/>
      <c r="AE350" s="70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</row>
    <row r="351" spans="1:46" ht="23.25" customHeight="1">
      <c r="A351" s="1993"/>
      <c r="K351" s="1993"/>
      <c r="L351" s="703"/>
      <c r="M351" s="1940"/>
      <c r="N351" s="424"/>
      <c r="O351" s="705"/>
      <c r="Q351" s="705"/>
      <c r="R351" s="705"/>
      <c r="S351" s="705"/>
      <c r="T351" s="705"/>
      <c r="U351" s="705"/>
      <c r="V351" s="705"/>
      <c r="W351" s="705"/>
      <c r="X351" s="705"/>
      <c r="Y351" s="705"/>
      <c r="Z351" s="705"/>
      <c r="AA351" s="705"/>
      <c r="AB351" s="705"/>
      <c r="AC351" s="705"/>
      <c r="AD351" s="705"/>
      <c r="AE351" s="70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</row>
    <row r="352" spans="1:46" ht="23.25" customHeight="1">
      <c r="A352" s="1986"/>
      <c r="B352" s="1979"/>
      <c r="C352" s="1979"/>
      <c r="D352" s="1979"/>
      <c r="E352" s="1979"/>
      <c r="F352" s="1979"/>
      <c r="G352" s="1979"/>
      <c r="H352" s="1979"/>
      <c r="I352" s="1979"/>
      <c r="J352" s="1979"/>
      <c r="K352" s="1986"/>
      <c r="L352" s="703"/>
      <c r="M352" s="1939"/>
      <c r="N352" s="424"/>
      <c r="O352" s="705"/>
      <c r="Q352" s="705"/>
      <c r="R352" s="705"/>
      <c r="S352" s="705"/>
      <c r="T352" s="705"/>
      <c r="U352" s="705"/>
      <c r="V352" s="705"/>
      <c r="W352" s="705"/>
      <c r="X352" s="705"/>
      <c r="Y352" s="705"/>
      <c r="Z352" s="705"/>
      <c r="AA352" s="705"/>
      <c r="AB352" s="705"/>
      <c r="AC352" s="705"/>
      <c r="AD352" s="705"/>
      <c r="AE352" s="70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</row>
    <row r="353" spans="1:46" ht="23.25" customHeight="1">
      <c r="A353" s="1993"/>
      <c r="B353" s="1977" t="s">
        <v>2108</v>
      </c>
      <c r="K353" s="1993"/>
      <c r="L353" s="703"/>
      <c r="M353" s="1940"/>
      <c r="N353" s="424"/>
      <c r="O353" s="705"/>
      <c r="Q353" s="705"/>
      <c r="R353" s="705"/>
      <c r="S353" s="705"/>
      <c r="T353" s="705"/>
      <c r="U353" s="705"/>
      <c r="V353" s="705"/>
      <c r="W353" s="705"/>
      <c r="X353" s="705"/>
      <c r="Y353" s="705"/>
      <c r="Z353" s="705"/>
      <c r="AA353" s="705"/>
      <c r="AB353" s="705"/>
      <c r="AC353" s="705"/>
      <c r="AD353" s="705"/>
      <c r="AE353" s="70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</row>
    <row r="354" spans="1:46" ht="23.25" customHeight="1">
      <c r="A354" s="1993" t="s">
        <v>2203</v>
      </c>
      <c r="C354" s="1977" t="s">
        <v>677</v>
      </c>
      <c r="H354" s="1977" t="str">
        <f>K367</f>
        <v>ดีเยี่ยม</v>
      </c>
      <c r="J354" s="1977" t="s">
        <v>305</v>
      </c>
      <c r="K354" s="1993"/>
      <c r="L354" s="703"/>
      <c r="M354" s="1940"/>
      <c r="N354" s="724"/>
      <c r="O354" s="56"/>
      <c r="Q354" s="705"/>
      <c r="R354" s="705"/>
      <c r="S354" s="705"/>
      <c r="T354" s="705"/>
      <c r="U354" s="705"/>
      <c r="V354" s="705"/>
      <c r="W354" s="705"/>
      <c r="X354" s="705"/>
      <c r="Y354" s="705"/>
      <c r="Z354" s="705"/>
      <c r="AA354" s="705"/>
      <c r="AB354" s="705"/>
      <c r="AC354" s="705"/>
      <c r="AD354" s="705"/>
      <c r="AE354" s="70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</row>
    <row r="355" spans="1:46" ht="23.25" customHeight="1">
      <c r="A355" s="1991"/>
      <c r="B355" s="1991"/>
      <c r="C355" s="2000"/>
      <c r="D355" s="1223" t="s">
        <v>306</v>
      </c>
      <c r="E355" s="1223"/>
      <c r="F355" s="1223"/>
      <c r="G355" s="1223"/>
      <c r="H355" s="1366"/>
      <c r="I355" s="2001" t="s">
        <v>307</v>
      </c>
      <c r="J355" s="2001"/>
      <c r="K355" s="2002"/>
      <c r="L355" s="703"/>
      <c r="M355" s="1940"/>
      <c r="N355" s="724"/>
      <c r="O355" s="56"/>
      <c r="Q355" s="705"/>
      <c r="R355" s="705"/>
      <c r="S355" s="705"/>
      <c r="T355" s="705"/>
      <c r="U355" s="705"/>
      <c r="V355" s="705"/>
      <c r="W355" s="705"/>
      <c r="X355" s="705"/>
      <c r="Y355" s="705"/>
      <c r="Z355" s="705"/>
      <c r="AA355" s="705"/>
      <c r="AB355" s="705"/>
      <c r="AC355" s="705"/>
      <c r="AD355" s="705"/>
      <c r="AE355" s="705"/>
      <c r="AF355" s="45"/>
      <c r="AG355" s="45"/>
      <c r="AH355" s="45"/>
      <c r="AI355" s="45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</row>
    <row r="356" spans="1:46" ht="23.25" customHeight="1">
      <c r="A356" s="1986" t="s">
        <v>2121</v>
      </c>
      <c r="B356" s="1986"/>
      <c r="C356" s="2003" t="s">
        <v>1546</v>
      </c>
      <c r="D356" s="1220" t="s">
        <v>1547</v>
      </c>
      <c r="E356" s="1220"/>
      <c r="F356" s="1220"/>
      <c r="G356" s="1220"/>
      <c r="H356" s="1222"/>
      <c r="I356" s="2004" t="s">
        <v>891</v>
      </c>
      <c r="J356" s="2004" t="s">
        <v>1891</v>
      </c>
      <c r="K356" s="2005" t="s">
        <v>891</v>
      </c>
      <c r="L356" s="703"/>
      <c r="M356" s="1940"/>
      <c r="N356" s="46"/>
      <c r="O356" s="705"/>
      <c r="Q356" s="705"/>
      <c r="R356" s="705"/>
      <c r="S356" s="705"/>
      <c r="T356" s="705"/>
      <c r="U356" s="705"/>
      <c r="V356" s="705"/>
      <c r="W356" s="705"/>
      <c r="X356" s="705"/>
      <c r="Y356" s="705"/>
      <c r="Z356" s="705"/>
      <c r="AA356" s="705"/>
      <c r="AB356" s="705"/>
      <c r="AC356" s="705"/>
      <c r="AD356" s="705"/>
      <c r="AE356" s="70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</row>
    <row r="357" spans="1:46" ht="23.25" customHeight="1">
      <c r="A357" s="1986" t="s">
        <v>898</v>
      </c>
      <c r="B357" s="1986"/>
      <c r="C357" s="2003" t="s">
        <v>1154</v>
      </c>
      <c r="D357" s="1370" t="s">
        <v>1548</v>
      </c>
      <c r="E357" s="1370"/>
      <c r="F357" s="1370"/>
      <c r="G357" s="1370"/>
      <c r="H357" s="1990"/>
      <c r="I357" s="2004" t="s">
        <v>1549</v>
      </c>
      <c r="J357" s="2004" t="s">
        <v>898</v>
      </c>
      <c r="K357" s="2005"/>
      <c r="L357" s="703"/>
      <c r="M357" s="1940"/>
      <c r="N357" s="30"/>
      <c r="O357" s="705"/>
      <c r="Q357" s="705"/>
      <c r="R357" s="705"/>
      <c r="S357" s="705"/>
      <c r="T357" s="705"/>
      <c r="U357" s="705"/>
      <c r="V357" s="705"/>
      <c r="W357" s="705"/>
      <c r="X357" s="705"/>
      <c r="Y357" s="705"/>
      <c r="Z357" s="705"/>
      <c r="AA357" s="705"/>
      <c r="AB357" s="705"/>
      <c r="AC357" s="705"/>
      <c r="AD357" s="705"/>
      <c r="AE357" s="70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</row>
    <row r="358" spans="1:46" ht="23.25" customHeight="1">
      <c r="A358" s="1995"/>
      <c r="B358" s="1995"/>
      <c r="C358" s="2006"/>
      <c r="D358" s="2037">
        <v>1</v>
      </c>
      <c r="E358" s="2008">
        <v>2</v>
      </c>
      <c r="F358" s="2008">
        <v>3</v>
      </c>
      <c r="G358" s="2008">
        <v>4</v>
      </c>
      <c r="H358" s="2009">
        <v>5</v>
      </c>
      <c r="I358" s="2010" t="s">
        <v>1550</v>
      </c>
      <c r="J358" s="2010"/>
      <c r="K358" s="2011"/>
      <c r="L358" s="703"/>
      <c r="M358" s="1940"/>
      <c r="N358" s="30"/>
      <c r="O358" s="705"/>
      <c r="Q358" s="705"/>
      <c r="R358" s="705"/>
      <c r="S358" s="705"/>
      <c r="T358" s="705"/>
      <c r="U358" s="705"/>
      <c r="V358" s="705"/>
      <c r="W358" s="705"/>
      <c r="X358" s="705"/>
      <c r="Y358" s="705"/>
      <c r="Z358" s="705"/>
      <c r="AA358" s="705"/>
      <c r="AB358" s="705"/>
      <c r="AC358" s="705"/>
      <c r="AD358" s="705"/>
      <c r="AE358" s="705"/>
      <c r="AF358" s="45"/>
      <c r="AG358" s="45"/>
      <c r="AH358" s="45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</row>
    <row r="359" spans="1:46" ht="23.25" customHeight="1">
      <c r="A359" s="1991" t="s">
        <v>2152</v>
      </c>
      <c r="B359" s="1991"/>
      <c r="C359" s="2001" t="s">
        <v>2123</v>
      </c>
      <c r="D359" s="2041"/>
      <c r="E359" s="2042"/>
      <c r="F359" s="2042"/>
      <c r="G359" s="2042"/>
      <c r="H359" s="2043"/>
      <c r="I359" s="2044" t="s">
        <v>2123</v>
      </c>
      <c r="J359" s="2000"/>
      <c r="K359" s="1981"/>
      <c r="L359" s="703"/>
      <c r="M359" s="1940"/>
      <c r="N359" s="30"/>
      <c r="O359" s="705"/>
      <c r="Q359" s="705"/>
      <c r="R359" s="705"/>
      <c r="S359" s="705"/>
      <c r="T359" s="705"/>
      <c r="U359" s="705"/>
      <c r="V359" s="705"/>
      <c r="W359" s="705"/>
      <c r="X359" s="29"/>
      <c r="Y359" s="705"/>
      <c r="Z359" s="705"/>
      <c r="AA359" s="705"/>
      <c r="AB359" s="705"/>
      <c r="AC359" s="705"/>
      <c r="AD359" s="705"/>
      <c r="AE359" s="70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</row>
    <row r="360" spans="1:46" ht="23.25" customHeight="1">
      <c r="A360" s="1993"/>
      <c r="B360" s="1993" t="s">
        <v>2153</v>
      </c>
      <c r="C360" s="2004" t="s">
        <v>2123</v>
      </c>
      <c r="D360" s="2180" t="str">
        <f>IF($J360=D$471,"P"," ")</f>
        <v xml:space="preserve"> </v>
      </c>
      <c r="E360" s="2181" t="str">
        <f>IF($J360=E$471,"P"," ")</f>
        <v xml:space="preserve"> </v>
      </c>
      <c r="F360" s="2181" t="str">
        <f>IF($J360=F$471,"P"," ")</f>
        <v xml:space="preserve"> </v>
      </c>
      <c r="G360" s="2181" t="str">
        <f>IF($J360=G$471,"P"," ")</f>
        <v xml:space="preserve"> </v>
      </c>
      <c r="H360" s="2182" t="str">
        <f>IF($J360=H$471,"P"," ")</f>
        <v>P</v>
      </c>
      <c r="I360" s="2040" t="s">
        <v>2123</v>
      </c>
      <c r="J360" s="2018">
        <f>LOOKUP(U360,X!$EW$4:$HT$4,X!$EW$19:$HT$19)</f>
        <v>5</v>
      </c>
      <c r="K360" s="2045" t="str">
        <f>LOOKUP(V360,X!$EQ$4:$HN$4,X!$EQ$19:$HN$19)</f>
        <v>ดีเยี่ยม</v>
      </c>
      <c r="L360" s="703"/>
      <c r="M360" s="1940"/>
      <c r="N360" s="1952">
        <v>1</v>
      </c>
      <c r="O360" s="55">
        <f t="shared" ref="O360:T360" si="17">$N360*100+O$243</f>
        <v>101</v>
      </c>
      <c r="P360" s="55">
        <f t="shared" si="17"/>
        <v>102</v>
      </c>
      <c r="Q360" s="55">
        <f t="shared" si="17"/>
        <v>103</v>
      </c>
      <c r="R360" s="55">
        <f t="shared" si="17"/>
        <v>104</v>
      </c>
      <c r="S360" s="55">
        <f t="shared" si="17"/>
        <v>105</v>
      </c>
      <c r="T360" s="55">
        <f t="shared" si="17"/>
        <v>106</v>
      </c>
      <c r="U360" s="2927">
        <f>$N360*100+U$243+1</f>
        <v>110</v>
      </c>
      <c r="V360" s="55">
        <f>$N360*100+V$243</f>
        <v>111</v>
      </c>
      <c r="X360" s="705"/>
      <c r="Y360" s="705"/>
      <c r="Z360" s="705"/>
      <c r="AA360" s="705"/>
      <c r="AB360" s="705"/>
      <c r="AC360" s="705"/>
      <c r="AD360" s="705"/>
      <c r="AE360" s="705"/>
      <c r="AF360" s="45"/>
      <c r="AG360" s="45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</row>
    <row r="361" spans="1:46" ht="23.25" customHeight="1">
      <c r="A361" s="1993" t="s">
        <v>2154</v>
      </c>
      <c r="B361" s="1993"/>
      <c r="C361" s="2004" t="s">
        <v>2123</v>
      </c>
      <c r="D361" s="3323"/>
      <c r="E361" s="3323"/>
      <c r="F361" s="3323"/>
      <c r="G361" s="3323"/>
      <c r="H361" s="3323"/>
      <c r="I361" s="2003"/>
      <c r="J361" s="2040"/>
      <c r="K361" s="2005"/>
      <c r="L361" s="703"/>
      <c r="M361" s="1940"/>
      <c r="N361" s="424"/>
      <c r="O361" s="705"/>
      <c r="Q361" s="705"/>
      <c r="R361" s="705"/>
      <c r="S361" s="705"/>
      <c r="T361" s="705"/>
      <c r="U361" s="705"/>
      <c r="V361" s="705"/>
      <c r="W361" s="705"/>
      <c r="X361" s="29"/>
      <c r="Y361" s="705"/>
      <c r="Z361" s="705"/>
      <c r="AA361" s="705"/>
      <c r="AB361" s="705"/>
      <c r="AC361" s="705"/>
      <c r="AD361" s="705"/>
      <c r="AE361" s="70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</row>
    <row r="362" spans="1:46" ht="23.25" customHeight="1">
      <c r="A362" s="1993"/>
      <c r="B362" s="1993" t="s">
        <v>2155</v>
      </c>
      <c r="C362" s="2015">
        <f>X!EV$19+X!EV$20</f>
        <v>1782</v>
      </c>
      <c r="D362" s="2016">
        <f>LOOKUP(O362,X!$EW$4:$HT$4,X!$EW$19:$HT$19)+LOOKUP(O362,X!$EW$4:$HT$4,X!$EW$20:$HT$20)</f>
        <v>0</v>
      </c>
      <c r="E362" s="2016">
        <f>LOOKUP(P362,X!$EW$4:$HT$4,X!$EW$19:$HT$19)+LOOKUP(P362,X!$EW$4:$HT$4,X!$EW$20:$HT$20)</f>
        <v>0</v>
      </c>
      <c r="F362" s="2016">
        <f>LOOKUP(Q362,X!$EW$4:$HT$4,X!$EW$19:$HT$19)+LOOKUP(Q362,X!$EW$4:$HT$4,X!$EW$20:$HT$20)</f>
        <v>0</v>
      </c>
      <c r="G362" s="2016">
        <f>LOOKUP(R362,X!$EW$4:$HT$4,X!$EW$19:$HT$19)+LOOKUP(R362,X!$EW$4:$HT$4,X!$EW$20:$HT$20)</f>
        <v>0</v>
      </c>
      <c r="H362" s="2016">
        <f>LOOKUP(S362,X!$EW$4:$HT$4,X!$EW$19:$HT$19)+LOOKUP(S362,X!$EW$4:$HT$4,X!$EW$20:$HT$20)</f>
        <v>1782</v>
      </c>
      <c r="I362" s="2017">
        <f>LOOKUP(T362,X!$EW$4:$HT$4,X!$EW$19:$HT$19)</f>
        <v>1782</v>
      </c>
      <c r="J362" s="2018">
        <f>LOOKUP(U362,X!$EW$4:$HT$4,X!$EW$19:$HT$19)</f>
        <v>1</v>
      </c>
      <c r="K362" s="2019" t="str">
        <f>LOOKUP(V362,X!$EW$4:$HT$4,X!$EW$19:$HT$19)</f>
        <v>ดีเยี่ยม</v>
      </c>
      <c r="L362" s="703"/>
      <c r="M362" s="1940"/>
      <c r="N362" s="1952">
        <v>2</v>
      </c>
      <c r="O362" s="55">
        <f t="shared" ref="O362:V362" si="18">$N362*100+O$243</f>
        <v>201</v>
      </c>
      <c r="P362" s="55">
        <f t="shared" si="18"/>
        <v>202</v>
      </c>
      <c r="Q362" s="55">
        <f t="shared" si="18"/>
        <v>203</v>
      </c>
      <c r="R362" s="55">
        <f t="shared" si="18"/>
        <v>204</v>
      </c>
      <c r="S362" s="55">
        <f t="shared" si="18"/>
        <v>205</v>
      </c>
      <c r="T362" s="55">
        <f t="shared" si="18"/>
        <v>206</v>
      </c>
      <c r="U362" s="55">
        <f t="shared" si="18"/>
        <v>209</v>
      </c>
      <c r="V362" s="55">
        <f t="shared" si="18"/>
        <v>211</v>
      </c>
      <c r="W362" s="705"/>
      <c r="X362" s="705"/>
      <c r="Y362" s="705"/>
      <c r="Z362" s="705"/>
      <c r="AA362" s="705"/>
      <c r="AB362" s="705"/>
      <c r="AC362" s="705"/>
      <c r="AD362" s="705"/>
      <c r="AE362" s="70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</row>
    <row r="363" spans="1:46" ht="23.25" customHeight="1">
      <c r="A363" s="1993" t="s">
        <v>2156</v>
      </c>
      <c r="B363" s="1993"/>
      <c r="C363" s="2004" t="s">
        <v>2123</v>
      </c>
      <c r="D363" s="3323"/>
      <c r="E363" s="3323"/>
      <c r="F363" s="3323"/>
      <c r="G363" s="3323"/>
      <c r="H363" s="3323"/>
      <c r="I363" s="2003"/>
      <c r="J363" s="2040"/>
      <c r="K363" s="2005"/>
      <c r="L363" s="703"/>
      <c r="M363" s="1940"/>
      <c r="N363" s="424"/>
      <c r="O363" s="705"/>
      <c r="Q363" s="705"/>
      <c r="R363" s="705"/>
      <c r="S363" s="705"/>
      <c r="T363" s="705"/>
      <c r="U363" s="705"/>
      <c r="V363" s="705"/>
      <c r="W363" s="705"/>
      <c r="X363" s="29"/>
      <c r="Y363" s="705"/>
      <c r="Z363" s="705"/>
      <c r="AA363" s="705"/>
      <c r="AB363" s="705"/>
      <c r="AC363" s="705"/>
      <c r="AD363" s="705"/>
      <c r="AE363" s="70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</row>
    <row r="364" spans="1:46" ht="23.25" customHeight="1">
      <c r="A364" s="1993"/>
      <c r="B364" s="1993" t="s">
        <v>2184</v>
      </c>
      <c r="C364" s="2015">
        <f>X!EV$19+X!EV$20</f>
        <v>1782</v>
      </c>
      <c r="D364" s="2016">
        <f>LOOKUP(O364,X!$EW$4:$HT$4,X!$EW$19:$HT$19)+LOOKUP(O364,X!$EW$4:$HT$4,X!$EW$20:$HT$20)</f>
        <v>0</v>
      </c>
      <c r="E364" s="2016">
        <f>LOOKUP(P364,X!$EW$4:$HT$4,X!$EW$19:$HT$19)+LOOKUP(P364,X!$EW$4:$HT$4,X!$EW$20:$HT$20)</f>
        <v>0</v>
      </c>
      <c r="F364" s="2016">
        <f>LOOKUP(Q364,X!$EW$4:$HT$4,X!$EW$19:$HT$19)+LOOKUP(Q364,X!$EW$4:$HT$4,X!$EW$20:$HT$20)</f>
        <v>116</v>
      </c>
      <c r="G364" s="2016">
        <f>LOOKUP(R364,X!$EW$4:$HT$4,X!$EW$19:$HT$19)+LOOKUP(R364,X!$EW$4:$HT$4,X!$EW$20:$HT$20)</f>
        <v>35</v>
      </c>
      <c r="H364" s="2016">
        <f>LOOKUP(S364,X!$EW$4:$HT$4,X!$EW$19:$HT$19)+LOOKUP(S364,X!$EW$4:$HT$4,X!$EW$20:$HT$20)</f>
        <v>1631</v>
      </c>
      <c r="I364" s="2017">
        <f>LOOKUP(T364,X!$EW$4:$HT$4,X!$EW$19:$HT$19)</f>
        <v>1782</v>
      </c>
      <c r="J364" s="2018">
        <f>LOOKUP(U364,X!$EW$4:$HT$4,X!$EW$19:$HT$19)</f>
        <v>2</v>
      </c>
      <c r="K364" s="2019" t="str">
        <f>LOOKUP(V364,X!$EW$4:$HT$4,X!$EW$19:$HT$19)</f>
        <v>ดีเยี่ยม</v>
      </c>
      <c r="L364" s="703"/>
      <c r="M364" s="1940"/>
      <c r="N364" s="1952">
        <v>3</v>
      </c>
      <c r="O364" s="55">
        <f t="shared" ref="O364:V364" si="19">$N364*100+O$243</f>
        <v>301</v>
      </c>
      <c r="P364" s="55">
        <f t="shared" si="19"/>
        <v>302</v>
      </c>
      <c r="Q364" s="55">
        <f t="shared" si="19"/>
        <v>303</v>
      </c>
      <c r="R364" s="55">
        <f t="shared" si="19"/>
        <v>304</v>
      </c>
      <c r="S364" s="55">
        <f t="shared" si="19"/>
        <v>305</v>
      </c>
      <c r="T364" s="55">
        <f t="shared" si="19"/>
        <v>306</v>
      </c>
      <c r="U364" s="55">
        <f t="shared" si="19"/>
        <v>309</v>
      </c>
      <c r="V364" s="55">
        <f t="shared" si="19"/>
        <v>311</v>
      </c>
      <c r="W364" s="705"/>
      <c r="X364" s="705"/>
      <c r="Y364" s="705"/>
      <c r="Z364" s="705"/>
      <c r="AA364" s="705"/>
      <c r="AB364" s="705"/>
      <c r="AC364" s="705"/>
      <c r="AD364" s="705"/>
      <c r="AE364" s="70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</row>
    <row r="365" spans="1:46" ht="23.25" customHeight="1">
      <c r="A365" s="1993" t="s">
        <v>2185</v>
      </c>
      <c r="B365" s="1993"/>
      <c r="C365" s="2004" t="s">
        <v>2123</v>
      </c>
      <c r="D365" s="3323"/>
      <c r="E365" s="3323"/>
      <c r="F365" s="3323"/>
      <c r="G365" s="3323"/>
      <c r="H365" s="3323"/>
      <c r="I365" s="2003"/>
      <c r="J365" s="2040"/>
      <c r="K365" s="2005"/>
      <c r="L365" s="703"/>
      <c r="M365" s="1940"/>
      <c r="N365" s="424"/>
      <c r="O365" s="705"/>
      <c r="Q365" s="705"/>
      <c r="R365" s="705"/>
      <c r="S365" s="705"/>
      <c r="T365" s="705"/>
      <c r="U365" s="705"/>
      <c r="V365" s="705"/>
      <c r="W365" s="705"/>
      <c r="X365" s="29"/>
      <c r="Y365" s="705"/>
      <c r="Z365" s="705"/>
      <c r="AA365" s="705"/>
      <c r="AB365" s="705"/>
      <c r="AC365" s="705"/>
      <c r="AD365" s="705"/>
      <c r="AE365" s="70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</row>
    <row r="366" spans="1:46" ht="23.25" customHeight="1">
      <c r="A366" s="1995"/>
      <c r="B366" s="1995" t="s">
        <v>764</v>
      </c>
      <c r="C366" s="2004" t="s">
        <v>2123</v>
      </c>
      <c r="D366" s="2180" t="str">
        <f>IF($J366=D$471,"P"," ")</f>
        <v xml:space="preserve"> </v>
      </c>
      <c r="E366" s="2181" t="str">
        <f>IF($J366=E$471,"P"," ")</f>
        <v xml:space="preserve"> </v>
      </c>
      <c r="F366" s="2181" t="str">
        <f>IF($J366=F$471,"P"," ")</f>
        <v xml:space="preserve"> </v>
      </c>
      <c r="G366" s="2181" t="str">
        <f>IF($J366=G$471,"P"," ")</f>
        <v xml:space="preserve"> </v>
      </c>
      <c r="H366" s="2182" t="str">
        <f>IF($J366=H$471,"P"," ")</f>
        <v>P</v>
      </c>
      <c r="I366" s="2040" t="s">
        <v>2123</v>
      </c>
      <c r="J366" s="2018">
        <f>LOOKUP(U366,X!$EW$4:$HT$4,X!$EW$19:$HT$19)</f>
        <v>5</v>
      </c>
      <c r="K366" s="2045" t="str">
        <f>LOOKUP(V366,X!$EQ$4:$HN$4,X!$EQ$19:$HN$19)</f>
        <v>ดีเยี่ยม</v>
      </c>
      <c r="L366" s="703"/>
      <c r="M366" s="1940"/>
      <c r="N366" s="1952">
        <v>4</v>
      </c>
      <c r="O366" s="55">
        <f t="shared" ref="O366:T367" si="20">$N366*100+O$243</f>
        <v>401</v>
      </c>
      <c r="P366" s="55">
        <f t="shared" si="20"/>
        <v>402</v>
      </c>
      <c r="Q366" s="55">
        <f t="shared" si="20"/>
        <v>403</v>
      </c>
      <c r="R366" s="55">
        <f t="shared" si="20"/>
        <v>404</v>
      </c>
      <c r="S366" s="55">
        <f t="shared" si="20"/>
        <v>405</v>
      </c>
      <c r="T366" s="55">
        <f t="shared" si="20"/>
        <v>406</v>
      </c>
      <c r="U366" s="2927">
        <f>$N366*100+U$243+1</f>
        <v>410</v>
      </c>
      <c r="V366" s="55">
        <f>$N366*100+V$243</f>
        <v>411</v>
      </c>
      <c r="X366" s="705"/>
      <c r="Y366" s="705"/>
      <c r="Z366" s="705"/>
      <c r="AA366" s="705"/>
      <c r="AB366" s="705"/>
      <c r="AC366" s="705"/>
      <c r="AD366" s="705"/>
      <c r="AE366" s="70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</row>
    <row r="367" spans="1:46" ht="23.25" customHeight="1">
      <c r="A367" s="2026"/>
      <c r="B367" s="2026"/>
      <c r="C367" s="2026" t="s">
        <v>1551</v>
      </c>
      <c r="D367" s="2026"/>
      <c r="E367" s="2026"/>
      <c r="F367" s="2026"/>
      <c r="G367" s="2026"/>
      <c r="H367" s="2026"/>
      <c r="I367" s="2026"/>
      <c r="J367" s="2027">
        <f>LOOKUP(Q367,X!$EW$6:$HT$6,X!$EW$46:$HT$46)</f>
        <v>5</v>
      </c>
      <c r="K367" s="2027" t="str">
        <f>LOOKUP(S367,X!$EW$6:$HT$6,X!$EW$46:$HT$46)</f>
        <v>ดีเยี่ยม</v>
      </c>
      <c r="L367" s="703"/>
      <c r="M367" s="1940"/>
      <c r="N367" s="1952">
        <v>11</v>
      </c>
      <c r="O367" s="55">
        <f t="shared" si="20"/>
        <v>1101</v>
      </c>
      <c r="P367" s="55">
        <f t="shared" si="20"/>
        <v>1102</v>
      </c>
      <c r="Q367" s="1954">
        <f t="shared" si="20"/>
        <v>1103</v>
      </c>
      <c r="R367" s="55">
        <f t="shared" si="20"/>
        <v>1104</v>
      </c>
      <c r="S367" s="1954">
        <f t="shared" si="20"/>
        <v>1105</v>
      </c>
      <c r="T367" s="55">
        <f t="shared" si="20"/>
        <v>1106</v>
      </c>
      <c r="U367" s="55">
        <f>$N367*100+U$243</f>
        <v>1109</v>
      </c>
      <c r="V367" s="55">
        <f>$N367*100+V$243</f>
        <v>1111</v>
      </c>
      <c r="W367" s="705"/>
      <c r="X367" s="705"/>
      <c r="Y367" s="705"/>
      <c r="Z367" s="705"/>
      <c r="AA367" s="705"/>
      <c r="AB367" s="705"/>
      <c r="AC367" s="705"/>
      <c r="AD367" s="705"/>
      <c r="AE367" s="70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</row>
    <row r="368" spans="1:46" ht="23.25" customHeight="1">
      <c r="A368" s="1993"/>
      <c r="K368" s="1993"/>
      <c r="L368" s="703"/>
      <c r="M368" s="1940"/>
      <c r="N368" s="424"/>
      <c r="O368" s="705"/>
      <c r="Q368" s="705"/>
      <c r="R368" s="705"/>
      <c r="S368" s="705"/>
      <c r="T368" s="705"/>
      <c r="U368" s="705"/>
      <c r="V368" s="705"/>
      <c r="W368" s="705"/>
      <c r="X368" s="705"/>
      <c r="Y368" s="705"/>
      <c r="Z368" s="705"/>
      <c r="AA368" s="705"/>
      <c r="AB368" s="705"/>
      <c r="AC368" s="705"/>
      <c r="AD368" s="705"/>
      <c r="AE368" s="70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</row>
    <row r="369" spans="1:46" ht="23.25" customHeight="1">
      <c r="A369" s="1993"/>
      <c r="B369" s="1977" t="s">
        <v>907</v>
      </c>
      <c r="K369" s="1993"/>
      <c r="L369" s="703"/>
      <c r="M369" s="1940"/>
      <c r="N369" s="424"/>
      <c r="O369" s="705"/>
      <c r="Q369" s="705"/>
      <c r="R369" s="705"/>
      <c r="S369" s="705"/>
      <c r="T369" s="705"/>
      <c r="U369" s="705"/>
      <c r="V369" s="705"/>
      <c r="W369" s="705"/>
      <c r="X369" s="705"/>
      <c r="Y369" s="705"/>
      <c r="Z369" s="705"/>
      <c r="AA369" s="705"/>
      <c r="AB369" s="705"/>
      <c r="AC369" s="705"/>
      <c r="AD369" s="705"/>
      <c r="AE369" s="70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</row>
    <row r="370" spans="1:46" ht="23.25" customHeight="1">
      <c r="A370" s="1977" t="str">
        <f>IF(X!EO35=0," ",X!EO35)</f>
        <v>ยกผลสัมฤทธิ์ทางการเรียนให้สูงขึ้นรอ้ยละ 4 ทุกกลุ่มสาระการเรียนรู้</v>
      </c>
      <c r="K370" s="1993"/>
      <c r="L370" s="703"/>
      <c r="M370" s="1940"/>
      <c r="N370" s="424"/>
      <c r="O370" s="705"/>
      <c r="Q370" s="705"/>
      <c r="R370" s="705"/>
      <c r="S370" s="705"/>
      <c r="T370" s="705"/>
      <c r="U370" s="705"/>
      <c r="V370" s="705"/>
      <c r="W370" s="705"/>
      <c r="X370" s="705"/>
      <c r="Y370" s="705"/>
      <c r="Z370" s="705"/>
      <c r="AA370" s="705"/>
      <c r="AB370" s="705"/>
      <c r="AC370" s="705"/>
      <c r="AD370" s="705"/>
      <c r="AE370" s="70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</row>
    <row r="371" spans="1:46" ht="23.25" customHeight="1">
      <c r="A371" s="1977" t="str">
        <f>IF(X!EO36=0," ",X!EO36)</f>
        <v>ประเมินสมรรถนะทุกกลุ่มสาระการเรียยนรู้ให้เป็นรูปธรรม</v>
      </c>
      <c r="K371" s="1993"/>
      <c r="L371" s="703"/>
      <c r="M371" s="1940"/>
      <c r="N371" s="424"/>
      <c r="O371" s="705"/>
      <c r="Q371" s="705"/>
      <c r="R371" s="705"/>
      <c r="S371" s="705"/>
      <c r="T371" s="705"/>
      <c r="U371" s="705"/>
      <c r="V371" s="705"/>
      <c r="W371" s="705"/>
      <c r="X371" s="705"/>
      <c r="Y371" s="705"/>
      <c r="Z371" s="705"/>
      <c r="AA371" s="705"/>
      <c r="AB371" s="705"/>
      <c r="AC371" s="705"/>
      <c r="AD371" s="705"/>
      <c r="AE371" s="70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</row>
    <row r="372" spans="1:46" ht="23.25" customHeight="1">
      <c r="A372" s="1977" t="str">
        <f>IF(X!EO37=0," ",X!EO37)</f>
        <v>ประเมินลักษณะอันพึงประสงค์ทุกกลุ่มสาระการเรียนรู้ ติวข้อสอบ ป. 3  ป. 6 และ ม. 3</v>
      </c>
      <c r="K372" s="1993"/>
      <c r="L372" s="703"/>
      <c r="M372" s="1940"/>
      <c r="N372" s="424"/>
      <c r="O372" s="705"/>
      <c r="Q372" s="705"/>
      <c r="R372" s="705"/>
      <c r="S372" s="705"/>
      <c r="T372" s="705"/>
      <c r="U372" s="705"/>
      <c r="V372" s="705"/>
      <c r="W372" s="705"/>
      <c r="X372" s="705"/>
      <c r="Y372" s="705"/>
      <c r="Z372" s="705"/>
      <c r="AA372" s="705"/>
      <c r="AB372" s="705"/>
      <c r="AC372" s="705"/>
      <c r="AD372" s="705"/>
      <c r="AE372" s="70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</row>
    <row r="373" spans="1:46" ht="23.25" customHeight="1">
      <c r="A373" s="1977" t="str">
        <f>IF(X!EO38=0," ",X!EO38)</f>
        <v xml:space="preserve"> </v>
      </c>
      <c r="K373" s="1993"/>
      <c r="L373" s="703"/>
      <c r="M373" s="1940"/>
      <c r="N373" s="424"/>
      <c r="O373" s="705"/>
      <c r="Q373" s="705"/>
      <c r="R373" s="705"/>
      <c r="S373" s="705"/>
      <c r="T373" s="705"/>
      <c r="U373" s="705"/>
      <c r="V373" s="705"/>
      <c r="W373" s="705"/>
      <c r="X373" s="705"/>
      <c r="Y373" s="705"/>
      <c r="Z373" s="705"/>
      <c r="AA373" s="705"/>
      <c r="AB373" s="705"/>
      <c r="AC373" s="705"/>
      <c r="AD373" s="705"/>
      <c r="AE373" s="70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</row>
    <row r="374" spans="1:46" ht="23.25" customHeight="1">
      <c r="A374" s="1977" t="str">
        <f>IF(X!EO39=0," ",X!EO39)</f>
        <v xml:space="preserve"> </v>
      </c>
      <c r="K374" s="1993"/>
      <c r="L374" s="703"/>
      <c r="M374" s="1940"/>
      <c r="N374" s="424"/>
      <c r="O374" s="705"/>
      <c r="Q374" s="705"/>
      <c r="R374" s="705"/>
      <c r="S374" s="705"/>
      <c r="T374" s="705"/>
      <c r="U374" s="705"/>
      <c r="V374" s="705"/>
      <c r="W374" s="705"/>
      <c r="X374" s="705"/>
      <c r="Y374" s="705"/>
      <c r="Z374" s="705"/>
      <c r="AA374" s="705"/>
      <c r="AB374" s="705"/>
      <c r="AC374" s="705"/>
      <c r="AD374" s="705"/>
      <c r="AE374" s="70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</row>
    <row r="375" spans="1:46" ht="23.25" customHeight="1">
      <c r="K375" s="1993"/>
      <c r="L375" s="703"/>
      <c r="M375" s="1940"/>
      <c r="N375" s="424"/>
      <c r="O375" s="705"/>
      <c r="Q375" s="705"/>
      <c r="R375" s="705"/>
      <c r="S375" s="705"/>
      <c r="T375" s="705"/>
      <c r="U375" s="705"/>
      <c r="V375" s="705"/>
      <c r="W375" s="705"/>
      <c r="X375" s="705"/>
      <c r="Y375" s="705"/>
      <c r="Z375" s="705"/>
      <c r="AA375" s="705"/>
      <c r="AB375" s="705"/>
      <c r="AC375" s="705"/>
      <c r="AD375" s="705"/>
      <c r="AE375" s="70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</row>
    <row r="376" spans="1:46" ht="23.25" customHeight="1">
      <c r="A376" s="1986" t="str">
        <f>"- "&amp;M376&amp;" -"</f>
        <v>- 49 -</v>
      </c>
      <c r="B376" s="1979"/>
      <c r="C376" s="1979"/>
      <c r="D376" s="1979"/>
      <c r="E376" s="1979"/>
      <c r="F376" s="1979"/>
      <c r="G376" s="1979"/>
      <c r="H376" s="1979"/>
      <c r="I376" s="1979"/>
      <c r="J376" s="1979"/>
      <c r="K376" s="1986"/>
      <c r="L376" s="703">
        <v>1</v>
      </c>
      <c r="M376" s="1939">
        <f>IF(L376&gt;0,SUM(L$234:L376),0)</f>
        <v>49</v>
      </c>
      <c r="N376" s="424"/>
      <c r="O376" s="705"/>
      <c r="Q376" s="705"/>
      <c r="R376" s="705"/>
      <c r="S376" s="705"/>
      <c r="T376" s="705"/>
      <c r="U376" s="705"/>
      <c r="V376" s="705"/>
      <c r="W376" s="705"/>
      <c r="X376" s="705"/>
      <c r="Y376" s="705"/>
      <c r="Z376" s="705"/>
      <c r="AA376" s="705"/>
      <c r="AB376" s="705"/>
      <c r="AC376" s="705"/>
      <c r="AD376" s="705"/>
      <c r="AE376" s="70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</row>
    <row r="377" spans="1:46" ht="23.25" customHeight="1">
      <c r="A377" s="1993"/>
      <c r="K377" s="1993"/>
      <c r="L377" s="703"/>
      <c r="M377" s="1940"/>
      <c r="N377" s="424"/>
      <c r="O377" s="705"/>
      <c r="Q377" s="705"/>
      <c r="R377" s="705"/>
      <c r="S377" s="705"/>
      <c r="T377" s="705"/>
      <c r="U377" s="705"/>
      <c r="V377" s="705"/>
      <c r="W377" s="705"/>
      <c r="X377" s="705"/>
      <c r="Y377" s="705"/>
      <c r="Z377" s="705"/>
      <c r="AA377" s="705"/>
      <c r="AB377" s="705"/>
      <c r="AC377" s="705"/>
      <c r="AD377" s="705"/>
      <c r="AE377" s="70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</row>
    <row r="378" spans="1:46" ht="23.25" customHeight="1">
      <c r="A378" s="1993"/>
      <c r="K378" s="1993"/>
      <c r="L378" s="703"/>
      <c r="M378" s="1940"/>
      <c r="N378" s="424"/>
      <c r="O378" s="705"/>
      <c r="Q378" s="705"/>
      <c r="R378" s="705"/>
      <c r="S378" s="705"/>
      <c r="T378" s="705"/>
      <c r="U378" s="705"/>
      <c r="V378" s="705"/>
      <c r="W378" s="705"/>
      <c r="X378" s="705"/>
      <c r="Y378" s="705"/>
      <c r="Z378" s="705"/>
      <c r="AA378" s="705"/>
      <c r="AB378" s="705"/>
      <c r="AC378" s="705"/>
      <c r="AD378" s="705"/>
      <c r="AE378" s="70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</row>
    <row r="379" spans="1:46" ht="23.25" customHeight="1">
      <c r="A379" s="1993"/>
      <c r="B379" s="1977" t="s">
        <v>1756</v>
      </c>
      <c r="K379" s="1993"/>
      <c r="L379" s="703"/>
      <c r="M379" s="1940"/>
      <c r="N379" s="424"/>
      <c r="O379" s="705"/>
      <c r="Q379" s="705"/>
      <c r="R379" s="705"/>
      <c r="S379" s="705"/>
      <c r="T379" s="705"/>
      <c r="U379" s="705"/>
      <c r="V379" s="705"/>
      <c r="W379" s="705"/>
      <c r="X379" s="705"/>
      <c r="Y379" s="705"/>
      <c r="Z379" s="705"/>
      <c r="AA379" s="705"/>
      <c r="AB379" s="705"/>
      <c r="AC379" s="705"/>
      <c r="AD379" s="705"/>
      <c r="AE379" s="70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</row>
    <row r="380" spans="1:46" ht="23.25" customHeight="1">
      <c r="A380" s="1993" t="s">
        <v>1755</v>
      </c>
      <c r="K380" s="1993"/>
      <c r="L380" s="703"/>
      <c r="M380" s="1940"/>
      <c r="N380" s="424"/>
      <c r="O380" s="705"/>
      <c r="Q380" s="705"/>
      <c r="R380" s="705"/>
      <c r="S380" s="705"/>
      <c r="T380" s="705"/>
      <c r="U380" s="705"/>
      <c r="V380" s="705"/>
      <c r="W380" s="705"/>
      <c r="X380" s="705"/>
      <c r="Y380" s="705"/>
      <c r="Z380" s="705"/>
      <c r="AA380" s="705"/>
      <c r="AB380" s="705"/>
      <c r="AC380" s="705"/>
      <c r="AD380" s="705"/>
      <c r="AE380" s="70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</row>
    <row r="381" spans="1:46" ht="23.25" customHeight="1">
      <c r="A381" s="1993" t="s">
        <v>2204</v>
      </c>
      <c r="C381" s="1977" t="s">
        <v>677</v>
      </c>
      <c r="H381" s="2048" t="str">
        <f>K392</f>
        <v>ดีมาก</v>
      </c>
      <c r="J381" s="1977" t="s">
        <v>305</v>
      </c>
      <c r="K381" s="1993"/>
      <c r="L381" s="703"/>
      <c r="M381" s="1940"/>
      <c r="N381" s="724"/>
      <c r="O381" s="56"/>
      <c r="Q381" s="705"/>
      <c r="R381" s="705"/>
      <c r="S381" s="705"/>
      <c r="T381" s="705"/>
      <c r="U381" s="705"/>
      <c r="V381" s="705"/>
      <c r="W381" s="705"/>
      <c r="X381" s="705"/>
      <c r="Y381" s="705"/>
      <c r="Z381" s="705"/>
      <c r="AA381" s="705"/>
      <c r="AB381" s="705"/>
      <c r="AC381" s="705"/>
      <c r="AD381" s="705"/>
      <c r="AE381" s="70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</row>
    <row r="382" spans="1:46" ht="23.25" customHeight="1">
      <c r="A382" s="1991"/>
      <c r="B382" s="1991"/>
      <c r="C382" s="2000"/>
      <c r="D382" s="1223" t="s">
        <v>306</v>
      </c>
      <c r="E382" s="1223"/>
      <c r="F382" s="1223"/>
      <c r="G382" s="1223"/>
      <c r="H382" s="1366"/>
      <c r="I382" s="2001" t="s">
        <v>307</v>
      </c>
      <c r="J382" s="2001"/>
      <c r="K382" s="2002"/>
      <c r="L382" s="703"/>
      <c r="M382" s="1940"/>
      <c r="N382" s="724"/>
      <c r="O382" s="56"/>
      <c r="Q382" s="705"/>
      <c r="R382" s="705"/>
      <c r="S382" s="705"/>
      <c r="T382" s="705"/>
      <c r="U382" s="705"/>
      <c r="V382" s="705"/>
      <c r="W382" s="705"/>
      <c r="X382" s="705"/>
      <c r="Y382" s="705"/>
      <c r="Z382" s="705"/>
      <c r="AA382" s="705"/>
      <c r="AB382" s="705"/>
      <c r="AC382" s="705"/>
      <c r="AD382" s="705"/>
      <c r="AE382" s="70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</row>
    <row r="383" spans="1:46" ht="23.25" customHeight="1">
      <c r="A383" s="1986" t="s">
        <v>2121</v>
      </c>
      <c r="B383" s="1986"/>
      <c r="C383" s="2003" t="s">
        <v>1546</v>
      </c>
      <c r="D383" s="1220" t="s">
        <v>1547</v>
      </c>
      <c r="E383" s="1220"/>
      <c r="F383" s="1220"/>
      <c r="G383" s="1220"/>
      <c r="H383" s="1222"/>
      <c r="I383" s="2004" t="s">
        <v>891</v>
      </c>
      <c r="J383" s="2004" t="s">
        <v>1891</v>
      </c>
      <c r="K383" s="2005" t="s">
        <v>891</v>
      </c>
      <c r="L383" s="703"/>
      <c r="M383" s="1940"/>
      <c r="N383" s="46"/>
      <c r="O383" s="705"/>
      <c r="Q383" s="705"/>
      <c r="R383" s="705"/>
      <c r="S383" s="705"/>
      <c r="T383" s="705"/>
      <c r="U383" s="705"/>
      <c r="V383" s="705"/>
      <c r="W383" s="705"/>
      <c r="X383" s="705"/>
      <c r="Y383" s="705"/>
      <c r="Z383" s="705"/>
      <c r="AA383" s="705"/>
      <c r="AB383" s="705"/>
      <c r="AC383" s="705"/>
      <c r="AD383" s="705"/>
      <c r="AE383" s="70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</row>
    <row r="384" spans="1:46" ht="23.25" customHeight="1">
      <c r="A384" s="1986" t="s">
        <v>898</v>
      </c>
      <c r="B384" s="1986"/>
      <c r="C384" s="2003" t="s">
        <v>1154</v>
      </c>
      <c r="D384" s="1370" t="s">
        <v>1548</v>
      </c>
      <c r="E384" s="1370"/>
      <c r="F384" s="1370"/>
      <c r="G384" s="1370"/>
      <c r="H384" s="1990"/>
      <c r="I384" s="2004" t="s">
        <v>1549</v>
      </c>
      <c r="J384" s="2004" t="s">
        <v>898</v>
      </c>
      <c r="K384" s="2005"/>
      <c r="L384" s="703"/>
      <c r="M384" s="1940"/>
      <c r="N384" s="30"/>
      <c r="O384" s="705"/>
      <c r="Q384" s="705"/>
      <c r="R384" s="705"/>
      <c r="S384" s="705"/>
      <c r="T384" s="705"/>
      <c r="U384" s="705"/>
      <c r="V384" s="705"/>
      <c r="W384" s="705"/>
      <c r="X384" s="705"/>
      <c r="Y384" s="705"/>
      <c r="Z384" s="705"/>
      <c r="AA384" s="705"/>
      <c r="AB384" s="705"/>
      <c r="AC384" s="705"/>
      <c r="AD384" s="705"/>
      <c r="AE384" s="70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</row>
    <row r="385" spans="1:46" ht="23.25" customHeight="1">
      <c r="A385" s="1995"/>
      <c r="B385" s="1995"/>
      <c r="C385" s="2006"/>
      <c r="D385" s="2037">
        <v>1</v>
      </c>
      <c r="E385" s="2008">
        <v>2</v>
      </c>
      <c r="F385" s="2008">
        <v>3</v>
      </c>
      <c r="G385" s="2008">
        <v>4</v>
      </c>
      <c r="H385" s="2009">
        <v>5</v>
      </c>
      <c r="I385" s="2010" t="s">
        <v>1550</v>
      </c>
      <c r="J385" s="2010"/>
      <c r="K385" s="2011"/>
      <c r="L385" s="703"/>
      <c r="M385" s="1940"/>
      <c r="N385" s="30"/>
      <c r="O385" s="705"/>
      <c r="Q385" s="705"/>
      <c r="R385" s="705"/>
      <c r="S385" s="705"/>
      <c r="T385" s="705"/>
      <c r="U385" s="705"/>
      <c r="V385" s="705"/>
      <c r="W385" s="705"/>
      <c r="X385" s="705"/>
      <c r="Y385" s="705"/>
      <c r="Z385" s="705"/>
      <c r="AA385" s="705"/>
      <c r="AB385" s="705"/>
      <c r="AC385" s="705"/>
      <c r="AD385" s="705"/>
      <c r="AE385" s="70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</row>
    <row r="386" spans="1:46" ht="23.25" customHeight="1">
      <c r="A386" s="1991" t="s">
        <v>1109</v>
      </c>
      <c r="B386" s="1991"/>
      <c r="C386" s="2015">
        <f>X!EV$21+X!EV$22</f>
        <v>1782</v>
      </c>
      <c r="D386" s="2016">
        <f>LOOKUP(O386,X!$EW$4:$HT$4,X!$EW$21:$HT$21)+LOOKUP(O386,X!$EW$4:$HT$4,X!$EW$22:$HT$22)</f>
        <v>0</v>
      </c>
      <c r="E386" s="2016">
        <f>LOOKUP(P386,X!$EW$4:$HT$4,X!$EW$21:$HT$21)+LOOKUP(P386,X!$EW$4:$HT$4,X!$EW$22:$HT$22)</f>
        <v>0</v>
      </c>
      <c r="F386" s="2016">
        <f>LOOKUP(Q386,X!$EW$4:$HT$4,X!$EW$21:$HT$21)+LOOKUP(Q386,X!$EW$4:$HT$4,X!$EW$22:$HT$22)</f>
        <v>132</v>
      </c>
      <c r="G386" s="2016">
        <f>LOOKUP(R386,X!$EW$4:$HT$4,X!$EW$21:$HT$21)+LOOKUP(R386,X!$EW$4:$HT$4,X!$EW$22:$HT$22)</f>
        <v>65</v>
      </c>
      <c r="H386" s="2016">
        <f>LOOKUP(S386,X!$EW$4:$HT$4,X!$EW$21:$HT$21)+LOOKUP(S386,X!$EW$4:$HT$4,X!$EW$22:$HT$22)</f>
        <v>1585</v>
      </c>
      <c r="I386" s="2017">
        <f>LOOKUP(T386,X!$EW$4:$HT$4,X!$EW$21:$HT$21)</f>
        <v>1782</v>
      </c>
      <c r="J386" s="2070">
        <f>LOOKUP(U386,X!$EW$4:$HT$4,X!$EW$21:$HT$21)</f>
        <v>2</v>
      </c>
      <c r="K386" s="2285" t="str">
        <f>LOOKUP(V386,X!$EW$4:$HT$4,X!$EW$21:$HT$21)</f>
        <v>ดีเยี่ยม</v>
      </c>
      <c r="L386" s="703"/>
      <c r="M386" s="1940"/>
      <c r="N386" s="1952">
        <v>1</v>
      </c>
      <c r="O386" s="55">
        <f t="shared" ref="O386:V386" si="21">$N386*100+O$243</f>
        <v>101</v>
      </c>
      <c r="P386" s="55">
        <f t="shared" si="21"/>
        <v>102</v>
      </c>
      <c r="Q386" s="55">
        <f t="shared" si="21"/>
        <v>103</v>
      </c>
      <c r="R386" s="55">
        <f t="shared" si="21"/>
        <v>104</v>
      </c>
      <c r="S386" s="55">
        <f t="shared" si="21"/>
        <v>105</v>
      </c>
      <c r="T386" s="55">
        <f t="shared" si="21"/>
        <v>106</v>
      </c>
      <c r="U386" s="55">
        <f t="shared" si="21"/>
        <v>109</v>
      </c>
      <c r="V386" s="55">
        <f t="shared" si="21"/>
        <v>111</v>
      </c>
      <c r="W386" s="705"/>
      <c r="X386" s="29"/>
      <c r="Y386" s="705"/>
      <c r="Z386" s="705"/>
      <c r="AA386" s="705"/>
      <c r="AB386" s="705"/>
      <c r="AC386" s="705"/>
      <c r="AD386" s="705"/>
      <c r="AE386" s="70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</row>
    <row r="387" spans="1:46" ht="23.25" customHeight="1">
      <c r="A387" s="1993" t="s">
        <v>122</v>
      </c>
      <c r="B387" s="1993"/>
      <c r="C387" s="2004"/>
      <c r="D387" s="3323"/>
      <c r="E387" s="2049"/>
      <c r="F387" s="2049"/>
      <c r="G387" s="2049"/>
      <c r="H387" s="2050"/>
      <c r="I387" s="2004"/>
      <c r="J387" s="2051"/>
      <c r="K387" s="2005"/>
      <c r="L387" s="703"/>
      <c r="M387" s="1940"/>
      <c r="N387" s="30"/>
      <c r="Q387" s="705"/>
      <c r="R387" s="705"/>
      <c r="S387" s="705"/>
      <c r="T387" s="705"/>
      <c r="U387" s="705"/>
      <c r="V387" s="705"/>
      <c r="W387" s="705"/>
      <c r="X387" s="29"/>
      <c r="Y387" s="705"/>
      <c r="Z387" s="705"/>
      <c r="AA387" s="705"/>
      <c r="AB387" s="705"/>
      <c r="AC387" s="705"/>
      <c r="AD387" s="705"/>
      <c r="AE387" s="70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</row>
    <row r="388" spans="1:46" ht="23.25" customHeight="1">
      <c r="A388" s="1993"/>
      <c r="B388" s="1993" t="s">
        <v>1110</v>
      </c>
      <c r="C388" s="2015">
        <f>X!EV$21+X!EV$22</f>
        <v>1782</v>
      </c>
      <c r="D388" s="2016">
        <f>LOOKUP(O388,X!$EW$4:$HT$4,X!$EW$21:$HT$21)+LOOKUP(O388,X!$EW$4:$HT$4,X!$EW$22:$HT$22)</f>
        <v>0</v>
      </c>
      <c r="E388" s="2016">
        <f>LOOKUP(P388,X!$EW$4:$HT$4,X!$EW$21:$HT$21)+LOOKUP(P388,X!$EW$4:$HT$4,X!$EW$22:$HT$22)</f>
        <v>25</v>
      </c>
      <c r="F388" s="2016">
        <f>LOOKUP(Q388,X!$EW$4:$HT$4,X!$EW$21:$HT$21)+LOOKUP(Q388,X!$EW$4:$HT$4,X!$EW$22:$HT$22)</f>
        <v>10</v>
      </c>
      <c r="G388" s="2016">
        <f>LOOKUP(R388,X!$EW$4:$HT$4,X!$EW$21:$HT$21)+LOOKUP(R388,X!$EW$4:$HT$4,X!$EW$22:$HT$22)</f>
        <v>0</v>
      </c>
      <c r="H388" s="2016">
        <f>LOOKUP(S388,X!$EW$4:$HT$4,X!$EW$21:$HT$21)+LOOKUP(S388,X!$EW$4:$HT$4,X!$EW$22:$HT$22)</f>
        <v>1747</v>
      </c>
      <c r="I388" s="2017">
        <f>LOOKUP(T388,X!$EW$4:$HT$4,X!$EW$21:$HT$21)</f>
        <v>1757</v>
      </c>
      <c r="J388" s="2018">
        <f>LOOKUP(U388,X!$EW$4:$HT$4,X!$EW$21:$HT$21)</f>
        <v>0.49</v>
      </c>
      <c r="K388" s="2019" t="str">
        <f>LOOKUP(V388,X!$EW$4:$HT$4,X!$EW$21:$HT$21)</f>
        <v>ดีเยี่ยม</v>
      </c>
      <c r="L388" s="703"/>
      <c r="M388" s="1940"/>
      <c r="N388" s="1952">
        <v>2</v>
      </c>
      <c r="O388" s="55">
        <f t="shared" ref="O388:V389" si="22">$N388*100+O$243</f>
        <v>201</v>
      </c>
      <c r="P388" s="55">
        <f t="shared" si="22"/>
        <v>202</v>
      </c>
      <c r="Q388" s="55">
        <f t="shared" si="22"/>
        <v>203</v>
      </c>
      <c r="R388" s="55">
        <f t="shared" si="22"/>
        <v>204</v>
      </c>
      <c r="S388" s="55">
        <f t="shared" si="22"/>
        <v>205</v>
      </c>
      <c r="T388" s="55">
        <f t="shared" si="22"/>
        <v>206</v>
      </c>
      <c r="U388" s="55">
        <f t="shared" si="22"/>
        <v>209</v>
      </c>
      <c r="V388" s="55">
        <f t="shared" si="22"/>
        <v>211</v>
      </c>
      <c r="W388" s="705"/>
      <c r="X388" s="705"/>
      <c r="Y388" s="705"/>
      <c r="Z388" s="705"/>
      <c r="AA388" s="705"/>
      <c r="AB388" s="705"/>
      <c r="AC388" s="705"/>
      <c r="AD388" s="705"/>
      <c r="AE388" s="70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</row>
    <row r="389" spans="1:46" ht="23.25" customHeight="1">
      <c r="A389" s="1993" t="s">
        <v>765</v>
      </c>
      <c r="B389" s="1993"/>
      <c r="C389" s="2015">
        <f>X!EV$21+X!EV$22</f>
        <v>1782</v>
      </c>
      <c r="D389" s="2016">
        <f>LOOKUP(O389,X!$EW$4:$HT$4,X!$EW$21:$HT$21)+LOOKUP(O389,X!$EW$4:$HT$4,X!$EW$22:$HT$22)</f>
        <v>0</v>
      </c>
      <c r="E389" s="2016">
        <f>LOOKUP(P389,X!$EW$4:$HT$4,X!$EW$21:$HT$21)+LOOKUP(P389,X!$EW$4:$HT$4,X!$EW$22:$HT$22)</f>
        <v>0</v>
      </c>
      <c r="F389" s="2016">
        <f>LOOKUP(Q389,X!$EW$4:$HT$4,X!$EW$21:$HT$21)+LOOKUP(Q389,X!$EW$4:$HT$4,X!$EW$22:$HT$22)</f>
        <v>35</v>
      </c>
      <c r="G389" s="2016">
        <f>LOOKUP(R389,X!$EW$4:$HT$4,X!$EW$21:$HT$21)+LOOKUP(R389,X!$EW$4:$HT$4,X!$EW$22:$HT$22)</f>
        <v>0</v>
      </c>
      <c r="H389" s="2016">
        <f>LOOKUP(S389,X!$EW$4:$HT$4,X!$EW$21:$HT$21)+LOOKUP(S389,X!$EW$4:$HT$4,X!$EW$22:$HT$22)</f>
        <v>1747</v>
      </c>
      <c r="I389" s="2017">
        <f>LOOKUP(T389,X!$EW$4:$HT$4,X!$EW$21:$HT$21)</f>
        <v>1782</v>
      </c>
      <c r="J389" s="2018">
        <f>LOOKUP(U389,X!$EW$4:$HT$4,X!$EW$21:$HT$21)</f>
        <v>1</v>
      </c>
      <c r="K389" s="2019" t="str">
        <f>LOOKUP(V389,X!$EW$4:$HT$4,X!$EW$21:$HT$21)</f>
        <v>ดีเยี่ยม</v>
      </c>
      <c r="L389" s="703"/>
      <c r="M389" s="1940"/>
      <c r="N389" s="1952">
        <v>3</v>
      </c>
      <c r="O389" s="55">
        <f t="shared" si="22"/>
        <v>301</v>
      </c>
      <c r="P389" s="55">
        <f t="shared" si="22"/>
        <v>302</v>
      </c>
      <c r="Q389" s="55">
        <f t="shared" si="22"/>
        <v>303</v>
      </c>
      <c r="R389" s="55">
        <f t="shared" si="22"/>
        <v>304</v>
      </c>
      <c r="S389" s="55">
        <f t="shared" si="22"/>
        <v>305</v>
      </c>
      <c r="T389" s="55">
        <f t="shared" si="22"/>
        <v>306</v>
      </c>
      <c r="U389" s="55">
        <f t="shared" si="22"/>
        <v>309</v>
      </c>
      <c r="V389" s="55">
        <f t="shared" si="22"/>
        <v>311</v>
      </c>
      <c r="W389" s="705"/>
      <c r="X389" s="29"/>
      <c r="Y389" s="705"/>
      <c r="Z389" s="705"/>
      <c r="AA389" s="705"/>
      <c r="AB389" s="705"/>
      <c r="AC389" s="705"/>
      <c r="AD389" s="705"/>
      <c r="AE389" s="70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</row>
    <row r="390" spans="1:46" ht="23.25" customHeight="1">
      <c r="A390" s="1993" t="s">
        <v>1847</v>
      </c>
      <c r="B390" s="1993"/>
      <c r="C390" s="2004"/>
      <c r="D390" s="3323"/>
      <c r="E390" s="2049"/>
      <c r="F390" s="2049"/>
      <c r="G390" s="2049"/>
      <c r="H390" s="2050"/>
      <c r="I390" s="2004"/>
      <c r="J390" s="2051"/>
      <c r="K390" s="2005"/>
      <c r="L390" s="703"/>
      <c r="M390" s="1940"/>
      <c r="N390" s="424"/>
      <c r="O390" s="705"/>
      <c r="Q390" s="705"/>
      <c r="R390" s="705"/>
      <c r="S390" s="705"/>
      <c r="T390" s="705"/>
      <c r="U390" s="705"/>
      <c r="V390" s="705"/>
      <c r="W390" s="705"/>
      <c r="X390" s="29"/>
      <c r="Y390" s="705"/>
      <c r="Z390" s="705"/>
      <c r="AA390" s="705"/>
      <c r="AB390" s="705"/>
      <c r="AC390" s="705"/>
      <c r="AD390" s="705"/>
      <c r="AE390" s="70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</row>
    <row r="391" spans="1:46" ht="23.25" customHeight="1">
      <c r="A391" s="1995"/>
      <c r="B391" s="1995" t="s">
        <v>1848</v>
      </c>
      <c r="C391" s="2015">
        <f>X!EV$21+X!EV$22</f>
        <v>1782</v>
      </c>
      <c r="D391" s="2016">
        <f>LOOKUP(O391,X!$EW$4:$HT$4,X!$EW$21:$HT$21)+LOOKUP(O391,X!$EW$4:$HT$4,X!$EW$22:$HT$22)</f>
        <v>0</v>
      </c>
      <c r="E391" s="2016">
        <f>LOOKUP(P391,X!$EW$4:$HT$4,X!$EW$21:$HT$21)+LOOKUP(P391,X!$EW$4:$HT$4,X!$EW$22:$HT$22)</f>
        <v>10</v>
      </c>
      <c r="F391" s="2016">
        <f>LOOKUP(Q391,X!$EW$4:$HT$4,X!$EW$21:$HT$21)+LOOKUP(Q391,X!$EW$4:$HT$4,X!$EW$22:$HT$22)</f>
        <v>25</v>
      </c>
      <c r="G391" s="2016">
        <f>LOOKUP(R391,X!$EW$4:$HT$4,X!$EW$21:$HT$21)+LOOKUP(R391,X!$EW$4:$HT$4,X!$EW$22:$HT$22)</f>
        <v>0</v>
      </c>
      <c r="H391" s="2016">
        <f>LOOKUP(S391,X!$EW$4:$HT$4,X!$EW$21:$HT$21)+LOOKUP(S391,X!$EW$4:$HT$4,X!$EW$22:$HT$22)</f>
        <v>1747</v>
      </c>
      <c r="I391" s="2017">
        <f>LOOKUP(T391,X!$EW$4:$HT$4,X!$EW$21:$HT$21)</f>
        <v>1772</v>
      </c>
      <c r="J391" s="2929">
        <f>LOOKUP(U391,X!$EW$4:$HT$4,X!$EW$21:$HT$21)</f>
        <v>0.99</v>
      </c>
      <c r="K391" s="2053" t="str">
        <f>LOOKUP(V391,X!$EW$4:$HT$4,X!$EW$21:$HT$21)</f>
        <v>ดีเยี่ยม</v>
      </c>
      <c r="L391" s="703"/>
      <c r="M391" s="1940"/>
      <c r="N391" s="1952">
        <v>4</v>
      </c>
      <c r="O391" s="55">
        <f t="shared" ref="O391:V392" si="23">$N391*100+O$243</f>
        <v>401</v>
      </c>
      <c r="P391" s="55">
        <f t="shared" si="23"/>
        <v>402</v>
      </c>
      <c r="Q391" s="55">
        <f t="shared" si="23"/>
        <v>403</v>
      </c>
      <c r="R391" s="55">
        <f t="shared" si="23"/>
        <v>404</v>
      </c>
      <c r="S391" s="55">
        <f t="shared" si="23"/>
        <v>405</v>
      </c>
      <c r="T391" s="55">
        <f t="shared" si="23"/>
        <v>406</v>
      </c>
      <c r="U391" s="55">
        <f t="shared" si="23"/>
        <v>409</v>
      </c>
      <c r="V391" s="55">
        <f t="shared" si="23"/>
        <v>411</v>
      </c>
      <c r="W391" s="705"/>
      <c r="X391" s="705"/>
      <c r="Y391" s="705"/>
      <c r="Z391" s="705"/>
      <c r="AA391" s="705"/>
      <c r="AB391" s="705"/>
      <c r="AC391" s="705"/>
      <c r="AD391" s="705"/>
      <c r="AE391" s="705"/>
      <c r="AF391" s="4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</row>
    <row r="392" spans="1:46" ht="23.25" customHeight="1">
      <c r="A392" s="2026"/>
      <c r="B392" s="2026"/>
      <c r="C392" s="2026" t="s">
        <v>1551</v>
      </c>
      <c r="D392" s="2026"/>
      <c r="E392" s="2026"/>
      <c r="F392" s="2026"/>
      <c r="G392" s="2026"/>
      <c r="H392" s="2026"/>
      <c r="I392" s="2026"/>
      <c r="J392" s="2027">
        <f>LOOKUP(Q392,X!$EW$6:$HT$6,X!$EW$48:$HT$48)</f>
        <v>4.4800000000000004</v>
      </c>
      <c r="K392" s="2027" t="str">
        <f>LOOKUP(S392,X!$EW$6:$HT$6,X!$EW$48:$HT$48)</f>
        <v>ดีมาก</v>
      </c>
      <c r="L392" s="703"/>
      <c r="M392" s="1940"/>
      <c r="N392" s="1952">
        <v>11</v>
      </c>
      <c r="O392" s="55">
        <f t="shared" si="23"/>
        <v>1101</v>
      </c>
      <c r="P392" s="55">
        <f t="shared" si="23"/>
        <v>1102</v>
      </c>
      <c r="Q392" s="1954">
        <f t="shared" si="23"/>
        <v>1103</v>
      </c>
      <c r="R392" s="55">
        <f t="shared" si="23"/>
        <v>1104</v>
      </c>
      <c r="S392" s="1954">
        <f t="shared" si="23"/>
        <v>1105</v>
      </c>
      <c r="T392" s="55">
        <f t="shared" si="23"/>
        <v>1106</v>
      </c>
      <c r="U392" s="55">
        <f t="shared" si="23"/>
        <v>1109</v>
      </c>
      <c r="V392" s="55">
        <f t="shared" si="23"/>
        <v>1111</v>
      </c>
      <c r="W392" s="705"/>
      <c r="X392" s="705"/>
      <c r="Y392" s="705"/>
      <c r="Z392" s="705"/>
      <c r="AA392" s="705"/>
      <c r="AB392" s="705"/>
      <c r="AC392" s="705"/>
      <c r="AD392" s="705"/>
      <c r="AE392" s="705"/>
      <c r="AF392" s="4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</row>
    <row r="393" spans="1:46" ht="23.25" customHeight="1">
      <c r="A393" s="1986"/>
      <c r="B393" s="1979"/>
      <c r="C393" s="1979"/>
      <c r="D393" s="1979"/>
      <c r="E393" s="1979"/>
      <c r="F393" s="1979"/>
      <c r="G393" s="1979"/>
      <c r="H393" s="1979"/>
      <c r="I393" s="1979"/>
      <c r="J393" s="1979"/>
      <c r="K393" s="1986"/>
      <c r="L393" s="703"/>
      <c r="M393" s="1939"/>
      <c r="N393" s="424"/>
      <c r="O393" s="705"/>
      <c r="Q393" s="705"/>
      <c r="R393" s="705"/>
      <c r="S393" s="705"/>
      <c r="T393" s="705"/>
      <c r="U393" s="705"/>
      <c r="V393" s="705"/>
      <c r="W393" s="705"/>
      <c r="X393" s="705"/>
      <c r="Y393" s="705"/>
      <c r="Z393" s="705"/>
      <c r="AA393" s="705"/>
      <c r="AB393" s="705"/>
      <c r="AC393" s="705"/>
      <c r="AD393" s="705"/>
      <c r="AE393" s="70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</row>
    <row r="394" spans="1:46" ht="23.25" customHeight="1">
      <c r="A394" s="1993"/>
      <c r="B394" s="1977" t="s">
        <v>907</v>
      </c>
      <c r="K394" s="1993"/>
      <c r="L394" s="703"/>
      <c r="M394" s="1940"/>
      <c r="N394" s="424"/>
      <c r="O394" s="705"/>
      <c r="Q394" s="705"/>
      <c r="R394" s="705"/>
      <c r="S394" s="705"/>
      <c r="T394" s="705"/>
      <c r="U394" s="705"/>
      <c r="V394" s="705"/>
      <c r="W394" s="705"/>
      <c r="X394" s="705"/>
      <c r="Y394" s="705"/>
      <c r="Z394" s="705"/>
      <c r="AA394" s="705"/>
      <c r="AB394" s="705"/>
      <c r="AC394" s="705"/>
      <c r="AD394" s="705"/>
      <c r="AE394" s="705"/>
      <c r="AF394" s="45"/>
      <c r="AG394" s="45"/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</row>
    <row r="395" spans="1:46" ht="23.25" customHeight="1">
      <c r="A395" s="1977" t="str">
        <f>IF(X!EO41=0," ",X!EO41)</f>
        <v>จัดกิจกรรมการเรียนรแบบกลุ่ม</v>
      </c>
      <c r="K395" s="1993"/>
      <c r="L395" s="703"/>
      <c r="M395" s="1940"/>
      <c r="N395" s="424"/>
      <c r="O395" s="705"/>
      <c r="Q395" s="705"/>
      <c r="R395" s="705"/>
      <c r="S395" s="705"/>
      <c r="T395" s="705"/>
      <c r="U395" s="705"/>
      <c r="V395" s="705"/>
      <c r="W395" s="705"/>
      <c r="X395" s="705"/>
      <c r="Y395" s="705"/>
      <c r="Z395" s="705"/>
      <c r="AA395" s="705"/>
      <c r="AB395" s="705"/>
      <c r="AC395" s="705"/>
      <c r="AD395" s="705"/>
      <c r="AE395" s="705"/>
      <c r="AF395" s="45"/>
      <c r="AG395" s="45"/>
      <c r="AH395" s="45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</row>
    <row r="396" spans="1:46" ht="23.25" customHeight="1">
      <c r="A396" s="1977" t="str">
        <f>IF(X!EO42=0," ",X!EO42)</f>
        <v>จัดเขตรับผิดชอบในการทำงาน</v>
      </c>
      <c r="K396" s="1993"/>
      <c r="L396" s="703"/>
      <c r="M396" s="1940"/>
      <c r="N396" s="424"/>
      <c r="O396" s="705"/>
      <c r="Q396" s="705"/>
      <c r="R396" s="705"/>
      <c r="S396" s="705"/>
      <c r="T396" s="705"/>
      <c r="U396" s="705"/>
      <c r="V396" s="705"/>
      <c r="W396" s="705"/>
      <c r="X396" s="705"/>
      <c r="Y396" s="705"/>
      <c r="Z396" s="705"/>
      <c r="AA396" s="705"/>
      <c r="AB396" s="705"/>
      <c r="AC396" s="705"/>
      <c r="AD396" s="705"/>
      <c r="AE396" s="705"/>
      <c r="AF396" s="45"/>
      <c r="AG396" s="45"/>
      <c r="AH396" s="45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</row>
    <row r="397" spans="1:46" ht="23.25" customHeight="1">
      <c r="A397" s="1977" t="str">
        <f>IF(X!EO43=0," ",X!EO43)</f>
        <v xml:space="preserve"> </v>
      </c>
      <c r="K397" s="1993"/>
      <c r="L397" s="703"/>
      <c r="M397" s="1940"/>
      <c r="N397" s="424"/>
      <c r="O397" s="705"/>
      <c r="Q397" s="705"/>
      <c r="R397" s="705"/>
      <c r="S397" s="705"/>
      <c r="T397" s="705"/>
      <c r="U397" s="705"/>
      <c r="V397" s="705"/>
      <c r="W397" s="705"/>
      <c r="X397" s="705"/>
      <c r="Y397" s="705"/>
      <c r="Z397" s="705"/>
      <c r="AA397" s="705"/>
      <c r="AB397" s="705"/>
      <c r="AC397" s="705"/>
      <c r="AD397" s="705"/>
      <c r="AE397" s="705"/>
      <c r="AF397" s="45"/>
      <c r="AG397" s="45"/>
      <c r="AH397" s="45"/>
      <c r="AI397" s="45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</row>
    <row r="398" spans="1:46" ht="23.25" customHeight="1">
      <c r="A398" s="1977" t="str">
        <f>IF(X!EO44=0," ",X!EO44)</f>
        <v xml:space="preserve"> </v>
      </c>
      <c r="K398" s="1993"/>
      <c r="L398" s="703"/>
      <c r="M398" s="1940"/>
      <c r="N398" s="424"/>
      <c r="O398" s="705"/>
      <c r="Q398" s="705"/>
      <c r="R398" s="705"/>
      <c r="S398" s="705"/>
      <c r="T398" s="705"/>
      <c r="U398" s="705"/>
      <c r="V398" s="705"/>
      <c r="W398" s="705"/>
      <c r="X398" s="705"/>
      <c r="Y398" s="705"/>
      <c r="Z398" s="705"/>
      <c r="AA398" s="705"/>
      <c r="AB398" s="705"/>
      <c r="AC398" s="705"/>
      <c r="AD398" s="705"/>
      <c r="AE398" s="705"/>
      <c r="AF398" s="4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</row>
    <row r="399" spans="1:46" ht="23.25" customHeight="1">
      <c r="A399" s="1977" t="str">
        <f>IF(X!EO45=0," ",X!EO45)</f>
        <v xml:space="preserve"> </v>
      </c>
      <c r="K399" s="1993"/>
      <c r="L399" s="703"/>
      <c r="M399" s="1940"/>
      <c r="N399" s="424"/>
      <c r="O399" s="705"/>
      <c r="Q399" s="705"/>
      <c r="R399" s="705"/>
      <c r="S399" s="705"/>
      <c r="T399" s="705"/>
      <c r="U399" s="705"/>
      <c r="V399" s="705"/>
      <c r="W399" s="705"/>
      <c r="X399" s="705"/>
      <c r="Y399" s="705"/>
      <c r="Z399" s="705"/>
      <c r="AA399" s="705"/>
      <c r="AB399" s="705"/>
      <c r="AC399" s="705"/>
      <c r="AD399" s="705"/>
      <c r="AE399" s="705"/>
      <c r="AF399" s="4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</row>
    <row r="400" spans="1:46" ht="23.25" customHeight="1">
      <c r="A400" s="1986" t="str">
        <f>"- "&amp;M400&amp;" -"</f>
        <v>- 50 -</v>
      </c>
      <c r="B400" s="1979"/>
      <c r="C400" s="1979"/>
      <c r="D400" s="1979"/>
      <c r="E400" s="1979"/>
      <c r="F400" s="1979"/>
      <c r="G400" s="1979"/>
      <c r="H400" s="1979"/>
      <c r="I400" s="1979"/>
      <c r="J400" s="1979"/>
      <c r="K400" s="1986"/>
      <c r="L400" s="703">
        <v>1</v>
      </c>
      <c r="M400" s="1939">
        <f>IF(L400&gt;0,SUM(L$234:L400),0)</f>
        <v>50</v>
      </c>
      <c r="N400" s="46"/>
      <c r="P400" s="55"/>
      <c r="W400" s="705"/>
      <c r="X400" s="705"/>
      <c r="Y400" s="705"/>
      <c r="Z400" s="705"/>
      <c r="AA400" s="705"/>
      <c r="AB400" s="705"/>
      <c r="AC400" s="705"/>
      <c r="AD400" s="705"/>
      <c r="AE400" s="705"/>
      <c r="AF400" s="4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</row>
    <row r="401" spans="1:46" ht="23.25" customHeight="1">
      <c r="A401" s="1993"/>
      <c r="B401" s="1993"/>
      <c r="C401" s="2030"/>
      <c r="D401" s="2025"/>
      <c r="E401" s="2025"/>
      <c r="F401" s="2025"/>
      <c r="G401" s="2025"/>
      <c r="H401" s="2025"/>
      <c r="I401" s="2025"/>
      <c r="J401" s="2047"/>
      <c r="K401" s="2025"/>
      <c r="L401" s="703"/>
      <c r="M401" s="1940"/>
      <c r="N401" s="46"/>
      <c r="P401" s="55"/>
      <c r="W401" s="705"/>
      <c r="X401" s="705"/>
      <c r="Y401" s="705"/>
      <c r="Z401" s="705"/>
      <c r="AA401" s="705"/>
      <c r="AB401" s="705"/>
      <c r="AC401" s="705"/>
      <c r="AD401" s="705"/>
      <c r="AE401" s="705"/>
      <c r="AF401" s="45"/>
      <c r="AG401" s="45"/>
      <c r="AH401" s="45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</row>
    <row r="402" spans="1:46" ht="23.25" customHeight="1">
      <c r="A402" s="1993"/>
      <c r="B402" s="1993"/>
      <c r="C402" s="2030"/>
      <c r="D402" s="2025"/>
      <c r="E402" s="2025"/>
      <c r="F402" s="2025"/>
      <c r="G402" s="2025"/>
      <c r="H402" s="2025"/>
      <c r="I402" s="2025"/>
      <c r="J402" s="2047"/>
      <c r="K402" s="2025"/>
      <c r="L402" s="703"/>
      <c r="M402" s="1940"/>
      <c r="N402" s="46"/>
      <c r="P402" s="55"/>
      <c r="W402" s="705"/>
      <c r="X402" s="705"/>
      <c r="Y402" s="705"/>
      <c r="Z402" s="705"/>
      <c r="AA402" s="705"/>
      <c r="AB402" s="705"/>
      <c r="AC402" s="705"/>
      <c r="AD402" s="705"/>
      <c r="AE402" s="705"/>
      <c r="AF402" s="45"/>
      <c r="AG402" s="45"/>
      <c r="AH402" s="45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</row>
    <row r="403" spans="1:46" ht="23.25" customHeight="1">
      <c r="A403" s="1993"/>
      <c r="B403" s="1996" t="s">
        <v>633</v>
      </c>
      <c r="K403" s="1993"/>
      <c r="L403" s="703"/>
      <c r="M403" s="1940"/>
      <c r="N403" s="424"/>
      <c r="O403" s="705"/>
      <c r="Q403" s="705"/>
      <c r="R403" s="705"/>
      <c r="S403" s="705"/>
      <c r="T403" s="705"/>
      <c r="U403" s="705"/>
      <c r="V403" s="705"/>
      <c r="W403" s="705"/>
      <c r="X403" s="705"/>
      <c r="Y403" s="705"/>
      <c r="Z403" s="705"/>
      <c r="AA403" s="705"/>
      <c r="AB403" s="705"/>
      <c r="AC403" s="705"/>
      <c r="AD403" s="705"/>
      <c r="AE403" s="705"/>
      <c r="AF403" s="45"/>
      <c r="AG403" s="45"/>
      <c r="AH403" s="45"/>
      <c r="AI403" s="45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</row>
    <row r="404" spans="1:46" ht="23.25" customHeight="1">
      <c r="A404" s="1993"/>
      <c r="B404" s="1977" t="s">
        <v>766</v>
      </c>
      <c r="K404" s="1993"/>
      <c r="L404" s="703"/>
      <c r="M404" s="1940"/>
      <c r="N404" s="424"/>
      <c r="O404" s="705"/>
      <c r="Q404" s="705"/>
      <c r="R404" s="705"/>
      <c r="S404" s="705"/>
      <c r="T404" s="705"/>
      <c r="U404" s="705"/>
      <c r="V404" s="705"/>
      <c r="W404" s="705"/>
      <c r="X404" s="705"/>
      <c r="Y404" s="705"/>
      <c r="Z404" s="705"/>
      <c r="AA404" s="705"/>
      <c r="AB404" s="705"/>
      <c r="AC404" s="705"/>
      <c r="AD404" s="705"/>
      <c r="AE404" s="705"/>
      <c r="AF404" s="45"/>
      <c r="AG404" s="45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</row>
    <row r="405" spans="1:46" ht="23.25" customHeight="1">
      <c r="A405" s="1993" t="s">
        <v>138</v>
      </c>
      <c r="C405" s="1977" t="s">
        <v>677</v>
      </c>
      <c r="H405" s="1977">
        <f>K447</f>
        <v>0</v>
      </c>
      <c r="J405" s="1977" t="s">
        <v>305</v>
      </c>
      <c r="K405" s="1993"/>
      <c r="L405" s="703"/>
      <c r="M405" s="1940"/>
      <c r="N405" s="724"/>
      <c r="O405" s="56"/>
      <c r="Q405" s="705"/>
      <c r="R405" s="705"/>
      <c r="S405" s="705"/>
      <c r="T405" s="705"/>
      <c r="U405" s="705"/>
      <c r="V405" s="705"/>
      <c r="W405" s="705"/>
      <c r="X405" s="705"/>
      <c r="Y405" s="705"/>
      <c r="Z405" s="705"/>
      <c r="AA405" s="705"/>
      <c r="AB405" s="705"/>
      <c r="AC405" s="705"/>
      <c r="AD405" s="705"/>
      <c r="AE405" s="705"/>
      <c r="AF405" s="45"/>
      <c r="AG405" s="45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5"/>
    </row>
    <row r="406" spans="1:46" ht="23.25" customHeight="1">
      <c r="A406" s="1991"/>
      <c r="B406" s="1991"/>
      <c r="C406" s="2000"/>
      <c r="D406" s="1223" t="s">
        <v>1849</v>
      </c>
      <c r="E406" s="1223"/>
      <c r="F406" s="1223"/>
      <c r="G406" s="1223"/>
      <c r="H406" s="1366"/>
      <c r="I406" s="2001" t="s">
        <v>307</v>
      </c>
      <c r="J406" s="2001"/>
      <c r="K406" s="2002"/>
      <c r="L406" s="703"/>
      <c r="M406" s="1940"/>
      <c r="N406" s="724"/>
      <c r="O406" s="56"/>
      <c r="Q406" s="705"/>
      <c r="R406" s="705"/>
      <c r="S406" s="705"/>
      <c r="T406" s="705"/>
      <c r="U406" s="705"/>
      <c r="V406" s="705"/>
      <c r="W406" s="705"/>
      <c r="X406" s="705"/>
      <c r="Y406" s="705"/>
      <c r="Z406" s="705"/>
      <c r="AA406" s="705"/>
      <c r="AB406" s="705"/>
      <c r="AC406" s="705"/>
      <c r="AD406" s="705"/>
      <c r="AE406" s="705"/>
      <c r="AF406" s="45"/>
      <c r="AG406" s="45"/>
      <c r="AH406" s="45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</row>
    <row r="407" spans="1:46" ht="23.25" customHeight="1">
      <c r="A407" s="1986" t="s">
        <v>2121</v>
      </c>
      <c r="B407" s="1986"/>
      <c r="C407" s="2003" t="s">
        <v>1546</v>
      </c>
      <c r="D407" s="1220" t="s">
        <v>1547</v>
      </c>
      <c r="E407" s="1220"/>
      <c r="F407" s="1220"/>
      <c r="G407" s="1220"/>
      <c r="H407" s="1222"/>
      <c r="I407" s="2004" t="s">
        <v>891</v>
      </c>
      <c r="J407" s="2004" t="s">
        <v>1891</v>
      </c>
      <c r="K407" s="2005" t="s">
        <v>891</v>
      </c>
      <c r="L407" s="703"/>
      <c r="M407" s="1940"/>
      <c r="N407" s="46"/>
      <c r="O407" s="705"/>
      <c r="Q407" s="705"/>
      <c r="R407" s="705"/>
      <c r="S407" s="705"/>
      <c r="T407" s="705"/>
      <c r="U407" s="705"/>
      <c r="V407" s="705"/>
      <c r="W407" s="705"/>
      <c r="X407" s="705"/>
      <c r="Y407" s="705"/>
      <c r="Z407" s="705"/>
      <c r="AA407" s="705"/>
      <c r="AB407" s="705"/>
      <c r="AC407" s="705"/>
      <c r="AD407" s="705"/>
      <c r="AE407" s="705"/>
      <c r="AF407" s="45"/>
      <c r="AG407" s="45"/>
      <c r="AH407" s="45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</row>
    <row r="408" spans="1:46" ht="23.25" customHeight="1">
      <c r="A408" s="1986" t="s">
        <v>898</v>
      </c>
      <c r="B408" s="1986"/>
      <c r="C408" s="2004" t="s">
        <v>632</v>
      </c>
      <c r="D408" s="1370" t="s">
        <v>1548</v>
      </c>
      <c r="E408" s="1370"/>
      <c r="F408" s="1370"/>
      <c r="G408" s="1370"/>
      <c r="H408" s="1990"/>
      <c r="I408" s="2004" t="s">
        <v>1549</v>
      </c>
      <c r="J408" s="2004" t="s">
        <v>898</v>
      </c>
      <c r="K408" s="2005"/>
      <c r="L408" s="703"/>
      <c r="M408" s="1940"/>
      <c r="N408" s="30"/>
      <c r="O408" s="705"/>
      <c r="Q408" s="705"/>
      <c r="R408" s="705"/>
      <c r="S408" s="705"/>
      <c r="T408" s="705"/>
      <c r="U408" s="705"/>
      <c r="V408" s="705"/>
      <c r="W408" s="705"/>
      <c r="X408" s="705"/>
      <c r="Y408" s="705"/>
      <c r="Z408" s="705"/>
      <c r="AA408" s="705"/>
      <c r="AB408" s="705"/>
      <c r="AC408" s="705"/>
      <c r="AD408" s="705"/>
      <c r="AE408" s="705"/>
      <c r="AF408" s="45"/>
      <c r="AG408" s="45"/>
      <c r="AH408" s="45"/>
      <c r="AI408" s="45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</row>
    <row r="409" spans="1:46" ht="23.25" customHeight="1">
      <c r="A409" s="1995"/>
      <c r="B409" s="1995"/>
      <c r="C409" s="2006"/>
      <c r="D409" s="2037">
        <v>1</v>
      </c>
      <c r="E409" s="2008">
        <v>2</v>
      </c>
      <c r="F409" s="2008">
        <v>3</v>
      </c>
      <c r="G409" s="2008">
        <v>4</v>
      </c>
      <c r="H409" s="2009">
        <v>5</v>
      </c>
      <c r="I409" s="2010" t="s">
        <v>1550</v>
      </c>
      <c r="J409" s="2010"/>
      <c r="K409" s="2011"/>
      <c r="L409" s="703"/>
      <c r="M409" s="1940"/>
      <c r="N409" s="30"/>
      <c r="O409" s="705"/>
      <c r="Q409" s="705"/>
      <c r="R409" s="705"/>
      <c r="S409" s="705"/>
      <c r="T409" s="705"/>
      <c r="U409" s="705"/>
      <c r="V409" s="705"/>
      <c r="W409" s="705"/>
      <c r="X409" s="705"/>
      <c r="Y409" s="705"/>
      <c r="Z409" s="705"/>
      <c r="AA409" s="705"/>
      <c r="AB409" s="705"/>
      <c r="AC409" s="705"/>
      <c r="AD409" s="705"/>
      <c r="AE409" s="705"/>
      <c r="AF409" s="4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</row>
    <row r="410" spans="1:46" ht="23.25" customHeight="1">
      <c r="A410" s="1991" t="s">
        <v>2275</v>
      </c>
      <c r="B410" s="1991"/>
      <c r="C410" s="2001"/>
      <c r="D410" s="3323"/>
      <c r="E410" s="2042"/>
      <c r="F410" s="2042"/>
      <c r="G410" s="2042"/>
      <c r="H410" s="2043"/>
      <c r="I410" s="2001"/>
      <c r="J410" s="2001"/>
      <c r="K410" s="2002"/>
      <c r="L410" s="703"/>
      <c r="M410" s="1940"/>
      <c r="N410" s="30"/>
      <c r="O410" s="705"/>
      <c r="Q410" s="705"/>
      <c r="R410" s="705"/>
      <c r="S410" s="705"/>
      <c r="T410" s="705"/>
      <c r="U410" s="705"/>
      <c r="V410" s="705"/>
      <c r="W410" s="705"/>
      <c r="X410" s="29"/>
      <c r="Y410" s="705"/>
      <c r="Z410" s="705"/>
      <c r="AA410" s="705"/>
      <c r="AB410" s="705"/>
      <c r="AC410" s="705"/>
      <c r="AD410" s="705"/>
      <c r="AE410" s="705"/>
      <c r="AF410" s="4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</row>
    <row r="411" spans="1:46" ht="23.25" customHeight="1">
      <c r="A411" s="1993"/>
      <c r="B411" s="1993" t="s">
        <v>2276</v>
      </c>
      <c r="C411" s="2004"/>
      <c r="D411" s="3323"/>
      <c r="E411" s="2049"/>
      <c r="F411" s="2049"/>
      <c r="G411" s="2049"/>
      <c r="H411" s="2050"/>
      <c r="I411" s="2004"/>
      <c r="J411" s="2004"/>
      <c r="K411" s="2005"/>
      <c r="L411" s="703"/>
      <c r="M411" s="1940"/>
      <c r="N411" s="30"/>
      <c r="Q411" s="705"/>
      <c r="R411" s="705"/>
      <c r="S411" s="705"/>
      <c r="T411" s="705"/>
      <c r="U411" s="705"/>
      <c r="V411" s="705"/>
      <c r="W411" s="705"/>
      <c r="X411" s="705"/>
      <c r="Y411" s="705"/>
      <c r="Z411" s="705"/>
      <c r="AA411" s="705"/>
      <c r="AB411" s="705"/>
      <c r="AC411" s="705"/>
      <c r="AD411" s="705"/>
      <c r="AE411" s="705"/>
      <c r="AF411" s="4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</row>
    <row r="412" spans="1:46" ht="23.25" customHeight="1">
      <c r="A412" s="1993"/>
      <c r="B412" s="1993" t="s">
        <v>1107</v>
      </c>
      <c r="C412" s="2004"/>
      <c r="D412" s="3323"/>
      <c r="E412" s="2049"/>
      <c r="F412" s="2049"/>
      <c r="G412" s="2049"/>
      <c r="H412" s="2050"/>
      <c r="I412" s="2004"/>
      <c r="J412" s="2004"/>
      <c r="K412" s="2005"/>
      <c r="L412" s="703"/>
      <c r="M412" s="1940"/>
      <c r="N412" s="424"/>
      <c r="O412" s="705"/>
      <c r="Q412" s="705"/>
      <c r="R412" s="705"/>
      <c r="S412" s="705"/>
      <c r="T412" s="705"/>
      <c r="U412" s="705"/>
      <c r="V412" s="705"/>
      <c r="W412" s="705"/>
      <c r="X412" s="705"/>
      <c r="Y412" s="705"/>
      <c r="Z412" s="705"/>
      <c r="AA412" s="705"/>
      <c r="AB412" s="705"/>
      <c r="AC412" s="705"/>
      <c r="AD412" s="705"/>
      <c r="AE412" s="70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</row>
    <row r="413" spans="1:46" ht="23.25" customHeight="1">
      <c r="A413" s="1993"/>
      <c r="B413" s="1993" t="s">
        <v>1108</v>
      </c>
      <c r="C413" s="2015">
        <f>X!EV$23+X!EV$24</f>
        <v>0</v>
      </c>
      <c r="D413" s="2016">
        <f>LOOKUP(O413,X!$EW$4:$HT$4,X!$EW$23:$HT$23)+LOOKUP(O413,X!$EW$4:$HT$4,X!$EW$24:$HT$24)</f>
        <v>0</v>
      </c>
      <c r="E413" s="2016">
        <f>LOOKUP(P413,X!$EW$4:$HT$4,X!$EW$23:$HT$23)+LOOKUP(P413,X!$EW$4:$HT$4,X!$EW$24:$HT$24)</f>
        <v>0</v>
      </c>
      <c r="F413" s="2016">
        <f>LOOKUP(Q413,X!$EW$4:$HT$4,X!$EW$23:$HT$23)+LOOKUP(Q413,X!$EW$4:$HT$4,X!$EW$24:$HT$24)</f>
        <v>4</v>
      </c>
      <c r="G413" s="2016">
        <f>LOOKUP(R413,X!$EW$4:$HT$4,X!$EW$23:$HT$23)+LOOKUP(R413,X!$EW$4:$HT$4,X!$EW$24:$HT$24)</f>
        <v>5</v>
      </c>
      <c r="H413" s="2016">
        <f>LOOKUP(S413,X!$EW$4:$HT$4,X!$EW$23:$HT$23)+LOOKUP(S413,X!$EW$4:$HT$4,X!$EW$24:$HT$24)</f>
        <v>0</v>
      </c>
      <c r="I413" s="2017">
        <f>LOOKUP(T413,X!$EW$4:$HT$4,X!$EW$23:$HT$23)</f>
        <v>0</v>
      </c>
      <c r="J413" s="2018">
        <f>LOOKUP(U413,X!$EW$4:$HT$4,X!$EW$23:$HT$23)</f>
        <v>0</v>
      </c>
      <c r="K413" s="2019">
        <f>LOOKUP(V413,X!$EW$4:$HT$4,X!$EW$23:$HT$23)</f>
        <v>0</v>
      </c>
      <c r="L413" s="703"/>
      <c r="M413" s="1940"/>
      <c r="N413" s="1952">
        <v>1</v>
      </c>
      <c r="O413" s="55">
        <f t="shared" ref="O413:V413" si="24">$N413*100+O$243</f>
        <v>101</v>
      </c>
      <c r="P413" s="55">
        <f t="shared" si="24"/>
        <v>102</v>
      </c>
      <c r="Q413" s="55">
        <f t="shared" si="24"/>
        <v>103</v>
      </c>
      <c r="R413" s="55">
        <f t="shared" si="24"/>
        <v>104</v>
      </c>
      <c r="S413" s="55">
        <f t="shared" si="24"/>
        <v>105</v>
      </c>
      <c r="T413" s="55">
        <f t="shared" si="24"/>
        <v>106</v>
      </c>
      <c r="U413" s="55">
        <f t="shared" si="24"/>
        <v>109</v>
      </c>
      <c r="V413" s="55">
        <f t="shared" si="24"/>
        <v>111</v>
      </c>
      <c r="W413" s="705"/>
      <c r="X413" s="705"/>
      <c r="Y413" s="705"/>
      <c r="Z413" s="705"/>
      <c r="AA413" s="705"/>
      <c r="AB413" s="705"/>
      <c r="AC413" s="705"/>
      <c r="AD413" s="705"/>
      <c r="AE413" s="705"/>
      <c r="AF413" s="4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</row>
    <row r="414" spans="1:46" ht="23.25" customHeight="1">
      <c r="A414" s="1993" t="s">
        <v>1380</v>
      </c>
      <c r="B414" s="1993"/>
      <c r="C414" s="2004"/>
      <c r="D414" s="3323"/>
      <c r="E414" s="2049"/>
      <c r="F414" s="2049"/>
      <c r="G414" s="2049"/>
      <c r="H414" s="2050"/>
      <c r="I414" s="2004"/>
      <c r="J414" s="2051"/>
      <c r="K414" s="2054"/>
      <c r="L414" s="703"/>
      <c r="M414" s="1940"/>
      <c r="N414" s="424"/>
      <c r="O414" s="705"/>
      <c r="Q414" s="705"/>
      <c r="R414" s="705"/>
      <c r="S414" s="705"/>
      <c r="T414" s="705"/>
      <c r="U414" s="705"/>
      <c r="V414" s="705"/>
      <c r="W414" s="705"/>
      <c r="X414" s="29"/>
      <c r="Y414" s="705"/>
      <c r="Z414" s="705"/>
      <c r="AA414" s="705"/>
      <c r="AB414" s="705"/>
      <c r="AC414" s="705"/>
      <c r="AD414" s="705"/>
      <c r="AE414" s="705"/>
      <c r="AF414" s="4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</row>
    <row r="415" spans="1:46" ht="23.25" customHeight="1">
      <c r="A415" s="1993"/>
      <c r="B415" s="1993" t="s">
        <v>1850</v>
      </c>
      <c r="C415" s="2004"/>
      <c r="D415" s="3323"/>
      <c r="E415" s="2049"/>
      <c r="F415" s="2049"/>
      <c r="G415" s="2049"/>
      <c r="H415" s="2050"/>
      <c r="I415" s="2004"/>
      <c r="J415" s="2051"/>
      <c r="K415" s="2054"/>
      <c r="L415" s="703"/>
      <c r="M415" s="1940"/>
      <c r="N415" s="424"/>
      <c r="O415" s="705"/>
      <c r="Q415" s="705"/>
      <c r="R415" s="705"/>
      <c r="S415" s="705"/>
      <c r="T415" s="705"/>
      <c r="U415" s="705"/>
      <c r="V415" s="705"/>
      <c r="W415" s="705"/>
      <c r="X415" s="705"/>
      <c r="Y415" s="705"/>
      <c r="Z415" s="705"/>
      <c r="AA415" s="705"/>
      <c r="AB415" s="705"/>
      <c r="AC415" s="705"/>
      <c r="AD415" s="705"/>
      <c r="AE415" s="705"/>
      <c r="AF415" s="4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</row>
    <row r="416" spans="1:46" ht="23.25" customHeight="1">
      <c r="A416" s="1993"/>
      <c r="B416" s="1993" t="s">
        <v>1851</v>
      </c>
      <c r="C416" s="2015">
        <f>X!EV$23+X!EV$24</f>
        <v>0</v>
      </c>
      <c r="D416" s="2016">
        <f>LOOKUP(O416,X!$EW$4:$HT$4,X!$EW$23:$HT$23)+LOOKUP(O416,X!$EW$4:$HT$4,X!$EW$24:$HT$24)</f>
        <v>0</v>
      </c>
      <c r="E416" s="2016">
        <f>LOOKUP(P416,X!$EW$4:$HT$4,X!$EW$23:$HT$23)+LOOKUP(P416,X!$EW$4:$HT$4,X!$EW$24:$HT$24)</f>
        <v>1</v>
      </c>
      <c r="F416" s="2016">
        <f>LOOKUP(Q416,X!$EW$4:$HT$4,X!$EW$23:$HT$23)+LOOKUP(Q416,X!$EW$4:$HT$4,X!$EW$24:$HT$24)</f>
        <v>3</v>
      </c>
      <c r="G416" s="2016">
        <f>LOOKUP(R416,X!$EW$4:$HT$4,X!$EW$23:$HT$23)+LOOKUP(R416,X!$EW$4:$HT$4,X!$EW$24:$HT$24)</f>
        <v>0</v>
      </c>
      <c r="H416" s="2016">
        <f>LOOKUP(S416,X!$EW$4:$HT$4,X!$EW$23:$HT$23)+LOOKUP(S416,X!$EW$4:$HT$4,X!$EW$24:$HT$24)</f>
        <v>0</v>
      </c>
      <c r="I416" s="2017">
        <f>LOOKUP(T416,X!$EW$4:$HT$4,X!$EW$23:$HT$23)</f>
        <v>0</v>
      </c>
      <c r="J416" s="2018">
        <f>LOOKUP(U416,X!$EW$4:$HT$4,X!$EW$23:$HT$23)</f>
        <v>0</v>
      </c>
      <c r="K416" s="2019">
        <f>LOOKUP(V416,X!$EW$4:$HT$4,X!$EW$23:$HT$23)</f>
        <v>0</v>
      </c>
      <c r="L416" s="703"/>
      <c r="M416" s="1940"/>
      <c r="N416" s="1952">
        <v>2</v>
      </c>
      <c r="O416" s="55">
        <f t="shared" ref="O416:V416" si="25">$N416*100+O$243</f>
        <v>201</v>
      </c>
      <c r="P416" s="55">
        <f t="shared" si="25"/>
        <v>202</v>
      </c>
      <c r="Q416" s="55">
        <f t="shared" si="25"/>
        <v>203</v>
      </c>
      <c r="R416" s="55">
        <f t="shared" si="25"/>
        <v>204</v>
      </c>
      <c r="S416" s="55">
        <f t="shared" si="25"/>
        <v>205</v>
      </c>
      <c r="T416" s="55">
        <f t="shared" si="25"/>
        <v>206</v>
      </c>
      <c r="U416" s="55">
        <f t="shared" si="25"/>
        <v>209</v>
      </c>
      <c r="V416" s="55">
        <f t="shared" si="25"/>
        <v>211</v>
      </c>
      <c r="W416" s="705"/>
      <c r="X416" s="705"/>
      <c r="Y416" s="705"/>
      <c r="Z416" s="705"/>
      <c r="AA416" s="705"/>
      <c r="AB416" s="705"/>
      <c r="AC416" s="705"/>
      <c r="AD416" s="705"/>
      <c r="AE416" s="705"/>
      <c r="AF416" s="4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</row>
    <row r="417" spans="1:46" ht="23.25" customHeight="1">
      <c r="A417" s="1993" t="s">
        <v>2300</v>
      </c>
      <c r="B417" s="1993"/>
      <c r="C417" s="2004"/>
      <c r="D417" s="3323"/>
      <c r="E417" s="2049"/>
      <c r="F417" s="2049"/>
      <c r="G417" s="2049"/>
      <c r="H417" s="2050"/>
      <c r="I417" s="2004"/>
      <c r="J417" s="2004"/>
      <c r="K417" s="2005"/>
      <c r="L417" s="703"/>
      <c r="M417" s="1940"/>
      <c r="N417" s="424"/>
      <c r="O417" s="705"/>
      <c r="Q417" s="705"/>
      <c r="R417" s="705"/>
      <c r="S417" s="705"/>
      <c r="T417" s="705"/>
      <c r="U417" s="705"/>
      <c r="V417" s="705"/>
      <c r="W417" s="705"/>
      <c r="X417" s="29"/>
      <c r="Y417" s="705"/>
      <c r="Z417" s="705"/>
      <c r="AA417" s="705"/>
      <c r="AB417" s="705"/>
      <c r="AC417" s="705"/>
      <c r="AD417" s="705"/>
      <c r="AE417" s="705"/>
      <c r="AF417" s="45"/>
      <c r="AG417" s="45"/>
      <c r="AH417" s="45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</row>
    <row r="418" spans="1:46" ht="23.25" customHeight="1">
      <c r="A418" s="1993"/>
      <c r="B418" s="1993" t="s">
        <v>2301</v>
      </c>
      <c r="C418" s="2004"/>
      <c r="D418" s="3323"/>
      <c r="E418" s="2049"/>
      <c r="F418" s="2049"/>
      <c r="G418" s="2049"/>
      <c r="H418" s="2050"/>
      <c r="I418" s="2004"/>
      <c r="J418" s="2004"/>
      <c r="K418" s="2005"/>
      <c r="L418" s="703"/>
      <c r="M418" s="1940"/>
      <c r="N418" s="424"/>
      <c r="O418" s="705"/>
      <c r="Q418" s="705"/>
      <c r="R418" s="705"/>
      <c r="S418" s="705"/>
      <c r="T418" s="705"/>
      <c r="U418" s="705"/>
      <c r="V418" s="705"/>
      <c r="W418" s="705"/>
      <c r="X418" s="705"/>
      <c r="Y418" s="705"/>
      <c r="Z418" s="705"/>
      <c r="AA418" s="705"/>
      <c r="AB418" s="705"/>
      <c r="AC418" s="705"/>
      <c r="AD418" s="705"/>
      <c r="AE418" s="705"/>
      <c r="AF418" s="45"/>
      <c r="AG418" s="45"/>
      <c r="AH418" s="45"/>
      <c r="AI418" s="45"/>
      <c r="AJ418" s="45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</row>
    <row r="419" spans="1:46" ht="23.25" customHeight="1">
      <c r="A419" s="1993"/>
      <c r="B419" s="1993" t="s">
        <v>2302</v>
      </c>
      <c r="C419" s="2015">
        <f>X!EV$23+X!EV$24</f>
        <v>0</v>
      </c>
      <c r="D419" s="2016">
        <f>LOOKUP(O419,X!$EW$4:$HT$4,X!$EW$23:$HT$23)+LOOKUP(O419,X!$EW$4:$HT$4,X!$EW$24:$HT$24)</f>
        <v>0</v>
      </c>
      <c r="E419" s="2016">
        <f>LOOKUP(P419,X!$EW$4:$HT$4,X!$EW$23:$HT$23)+LOOKUP(P419,X!$EW$4:$HT$4,X!$EW$24:$HT$24)</f>
        <v>0</v>
      </c>
      <c r="F419" s="2016">
        <f>LOOKUP(Q419,X!$EW$4:$HT$4,X!$EW$23:$HT$23)+LOOKUP(Q419,X!$EW$4:$HT$4,X!$EW$24:$HT$24)</f>
        <v>4</v>
      </c>
      <c r="G419" s="2016">
        <f>LOOKUP(R419,X!$EW$4:$HT$4,X!$EW$23:$HT$23)+LOOKUP(R419,X!$EW$4:$HT$4,X!$EW$24:$HT$24)</f>
        <v>3</v>
      </c>
      <c r="H419" s="2016">
        <f>LOOKUP(S419,X!$EW$4:$HT$4,X!$EW$23:$HT$23)+LOOKUP(S419,X!$EW$4:$HT$4,X!$EW$24:$HT$24)</f>
        <v>0</v>
      </c>
      <c r="I419" s="2017">
        <f>LOOKUP(T419,X!$EW$4:$HT$4,X!$EW$23:$HT$23)</f>
        <v>0</v>
      </c>
      <c r="J419" s="2018">
        <f>LOOKUP(U419,X!$EW$4:$HT$4,X!$EW$23:$HT$23)</f>
        <v>0</v>
      </c>
      <c r="K419" s="2019">
        <f>LOOKUP(V419,X!$EW$4:$HT$4,X!$EW$23:$HT$23)</f>
        <v>0</v>
      </c>
      <c r="L419" s="703"/>
      <c r="M419" s="1940"/>
      <c r="N419" s="1952">
        <v>3</v>
      </c>
      <c r="O419" s="55">
        <f t="shared" ref="O419:V419" si="26">$N419*100+O$243</f>
        <v>301</v>
      </c>
      <c r="P419" s="55">
        <f t="shared" si="26"/>
        <v>302</v>
      </c>
      <c r="Q419" s="55">
        <f t="shared" si="26"/>
        <v>303</v>
      </c>
      <c r="R419" s="55">
        <f t="shared" si="26"/>
        <v>304</v>
      </c>
      <c r="S419" s="55">
        <f t="shared" si="26"/>
        <v>305</v>
      </c>
      <c r="T419" s="55">
        <f t="shared" si="26"/>
        <v>306</v>
      </c>
      <c r="U419" s="55">
        <f t="shared" si="26"/>
        <v>309</v>
      </c>
      <c r="V419" s="55">
        <f t="shared" si="26"/>
        <v>311</v>
      </c>
      <c r="W419" s="705"/>
      <c r="X419" s="705"/>
      <c r="Y419" s="705"/>
      <c r="Z419" s="705"/>
      <c r="AA419" s="705"/>
      <c r="AB419" s="705"/>
      <c r="AC419" s="705"/>
      <c r="AD419" s="705"/>
      <c r="AE419" s="705"/>
      <c r="AF419" s="45"/>
      <c r="AG419" s="45"/>
      <c r="AH419" s="45"/>
      <c r="AI419" s="45"/>
      <c r="AJ419" s="45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</row>
    <row r="420" spans="1:46" ht="23.25" customHeight="1">
      <c r="A420" s="1993" t="s">
        <v>2303</v>
      </c>
      <c r="B420" s="1993"/>
      <c r="C420" s="2004"/>
      <c r="D420" s="3323"/>
      <c r="E420" s="2049"/>
      <c r="F420" s="2049"/>
      <c r="G420" s="2049"/>
      <c r="H420" s="2050"/>
      <c r="I420" s="2004"/>
      <c r="J420" s="2051"/>
      <c r="K420" s="2054"/>
      <c r="L420" s="703"/>
      <c r="M420" s="1940"/>
      <c r="N420" s="424"/>
      <c r="O420" s="705"/>
      <c r="Q420" s="705"/>
      <c r="R420" s="705"/>
      <c r="S420" s="705"/>
      <c r="T420" s="705"/>
      <c r="U420" s="705"/>
      <c r="V420" s="705"/>
      <c r="W420" s="705"/>
      <c r="X420" s="29"/>
      <c r="Y420" s="705"/>
      <c r="Z420" s="705"/>
      <c r="AA420" s="705"/>
      <c r="AB420" s="705"/>
      <c r="AC420" s="705"/>
      <c r="AD420" s="705"/>
      <c r="AE420" s="705"/>
      <c r="AF420" s="45"/>
      <c r="AG420" s="45"/>
      <c r="AH420" s="45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</row>
    <row r="421" spans="1:46" ht="23.25" customHeight="1">
      <c r="A421" s="1993"/>
      <c r="B421" s="1993" t="s">
        <v>2304</v>
      </c>
      <c r="C421" s="2004"/>
      <c r="D421" s="3323"/>
      <c r="E421" s="2049"/>
      <c r="F421" s="2049"/>
      <c r="G421" s="2049"/>
      <c r="H421" s="2050"/>
      <c r="I421" s="2004"/>
      <c r="J421" s="2051"/>
      <c r="K421" s="2054"/>
      <c r="L421" s="703"/>
      <c r="M421" s="1940"/>
      <c r="N421" s="424"/>
      <c r="O421" s="705"/>
      <c r="Q421" s="705"/>
      <c r="R421" s="705"/>
      <c r="S421" s="705"/>
      <c r="T421" s="705"/>
      <c r="U421" s="705"/>
      <c r="V421" s="705"/>
      <c r="W421" s="705"/>
      <c r="X421" s="705"/>
      <c r="Y421" s="705"/>
      <c r="Z421" s="705"/>
      <c r="AA421" s="705"/>
      <c r="AB421" s="705"/>
      <c r="AC421" s="705"/>
      <c r="AD421" s="705"/>
      <c r="AE421" s="705"/>
      <c r="AF421" s="45"/>
      <c r="AG421" s="45"/>
      <c r="AH421" s="45"/>
      <c r="AI421" s="45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</row>
    <row r="422" spans="1:46" ht="23.25" customHeight="1">
      <c r="A422" s="1993"/>
      <c r="B422" s="1993" t="s">
        <v>2305</v>
      </c>
      <c r="C422" s="2004"/>
      <c r="D422" s="3323"/>
      <c r="E422" s="2049"/>
      <c r="F422" s="2049"/>
      <c r="G422" s="2049"/>
      <c r="H422" s="2050"/>
      <c r="I422" s="2004"/>
      <c r="J422" s="2051"/>
      <c r="K422" s="2054"/>
      <c r="L422" s="703"/>
      <c r="M422" s="1940"/>
      <c r="N422" s="424"/>
      <c r="O422" s="705"/>
      <c r="Q422" s="705"/>
      <c r="R422" s="705"/>
      <c r="S422" s="705"/>
      <c r="T422" s="705"/>
      <c r="U422" s="705"/>
      <c r="V422" s="705"/>
      <c r="W422" s="705"/>
      <c r="X422" s="705"/>
      <c r="Y422" s="705"/>
      <c r="Z422" s="705"/>
      <c r="AA422" s="705"/>
      <c r="AB422" s="705"/>
      <c r="AC422" s="705"/>
      <c r="AD422" s="705"/>
      <c r="AE422" s="70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</row>
    <row r="423" spans="1:46" ht="23.25" customHeight="1">
      <c r="A423" s="1993"/>
      <c r="B423" s="1993" t="s">
        <v>2306</v>
      </c>
      <c r="C423" s="2015">
        <f>X!EV$23+X!EV$24</f>
        <v>0</v>
      </c>
      <c r="D423" s="2016">
        <f>LOOKUP(O423,X!$EW$4:$HT$4,X!$EW$23:$HT$23)+LOOKUP(O423,X!$EW$4:$HT$4,X!$EW$24:$HT$24)</f>
        <v>0</v>
      </c>
      <c r="E423" s="2016">
        <f>LOOKUP(P423,X!$EW$4:$HT$4,X!$EW$23:$HT$23)+LOOKUP(P423,X!$EW$4:$HT$4,X!$EW$24:$HT$24)</f>
        <v>0</v>
      </c>
      <c r="F423" s="2016">
        <f>LOOKUP(Q423,X!$EW$4:$HT$4,X!$EW$23:$HT$23)+LOOKUP(Q423,X!$EW$4:$HT$4,X!$EW$24:$HT$24)</f>
        <v>4</v>
      </c>
      <c r="G423" s="2016">
        <f>LOOKUP(R423,X!$EW$4:$HT$4,X!$EW$23:$HT$23)+LOOKUP(R423,X!$EW$4:$HT$4,X!$EW$24:$HT$24)</f>
        <v>3</v>
      </c>
      <c r="H423" s="2016">
        <f>LOOKUP(S423,X!$EW$4:$HT$4,X!$EW$23:$HT$23)+LOOKUP(S423,X!$EW$4:$HT$4,X!$EW$24:$HT$24)</f>
        <v>0</v>
      </c>
      <c r="I423" s="2017">
        <f>LOOKUP(T423,X!$EW$4:$HT$4,X!$EW$23:$HT$23)</f>
        <v>0</v>
      </c>
      <c r="J423" s="2018">
        <f>LOOKUP(U423,X!$EW$4:$HT$4,X!$EW$23:$HT$23)</f>
        <v>0</v>
      </c>
      <c r="K423" s="2019">
        <f>LOOKUP(V423,X!$EW$4:$HT$4,X!$EW$23:$HT$23)</f>
        <v>0</v>
      </c>
      <c r="L423" s="703"/>
      <c r="M423" s="1940"/>
      <c r="N423" s="1952">
        <v>4</v>
      </c>
      <c r="O423" s="55">
        <f t="shared" ref="O423:V423" si="27">$N423*100+O$243</f>
        <v>401</v>
      </c>
      <c r="P423" s="55">
        <f t="shared" si="27"/>
        <v>402</v>
      </c>
      <c r="Q423" s="55">
        <f t="shared" si="27"/>
        <v>403</v>
      </c>
      <c r="R423" s="55">
        <f t="shared" si="27"/>
        <v>404</v>
      </c>
      <c r="S423" s="55">
        <f t="shared" si="27"/>
        <v>405</v>
      </c>
      <c r="T423" s="55">
        <f t="shared" si="27"/>
        <v>406</v>
      </c>
      <c r="U423" s="55">
        <f t="shared" si="27"/>
        <v>409</v>
      </c>
      <c r="V423" s="55">
        <f t="shared" si="27"/>
        <v>411</v>
      </c>
      <c r="W423" s="705"/>
      <c r="X423" s="705"/>
      <c r="Y423" s="705"/>
      <c r="Z423" s="705"/>
      <c r="AA423" s="705"/>
      <c r="AB423" s="705"/>
      <c r="AC423" s="705"/>
      <c r="AD423" s="705"/>
      <c r="AE423" s="705"/>
      <c r="AF423" s="45"/>
      <c r="AG423" s="45"/>
      <c r="AH423" s="45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</row>
    <row r="424" spans="1:46" ht="23.25" customHeight="1">
      <c r="A424" s="1993" t="s">
        <v>2307</v>
      </c>
      <c r="B424" s="1993"/>
      <c r="C424" s="2004"/>
      <c r="D424" s="3323"/>
      <c r="E424" s="2049"/>
      <c r="F424" s="2049"/>
      <c r="G424" s="2049"/>
      <c r="H424" s="2050"/>
      <c r="I424" s="2004"/>
      <c r="J424" s="2051"/>
      <c r="K424" s="2054"/>
      <c r="L424" s="703"/>
      <c r="M424" s="1940"/>
      <c r="N424" s="424"/>
      <c r="O424" s="705"/>
      <c r="Q424" s="705"/>
      <c r="R424" s="705"/>
      <c r="S424" s="705"/>
      <c r="T424" s="705"/>
      <c r="U424" s="705"/>
      <c r="V424" s="705"/>
      <c r="W424" s="705"/>
      <c r="X424" s="29"/>
      <c r="Y424" s="705"/>
      <c r="Z424" s="705"/>
      <c r="AA424" s="705"/>
      <c r="AB424" s="705"/>
      <c r="AC424" s="705"/>
      <c r="AD424" s="705"/>
      <c r="AE424" s="705"/>
      <c r="AF424" s="45"/>
      <c r="AG424" s="45"/>
      <c r="AH424" s="45"/>
      <c r="AI424" s="45"/>
      <c r="AJ424" s="45"/>
      <c r="AK424" s="45"/>
      <c r="AL424" s="45"/>
      <c r="AM424" s="45"/>
      <c r="AN424" s="45"/>
      <c r="AO424" s="45"/>
      <c r="AP424" s="45"/>
      <c r="AQ424" s="45"/>
      <c r="AR424" s="45"/>
      <c r="AS424" s="45"/>
      <c r="AT424" s="45"/>
    </row>
    <row r="425" spans="1:46" ht="23.25" customHeight="1">
      <c r="A425" s="1993"/>
      <c r="B425" s="1993" t="s">
        <v>2308</v>
      </c>
      <c r="C425" s="2004"/>
      <c r="D425" s="3323"/>
      <c r="E425" s="2049"/>
      <c r="F425" s="2049"/>
      <c r="G425" s="2049"/>
      <c r="H425" s="2050"/>
      <c r="I425" s="2004"/>
      <c r="J425" s="2051"/>
      <c r="K425" s="2054"/>
      <c r="L425" s="703"/>
      <c r="M425" s="1940"/>
      <c r="N425" s="424"/>
      <c r="O425" s="705"/>
      <c r="Q425" s="705"/>
      <c r="R425" s="705"/>
      <c r="S425" s="705"/>
      <c r="T425" s="705"/>
      <c r="U425" s="705"/>
      <c r="V425" s="705"/>
      <c r="W425" s="705"/>
      <c r="X425" s="705"/>
      <c r="Y425" s="705"/>
      <c r="Z425" s="705"/>
      <c r="AA425" s="705"/>
      <c r="AB425" s="705"/>
      <c r="AC425" s="705"/>
      <c r="AD425" s="705"/>
      <c r="AE425" s="70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</row>
    <row r="426" spans="1:46" ht="23.25" customHeight="1">
      <c r="A426" s="1993"/>
      <c r="B426" s="1993" t="s">
        <v>2309</v>
      </c>
      <c r="C426" s="2015">
        <f>X!EV$23+X!EV$24</f>
        <v>0</v>
      </c>
      <c r="D426" s="2016">
        <f>LOOKUP(O426,X!$EW$4:$HT$4,X!$EW$23:$HT$23)+LOOKUP(O426,X!$EW$4:$HT$4,X!$EW$24:$HT$24)</f>
        <v>0</v>
      </c>
      <c r="E426" s="2016">
        <f>LOOKUP(P426,X!$EW$4:$HT$4,X!$EW$23:$HT$23)+LOOKUP(P426,X!$EW$4:$HT$4,X!$EW$24:$HT$24)</f>
        <v>0</v>
      </c>
      <c r="F426" s="2016">
        <f>LOOKUP(Q426,X!$EW$4:$HT$4,X!$EW$23:$HT$23)+LOOKUP(Q426,X!$EW$4:$HT$4,X!$EW$24:$HT$24)</f>
        <v>7</v>
      </c>
      <c r="G426" s="2016">
        <f>LOOKUP(R426,X!$EW$4:$HT$4,X!$EW$23:$HT$23)+LOOKUP(R426,X!$EW$4:$HT$4,X!$EW$24:$HT$24)</f>
        <v>0</v>
      </c>
      <c r="H426" s="2016">
        <f>LOOKUP(S426,X!$EW$4:$HT$4,X!$EW$23:$HT$23)+LOOKUP(S426,X!$EW$4:$HT$4,X!$EW$24:$HT$24)</f>
        <v>0</v>
      </c>
      <c r="I426" s="2017">
        <f>LOOKUP(T426,X!$EW$4:$HT$4,X!$EW$23:$HT$23)</f>
        <v>0</v>
      </c>
      <c r="J426" s="2018">
        <f>LOOKUP(U426,X!$EW$4:$HT$4,X!$EW$23:$HT$23)</f>
        <v>0</v>
      </c>
      <c r="K426" s="2019">
        <f>LOOKUP(V426,X!$EW$4:$HT$4,X!$EW$23:$HT$23)</f>
        <v>0</v>
      </c>
      <c r="L426" s="703"/>
      <c r="M426" s="1940"/>
      <c r="N426" s="1952">
        <v>5</v>
      </c>
      <c r="O426" s="55">
        <f t="shared" ref="O426:V426" si="28">$N426*100+O$243</f>
        <v>501</v>
      </c>
      <c r="P426" s="55">
        <f t="shared" si="28"/>
        <v>502</v>
      </c>
      <c r="Q426" s="55">
        <f t="shared" si="28"/>
        <v>503</v>
      </c>
      <c r="R426" s="55">
        <f t="shared" si="28"/>
        <v>504</v>
      </c>
      <c r="S426" s="55">
        <f t="shared" si="28"/>
        <v>505</v>
      </c>
      <c r="T426" s="55">
        <f t="shared" si="28"/>
        <v>506</v>
      </c>
      <c r="U426" s="55">
        <f t="shared" si="28"/>
        <v>509</v>
      </c>
      <c r="V426" s="55">
        <f t="shared" si="28"/>
        <v>511</v>
      </c>
      <c r="W426" s="705"/>
      <c r="X426" s="705"/>
      <c r="Y426" s="705"/>
      <c r="Z426" s="705"/>
      <c r="AA426" s="705"/>
      <c r="AB426" s="705"/>
      <c r="AC426" s="705"/>
      <c r="AD426" s="705"/>
      <c r="AE426" s="70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</row>
    <row r="427" spans="1:46" ht="23.25" customHeight="1">
      <c r="A427" s="1993" t="s">
        <v>1381</v>
      </c>
      <c r="B427" s="1993"/>
      <c r="C427" s="2004"/>
      <c r="D427" s="3323"/>
      <c r="E427" s="2049"/>
      <c r="F427" s="2049"/>
      <c r="G427" s="2049"/>
      <c r="H427" s="2050"/>
      <c r="I427" s="2004"/>
      <c r="J427" s="2051"/>
      <c r="K427" s="2054"/>
      <c r="L427" s="703"/>
      <c r="M427" s="1940"/>
      <c r="N427" s="424"/>
      <c r="O427" s="705"/>
      <c r="Q427" s="705"/>
      <c r="R427" s="705"/>
      <c r="S427" s="705"/>
      <c r="T427" s="705"/>
      <c r="U427" s="705"/>
      <c r="V427" s="705"/>
      <c r="W427" s="705"/>
      <c r="X427" s="29"/>
      <c r="Y427" s="705"/>
      <c r="Z427" s="705"/>
      <c r="AA427" s="705"/>
      <c r="AB427" s="705"/>
      <c r="AC427" s="705"/>
      <c r="AD427" s="705"/>
      <c r="AE427" s="705"/>
      <c r="AF427" s="4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</row>
    <row r="428" spans="1:46" ht="23.25" customHeight="1">
      <c r="A428" s="1993"/>
      <c r="B428" s="1993" t="s">
        <v>1853</v>
      </c>
      <c r="C428" s="2004"/>
      <c r="D428" s="3323"/>
      <c r="E428" s="2049"/>
      <c r="F428" s="2049"/>
      <c r="G428" s="2049"/>
      <c r="H428" s="2050"/>
      <c r="I428" s="2004"/>
      <c r="J428" s="2051"/>
      <c r="K428" s="2054"/>
      <c r="L428" s="703"/>
      <c r="M428" s="1940"/>
      <c r="N428" s="424"/>
      <c r="O428" s="705"/>
      <c r="Q428" s="705"/>
      <c r="R428" s="705"/>
      <c r="S428" s="705"/>
      <c r="T428" s="705"/>
      <c r="U428" s="705"/>
      <c r="V428" s="705"/>
      <c r="W428" s="705"/>
      <c r="X428" s="705"/>
      <c r="Y428" s="705"/>
      <c r="Z428" s="705"/>
      <c r="AA428" s="705"/>
      <c r="AB428" s="705"/>
      <c r="AC428" s="705"/>
      <c r="AD428" s="705"/>
      <c r="AE428" s="70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</row>
    <row r="429" spans="1:46" ht="23.25" customHeight="1">
      <c r="A429" s="1993"/>
      <c r="B429" s="1993" t="s">
        <v>1854</v>
      </c>
      <c r="C429" s="2015">
        <f>X!EV$23+X!EV$24</f>
        <v>0</v>
      </c>
      <c r="D429" s="2016">
        <f>LOOKUP(O429,X!$EW$4:$HT$4,X!$EW$23:$HT$23)+LOOKUP(O429,X!$EW$4:$HT$4,X!$EW$24:$HT$24)</f>
        <v>0</v>
      </c>
      <c r="E429" s="2016">
        <f>LOOKUP(P429,X!$EW$4:$HT$4,X!$EW$23:$HT$23)+LOOKUP(P429,X!$EW$4:$HT$4,X!$EW$24:$HT$24)</f>
        <v>0</v>
      </c>
      <c r="F429" s="2016">
        <f>LOOKUP(Q429,X!$EW$4:$HT$4,X!$EW$23:$HT$23)+LOOKUP(Q429,X!$EW$4:$HT$4,X!$EW$24:$HT$24)</f>
        <v>4</v>
      </c>
      <c r="G429" s="2016">
        <f>LOOKUP(R429,X!$EW$4:$HT$4,X!$EW$23:$HT$23)+LOOKUP(R429,X!$EW$4:$HT$4,X!$EW$24:$HT$24)</f>
        <v>0</v>
      </c>
      <c r="H429" s="2016">
        <f>LOOKUP(S429,X!$EW$4:$HT$4,X!$EW$23:$HT$23)+LOOKUP(S429,X!$EW$4:$HT$4,X!$EW$24:$HT$24)</f>
        <v>0</v>
      </c>
      <c r="I429" s="2017">
        <f>LOOKUP(T429,X!$EW$4:$HT$4,X!$EW$23:$HT$23)</f>
        <v>0</v>
      </c>
      <c r="J429" s="2018">
        <f>LOOKUP(U429,X!$EW$4:$HT$4,X!$EW$23:$HT$23)</f>
        <v>0</v>
      </c>
      <c r="K429" s="2019">
        <f>LOOKUP(V429,X!$EW$4:$HT$4,X!$EW$23:$HT$23)</f>
        <v>0</v>
      </c>
      <c r="L429" s="703"/>
      <c r="M429" s="1940"/>
      <c r="N429" s="1952">
        <v>6</v>
      </c>
      <c r="O429" s="55">
        <f t="shared" ref="O429:V429" si="29">$N429*100+O$243</f>
        <v>601</v>
      </c>
      <c r="P429" s="55">
        <f t="shared" si="29"/>
        <v>602</v>
      </c>
      <c r="Q429" s="55">
        <f t="shared" si="29"/>
        <v>603</v>
      </c>
      <c r="R429" s="55">
        <f t="shared" si="29"/>
        <v>604</v>
      </c>
      <c r="S429" s="55">
        <f t="shared" si="29"/>
        <v>605</v>
      </c>
      <c r="T429" s="55">
        <f t="shared" si="29"/>
        <v>606</v>
      </c>
      <c r="U429" s="55">
        <f t="shared" si="29"/>
        <v>609</v>
      </c>
      <c r="V429" s="55">
        <f t="shared" si="29"/>
        <v>611</v>
      </c>
      <c r="W429" s="705"/>
      <c r="X429" s="705"/>
      <c r="Y429" s="705"/>
      <c r="Z429" s="705"/>
      <c r="AA429" s="705"/>
      <c r="AB429" s="705"/>
      <c r="AC429" s="705"/>
      <c r="AD429" s="705"/>
      <c r="AE429" s="705"/>
      <c r="AF429" s="4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5"/>
      <c r="AQ429" s="45"/>
      <c r="AR429" s="45"/>
      <c r="AS429" s="45"/>
      <c r="AT429" s="45"/>
    </row>
    <row r="430" spans="1:46" ht="23.25" customHeight="1">
      <c r="A430" s="1993"/>
      <c r="B430" s="1993"/>
      <c r="C430" s="2030"/>
      <c r="D430" s="2025"/>
      <c r="E430" s="2025"/>
      <c r="F430" s="2025"/>
      <c r="G430" s="2025"/>
      <c r="H430" s="2025"/>
      <c r="I430" s="2025"/>
      <c r="J430" s="2047"/>
      <c r="K430" s="2025"/>
      <c r="L430" s="703"/>
      <c r="M430" s="1940"/>
      <c r="N430" s="1952"/>
      <c r="P430" s="55"/>
      <c r="W430" s="705"/>
      <c r="X430" s="705"/>
      <c r="Y430" s="705"/>
      <c r="Z430" s="705"/>
      <c r="AA430" s="705"/>
      <c r="AB430" s="705"/>
      <c r="AC430" s="705"/>
      <c r="AD430" s="705"/>
      <c r="AE430" s="705"/>
      <c r="AF430" s="4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5"/>
      <c r="AQ430" s="45"/>
      <c r="AR430" s="45"/>
      <c r="AS430" s="45"/>
      <c r="AT430" s="45"/>
    </row>
    <row r="431" spans="1:46" ht="23.25" customHeight="1">
      <c r="A431" s="1993"/>
      <c r="B431" s="1993"/>
      <c r="C431" s="2030"/>
      <c r="D431" s="2025"/>
      <c r="E431" s="2025"/>
      <c r="F431" s="2025"/>
      <c r="G431" s="2025"/>
      <c r="H431" s="2025"/>
      <c r="I431" s="2025"/>
      <c r="J431" s="2047"/>
      <c r="K431" s="2025"/>
      <c r="L431" s="703"/>
      <c r="M431" s="1940"/>
      <c r="N431" s="1952"/>
      <c r="P431" s="55"/>
      <c r="W431" s="705"/>
      <c r="X431" s="705"/>
      <c r="Y431" s="705"/>
      <c r="Z431" s="705"/>
      <c r="AA431" s="705"/>
      <c r="AB431" s="705"/>
      <c r="AC431" s="705"/>
      <c r="AD431" s="705"/>
      <c r="AE431" s="705"/>
      <c r="AF431" s="45"/>
      <c r="AG431" s="45"/>
      <c r="AH431" s="45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</row>
    <row r="432" spans="1:46" ht="23.25" customHeight="1">
      <c r="A432" s="1986" t="str">
        <f>"- "&amp;M432&amp;" -"</f>
        <v>- 51 -</v>
      </c>
      <c r="B432" s="1979"/>
      <c r="C432" s="1979"/>
      <c r="D432" s="1979"/>
      <c r="E432" s="1979"/>
      <c r="F432" s="1979"/>
      <c r="G432" s="1979"/>
      <c r="H432" s="1979"/>
      <c r="I432" s="1979"/>
      <c r="J432" s="1979"/>
      <c r="K432" s="1986"/>
      <c r="L432" s="703">
        <v>1</v>
      </c>
      <c r="M432" s="1939">
        <f>IF(L432&gt;0,SUM(L$234:L432),0)</f>
        <v>51</v>
      </c>
      <c r="N432" s="1950"/>
      <c r="Q432" s="705"/>
      <c r="R432" s="705"/>
      <c r="S432" s="705"/>
      <c r="T432" s="705"/>
      <c r="U432" s="705"/>
      <c r="V432" s="705"/>
      <c r="W432" s="705"/>
      <c r="X432" s="705"/>
      <c r="Y432" s="705"/>
      <c r="Z432" s="705"/>
      <c r="AA432" s="705"/>
      <c r="AB432" s="705"/>
      <c r="AC432" s="705"/>
      <c r="AD432" s="705"/>
      <c r="AE432" s="705"/>
      <c r="AF432" s="45"/>
      <c r="AG432" s="45"/>
      <c r="AH432" s="45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</row>
    <row r="433" spans="1:46" ht="23.25" customHeight="1">
      <c r="A433" s="1997"/>
      <c r="B433" s="1998"/>
      <c r="K433" s="1993"/>
      <c r="L433" s="703"/>
      <c r="M433" s="1940"/>
      <c r="N433" s="1950"/>
      <c r="Q433" s="705"/>
      <c r="R433" s="705"/>
      <c r="S433" s="705"/>
      <c r="T433" s="705"/>
      <c r="U433" s="705"/>
      <c r="V433" s="705"/>
      <c r="W433" s="705"/>
      <c r="X433" s="705"/>
      <c r="Y433" s="705"/>
      <c r="Z433" s="705"/>
      <c r="AA433" s="705"/>
      <c r="AB433" s="705"/>
      <c r="AC433" s="705"/>
      <c r="AD433" s="705"/>
      <c r="AE433" s="70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</row>
    <row r="434" spans="1:46" ht="23.25" customHeight="1">
      <c r="A434" s="1997"/>
      <c r="B434" s="1998"/>
      <c r="K434" s="1993"/>
      <c r="L434" s="703"/>
      <c r="M434" s="1940"/>
      <c r="N434" s="1950"/>
      <c r="Q434" s="705"/>
      <c r="R434" s="705"/>
      <c r="S434" s="705"/>
      <c r="T434" s="705"/>
      <c r="U434" s="705"/>
      <c r="V434" s="705"/>
      <c r="W434" s="705"/>
      <c r="X434" s="705"/>
      <c r="Y434" s="705"/>
      <c r="Z434" s="705"/>
      <c r="AA434" s="705"/>
      <c r="AB434" s="705"/>
      <c r="AC434" s="705"/>
      <c r="AD434" s="705"/>
      <c r="AE434" s="705"/>
      <c r="AF434" s="4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</row>
    <row r="435" spans="1:46" ht="23.25" customHeight="1">
      <c r="A435" s="1993" t="s">
        <v>1852</v>
      </c>
      <c r="K435" s="1993"/>
      <c r="L435" s="703"/>
      <c r="M435" s="1940"/>
      <c r="N435" s="424"/>
      <c r="O435" s="705"/>
      <c r="Q435" s="705"/>
      <c r="R435" s="705"/>
      <c r="S435" s="705"/>
      <c r="T435" s="705"/>
      <c r="U435" s="705"/>
      <c r="V435" s="705"/>
      <c r="W435" s="705"/>
      <c r="X435" s="705"/>
      <c r="Y435" s="705"/>
      <c r="Z435" s="705"/>
      <c r="AA435" s="705"/>
      <c r="AB435" s="705"/>
      <c r="AC435" s="705"/>
      <c r="AD435" s="705"/>
      <c r="AE435" s="705"/>
      <c r="AF435" s="45"/>
      <c r="AG435" s="45"/>
      <c r="AH435" s="45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</row>
    <row r="436" spans="1:46" ht="23.25" customHeight="1">
      <c r="A436" s="1991"/>
      <c r="B436" s="1991"/>
      <c r="C436" s="2000"/>
      <c r="D436" s="1223" t="s">
        <v>1849</v>
      </c>
      <c r="E436" s="1223"/>
      <c r="F436" s="1223"/>
      <c r="G436" s="1223"/>
      <c r="H436" s="1366"/>
      <c r="I436" s="2001" t="s">
        <v>307</v>
      </c>
      <c r="J436" s="2001"/>
      <c r="K436" s="2002"/>
      <c r="L436" s="703"/>
      <c r="M436" s="1940"/>
      <c r="N436" s="424"/>
      <c r="O436" s="705"/>
      <c r="Q436" s="705"/>
      <c r="R436" s="705"/>
      <c r="S436" s="705"/>
      <c r="T436" s="705"/>
      <c r="U436" s="705"/>
      <c r="V436" s="705"/>
      <c r="W436" s="705"/>
      <c r="X436" s="705"/>
      <c r="Y436" s="705"/>
      <c r="Z436" s="705"/>
      <c r="AA436" s="705"/>
      <c r="AB436" s="705"/>
      <c r="AC436" s="705"/>
      <c r="AD436" s="705"/>
      <c r="AE436" s="705"/>
      <c r="AF436" s="45"/>
      <c r="AG436" s="45"/>
      <c r="AH436" s="45"/>
      <c r="AI436" s="45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</row>
    <row r="437" spans="1:46" ht="23.25" customHeight="1">
      <c r="A437" s="1986" t="s">
        <v>2121</v>
      </c>
      <c r="B437" s="1986"/>
      <c r="C437" s="2003" t="s">
        <v>1546</v>
      </c>
      <c r="D437" s="1220" t="s">
        <v>1547</v>
      </c>
      <c r="E437" s="1220"/>
      <c r="F437" s="1220"/>
      <c r="G437" s="1220"/>
      <c r="H437" s="1222"/>
      <c r="I437" s="2004" t="s">
        <v>891</v>
      </c>
      <c r="J437" s="2004" t="s">
        <v>1891</v>
      </c>
      <c r="K437" s="2005" t="s">
        <v>891</v>
      </c>
      <c r="L437" s="703"/>
      <c r="M437" s="1940"/>
      <c r="N437" s="424"/>
      <c r="O437" s="705"/>
      <c r="Q437" s="705"/>
      <c r="R437" s="705"/>
      <c r="S437" s="705"/>
      <c r="T437" s="705"/>
      <c r="U437" s="705"/>
      <c r="V437" s="705"/>
      <c r="W437" s="705"/>
      <c r="X437" s="705"/>
      <c r="Y437" s="705"/>
      <c r="Z437" s="705"/>
      <c r="AA437" s="705"/>
      <c r="AB437" s="705"/>
      <c r="AC437" s="705"/>
      <c r="AD437" s="705"/>
      <c r="AE437" s="705"/>
      <c r="AF437" s="4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</row>
    <row r="438" spans="1:46" ht="23.25" customHeight="1">
      <c r="A438" s="1986" t="s">
        <v>898</v>
      </c>
      <c r="B438" s="1986"/>
      <c r="C438" s="2004" t="s">
        <v>632</v>
      </c>
      <c r="D438" s="1370" t="s">
        <v>1548</v>
      </c>
      <c r="E438" s="1370"/>
      <c r="F438" s="1370"/>
      <c r="G438" s="1370"/>
      <c r="H438" s="1990"/>
      <c r="I438" s="2004" t="s">
        <v>1549</v>
      </c>
      <c r="J438" s="2004" t="s">
        <v>898</v>
      </c>
      <c r="K438" s="2005"/>
      <c r="L438" s="703"/>
      <c r="M438" s="1940"/>
      <c r="N438" s="424"/>
      <c r="O438" s="705"/>
      <c r="Q438" s="705"/>
      <c r="R438" s="705"/>
      <c r="S438" s="705"/>
      <c r="T438" s="705"/>
      <c r="U438" s="705"/>
      <c r="V438" s="705"/>
      <c r="W438" s="705"/>
      <c r="X438" s="705"/>
      <c r="Y438" s="705"/>
      <c r="Z438" s="705"/>
      <c r="AA438" s="705"/>
      <c r="AB438" s="705"/>
      <c r="AC438" s="705"/>
      <c r="AD438" s="705"/>
      <c r="AE438" s="705"/>
      <c r="AF438" s="45"/>
      <c r="AG438" s="45"/>
      <c r="AH438" s="45"/>
      <c r="AI438" s="45"/>
      <c r="AJ438" s="45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</row>
    <row r="439" spans="1:46" ht="23.25" customHeight="1">
      <c r="A439" s="1995"/>
      <c r="B439" s="1995"/>
      <c r="C439" s="2006"/>
      <c r="D439" s="2037">
        <v>1</v>
      </c>
      <c r="E439" s="2008">
        <v>2</v>
      </c>
      <c r="F439" s="2008">
        <v>3</v>
      </c>
      <c r="G439" s="2008">
        <v>4</v>
      </c>
      <c r="H439" s="2009">
        <v>5</v>
      </c>
      <c r="I439" s="2010" t="s">
        <v>1550</v>
      </c>
      <c r="J439" s="2010"/>
      <c r="K439" s="2011"/>
      <c r="L439" s="703"/>
      <c r="M439" s="1940"/>
      <c r="N439" s="424"/>
      <c r="O439" s="705"/>
      <c r="Q439" s="705"/>
      <c r="R439" s="705"/>
      <c r="S439" s="705"/>
      <c r="T439" s="705"/>
      <c r="U439" s="705"/>
      <c r="V439" s="705"/>
      <c r="W439" s="705"/>
      <c r="X439" s="705"/>
      <c r="Y439" s="705"/>
      <c r="Z439" s="705"/>
      <c r="AA439" s="705"/>
      <c r="AB439" s="705"/>
      <c r="AC439" s="705"/>
      <c r="AD439" s="705"/>
      <c r="AE439" s="70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</row>
    <row r="440" spans="1:46" ht="23.25" customHeight="1">
      <c r="A440" s="1993" t="s">
        <v>1855</v>
      </c>
      <c r="B440" s="1993"/>
      <c r="C440" s="2004"/>
      <c r="D440" s="3323"/>
      <c r="E440" s="2049"/>
      <c r="F440" s="2049"/>
      <c r="G440" s="2049"/>
      <c r="H440" s="2050"/>
      <c r="I440" s="2004"/>
      <c r="J440" s="2051"/>
      <c r="K440" s="2054"/>
      <c r="L440" s="703"/>
      <c r="M440" s="1940"/>
      <c r="N440" s="424"/>
      <c r="O440" s="705"/>
      <c r="Q440" s="705"/>
      <c r="R440" s="705"/>
      <c r="S440" s="705"/>
      <c r="T440" s="705"/>
      <c r="U440" s="705"/>
      <c r="V440" s="705"/>
      <c r="W440" s="705"/>
      <c r="X440" s="29"/>
      <c r="Y440" s="705"/>
      <c r="Z440" s="705"/>
      <c r="AA440" s="705"/>
      <c r="AB440" s="705"/>
      <c r="AC440" s="705"/>
      <c r="AD440" s="705"/>
      <c r="AE440" s="70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</row>
    <row r="441" spans="1:46" ht="23.25" customHeight="1">
      <c r="A441" s="1993"/>
      <c r="B441" s="1993" t="s">
        <v>1856</v>
      </c>
      <c r="C441" s="2004"/>
      <c r="D441" s="3323"/>
      <c r="E441" s="2049"/>
      <c r="F441" s="2049"/>
      <c r="G441" s="2049"/>
      <c r="H441" s="2050"/>
      <c r="I441" s="2004"/>
      <c r="J441" s="2051"/>
      <c r="K441" s="2054"/>
      <c r="L441" s="703"/>
      <c r="M441" s="1940"/>
      <c r="N441" s="424"/>
      <c r="O441" s="705"/>
      <c r="Q441" s="705"/>
      <c r="R441" s="705"/>
      <c r="S441" s="705"/>
      <c r="T441" s="705"/>
      <c r="U441" s="705"/>
      <c r="V441" s="705"/>
      <c r="W441" s="705"/>
      <c r="X441" s="705"/>
      <c r="Y441" s="705"/>
      <c r="Z441" s="705"/>
      <c r="AA441" s="705"/>
      <c r="AB441" s="705"/>
      <c r="AC441" s="705"/>
      <c r="AD441" s="705"/>
      <c r="AE441" s="70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</row>
    <row r="442" spans="1:46" ht="23.25" customHeight="1">
      <c r="A442" s="1993"/>
      <c r="B442" s="1993" t="s">
        <v>1906</v>
      </c>
      <c r="C442" s="2015">
        <f>X!EV$23+X!EV$24</f>
        <v>0</v>
      </c>
      <c r="D442" s="2016">
        <f>LOOKUP(O442,X!$EW$6:$HT$6,X!$EW$50:$HT$50)+LOOKUP(O442,X!$EW$6:$HT$6,X!$EW$51:$HT$51)</f>
        <v>0</v>
      </c>
      <c r="E442" s="2016">
        <f>LOOKUP(P442,X!$EW$6:$HT$6,X!$EW$50:$HT$50)+LOOKUP(P442,X!$EW$6:$HT$6,X!$EW$51:$HT$51)</f>
        <v>2</v>
      </c>
      <c r="F442" s="2016">
        <f>LOOKUP(Q442,X!$EW$6:$HT$6,X!$EW$50:$HT$50)+LOOKUP(Q442,X!$EW$6:$HT$6,X!$EW$51:$HT$51)</f>
        <v>0</v>
      </c>
      <c r="G442" s="2016">
        <f>LOOKUP(R442,X!$EW$6:$HT$6,X!$EW$50:$HT$50)+LOOKUP(R442,X!$EW$6:$HT$6,X!$EW$51:$HT$51)</f>
        <v>0</v>
      </c>
      <c r="H442" s="2016">
        <f>LOOKUP(S442,X!$EW$6:$HT$6,X!$EW$50:$HT$50)+LOOKUP(S442,X!$EW$6:$HT$6,X!$EW$51:$HT$51)</f>
        <v>0</v>
      </c>
      <c r="I442" s="2017">
        <f>LOOKUP(T442,X!$EW$6:$HT$6,X!$EW$50:$HT$50)</f>
        <v>0</v>
      </c>
      <c r="J442" s="2018">
        <f>LOOKUP(U442,X!$EW$6:$HT$6,X!$EW$50:$HT$50)</f>
        <v>0</v>
      </c>
      <c r="K442" s="2019">
        <f>LOOKUP(V442,X!$EW$6:$HT$6,X!$EW$50:$HT$50)</f>
        <v>0</v>
      </c>
      <c r="L442" s="703"/>
      <c r="M442" s="1940"/>
      <c r="N442" s="1952">
        <v>7</v>
      </c>
      <c r="O442" s="55">
        <f t="shared" ref="O442:V442" si="30">$N442*100+O$243</f>
        <v>701</v>
      </c>
      <c r="P442" s="55">
        <f t="shared" si="30"/>
        <v>702</v>
      </c>
      <c r="Q442" s="55">
        <f t="shared" si="30"/>
        <v>703</v>
      </c>
      <c r="R442" s="55">
        <f t="shared" si="30"/>
        <v>704</v>
      </c>
      <c r="S442" s="55">
        <f t="shared" si="30"/>
        <v>705</v>
      </c>
      <c r="T442" s="55">
        <f t="shared" si="30"/>
        <v>706</v>
      </c>
      <c r="U442" s="55">
        <f t="shared" si="30"/>
        <v>709</v>
      </c>
      <c r="V442" s="55">
        <f t="shared" si="30"/>
        <v>711</v>
      </c>
      <c r="W442" s="705"/>
      <c r="X442" s="705"/>
      <c r="Y442" s="705"/>
      <c r="Z442" s="705"/>
      <c r="AA442" s="705"/>
      <c r="AB442" s="705"/>
      <c r="AC442" s="705"/>
      <c r="AD442" s="705"/>
      <c r="AE442" s="705"/>
      <c r="AF442" s="45"/>
      <c r="AG442" s="45"/>
      <c r="AH442" s="45"/>
      <c r="AI442" s="45"/>
      <c r="AJ442" s="45"/>
      <c r="AK442" s="45"/>
      <c r="AL442" s="45"/>
      <c r="AM442" s="45"/>
      <c r="AN442" s="45"/>
      <c r="AO442" s="45"/>
      <c r="AP442" s="45"/>
      <c r="AQ442" s="45"/>
      <c r="AR442" s="45"/>
      <c r="AS442" s="45"/>
      <c r="AT442" s="45"/>
    </row>
    <row r="443" spans="1:46" ht="23.25" customHeight="1">
      <c r="A443" s="1993" t="s">
        <v>1912</v>
      </c>
      <c r="B443" s="1993"/>
      <c r="C443" s="2004"/>
      <c r="D443" s="3323"/>
      <c r="E443" s="2049"/>
      <c r="F443" s="2049"/>
      <c r="G443" s="2049"/>
      <c r="H443" s="2050"/>
      <c r="I443" s="2004"/>
      <c r="J443" s="2051"/>
      <c r="K443" s="2054"/>
      <c r="L443" s="703"/>
      <c r="M443" s="1940"/>
      <c r="N443" s="424"/>
      <c r="O443" s="705"/>
      <c r="Q443" s="705"/>
      <c r="R443" s="705"/>
      <c r="S443" s="705"/>
      <c r="T443" s="705"/>
      <c r="U443" s="705"/>
      <c r="V443" s="705"/>
      <c r="W443" s="705"/>
      <c r="X443" s="29"/>
      <c r="Y443" s="705"/>
      <c r="Z443" s="705"/>
      <c r="AA443" s="705"/>
      <c r="AB443" s="705"/>
      <c r="AC443" s="705"/>
      <c r="AD443" s="705"/>
      <c r="AE443" s="705"/>
      <c r="AF443" s="45"/>
      <c r="AG443" s="45"/>
      <c r="AH443" s="45"/>
      <c r="AI443" s="45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</row>
    <row r="444" spans="1:46" ht="23.25" customHeight="1">
      <c r="A444" s="1993"/>
      <c r="B444" s="1993" t="s">
        <v>1105</v>
      </c>
      <c r="C444" s="2015">
        <f>X!EV$23+X!EV$24</f>
        <v>0</v>
      </c>
      <c r="D444" s="2016">
        <f>LOOKUP(O444,X!$EW$6:$HT$6,X!$EW$50:$HT$50)+LOOKUP(O444,X!$EW$6:$HT$6,X!$EW$51:$HT$51)</f>
        <v>0</v>
      </c>
      <c r="E444" s="2016">
        <f>LOOKUP(P444,X!$EW$6:$HT$6,X!$EW$50:$HT$50)+LOOKUP(P444,X!$EW$6:$HT$6,X!$EW$51:$HT$51)</f>
        <v>0</v>
      </c>
      <c r="F444" s="2016">
        <f>LOOKUP(Q444,X!$EW$6:$HT$6,X!$EW$50:$HT$50)+LOOKUP(Q444,X!$EW$6:$HT$6,X!$EW$51:$HT$51)</f>
        <v>0</v>
      </c>
      <c r="G444" s="2016">
        <f>LOOKUP(R444,X!$EW$6:$HT$6,X!$EW$50:$HT$50)+LOOKUP(R444,X!$EW$6:$HT$6,X!$EW$51:$HT$51)</f>
        <v>5</v>
      </c>
      <c r="H444" s="2016">
        <f>LOOKUP(S444,X!$EW$6:$HT$6,X!$EW$50:$HT$50)+LOOKUP(S444,X!$EW$6:$HT$6,X!$EW$51:$HT$51)</f>
        <v>0</v>
      </c>
      <c r="I444" s="2017">
        <f>LOOKUP(T444,X!$EW$6:$HT$6,X!$EW$50:$HT$50)</f>
        <v>0</v>
      </c>
      <c r="J444" s="2018">
        <f>LOOKUP(U444,X!$EW$6:$HT$6,X!$EW$50:$HT$50)</f>
        <v>0</v>
      </c>
      <c r="K444" s="2019">
        <f>LOOKUP(V444,X!$EW$6:$HT$6,X!$EW$50:$HT$50)</f>
        <v>0</v>
      </c>
      <c r="L444" s="703"/>
      <c r="M444" s="1940"/>
      <c r="N444" s="1952">
        <v>8</v>
      </c>
      <c r="O444" s="55">
        <f t="shared" ref="O444:V444" si="31">$N444*100+O$243</f>
        <v>801</v>
      </c>
      <c r="P444" s="55">
        <f t="shared" si="31"/>
        <v>802</v>
      </c>
      <c r="Q444" s="55">
        <f t="shared" si="31"/>
        <v>803</v>
      </c>
      <c r="R444" s="55">
        <f t="shared" si="31"/>
        <v>804</v>
      </c>
      <c r="S444" s="55">
        <f t="shared" si="31"/>
        <v>805</v>
      </c>
      <c r="T444" s="55">
        <f t="shared" si="31"/>
        <v>806</v>
      </c>
      <c r="U444" s="55">
        <f t="shared" si="31"/>
        <v>809</v>
      </c>
      <c r="V444" s="55">
        <f t="shared" si="31"/>
        <v>811</v>
      </c>
      <c r="W444" s="705"/>
      <c r="X444" s="705"/>
      <c r="Y444" s="705"/>
      <c r="Z444" s="705"/>
      <c r="AA444" s="705"/>
      <c r="AB444" s="705"/>
      <c r="AC444" s="705"/>
      <c r="AD444" s="705"/>
      <c r="AE444" s="705"/>
      <c r="AF444" s="45"/>
      <c r="AG444" s="45"/>
      <c r="AH444" s="45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</row>
    <row r="445" spans="1:46" ht="23.25" customHeight="1">
      <c r="A445" s="1993" t="s">
        <v>1106</v>
      </c>
      <c r="B445" s="1993"/>
      <c r="C445" s="2004"/>
      <c r="D445" s="3323"/>
      <c r="E445" s="2049"/>
      <c r="F445" s="2049"/>
      <c r="G445" s="2049"/>
      <c r="H445" s="2050"/>
      <c r="I445" s="2004"/>
      <c r="J445" s="2051"/>
      <c r="K445" s="2054"/>
      <c r="L445" s="703"/>
      <c r="M445" s="1940"/>
      <c r="N445" s="424"/>
      <c r="O445" s="705"/>
      <c r="Q445" s="705"/>
      <c r="R445" s="705"/>
      <c r="S445" s="705"/>
      <c r="T445" s="705"/>
      <c r="U445" s="705"/>
      <c r="V445" s="705"/>
      <c r="W445" s="705"/>
      <c r="X445" s="29"/>
      <c r="Y445" s="705"/>
      <c r="Z445" s="705"/>
      <c r="AA445" s="705"/>
      <c r="AB445" s="705"/>
      <c r="AC445" s="705"/>
      <c r="AD445" s="705"/>
      <c r="AE445" s="70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</row>
    <row r="446" spans="1:46" ht="23.25" customHeight="1">
      <c r="A446" s="1993"/>
      <c r="B446" s="1993" t="s">
        <v>1751</v>
      </c>
      <c r="C446" s="2015">
        <f>X!EV$23+X!EV$24</f>
        <v>0</v>
      </c>
      <c r="D446" s="2016">
        <f>LOOKUP(O446,X!$EW$6:$HT$6,X!$EW$50:$HT$50)+LOOKUP(O446,X!$EW$6:$HT$6,X!$EW$51:$HT$51)</f>
        <v>0</v>
      </c>
      <c r="E446" s="2016">
        <f>LOOKUP(P446,X!$EW$6:$HT$6,X!$EW$50:$HT$50)+LOOKUP(P446,X!$EW$6:$HT$6,X!$EW$51:$HT$51)</f>
        <v>0</v>
      </c>
      <c r="F446" s="2016">
        <f>LOOKUP(Q446,X!$EW$6:$HT$6,X!$EW$50:$HT$50)+LOOKUP(Q446,X!$EW$6:$HT$6,X!$EW$51:$HT$51)</f>
        <v>0</v>
      </c>
      <c r="G446" s="2016">
        <f>LOOKUP(R446,X!$EW$6:$HT$6,X!$EW$50:$HT$50)+LOOKUP(R446,X!$EW$6:$HT$6,X!$EW$51:$HT$51)</f>
        <v>4</v>
      </c>
      <c r="H446" s="2016">
        <f>LOOKUP(S446,X!$EW$6:$HT$6,X!$EW$50:$HT$50)+LOOKUP(S446,X!$EW$6:$HT$6,X!$EW$51:$HT$51)</f>
        <v>0</v>
      </c>
      <c r="I446" s="2017">
        <f>LOOKUP(T446,X!$EW$6:$HT$6,X!$EW$50:$HT$50)</f>
        <v>0</v>
      </c>
      <c r="J446" s="2018">
        <f>LOOKUP(U446,X!$EW$6:$HT$6,X!$EW$50:$HT$50)</f>
        <v>0</v>
      </c>
      <c r="K446" s="2019">
        <f>LOOKUP(V446,X!$EW$6:$HT$6,X!$EW$50:$HT$50)</f>
        <v>0</v>
      </c>
      <c r="L446" s="703"/>
      <c r="M446" s="1940"/>
      <c r="N446" s="1952">
        <v>9</v>
      </c>
      <c r="O446" s="55">
        <f t="shared" ref="O446:V446" si="32">$N446*100+O$243</f>
        <v>901</v>
      </c>
      <c r="P446" s="55">
        <f t="shared" si="32"/>
        <v>902</v>
      </c>
      <c r="Q446" s="55">
        <f t="shared" si="32"/>
        <v>903</v>
      </c>
      <c r="R446" s="55">
        <f t="shared" si="32"/>
        <v>904</v>
      </c>
      <c r="S446" s="55">
        <f t="shared" si="32"/>
        <v>905</v>
      </c>
      <c r="T446" s="55">
        <f t="shared" si="32"/>
        <v>906</v>
      </c>
      <c r="U446" s="55">
        <f t="shared" si="32"/>
        <v>909</v>
      </c>
      <c r="V446" s="55">
        <f t="shared" si="32"/>
        <v>911</v>
      </c>
      <c r="W446" s="705"/>
      <c r="X446" s="705"/>
      <c r="Y446" s="705"/>
      <c r="Z446" s="705"/>
      <c r="AA446" s="705"/>
      <c r="AB446" s="705"/>
      <c r="AC446" s="705"/>
      <c r="AD446" s="705"/>
      <c r="AE446" s="705"/>
      <c r="AF446" s="45"/>
      <c r="AG446" s="45"/>
      <c r="AH446" s="45"/>
      <c r="AI446" s="45"/>
      <c r="AJ446" s="45"/>
      <c r="AK446" s="45"/>
      <c r="AL446" s="45"/>
      <c r="AM446" s="45"/>
      <c r="AN446" s="45"/>
      <c r="AO446" s="45"/>
      <c r="AP446" s="45"/>
      <c r="AQ446" s="45"/>
      <c r="AR446" s="45"/>
      <c r="AS446" s="45"/>
      <c r="AT446" s="45"/>
    </row>
    <row r="447" spans="1:46" ht="23.25" customHeight="1">
      <c r="A447" s="2026"/>
      <c r="B447" s="2026"/>
      <c r="C447" s="2026" t="s">
        <v>1551</v>
      </c>
      <c r="D447" s="2026"/>
      <c r="E447" s="2026"/>
      <c r="F447" s="2026"/>
      <c r="G447" s="2026"/>
      <c r="H447" s="2026"/>
      <c r="I447" s="2026"/>
      <c r="J447" s="2027">
        <f>LOOKUP(Q447,X!$EW$6:$HT$6,X!$EW$50:$HT$50)</f>
        <v>0</v>
      </c>
      <c r="K447" s="2027">
        <f>LOOKUP(S447,X!$EW$6:$HT$6,X!$EW$50:$HT$50)</f>
        <v>0</v>
      </c>
      <c r="L447" s="703"/>
      <c r="M447" s="1940"/>
      <c r="N447" s="1952">
        <v>11</v>
      </c>
      <c r="O447" s="55">
        <f>$N447*100+O$243</f>
        <v>1101</v>
      </c>
      <c r="P447" s="55">
        <f>$N447*100+P$243</f>
        <v>1102</v>
      </c>
      <c r="Q447" s="1954">
        <f>$N447*100+Q$243</f>
        <v>1103</v>
      </c>
      <c r="R447" s="55">
        <f>$N447*100+R$243</f>
        <v>1104</v>
      </c>
      <c r="S447" s="1954">
        <f>$N447*100+S$243</f>
        <v>1105</v>
      </c>
      <c r="W447" s="705"/>
      <c r="X447" s="705"/>
      <c r="Y447" s="705"/>
      <c r="Z447" s="705"/>
      <c r="AA447" s="705"/>
      <c r="AB447" s="705"/>
      <c r="AC447" s="705"/>
      <c r="AD447" s="705"/>
      <c r="AE447" s="705"/>
      <c r="AF447" s="45"/>
      <c r="AG447" s="45"/>
      <c r="AH447" s="45"/>
      <c r="AI447" s="45"/>
      <c r="AJ447" s="45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</row>
    <row r="448" spans="1:46" ht="23.25" customHeight="1">
      <c r="A448" s="1993"/>
      <c r="B448" s="1993"/>
      <c r="C448" s="1993"/>
      <c r="D448" s="1993"/>
      <c r="E448" s="1993"/>
      <c r="F448" s="1993"/>
      <c r="G448" s="1993"/>
      <c r="H448" s="1993"/>
      <c r="I448" s="1993"/>
      <c r="J448" s="2047"/>
      <c r="K448" s="2047"/>
      <c r="L448" s="703"/>
      <c r="M448" s="1940"/>
      <c r="N448" s="1952"/>
      <c r="P448" s="55"/>
      <c r="Q448" s="1954"/>
      <c r="S448" s="1954"/>
      <c r="W448" s="705"/>
      <c r="X448" s="705"/>
      <c r="Y448" s="705"/>
      <c r="Z448" s="705"/>
      <c r="AA448" s="705"/>
      <c r="AB448" s="705"/>
      <c r="AC448" s="705"/>
      <c r="AD448" s="705"/>
      <c r="AE448" s="705"/>
      <c r="AF448" s="45"/>
      <c r="AG448" s="45"/>
      <c r="AH448" s="45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</row>
    <row r="449" spans="1:46" ht="23.25" customHeight="1">
      <c r="A449" s="1993"/>
      <c r="B449" s="1977" t="s">
        <v>907</v>
      </c>
      <c r="K449" s="1993"/>
      <c r="L449" s="703"/>
      <c r="M449" s="1940"/>
      <c r="N449" s="424"/>
      <c r="O449" s="705"/>
      <c r="Q449" s="705"/>
      <c r="R449" s="705"/>
      <c r="S449" s="705"/>
      <c r="T449" s="705"/>
      <c r="U449" s="705"/>
      <c r="V449" s="705"/>
      <c r="W449" s="705"/>
      <c r="X449" s="705"/>
      <c r="Y449" s="705"/>
      <c r="Z449" s="705"/>
      <c r="AA449" s="705"/>
      <c r="AB449" s="705"/>
      <c r="AC449" s="705"/>
      <c r="AD449" s="705"/>
      <c r="AE449" s="705"/>
      <c r="AF449" s="45"/>
      <c r="AG449" s="45"/>
      <c r="AH449" s="45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</row>
    <row r="450" spans="1:46" ht="23.25" customHeight="1">
      <c r="A450" s="1977" t="str">
        <f>IF(X!EP11=0," ",X!EP11)</f>
        <v xml:space="preserve">             ครูมีการวิเคราะห์ผู้เรียนเป็นรายกลุ่มสาระ ทำแผนการสอนให้สอดคล้องกับผู้เรียน จัดกลุ่มการเรียนรู้</v>
      </c>
      <c r="K450" s="1993"/>
      <c r="L450" s="703"/>
      <c r="M450" s="1940"/>
      <c r="N450" s="424"/>
      <c r="O450" s="705"/>
      <c r="Q450" s="705"/>
      <c r="R450" s="705"/>
      <c r="S450" s="705"/>
      <c r="T450" s="705"/>
      <c r="U450" s="705"/>
      <c r="V450" s="705"/>
      <c r="W450" s="705"/>
      <c r="X450" s="705"/>
      <c r="Y450" s="705"/>
      <c r="Z450" s="705"/>
      <c r="AA450" s="705"/>
      <c r="AB450" s="705"/>
      <c r="AC450" s="705"/>
      <c r="AD450" s="705"/>
      <c r="AE450" s="705"/>
      <c r="AF450" s="45"/>
      <c r="AG450" s="45"/>
      <c r="AH450" s="45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</row>
    <row r="451" spans="1:46" ht="23.25" customHeight="1">
      <c r="A451" s="1977" t="str">
        <f>IF(X!EP12=0," ",X!EP12)</f>
        <v>ตามศักยภาพของผู้เรียน ประเมินผลการจัดการเรียนรู้อย่างต่อเนื่องและนำมาปรับเพื่อมุ่งผลสัมฤทธิ์</v>
      </c>
      <c r="K451" s="1993"/>
      <c r="L451" s="703"/>
      <c r="M451" s="1940"/>
      <c r="N451" s="424"/>
      <c r="O451" s="705"/>
      <c r="Q451" s="705"/>
      <c r="R451" s="705"/>
      <c r="S451" s="705"/>
      <c r="T451" s="705"/>
      <c r="U451" s="705"/>
      <c r="V451" s="705"/>
      <c r="W451" s="705"/>
      <c r="X451" s="705"/>
      <c r="Y451" s="705"/>
      <c r="Z451" s="705"/>
      <c r="AA451" s="705"/>
      <c r="AB451" s="705"/>
      <c r="AC451" s="705"/>
      <c r="AD451" s="705"/>
      <c r="AE451" s="705"/>
      <c r="AF451" s="45"/>
      <c r="AG451" s="45"/>
      <c r="AH451" s="45"/>
      <c r="AI451" s="45"/>
      <c r="AJ451" s="45"/>
      <c r="AK451" s="45"/>
      <c r="AL451" s="45"/>
      <c r="AM451" s="45"/>
      <c r="AN451" s="45"/>
      <c r="AO451" s="45"/>
      <c r="AP451" s="45"/>
      <c r="AQ451" s="45"/>
      <c r="AR451" s="45"/>
      <c r="AS451" s="45"/>
      <c r="AT451" s="45"/>
    </row>
    <row r="452" spans="1:46" ht="23.25" customHeight="1">
      <c r="A452" s="1977" t="str">
        <f>IF(X!EP13=0," ",X!EP13)</f>
        <v>ทางการเรียน วิจัยในชั้นเรียนเพื่อแก้ปัญหาผู้เรียน พัฒนาครูให้มีความรู้ความสามารถในการทำงาน</v>
      </c>
      <c r="K452" s="1993"/>
      <c r="L452" s="703"/>
      <c r="M452" s="1940"/>
      <c r="N452" s="424"/>
      <c r="O452" s="705"/>
      <c r="Q452" s="705"/>
      <c r="R452" s="705"/>
      <c r="S452" s="705"/>
      <c r="T452" s="705"/>
      <c r="U452" s="705"/>
      <c r="V452" s="705"/>
      <c r="W452" s="705"/>
      <c r="X452" s="705"/>
      <c r="Y452" s="705"/>
      <c r="Z452" s="705"/>
      <c r="AA452" s="705"/>
      <c r="AB452" s="705"/>
      <c r="AC452" s="705"/>
      <c r="AD452" s="705"/>
      <c r="AE452" s="70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</row>
    <row r="453" spans="1:46" ht="23.25" customHeight="1">
      <c r="A453" s="1977" t="str">
        <f>IF(X!EP14=0," ",X!EP14)</f>
        <v xml:space="preserve"> </v>
      </c>
      <c r="C453" s="1979"/>
      <c r="D453" s="1979"/>
      <c r="E453" s="1979"/>
      <c r="F453" s="1979"/>
      <c r="G453" s="1979"/>
      <c r="H453" s="1979"/>
      <c r="I453" s="1979"/>
      <c r="J453" s="1979"/>
      <c r="K453" s="1986"/>
      <c r="L453" s="703"/>
      <c r="M453" s="1939"/>
      <c r="N453" s="424"/>
      <c r="O453" s="705"/>
      <c r="Q453" s="705"/>
      <c r="R453" s="705"/>
      <c r="S453" s="705"/>
      <c r="T453" s="705"/>
      <c r="U453" s="705"/>
      <c r="V453" s="705"/>
      <c r="W453" s="705"/>
      <c r="X453" s="705"/>
      <c r="Y453" s="705"/>
      <c r="Z453" s="705"/>
      <c r="AA453" s="705"/>
      <c r="AB453" s="705"/>
      <c r="AC453" s="705"/>
      <c r="AD453" s="705"/>
      <c r="AE453" s="70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</row>
    <row r="454" spans="1:46" ht="23.25" customHeight="1">
      <c r="A454" s="1977" t="str">
        <f>IF(X!EP15=0," ",X!EP15)</f>
        <v xml:space="preserve"> </v>
      </c>
      <c r="K454" s="1993"/>
      <c r="L454" s="703"/>
      <c r="M454" s="1940"/>
      <c r="N454" s="424"/>
      <c r="O454" s="705"/>
      <c r="Q454" s="705"/>
      <c r="R454" s="705"/>
      <c r="S454" s="705"/>
      <c r="T454" s="705"/>
      <c r="U454" s="705"/>
      <c r="V454" s="705"/>
      <c r="W454" s="705"/>
      <c r="X454" s="705"/>
      <c r="Y454" s="705"/>
      <c r="Z454" s="705"/>
      <c r="AA454" s="705"/>
      <c r="AB454" s="705"/>
      <c r="AC454" s="705"/>
      <c r="AD454" s="705"/>
      <c r="AE454" s="705"/>
      <c r="AF454" s="45"/>
      <c r="AG454" s="45"/>
      <c r="AH454" s="45"/>
      <c r="AI454" s="45"/>
      <c r="AJ454" s="45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</row>
    <row r="455" spans="1:46" ht="23.25" customHeight="1">
      <c r="K455" s="1993"/>
      <c r="L455" s="703"/>
      <c r="M455" s="1940"/>
      <c r="N455" s="424"/>
      <c r="O455" s="705"/>
      <c r="Q455" s="705"/>
      <c r="R455" s="705"/>
      <c r="S455" s="705"/>
      <c r="T455" s="705"/>
      <c r="U455" s="705"/>
      <c r="V455" s="705"/>
      <c r="W455" s="705"/>
      <c r="X455" s="705"/>
      <c r="Y455" s="705"/>
      <c r="Z455" s="705"/>
      <c r="AA455" s="705"/>
      <c r="AB455" s="705"/>
      <c r="AC455" s="705"/>
      <c r="AD455" s="705"/>
      <c r="AE455" s="705"/>
      <c r="AF455" s="45"/>
      <c r="AG455" s="45"/>
      <c r="AH455" s="45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</row>
    <row r="456" spans="1:46" ht="23.25" customHeight="1">
      <c r="K456" s="1993"/>
      <c r="L456" s="703"/>
      <c r="M456" s="1940"/>
      <c r="N456" s="424"/>
      <c r="O456" s="705"/>
      <c r="Q456" s="705"/>
      <c r="R456" s="705"/>
      <c r="S456" s="705"/>
      <c r="T456" s="705"/>
      <c r="U456" s="705"/>
      <c r="V456" s="705"/>
      <c r="W456" s="705"/>
      <c r="X456" s="705"/>
      <c r="Y456" s="705"/>
      <c r="Z456" s="705"/>
      <c r="AA456" s="705"/>
      <c r="AB456" s="705"/>
      <c r="AC456" s="705"/>
      <c r="AD456" s="705"/>
      <c r="AE456" s="705"/>
      <c r="AF456" s="45"/>
      <c r="AG456" s="45"/>
      <c r="AH456" s="45"/>
      <c r="AI456" s="45"/>
      <c r="AJ456" s="45"/>
      <c r="AK456" s="45"/>
      <c r="AL456" s="45"/>
      <c r="AM456" s="45"/>
      <c r="AN456" s="45"/>
      <c r="AO456" s="45"/>
      <c r="AP456" s="45"/>
      <c r="AQ456" s="45"/>
      <c r="AR456" s="45"/>
      <c r="AS456" s="45"/>
      <c r="AT456" s="45"/>
    </row>
    <row r="457" spans="1:46" ht="23.25" customHeight="1">
      <c r="K457" s="1993"/>
      <c r="L457" s="703"/>
      <c r="M457" s="1940"/>
      <c r="N457" s="424"/>
      <c r="O457" s="705"/>
      <c r="Q457" s="705"/>
      <c r="R457" s="705"/>
      <c r="S457" s="705"/>
      <c r="T457" s="705"/>
      <c r="U457" s="705"/>
      <c r="V457" s="705"/>
      <c r="W457" s="705"/>
      <c r="X457" s="705"/>
      <c r="Y457" s="705"/>
      <c r="Z457" s="705"/>
      <c r="AA457" s="705"/>
      <c r="AB457" s="705"/>
      <c r="AC457" s="705"/>
      <c r="AD457" s="705"/>
      <c r="AE457" s="70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</row>
    <row r="458" spans="1:46" ht="23.25" customHeight="1">
      <c r="K458" s="1993"/>
      <c r="L458" s="703"/>
      <c r="M458" s="1940"/>
      <c r="N458" s="424"/>
      <c r="O458" s="705"/>
      <c r="Q458" s="705"/>
      <c r="R458" s="705"/>
      <c r="S458" s="705"/>
      <c r="T458" s="705"/>
      <c r="U458" s="705"/>
      <c r="V458" s="705"/>
      <c r="W458" s="705"/>
      <c r="X458" s="705"/>
      <c r="Y458" s="705"/>
      <c r="Z458" s="705"/>
      <c r="AA458" s="705"/>
      <c r="AB458" s="705"/>
      <c r="AC458" s="705"/>
      <c r="AD458" s="705"/>
      <c r="AE458" s="705"/>
      <c r="AF458" s="45"/>
      <c r="AG458" s="45"/>
      <c r="AH458" s="45"/>
      <c r="AI458" s="45"/>
      <c r="AJ458" s="45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</row>
    <row r="459" spans="1:46" ht="23.25" customHeight="1">
      <c r="K459" s="1993"/>
      <c r="L459" s="703"/>
      <c r="M459" s="1940"/>
      <c r="N459" s="424"/>
      <c r="O459" s="705"/>
      <c r="Q459" s="705"/>
      <c r="R459" s="705"/>
      <c r="S459" s="705"/>
      <c r="T459" s="705"/>
      <c r="U459" s="705"/>
      <c r="V459" s="705"/>
      <c r="W459" s="705"/>
      <c r="X459" s="705"/>
      <c r="Y459" s="705"/>
      <c r="Z459" s="705"/>
      <c r="AA459" s="705"/>
      <c r="AB459" s="705"/>
      <c r="AC459" s="705"/>
      <c r="AD459" s="705"/>
      <c r="AE459" s="705"/>
      <c r="AF459" s="45"/>
      <c r="AG459" s="45"/>
      <c r="AH459" s="45"/>
      <c r="AI459" s="45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</row>
    <row r="460" spans="1:46" ht="23.25" customHeight="1">
      <c r="K460" s="1993"/>
      <c r="L460" s="703"/>
      <c r="M460" s="1940"/>
      <c r="N460" s="424"/>
      <c r="O460" s="705"/>
      <c r="Q460" s="705"/>
      <c r="R460" s="705"/>
      <c r="S460" s="705"/>
      <c r="T460" s="705"/>
      <c r="U460" s="705"/>
      <c r="V460" s="705"/>
      <c r="W460" s="705"/>
      <c r="X460" s="705"/>
      <c r="Y460" s="705"/>
      <c r="Z460" s="705"/>
      <c r="AA460" s="705"/>
      <c r="AB460" s="705"/>
      <c r="AC460" s="705"/>
      <c r="AD460" s="705"/>
      <c r="AE460" s="705"/>
      <c r="AF460" s="45"/>
      <c r="AG460" s="45"/>
      <c r="AH460" s="45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5"/>
    </row>
    <row r="461" spans="1:46" ht="23.25" customHeight="1">
      <c r="K461" s="1993"/>
      <c r="L461" s="703"/>
      <c r="M461" s="1940"/>
      <c r="N461" s="424"/>
      <c r="O461" s="705"/>
      <c r="Q461" s="705"/>
      <c r="R461" s="705"/>
      <c r="S461" s="705"/>
      <c r="T461" s="705"/>
      <c r="U461" s="705"/>
      <c r="V461" s="705"/>
      <c r="W461" s="705"/>
      <c r="X461" s="705"/>
      <c r="Y461" s="705"/>
      <c r="Z461" s="705"/>
      <c r="AA461" s="705"/>
      <c r="AB461" s="705"/>
      <c r="AC461" s="705"/>
      <c r="AD461" s="705"/>
      <c r="AE461" s="70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</row>
    <row r="462" spans="1:46" ht="23.25" customHeight="1">
      <c r="K462" s="1993"/>
      <c r="L462" s="703"/>
      <c r="M462" s="1940"/>
      <c r="N462" s="424"/>
      <c r="O462" s="705"/>
      <c r="Q462" s="705"/>
      <c r="R462" s="705"/>
      <c r="S462" s="705"/>
      <c r="T462" s="705"/>
      <c r="U462" s="705"/>
      <c r="V462" s="705"/>
      <c r="W462" s="705"/>
      <c r="X462" s="705"/>
      <c r="Y462" s="705"/>
      <c r="Z462" s="705"/>
      <c r="AA462" s="705"/>
      <c r="AB462" s="705"/>
      <c r="AC462" s="705"/>
      <c r="AD462" s="705"/>
      <c r="AE462" s="70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</row>
    <row r="463" spans="1:46" ht="23.25" customHeight="1">
      <c r="K463" s="1993"/>
      <c r="L463" s="703"/>
      <c r="M463" s="1940"/>
      <c r="N463" s="424"/>
      <c r="O463" s="705"/>
      <c r="Q463" s="705"/>
      <c r="R463" s="705"/>
      <c r="S463" s="705"/>
      <c r="T463" s="705"/>
      <c r="U463" s="705"/>
      <c r="V463" s="705"/>
      <c r="W463" s="705"/>
      <c r="X463" s="705"/>
      <c r="Y463" s="705"/>
      <c r="Z463" s="705"/>
      <c r="AA463" s="705"/>
      <c r="AB463" s="705"/>
      <c r="AC463" s="705"/>
      <c r="AD463" s="705"/>
      <c r="AE463" s="705"/>
      <c r="AF463" s="45"/>
      <c r="AG463" s="45"/>
      <c r="AH463" s="45"/>
      <c r="AI463" s="45"/>
      <c r="AJ463" s="45"/>
      <c r="AK463" s="45"/>
      <c r="AL463" s="45"/>
      <c r="AM463" s="45"/>
      <c r="AN463" s="45"/>
      <c r="AO463" s="45"/>
      <c r="AP463" s="45"/>
      <c r="AQ463" s="45"/>
      <c r="AR463" s="45"/>
      <c r="AS463" s="45"/>
      <c r="AT463" s="45"/>
    </row>
    <row r="464" spans="1:46" ht="23.25" customHeight="1">
      <c r="A464" s="1986" t="str">
        <f>"- "&amp;M464&amp;" -"</f>
        <v>- 52 -</v>
      </c>
      <c r="B464" s="1979"/>
      <c r="C464" s="1979"/>
      <c r="D464" s="1979"/>
      <c r="E464" s="1979"/>
      <c r="F464" s="1979"/>
      <c r="G464" s="1979"/>
      <c r="H464" s="1979"/>
      <c r="I464" s="1979"/>
      <c r="J464" s="1979"/>
      <c r="K464" s="1986"/>
      <c r="L464" s="703">
        <v>1</v>
      </c>
      <c r="M464" s="1939">
        <f>IF(L464&gt;0,SUM(L234:L464),0)</f>
        <v>52</v>
      </c>
      <c r="N464" s="424"/>
      <c r="O464" s="705"/>
      <c r="Q464" s="705"/>
      <c r="R464" s="705"/>
      <c r="S464" s="705"/>
      <c r="T464" s="705"/>
      <c r="U464" s="705"/>
      <c r="V464" s="705"/>
      <c r="W464" s="705"/>
      <c r="X464" s="705"/>
      <c r="Y464" s="705"/>
      <c r="Z464" s="705"/>
      <c r="AA464" s="705"/>
      <c r="AB464" s="705"/>
      <c r="AC464" s="705"/>
      <c r="AD464" s="705"/>
      <c r="AE464" s="705"/>
      <c r="AF464" s="45"/>
      <c r="AG464" s="45"/>
      <c r="AH464" s="45"/>
      <c r="AI464" s="45"/>
      <c r="AJ464" s="45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</row>
    <row r="465" spans="1:46" ht="23.25" customHeight="1">
      <c r="K465" s="1993"/>
      <c r="L465" s="703"/>
      <c r="M465" s="1940"/>
      <c r="N465" s="424"/>
      <c r="O465" s="705"/>
      <c r="Q465" s="705"/>
      <c r="R465" s="705"/>
      <c r="S465" s="705"/>
      <c r="T465" s="705"/>
      <c r="U465" s="705"/>
      <c r="V465" s="705"/>
      <c r="W465" s="705"/>
      <c r="X465" s="705"/>
      <c r="Y465" s="705"/>
      <c r="Z465" s="705"/>
      <c r="AA465" s="705"/>
      <c r="AB465" s="705"/>
      <c r="AC465" s="705"/>
      <c r="AD465" s="705"/>
      <c r="AE465" s="70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</row>
    <row r="466" spans="1:46" ht="23.25" customHeight="1">
      <c r="K466" s="1993"/>
      <c r="L466" s="703"/>
      <c r="M466" s="1940"/>
      <c r="N466" s="424"/>
      <c r="O466" s="705"/>
      <c r="Q466" s="705"/>
      <c r="R466" s="705"/>
      <c r="S466" s="705"/>
      <c r="T466" s="705"/>
      <c r="U466" s="705"/>
      <c r="V466" s="705"/>
      <c r="W466" s="705"/>
      <c r="X466" s="705"/>
      <c r="Y466" s="705"/>
      <c r="Z466" s="705"/>
      <c r="AA466" s="705"/>
      <c r="AB466" s="705"/>
      <c r="AC466" s="705"/>
      <c r="AD466" s="705"/>
      <c r="AE466" s="705"/>
      <c r="AF466" s="4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</row>
    <row r="467" spans="1:46" ht="23.25" customHeight="1">
      <c r="A467" s="1993"/>
      <c r="B467" s="1977" t="s">
        <v>2364</v>
      </c>
      <c r="K467" s="1993"/>
      <c r="L467" s="703"/>
      <c r="M467" s="1940"/>
      <c r="N467" s="424"/>
      <c r="O467" s="705"/>
      <c r="Q467" s="705"/>
      <c r="R467" s="705"/>
      <c r="S467" s="705"/>
      <c r="T467" s="705"/>
      <c r="U467" s="705"/>
      <c r="V467" s="705"/>
      <c r="W467" s="705"/>
      <c r="X467" s="705"/>
      <c r="Y467" s="705"/>
      <c r="Z467" s="705"/>
      <c r="AA467" s="705"/>
      <c r="AB467" s="705"/>
      <c r="AC467" s="705"/>
      <c r="AD467" s="705"/>
      <c r="AE467" s="705"/>
      <c r="AF467" s="45"/>
      <c r="AG467" s="45"/>
      <c r="AH467" s="45"/>
      <c r="AI467" s="45"/>
      <c r="AJ467" s="45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</row>
    <row r="468" spans="1:46" ht="23.25" customHeight="1">
      <c r="A468" s="1993" t="s">
        <v>139</v>
      </c>
      <c r="C468" s="1977" t="s">
        <v>677</v>
      </c>
      <c r="H468" s="1977" t="str">
        <f>K485</f>
        <v>ดี</v>
      </c>
      <c r="J468" s="1977" t="s">
        <v>305</v>
      </c>
      <c r="K468" s="1993"/>
      <c r="L468" s="703"/>
      <c r="M468" s="1940"/>
      <c r="N468" s="724"/>
      <c r="O468" s="56"/>
      <c r="Q468" s="705"/>
      <c r="R468" s="705"/>
      <c r="S468" s="705"/>
      <c r="T468" s="705"/>
      <c r="U468" s="705"/>
      <c r="V468" s="705"/>
      <c r="W468" s="705"/>
      <c r="X468" s="705"/>
      <c r="Y468" s="705"/>
      <c r="Z468" s="705"/>
      <c r="AA468" s="705"/>
      <c r="AB468" s="705"/>
      <c r="AC468" s="705"/>
      <c r="AD468" s="705"/>
      <c r="AE468" s="705"/>
      <c r="AF468" s="45"/>
      <c r="AG468" s="45"/>
      <c r="AH468" s="45"/>
      <c r="AI468" s="45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</row>
    <row r="469" spans="1:46" ht="23.25" customHeight="1">
      <c r="A469" s="1991"/>
      <c r="B469" s="1991"/>
      <c r="C469" s="1980" t="s">
        <v>2123</v>
      </c>
      <c r="D469" s="1220" t="s">
        <v>1547</v>
      </c>
      <c r="E469" s="1220"/>
      <c r="F469" s="1220"/>
      <c r="G469" s="1220"/>
      <c r="H469" s="1222"/>
      <c r="I469" s="2055" t="s">
        <v>1891</v>
      </c>
      <c r="J469" s="2055" t="s">
        <v>897</v>
      </c>
      <c r="K469" s="2056"/>
      <c r="L469" s="703"/>
      <c r="M469" s="1940"/>
      <c r="N469" s="724"/>
      <c r="O469" s="56"/>
      <c r="Q469" s="705"/>
      <c r="R469" s="705"/>
      <c r="S469" s="705"/>
      <c r="T469" s="705"/>
      <c r="U469" s="705"/>
      <c r="V469" s="705"/>
      <c r="W469" s="705"/>
      <c r="X469" s="705"/>
      <c r="Y469" s="705"/>
      <c r="Z469" s="705"/>
      <c r="AA469" s="705"/>
      <c r="AB469" s="705"/>
      <c r="AC469" s="705"/>
      <c r="AD469" s="705"/>
      <c r="AE469" s="705"/>
      <c r="AF469" s="45"/>
      <c r="AG469" s="45"/>
      <c r="AH469" s="45"/>
      <c r="AI469" s="45"/>
      <c r="AJ469" s="45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</row>
    <row r="470" spans="1:46" ht="23.25" customHeight="1">
      <c r="A470" s="1986"/>
      <c r="B470" s="1986" t="s">
        <v>1514</v>
      </c>
      <c r="C470" s="1985" t="s">
        <v>2123</v>
      </c>
      <c r="D470" s="1370" t="s">
        <v>1548</v>
      </c>
      <c r="E470" s="1370"/>
      <c r="F470" s="1370"/>
      <c r="G470" s="1370"/>
      <c r="H470" s="1990"/>
      <c r="I470" s="2057" t="s">
        <v>898</v>
      </c>
      <c r="J470" s="2057" t="s">
        <v>891</v>
      </c>
      <c r="K470" s="1984" t="s">
        <v>891</v>
      </c>
      <c r="L470" s="703"/>
      <c r="M470" s="1940"/>
      <c r="N470" s="46"/>
      <c r="O470" s="705"/>
      <c r="Q470" s="705"/>
      <c r="R470" s="705"/>
      <c r="S470" s="705"/>
      <c r="T470" s="705"/>
      <c r="U470" s="705"/>
      <c r="V470" s="705"/>
      <c r="W470" s="705"/>
      <c r="X470" s="705"/>
      <c r="Y470" s="705"/>
      <c r="Z470" s="705"/>
      <c r="AA470" s="705"/>
      <c r="AB470" s="705"/>
      <c r="AC470" s="705"/>
      <c r="AD470" s="705"/>
      <c r="AE470" s="705"/>
      <c r="AF470" s="45"/>
      <c r="AG470" s="45"/>
      <c r="AH470" s="45"/>
      <c r="AI470" s="45"/>
      <c r="AJ470" s="45"/>
      <c r="AK470" s="45"/>
      <c r="AL470" s="45"/>
      <c r="AM470" s="45"/>
      <c r="AN470" s="45"/>
      <c r="AO470" s="45"/>
      <c r="AP470" s="45"/>
      <c r="AQ470" s="45"/>
      <c r="AR470" s="45"/>
      <c r="AS470" s="45"/>
      <c r="AT470" s="45"/>
    </row>
    <row r="471" spans="1:46" ht="23.25" customHeight="1">
      <c r="A471" s="1370"/>
      <c r="B471" s="1370"/>
      <c r="C471" s="1990" t="s">
        <v>2123</v>
      </c>
      <c r="D471" s="2058">
        <v>1</v>
      </c>
      <c r="E471" s="2059">
        <v>2</v>
      </c>
      <c r="F471" s="2059">
        <v>3</v>
      </c>
      <c r="G471" s="2059">
        <v>4</v>
      </c>
      <c r="H471" s="2060">
        <v>5</v>
      </c>
      <c r="I471" s="2061"/>
      <c r="J471" s="2062"/>
      <c r="K471" s="1989"/>
      <c r="L471" s="703"/>
      <c r="M471" s="1940"/>
      <c r="N471" s="30"/>
      <c r="O471" s="1956">
        <v>1</v>
      </c>
      <c r="P471" s="1956">
        <v>2</v>
      </c>
      <c r="Q471" s="1956">
        <v>3</v>
      </c>
      <c r="R471" s="1956">
        <v>4</v>
      </c>
      <c r="S471" s="1956">
        <v>5</v>
      </c>
      <c r="T471" s="1956">
        <v>9</v>
      </c>
      <c r="U471" s="1956">
        <v>10</v>
      </c>
      <c r="V471" s="1956">
        <v>11</v>
      </c>
      <c r="W471" s="705"/>
      <c r="X471" s="705"/>
      <c r="Y471" s="705"/>
      <c r="Z471" s="705"/>
      <c r="AA471" s="705"/>
      <c r="AB471" s="705"/>
      <c r="AC471" s="705"/>
      <c r="AD471" s="705"/>
      <c r="AE471" s="705"/>
      <c r="AF471" s="45"/>
      <c r="AG471" s="45"/>
      <c r="AH471" s="45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</row>
    <row r="472" spans="1:46" ht="23.25" customHeight="1">
      <c r="A472" s="1991" t="s">
        <v>1096</v>
      </c>
      <c r="B472" s="1991"/>
      <c r="C472" s="1980"/>
      <c r="D472" s="2063"/>
      <c r="E472" s="2035"/>
      <c r="F472" s="2035"/>
      <c r="G472" s="2035"/>
      <c r="H472" s="2036"/>
      <c r="I472" s="2000"/>
      <c r="J472" s="2000"/>
      <c r="K472" s="1981"/>
      <c r="L472" s="703"/>
      <c r="M472" s="1940"/>
      <c r="N472" s="30"/>
      <c r="O472" s="705"/>
      <c r="Q472" s="705"/>
      <c r="R472" s="705"/>
      <c r="S472" s="705"/>
      <c r="T472" s="705"/>
      <c r="U472" s="705"/>
      <c r="V472" s="705"/>
      <c r="W472" s="705"/>
      <c r="X472" s="29"/>
      <c r="Y472" s="705"/>
      <c r="Z472" s="705"/>
      <c r="AA472" s="705"/>
      <c r="AB472" s="705"/>
      <c r="AC472" s="705"/>
      <c r="AD472" s="705"/>
      <c r="AE472" s="705"/>
      <c r="AF472" s="45"/>
      <c r="AG472" s="45"/>
      <c r="AH472" s="45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</row>
    <row r="473" spans="1:46" ht="23.25" customHeight="1">
      <c r="A473" s="1993"/>
      <c r="B473" s="1993" t="s">
        <v>1097</v>
      </c>
      <c r="C473" s="1992"/>
      <c r="D473" s="2183" t="str">
        <f>IF($J473=D$471,"P","  ")</f>
        <v xml:space="preserve">  </v>
      </c>
      <c r="E473" s="2181" t="str">
        <f>IF($J473=E$471,"P"," ")</f>
        <v xml:space="preserve"> </v>
      </c>
      <c r="F473" s="2181" t="str">
        <f>IF($J473=F$471,"P"," ")</f>
        <v>P</v>
      </c>
      <c r="G473" s="2181" t="str">
        <f>IF($J473=G$471,"P"," ")</f>
        <v xml:space="preserve"> </v>
      </c>
      <c r="H473" s="2182" t="str">
        <f>IF($J473=H$471,"P"," ")</f>
        <v xml:space="preserve"> </v>
      </c>
      <c r="I473" s="2018">
        <f>LOOKUP(T473,X!$EW$4:$HT$4,X!$EW$25:$HT$25)</f>
        <v>0.6</v>
      </c>
      <c r="J473" s="2017">
        <f>LOOKUP(U473,X!$EW$4:$HT$4,X!$EW$25:$HT$25)</f>
        <v>3</v>
      </c>
      <c r="K473" s="2045" t="str">
        <f>LOOKUP(V473,X!$EW$4:$HT$4,X!$EW$25:$HT$25)</f>
        <v>ดี</v>
      </c>
      <c r="L473" s="703"/>
      <c r="M473" s="1940"/>
      <c r="N473" s="1952">
        <v>1</v>
      </c>
      <c r="O473" s="55">
        <f t="shared" ref="O473:V473" si="33">$N473*100+O$471</f>
        <v>101</v>
      </c>
      <c r="P473" s="55">
        <f t="shared" si="33"/>
        <v>102</v>
      </c>
      <c r="Q473" s="55">
        <f t="shared" si="33"/>
        <v>103</v>
      </c>
      <c r="R473" s="55">
        <f t="shared" si="33"/>
        <v>104</v>
      </c>
      <c r="S473" s="55">
        <f t="shared" si="33"/>
        <v>105</v>
      </c>
      <c r="T473" s="1957">
        <f t="shared" si="33"/>
        <v>109</v>
      </c>
      <c r="U473" s="1957">
        <f t="shared" si="33"/>
        <v>110</v>
      </c>
      <c r="V473" s="1957">
        <f t="shared" si="33"/>
        <v>111</v>
      </c>
      <c r="Y473" s="705"/>
      <c r="Z473" s="705"/>
      <c r="AA473" s="705"/>
      <c r="AB473" s="705"/>
      <c r="AC473" s="705"/>
      <c r="AD473" s="705"/>
      <c r="AE473" s="70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</row>
    <row r="474" spans="1:46" ht="23.25" customHeight="1">
      <c r="A474" s="1993" t="s">
        <v>2365</v>
      </c>
      <c r="B474" s="1993"/>
      <c r="C474" s="1992"/>
      <c r="D474" s="2184" t="s">
        <v>2123</v>
      </c>
      <c r="E474" s="2185"/>
      <c r="F474" s="2185"/>
      <c r="G474" s="2185"/>
      <c r="H474" s="2186"/>
      <c r="I474" s="2065"/>
      <c r="J474" s="2066"/>
      <c r="K474" s="2067"/>
      <c r="L474" s="703"/>
      <c r="M474" s="1940"/>
      <c r="N474" s="30"/>
      <c r="Q474" s="705"/>
      <c r="R474" s="705"/>
      <c r="S474" s="705"/>
      <c r="T474" s="705"/>
      <c r="U474" s="705"/>
      <c r="V474" s="705"/>
      <c r="X474" s="29"/>
      <c r="Y474" s="705"/>
      <c r="Z474" s="705"/>
      <c r="AA474" s="705"/>
      <c r="AB474" s="705"/>
      <c r="AC474" s="705"/>
      <c r="AD474" s="705"/>
      <c r="AE474" s="705"/>
      <c r="AF474" s="4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</row>
    <row r="475" spans="1:46" ht="23.25" customHeight="1">
      <c r="A475" s="1993"/>
      <c r="B475" s="1993" t="s">
        <v>1098</v>
      </c>
      <c r="C475" s="1992"/>
      <c r="D475" s="2184"/>
      <c r="E475" s="2185"/>
      <c r="F475" s="2185"/>
      <c r="G475" s="2185"/>
      <c r="H475" s="2186"/>
      <c r="I475" s="2065"/>
      <c r="J475" s="2066"/>
      <c r="K475" s="2067"/>
      <c r="L475" s="703"/>
      <c r="M475" s="1940"/>
      <c r="N475" s="424"/>
      <c r="O475" s="705"/>
      <c r="Q475" s="705"/>
      <c r="R475" s="705"/>
      <c r="S475" s="705"/>
      <c r="T475" s="705"/>
      <c r="U475" s="705"/>
      <c r="V475" s="705"/>
      <c r="Y475" s="705"/>
      <c r="Z475" s="705"/>
      <c r="AA475" s="705"/>
      <c r="AB475" s="705"/>
      <c r="AC475" s="705"/>
      <c r="AD475" s="705"/>
      <c r="AE475" s="705"/>
      <c r="AF475" s="4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</row>
    <row r="476" spans="1:46" ht="23.25" customHeight="1">
      <c r="A476" s="1993"/>
      <c r="B476" s="1993" t="s">
        <v>1099</v>
      </c>
      <c r="C476" s="1992"/>
      <c r="D476" s="2183" t="str">
        <f>IF($J476=D$471,"P","  ")</f>
        <v xml:space="preserve">  </v>
      </c>
      <c r="E476" s="2181" t="str">
        <f>IF($J476=E$471,"P"," ")</f>
        <v xml:space="preserve"> </v>
      </c>
      <c r="F476" s="2181" t="str">
        <f>IF($J476=F$471,"P"," ")</f>
        <v xml:space="preserve"> </v>
      </c>
      <c r="G476" s="2181" t="str">
        <f>IF($J476=G$471,"P"," ")</f>
        <v xml:space="preserve"> </v>
      </c>
      <c r="H476" s="2182" t="str">
        <f>IF($J476=H$471,"P"," ")</f>
        <v xml:space="preserve"> </v>
      </c>
      <c r="I476" s="2018">
        <f>LOOKUP(T476,X!$EW$4:$HT$4,X!$EW$25:$HT$25)</f>
        <v>1.2</v>
      </c>
      <c r="J476" s="2017">
        <f>LOOKUP(U476,X!$EW$4:$HT$4,X!$EW$25:$HT$25)</f>
        <v>0</v>
      </c>
      <c r="K476" s="2045" t="str">
        <f>LOOKUP(V476,X!$EW$4:$HT$4,X!$EW$25:$HT$25)</f>
        <v>ดี</v>
      </c>
      <c r="L476" s="703"/>
      <c r="M476" s="1940"/>
      <c r="N476" s="1952">
        <v>2</v>
      </c>
      <c r="O476" s="55">
        <f>$N476*100+O$243</f>
        <v>201</v>
      </c>
      <c r="P476" s="55">
        <f>$N476*100+P$243</f>
        <v>202</v>
      </c>
      <c r="Q476" s="55">
        <f>$N476*100+Q$243</f>
        <v>203</v>
      </c>
      <c r="R476" s="55">
        <f>$N476*100+R$243</f>
        <v>204</v>
      </c>
      <c r="S476" s="55">
        <f>$N476*100+S$243</f>
        <v>205</v>
      </c>
      <c r="T476" s="1957">
        <f>$N476*100+U$243</f>
        <v>209</v>
      </c>
      <c r="U476" s="1957">
        <f>$N476*100+W$243</f>
        <v>200</v>
      </c>
      <c r="V476" s="1957">
        <f>$N476*100+V$243</f>
        <v>211</v>
      </c>
      <c r="Y476" s="705"/>
      <c r="Z476" s="705"/>
      <c r="AA476" s="705"/>
      <c r="AB476" s="705"/>
      <c r="AC476" s="705"/>
      <c r="AD476" s="705"/>
      <c r="AE476" s="705"/>
      <c r="AF476" s="4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</row>
    <row r="477" spans="1:46" ht="23.25" customHeight="1">
      <c r="A477" s="1993" t="s">
        <v>1104</v>
      </c>
      <c r="B477" s="1993"/>
      <c r="C477" s="1992"/>
      <c r="D477" s="2184"/>
      <c r="E477" s="2185"/>
      <c r="F477" s="2185"/>
      <c r="G477" s="2185"/>
      <c r="H477" s="2186"/>
      <c r="I477" s="2065"/>
      <c r="J477" s="2066"/>
      <c r="K477" s="2067"/>
      <c r="L477" s="703"/>
      <c r="M477" s="1940"/>
      <c r="N477" s="424"/>
      <c r="O477" s="705"/>
      <c r="Q477" s="705"/>
      <c r="R477" s="705"/>
      <c r="S477" s="705"/>
      <c r="T477" s="705"/>
      <c r="U477" s="705"/>
      <c r="V477" s="705"/>
      <c r="X477" s="29"/>
      <c r="Y477" s="705"/>
      <c r="Z477" s="705"/>
      <c r="AA477" s="705"/>
      <c r="AB477" s="705"/>
      <c r="AC477" s="705"/>
      <c r="AD477" s="705"/>
      <c r="AE477" s="705"/>
      <c r="AF477" s="4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</row>
    <row r="478" spans="1:46" ht="23.25" customHeight="1">
      <c r="A478" s="1993"/>
      <c r="B478" s="1993" t="s">
        <v>1913</v>
      </c>
      <c r="C478" s="1992"/>
      <c r="D478" s="2183" t="str">
        <f>IF($J478=D$471,"P","  ")</f>
        <v xml:space="preserve">  </v>
      </c>
      <c r="E478" s="2181" t="str">
        <f>IF($J478=E$471,"P"," ")</f>
        <v xml:space="preserve"> </v>
      </c>
      <c r="F478" s="2181" t="str">
        <f>IF($J478=F$471,"P"," ")</f>
        <v xml:space="preserve"> </v>
      </c>
      <c r="G478" s="2181" t="str">
        <f>IF($J478=G$471,"P"," ")</f>
        <v xml:space="preserve"> </v>
      </c>
      <c r="H478" s="2182" t="str">
        <f>IF($J478=H$471,"P"," ")</f>
        <v xml:space="preserve"> </v>
      </c>
      <c r="I478" s="2018">
        <f>LOOKUP(T478,X!$EW$4:$HT$4,X!$EW$25:$HT$25)</f>
        <v>1.6</v>
      </c>
      <c r="J478" s="2017">
        <f>LOOKUP(U478,X!$EW$4:$HT$4,X!$EW$25:$HT$25)</f>
        <v>0</v>
      </c>
      <c r="K478" s="2045" t="str">
        <f>LOOKUP(V478,X!$EW$4:$HT$4,X!$EW$25:$HT$25)</f>
        <v>ดีมาก</v>
      </c>
      <c r="L478" s="703"/>
      <c r="M478" s="1940"/>
      <c r="N478" s="1952">
        <v>3</v>
      </c>
      <c r="O478" s="55">
        <f>$N478*100+O$243</f>
        <v>301</v>
      </c>
      <c r="P478" s="55">
        <f>$N478*100+P$243</f>
        <v>302</v>
      </c>
      <c r="Q478" s="55">
        <f>$N478*100+Q$243</f>
        <v>303</v>
      </c>
      <c r="R478" s="55">
        <f>$N478*100+R$243</f>
        <v>304</v>
      </c>
      <c r="S478" s="55">
        <f>$N478*100+S$243</f>
        <v>305</v>
      </c>
      <c r="T478" s="1957">
        <f>$N478*100+U$243</f>
        <v>309</v>
      </c>
      <c r="U478" s="1957">
        <f>$N478*100+W$243</f>
        <v>300</v>
      </c>
      <c r="V478" s="1957">
        <f>$N478*100+V$243</f>
        <v>311</v>
      </c>
      <c r="Y478" s="705"/>
      <c r="Z478" s="705"/>
      <c r="AA478" s="705"/>
      <c r="AB478" s="705"/>
      <c r="AC478" s="705"/>
      <c r="AD478" s="705"/>
      <c r="AE478" s="705"/>
      <c r="AF478" s="4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</row>
    <row r="479" spans="1:46" ht="23.25" customHeight="1">
      <c r="A479" s="1993" t="s">
        <v>2366</v>
      </c>
      <c r="B479" s="1993"/>
      <c r="C479" s="1992"/>
      <c r="D479" s="2184"/>
      <c r="E479" s="2185"/>
      <c r="F479" s="2185"/>
      <c r="G479" s="2185"/>
      <c r="H479" s="2186"/>
      <c r="I479" s="2065"/>
      <c r="J479" s="2066"/>
      <c r="K479" s="2067"/>
      <c r="L479" s="703"/>
      <c r="M479" s="1940"/>
      <c r="N479" s="424"/>
      <c r="O479" s="705"/>
      <c r="Q479" s="705"/>
      <c r="R479" s="705"/>
      <c r="S479" s="705"/>
      <c r="T479" s="705"/>
      <c r="U479" s="705"/>
      <c r="V479" s="705"/>
      <c r="X479" s="29"/>
      <c r="Y479" s="705"/>
      <c r="Z479" s="705"/>
      <c r="AA479" s="705"/>
      <c r="AB479" s="705"/>
      <c r="AC479" s="705"/>
      <c r="AD479" s="705"/>
      <c r="AE479" s="705"/>
      <c r="AF479" s="4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</row>
    <row r="480" spans="1:46" ht="23.25" customHeight="1">
      <c r="A480" s="1993"/>
      <c r="B480" s="1993" t="s">
        <v>2367</v>
      </c>
      <c r="C480" s="1992"/>
      <c r="D480" s="2183" t="str">
        <f>IF($J480=D$471,"P","  ")</f>
        <v xml:space="preserve">  </v>
      </c>
      <c r="E480" s="2181" t="str">
        <f>IF($J480=E$471,"P"," ")</f>
        <v xml:space="preserve"> </v>
      </c>
      <c r="F480" s="2181" t="str">
        <f>IF($J480=F$471,"P"," ")</f>
        <v xml:space="preserve"> </v>
      </c>
      <c r="G480" s="2181" t="str">
        <f>IF($J480=G$471,"P"," ")</f>
        <v xml:space="preserve"> </v>
      </c>
      <c r="H480" s="2182" t="str">
        <f>IF($J480=H$471,"P"," ")</f>
        <v xml:space="preserve"> </v>
      </c>
      <c r="I480" s="2018">
        <f>LOOKUP(T480,X!$EW$4:$HT$4,X!$EW$25:$HT$25)</f>
        <v>1.6</v>
      </c>
      <c r="J480" s="2017">
        <f>LOOKUP(U480,X!$EW$4:$HT$4,X!$EW$25:$HT$25)</f>
        <v>0</v>
      </c>
      <c r="K480" s="2045" t="str">
        <f>LOOKUP(V480,X!$EW$4:$HT$4,X!$EW$25:$HT$25)</f>
        <v>ดีมาก</v>
      </c>
      <c r="L480" s="703"/>
      <c r="M480" s="1940"/>
      <c r="N480" s="1952">
        <v>4</v>
      </c>
      <c r="O480" s="55">
        <f>$N480*100+O$243</f>
        <v>401</v>
      </c>
      <c r="P480" s="55">
        <f>$N480*100+P$243</f>
        <v>402</v>
      </c>
      <c r="Q480" s="55">
        <f>$N480*100+Q$243</f>
        <v>403</v>
      </c>
      <c r="R480" s="55">
        <f>$N480*100+R$243</f>
        <v>404</v>
      </c>
      <c r="S480" s="55">
        <f>$N480*100+S$243</f>
        <v>405</v>
      </c>
      <c r="T480" s="1957">
        <f>$N480*100+U$243</f>
        <v>409</v>
      </c>
      <c r="U480" s="1957">
        <f>$N480*100+W$243</f>
        <v>400</v>
      </c>
      <c r="V480" s="1957">
        <f>$N480*100+V$243</f>
        <v>411</v>
      </c>
      <c r="Y480" s="705"/>
      <c r="Z480" s="705"/>
      <c r="AA480" s="705"/>
      <c r="AB480" s="705"/>
      <c r="AC480" s="705"/>
      <c r="AD480" s="705"/>
      <c r="AE480" s="705"/>
      <c r="AF480" s="4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</row>
    <row r="481" spans="1:46" ht="23.25" customHeight="1">
      <c r="A481" s="1993" t="s">
        <v>1915</v>
      </c>
      <c r="B481" s="1993"/>
      <c r="C481" s="1992"/>
      <c r="D481" s="2184" t="s">
        <v>2123</v>
      </c>
      <c r="E481" s="2185"/>
      <c r="F481" s="2185"/>
      <c r="G481" s="2185"/>
      <c r="H481" s="2186"/>
      <c r="I481" s="2065"/>
      <c r="J481" s="2066"/>
      <c r="K481" s="2067"/>
      <c r="L481" s="703"/>
      <c r="M481" s="1940"/>
      <c r="N481" s="424"/>
      <c r="O481" s="705"/>
      <c r="Q481" s="705"/>
      <c r="R481" s="705"/>
      <c r="S481" s="705"/>
      <c r="T481" s="705"/>
      <c r="U481" s="705"/>
      <c r="V481" s="705"/>
      <c r="X481" s="29"/>
      <c r="Y481" s="705"/>
      <c r="Z481" s="705"/>
      <c r="AA481" s="705"/>
      <c r="AB481" s="705"/>
      <c r="AC481" s="705"/>
      <c r="AD481" s="705"/>
      <c r="AE481" s="705"/>
      <c r="AF481" s="4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</row>
    <row r="482" spans="1:46" ht="23.25" customHeight="1">
      <c r="A482" s="1993"/>
      <c r="B482" s="1993" t="s">
        <v>1914</v>
      </c>
      <c r="C482" s="1992"/>
      <c r="D482" s="2183" t="str">
        <f>IF($J482=D$471,"P","  ")</f>
        <v xml:space="preserve">  </v>
      </c>
      <c r="E482" s="2181" t="str">
        <f>IF($J482=E$471,"P"," ")</f>
        <v xml:space="preserve"> </v>
      </c>
      <c r="F482" s="2181" t="str">
        <f>IF($J482=F$471,"P"," ")</f>
        <v xml:space="preserve"> </v>
      </c>
      <c r="G482" s="2181" t="str">
        <f>IF($J482=G$471,"P"," ")</f>
        <v xml:space="preserve"> </v>
      </c>
      <c r="H482" s="2182" t="str">
        <f>IF($J482=H$471,"P"," ")</f>
        <v xml:space="preserve"> </v>
      </c>
      <c r="I482" s="2018">
        <f>LOOKUP(T482,X!$EQ$4:$HN$4,X!$EQ$25:$HN$25)</f>
        <v>0.6</v>
      </c>
      <c r="J482" s="2017">
        <f>LOOKUP(U482,X!$EQ$4:$HN$4,X!$EQ$25:$HN$25)</f>
        <v>0</v>
      </c>
      <c r="K482" s="2045" t="str">
        <f>LOOKUP(V482,X!$EQ$4:$HN$4,X!$EQ$25:$HN$25)</f>
        <v>ดี</v>
      </c>
      <c r="L482" s="703"/>
      <c r="M482" s="1940"/>
      <c r="N482" s="1952">
        <v>5</v>
      </c>
      <c r="O482" s="55">
        <f>$N482*100+O$243</f>
        <v>501</v>
      </c>
      <c r="P482" s="55">
        <f>$N482*100+P$243</f>
        <v>502</v>
      </c>
      <c r="Q482" s="55">
        <f>$N482*100+Q$243</f>
        <v>503</v>
      </c>
      <c r="R482" s="55">
        <f>$N482*100+R$243</f>
        <v>504</v>
      </c>
      <c r="S482" s="55">
        <f>$N482*100+S$243</f>
        <v>505</v>
      </c>
      <c r="T482" s="1957">
        <f>$N482*100+U$243</f>
        <v>509</v>
      </c>
      <c r="U482" s="1957">
        <f>$N482*100+W$243</f>
        <v>500</v>
      </c>
      <c r="V482" s="1957">
        <f>$N482*100+V$243</f>
        <v>511</v>
      </c>
      <c r="Y482" s="705"/>
      <c r="Z482" s="705"/>
      <c r="AA482" s="705"/>
      <c r="AB482" s="705"/>
      <c r="AC482" s="705"/>
      <c r="AD482" s="705"/>
      <c r="AE482" s="705"/>
      <c r="AF482" s="4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</row>
    <row r="483" spans="1:46" ht="23.25" customHeight="1">
      <c r="A483" s="1993" t="s">
        <v>1103</v>
      </c>
      <c r="B483" s="1993"/>
      <c r="C483" s="1992"/>
      <c r="D483" s="2184"/>
      <c r="E483" s="2185"/>
      <c r="F483" s="2185"/>
      <c r="G483" s="2185"/>
      <c r="H483" s="2186"/>
      <c r="I483" s="2065"/>
      <c r="J483" s="2066"/>
      <c r="K483" s="2067"/>
      <c r="L483" s="703"/>
      <c r="M483" s="1940"/>
      <c r="N483" s="424"/>
      <c r="O483" s="705"/>
      <c r="Q483" s="705"/>
      <c r="R483" s="705"/>
      <c r="S483" s="705"/>
      <c r="T483" s="705"/>
      <c r="U483" s="705"/>
      <c r="V483" s="705"/>
      <c r="X483" s="29"/>
      <c r="Y483" s="705"/>
      <c r="Z483" s="705"/>
      <c r="AA483" s="705"/>
      <c r="AB483" s="705"/>
      <c r="AC483" s="705"/>
      <c r="AD483" s="705"/>
      <c r="AE483" s="70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</row>
    <row r="484" spans="1:46" ht="23.25" customHeight="1">
      <c r="A484" s="1993"/>
      <c r="B484" s="1993" t="s">
        <v>1916</v>
      </c>
      <c r="C484" s="1987"/>
      <c r="D484" s="2183" t="str">
        <f>IF($J484=D$471,"P","  ")</f>
        <v xml:space="preserve">  </v>
      </c>
      <c r="E484" s="2181" t="str">
        <f>IF($J484=E$471,"P"," ")</f>
        <v xml:space="preserve"> </v>
      </c>
      <c r="F484" s="2181" t="str">
        <f>IF($J484=F$471,"P"," ")</f>
        <v xml:space="preserve"> </v>
      </c>
      <c r="G484" s="2181" t="str">
        <f>IF($J484=G$471,"P"," ")</f>
        <v xml:space="preserve"> </v>
      </c>
      <c r="H484" s="2182" t="str">
        <f>IF($J484=H$471,"P"," ")</f>
        <v xml:space="preserve"> </v>
      </c>
      <c r="I484" s="2018">
        <f>LOOKUP(T484,X!$EW$4:$HT$4,X!$EW$25:$HT$25)</f>
        <v>1.6</v>
      </c>
      <c r="J484" s="2017">
        <f>LOOKUP(U484,X!$EW$4:$HT$4,X!$EW$25:$HT$25)</f>
        <v>0</v>
      </c>
      <c r="K484" s="2045" t="str">
        <f>LOOKUP(V484,X!$EW$4:$HT$4,X!$EW$25:$HT$25)</f>
        <v>ดีมาก</v>
      </c>
      <c r="L484" s="703"/>
      <c r="M484" s="1940"/>
      <c r="N484" s="1952">
        <v>6</v>
      </c>
      <c r="O484" s="55">
        <f t="shared" ref="O484:S485" si="34">$N484*100+O$243</f>
        <v>601</v>
      </c>
      <c r="P484" s="55">
        <f t="shared" si="34"/>
        <v>602</v>
      </c>
      <c r="Q484" s="55">
        <f t="shared" si="34"/>
        <v>603</v>
      </c>
      <c r="R484" s="55">
        <f t="shared" si="34"/>
        <v>604</v>
      </c>
      <c r="S484" s="55">
        <f t="shared" si="34"/>
        <v>605</v>
      </c>
      <c r="T484" s="1957">
        <f>$N484*100+U$243</f>
        <v>609</v>
      </c>
      <c r="U484" s="1957">
        <f>$N484*100+W$243</f>
        <v>600</v>
      </c>
      <c r="V484" s="1957">
        <f>$N484*100+V$243</f>
        <v>611</v>
      </c>
      <c r="Y484" s="705"/>
      <c r="Z484" s="705"/>
      <c r="AA484" s="705"/>
      <c r="AB484" s="705"/>
      <c r="AC484" s="705"/>
      <c r="AD484" s="705"/>
      <c r="AE484" s="70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</row>
    <row r="485" spans="1:46" ht="23.25" customHeight="1">
      <c r="A485" s="2026"/>
      <c r="B485" s="2026"/>
      <c r="C485" s="2026" t="s">
        <v>634</v>
      </c>
      <c r="D485" s="2026"/>
      <c r="E485" s="2026"/>
      <c r="F485" s="2026"/>
      <c r="G485" s="2026"/>
      <c r="H485" s="2026"/>
      <c r="I485" s="2026"/>
      <c r="J485" s="2027">
        <f>LOOKUP(Q485,X!$EW$6:$HT$6,X!$EW$52:$HT$52)</f>
        <v>7.1999999999999993</v>
      </c>
      <c r="K485" s="2027" t="str">
        <f>LOOKUP(S485,X!$EW$6:$HT$6,X!$EW$52:$HT$52)</f>
        <v>ดี</v>
      </c>
      <c r="L485" s="703"/>
      <c r="M485" s="1940"/>
      <c r="N485" s="1952">
        <v>11</v>
      </c>
      <c r="O485" s="55">
        <f t="shared" si="34"/>
        <v>1101</v>
      </c>
      <c r="P485" s="55">
        <f t="shared" si="34"/>
        <v>1102</v>
      </c>
      <c r="Q485" s="1954">
        <f t="shared" si="34"/>
        <v>1103</v>
      </c>
      <c r="R485" s="55">
        <f t="shared" si="34"/>
        <v>1104</v>
      </c>
      <c r="S485" s="1954">
        <f t="shared" si="34"/>
        <v>1105</v>
      </c>
      <c r="W485" s="705"/>
      <c r="X485" s="705"/>
      <c r="Y485" s="705"/>
      <c r="Z485" s="705"/>
      <c r="AA485" s="705"/>
      <c r="AB485" s="705"/>
      <c r="AC485" s="705"/>
      <c r="AD485" s="705"/>
      <c r="AE485" s="705"/>
      <c r="AF485" s="4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</row>
    <row r="486" spans="1:46" ht="23.25" customHeight="1">
      <c r="A486" s="1993"/>
      <c r="B486" s="1977" t="s">
        <v>907</v>
      </c>
      <c r="K486" s="1993"/>
      <c r="L486" s="703"/>
      <c r="M486" s="1940"/>
      <c r="N486" s="424"/>
      <c r="O486" s="705"/>
      <c r="Q486" s="705"/>
      <c r="R486" s="705"/>
      <c r="S486" s="705"/>
      <c r="T486" s="705"/>
      <c r="U486" s="705"/>
      <c r="V486" s="705"/>
      <c r="W486" s="705"/>
      <c r="X486" s="705"/>
      <c r="Y486" s="705"/>
      <c r="Z486" s="705"/>
      <c r="AA486" s="705"/>
      <c r="AB486" s="705"/>
      <c r="AC486" s="705"/>
      <c r="AD486" s="705"/>
      <c r="AE486" s="70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</row>
    <row r="487" spans="1:46" ht="23.25" customHeight="1">
      <c r="A487" s="1977" t="str">
        <f>IF(X!EP17=0," ",X!EP17)</f>
        <v>บริหารแบบมีส่วนร่วม  ระบบการทำงาน (PDCA)  ให้ครบวงจรการทำงาน</v>
      </c>
      <c r="K487" s="1993"/>
      <c r="L487" s="703"/>
      <c r="M487" s="1940"/>
      <c r="N487" s="424"/>
      <c r="O487" s="705"/>
      <c r="Q487" s="705"/>
      <c r="R487" s="705"/>
      <c r="S487" s="705"/>
      <c r="T487" s="705"/>
      <c r="U487" s="705"/>
      <c r="V487" s="705"/>
      <c r="W487" s="705"/>
      <c r="X487" s="705"/>
      <c r="Y487" s="705"/>
      <c r="Z487" s="705"/>
      <c r="AA487" s="705"/>
      <c r="AB487" s="705"/>
      <c r="AC487" s="705"/>
      <c r="AD487" s="705"/>
      <c r="AE487" s="705"/>
      <c r="AF487" s="4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</row>
    <row r="488" spans="1:46" ht="23.25" customHeight="1">
      <c r="A488" s="1977" t="str">
        <f>IF(X!EP18=0," ",X!EP18)</f>
        <v>นิเทศ ติดตามการดำเนินงานอย่างต่อเนื่อง</v>
      </c>
      <c r="K488" s="1993"/>
      <c r="L488" s="703"/>
      <c r="M488" s="1940"/>
      <c r="N488" s="424"/>
      <c r="O488" s="705"/>
      <c r="Q488" s="705"/>
      <c r="R488" s="705"/>
      <c r="S488" s="705"/>
      <c r="T488" s="705"/>
      <c r="U488" s="705"/>
      <c r="V488" s="705"/>
      <c r="W488" s="705"/>
      <c r="X488" s="705"/>
      <c r="Y488" s="705"/>
      <c r="Z488" s="705"/>
      <c r="AA488" s="705"/>
      <c r="AB488" s="705"/>
      <c r="AC488" s="705"/>
      <c r="AD488" s="705"/>
      <c r="AE488" s="705"/>
      <c r="AF488" s="4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</row>
    <row r="489" spans="1:46" ht="23.25" customHeight="1">
      <c r="A489" s="1977" t="str">
        <f>IF(X!EP19=0," ",X!EP19)</f>
        <v>ผู้บริหารเป็นผู้นำทางวิชาการ</v>
      </c>
      <c r="K489" s="1993"/>
      <c r="L489" s="703"/>
      <c r="M489" s="1940"/>
      <c r="N489" s="424"/>
      <c r="O489" s="705"/>
      <c r="Q489" s="705"/>
      <c r="R489" s="705"/>
      <c r="S489" s="705"/>
      <c r="T489" s="705"/>
      <c r="U489" s="705"/>
      <c r="V489" s="705"/>
      <c r="W489" s="705"/>
      <c r="X489" s="705"/>
      <c r="Y489" s="705"/>
      <c r="Z489" s="705"/>
      <c r="AA489" s="705"/>
      <c r="AB489" s="705"/>
      <c r="AC489" s="705"/>
      <c r="AD489" s="705"/>
      <c r="AE489" s="705"/>
      <c r="AF489" s="4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5"/>
    </row>
    <row r="490" spans="1:46" ht="23.25" customHeight="1">
      <c r="A490" s="1977" t="str">
        <f>IF(X!EP20=0," ",X!EP20)</f>
        <v xml:space="preserve"> </v>
      </c>
      <c r="K490" s="1993"/>
      <c r="L490" s="703"/>
      <c r="M490" s="1940"/>
      <c r="N490" s="424"/>
      <c r="O490" s="705"/>
      <c r="Q490" s="705"/>
      <c r="R490" s="705"/>
      <c r="S490" s="705"/>
      <c r="T490" s="705"/>
      <c r="U490" s="705"/>
      <c r="V490" s="705"/>
      <c r="W490" s="705"/>
      <c r="X490" s="705"/>
      <c r="Y490" s="705"/>
      <c r="Z490" s="705"/>
      <c r="AA490" s="705"/>
      <c r="AB490" s="705"/>
      <c r="AC490" s="705"/>
      <c r="AD490" s="705"/>
      <c r="AE490" s="705"/>
      <c r="AF490" s="4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</row>
    <row r="491" spans="1:46" ht="23.25" customHeight="1">
      <c r="A491" s="1977" t="str">
        <f>IF(X!EP21=0," ",X!EP21)</f>
        <v xml:space="preserve"> </v>
      </c>
      <c r="K491" s="1993"/>
      <c r="L491" s="703"/>
      <c r="M491" s="1940"/>
      <c r="N491" s="424"/>
      <c r="O491" s="705"/>
      <c r="Q491" s="705"/>
      <c r="R491" s="705"/>
      <c r="S491" s="705"/>
      <c r="T491" s="705"/>
      <c r="U491" s="705"/>
      <c r="V491" s="705"/>
      <c r="W491" s="705"/>
      <c r="X491" s="705"/>
      <c r="Y491" s="705"/>
      <c r="Z491" s="705"/>
      <c r="AA491" s="705"/>
      <c r="AB491" s="705"/>
      <c r="AC491" s="705"/>
      <c r="AD491" s="705"/>
      <c r="AE491" s="70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</row>
    <row r="492" spans="1:46" ht="23.25" customHeight="1">
      <c r="A492" s="1993"/>
      <c r="K492" s="1993"/>
      <c r="L492" s="703"/>
      <c r="M492" s="1940"/>
      <c r="N492" s="424"/>
      <c r="O492" s="705"/>
      <c r="Q492" s="705"/>
      <c r="R492" s="705"/>
      <c r="S492" s="705"/>
      <c r="T492" s="705"/>
      <c r="U492" s="705"/>
      <c r="V492" s="705"/>
      <c r="W492" s="705"/>
      <c r="X492" s="705"/>
      <c r="Y492" s="705"/>
      <c r="Z492" s="705"/>
      <c r="AA492" s="705"/>
      <c r="AB492" s="705"/>
      <c r="AC492" s="705"/>
      <c r="AD492" s="705"/>
      <c r="AE492" s="705"/>
      <c r="AF492" s="4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</row>
    <row r="493" spans="1:46" ht="23.25" customHeight="1">
      <c r="A493" s="1993"/>
      <c r="K493" s="1993"/>
      <c r="L493" s="703"/>
      <c r="M493" s="1940"/>
      <c r="N493" s="424"/>
      <c r="O493" s="705"/>
      <c r="Q493" s="705"/>
      <c r="R493" s="705"/>
      <c r="S493" s="705"/>
      <c r="T493" s="705"/>
      <c r="U493" s="705"/>
      <c r="V493" s="705"/>
      <c r="W493" s="705"/>
      <c r="X493" s="705"/>
      <c r="Y493" s="705"/>
      <c r="Z493" s="705"/>
      <c r="AA493" s="705"/>
      <c r="AB493" s="705"/>
      <c r="AC493" s="705"/>
      <c r="AD493" s="705"/>
      <c r="AE493" s="705"/>
      <c r="AF493" s="4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</row>
    <row r="494" spans="1:46" ht="23.25" customHeight="1">
      <c r="A494" s="1986" t="str">
        <f>"- "&amp;M494&amp;" -"</f>
        <v>- 53 -</v>
      </c>
      <c r="B494" s="1979"/>
      <c r="C494" s="1979"/>
      <c r="D494" s="1979"/>
      <c r="E494" s="1979"/>
      <c r="F494" s="1979"/>
      <c r="G494" s="1979"/>
      <c r="H494" s="1979"/>
      <c r="I494" s="1979"/>
      <c r="J494" s="1979"/>
      <c r="K494" s="1986"/>
      <c r="L494" s="703">
        <v>1</v>
      </c>
      <c r="M494" s="1939">
        <f>IF(L494&gt;0,SUM(L$234:L494),0)</f>
        <v>53</v>
      </c>
      <c r="N494" s="424"/>
      <c r="O494" s="705"/>
      <c r="Q494" s="705"/>
      <c r="R494" s="705"/>
      <c r="S494" s="705"/>
      <c r="T494" s="705"/>
      <c r="U494" s="705"/>
      <c r="V494" s="705"/>
      <c r="W494" s="705"/>
      <c r="X494" s="705"/>
      <c r="Y494" s="705"/>
      <c r="Z494" s="705"/>
      <c r="AA494" s="705"/>
      <c r="AB494" s="705"/>
      <c r="AC494" s="705"/>
      <c r="AD494" s="705"/>
      <c r="AE494" s="705"/>
      <c r="AF494" s="4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</row>
    <row r="495" spans="1:46" ht="23.25" customHeight="1">
      <c r="A495" s="1993"/>
      <c r="K495" s="1993"/>
      <c r="L495" s="703"/>
      <c r="M495" s="1940"/>
      <c r="N495" s="424"/>
      <c r="O495" s="705"/>
      <c r="Q495" s="705"/>
      <c r="R495" s="705"/>
      <c r="S495" s="705"/>
      <c r="T495" s="705"/>
      <c r="U495" s="705"/>
      <c r="V495" s="705"/>
      <c r="W495" s="705"/>
      <c r="X495" s="705"/>
      <c r="Y495" s="705"/>
      <c r="Z495" s="705"/>
      <c r="AA495" s="705"/>
      <c r="AB495" s="705"/>
      <c r="AC495" s="705"/>
      <c r="AD495" s="705"/>
      <c r="AE495" s="70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</row>
    <row r="496" spans="1:46" ht="23.25" customHeight="1">
      <c r="A496" s="1993"/>
      <c r="K496" s="1993"/>
      <c r="L496" s="703"/>
      <c r="M496" s="1940"/>
      <c r="N496" s="424"/>
      <c r="O496" s="705"/>
      <c r="Q496" s="705"/>
      <c r="R496" s="705"/>
      <c r="S496" s="705"/>
      <c r="T496" s="705"/>
      <c r="U496" s="705"/>
      <c r="V496" s="705"/>
      <c r="W496" s="705"/>
      <c r="X496" s="705"/>
      <c r="Y496" s="705"/>
      <c r="Z496" s="705"/>
      <c r="AA496" s="705"/>
      <c r="AB496" s="705"/>
      <c r="AC496" s="705"/>
      <c r="AD496" s="705"/>
      <c r="AE496" s="70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</row>
    <row r="497" spans="1:46" ht="23.25" customHeight="1">
      <c r="A497" s="1993"/>
      <c r="B497" s="1977" t="s">
        <v>1757</v>
      </c>
      <c r="K497" s="1993"/>
      <c r="L497" s="703"/>
      <c r="M497" s="1940"/>
      <c r="N497" s="424"/>
      <c r="O497" s="705"/>
      <c r="Q497" s="705"/>
      <c r="R497" s="705"/>
      <c r="S497" s="705"/>
      <c r="T497" s="705"/>
      <c r="U497" s="705"/>
      <c r="V497" s="705"/>
      <c r="W497" s="705"/>
      <c r="X497" s="705"/>
      <c r="Y497" s="705"/>
      <c r="Z497" s="705"/>
      <c r="AA497" s="705"/>
      <c r="AB497" s="705"/>
      <c r="AC497" s="705"/>
      <c r="AD497" s="705"/>
      <c r="AE497" s="705"/>
      <c r="AF497" s="4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</row>
    <row r="498" spans="1:46" ht="23.25" customHeight="1">
      <c r="A498" s="1993" t="s">
        <v>1138</v>
      </c>
      <c r="K498" s="1993"/>
      <c r="L498" s="703"/>
      <c r="M498" s="1940"/>
      <c r="N498" s="424"/>
      <c r="O498" s="705"/>
      <c r="Q498" s="705"/>
      <c r="R498" s="705"/>
      <c r="S498" s="705"/>
      <c r="T498" s="705"/>
      <c r="U498" s="705"/>
      <c r="V498" s="705"/>
      <c r="W498" s="705"/>
      <c r="X498" s="705"/>
      <c r="Y498" s="705"/>
      <c r="Z498" s="705"/>
      <c r="AA498" s="705"/>
      <c r="AB498" s="705"/>
      <c r="AC498" s="705"/>
      <c r="AD498" s="705"/>
      <c r="AE498" s="70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</row>
    <row r="499" spans="1:46" ht="23.25" customHeight="1">
      <c r="A499" s="1993" t="s">
        <v>140</v>
      </c>
      <c r="C499" s="1977" t="s">
        <v>677</v>
      </c>
      <c r="H499" s="1977" t="str">
        <f>K510</f>
        <v>ดี</v>
      </c>
      <c r="J499" s="1977" t="s">
        <v>305</v>
      </c>
      <c r="K499" s="1993"/>
      <c r="L499" s="703"/>
      <c r="M499" s="1940"/>
      <c r="N499" s="724"/>
      <c r="O499" s="56"/>
      <c r="Q499" s="705"/>
      <c r="R499" s="705"/>
      <c r="S499" s="705"/>
      <c r="T499" s="705"/>
      <c r="U499" s="705"/>
      <c r="V499" s="705"/>
      <c r="W499" s="705"/>
      <c r="X499" s="705"/>
      <c r="Y499" s="705"/>
      <c r="Z499" s="705"/>
      <c r="AA499" s="705"/>
      <c r="AB499" s="705"/>
      <c r="AC499" s="705"/>
      <c r="AD499" s="705"/>
      <c r="AE499" s="705"/>
      <c r="AF499" s="4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</row>
    <row r="500" spans="1:46" ht="23.25" customHeight="1">
      <c r="A500" s="1991"/>
      <c r="B500" s="1991"/>
      <c r="C500" s="1980" t="s">
        <v>2123</v>
      </c>
      <c r="D500" s="1220" t="s">
        <v>1547</v>
      </c>
      <c r="E500" s="1220"/>
      <c r="F500" s="1220"/>
      <c r="G500" s="1220"/>
      <c r="H500" s="1222"/>
      <c r="I500" s="2055" t="s">
        <v>1891</v>
      </c>
      <c r="J500" s="2055" t="s">
        <v>897</v>
      </c>
      <c r="K500" s="2056"/>
      <c r="L500" s="703"/>
      <c r="M500" s="1940"/>
      <c r="N500" s="724"/>
      <c r="O500" s="56"/>
      <c r="Q500" s="705"/>
      <c r="R500" s="705"/>
      <c r="S500" s="705"/>
      <c r="T500" s="705"/>
      <c r="U500" s="705"/>
      <c r="V500" s="705"/>
      <c r="W500" s="705"/>
      <c r="X500" s="705"/>
      <c r="Y500" s="705"/>
      <c r="Z500" s="705"/>
      <c r="AA500" s="705"/>
      <c r="AB500" s="705"/>
      <c r="AC500" s="705"/>
      <c r="AD500" s="705"/>
      <c r="AE500" s="705"/>
      <c r="AF500" s="4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</row>
    <row r="501" spans="1:46" ht="23.25" customHeight="1">
      <c r="A501" s="1986"/>
      <c r="B501" s="1986" t="s">
        <v>1514</v>
      </c>
      <c r="C501" s="1985" t="s">
        <v>2123</v>
      </c>
      <c r="D501" s="1370" t="s">
        <v>1548</v>
      </c>
      <c r="E501" s="1370"/>
      <c r="F501" s="1370"/>
      <c r="G501" s="1370"/>
      <c r="H501" s="1990"/>
      <c r="I501" s="2057" t="s">
        <v>898</v>
      </c>
      <c r="J501" s="2057" t="s">
        <v>891</v>
      </c>
      <c r="K501" s="1984" t="s">
        <v>891</v>
      </c>
      <c r="L501" s="703"/>
      <c r="M501" s="1940"/>
      <c r="N501" s="46"/>
      <c r="O501" s="705"/>
      <c r="Q501" s="705"/>
      <c r="R501" s="705"/>
      <c r="S501" s="705"/>
      <c r="T501" s="705"/>
      <c r="U501" s="705"/>
      <c r="V501" s="705"/>
      <c r="W501" s="705"/>
      <c r="X501" s="705"/>
      <c r="Y501" s="705"/>
      <c r="Z501" s="705"/>
      <c r="AA501" s="705"/>
      <c r="AB501" s="705"/>
      <c r="AC501" s="705"/>
      <c r="AD501" s="705"/>
      <c r="AE501" s="705"/>
      <c r="AF501" s="4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5"/>
    </row>
    <row r="502" spans="1:46" ht="23.25" customHeight="1">
      <c r="A502" s="1370"/>
      <c r="B502" s="1370"/>
      <c r="C502" s="1990" t="s">
        <v>2123</v>
      </c>
      <c r="D502" s="2058">
        <v>1</v>
      </c>
      <c r="E502" s="2059">
        <v>2</v>
      </c>
      <c r="F502" s="2059">
        <v>3</v>
      </c>
      <c r="G502" s="2059">
        <v>4</v>
      </c>
      <c r="H502" s="2060">
        <v>5</v>
      </c>
      <c r="I502" s="2061"/>
      <c r="J502" s="2062"/>
      <c r="K502" s="1989"/>
      <c r="L502" s="703"/>
      <c r="M502" s="1940"/>
      <c r="N502" s="30"/>
      <c r="O502" s="705"/>
      <c r="Q502" s="705"/>
      <c r="R502" s="705"/>
      <c r="S502" s="705"/>
      <c r="T502" s="705"/>
      <c r="U502" s="705"/>
      <c r="V502" s="705"/>
      <c r="W502" s="705"/>
      <c r="X502" s="705"/>
      <c r="Y502" s="705"/>
      <c r="Z502" s="705"/>
      <c r="AA502" s="705"/>
      <c r="AB502" s="705"/>
      <c r="AC502" s="705"/>
      <c r="AD502" s="705"/>
      <c r="AE502" s="70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</row>
    <row r="503" spans="1:46" ht="23.25" customHeight="1">
      <c r="A503" s="1991" t="s">
        <v>145</v>
      </c>
      <c r="B503" s="1991"/>
      <c r="C503" s="1980"/>
      <c r="D503" s="2187"/>
      <c r="E503" s="2185"/>
      <c r="F503" s="2185"/>
      <c r="G503" s="2185"/>
      <c r="H503" s="2186"/>
      <c r="I503" s="1981"/>
      <c r="J503" s="2000"/>
      <c r="K503" s="1981"/>
      <c r="L503" s="703"/>
      <c r="M503" s="1940"/>
      <c r="N503" s="30"/>
      <c r="O503" s="705"/>
      <c r="Q503" s="705"/>
      <c r="R503" s="705"/>
      <c r="S503" s="705"/>
      <c r="T503" s="705"/>
      <c r="U503" s="705"/>
      <c r="V503" s="705"/>
      <c r="W503" s="705"/>
      <c r="X503" s="29"/>
      <c r="Y503" s="705"/>
      <c r="Z503" s="705"/>
      <c r="AA503" s="705"/>
      <c r="AB503" s="705"/>
      <c r="AC503" s="705"/>
      <c r="AD503" s="705"/>
      <c r="AE503" s="70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</row>
    <row r="504" spans="1:46" ht="23.25" customHeight="1">
      <c r="A504" s="1993"/>
      <c r="B504" s="1993" t="s">
        <v>146</v>
      </c>
      <c r="C504" s="1992" t="s">
        <v>2123</v>
      </c>
      <c r="D504" s="2183" t="str">
        <f>IF($J504=D$471,"P","  ")</f>
        <v xml:space="preserve">  </v>
      </c>
      <c r="E504" s="2181" t="str">
        <f>IF($J504=E$471,"P"," ")</f>
        <v xml:space="preserve"> </v>
      </c>
      <c r="F504" s="2181" t="str">
        <f>IF($J504=F$471,"P"," ")</f>
        <v>P</v>
      </c>
      <c r="G504" s="2181" t="str">
        <f>IF($J504=G$471,"P"," ")</f>
        <v xml:space="preserve"> </v>
      </c>
      <c r="H504" s="2182" t="str">
        <f>IF($J504=H$471,"P"," ")</f>
        <v xml:space="preserve"> </v>
      </c>
      <c r="I504" s="2018">
        <f>LOOKUP(T504,X!$EW$4:$HT$4,X!$EW$26:$HT$26)</f>
        <v>1.2</v>
      </c>
      <c r="J504" s="2017">
        <f>LOOKUP(U504,X!$EW$4:$HT$4,X!$EW$26:$HT$26)</f>
        <v>3</v>
      </c>
      <c r="K504" s="2045" t="str">
        <f>LOOKUP(V504,X!$EW$4:$HT$4,X!$EW$26:$HT$26)</f>
        <v>ดี</v>
      </c>
      <c r="L504" s="703"/>
      <c r="M504" s="1940"/>
      <c r="N504" s="1952">
        <v>1</v>
      </c>
      <c r="O504" s="55">
        <f t="shared" ref="O504:V504" si="35">$N504*100+O$471</f>
        <v>101</v>
      </c>
      <c r="P504" s="55">
        <f t="shared" si="35"/>
        <v>102</v>
      </c>
      <c r="Q504" s="55">
        <f t="shared" si="35"/>
        <v>103</v>
      </c>
      <c r="R504" s="55">
        <f t="shared" si="35"/>
        <v>104</v>
      </c>
      <c r="S504" s="55">
        <f t="shared" si="35"/>
        <v>105</v>
      </c>
      <c r="T504" s="1957">
        <f t="shared" si="35"/>
        <v>109</v>
      </c>
      <c r="U504" s="1957">
        <f t="shared" si="35"/>
        <v>110</v>
      </c>
      <c r="V504" s="1957">
        <f t="shared" si="35"/>
        <v>111</v>
      </c>
      <c r="W504" s="56"/>
      <c r="X504" s="705"/>
      <c r="Y504" s="705"/>
      <c r="Z504" s="705"/>
      <c r="AA504" s="705"/>
      <c r="AB504" s="705"/>
      <c r="AC504" s="705"/>
      <c r="AD504" s="705"/>
      <c r="AE504" s="70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</row>
    <row r="505" spans="1:46" ht="23.25" customHeight="1">
      <c r="A505" s="1993" t="s">
        <v>249</v>
      </c>
      <c r="B505" s="1993"/>
      <c r="C505" s="1992"/>
      <c r="D505" s="2188"/>
      <c r="E505" s="2185"/>
      <c r="F505" s="2185"/>
      <c r="G505" s="2185"/>
      <c r="H505" s="2186"/>
      <c r="I505" s="1994"/>
      <c r="J505" s="1994"/>
      <c r="K505" s="1994"/>
      <c r="L505" s="703"/>
      <c r="M505" s="1940"/>
      <c r="N505" s="30"/>
      <c r="Q505" s="705"/>
      <c r="R505" s="705"/>
      <c r="S505" s="705"/>
      <c r="T505" s="705"/>
      <c r="U505" s="705"/>
      <c r="V505" s="705"/>
      <c r="W505" s="705"/>
      <c r="X505" s="29"/>
      <c r="Y505" s="705"/>
      <c r="Z505" s="705"/>
      <c r="AA505" s="705"/>
      <c r="AB505" s="705"/>
      <c r="AC505" s="705"/>
      <c r="AD505" s="705"/>
      <c r="AE505" s="705"/>
      <c r="AF505" s="45"/>
      <c r="AG505" s="45"/>
      <c r="AH505" s="45"/>
      <c r="AI505" s="45"/>
      <c r="AJ505" s="45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</row>
    <row r="506" spans="1:46" ht="23.25" customHeight="1">
      <c r="A506" s="1993"/>
      <c r="B506" s="1993" t="s">
        <v>250</v>
      </c>
      <c r="C506" s="1992"/>
      <c r="D506" s="2188"/>
      <c r="E506" s="2185"/>
      <c r="F506" s="2185"/>
      <c r="G506" s="2185"/>
      <c r="H506" s="2186"/>
      <c r="I506" s="1994"/>
      <c r="J506" s="1994"/>
      <c r="K506" s="1994"/>
      <c r="L506" s="703"/>
      <c r="M506" s="1940"/>
      <c r="N506" s="424"/>
      <c r="O506" s="705"/>
      <c r="Q506" s="705"/>
      <c r="R506" s="705"/>
      <c r="S506" s="705"/>
      <c r="T506" s="705"/>
      <c r="U506" s="705"/>
      <c r="V506" s="705"/>
      <c r="W506" s="705"/>
      <c r="X506" s="705"/>
      <c r="Y506" s="705"/>
      <c r="Z506" s="705"/>
      <c r="AA506" s="705"/>
      <c r="AB506" s="705"/>
      <c r="AC506" s="705"/>
      <c r="AD506" s="705"/>
      <c r="AE506" s="705"/>
      <c r="AF506" s="45"/>
      <c r="AG506" s="45"/>
      <c r="AH506" s="45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</row>
    <row r="507" spans="1:46" ht="23.25" customHeight="1">
      <c r="A507" s="1993"/>
      <c r="B507" s="1993" t="s">
        <v>251</v>
      </c>
      <c r="C507" s="1992" t="s">
        <v>2123</v>
      </c>
      <c r="D507" s="2183" t="str">
        <f>IF($J507=D$471,"P","  ")</f>
        <v xml:space="preserve">  </v>
      </c>
      <c r="E507" s="2181" t="str">
        <f>IF($J507=E$471,"P"," ")</f>
        <v xml:space="preserve"> </v>
      </c>
      <c r="F507" s="2181" t="str">
        <f>IF($J507=F$471,"P"," ")</f>
        <v xml:space="preserve"> </v>
      </c>
      <c r="G507" s="2181" t="str">
        <f>IF($J507=G$471,"P"," ")</f>
        <v>P</v>
      </c>
      <c r="H507" s="2182" t="str">
        <f>IF($J507=H$471,"P"," ")</f>
        <v xml:space="preserve"> </v>
      </c>
      <c r="I507" s="2018">
        <f>LOOKUP(T507,X!$EW$4:$HT$4,X!$EW$26:$HT$26)</f>
        <v>0.8</v>
      </c>
      <c r="J507" s="2017">
        <f>LOOKUP(U507,X!$EW$4:$HT$4,X!$EW$26:$HT$26)</f>
        <v>4</v>
      </c>
      <c r="K507" s="2045" t="str">
        <f>LOOKUP(V507,X!$EW$4:$HT$4,X!$EW$26:$HT$26)</f>
        <v>ดีมาก</v>
      </c>
      <c r="L507" s="703"/>
      <c r="M507" s="1940"/>
      <c r="N507" s="1952">
        <v>2</v>
      </c>
      <c r="O507" s="55">
        <f t="shared" ref="O507:V507" si="36">$N507*100+O$471</f>
        <v>201</v>
      </c>
      <c r="P507" s="55">
        <f t="shared" si="36"/>
        <v>202</v>
      </c>
      <c r="Q507" s="55">
        <f t="shared" si="36"/>
        <v>203</v>
      </c>
      <c r="R507" s="55">
        <f t="shared" si="36"/>
        <v>204</v>
      </c>
      <c r="S507" s="55">
        <f t="shared" si="36"/>
        <v>205</v>
      </c>
      <c r="T507" s="1957">
        <f t="shared" si="36"/>
        <v>209</v>
      </c>
      <c r="U507" s="1957">
        <f t="shared" si="36"/>
        <v>210</v>
      </c>
      <c r="V507" s="1957">
        <f t="shared" si="36"/>
        <v>211</v>
      </c>
      <c r="W507" s="56"/>
      <c r="X507" s="705"/>
      <c r="Y507" s="705"/>
      <c r="Z507" s="705"/>
      <c r="AA507" s="705"/>
      <c r="AB507" s="705"/>
      <c r="AC507" s="705"/>
      <c r="AD507" s="705"/>
      <c r="AE507" s="705"/>
      <c r="AF507" s="45"/>
      <c r="AG507" s="45"/>
      <c r="AH507" s="45"/>
      <c r="AI507" s="45"/>
      <c r="AJ507" s="45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</row>
    <row r="508" spans="1:46" ht="23.25" customHeight="1">
      <c r="A508" s="1993" t="s">
        <v>1180</v>
      </c>
      <c r="B508" s="1993"/>
      <c r="C508" s="1992"/>
      <c r="D508" s="2188"/>
      <c r="E508" s="2185"/>
      <c r="F508" s="2185"/>
      <c r="G508" s="2185"/>
      <c r="H508" s="2186"/>
      <c r="I508" s="1994"/>
      <c r="J508" s="1994"/>
      <c r="K508" s="1994"/>
      <c r="L508" s="703"/>
      <c r="M508" s="1940"/>
      <c r="N508" s="424"/>
      <c r="O508" s="705"/>
      <c r="Q508" s="705"/>
      <c r="R508" s="705"/>
      <c r="S508" s="705"/>
      <c r="T508" s="705"/>
      <c r="U508" s="705"/>
      <c r="V508" s="705"/>
      <c r="W508" s="705"/>
      <c r="X508" s="29"/>
      <c r="Y508" s="705"/>
      <c r="Z508" s="705"/>
      <c r="AA508" s="705"/>
      <c r="AB508" s="705"/>
      <c r="AC508" s="705"/>
      <c r="AD508" s="705"/>
      <c r="AE508" s="705"/>
      <c r="AF508" s="45"/>
      <c r="AG508" s="45"/>
      <c r="AH508" s="45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</row>
    <row r="509" spans="1:46" ht="23.25" customHeight="1">
      <c r="A509" s="1995"/>
      <c r="B509" s="1995" t="s">
        <v>1181</v>
      </c>
      <c r="C509" s="1987" t="s">
        <v>2123</v>
      </c>
      <c r="D509" s="2183" t="str">
        <f>IF($J509=D$471,"P","  ")</f>
        <v xml:space="preserve">  </v>
      </c>
      <c r="E509" s="2181" t="str">
        <f>IF($J509=E$471,"P"," ")</f>
        <v xml:space="preserve"> </v>
      </c>
      <c r="F509" s="2181" t="str">
        <f>IF($J509=F$471,"P"," ")</f>
        <v>P</v>
      </c>
      <c r="G509" s="2181" t="str">
        <f>IF($J509=G$471,"P"," ")</f>
        <v xml:space="preserve"> </v>
      </c>
      <c r="H509" s="2182" t="str">
        <f>IF($J509=H$471,"P"," ")</f>
        <v xml:space="preserve"> </v>
      </c>
      <c r="I509" s="2018">
        <f>LOOKUP(T509,X!$EW$4:$HT$4,X!$EW$26:$HT$26)</f>
        <v>1.2</v>
      </c>
      <c r="J509" s="2017">
        <f>LOOKUP(U509,X!$EW$4:$HT$4,X!$EW$26:$HT$26)</f>
        <v>3</v>
      </c>
      <c r="K509" s="2045" t="str">
        <f>LOOKUP(V509,X!$EW$4:$HT$4,X!$EW$26:$HT$26)</f>
        <v>ดี</v>
      </c>
      <c r="L509" s="703"/>
      <c r="M509" s="1940"/>
      <c r="N509" s="1952">
        <v>3</v>
      </c>
      <c r="O509" s="55">
        <f t="shared" ref="O509:V509" si="37">$N509*100+O$471</f>
        <v>301</v>
      </c>
      <c r="P509" s="55">
        <f t="shared" si="37"/>
        <v>302</v>
      </c>
      <c r="Q509" s="55">
        <f t="shared" si="37"/>
        <v>303</v>
      </c>
      <c r="R509" s="55">
        <f t="shared" si="37"/>
        <v>304</v>
      </c>
      <c r="S509" s="55">
        <f t="shared" si="37"/>
        <v>305</v>
      </c>
      <c r="T509" s="1957">
        <f t="shared" si="37"/>
        <v>309</v>
      </c>
      <c r="U509" s="1957">
        <f t="shared" si="37"/>
        <v>310</v>
      </c>
      <c r="V509" s="1957">
        <f t="shared" si="37"/>
        <v>311</v>
      </c>
      <c r="W509" s="56"/>
      <c r="X509" s="705"/>
      <c r="Y509" s="705"/>
      <c r="Z509" s="705"/>
      <c r="AA509" s="705"/>
      <c r="AB509" s="705"/>
      <c r="AC509" s="705"/>
      <c r="AD509" s="705"/>
      <c r="AE509" s="70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</row>
    <row r="510" spans="1:46" ht="23.25" customHeight="1">
      <c r="A510" s="2026"/>
      <c r="B510" s="2026"/>
      <c r="C510" s="2026" t="s">
        <v>1182</v>
      </c>
      <c r="D510" s="2026"/>
      <c r="E510" s="2026"/>
      <c r="F510" s="2026"/>
      <c r="G510" s="2026"/>
      <c r="H510" s="2026"/>
      <c r="I510" s="2026"/>
      <c r="J510" s="2027">
        <f>LOOKUP(Q510,X!$EW$6:$HT$6,X!$EW$53:$HT$53)</f>
        <v>3.2</v>
      </c>
      <c r="K510" s="2027" t="str">
        <f>LOOKUP(S510,X!$EW$6:$HT$6,X!$EW$53:$HT$53)</f>
        <v>ดี</v>
      </c>
      <c r="L510" s="703"/>
      <c r="M510" s="1940"/>
      <c r="N510" s="1952">
        <v>11</v>
      </c>
      <c r="O510" s="55">
        <f>$N510*100+O$243</f>
        <v>1101</v>
      </c>
      <c r="P510" s="55">
        <f>$N510*100+P$243</f>
        <v>1102</v>
      </c>
      <c r="Q510" s="1954">
        <f>$N510*100+Q$243</f>
        <v>1103</v>
      </c>
      <c r="R510" s="55">
        <f>$N510*100+R$243</f>
        <v>1104</v>
      </c>
      <c r="S510" s="1954">
        <f>$N510*100+S$243</f>
        <v>1105</v>
      </c>
      <c r="W510" s="705"/>
      <c r="X510" s="705"/>
      <c r="Y510" s="705"/>
      <c r="Z510" s="705"/>
      <c r="AA510" s="705"/>
      <c r="AB510" s="705"/>
      <c r="AC510" s="705"/>
      <c r="AD510" s="705"/>
      <c r="AE510" s="705"/>
      <c r="AF510" s="4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</row>
    <row r="511" spans="1:46" ht="23.25" customHeight="1">
      <c r="A511" s="1993"/>
      <c r="K511" s="1993"/>
      <c r="L511" s="703"/>
      <c r="M511" s="1940"/>
      <c r="N511" s="424"/>
      <c r="O511" s="705"/>
      <c r="Q511" s="705"/>
      <c r="R511" s="705"/>
      <c r="S511" s="705"/>
      <c r="T511" s="705"/>
      <c r="U511" s="705"/>
      <c r="V511" s="705"/>
      <c r="W511" s="705"/>
      <c r="X511" s="705"/>
      <c r="Y511" s="705"/>
      <c r="Z511" s="705"/>
      <c r="AA511" s="705"/>
      <c r="AB511" s="705"/>
      <c r="AC511" s="705"/>
      <c r="AD511" s="705"/>
      <c r="AE511" s="705"/>
      <c r="AF511" s="4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5"/>
      <c r="AQ511" s="45"/>
      <c r="AR511" s="45"/>
      <c r="AS511" s="45"/>
      <c r="AT511" s="45"/>
    </row>
    <row r="512" spans="1:46" ht="23.25" customHeight="1">
      <c r="A512" s="1993"/>
      <c r="B512" s="1977" t="s">
        <v>907</v>
      </c>
      <c r="K512" s="1993"/>
      <c r="L512" s="703"/>
      <c r="M512" s="1940"/>
      <c r="N512" s="424"/>
      <c r="O512" s="705"/>
      <c r="Q512" s="705"/>
      <c r="R512" s="705"/>
      <c r="S512" s="705"/>
      <c r="T512" s="705"/>
      <c r="U512" s="705"/>
      <c r="V512" s="705"/>
      <c r="W512" s="705"/>
      <c r="X512" s="705"/>
      <c r="Y512" s="705"/>
      <c r="Z512" s="705"/>
      <c r="AA512" s="705"/>
      <c r="AB512" s="705"/>
      <c r="AC512" s="705"/>
      <c r="AD512" s="705"/>
      <c r="AE512" s="705"/>
      <c r="AF512" s="4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5"/>
      <c r="AQ512" s="45"/>
      <c r="AR512" s="45"/>
      <c r="AS512" s="45"/>
      <c r="AT512" s="45"/>
    </row>
    <row r="513" spans="1:46" ht="23.25" customHeight="1">
      <c r="A513" s="1977" t="str">
        <f>IF(X!EP23=0," ",X!EP23)</f>
        <v>จัดทำคู่มมือให้คณะกรรมการสถานศึกษาให้เข้าใจแนงปฏิบัติการทำงานพัฒนาการศึกษา</v>
      </c>
      <c r="K513" s="1993"/>
      <c r="L513" s="703"/>
      <c r="M513" s="1940"/>
      <c r="N513" s="424"/>
      <c r="O513" s="705"/>
      <c r="Q513" s="705"/>
      <c r="R513" s="705"/>
      <c r="S513" s="705"/>
      <c r="T513" s="705"/>
      <c r="U513" s="705"/>
      <c r="V513" s="705"/>
      <c r="W513" s="705"/>
      <c r="X513" s="705"/>
      <c r="Y513" s="705"/>
      <c r="Z513" s="705"/>
      <c r="AA513" s="705"/>
      <c r="AB513" s="705"/>
      <c r="AC513" s="705"/>
      <c r="AD513" s="705"/>
      <c r="AE513" s="705"/>
      <c r="AF513" s="4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</row>
    <row r="514" spans="1:46" ht="23.25" customHeight="1">
      <c r="A514" s="1977" t="str">
        <f>IF(X!EP24=0," ",X!EP24)</f>
        <v>จัดประชุมผู้ปกครองเพื่อสร้างความร่วมมือในการพัฒนาการศึกษา</v>
      </c>
      <c r="K514" s="1993"/>
      <c r="L514" s="703"/>
      <c r="M514" s="1940"/>
      <c r="N514" s="424"/>
      <c r="O514" s="705"/>
      <c r="Q514" s="705"/>
      <c r="R514" s="705"/>
      <c r="S514" s="705"/>
      <c r="T514" s="705"/>
      <c r="U514" s="705"/>
      <c r="V514" s="705"/>
      <c r="W514" s="705"/>
      <c r="X514" s="705"/>
      <c r="Y514" s="705"/>
      <c r="Z514" s="705"/>
      <c r="AA514" s="705"/>
      <c r="AB514" s="705"/>
      <c r="AC514" s="705"/>
      <c r="AD514" s="705"/>
      <c r="AE514" s="705"/>
      <c r="AF514" s="45"/>
      <c r="AG514" s="45"/>
      <c r="AH514" s="45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</row>
    <row r="515" spans="1:46" ht="23.25" customHeight="1">
      <c r="A515" s="1977" t="str">
        <f>IF(X!EP25=0," ",X!EP25)</f>
        <v>แจ้งผลการดำเนินงานทุกปีการศึกษาให้ผู้ปกครองทราบ</v>
      </c>
      <c r="K515" s="1993"/>
      <c r="L515" s="703"/>
      <c r="M515" s="1940"/>
      <c r="N515" s="424"/>
      <c r="O515" s="705"/>
      <c r="Q515" s="705"/>
      <c r="R515" s="705"/>
      <c r="S515" s="705"/>
      <c r="T515" s="705"/>
      <c r="U515" s="705"/>
      <c r="V515" s="705"/>
      <c r="W515" s="705"/>
      <c r="X515" s="705"/>
      <c r="Y515" s="705"/>
      <c r="Z515" s="705"/>
      <c r="AA515" s="705"/>
      <c r="AB515" s="705"/>
      <c r="AC515" s="705"/>
      <c r="AD515" s="705"/>
      <c r="AE515" s="705"/>
      <c r="AF515" s="45"/>
      <c r="AG515" s="45"/>
      <c r="AH515" s="45"/>
      <c r="AI515" s="45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</row>
    <row r="516" spans="1:46" ht="23.25" customHeight="1">
      <c r="A516" s="1977" t="str">
        <f>IF(X!EP26=0," ",X!EP26)</f>
        <v xml:space="preserve"> </v>
      </c>
      <c r="K516" s="1993"/>
      <c r="L516" s="703"/>
      <c r="M516" s="1940"/>
      <c r="N516" s="424"/>
      <c r="O516" s="705"/>
      <c r="Q516" s="705"/>
      <c r="R516" s="705"/>
      <c r="S516" s="705"/>
      <c r="T516" s="705"/>
      <c r="U516" s="705"/>
      <c r="V516" s="705"/>
      <c r="W516" s="705"/>
      <c r="X516" s="705"/>
      <c r="Y516" s="705"/>
      <c r="Z516" s="705"/>
      <c r="AA516" s="705"/>
      <c r="AB516" s="705"/>
      <c r="AC516" s="705"/>
      <c r="AD516" s="705"/>
      <c r="AE516" s="705"/>
      <c r="AF516" s="45"/>
      <c r="AG516" s="45"/>
      <c r="AH516" s="45"/>
      <c r="AI516" s="45"/>
      <c r="AJ516" s="45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</row>
    <row r="517" spans="1:46" ht="23.25" customHeight="1">
      <c r="A517" s="1977" t="str">
        <f>IF(X!EP27=0," ",X!EP27)</f>
        <v xml:space="preserve"> </v>
      </c>
      <c r="K517" s="1993"/>
      <c r="L517" s="703"/>
      <c r="M517" s="1940"/>
      <c r="N517" s="424"/>
      <c r="O517" s="705"/>
      <c r="Q517" s="705"/>
      <c r="R517" s="705"/>
      <c r="S517" s="705"/>
      <c r="T517" s="705"/>
      <c r="U517" s="705"/>
      <c r="V517" s="705"/>
      <c r="W517" s="705"/>
      <c r="X517" s="705"/>
      <c r="Y517" s="705"/>
      <c r="Z517" s="705"/>
      <c r="AA517" s="705"/>
      <c r="AB517" s="705"/>
      <c r="AC517" s="705"/>
      <c r="AD517" s="705"/>
      <c r="AE517" s="705"/>
      <c r="AF517" s="45"/>
      <c r="AG517" s="45"/>
      <c r="AH517" s="45"/>
      <c r="AI517" s="45"/>
      <c r="AJ517" s="45"/>
      <c r="AK517" s="45"/>
      <c r="AL517" s="45"/>
      <c r="AM517" s="45"/>
      <c r="AN517" s="45"/>
      <c r="AO517" s="45"/>
      <c r="AP517" s="45"/>
      <c r="AQ517" s="45"/>
      <c r="AR517" s="45"/>
      <c r="AS517" s="45"/>
      <c r="AT517" s="45"/>
    </row>
    <row r="518" spans="1:46" ht="23.25" customHeight="1">
      <c r="K518" s="1993"/>
      <c r="L518" s="703"/>
      <c r="M518" s="1940"/>
      <c r="N518" s="424"/>
      <c r="O518" s="705"/>
      <c r="Q518" s="705"/>
      <c r="R518" s="705"/>
      <c r="S518" s="705"/>
      <c r="T518" s="705"/>
      <c r="U518" s="705"/>
      <c r="V518" s="705"/>
      <c r="W518" s="705"/>
      <c r="X518" s="705"/>
      <c r="Y518" s="705"/>
      <c r="Z518" s="705"/>
      <c r="AA518" s="705"/>
      <c r="AB518" s="705"/>
      <c r="AC518" s="705"/>
      <c r="AD518" s="705"/>
      <c r="AE518" s="705"/>
      <c r="AF518" s="45"/>
      <c r="AG518" s="45"/>
      <c r="AH518" s="45"/>
      <c r="AI518" s="45"/>
      <c r="AJ518" s="45"/>
      <c r="AK518" s="45"/>
      <c r="AL518" s="45"/>
      <c r="AM518" s="45"/>
      <c r="AN518" s="45"/>
      <c r="AO518" s="45"/>
      <c r="AP518" s="45"/>
      <c r="AQ518" s="45"/>
      <c r="AR518" s="45"/>
      <c r="AS518" s="45"/>
      <c r="AT518" s="45"/>
    </row>
    <row r="519" spans="1:46" ht="23.25" customHeight="1">
      <c r="A519" s="1986" t="str">
        <f>"- "&amp;M519&amp;" -"</f>
        <v>- 54 -</v>
      </c>
      <c r="B519" s="1979"/>
      <c r="C519" s="1979"/>
      <c r="D519" s="1979"/>
      <c r="E519" s="1979"/>
      <c r="F519" s="1979"/>
      <c r="G519" s="1979"/>
      <c r="H519" s="1979"/>
      <c r="I519" s="1979"/>
      <c r="J519" s="1979"/>
      <c r="K519" s="1986"/>
      <c r="L519" s="703">
        <v>1</v>
      </c>
      <c r="M519" s="1939">
        <f>IF(L519&gt;0,SUM(L$234:L519),0)</f>
        <v>54</v>
      </c>
      <c r="N519" s="424"/>
      <c r="O519" s="705"/>
      <c r="Q519" s="705"/>
      <c r="R519" s="705"/>
      <c r="S519" s="705"/>
      <c r="T519" s="705"/>
      <c r="U519" s="705"/>
      <c r="V519" s="705"/>
      <c r="W519" s="705"/>
      <c r="X519" s="705"/>
      <c r="Y519" s="705"/>
      <c r="Z519" s="705"/>
      <c r="AA519" s="705"/>
      <c r="AB519" s="705"/>
      <c r="AC519" s="705"/>
      <c r="AD519" s="705"/>
      <c r="AE519" s="70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</row>
    <row r="520" spans="1:46" ht="23.25" customHeight="1">
      <c r="A520" s="1993"/>
      <c r="K520" s="1993"/>
      <c r="L520" s="703"/>
      <c r="M520" s="1940"/>
      <c r="N520" s="424"/>
      <c r="O520" s="705"/>
      <c r="Q520" s="705"/>
      <c r="R520" s="705"/>
      <c r="S520" s="705"/>
      <c r="T520" s="705"/>
      <c r="U520" s="705"/>
      <c r="V520" s="705"/>
      <c r="W520" s="705"/>
      <c r="X520" s="705"/>
      <c r="Y520" s="705"/>
      <c r="Z520" s="705"/>
      <c r="AA520" s="705"/>
      <c r="AB520" s="705"/>
      <c r="AC520" s="705"/>
      <c r="AD520" s="705"/>
      <c r="AE520" s="705"/>
      <c r="AF520" s="45"/>
      <c r="AG520" s="45"/>
      <c r="AH520" s="45"/>
      <c r="AI520" s="45"/>
      <c r="AJ520" s="45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</row>
    <row r="521" spans="1:46" ht="23.25" customHeight="1">
      <c r="A521" s="1993"/>
      <c r="K521" s="1993"/>
      <c r="L521" s="703"/>
      <c r="M521" s="1940"/>
      <c r="N521" s="424"/>
      <c r="O521" s="705"/>
      <c r="Q521" s="705"/>
      <c r="R521" s="705"/>
      <c r="S521" s="705"/>
      <c r="T521" s="705"/>
      <c r="U521" s="705"/>
      <c r="V521" s="705"/>
      <c r="W521" s="705"/>
      <c r="X521" s="705"/>
      <c r="Y521" s="705"/>
      <c r="Z521" s="705"/>
      <c r="AA521" s="705"/>
      <c r="AB521" s="705"/>
      <c r="AC521" s="705"/>
      <c r="AD521" s="705"/>
      <c r="AE521" s="70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</row>
    <row r="522" spans="1:46" ht="23.25" customHeight="1">
      <c r="A522" s="1993"/>
      <c r="B522" s="1977" t="s">
        <v>1759</v>
      </c>
      <c r="K522" s="1993"/>
      <c r="L522" s="703"/>
      <c r="M522" s="1940"/>
      <c r="N522" s="424"/>
      <c r="O522" s="705"/>
      <c r="Q522" s="705"/>
      <c r="R522" s="705"/>
      <c r="S522" s="705"/>
      <c r="T522" s="705"/>
      <c r="U522" s="705"/>
      <c r="V522" s="705"/>
      <c r="W522" s="705"/>
      <c r="X522" s="705"/>
      <c r="Y522" s="705"/>
      <c r="Z522" s="705"/>
      <c r="AA522" s="705"/>
      <c r="AB522" s="705"/>
      <c r="AC522" s="705"/>
      <c r="AD522" s="705"/>
      <c r="AE522" s="705"/>
      <c r="AF522" s="45"/>
      <c r="AG522" s="45"/>
      <c r="AH522" s="45"/>
      <c r="AI522" s="45"/>
      <c r="AJ522" s="45"/>
      <c r="AK522" s="45"/>
      <c r="AL522" s="45"/>
      <c r="AM522" s="45"/>
      <c r="AN522" s="45"/>
      <c r="AO522" s="45"/>
      <c r="AP522" s="45"/>
      <c r="AQ522" s="45"/>
      <c r="AR522" s="45"/>
      <c r="AS522" s="45"/>
      <c r="AT522" s="45"/>
    </row>
    <row r="523" spans="1:46" ht="23.25" customHeight="1">
      <c r="A523" s="1993" t="s">
        <v>1758</v>
      </c>
      <c r="K523" s="1993"/>
      <c r="L523" s="703"/>
      <c r="M523" s="1940"/>
      <c r="N523" s="424"/>
      <c r="O523" s="705"/>
      <c r="Q523" s="705"/>
      <c r="R523" s="705"/>
      <c r="S523" s="705"/>
      <c r="T523" s="705"/>
      <c r="U523" s="705"/>
      <c r="V523" s="705"/>
      <c r="W523" s="705"/>
      <c r="X523" s="705"/>
      <c r="Y523" s="705"/>
      <c r="Z523" s="705"/>
      <c r="AA523" s="705"/>
      <c r="AB523" s="705"/>
      <c r="AC523" s="705"/>
      <c r="AD523" s="705"/>
      <c r="AE523" s="705"/>
      <c r="AF523" s="45"/>
      <c r="AG523" s="45"/>
      <c r="AH523" s="45"/>
      <c r="AI523" s="45"/>
      <c r="AJ523" s="45"/>
      <c r="AK523" s="45"/>
      <c r="AL523" s="45"/>
      <c r="AM523" s="45"/>
      <c r="AN523" s="45"/>
      <c r="AO523" s="45"/>
      <c r="AP523" s="45"/>
      <c r="AQ523" s="45"/>
      <c r="AR523" s="45"/>
      <c r="AS523" s="45"/>
      <c r="AT523" s="45"/>
    </row>
    <row r="524" spans="1:46" ht="23.25" customHeight="1">
      <c r="A524" s="1993" t="s">
        <v>762</v>
      </c>
      <c r="C524" s="1977" t="s">
        <v>677</v>
      </c>
      <c r="H524" s="1977" t="str">
        <f>K542</f>
        <v>ดี</v>
      </c>
      <c r="J524" s="1977" t="s">
        <v>305</v>
      </c>
      <c r="K524" s="1993"/>
      <c r="L524" s="703"/>
      <c r="M524" s="1940"/>
      <c r="N524" s="46"/>
      <c r="O524" s="705"/>
      <c r="Q524" s="705"/>
      <c r="R524" s="705"/>
      <c r="S524" s="705"/>
      <c r="T524" s="705"/>
      <c r="U524" s="705"/>
      <c r="V524" s="705"/>
      <c r="W524" s="705"/>
      <c r="X524" s="705"/>
      <c r="Y524" s="705"/>
      <c r="Z524" s="705"/>
      <c r="AA524" s="705"/>
      <c r="AB524" s="705"/>
      <c r="AC524" s="705"/>
      <c r="AD524" s="705"/>
      <c r="AE524" s="705"/>
      <c r="AF524" s="45"/>
      <c r="AG524" s="45"/>
      <c r="AH524" s="45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</row>
    <row r="525" spans="1:46" ht="23.25" customHeight="1">
      <c r="A525" s="1991"/>
      <c r="B525" s="1991"/>
      <c r="C525" s="1980" t="s">
        <v>2123</v>
      </c>
      <c r="D525" s="1220" t="s">
        <v>1547</v>
      </c>
      <c r="E525" s="1220"/>
      <c r="F525" s="1220"/>
      <c r="G525" s="1220"/>
      <c r="H525" s="1222"/>
      <c r="I525" s="2055" t="s">
        <v>1891</v>
      </c>
      <c r="J525" s="2055" t="s">
        <v>897</v>
      </c>
      <c r="K525" s="2056"/>
      <c r="L525" s="703"/>
      <c r="M525" s="1940"/>
      <c r="N525" s="30"/>
      <c r="O525" s="705"/>
      <c r="Q525" s="705"/>
      <c r="R525" s="705"/>
      <c r="S525" s="705"/>
      <c r="T525" s="705"/>
      <c r="U525" s="705"/>
      <c r="V525" s="705"/>
      <c r="W525" s="705"/>
      <c r="X525" s="705"/>
      <c r="Y525" s="705"/>
      <c r="Z525" s="705"/>
      <c r="AA525" s="705"/>
      <c r="AB525" s="705"/>
      <c r="AC525" s="705"/>
      <c r="AD525" s="705"/>
      <c r="AE525" s="705"/>
      <c r="AF525" s="45"/>
      <c r="AG525" s="45"/>
      <c r="AH525" s="45"/>
      <c r="AI525" s="45"/>
      <c r="AJ525" s="45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</row>
    <row r="526" spans="1:46" ht="23.25" customHeight="1">
      <c r="A526" s="1986"/>
      <c r="B526" s="1986" t="s">
        <v>1514</v>
      </c>
      <c r="C526" s="1985" t="s">
        <v>2123</v>
      </c>
      <c r="D526" s="1370" t="s">
        <v>1548</v>
      </c>
      <c r="E526" s="1370"/>
      <c r="F526" s="1370"/>
      <c r="G526" s="1370"/>
      <c r="H526" s="1990"/>
      <c r="I526" s="2057" t="s">
        <v>898</v>
      </c>
      <c r="J526" s="2057" t="s">
        <v>891</v>
      </c>
      <c r="K526" s="1984" t="s">
        <v>891</v>
      </c>
      <c r="L526" s="703"/>
      <c r="M526" s="1940"/>
      <c r="N526" s="30"/>
      <c r="O526" s="705"/>
      <c r="Q526" s="705"/>
      <c r="R526" s="705"/>
      <c r="S526" s="705"/>
      <c r="T526" s="705"/>
      <c r="U526" s="705"/>
      <c r="V526" s="705"/>
      <c r="W526" s="705"/>
      <c r="X526" s="705"/>
      <c r="Y526" s="705"/>
      <c r="Z526" s="705"/>
      <c r="AA526" s="705"/>
      <c r="AB526" s="705"/>
      <c r="AC526" s="705"/>
      <c r="AD526" s="705"/>
      <c r="AE526" s="70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</row>
    <row r="527" spans="1:46" ht="23.25" customHeight="1">
      <c r="A527" s="1370"/>
      <c r="B527" s="1370"/>
      <c r="C527" s="1990" t="s">
        <v>2123</v>
      </c>
      <c r="D527" s="2058">
        <v>1</v>
      </c>
      <c r="E527" s="2059">
        <v>2</v>
      </c>
      <c r="F527" s="2059">
        <v>3</v>
      </c>
      <c r="G527" s="2059">
        <v>4</v>
      </c>
      <c r="H527" s="2060">
        <v>5</v>
      </c>
      <c r="I527" s="2061"/>
      <c r="J527" s="2062"/>
      <c r="K527" s="1989"/>
      <c r="L527" s="703"/>
      <c r="M527" s="1940"/>
      <c r="N527" s="30"/>
      <c r="O527" s="705"/>
      <c r="Q527" s="705"/>
      <c r="R527" s="705"/>
      <c r="S527" s="723"/>
      <c r="T527" s="723"/>
      <c r="U527" s="723"/>
      <c r="V527" s="723"/>
      <c r="W527" s="705"/>
      <c r="X527" s="705"/>
      <c r="Y527" s="705"/>
      <c r="Z527" s="705"/>
      <c r="AA527" s="705"/>
      <c r="AB527" s="705"/>
      <c r="AC527" s="705"/>
      <c r="AD527" s="705"/>
      <c r="AE527" s="70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</row>
    <row r="528" spans="1:46" ht="23.25" customHeight="1">
      <c r="A528" s="1991" t="s">
        <v>1382</v>
      </c>
      <c r="B528" s="1991"/>
      <c r="C528" s="1980"/>
      <c r="D528" s="2187"/>
      <c r="E528" s="2185"/>
      <c r="F528" s="2185"/>
      <c r="G528" s="2185"/>
      <c r="H528" s="2186"/>
      <c r="I528" s="2000"/>
      <c r="J528" s="2000"/>
      <c r="K528" s="1981"/>
      <c r="L528" s="703"/>
      <c r="M528" s="1940"/>
      <c r="N528" s="30"/>
      <c r="Q528" s="705"/>
      <c r="R528" s="705"/>
      <c r="S528" s="705"/>
      <c r="T528" s="705"/>
      <c r="U528" s="705"/>
      <c r="V528" s="705"/>
      <c r="W528" s="705"/>
      <c r="X528" s="29"/>
      <c r="Y528" s="705"/>
      <c r="Z528" s="705"/>
      <c r="AA528" s="705"/>
      <c r="AB528" s="705"/>
      <c r="AC528" s="705"/>
      <c r="AD528" s="705"/>
      <c r="AE528" s="70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</row>
    <row r="529" spans="1:46" ht="23.25" customHeight="1">
      <c r="A529" s="1993"/>
      <c r="B529" s="1993" t="s">
        <v>1383</v>
      </c>
      <c r="C529" s="1992"/>
      <c r="D529" s="2183" t="str">
        <f>IF($J529=D$471,"P","  ")</f>
        <v xml:space="preserve">  </v>
      </c>
      <c r="E529" s="2181" t="str">
        <f>IF($J529=E$471,"P"," ")</f>
        <v>P</v>
      </c>
      <c r="F529" s="2181" t="str">
        <f>IF($J529=F$471,"P"," ")</f>
        <v xml:space="preserve"> </v>
      </c>
      <c r="G529" s="2181" t="str">
        <f>IF($J529=G$471,"P"," ")</f>
        <v xml:space="preserve"> </v>
      </c>
      <c r="H529" s="2182" t="str">
        <f>IF($J529=H$471,"P"," ")</f>
        <v xml:space="preserve"> </v>
      </c>
      <c r="I529" s="2018">
        <f>LOOKUP(T529,X!$EW$4:$HT$4,X!$EW$27:$HT$27)</f>
        <v>0.8</v>
      </c>
      <c r="J529" s="2017">
        <f>LOOKUP(U529,X!$EW$4:$HT$4,X!$EW$27:$HT$27)</f>
        <v>2</v>
      </c>
      <c r="K529" s="2045" t="str">
        <f>LOOKUP(V529,X!$EW$4:$HT$4,X!$EW$27:$HT$27)</f>
        <v>พอใช้</v>
      </c>
      <c r="L529" s="703"/>
      <c r="M529" s="1940"/>
      <c r="N529" s="1952">
        <v>1</v>
      </c>
      <c r="O529" s="55">
        <f t="shared" ref="O529:V529" si="38">$N529*100+O$471</f>
        <v>101</v>
      </c>
      <c r="P529" s="55">
        <f t="shared" si="38"/>
        <v>102</v>
      </c>
      <c r="Q529" s="55">
        <f t="shared" si="38"/>
        <v>103</v>
      </c>
      <c r="R529" s="55">
        <f t="shared" si="38"/>
        <v>104</v>
      </c>
      <c r="S529" s="55">
        <f t="shared" si="38"/>
        <v>105</v>
      </c>
      <c r="T529" s="1957">
        <f t="shared" si="38"/>
        <v>109</v>
      </c>
      <c r="U529" s="1957">
        <f t="shared" si="38"/>
        <v>110</v>
      </c>
      <c r="V529" s="1957">
        <f t="shared" si="38"/>
        <v>111</v>
      </c>
      <c r="W529" s="56"/>
      <c r="X529" s="705"/>
      <c r="Y529" s="705"/>
      <c r="Z529" s="705"/>
      <c r="AA529" s="705"/>
      <c r="AB529" s="705"/>
      <c r="AC529" s="705"/>
      <c r="AD529" s="705"/>
      <c r="AE529" s="705"/>
      <c r="AF529" s="45"/>
      <c r="AG529" s="45"/>
      <c r="AH529" s="45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</row>
    <row r="530" spans="1:46" ht="23.25" customHeight="1">
      <c r="A530" s="1993" t="s">
        <v>142</v>
      </c>
      <c r="B530" s="1993"/>
      <c r="C530" s="1992"/>
      <c r="D530" s="2188"/>
      <c r="E530" s="2185"/>
      <c r="F530" s="2185"/>
      <c r="G530" s="2185"/>
      <c r="H530" s="2186"/>
      <c r="I530" s="2003"/>
      <c r="J530" s="2003"/>
      <c r="K530" s="1994"/>
      <c r="L530" s="703"/>
      <c r="M530" s="1940"/>
      <c r="N530" s="424"/>
      <c r="O530" s="705"/>
      <c r="Q530" s="705"/>
      <c r="R530" s="705"/>
      <c r="S530" s="723"/>
      <c r="T530" s="723"/>
      <c r="U530" s="723"/>
      <c r="V530" s="723"/>
      <c r="W530" s="705"/>
      <c r="X530" s="29"/>
      <c r="Y530" s="705"/>
      <c r="Z530" s="705"/>
      <c r="AA530" s="705"/>
      <c r="AB530" s="705"/>
      <c r="AC530" s="705"/>
      <c r="AD530" s="705"/>
      <c r="AE530" s="705"/>
      <c r="AF530" s="45"/>
      <c r="AG530" s="45"/>
      <c r="AH530" s="45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</row>
    <row r="531" spans="1:46" ht="23.25" customHeight="1">
      <c r="A531" s="1993"/>
      <c r="B531" s="1993" t="s">
        <v>143</v>
      </c>
      <c r="C531" s="1992"/>
      <c r="D531" s="2188"/>
      <c r="E531" s="2185"/>
      <c r="F531" s="2185"/>
      <c r="G531" s="2185"/>
      <c r="H531" s="2186"/>
      <c r="I531" s="2003"/>
      <c r="J531" s="2003"/>
      <c r="K531" s="1994"/>
      <c r="L531" s="703"/>
      <c r="M531" s="1940"/>
      <c r="N531" s="424"/>
      <c r="O531" s="705"/>
      <c r="Q531" s="705"/>
      <c r="R531" s="705"/>
      <c r="S531" s="705"/>
      <c r="T531" s="705"/>
      <c r="U531" s="705"/>
      <c r="V531" s="705"/>
      <c r="W531" s="705"/>
      <c r="X531" s="705"/>
      <c r="Y531" s="705"/>
      <c r="Z531" s="705"/>
      <c r="AA531" s="705"/>
      <c r="AB531" s="705"/>
      <c r="AC531" s="705"/>
      <c r="AD531" s="705"/>
      <c r="AE531" s="705"/>
      <c r="AF531" s="45"/>
      <c r="AG531" s="45"/>
      <c r="AH531" s="45"/>
      <c r="AI531" s="45"/>
      <c r="AJ531" s="45"/>
      <c r="AK531" s="45"/>
      <c r="AL531" s="45"/>
      <c r="AM531" s="45"/>
      <c r="AN531" s="45"/>
      <c r="AO531" s="45"/>
      <c r="AP531" s="45"/>
      <c r="AQ531" s="45"/>
      <c r="AR531" s="45"/>
      <c r="AS531" s="45"/>
      <c r="AT531" s="45"/>
    </row>
    <row r="532" spans="1:46" ht="23.25" customHeight="1">
      <c r="A532" s="1993"/>
      <c r="B532" s="1993" t="s">
        <v>144</v>
      </c>
      <c r="C532" s="1992"/>
      <c r="D532" s="2183" t="str">
        <f>IF($J532=D$471,"P","  ")</f>
        <v xml:space="preserve">  </v>
      </c>
      <c r="E532" s="2181" t="str">
        <f>IF($J532=E$471,"P"," ")</f>
        <v xml:space="preserve"> </v>
      </c>
      <c r="F532" s="2181" t="str">
        <f>IF($J532=F$471,"P"," ")</f>
        <v>P</v>
      </c>
      <c r="G532" s="2181" t="str">
        <f>IF($J532=G$471,"P"," ")</f>
        <v xml:space="preserve"> </v>
      </c>
      <c r="H532" s="2182" t="str">
        <f>IF($J532=H$471,"P"," ")</f>
        <v xml:space="preserve"> </v>
      </c>
      <c r="I532" s="2018">
        <f>LOOKUP(T532,X!$EW$4:$HT$4,X!$EW$27:$HT$27)</f>
        <v>1.2</v>
      </c>
      <c r="J532" s="2017">
        <f>LOOKUP(U532,X!$EW$4:$HT$4,X!$EW$27:$HT$27)</f>
        <v>3</v>
      </c>
      <c r="K532" s="2045" t="str">
        <f>LOOKUP(V532,X!$EW$4:$HT$4,X!$EW$27:$HT$27)</f>
        <v>ดี</v>
      </c>
      <c r="L532" s="703"/>
      <c r="M532" s="1940"/>
      <c r="N532" s="1952">
        <v>2</v>
      </c>
      <c r="O532" s="55">
        <f t="shared" ref="O532:V532" si="39">$N532*100+O$471</f>
        <v>201</v>
      </c>
      <c r="P532" s="55">
        <f t="shared" si="39"/>
        <v>202</v>
      </c>
      <c r="Q532" s="55">
        <f t="shared" si="39"/>
        <v>203</v>
      </c>
      <c r="R532" s="55">
        <f t="shared" si="39"/>
        <v>204</v>
      </c>
      <c r="S532" s="55">
        <f t="shared" si="39"/>
        <v>205</v>
      </c>
      <c r="T532" s="1957">
        <f t="shared" si="39"/>
        <v>209</v>
      </c>
      <c r="U532" s="1957">
        <f t="shared" si="39"/>
        <v>210</v>
      </c>
      <c r="V532" s="1957">
        <f t="shared" si="39"/>
        <v>211</v>
      </c>
      <c r="W532" s="705"/>
      <c r="X532" s="705"/>
      <c r="Y532" s="705"/>
      <c r="Z532" s="705"/>
      <c r="AA532" s="705"/>
      <c r="AB532" s="705"/>
      <c r="AC532" s="705"/>
      <c r="AD532" s="705"/>
      <c r="AE532" s="705"/>
      <c r="AF532" s="45"/>
      <c r="AG532" s="45"/>
      <c r="AH532" s="45"/>
      <c r="AI532" s="45"/>
      <c r="AJ532" s="45"/>
      <c r="AK532" s="45"/>
      <c r="AL532" s="45"/>
      <c r="AM532" s="45"/>
      <c r="AN532" s="45"/>
      <c r="AO532" s="45"/>
      <c r="AP532" s="45"/>
      <c r="AQ532" s="45"/>
      <c r="AR532" s="45"/>
      <c r="AS532" s="45"/>
      <c r="AT532" s="45"/>
    </row>
    <row r="533" spans="1:46" ht="23.25" customHeight="1">
      <c r="A533" s="1993" t="s">
        <v>1515</v>
      </c>
      <c r="B533" s="1993"/>
      <c r="C533" s="1992"/>
      <c r="D533" s="2188"/>
      <c r="E533" s="2185"/>
      <c r="F533" s="2185"/>
      <c r="G533" s="2185"/>
      <c r="H533" s="2186"/>
      <c r="I533" s="2003"/>
      <c r="J533" s="2003"/>
      <c r="K533" s="1994"/>
      <c r="L533" s="703"/>
      <c r="M533" s="1940"/>
      <c r="N533" s="424"/>
      <c r="O533" s="705"/>
      <c r="Q533" s="705"/>
      <c r="R533" s="705"/>
      <c r="S533" s="705"/>
      <c r="T533" s="705"/>
      <c r="U533" s="705"/>
      <c r="V533" s="705"/>
      <c r="W533" s="705"/>
      <c r="X533" s="29"/>
      <c r="Y533" s="705"/>
      <c r="Z533" s="705"/>
      <c r="AA533" s="705"/>
      <c r="AB533" s="705"/>
      <c r="AC533" s="705"/>
      <c r="AD533" s="705"/>
      <c r="AE533" s="70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</row>
    <row r="534" spans="1:46" ht="23.25" customHeight="1">
      <c r="A534" s="1993"/>
      <c r="B534" s="1993" t="s">
        <v>1517</v>
      </c>
      <c r="C534" s="1992"/>
      <c r="D534" s="2188"/>
      <c r="E534" s="2185"/>
      <c r="F534" s="2185"/>
      <c r="G534" s="2185"/>
      <c r="H534" s="2186"/>
      <c r="I534" s="2003"/>
      <c r="J534" s="2003"/>
      <c r="K534" s="1994"/>
      <c r="L534" s="703"/>
      <c r="M534" s="1940"/>
      <c r="N534" s="424"/>
      <c r="O534" s="705"/>
      <c r="Q534" s="705"/>
      <c r="R534" s="705"/>
      <c r="S534" s="705"/>
      <c r="T534" s="705"/>
      <c r="U534" s="705"/>
      <c r="V534" s="705"/>
      <c r="W534" s="705"/>
      <c r="X534" s="705"/>
      <c r="Y534" s="705"/>
      <c r="Z534" s="705"/>
      <c r="AA534" s="705"/>
      <c r="AB534" s="705"/>
      <c r="AC534" s="705"/>
      <c r="AD534" s="705"/>
      <c r="AE534" s="705"/>
      <c r="AF534" s="45"/>
      <c r="AG534" s="45"/>
      <c r="AH534" s="45"/>
      <c r="AI534" s="45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</row>
    <row r="535" spans="1:46" ht="23.25" customHeight="1">
      <c r="A535" s="1993"/>
      <c r="B535" s="1993" t="s">
        <v>1516</v>
      </c>
      <c r="C535" s="1992"/>
      <c r="D535" s="2183" t="str">
        <f>IF($J535=D$471,"P","  ")</f>
        <v xml:space="preserve">  </v>
      </c>
      <c r="E535" s="2181" t="str">
        <f>IF($J535=E$471,"P"," ")</f>
        <v xml:space="preserve"> </v>
      </c>
      <c r="F535" s="2181" t="str">
        <f>IF($J535=F$471,"P"," ")</f>
        <v xml:space="preserve"> </v>
      </c>
      <c r="G535" s="2181" t="str">
        <f>IF($J535=G$471,"P"," ")</f>
        <v>P</v>
      </c>
      <c r="H535" s="2182" t="str">
        <f>IF($J535=H$471,"P"," ")</f>
        <v xml:space="preserve"> </v>
      </c>
      <c r="I535" s="2018">
        <f>LOOKUP(T535,X!$EW$4:$HT$4,X!$EW$27:$HT$27)</f>
        <v>0.8</v>
      </c>
      <c r="J535" s="2017">
        <f>LOOKUP(U535,X!$EW$4:$HT$4,X!$EW$27:$HT$27)</f>
        <v>4</v>
      </c>
      <c r="K535" s="2045" t="str">
        <f>LOOKUP(V535,X!$EW$4:$HT$4,X!$EW$27:$HT$27)</f>
        <v>ดีมาก</v>
      </c>
      <c r="L535" s="703"/>
      <c r="M535" s="1940"/>
      <c r="N535" s="1952">
        <v>3</v>
      </c>
      <c r="O535" s="55">
        <f t="shared" ref="O535:V535" si="40">$N535*100+O$471</f>
        <v>301</v>
      </c>
      <c r="P535" s="55">
        <f t="shared" si="40"/>
        <v>302</v>
      </c>
      <c r="Q535" s="55">
        <f t="shared" si="40"/>
        <v>303</v>
      </c>
      <c r="R535" s="55">
        <f t="shared" si="40"/>
        <v>304</v>
      </c>
      <c r="S535" s="55">
        <f t="shared" si="40"/>
        <v>305</v>
      </c>
      <c r="T535" s="1957">
        <f t="shared" si="40"/>
        <v>309</v>
      </c>
      <c r="U535" s="1957">
        <f t="shared" si="40"/>
        <v>310</v>
      </c>
      <c r="V535" s="1957">
        <f t="shared" si="40"/>
        <v>311</v>
      </c>
      <c r="W535" s="705"/>
      <c r="X535" s="705"/>
      <c r="Y535" s="705"/>
      <c r="Z535" s="705"/>
      <c r="AA535" s="705"/>
      <c r="AB535" s="705"/>
      <c r="AC535" s="705"/>
      <c r="AD535" s="705"/>
      <c r="AE535" s="705"/>
      <c r="AF535" s="45"/>
      <c r="AG535" s="45"/>
      <c r="AH535" s="45"/>
      <c r="AI535" s="45"/>
      <c r="AJ535" s="45"/>
      <c r="AK535" s="45"/>
      <c r="AL535" s="45"/>
      <c r="AM535" s="45"/>
      <c r="AN535" s="45"/>
      <c r="AO535" s="45"/>
      <c r="AP535" s="45"/>
      <c r="AQ535" s="45"/>
      <c r="AR535" s="45"/>
      <c r="AS535" s="45"/>
      <c r="AT535" s="45"/>
    </row>
    <row r="536" spans="1:46" ht="23.25" customHeight="1">
      <c r="A536" s="1993" t="s">
        <v>1518</v>
      </c>
      <c r="B536" s="1993"/>
      <c r="C536" s="1992"/>
      <c r="D536" s="2188"/>
      <c r="E536" s="2185"/>
      <c r="F536" s="2185"/>
      <c r="G536" s="2185"/>
      <c r="H536" s="2186"/>
      <c r="I536" s="2003"/>
      <c r="J536" s="2003"/>
      <c r="K536" s="1994"/>
      <c r="L536" s="703"/>
      <c r="M536" s="1940"/>
      <c r="N536" s="424"/>
      <c r="O536" s="705"/>
      <c r="Q536" s="705"/>
      <c r="R536" s="705"/>
      <c r="S536" s="705"/>
      <c r="T536" s="705"/>
      <c r="U536" s="705"/>
      <c r="V536" s="705"/>
      <c r="W536" s="705"/>
      <c r="X536" s="29"/>
      <c r="Y536" s="705"/>
      <c r="Z536" s="705"/>
      <c r="AA536" s="705"/>
      <c r="AB536" s="705"/>
      <c r="AC536" s="705"/>
      <c r="AD536" s="705"/>
      <c r="AE536" s="705"/>
      <c r="AF536" s="45"/>
      <c r="AG536" s="45"/>
      <c r="AH536" s="45"/>
      <c r="AI536" s="45"/>
      <c r="AJ536" s="45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</row>
    <row r="537" spans="1:46" ht="23.25" customHeight="1">
      <c r="A537" s="1993"/>
      <c r="B537" s="1993" t="s">
        <v>767</v>
      </c>
      <c r="C537" s="1992"/>
      <c r="D537" s="2183" t="str">
        <f>IF($J537=D$471,"P","  ")</f>
        <v xml:space="preserve">  </v>
      </c>
      <c r="E537" s="2181" t="str">
        <f>IF($J537=E$471,"P"," ")</f>
        <v xml:space="preserve"> </v>
      </c>
      <c r="F537" s="2181" t="str">
        <f>IF($J537=F$471,"P"," ")</f>
        <v xml:space="preserve"> </v>
      </c>
      <c r="G537" s="2181" t="str">
        <f>IF($J537=G$471,"P"," ")</f>
        <v>P</v>
      </c>
      <c r="H537" s="2182" t="str">
        <f>IF($J537=H$471,"P"," ")</f>
        <v xml:space="preserve"> </v>
      </c>
      <c r="I537" s="2018">
        <f>LOOKUP(T537,X!$EW$4:$HT$4,X!$EW$27:$HT$27)</f>
        <v>0.8</v>
      </c>
      <c r="J537" s="2017">
        <f>LOOKUP(U537,X!$EW$4:$HT$4,X!$EW$27:$HT$27)</f>
        <v>4</v>
      </c>
      <c r="K537" s="2045" t="str">
        <f>LOOKUP(V537,X!$EW$4:$HT$4,X!$EW$27:$HT$27)</f>
        <v>ดีมาก</v>
      </c>
      <c r="L537" s="703"/>
      <c r="M537" s="1940"/>
      <c r="N537" s="1952">
        <v>4</v>
      </c>
      <c r="O537" s="55">
        <f t="shared" ref="O537:V537" si="41">$N537*100+O$471</f>
        <v>401</v>
      </c>
      <c r="P537" s="55">
        <f t="shared" si="41"/>
        <v>402</v>
      </c>
      <c r="Q537" s="55">
        <f t="shared" si="41"/>
        <v>403</v>
      </c>
      <c r="R537" s="55">
        <f t="shared" si="41"/>
        <v>404</v>
      </c>
      <c r="S537" s="55">
        <f t="shared" si="41"/>
        <v>405</v>
      </c>
      <c r="T537" s="1957">
        <f t="shared" si="41"/>
        <v>409</v>
      </c>
      <c r="U537" s="1957">
        <f t="shared" si="41"/>
        <v>410</v>
      </c>
      <c r="V537" s="1957">
        <f t="shared" si="41"/>
        <v>411</v>
      </c>
      <c r="W537" s="705"/>
      <c r="X537" s="705"/>
      <c r="Y537" s="705"/>
      <c r="Z537" s="705"/>
      <c r="AA537" s="705"/>
      <c r="AB537" s="705"/>
      <c r="AC537" s="705"/>
      <c r="AD537" s="705"/>
      <c r="AE537" s="705"/>
      <c r="AF537" s="45"/>
      <c r="AG537" s="45"/>
      <c r="AH537" s="45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</row>
    <row r="538" spans="1:46" ht="23.25" customHeight="1">
      <c r="A538" s="1993" t="s">
        <v>995</v>
      </c>
      <c r="B538" s="1993"/>
      <c r="C538" s="1992"/>
      <c r="D538" s="2188"/>
      <c r="E538" s="2185"/>
      <c r="F538" s="2185"/>
      <c r="G538" s="2185"/>
      <c r="H538" s="2186"/>
      <c r="I538" s="2003"/>
      <c r="J538" s="2003"/>
      <c r="K538" s="1994"/>
      <c r="L538" s="703"/>
      <c r="M538" s="1940"/>
      <c r="N538" s="424"/>
      <c r="O538" s="705"/>
      <c r="Q538" s="705"/>
      <c r="R538" s="705"/>
      <c r="S538" s="705"/>
      <c r="T538" s="705"/>
      <c r="U538" s="705"/>
      <c r="V538" s="705"/>
      <c r="W538" s="705"/>
      <c r="X538" s="29"/>
      <c r="Y538" s="705"/>
      <c r="Z538" s="705"/>
      <c r="AA538" s="705"/>
      <c r="AB538" s="705"/>
      <c r="AC538" s="705"/>
      <c r="AD538" s="705"/>
      <c r="AE538" s="705"/>
      <c r="AF538" s="45"/>
      <c r="AG538" s="45"/>
      <c r="AH538" s="45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</row>
    <row r="539" spans="1:46" ht="23.25" customHeight="1">
      <c r="A539" s="1993"/>
      <c r="B539" s="1993" t="s">
        <v>996</v>
      </c>
      <c r="C539" s="1992"/>
      <c r="D539" s="2183" t="str">
        <f>IF($J539=D$471,"P","  ")</f>
        <v xml:space="preserve">  </v>
      </c>
      <c r="E539" s="2181" t="str">
        <f>IF($J539=E$471,"P"," ")</f>
        <v xml:space="preserve"> </v>
      </c>
      <c r="F539" s="2181" t="str">
        <f>IF($J539=F$471,"P"," ")</f>
        <v>P</v>
      </c>
      <c r="G539" s="2181" t="str">
        <f>IF($J539=G$471,"P"," ")</f>
        <v xml:space="preserve"> </v>
      </c>
      <c r="H539" s="2182" t="str">
        <f>IF($J539=H$471,"P"," ")</f>
        <v xml:space="preserve"> </v>
      </c>
      <c r="I539" s="2018">
        <f>LOOKUP(T539,X!$EW$4:$HT$4,X!$EW$27:$HT$27)</f>
        <v>1.2</v>
      </c>
      <c r="J539" s="2017">
        <f>LOOKUP(U539,X!$EW$4:$HT$4,X!$EW$27:$HT$27)</f>
        <v>3</v>
      </c>
      <c r="K539" s="2045" t="str">
        <f>LOOKUP(V539,X!$EW$4:$HT$4,X!$EW$27:$HT$27)</f>
        <v>ดี</v>
      </c>
      <c r="L539" s="703"/>
      <c r="M539" s="1940"/>
      <c r="N539" s="1952">
        <v>5</v>
      </c>
      <c r="O539" s="55">
        <f t="shared" ref="O539:V539" si="42">$N539*100+O$471</f>
        <v>501</v>
      </c>
      <c r="P539" s="55">
        <f t="shared" si="42"/>
        <v>502</v>
      </c>
      <c r="Q539" s="55">
        <f t="shared" si="42"/>
        <v>503</v>
      </c>
      <c r="R539" s="55">
        <f t="shared" si="42"/>
        <v>504</v>
      </c>
      <c r="S539" s="55">
        <f t="shared" si="42"/>
        <v>505</v>
      </c>
      <c r="T539" s="1957">
        <f t="shared" si="42"/>
        <v>509</v>
      </c>
      <c r="U539" s="1957">
        <f t="shared" si="42"/>
        <v>510</v>
      </c>
      <c r="V539" s="1957">
        <f t="shared" si="42"/>
        <v>511</v>
      </c>
      <c r="W539" s="705"/>
      <c r="X539" s="705"/>
      <c r="Y539" s="705"/>
      <c r="Z539" s="705"/>
      <c r="AA539" s="705"/>
      <c r="AB539" s="705"/>
      <c r="AC539" s="705"/>
      <c r="AD539" s="705"/>
      <c r="AE539" s="70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</row>
    <row r="540" spans="1:46" ht="23.25" customHeight="1">
      <c r="A540" s="1993" t="s">
        <v>997</v>
      </c>
      <c r="B540" s="1993"/>
      <c r="C540" s="1992"/>
      <c r="D540" s="2188"/>
      <c r="E540" s="2185"/>
      <c r="F540" s="2185"/>
      <c r="G540" s="2185"/>
      <c r="H540" s="2186"/>
      <c r="I540" s="2003"/>
      <c r="J540" s="2003"/>
      <c r="K540" s="1994"/>
      <c r="L540" s="703"/>
      <c r="M540" s="1940"/>
      <c r="N540" s="424"/>
      <c r="O540" s="705"/>
      <c r="Q540" s="705"/>
      <c r="R540" s="705"/>
      <c r="S540" s="705"/>
      <c r="T540" s="705"/>
      <c r="U540" s="705"/>
      <c r="V540" s="705"/>
      <c r="W540" s="705"/>
      <c r="X540" s="29"/>
      <c r="Y540" s="705"/>
      <c r="Z540" s="705"/>
      <c r="AA540" s="705"/>
      <c r="AB540" s="705"/>
      <c r="AC540" s="705"/>
      <c r="AD540" s="705"/>
      <c r="AE540" s="705"/>
      <c r="AF540" s="45"/>
      <c r="AG540" s="45"/>
      <c r="AH540" s="45"/>
      <c r="AI540" s="45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</row>
    <row r="541" spans="1:46" ht="23.25" customHeight="1">
      <c r="A541" s="1995"/>
      <c r="B541" s="1995" t="s">
        <v>141</v>
      </c>
      <c r="C541" s="1987"/>
      <c r="D541" s="2183" t="str">
        <f>IF($J541=D$471,"P","  ")</f>
        <v xml:space="preserve">  </v>
      </c>
      <c r="E541" s="2181" t="str">
        <f>IF($J541=E$471,"P"," ")</f>
        <v xml:space="preserve"> </v>
      </c>
      <c r="F541" s="2181" t="str">
        <f>IF($J541=F$471,"P"," ")</f>
        <v>P</v>
      </c>
      <c r="G541" s="2181" t="str">
        <f>IF($J541=G$471,"P"," ")</f>
        <v xml:space="preserve"> </v>
      </c>
      <c r="H541" s="2182" t="str">
        <f>IF($J541=H$471,"P"," ")</f>
        <v xml:space="preserve"> </v>
      </c>
      <c r="I541" s="2018">
        <f>LOOKUP(T541,X!$EW$4:$HT$4,X!$EW$27:$HT$27)</f>
        <v>1.2</v>
      </c>
      <c r="J541" s="2017">
        <f>LOOKUP(U541,X!$EW$4:$HT$4,X!$EW$27:$HT$27)</f>
        <v>3</v>
      </c>
      <c r="K541" s="2045" t="str">
        <f>LOOKUP(V541,X!$EW$4:$HT$4,X!$EW$27:$HT$27)</f>
        <v>ดี</v>
      </c>
      <c r="L541" s="703"/>
      <c r="M541" s="1940"/>
      <c r="N541" s="1952">
        <v>6</v>
      </c>
      <c r="O541" s="55">
        <f t="shared" ref="O541:V541" si="43">$N541*100+O$471</f>
        <v>601</v>
      </c>
      <c r="P541" s="55">
        <f t="shared" si="43"/>
        <v>602</v>
      </c>
      <c r="Q541" s="55">
        <f t="shared" si="43"/>
        <v>603</v>
      </c>
      <c r="R541" s="55">
        <f t="shared" si="43"/>
        <v>604</v>
      </c>
      <c r="S541" s="55">
        <f t="shared" si="43"/>
        <v>605</v>
      </c>
      <c r="T541" s="1957">
        <f t="shared" si="43"/>
        <v>609</v>
      </c>
      <c r="U541" s="1957">
        <f t="shared" si="43"/>
        <v>610</v>
      </c>
      <c r="V541" s="1957">
        <f t="shared" si="43"/>
        <v>611</v>
      </c>
      <c r="W541" s="705"/>
      <c r="X541" s="705"/>
      <c r="Y541" s="705"/>
      <c r="Z541" s="705"/>
      <c r="AA541" s="705"/>
      <c r="AB541" s="705"/>
      <c r="AC541" s="705"/>
      <c r="AD541" s="705"/>
      <c r="AE541" s="705"/>
      <c r="AF541" s="45"/>
      <c r="AG541" s="45"/>
      <c r="AH541" s="45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45"/>
    </row>
    <row r="542" spans="1:46" ht="23.25" customHeight="1">
      <c r="A542" s="2026"/>
      <c r="B542" s="2026"/>
      <c r="C542" s="2026" t="s">
        <v>634</v>
      </c>
      <c r="D542" s="2026"/>
      <c r="E542" s="2026"/>
      <c r="F542" s="2026"/>
      <c r="G542" s="2026"/>
      <c r="H542" s="2026"/>
      <c r="I542" s="2026"/>
      <c r="J542" s="2027">
        <f>LOOKUP(Q542,X!$EW$6:$HT$6,X!$EW$54:$HT$54)</f>
        <v>6</v>
      </c>
      <c r="K542" s="2027" t="str">
        <f>LOOKUP(S542,X!$EW$6:$HT$6,X!$EW$54:$HT$54)</f>
        <v>ดี</v>
      </c>
      <c r="L542" s="703"/>
      <c r="M542" s="1940"/>
      <c r="N542" s="1952">
        <v>11</v>
      </c>
      <c r="O542" s="55">
        <f>$N542*100+O$243</f>
        <v>1101</v>
      </c>
      <c r="P542" s="55">
        <f>$N542*100+P$243</f>
        <v>1102</v>
      </c>
      <c r="Q542" s="1954">
        <f>$N542*100+Q$243</f>
        <v>1103</v>
      </c>
      <c r="R542" s="55">
        <f>$N542*100+R$243</f>
        <v>1104</v>
      </c>
      <c r="S542" s="1954">
        <f>$N542*100+S$243</f>
        <v>1105</v>
      </c>
      <c r="W542" s="705"/>
      <c r="X542" s="705"/>
      <c r="Y542" s="705"/>
      <c r="Z542" s="705"/>
      <c r="AA542" s="705"/>
      <c r="AB542" s="705"/>
      <c r="AC542" s="705"/>
      <c r="AD542" s="705"/>
      <c r="AE542" s="705"/>
      <c r="AF542" s="45"/>
      <c r="AG542" s="45"/>
      <c r="AH542" s="45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</row>
    <row r="543" spans="1:46" ht="23.25" customHeight="1">
      <c r="A543" s="1993"/>
      <c r="B543" s="1977" t="s">
        <v>907</v>
      </c>
      <c r="K543" s="1993"/>
      <c r="L543" s="703"/>
      <c r="M543" s="1940"/>
      <c r="N543" s="424"/>
      <c r="O543" s="705"/>
      <c r="Q543" s="705"/>
      <c r="R543" s="705"/>
      <c r="S543" s="705"/>
      <c r="T543" s="705"/>
      <c r="U543" s="705"/>
      <c r="V543" s="705"/>
      <c r="W543" s="705"/>
      <c r="X543" s="705"/>
      <c r="Y543" s="705"/>
      <c r="Z543" s="705"/>
      <c r="AA543" s="705"/>
      <c r="AB543" s="705"/>
      <c r="AC543" s="705"/>
      <c r="AD543" s="705"/>
      <c r="AE543" s="705"/>
      <c r="AF543" s="45"/>
      <c r="AG543" s="45"/>
      <c r="AH543" s="45"/>
      <c r="AI543" s="45"/>
      <c r="AJ543" s="45"/>
      <c r="AK543" s="45"/>
      <c r="AL543" s="45"/>
      <c r="AM543" s="45"/>
      <c r="AN543" s="45"/>
      <c r="AO543" s="45"/>
      <c r="AP543" s="45"/>
      <c r="AQ543" s="45"/>
      <c r="AR543" s="45"/>
      <c r="AS543" s="45"/>
      <c r="AT543" s="45"/>
    </row>
    <row r="544" spans="1:46" ht="23.25" customHeight="1">
      <c r="A544" s="1977" t="str">
        <f>IF(X!EP29=0," ",X!EP29)</f>
        <v>ประเมินการใช้หลักสูตรทุกปีการศึกษา</v>
      </c>
      <c r="K544" s="1993"/>
      <c r="L544" s="703"/>
      <c r="M544" s="1940"/>
      <c r="N544" s="424"/>
      <c r="O544" s="705"/>
      <c r="Q544" s="705"/>
      <c r="R544" s="705"/>
      <c r="S544" s="705"/>
      <c r="T544" s="705"/>
      <c r="U544" s="705"/>
      <c r="V544" s="705"/>
      <c r="W544" s="705"/>
      <c r="X544" s="705"/>
      <c r="Y544" s="705"/>
      <c r="Z544" s="705"/>
      <c r="AA544" s="705"/>
      <c r="AB544" s="705"/>
      <c r="AC544" s="705"/>
      <c r="AD544" s="705"/>
      <c r="AE544" s="705"/>
      <c r="AF544" s="45"/>
      <c r="AG544" s="45"/>
      <c r="AH544" s="45"/>
      <c r="AI544" s="45"/>
      <c r="AJ544" s="45"/>
      <c r="AK544" s="45"/>
      <c r="AL544" s="45"/>
      <c r="AM544" s="45"/>
      <c r="AN544" s="45"/>
      <c r="AO544" s="45"/>
      <c r="AP544" s="45"/>
      <c r="AQ544" s="45"/>
      <c r="AR544" s="45"/>
      <c r="AS544" s="45"/>
      <c r="AT544" s="45"/>
    </row>
    <row r="545" spans="1:46" ht="23.25" customHeight="1">
      <c r="A545" s="1977" t="str">
        <f>IF(X!EP30=0," ",X!EP30)</f>
        <v>เน้นกิจกรรมการเรียนรู้สู่การปฏิบัติจริงสอดคล้องกับบริบทของชีวิตจริง</v>
      </c>
      <c r="K545" s="1993"/>
      <c r="L545" s="703"/>
      <c r="M545" s="1940"/>
      <c r="N545" s="424"/>
      <c r="O545" s="705"/>
      <c r="Q545" s="705"/>
      <c r="R545" s="705"/>
      <c r="S545" s="705"/>
      <c r="T545" s="705"/>
      <c r="U545" s="705"/>
      <c r="V545" s="705"/>
      <c r="W545" s="705"/>
      <c r="X545" s="705"/>
      <c r="Y545" s="705"/>
      <c r="Z545" s="705"/>
      <c r="AA545" s="705"/>
      <c r="AB545" s="705"/>
      <c r="AC545" s="705"/>
      <c r="AD545" s="705"/>
      <c r="AE545" s="705"/>
      <c r="AF545" s="45"/>
      <c r="AG545" s="45"/>
      <c r="AH545" s="45"/>
      <c r="AI545" s="45"/>
      <c r="AJ545" s="45"/>
      <c r="AK545" s="45"/>
      <c r="AL545" s="45"/>
      <c r="AM545" s="45"/>
      <c r="AN545" s="45"/>
      <c r="AO545" s="45"/>
      <c r="AP545" s="45"/>
      <c r="AQ545" s="45"/>
      <c r="AR545" s="45"/>
      <c r="AS545" s="45"/>
      <c r="AT545" s="45"/>
    </row>
    <row r="546" spans="1:46" ht="23.25" customHeight="1">
      <c r="A546" s="1977" t="str">
        <f>IF(X!EP31=0," ",X!EP31)</f>
        <v>นิเทศติดกตามการนำหลักสูตรมาใช้อย่างต่อเนื่อง</v>
      </c>
      <c r="K546" s="1993"/>
      <c r="L546" s="703"/>
      <c r="M546" s="1940"/>
      <c r="N546" s="424"/>
      <c r="O546" s="705"/>
      <c r="Q546" s="705"/>
      <c r="R546" s="705"/>
      <c r="S546" s="705"/>
      <c r="T546" s="705"/>
      <c r="U546" s="705"/>
      <c r="V546" s="705"/>
      <c r="W546" s="705"/>
      <c r="X546" s="705"/>
      <c r="Y546" s="705"/>
      <c r="Z546" s="705"/>
      <c r="AA546" s="705"/>
      <c r="AB546" s="705"/>
      <c r="AC546" s="705"/>
      <c r="AD546" s="705"/>
      <c r="AE546" s="705"/>
      <c r="AF546" s="45"/>
      <c r="AG546" s="45"/>
      <c r="AH546" s="45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</row>
    <row r="547" spans="1:46" ht="23.25" customHeight="1">
      <c r="A547" s="1977" t="str">
        <f>IF(X!EP32=0," ",X!EP32)</f>
        <v xml:space="preserve"> </v>
      </c>
      <c r="B547" s="1993"/>
      <c r="C547" s="1993"/>
      <c r="D547" s="1993"/>
      <c r="E547" s="1993"/>
      <c r="F547" s="1993"/>
      <c r="G547" s="1993"/>
      <c r="H547" s="1993"/>
      <c r="I547" s="1993"/>
      <c r="J547" s="2047"/>
      <c r="K547" s="2047"/>
      <c r="L547" s="703"/>
      <c r="M547" s="1940"/>
      <c r="N547" s="46"/>
      <c r="O547" s="56"/>
      <c r="P547" s="56"/>
      <c r="Q547" s="56"/>
      <c r="R547" s="56"/>
      <c r="S547" s="56"/>
      <c r="T547" s="56"/>
      <c r="U547" s="56"/>
      <c r="W547" s="705"/>
      <c r="X547" s="705"/>
      <c r="Y547" s="705"/>
      <c r="Z547" s="705"/>
      <c r="AA547" s="705"/>
      <c r="AB547" s="705"/>
      <c r="AC547" s="705"/>
      <c r="AD547" s="705"/>
      <c r="AE547" s="705"/>
      <c r="AF547" s="45"/>
      <c r="AG547" s="45"/>
      <c r="AH547" s="45"/>
      <c r="AI547" s="45"/>
      <c r="AJ547" s="45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</row>
    <row r="548" spans="1:46" ht="23.25" customHeight="1">
      <c r="A548" s="1977" t="str">
        <f>IF(X!EP33=0," ",X!EP33)</f>
        <v xml:space="preserve"> </v>
      </c>
      <c r="K548" s="1993"/>
      <c r="L548" s="703"/>
      <c r="M548" s="1940"/>
      <c r="N548" s="424"/>
      <c r="O548" s="705"/>
      <c r="Q548" s="705"/>
      <c r="R548" s="705"/>
      <c r="S548" s="705"/>
      <c r="T548" s="705"/>
      <c r="U548" s="705"/>
      <c r="V548" s="705"/>
      <c r="W548" s="705"/>
      <c r="X548" s="705"/>
      <c r="Y548" s="705"/>
      <c r="Z548" s="705"/>
      <c r="AA548" s="705"/>
      <c r="AB548" s="705"/>
      <c r="AC548" s="705"/>
      <c r="AD548" s="705"/>
      <c r="AE548" s="70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</row>
    <row r="549" spans="1:46" ht="23.25" customHeight="1">
      <c r="A549" s="1986" t="str">
        <f>"- "&amp;M549&amp;" -"</f>
        <v>- 55 -</v>
      </c>
      <c r="B549" s="1979"/>
      <c r="C549" s="1979"/>
      <c r="D549" s="1979"/>
      <c r="E549" s="1979"/>
      <c r="F549" s="1979"/>
      <c r="G549" s="1979"/>
      <c r="H549" s="1979"/>
      <c r="I549" s="1979"/>
      <c r="J549" s="1979"/>
      <c r="K549" s="1986"/>
      <c r="L549" s="703">
        <v>1</v>
      </c>
      <c r="M549" s="1939">
        <f>IF(L549&gt;0,SUM(L$234:L549),0)</f>
        <v>55</v>
      </c>
      <c r="N549" s="424"/>
      <c r="O549" s="705"/>
      <c r="Q549" s="705"/>
      <c r="R549" s="705"/>
      <c r="S549" s="705"/>
      <c r="T549" s="705"/>
      <c r="U549" s="705"/>
      <c r="V549" s="705"/>
      <c r="W549" s="705"/>
      <c r="X549" s="705"/>
      <c r="Y549" s="705"/>
      <c r="Z549" s="705"/>
      <c r="AA549" s="705"/>
      <c r="AB549" s="705"/>
      <c r="AC549" s="705"/>
      <c r="AD549" s="705"/>
      <c r="AE549" s="70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</row>
    <row r="550" spans="1:46" ht="23.25" customHeight="1">
      <c r="A550" s="1993"/>
      <c r="K550" s="1993"/>
      <c r="L550" s="703"/>
      <c r="M550" s="1940"/>
      <c r="N550" s="424"/>
      <c r="O550" s="705"/>
      <c r="Q550" s="705"/>
      <c r="R550" s="705"/>
      <c r="S550" s="705"/>
      <c r="T550" s="705"/>
      <c r="U550" s="705"/>
      <c r="V550" s="705"/>
      <c r="W550" s="705"/>
      <c r="X550" s="705"/>
      <c r="Y550" s="705"/>
      <c r="Z550" s="705"/>
      <c r="AA550" s="705"/>
      <c r="AB550" s="705"/>
      <c r="AC550" s="705"/>
      <c r="AD550" s="705"/>
      <c r="AE550" s="705"/>
      <c r="AF550" s="45"/>
      <c r="AG550" s="45"/>
      <c r="AH550" s="45"/>
      <c r="AI550" s="45"/>
      <c r="AJ550" s="45"/>
      <c r="AK550" s="45"/>
      <c r="AL550" s="45"/>
      <c r="AM550" s="45"/>
      <c r="AN550" s="45"/>
      <c r="AO550" s="45"/>
      <c r="AP550" s="45"/>
      <c r="AQ550" s="45"/>
      <c r="AR550" s="45"/>
      <c r="AS550" s="45"/>
      <c r="AT550" s="45"/>
    </row>
    <row r="551" spans="1:46" ht="23.25" customHeight="1">
      <c r="A551" s="1993"/>
      <c r="K551" s="1993"/>
      <c r="L551" s="703"/>
      <c r="M551" s="1940"/>
      <c r="N551" s="424"/>
      <c r="O551" s="705"/>
      <c r="Q551" s="705"/>
      <c r="R551" s="705"/>
      <c r="S551" s="705"/>
      <c r="T551" s="705"/>
      <c r="U551" s="705"/>
      <c r="V551" s="705"/>
      <c r="W551" s="705"/>
      <c r="X551" s="705"/>
      <c r="Y551" s="705"/>
      <c r="Z551" s="705"/>
      <c r="AA551" s="705"/>
      <c r="AB551" s="705"/>
      <c r="AC551" s="705"/>
      <c r="AD551" s="705"/>
      <c r="AE551" s="70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</row>
    <row r="552" spans="1:46" ht="23.25" customHeight="1">
      <c r="A552" s="1993"/>
      <c r="B552" s="1977" t="s">
        <v>909</v>
      </c>
      <c r="K552" s="1993"/>
      <c r="L552" s="703"/>
      <c r="M552" s="1940"/>
      <c r="N552" s="424"/>
      <c r="O552" s="705"/>
      <c r="Q552" s="705"/>
      <c r="R552" s="705"/>
      <c r="S552" s="705"/>
      <c r="T552" s="705"/>
      <c r="U552" s="705"/>
      <c r="V552" s="705"/>
      <c r="W552" s="705"/>
      <c r="X552" s="705"/>
      <c r="Y552" s="705"/>
      <c r="Z552" s="705"/>
      <c r="AA552" s="705"/>
      <c r="AB552" s="705"/>
      <c r="AC552" s="705"/>
      <c r="AD552" s="705"/>
      <c r="AE552" s="705"/>
      <c r="AF552" s="45"/>
      <c r="AG552" s="45"/>
      <c r="AH552" s="45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</row>
    <row r="553" spans="1:46" ht="23.25" customHeight="1">
      <c r="A553" s="1993" t="s">
        <v>763</v>
      </c>
      <c r="C553" s="1977" t="s">
        <v>677</v>
      </c>
      <c r="H553" s="1977" t="str">
        <f>K567</f>
        <v>ดี</v>
      </c>
      <c r="J553" s="1977" t="s">
        <v>305</v>
      </c>
      <c r="K553" s="1993"/>
      <c r="L553" s="703"/>
      <c r="M553" s="1940"/>
      <c r="N553" s="30"/>
      <c r="O553" s="705"/>
      <c r="Q553" s="705"/>
      <c r="R553" s="705"/>
      <c r="S553" s="705"/>
      <c r="T553" s="705"/>
      <c r="U553" s="705"/>
      <c r="V553" s="705"/>
      <c r="W553" s="705"/>
      <c r="X553" s="705"/>
      <c r="Y553" s="705"/>
      <c r="Z553" s="705"/>
      <c r="AA553" s="705"/>
      <c r="AB553" s="705"/>
      <c r="AC553" s="705"/>
      <c r="AD553" s="705"/>
      <c r="AE553" s="705"/>
      <c r="AF553" s="45"/>
      <c r="AG553" s="45"/>
      <c r="AH553" s="45"/>
      <c r="AI553" s="45"/>
      <c r="AJ553" s="45"/>
      <c r="AK553" s="45"/>
      <c r="AL553" s="45"/>
      <c r="AM553" s="45"/>
      <c r="AN553" s="45"/>
      <c r="AO553" s="45"/>
      <c r="AP553" s="45"/>
      <c r="AQ553" s="45"/>
      <c r="AR553" s="45"/>
      <c r="AS553" s="45"/>
      <c r="AT553" s="45"/>
    </row>
    <row r="554" spans="1:46" ht="23.25" customHeight="1">
      <c r="A554" s="1991"/>
      <c r="B554" s="1991"/>
      <c r="C554" s="1980" t="s">
        <v>2123</v>
      </c>
      <c r="D554" s="1220" t="s">
        <v>1547</v>
      </c>
      <c r="E554" s="1220"/>
      <c r="F554" s="1220"/>
      <c r="G554" s="1220"/>
      <c r="H554" s="1222"/>
      <c r="I554" s="2055" t="s">
        <v>1891</v>
      </c>
      <c r="J554" s="2055" t="s">
        <v>897</v>
      </c>
      <c r="K554" s="2056"/>
      <c r="L554" s="703"/>
      <c r="M554" s="1940"/>
      <c r="N554" s="30"/>
      <c r="O554" s="705"/>
      <c r="Q554" s="705"/>
      <c r="R554" s="705"/>
      <c r="S554" s="705"/>
      <c r="T554" s="705"/>
      <c r="U554" s="705"/>
      <c r="V554" s="705"/>
      <c r="W554" s="705"/>
      <c r="X554" s="705"/>
      <c r="Y554" s="705"/>
      <c r="Z554" s="705"/>
      <c r="AA554" s="705"/>
      <c r="AB554" s="705"/>
      <c r="AC554" s="705"/>
      <c r="AD554" s="705"/>
      <c r="AE554" s="705"/>
      <c r="AF554" s="45"/>
      <c r="AG554" s="45"/>
      <c r="AH554" s="45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</row>
    <row r="555" spans="1:46" ht="23.25" customHeight="1">
      <c r="A555" s="1986"/>
      <c r="B555" s="1986" t="s">
        <v>1514</v>
      </c>
      <c r="C555" s="1985" t="s">
        <v>2123</v>
      </c>
      <c r="D555" s="1370" t="s">
        <v>1548</v>
      </c>
      <c r="E555" s="1370"/>
      <c r="F555" s="1370"/>
      <c r="G555" s="1370"/>
      <c r="H555" s="1990"/>
      <c r="I555" s="2057" t="s">
        <v>898</v>
      </c>
      <c r="J555" s="2057" t="s">
        <v>891</v>
      </c>
      <c r="K555" s="1984" t="s">
        <v>891</v>
      </c>
      <c r="L555" s="703"/>
      <c r="M555" s="1940"/>
      <c r="N555" s="30"/>
      <c r="Q555" s="705"/>
      <c r="R555" s="705"/>
      <c r="S555" s="705"/>
      <c r="T555" s="705"/>
      <c r="U555" s="705"/>
      <c r="V555" s="705"/>
      <c r="W555" s="705"/>
      <c r="X555" s="705"/>
      <c r="Y555" s="705"/>
      <c r="Z555" s="705"/>
      <c r="AA555" s="705"/>
      <c r="AB555" s="705"/>
      <c r="AC555" s="705"/>
      <c r="AD555" s="705"/>
      <c r="AE555" s="705"/>
      <c r="AF555" s="45"/>
      <c r="AG555" s="45"/>
      <c r="AH555" s="45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</row>
    <row r="556" spans="1:46" ht="23.25" customHeight="1">
      <c r="A556" s="1370"/>
      <c r="B556" s="1370"/>
      <c r="C556" s="1990" t="s">
        <v>2123</v>
      </c>
      <c r="D556" s="2058">
        <v>1</v>
      </c>
      <c r="E556" s="2059">
        <v>2</v>
      </c>
      <c r="F556" s="2059">
        <v>3</v>
      </c>
      <c r="G556" s="2059">
        <v>4</v>
      </c>
      <c r="H556" s="2060">
        <v>5</v>
      </c>
      <c r="I556" s="2061"/>
      <c r="J556" s="2062"/>
      <c r="K556" s="1989"/>
      <c r="L556" s="703"/>
      <c r="M556" s="1940"/>
      <c r="N556" s="424"/>
      <c r="O556" s="705"/>
      <c r="Q556" s="705"/>
      <c r="R556" s="705"/>
      <c r="S556" s="705"/>
      <c r="T556" s="705"/>
      <c r="U556" s="705"/>
      <c r="V556" s="705"/>
      <c r="W556" s="705"/>
      <c r="X556" s="705"/>
      <c r="Y556" s="705"/>
      <c r="Z556" s="705"/>
      <c r="AA556" s="705"/>
      <c r="AB556" s="705"/>
      <c r="AC556" s="705"/>
      <c r="AD556" s="705"/>
      <c r="AE556" s="70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</row>
    <row r="557" spans="1:46" ht="23.25" customHeight="1">
      <c r="A557" s="1991" t="s">
        <v>768</v>
      </c>
      <c r="B557" s="1991"/>
      <c r="C557" s="1980"/>
      <c r="D557" s="2187"/>
      <c r="E557" s="2185"/>
      <c r="F557" s="2185"/>
      <c r="G557" s="2185"/>
      <c r="H557" s="2186"/>
      <c r="I557" s="2000"/>
      <c r="J557" s="2000"/>
      <c r="K557" s="1981"/>
      <c r="L557" s="703"/>
      <c r="M557" s="1940"/>
      <c r="N557" s="424"/>
      <c r="O557" s="705"/>
      <c r="Q557" s="705"/>
      <c r="R557" s="705"/>
      <c r="S557" s="705"/>
      <c r="T557" s="705"/>
      <c r="U557" s="705"/>
      <c r="V557" s="705"/>
      <c r="W557" s="705"/>
      <c r="X557" s="29"/>
      <c r="Y557" s="705"/>
      <c r="Z557" s="705"/>
      <c r="AA557" s="705"/>
      <c r="AB557" s="705"/>
      <c r="AC557" s="705"/>
      <c r="AD557" s="705"/>
      <c r="AE557" s="705"/>
      <c r="AF557" s="45"/>
      <c r="AG557" s="45"/>
      <c r="AH557" s="45"/>
      <c r="AI557" s="45"/>
      <c r="AJ557" s="45"/>
      <c r="AK557" s="45"/>
      <c r="AL557" s="45"/>
      <c r="AM557" s="45"/>
      <c r="AN557" s="45"/>
      <c r="AO557" s="45"/>
      <c r="AP557" s="45"/>
      <c r="AQ557" s="45"/>
      <c r="AR557" s="45"/>
      <c r="AS557" s="45"/>
      <c r="AT557" s="45"/>
    </row>
    <row r="558" spans="1:46" ht="23.25" customHeight="1">
      <c r="A558" s="1993"/>
      <c r="B558" s="1993" t="s">
        <v>394</v>
      </c>
      <c r="C558" s="1992"/>
      <c r="D558" s="2188"/>
      <c r="E558" s="2185"/>
      <c r="F558" s="2185"/>
      <c r="G558" s="2185"/>
      <c r="H558" s="2186"/>
      <c r="I558" s="2003"/>
      <c r="J558" s="2003"/>
      <c r="K558" s="1994"/>
      <c r="L558" s="703"/>
      <c r="M558" s="1940"/>
      <c r="N558" s="424"/>
      <c r="O558" s="705"/>
      <c r="Q558" s="705"/>
      <c r="R558" s="705"/>
      <c r="S558" s="705"/>
      <c r="T558" s="705"/>
      <c r="U558" s="705"/>
      <c r="V558" s="705"/>
      <c r="W558" s="705"/>
      <c r="X558" s="705"/>
      <c r="Y558" s="705"/>
      <c r="Z558" s="705"/>
      <c r="AA558" s="705"/>
      <c r="AB558" s="705"/>
      <c r="AC558" s="705"/>
      <c r="AD558" s="705"/>
      <c r="AE558" s="705"/>
      <c r="AF558" s="45"/>
      <c r="AG558" s="45"/>
      <c r="AH558" s="45"/>
      <c r="AI558" s="45"/>
      <c r="AJ558" s="45"/>
      <c r="AK558" s="45"/>
      <c r="AL558" s="45"/>
      <c r="AM558" s="45"/>
      <c r="AN558" s="45"/>
      <c r="AO558" s="45"/>
      <c r="AP558" s="45"/>
      <c r="AQ558" s="45"/>
      <c r="AR558" s="45"/>
      <c r="AS558" s="45"/>
      <c r="AT558" s="45"/>
    </row>
    <row r="559" spans="1:46" ht="23.25" customHeight="1">
      <c r="A559" s="1993"/>
      <c r="B559" s="1993" t="s">
        <v>395</v>
      </c>
      <c r="C559" s="1992"/>
      <c r="D559" s="2188"/>
      <c r="E559" s="2185"/>
      <c r="F559" s="2185"/>
      <c r="G559" s="2185"/>
      <c r="H559" s="2186"/>
      <c r="I559" s="2003"/>
      <c r="J559" s="2003"/>
      <c r="K559" s="1994"/>
      <c r="L559" s="703"/>
      <c r="M559" s="1940"/>
      <c r="N559" s="424"/>
      <c r="O559" s="705"/>
      <c r="Q559" s="705"/>
      <c r="R559" s="705"/>
      <c r="S559" s="705"/>
      <c r="T559" s="705"/>
      <c r="U559" s="705"/>
      <c r="V559" s="705"/>
      <c r="W559" s="705"/>
      <c r="X559" s="705"/>
      <c r="Y559" s="705"/>
      <c r="Z559" s="705"/>
      <c r="AA559" s="705"/>
      <c r="AB559" s="705"/>
      <c r="AC559" s="705"/>
      <c r="AD559" s="705"/>
      <c r="AE559" s="705"/>
      <c r="AF559" s="45"/>
      <c r="AG559" s="45"/>
      <c r="AH559" s="45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</row>
    <row r="560" spans="1:46" ht="23.25" customHeight="1">
      <c r="A560" s="1993"/>
      <c r="B560" s="1993" t="s">
        <v>396</v>
      </c>
      <c r="C560" s="1992"/>
      <c r="D560" s="2188"/>
      <c r="E560" s="2185"/>
      <c r="F560" s="2185"/>
      <c r="G560" s="2185"/>
      <c r="H560" s="2186"/>
      <c r="I560" s="2003"/>
      <c r="J560" s="2003"/>
      <c r="K560" s="1994"/>
      <c r="L560" s="703"/>
      <c r="M560" s="1940"/>
      <c r="N560" s="424"/>
      <c r="O560" s="705"/>
      <c r="Q560" s="705"/>
      <c r="R560" s="705"/>
      <c r="S560" s="705"/>
      <c r="T560" s="705"/>
      <c r="U560" s="705"/>
      <c r="V560" s="705"/>
      <c r="W560" s="705"/>
      <c r="X560" s="705"/>
      <c r="Y560" s="705"/>
      <c r="Z560" s="705"/>
      <c r="AA560" s="705"/>
      <c r="AB560" s="705"/>
      <c r="AC560" s="705"/>
      <c r="AD560" s="705"/>
      <c r="AE560" s="70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</row>
    <row r="561" spans="1:46" ht="23.25" customHeight="1">
      <c r="A561" s="1993"/>
      <c r="B561" s="1993" t="s">
        <v>397</v>
      </c>
      <c r="C561" s="1992"/>
      <c r="D561" s="2183" t="str">
        <f>IF($J561=D$471,"P","  ")</f>
        <v xml:space="preserve">  </v>
      </c>
      <c r="E561" s="2181" t="str">
        <f>IF($J561=E$471,"P"," ")</f>
        <v xml:space="preserve"> </v>
      </c>
      <c r="F561" s="2181" t="str">
        <f>IF($J561=F$471,"P"," ")</f>
        <v>P</v>
      </c>
      <c r="G561" s="2181" t="str">
        <f>IF($J561=G$471,"P"," ")</f>
        <v xml:space="preserve"> </v>
      </c>
      <c r="H561" s="2182" t="str">
        <f>IF($J561=H$471,"P"," ")</f>
        <v xml:space="preserve"> </v>
      </c>
      <c r="I561" s="2018">
        <f>LOOKUP(T561,X!$EW$4:$HT$4,X!$EW$28:$HT$28)</f>
        <v>2.4</v>
      </c>
      <c r="J561" s="2017">
        <f>LOOKUP(U561,X!$EW$4:$HT$4,X!$EW$28:$HT$28)</f>
        <v>3</v>
      </c>
      <c r="K561" s="2045" t="str">
        <f>LOOKUP(V561,X!$EW$4:$HT$4,X!$EW$28:$HT$28)</f>
        <v>ดี</v>
      </c>
      <c r="L561" s="703"/>
      <c r="M561" s="1940"/>
      <c r="N561" s="1952">
        <v>1</v>
      </c>
      <c r="O561" s="55">
        <f t="shared" ref="O561:V561" si="44">$N561*100+O$471</f>
        <v>101</v>
      </c>
      <c r="P561" s="55">
        <f t="shared" si="44"/>
        <v>102</v>
      </c>
      <c r="Q561" s="55">
        <f t="shared" si="44"/>
        <v>103</v>
      </c>
      <c r="R561" s="55">
        <f t="shared" si="44"/>
        <v>104</v>
      </c>
      <c r="S561" s="55">
        <f t="shared" si="44"/>
        <v>105</v>
      </c>
      <c r="T561" s="1957">
        <f t="shared" si="44"/>
        <v>109</v>
      </c>
      <c r="U561" s="1957">
        <f t="shared" si="44"/>
        <v>110</v>
      </c>
      <c r="V561" s="1957">
        <f t="shared" si="44"/>
        <v>111</v>
      </c>
      <c r="W561" s="56"/>
      <c r="X561" s="705"/>
      <c r="Y561" s="705"/>
      <c r="Z561" s="705"/>
      <c r="AA561" s="705"/>
      <c r="AB561" s="705"/>
      <c r="AC561" s="705"/>
      <c r="AD561" s="705"/>
      <c r="AE561" s="705"/>
      <c r="AF561" s="45"/>
      <c r="AG561" s="45"/>
      <c r="AH561" s="45"/>
      <c r="AI561" s="45"/>
      <c r="AJ561" s="45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</row>
    <row r="562" spans="1:46" ht="23.25" customHeight="1">
      <c r="A562" s="1993" t="s">
        <v>2237</v>
      </c>
      <c r="B562" s="1993"/>
      <c r="C562" s="1992"/>
      <c r="D562" s="2188"/>
      <c r="E562" s="2185"/>
      <c r="F562" s="2185"/>
      <c r="G562" s="2185"/>
      <c r="H562" s="2186"/>
      <c r="I562" s="2003"/>
      <c r="J562" s="2003"/>
      <c r="K562" s="1994"/>
      <c r="L562" s="703"/>
      <c r="M562" s="1940"/>
      <c r="N562" s="424"/>
      <c r="O562" s="705"/>
      <c r="Q562" s="705"/>
      <c r="R562" s="705"/>
      <c r="S562" s="705"/>
      <c r="T562" s="705"/>
      <c r="U562" s="705"/>
      <c r="V562" s="705"/>
      <c r="W562" s="705"/>
      <c r="X562" s="29"/>
      <c r="Y562" s="705"/>
      <c r="Z562" s="705"/>
      <c r="AA562" s="705"/>
      <c r="AB562" s="705"/>
      <c r="AC562" s="705"/>
      <c r="AD562" s="705"/>
      <c r="AE562" s="705"/>
      <c r="AF562" s="45"/>
      <c r="AG562" s="45"/>
      <c r="AH562" s="45"/>
      <c r="AI562" s="45"/>
      <c r="AJ562" s="45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</row>
    <row r="563" spans="1:46" ht="23.25" customHeight="1">
      <c r="A563" s="1993"/>
      <c r="B563" s="1993" t="s">
        <v>2238</v>
      </c>
      <c r="C563" s="1992"/>
      <c r="D563" s="2183" t="str">
        <f>IF($J563=D$471,"P","  ")</f>
        <v xml:space="preserve">  </v>
      </c>
      <c r="E563" s="2181" t="str">
        <f>IF($J563=E$471,"P"," ")</f>
        <v xml:space="preserve"> </v>
      </c>
      <c r="F563" s="2181" t="str">
        <f>IF($J563=F$471,"P"," ")</f>
        <v xml:space="preserve"> </v>
      </c>
      <c r="G563" s="2181" t="str">
        <f>IF($J563=G$471,"P"," ")</f>
        <v>P</v>
      </c>
      <c r="H563" s="2182" t="str">
        <f>IF($J563=H$471,"P"," ")</f>
        <v xml:space="preserve"> </v>
      </c>
      <c r="I563" s="2018">
        <f>LOOKUP(T563,X!$EW$4:$HT$4,X!$EW$28:$HT$28)</f>
        <v>2.4</v>
      </c>
      <c r="J563" s="2017">
        <f>LOOKUP(U563,X!$EW$4:$HT$4,X!$EW$28:$HT$28)</f>
        <v>4</v>
      </c>
      <c r="K563" s="2045" t="str">
        <f>LOOKUP(V563,X!$EW$4:$HT$4,X!$EW$28:$HT$28)</f>
        <v>ดีมาก</v>
      </c>
      <c r="L563" s="703"/>
      <c r="M563" s="1940"/>
      <c r="N563" s="1952">
        <v>2</v>
      </c>
      <c r="O563" s="55">
        <f t="shared" ref="O563:V563" si="45">$N563*100+O$471</f>
        <v>201</v>
      </c>
      <c r="P563" s="55">
        <f t="shared" si="45"/>
        <v>202</v>
      </c>
      <c r="Q563" s="55">
        <f t="shared" si="45"/>
        <v>203</v>
      </c>
      <c r="R563" s="55">
        <f t="shared" si="45"/>
        <v>204</v>
      </c>
      <c r="S563" s="55">
        <f t="shared" si="45"/>
        <v>205</v>
      </c>
      <c r="T563" s="1957">
        <f t="shared" si="45"/>
        <v>209</v>
      </c>
      <c r="U563" s="1957">
        <f t="shared" si="45"/>
        <v>210</v>
      </c>
      <c r="V563" s="1957">
        <f t="shared" si="45"/>
        <v>211</v>
      </c>
      <c r="W563" s="56"/>
      <c r="X563" s="705"/>
      <c r="Y563" s="705"/>
      <c r="Z563" s="705"/>
      <c r="AA563" s="705"/>
      <c r="AB563" s="705"/>
      <c r="AC563" s="705"/>
      <c r="AD563" s="705"/>
      <c r="AE563" s="705"/>
      <c r="AF563" s="45"/>
      <c r="AG563" s="45"/>
      <c r="AH563" s="45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</row>
    <row r="564" spans="1:46" ht="23.25" customHeight="1">
      <c r="A564" s="1993" t="s">
        <v>513</v>
      </c>
      <c r="B564" s="1993"/>
      <c r="C564" s="1992"/>
      <c r="D564" s="2188"/>
      <c r="E564" s="2185"/>
      <c r="F564" s="2185"/>
      <c r="G564" s="2185"/>
      <c r="H564" s="2186"/>
      <c r="I564" s="2003"/>
      <c r="J564" s="2003"/>
      <c r="K564" s="1994"/>
      <c r="L564" s="703"/>
      <c r="M564" s="1940"/>
      <c r="N564" s="424"/>
      <c r="O564" s="705"/>
      <c r="Q564" s="705"/>
      <c r="R564" s="705"/>
      <c r="S564" s="705"/>
      <c r="T564" s="705"/>
      <c r="U564" s="705"/>
      <c r="V564" s="705"/>
      <c r="W564" s="705"/>
      <c r="X564" s="29"/>
      <c r="Y564" s="705"/>
      <c r="Z564" s="705"/>
      <c r="AA564" s="705"/>
      <c r="AB564" s="705"/>
      <c r="AC564" s="705"/>
      <c r="AD564" s="705"/>
      <c r="AE564" s="70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</row>
    <row r="565" spans="1:46" ht="23.25" customHeight="1">
      <c r="A565" s="1993"/>
      <c r="B565" s="1993" t="s">
        <v>514</v>
      </c>
      <c r="C565" s="1992"/>
      <c r="D565" s="2188"/>
      <c r="E565" s="2185"/>
      <c r="F565" s="2185"/>
      <c r="G565" s="2185"/>
      <c r="H565" s="2186"/>
      <c r="I565" s="2003"/>
      <c r="J565" s="2003"/>
      <c r="K565" s="1994"/>
      <c r="L565" s="703"/>
      <c r="M565" s="1940"/>
      <c r="N565" s="424"/>
      <c r="O565" s="705"/>
      <c r="Q565" s="705"/>
      <c r="R565" s="705"/>
      <c r="S565" s="705"/>
      <c r="T565" s="705"/>
      <c r="U565" s="705"/>
      <c r="V565" s="705"/>
      <c r="W565" s="705"/>
      <c r="X565" s="705"/>
      <c r="Y565" s="705"/>
      <c r="Z565" s="705"/>
      <c r="AA565" s="705"/>
      <c r="AB565" s="705"/>
      <c r="AC565" s="705"/>
      <c r="AD565" s="705"/>
      <c r="AE565" s="70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</row>
    <row r="566" spans="1:46" ht="23.25" customHeight="1">
      <c r="A566" s="1995"/>
      <c r="B566" s="1995" t="s">
        <v>515</v>
      </c>
      <c r="C566" s="1987"/>
      <c r="D566" s="2183" t="str">
        <f>IF($J566=D$471,"P","  ")</f>
        <v xml:space="preserve">  </v>
      </c>
      <c r="E566" s="2181" t="str">
        <f>IF($J566=E$471,"P"," ")</f>
        <v xml:space="preserve"> </v>
      </c>
      <c r="F566" s="2181" t="str">
        <f>IF($J566=F$471,"P"," ")</f>
        <v>P</v>
      </c>
      <c r="G566" s="2181" t="str">
        <f>IF($J566=G$471,"P"," ")</f>
        <v xml:space="preserve"> </v>
      </c>
      <c r="H566" s="2182" t="str">
        <f>IF($J566=H$471,"P"," ")</f>
        <v xml:space="preserve"> </v>
      </c>
      <c r="I566" s="2018">
        <f>LOOKUP(T566,X!$EW$4:$HT$4,X!$EW$28:$HT$28)</f>
        <v>1.8</v>
      </c>
      <c r="J566" s="2017">
        <f>LOOKUP(U566,X!$EW$4:$HT$4,X!$EW$28:$HT$28)</f>
        <v>3</v>
      </c>
      <c r="K566" s="2045" t="str">
        <f>LOOKUP(V566,X!$EW$4:$HT$4,X!$EW$28:$HT$28)</f>
        <v>ดี</v>
      </c>
      <c r="L566" s="703"/>
      <c r="M566" s="1940"/>
      <c r="N566" s="1952">
        <v>3</v>
      </c>
      <c r="O566" s="55">
        <f t="shared" ref="O566:V566" si="46">$N566*100+O$471</f>
        <v>301</v>
      </c>
      <c r="P566" s="55">
        <f t="shared" si="46"/>
        <v>302</v>
      </c>
      <c r="Q566" s="55">
        <f t="shared" si="46"/>
        <v>303</v>
      </c>
      <c r="R566" s="55">
        <f t="shared" si="46"/>
        <v>304</v>
      </c>
      <c r="S566" s="55">
        <f t="shared" si="46"/>
        <v>305</v>
      </c>
      <c r="T566" s="1957">
        <f t="shared" si="46"/>
        <v>309</v>
      </c>
      <c r="U566" s="1957">
        <f t="shared" si="46"/>
        <v>310</v>
      </c>
      <c r="V566" s="1957">
        <f t="shared" si="46"/>
        <v>311</v>
      </c>
      <c r="W566" s="56"/>
      <c r="X566" s="705"/>
      <c r="Y566" s="705"/>
      <c r="Z566" s="705"/>
      <c r="AA566" s="705"/>
      <c r="AB566" s="705"/>
      <c r="AC566" s="705"/>
      <c r="AD566" s="705"/>
      <c r="AE566" s="705"/>
      <c r="AF566" s="45"/>
      <c r="AG566" s="45"/>
      <c r="AH566" s="45"/>
      <c r="AI566" s="45"/>
      <c r="AJ566" s="45"/>
      <c r="AK566" s="45"/>
      <c r="AL566" s="45"/>
      <c r="AM566" s="45"/>
      <c r="AN566" s="45"/>
      <c r="AO566" s="45"/>
      <c r="AP566" s="45"/>
      <c r="AQ566" s="45"/>
      <c r="AR566" s="45"/>
      <c r="AS566" s="45"/>
      <c r="AT566" s="45"/>
    </row>
    <row r="567" spans="1:46" ht="23.25" customHeight="1">
      <c r="A567" s="2026"/>
      <c r="B567" s="2026"/>
      <c r="C567" s="2026" t="s">
        <v>1182</v>
      </c>
      <c r="D567" s="2026"/>
      <c r="E567" s="2026"/>
      <c r="F567" s="2026"/>
      <c r="G567" s="2026"/>
      <c r="H567" s="2026"/>
      <c r="I567" s="2026"/>
      <c r="J567" s="2027">
        <f>LOOKUP(Q567,X!$EW$6:$HT$6,X!$EW$55:$HT$55)</f>
        <v>6.6</v>
      </c>
      <c r="K567" s="2027" t="str">
        <f>LOOKUP(S567,X!$EW$6:$HT$6,X!$EW$55:$HT$55)</f>
        <v>ดี</v>
      </c>
      <c r="L567" s="703"/>
      <c r="M567" s="1940"/>
      <c r="N567" s="1952">
        <v>11</v>
      </c>
      <c r="O567" s="55">
        <f>$N567*100+O$243</f>
        <v>1101</v>
      </c>
      <c r="P567" s="55">
        <f>$N567*100+P$243</f>
        <v>1102</v>
      </c>
      <c r="Q567" s="1954">
        <f>$N567*100+Q$243</f>
        <v>1103</v>
      </c>
      <c r="R567" s="55">
        <f>$N567*100+R$243</f>
        <v>1104</v>
      </c>
      <c r="S567" s="1954">
        <f>$N567*100+S$243</f>
        <v>1105</v>
      </c>
      <c r="W567" s="705"/>
      <c r="X567" s="705"/>
      <c r="Y567" s="705"/>
      <c r="Z567" s="705"/>
      <c r="AA567" s="705"/>
      <c r="AB567" s="705"/>
      <c r="AC567" s="705"/>
      <c r="AD567" s="705"/>
      <c r="AE567" s="705"/>
      <c r="AF567" s="45"/>
      <c r="AG567" s="45"/>
      <c r="AH567" s="45"/>
      <c r="AI567" s="45"/>
      <c r="AJ567" s="45"/>
      <c r="AK567" s="45"/>
      <c r="AL567" s="45"/>
      <c r="AM567" s="45"/>
      <c r="AN567" s="45"/>
      <c r="AO567" s="45"/>
      <c r="AP567" s="45"/>
      <c r="AQ567" s="45"/>
      <c r="AR567" s="45"/>
      <c r="AS567" s="45"/>
      <c r="AT567" s="45"/>
    </row>
    <row r="568" spans="1:46" ht="23.25" customHeight="1">
      <c r="A568" s="1993"/>
      <c r="B568" s="1977" t="s">
        <v>907</v>
      </c>
      <c r="K568" s="1993"/>
      <c r="L568" s="703"/>
      <c r="M568" s="1940"/>
      <c r="N568" s="424"/>
      <c r="O568" s="705"/>
      <c r="Q568" s="705"/>
      <c r="R568" s="705"/>
      <c r="S568" s="705"/>
      <c r="T568" s="705"/>
      <c r="U568" s="705"/>
      <c r="V568" s="705"/>
      <c r="W568" s="705"/>
      <c r="X568" s="705"/>
      <c r="Y568" s="705"/>
      <c r="Z568" s="705"/>
      <c r="AA568" s="705"/>
      <c r="AB568" s="705"/>
      <c r="AC568" s="705"/>
      <c r="AD568" s="705"/>
      <c r="AE568" s="705"/>
      <c r="AF568" s="45"/>
      <c r="AG568" s="45"/>
      <c r="AH568" s="45"/>
      <c r="AI568" s="45"/>
      <c r="AJ568" s="45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</row>
    <row r="569" spans="1:46" ht="23.25" customHeight="1">
      <c r="A569" s="1977" t="str">
        <f>IF(X!EP35=0," ",X!EP35)</f>
        <v>ส่งเสริมกิจการ 5 ส. ทุกวันศุกร์</v>
      </c>
      <c r="K569" s="1993"/>
      <c r="L569" s="703"/>
      <c r="M569" s="1940"/>
      <c r="N569" s="424"/>
      <c r="O569" s="705"/>
      <c r="Q569" s="705"/>
      <c r="R569" s="705"/>
      <c r="S569" s="705"/>
      <c r="T569" s="705"/>
      <c r="U569" s="705"/>
      <c r="V569" s="705"/>
      <c r="W569" s="705"/>
      <c r="X569" s="705"/>
      <c r="Y569" s="705"/>
      <c r="Z569" s="705"/>
      <c r="AA569" s="705"/>
      <c r="AB569" s="705"/>
      <c r="AC569" s="705"/>
      <c r="AD569" s="705"/>
      <c r="AE569" s="705"/>
      <c r="AF569" s="45"/>
      <c r="AG569" s="45"/>
      <c r="AH569" s="45"/>
      <c r="AI569" s="45"/>
      <c r="AJ569" s="45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</row>
    <row r="570" spans="1:46" ht="23.25" customHeight="1">
      <c r="A570" s="1977" t="str">
        <f>IF(X!EP36=0," ",X!EP36)</f>
        <v>พัฒนาสภาพแวดล้อมให้สะอาดร่มรื่น</v>
      </c>
      <c r="K570" s="1993"/>
      <c r="L570" s="703"/>
      <c r="M570" s="1940"/>
      <c r="N570" s="424"/>
      <c r="O570" s="705"/>
      <c r="Q570" s="705"/>
      <c r="R570" s="705"/>
      <c r="S570" s="705"/>
      <c r="T570" s="705"/>
      <c r="U570" s="705"/>
      <c r="V570" s="705"/>
      <c r="W570" s="705"/>
      <c r="X570" s="705"/>
      <c r="Y570" s="705"/>
      <c r="Z570" s="705"/>
      <c r="AA570" s="705"/>
      <c r="AB570" s="705"/>
      <c r="AC570" s="705"/>
      <c r="AD570" s="705"/>
      <c r="AE570" s="705"/>
      <c r="AF570" s="45"/>
      <c r="AG570" s="45"/>
      <c r="AH570" s="45"/>
      <c r="AI570" s="45"/>
      <c r="AJ570" s="45"/>
      <c r="AK570" s="45"/>
      <c r="AL570" s="45"/>
      <c r="AM570" s="45"/>
      <c r="AN570" s="45"/>
      <c r="AO570" s="45"/>
      <c r="AP570" s="45"/>
      <c r="AQ570" s="45"/>
      <c r="AR570" s="45"/>
      <c r="AS570" s="45"/>
      <c r="AT570" s="45"/>
    </row>
    <row r="571" spans="1:46" ht="23.25" customHeight="1">
      <c r="A571" s="1977" t="str">
        <f>IF(X!EP37=0," ",X!EP37)</f>
        <v>จัดกิจกรรมส่งเสริมการเข้าใช้ห้องสมุดอย่างต่อเนื่องทุกช่วงชั้น</v>
      </c>
      <c r="K571" s="1993"/>
      <c r="L571" s="703"/>
      <c r="M571" s="1940"/>
      <c r="N571" s="424"/>
      <c r="O571" s="705"/>
      <c r="Q571" s="705"/>
      <c r="R571" s="705"/>
      <c r="S571" s="705"/>
      <c r="T571" s="705"/>
      <c r="U571" s="705"/>
      <c r="V571" s="705"/>
      <c r="W571" s="705"/>
      <c r="X571" s="705"/>
      <c r="Y571" s="705"/>
      <c r="Z571" s="705"/>
      <c r="AA571" s="705"/>
      <c r="AB571" s="705"/>
      <c r="AC571" s="705"/>
      <c r="AD571" s="705"/>
      <c r="AE571" s="705"/>
      <c r="AF571" s="45"/>
      <c r="AG571" s="45"/>
      <c r="AH571" s="45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</row>
    <row r="572" spans="1:46" ht="23.25" customHeight="1">
      <c r="A572" s="1977" t="str">
        <f>IF(X!EP38=0," ",X!EP38)</f>
        <v xml:space="preserve"> </v>
      </c>
      <c r="K572" s="1993"/>
      <c r="L572" s="703"/>
      <c r="M572" s="1940"/>
      <c r="N572" s="424"/>
      <c r="O572" s="705"/>
      <c r="Q572" s="705"/>
      <c r="R572" s="705"/>
      <c r="S572" s="705"/>
      <c r="T572" s="705"/>
      <c r="U572" s="705"/>
      <c r="V572" s="705"/>
      <c r="W572" s="705"/>
      <c r="X572" s="705"/>
      <c r="Y572" s="705"/>
      <c r="Z572" s="705"/>
      <c r="AA572" s="705"/>
      <c r="AB572" s="705"/>
      <c r="AC572" s="705"/>
      <c r="AD572" s="705"/>
      <c r="AE572" s="705"/>
      <c r="AF572" s="45"/>
      <c r="AG572" s="45"/>
      <c r="AH572" s="45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</row>
    <row r="573" spans="1:46" ht="23.25" customHeight="1">
      <c r="A573" s="1977" t="str">
        <f>IF(X!EP39=0," ",X!EP39)</f>
        <v xml:space="preserve"> </v>
      </c>
      <c r="K573" s="1993"/>
      <c r="L573" s="703"/>
      <c r="M573" s="1940"/>
      <c r="N573" s="424"/>
      <c r="O573" s="705"/>
      <c r="Q573" s="705"/>
      <c r="R573" s="705"/>
      <c r="S573" s="705"/>
      <c r="T573" s="705"/>
      <c r="U573" s="705"/>
      <c r="V573" s="705"/>
      <c r="W573" s="705"/>
      <c r="X573" s="705"/>
      <c r="Y573" s="705"/>
      <c r="Z573" s="705"/>
      <c r="AA573" s="705"/>
      <c r="AB573" s="705"/>
      <c r="AC573" s="705"/>
      <c r="AD573" s="705"/>
      <c r="AE573" s="705"/>
      <c r="AF573" s="45"/>
      <c r="AG573" s="45"/>
      <c r="AH573" s="45"/>
      <c r="AI573" s="45"/>
      <c r="AJ573" s="45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</row>
    <row r="574" spans="1:46" ht="23.25" customHeight="1">
      <c r="A574" s="1993"/>
      <c r="K574" s="1993"/>
      <c r="L574" s="703"/>
      <c r="M574" s="1940"/>
      <c r="N574" s="424"/>
      <c r="O574" s="705"/>
      <c r="Q574" s="705"/>
      <c r="R574" s="705"/>
      <c r="S574" s="705"/>
      <c r="T574" s="705"/>
      <c r="U574" s="705"/>
      <c r="V574" s="705"/>
      <c r="W574" s="705"/>
      <c r="X574" s="705"/>
      <c r="Y574" s="705"/>
      <c r="Z574" s="705"/>
      <c r="AA574" s="705"/>
      <c r="AB574" s="705"/>
      <c r="AC574" s="705"/>
      <c r="AD574" s="705"/>
      <c r="AE574" s="705"/>
      <c r="AF574" s="45"/>
      <c r="AG574" s="45"/>
      <c r="AH574" s="45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45"/>
    </row>
    <row r="575" spans="1:46" ht="23.25" customHeight="1">
      <c r="L575" s="703"/>
      <c r="M575" s="1940"/>
      <c r="N575" s="424"/>
      <c r="O575" s="705"/>
      <c r="Q575" s="705"/>
      <c r="R575" s="705"/>
      <c r="S575" s="705"/>
      <c r="T575" s="705"/>
      <c r="U575" s="705"/>
      <c r="V575" s="705"/>
      <c r="W575" s="705"/>
      <c r="X575" s="705"/>
      <c r="Y575" s="705"/>
      <c r="Z575" s="705"/>
      <c r="AA575" s="705"/>
      <c r="AB575" s="705"/>
      <c r="AC575" s="705"/>
      <c r="AD575" s="705"/>
      <c r="AE575" s="705"/>
      <c r="AF575" s="45"/>
      <c r="AG575" s="45"/>
      <c r="AH575" s="45"/>
      <c r="AI575" s="45"/>
      <c r="AJ575" s="45"/>
      <c r="AK575" s="45"/>
      <c r="AL575" s="45"/>
      <c r="AM575" s="45"/>
      <c r="AN575" s="45"/>
      <c r="AO575" s="45"/>
      <c r="AP575" s="45"/>
      <c r="AQ575" s="45"/>
      <c r="AR575" s="45"/>
      <c r="AS575" s="45"/>
      <c r="AT575" s="45"/>
    </row>
    <row r="576" spans="1:46" s="45" customFormat="1" ht="23.25" customHeight="1">
      <c r="A576" s="1986" t="str">
        <f>"- "&amp;M576&amp;" -"</f>
        <v>- 56 -</v>
      </c>
      <c r="B576" s="1979"/>
      <c r="C576" s="1979"/>
      <c r="D576" s="1979"/>
      <c r="E576" s="1979"/>
      <c r="F576" s="1979"/>
      <c r="G576" s="1979"/>
      <c r="H576" s="1979"/>
      <c r="I576" s="1979"/>
      <c r="J576" s="1979"/>
      <c r="K576" s="1986"/>
      <c r="L576" s="703">
        <v>1</v>
      </c>
      <c r="M576" s="1939">
        <f>IF(L576&gt;0,SUM(L$234:L576),0)</f>
        <v>56</v>
      </c>
      <c r="N576" s="46"/>
      <c r="O576" s="705"/>
      <c r="P576" s="705"/>
      <c r="Q576" s="705"/>
      <c r="R576" s="705"/>
      <c r="S576" s="705"/>
      <c r="T576" s="705"/>
      <c r="U576" s="705"/>
      <c r="V576" s="705"/>
      <c r="W576" s="705"/>
      <c r="X576" s="705"/>
      <c r="Y576" s="705"/>
      <c r="Z576" s="705"/>
      <c r="AA576" s="705"/>
      <c r="AB576" s="705"/>
      <c r="AC576" s="705"/>
      <c r="AD576" s="705"/>
      <c r="AE576" s="705"/>
    </row>
    <row r="577" spans="1:46" s="45" customFormat="1" ht="23.25" customHeight="1">
      <c r="A577" s="1993"/>
      <c r="B577" s="1993"/>
      <c r="C577" s="1993"/>
      <c r="D577" s="2068"/>
      <c r="E577" s="2069"/>
      <c r="F577" s="2069"/>
      <c r="G577" s="2069"/>
      <c r="H577" s="2069"/>
      <c r="I577" s="2047"/>
      <c r="J577" s="2047"/>
      <c r="K577" s="2047"/>
      <c r="L577" s="1961"/>
      <c r="M577" s="1962"/>
      <c r="N577" s="46"/>
      <c r="O577" s="705"/>
      <c r="P577" s="705"/>
      <c r="Q577" s="705"/>
      <c r="R577" s="705"/>
      <c r="S577" s="705"/>
      <c r="T577" s="705"/>
      <c r="U577" s="705"/>
      <c r="V577" s="705"/>
      <c r="W577" s="705"/>
      <c r="X577" s="705"/>
      <c r="Y577" s="705"/>
      <c r="Z577" s="705"/>
      <c r="AA577" s="705"/>
      <c r="AB577" s="705"/>
      <c r="AC577" s="705"/>
      <c r="AD577" s="705"/>
      <c r="AE577" s="705"/>
    </row>
    <row r="578" spans="1:46" s="45" customFormat="1" ht="23.25" customHeight="1">
      <c r="A578" s="1993"/>
      <c r="B578" s="1993"/>
      <c r="C578" s="1993"/>
      <c r="D578" s="2068"/>
      <c r="E578" s="2069"/>
      <c r="F578" s="2069"/>
      <c r="G578" s="2069"/>
      <c r="H578" s="2069"/>
      <c r="I578" s="2047"/>
      <c r="J578" s="2047"/>
      <c r="K578" s="2047"/>
      <c r="L578" s="1961"/>
      <c r="M578" s="1962"/>
      <c r="N578" s="46"/>
      <c r="O578" s="705"/>
      <c r="P578" s="705"/>
      <c r="Q578" s="705"/>
      <c r="R578" s="705"/>
      <c r="S578" s="705"/>
      <c r="T578" s="705"/>
      <c r="U578" s="705"/>
      <c r="V578" s="705"/>
      <c r="W578" s="705"/>
      <c r="X578" s="705"/>
      <c r="Y578" s="705"/>
      <c r="Z578" s="705"/>
      <c r="AA578" s="705"/>
      <c r="AB578" s="705"/>
      <c r="AC578" s="705"/>
      <c r="AD578" s="705"/>
      <c r="AE578" s="705"/>
    </row>
    <row r="579" spans="1:46" ht="23.25" customHeight="1">
      <c r="A579" s="1993"/>
      <c r="B579" s="1977" t="s">
        <v>1760</v>
      </c>
      <c r="K579" s="1993"/>
      <c r="L579" s="703"/>
      <c r="M579" s="1940"/>
      <c r="N579" s="424"/>
      <c r="O579" s="705"/>
      <c r="Q579" s="705"/>
      <c r="R579" s="705"/>
      <c r="S579" s="705"/>
      <c r="T579" s="705"/>
      <c r="U579" s="705"/>
      <c r="V579" s="705"/>
      <c r="W579" s="705"/>
      <c r="X579" s="705"/>
      <c r="Y579" s="705"/>
      <c r="Z579" s="705"/>
      <c r="AA579" s="705"/>
      <c r="AB579" s="705"/>
      <c r="AC579" s="705"/>
      <c r="AD579" s="705"/>
      <c r="AE579" s="705"/>
      <c r="AF579" s="45"/>
      <c r="AG579" s="45"/>
      <c r="AH579" s="45"/>
      <c r="AI579" s="45"/>
      <c r="AJ579" s="45"/>
      <c r="AK579" s="45"/>
      <c r="AL579" s="45"/>
      <c r="AM579" s="45"/>
      <c r="AN579" s="45"/>
      <c r="AO579" s="45"/>
      <c r="AP579" s="45"/>
      <c r="AQ579" s="45"/>
      <c r="AR579" s="45"/>
      <c r="AS579" s="45"/>
      <c r="AT579" s="45"/>
    </row>
    <row r="580" spans="1:46" ht="23.25" customHeight="1">
      <c r="A580" s="1993" t="s">
        <v>1365</v>
      </c>
      <c r="C580" s="1977" t="s">
        <v>677</v>
      </c>
      <c r="H580" s="1977" t="str">
        <f>K597</f>
        <v>ดี</v>
      </c>
      <c r="J580" s="1977" t="s">
        <v>305</v>
      </c>
      <c r="K580" s="1993"/>
      <c r="L580" s="703"/>
      <c r="M580" s="1940"/>
      <c r="N580" s="30"/>
      <c r="O580" s="705"/>
      <c r="Q580" s="705"/>
      <c r="R580" s="705"/>
      <c r="S580" s="705"/>
      <c r="T580" s="705"/>
      <c r="U580" s="705"/>
      <c r="V580" s="705"/>
      <c r="W580" s="705"/>
      <c r="X580" s="705"/>
      <c r="Y580" s="705"/>
      <c r="Z580" s="705"/>
      <c r="AA580" s="705"/>
      <c r="AB580" s="705"/>
      <c r="AC580" s="705"/>
      <c r="AD580" s="705"/>
      <c r="AE580" s="705"/>
      <c r="AF580" s="45"/>
      <c r="AG580" s="45"/>
      <c r="AH580" s="45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</row>
    <row r="581" spans="1:46" ht="23.25" customHeight="1">
      <c r="A581" s="1991"/>
      <c r="B581" s="1991"/>
      <c r="C581" s="1980" t="s">
        <v>2123</v>
      </c>
      <c r="D581" s="1220" t="s">
        <v>1547</v>
      </c>
      <c r="E581" s="1220"/>
      <c r="F581" s="1220"/>
      <c r="G581" s="1220"/>
      <c r="H581" s="1222"/>
      <c r="I581" s="2055" t="s">
        <v>1891</v>
      </c>
      <c r="J581" s="2055" t="s">
        <v>897</v>
      </c>
      <c r="K581" s="2056"/>
      <c r="L581" s="703"/>
      <c r="M581" s="1940"/>
      <c r="N581" s="30"/>
      <c r="Q581" s="705"/>
      <c r="R581" s="705"/>
      <c r="S581" s="705"/>
      <c r="T581" s="705"/>
      <c r="U581" s="705"/>
      <c r="V581" s="705"/>
      <c r="W581" s="705"/>
      <c r="X581" s="705"/>
      <c r="Y581" s="705"/>
      <c r="Z581" s="705"/>
      <c r="AA581" s="705"/>
      <c r="AB581" s="705"/>
      <c r="AC581" s="705"/>
      <c r="AD581" s="705"/>
      <c r="AE581" s="705"/>
      <c r="AF581" s="45"/>
      <c r="AG581" s="45"/>
      <c r="AH581" s="45"/>
      <c r="AI581" s="45"/>
      <c r="AJ581" s="45"/>
      <c r="AK581" s="45"/>
      <c r="AL581" s="45"/>
      <c r="AM581" s="45"/>
      <c r="AN581" s="45"/>
      <c r="AO581" s="45"/>
      <c r="AP581" s="45"/>
      <c r="AQ581" s="45"/>
      <c r="AR581" s="45"/>
      <c r="AS581" s="45"/>
      <c r="AT581" s="45"/>
    </row>
    <row r="582" spans="1:46" ht="23.25" customHeight="1">
      <c r="A582" s="1986"/>
      <c r="B582" s="1986" t="s">
        <v>1514</v>
      </c>
      <c r="C582" s="1985" t="s">
        <v>2123</v>
      </c>
      <c r="D582" s="1370" t="s">
        <v>1548</v>
      </c>
      <c r="E582" s="1370"/>
      <c r="F582" s="1370"/>
      <c r="G582" s="1370"/>
      <c r="H582" s="1990"/>
      <c r="I582" s="2057" t="s">
        <v>898</v>
      </c>
      <c r="J582" s="2057" t="s">
        <v>891</v>
      </c>
      <c r="K582" s="1984" t="s">
        <v>891</v>
      </c>
      <c r="L582" s="703"/>
      <c r="M582" s="1940"/>
      <c r="N582" s="424"/>
      <c r="O582" s="705"/>
      <c r="Q582" s="705"/>
      <c r="R582" s="705"/>
      <c r="S582" s="705"/>
      <c r="T582" s="705"/>
      <c r="U582" s="705"/>
      <c r="V582" s="705"/>
      <c r="W582" s="705"/>
      <c r="X582" s="705"/>
      <c r="Y582" s="705"/>
      <c r="Z582" s="705"/>
      <c r="AA582" s="705"/>
      <c r="AB582" s="705"/>
      <c r="AC582" s="705"/>
      <c r="AD582" s="705"/>
      <c r="AE582" s="705"/>
      <c r="AF582" s="45"/>
      <c r="AG582" s="45"/>
      <c r="AH582" s="45"/>
      <c r="AI582" s="45"/>
      <c r="AJ582" s="45"/>
      <c r="AK582" s="45"/>
      <c r="AL582" s="45"/>
      <c r="AM582" s="45"/>
      <c r="AN582" s="45"/>
      <c r="AO582" s="45"/>
      <c r="AP582" s="45"/>
      <c r="AQ582" s="45"/>
      <c r="AR582" s="45"/>
      <c r="AS582" s="45"/>
      <c r="AT582" s="45"/>
    </row>
    <row r="583" spans="1:46" ht="23.25" customHeight="1">
      <c r="A583" s="1370"/>
      <c r="B583" s="1370"/>
      <c r="C583" s="1990" t="s">
        <v>2123</v>
      </c>
      <c r="D583" s="2058">
        <v>1</v>
      </c>
      <c r="E583" s="2059">
        <v>2</v>
      </c>
      <c r="F583" s="2059">
        <v>3</v>
      </c>
      <c r="G583" s="2059">
        <v>4</v>
      </c>
      <c r="H583" s="2060">
        <v>5</v>
      </c>
      <c r="I583" s="2061"/>
      <c r="J583" s="2062"/>
      <c r="K583" s="1989"/>
      <c r="L583" s="703"/>
      <c r="M583" s="1940"/>
      <c r="N583" s="424"/>
      <c r="O583" s="705"/>
      <c r="Q583" s="705"/>
      <c r="R583" s="705"/>
      <c r="S583" s="705"/>
      <c r="T583" s="705"/>
      <c r="U583" s="705"/>
      <c r="V583" s="705"/>
      <c r="W583" s="705"/>
      <c r="X583" s="705"/>
      <c r="Y583" s="705"/>
      <c r="Z583" s="705"/>
      <c r="AA583" s="705"/>
      <c r="AB583" s="705"/>
      <c r="AC583" s="705"/>
      <c r="AD583" s="705"/>
      <c r="AE583" s="705"/>
      <c r="AF583" s="4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</row>
    <row r="584" spans="1:46" ht="23.25" customHeight="1">
      <c r="A584" s="1991" t="s">
        <v>516</v>
      </c>
      <c r="B584" s="1991"/>
      <c r="C584" s="1980"/>
      <c r="D584" s="2183" t="str">
        <f>IF($J584=D$471,"P","  ")</f>
        <v xml:space="preserve">  </v>
      </c>
      <c r="E584" s="2181" t="str">
        <f>IF($J584=E$471,"P"," ")</f>
        <v xml:space="preserve"> </v>
      </c>
      <c r="F584" s="2181" t="str">
        <f>IF($J584=F$471,"P"," ")</f>
        <v>P</v>
      </c>
      <c r="G584" s="2181" t="str">
        <f>IF($J584=G$471,"P"," ")</f>
        <v xml:space="preserve"> </v>
      </c>
      <c r="H584" s="2182" t="str">
        <f>IF($J584=H$471,"P"," ")</f>
        <v xml:space="preserve"> </v>
      </c>
      <c r="I584" s="2018">
        <f>LOOKUP(T584,X!$EW$4:$HT$4,X!$EW$29:$HT$29)</f>
        <v>0.6</v>
      </c>
      <c r="J584" s="2017">
        <f>LOOKUP(U584,X!$EW$4:$HT$4,X!$EW$29:$HT$29)</f>
        <v>3</v>
      </c>
      <c r="K584" s="2071" t="str">
        <f>LOOKUP(V584,X!$EW$4:$HT$4,X!$EW$29:$HT$29)</f>
        <v>ดี</v>
      </c>
      <c r="L584" s="703"/>
      <c r="M584" s="1940"/>
      <c r="N584" s="1952">
        <v>1</v>
      </c>
      <c r="O584" s="55">
        <f t="shared" ref="O584:V584" si="47">$N584*100+O$471</f>
        <v>101</v>
      </c>
      <c r="P584" s="55">
        <f t="shared" si="47"/>
        <v>102</v>
      </c>
      <c r="Q584" s="55">
        <f t="shared" si="47"/>
        <v>103</v>
      </c>
      <c r="R584" s="55">
        <f t="shared" si="47"/>
        <v>104</v>
      </c>
      <c r="S584" s="55">
        <f t="shared" si="47"/>
        <v>105</v>
      </c>
      <c r="T584" s="1957">
        <f t="shared" si="47"/>
        <v>109</v>
      </c>
      <c r="U584" s="1957">
        <f t="shared" si="47"/>
        <v>110</v>
      </c>
      <c r="V584" s="1957">
        <f t="shared" si="47"/>
        <v>111</v>
      </c>
      <c r="W584" s="56"/>
      <c r="X584" s="29"/>
      <c r="Y584" s="705"/>
      <c r="Z584" s="705"/>
      <c r="AA584" s="705"/>
      <c r="AB584" s="705"/>
      <c r="AC584" s="705"/>
      <c r="AD584" s="705"/>
      <c r="AE584" s="705"/>
      <c r="AF584" s="45"/>
      <c r="AG584" s="45"/>
      <c r="AH584" s="45"/>
      <c r="AI584" s="45"/>
      <c r="AJ584" s="45"/>
      <c r="AK584" s="45"/>
      <c r="AL584" s="45"/>
      <c r="AM584" s="45"/>
      <c r="AN584" s="45"/>
      <c r="AO584" s="45"/>
      <c r="AP584" s="45"/>
      <c r="AQ584" s="45"/>
      <c r="AR584" s="45"/>
      <c r="AS584" s="45"/>
      <c r="AT584" s="45"/>
    </row>
    <row r="585" spans="1:46" ht="23.25" customHeight="1">
      <c r="A585" s="1993" t="s">
        <v>2310</v>
      </c>
      <c r="B585" s="1993"/>
      <c r="C585" s="1992"/>
      <c r="D585" s="2188"/>
      <c r="E585" s="2185"/>
      <c r="F585" s="2185"/>
      <c r="G585" s="2185"/>
      <c r="H585" s="2186"/>
      <c r="I585" s="1994"/>
      <c r="J585" s="2003"/>
      <c r="K585" s="1994"/>
      <c r="L585" s="703"/>
      <c r="M585" s="1940"/>
      <c r="N585" s="20"/>
      <c r="O585" s="20"/>
      <c r="Q585" s="705"/>
      <c r="R585" s="705"/>
      <c r="S585" s="723"/>
      <c r="T585" s="723"/>
      <c r="U585" s="723"/>
      <c r="V585" s="723"/>
      <c r="W585" s="705"/>
      <c r="X585" s="29"/>
      <c r="Y585" s="705"/>
      <c r="Z585" s="705"/>
      <c r="AA585" s="705"/>
      <c r="AB585" s="705"/>
      <c r="AC585" s="705"/>
      <c r="AD585" s="705"/>
      <c r="AE585" s="70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</row>
    <row r="586" spans="1:46" ht="23.25" customHeight="1">
      <c r="A586" s="1993"/>
      <c r="B586" s="1993" t="s">
        <v>2311</v>
      </c>
      <c r="C586" s="1992"/>
      <c r="D586" s="2188"/>
      <c r="E586" s="2185"/>
      <c r="F586" s="2185"/>
      <c r="G586" s="2185"/>
      <c r="H586" s="2186"/>
      <c r="I586" s="1994"/>
      <c r="J586" s="2003"/>
      <c r="K586" s="1994"/>
      <c r="L586" s="703"/>
      <c r="M586" s="1940"/>
      <c r="N586" s="424"/>
      <c r="O586" s="705"/>
      <c r="Q586" s="705"/>
      <c r="R586" s="705"/>
      <c r="S586" s="705"/>
      <c r="T586" s="705"/>
      <c r="U586" s="705"/>
      <c r="V586" s="705"/>
      <c r="W586" s="705"/>
      <c r="X586" s="705"/>
      <c r="Y586" s="705"/>
      <c r="Z586" s="705"/>
      <c r="AA586" s="705"/>
      <c r="AB586" s="705"/>
      <c r="AC586" s="705"/>
      <c r="AD586" s="705"/>
      <c r="AE586" s="705"/>
      <c r="AF586" s="4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45"/>
    </row>
    <row r="587" spans="1:46" ht="23.25" customHeight="1">
      <c r="A587" s="1993"/>
      <c r="B587" s="1993" t="s">
        <v>2312</v>
      </c>
      <c r="C587" s="1992"/>
      <c r="D587" s="2183" t="str">
        <f>IF($J587=D$471,"P","  ")</f>
        <v xml:space="preserve">  </v>
      </c>
      <c r="E587" s="2181" t="str">
        <f>IF($J587=E$471,"P"," ")</f>
        <v xml:space="preserve"> </v>
      </c>
      <c r="F587" s="2181" t="str">
        <f>IF($J587=F$471,"P"," ")</f>
        <v>P</v>
      </c>
      <c r="G587" s="2181" t="str">
        <f>IF($J587=G$471,"P"," ")</f>
        <v xml:space="preserve"> </v>
      </c>
      <c r="H587" s="2182" t="str">
        <f>IF($J587=H$471,"P"," ")</f>
        <v xml:space="preserve"> </v>
      </c>
      <c r="I587" s="2018">
        <f>LOOKUP(T587,X!$EW$4:$HT$4,X!$EW$29:$HT$29)</f>
        <v>0.6</v>
      </c>
      <c r="J587" s="2017">
        <f>LOOKUP(U587,X!$EW$4:$HT$4,X!$EW$29:$HT$29)</f>
        <v>3</v>
      </c>
      <c r="K587" s="2045" t="str">
        <f>LOOKUP(V587,X!$EW$4:$HT$4,X!$EW$29:$HT$29)</f>
        <v>ดี</v>
      </c>
      <c r="L587" s="703"/>
      <c r="M587" s="1940"/>
      <c r="N587" s="1952">
        <v>2</v>
      </c>
      <c r="O587" s="55">
        <f t="shared" ref="O587:V587" si="48">$N587*100+O$471</f>
        <v>201</v>
      </c>
      <c r="P587" s="55">
        <f t="shared" si="48"/>
        <v>202</v>
      </c>
      <c r="Q587" s="55">
        <f t="shared" si="48"/>
        <v>203</v>
      </c>
      <c r="R587" s="55">
        <f t="shared" si="48"/>
        <v>204</v>
      </c>
      <c r="S587" s="55">
        <f t="shared" si="48"/>
        <v>205</v>
      </c>
      <c r="T587" s="1957">
        <f t="shared" si="48"/>
        <v>209</v>
      </c>
      <c r="U587" s="1957">
        <f t="shared" si="48"/>
        <v>210</v>
      </c>
      <c r="V587" s="1957">
        <f t="shared" si="48"/>
        <v>211</v>
      </c>
      <c r="W587" s="56"/>
      <c r="X587" s="705"/>
      <c r="Y587" s="705"/>
      <c r="Z587" s="705"/>
      <c r="AA587" s="705"/>
      <c r="AB587" s="705"/>
      <c r="AC587" s="705"/>
      <c r="AD587" s="705"/>
      <c r="AE587" s="705"/>
      <c r="AF587" s="45"/>
      <c r="AG587" s="45"/>
      <c r="AH587" s="45"/>
      <c r="AI587" s="45"/>
      <c r="AJ587" s="45"/>
      <c r="AK587" s="45"/>
      <c r="AL587" s="45"/>
      <c r="AM587" s="45"/>
      <c r="AN587" s="45"/>
      <c r="AO587" s="45"/>
      <c r="AP587" s="45"/>
      <c r="AQ587" s="45"/>
      <c r="AR587" s="45"/>
      <c r="AS587" s="45"/>
      <c r="AT587" s="45"/>
    </row>
    <row r="588" spans="1:46" ht="23.25" customHeight="1">
      <c r="A588" s="1993" t="s">
        <v>769</v>
      </c>
      <c r="B588" s="1993"/>
      <c r="C588" s="1992"/>
      <c r="D588" s="2188"/>
      <c r="E588" s="2185"/>
      <c r="F588" s="2185"/>
      <c r="G588" s="2185"/>
      <c r="H588" s="2186"/>
      <c r="I588" s="1994"/>
      <c r="J588" s="2003"/>
      <c r="K588" s="1994"/>
      <c r="L588" s="703"/>
      <c r="M588" s="1940"/>
      <c r="N588" s="424"/>
      <c r="O588" s="705"/>
      <c r="Q588" s="705"/>
      <c r="R588" s="705"/>
      <c r="S588" s="723"/>
      <c r="T588" s="723"/>
      <c r="U588" s="723"/>
      <c r="V588" s="723"/>
      <c r="W588" s="705"/>
      <c r="X588" s="29"/>
      <c r="Y588" s="705"/>
      <c r="Z588" s="705"/>
      <c r="AA588" s="705"/>
      <c r="AB588" s="705"/>
      <c r="AC588" s="705"/>
      <c r="AD588" s="705"/>
      <c r="AE588" s="705"/>
      <c r="AF588" s="45"/>
      <c r="AG588" s="45"/>
      <c r="AH588" s="45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</row>
    <row r="589" spans="1:46" ht="23.25" customHeight="1">
      <c r="A589" s="1993"/>
      <c r="B589" s="1993" t="s">
        <v>770</v>
      </c>
      <c r="C589" s="1992"/>
      <c r="D589" s="2183" t="str">
        <f>IF($J589=D$471,"P","  ")</f>
        <v xml:space="preserve">  </v>
      </c>
      <c r="E589" s="2181" t="str">
        <f>IF($J589=E$471,"P"," ")</f>
        <v xml:space="preserve"> </v>
      </c>
      <c r="F589" s="2181" t="str">
        <f>IF($J589=F$471,"P"," ")</f>
        <v xml:space="preserve"> </v>
      </c>
      <c r="G589" s="2181" t="str">
        <f>IF($J589=G$471,"P"," ")</f>
        <v>P</v>
      </c>
      <c r="H589" s="2182" t="str">
        <f>IF($J589=H$471,"P"," ")</f>
        <v xml:space="preserve"> </v>
      </c>
      <c r="I589" s="2018">
        <f>LOOKUP(T589,X!$EW$4:$HT$4,X!$EW$29:$HT$29)</f>
        <v>0.8</v>
      </c>
      <c r="J589" s="2017">
        <f>LOOKUP(U589,X!$EW$4:$HT$4,X!$EW$29:$HT$29)</f>
        <v>4</v>
      </c>
      <c r="K589" s="2045" t="str">
        <f>LOOKUP(V589,X!$EW$4:$HT$4,X!$EW$29:$HT$29)</f>
        <v>ดีมาก</v>
      </c>
      <c r="L589" s="703"/>
      <c r="M589" s="1940"/>
      <c r="N589" s="1952">
        <v>3</v>
      </c>
      <c r="O589" s="55">
        <f t="shared" ref="O589:V589" si="49">$N589*100+O$471</f>
        <v>301</v>
      </c>
      <c r="P589" s="55">
        <f t="shared" si="49"/>
        <v>302</v>
      </c>
      <c r="Q589" s="55">
        <f t="shared" si="49"/>
        <v>303</v>
      </c>
      <c r="R589" s="55">
        <f t="shared" si="49"/>
        <v>304</v>
      </c>
      <c r="S589" s="55">
        <f t="shared" si="49"/>
        <v>305</v>
      </c>
      <c r="T589" s="1957">
        <f t="shared" si="49"/>
        <v>309</v>
      </c>
      <c r="U589" s="1957">
        <f t="shared" si="49"/>
        <v>310</v>
      </c>
      <c r="V589" s="1957">
        <f t="shared" si="49"/>
        <v>311</v>
      </c>
      <c r="W589" s="56"/>
      <c r="X589" s="705"/>
      <c r="Y589" s="705"/>
      <c r="Z589" s="705"/>
      <c r="AA589" s="705"/>
      <c r="AB589" s="705"/>
      <c r="AC589" s="705"/>
      <c r="AD589" s="705"/>
      <c r="AE589" s="705"/>
      <c r="AF589" s="45"/>
      <c r="AG589" s="45"/>
      <c r="AH589" s="45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</row>
    <row r="590" spans="1:46" ht="23.25" customHeight="1">
      <c r="A590" s="1993" t="s">
        <v>1171</v>
      </c>
      <c r="B590" s="1993"/>
      <c r="C590" s="1992"/>
      <c r="D590" s="2188"/>
      <c r="E590" s="2185"/>
      <c r="F590" s="2185"/>
      <c r="G590" s="2185"/>
      <c r="H590" s="2186"/>
      <c r="I590" s="1994"/>
      <c r="J590" s="2003"/>
      <c r="K590" s="1994"/>
      <c r="L590" s="703"/>
      <c r="M590" s="1940"/>
      <c r="N590" s="424"/>
      <c r="O590" s="705"/>
      <c r="Q590" s="705"/>
      <c r="R590" s="705"/>
      <c r="S590" s="723"/>
      <c r="T590" s="723"/>
      <c r="U590" s="723"/>
      <c r="V590" s="723"/>
      <c r="W590" s="705"/>
      <c r="X590" s="29"/>
      <c r="Y590" s="705"/>
      <c r="Z590" s="705"/>
      <c r="AA590" s="705"/>
      <c r="AB590" s="705"/>
      <c r="AC590" s="705"/>
      <c r="AD590" s="705"/>
      <c r="AE590" s="705"/>
      <c r="AF590" s="4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</row>
    <row r="591" spans="1:46" ht="23.25" customHeight="1">
      <c r="A591" s="1993"/>
      <c r="B591" s="1993" t="s">
        <v>1170</v>
      </c>
      <c r="C591" s="1992"/>
      <c r="D591" s="2183" t="str">
        <f>IF($J591=D$471,"P","  ")</f>
        <v xml:space="preserve">  </v>
      </c>
      <c r="E591" s="2181" t="str">
        <f>IF($J591=E$471,"P"," ")</f>
        <v xml:space="preserve"> </v>
      </c>
      <c r="F591" s="2181" t="str">
        <f>IF($J591=F$471,"P"," ")</f>
        <v xml:space="preserve"> </v>
      </c>
      <c r="G591" s="2181" t="str">
        <f>IF($J591=G$471,"P"," ")</f>
        <v>P</v>
      </c>
      <c r="H591" s="2182" t="str">
        <f>IF($J591=H$471,"P"," ")</f>
        <v xml:space="preserve"> </v>
      </c>
      <c r="I591" s="2018">
        <f>LOOKUP(T591,X!$EW$4:$HT$4,X!$EW$29:$HT$29)</f>
        <v>0.4</v>
      </c>
      <c r="J591" s="2017">
        <f>LOOKUP(U591,X!$EW$4:$HT$4,X!$EW$29:$HT$29)</f>
        <v>4</v>
      </c>
      <c r="K591" s="2045" t="str">
        <f>LOOKUP(V591,X!$EW$4:$HT$4,X!$EW$29:$HT$29)</f>
        <v>ดีมาก</v>
      </c>
      <c r="L591" s="703"/>
      <c r="M591" s="1940"/>
      <c r="N591" s="1952">
        <v>4</v>
      </c>
      <c r="O591" s="55">
        <f t="shared" ref="O591:V591" si="50">$N591*100+O$471</f>
        <v>401</v>
      </c>
      <c r="P591" s="55">
        <f t="shared" si="50"/>
        <v>402</v>
      </c>
      <c r="Q591" s="55">
        <f t="shared" si="50"/>
        <v>403</v>
      </c>
      <c r="R591" s="55">
        <f t="shared" si="50"/>
        <v>404</v>
      </c>
      <c r="S591" s="55">
        <f t="shared" si="50"/>
        <v>405</v>
      </c>
      <c r="T591" s="1957">
        <f t="shared" si="50"/>
        <v>409</v>
      </c>
      <c r="U591" s="1957">
        <f t="shared" si="50"/>
        <v>410</v>
      </c>
      <c r="V591" s="1957">
        <f t="shared" si="50"/>
        <v>411</v>
      </c>
      <c r="W591" s="56"/>
      <c r="X591" s="705"/>
      <c r="Y591" s="705"/>
      <c r="Z591" s="705"/>
      <c r="AA591" s="705"/>
      <c r="AB591" s="705"/>
      <c r="AC591" s="705"/>
      <c r="AD591" s="705"/>
      <c r="AE591" s="705"/>
      <c r="AF591" s="45"/>
      <c r="AG591" s="45"/>
      <c r="AH591" s="45"/>
      <c r="AI591" s="45"/>
      <c r="AJ591" s="45"/>
      <c r="AK591" s="45"/>
      <c r="AL591" s="45"/>
      <c r="AM591" s="45"/>
      <c r="AN591" s="45"/>
      <c r="AO591" s="45"/>
      <c r="AP591" s="45"/>
      <c r="AQ591" s="45"/>
      <c r="AR591" s="45"/>
      <c r="AS591" s="45"/>
      <c r="AT591" s="45"/>
    </row>
    <row r="592" spans="1:46" ht="23.25" customHeight="1">
      <c r="A592" s="1993" t="s">
        <v>1860</v>
      </c>
      <c r="B592" s="1993"/>
      <c r="C592" s="1992"/>
      <c r="D592" s="2188"/>
      <c r="E592" s="2185"/>
      <c r="F592" s="2185"/>
      <c r="G592" s="2185"/>
      <c r="H592" s="2186"/>
      <c r="I592" s="1994"/>
      <c r="J592" s="2003"/>
      <c r="K592" s="1994"/>
      <c r="L592" s="703"/>
      <c r="M592" s="1940"/>
      <c r="N592" s="424"/>
      <c r="O592" s="705"/>
      <c r="Q592" s="705"/>
      <c r="R592" s="705"/>
      <c r="S592" s="723"/>
      <c r="T592" s="723"/>
      <c r="U592" s="723"/>
      <c r="V592" s="723"/>
      <c r="W592" s="705"/>
      <c r="X592" s="29"/>
      <c r="Y592" s="705"/>
      <c r="Z592" s="705"/>
      <c r="AA592" s="705"/>
      <c r="AB592" s="705"/>
      <c r="AC592" s="705"/>
      <c r="AD592" s="705"/>
      <c r="AE592" s="705"/>
      <c r="AF592" s="45"/>
      <c r="AG592" s="45"/>
      <c r="AH592" s="45"/>
      <c r="AI592" s="45"/>
      <c r="AJ592" s="45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</row>
    <row r="593" spans="1:46" ht="23.25" customHeight="1">
      <c r="A593" s="1993"/>
      <c r="B593" s="1993" t="s">
        <v>680</v>
      </c>
      <c r="C593" s="1992"/>
      <c r="D593" s="2188"/>
      <c r="E593" s="2185"/>
      <c r="F593" s="2185"/>
      <c r="G593" s="2185"/>
      <c r="H593" s="2186"/>
      <c r="I593" s="1994"/>
      <c r="J593" s="2003"/>
      <c r="K593" s="1994"/>
      <c r="L593" s="703"/>
      <c r="M593" s="1940"/>
      <c r="N593" s="424"/>
      <c r="O593" s="705"/>
      <c r="Q593" s="705"/>
      <c r="R593" s="705"/>
      <c r="S593" s="705"/>
      <c r="T593" s="705"/>
      <c r="U593" s="705"/>
      <c r="V593" s="705"/>
      <c r="W593" s="705"/>
      <c r="X593" s="705"/>
      <c r="Y593" s="705"/>
      <c r="Z593" s="705"/>
      <c r="AA593" s="705"/>
      <c r="AB593" s="705"/>
      <c r="AC593" s="705"/>
      <c r="AD593" s="705"/>
      <c r="AE593" s="705"/>
      <c r="AF593" s="45"/>
      <c r="AG593" s="45"/>
      <c r="AH593" s="45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5"/>
    </row>
    <row r="594" spans="1:46" ht="23.25" customHeight="1">
      <c r="A594" s="1993"/>
      <c r="B594" s="1993" t="s">
        <v>681</v>
      </c>
      <c r="C594" s="1992"/>
      <c r="D594" s="2183" t="str">
        <f>IF($J594=D$471,"P","  ")</f>
        <v xml:space="preserve">  </v>
      </c>
      <c r="E594" s="2181" t="str">
        <f>IF($J594=E$471,"P"," ")</f>
        <v xml:space="preserve"> </v>
      </c>
      <c r="F594" s="2181" t="str">
        <f>IF($J594=F$471,"P"," ")</f>
        <v>P</v>
      </c>
      <c r="G594" s="2181" t="str">
        <f>IF($J594=G$471,"P"," ")</f>
        <v xml:space="preserve"> </v>
      </c>
      <c r="H594" s="2182" t="str">
        <f>IF($J594=H$471,"P"," ")</f>
        <v xml:space="preserve"> </v>
      </c>
      <c r="I594" s="2018">
        <f>LOOKUP(T594,X!$EW$4:$HT$4,X!$EW$29:$HT$29)</f>
        <v>0.3</v>
      </c>
      <c r="J594" s="2017">
        <f>LOOKUP(U594,X!$EW$4:$HT$4,X!$EW$29:$HT$29)</f>
        <v>3</v>
      </c>
      <c r="K594" s="2045" t="str">
        <f>LOOKUP(V594,X!$EW$4:$HT$4,X!$EW$29:$HT$29)</f>
        <v>ดี</v>
      </c>
      <c r="L594" s="703"/>
      <c r="M594" s="1940"/>
      <c r="N594" s="1952">
        <v>5</v>
      </c>
      <c r="O594" s="55">
        <f t="shared" ref="O594:V594" si="51">$N594*100+O$471</f>
        <v>501</v>
      </c>
      <c r="P594" s="55">
        <f t="shared" si="51"/>
        <v>502</v>
      </c>
      <c r="Q594" s="55">
        <f t="shared" si="51"/>
        <v>503</v>
      </c>
      <c r="R594" s="55">
        <f t="shared" si="51"/>
        <v>504</v>
      </c>
      <c r="S594" s="55">
        <f t="shared" si="51"/>
        <v>505</v>
      </c>
      <c r="T594" s="1957">
        <f t="shared" si="51"/>
        <v>509</v>
      </c>
      <c r="U594" s="1957">
        <f t="shared" si="51"/>
        <v>510</v>
      </c>
      <c r="V594" s="1957">
        <f t="shared" si="51"/>
        <v>511</v>
      </c>
      <c r="W594" s="56"/>
      <c r="X594" s="705"/>
      <c r="Y594" s="705"/>
      <c r="Z594" s="705"/>
      <c r="AA594" s="705"/>
      <c r="AB594" s="705"/>
      <c r="AC594" s="705"/>
      <c r="AD594" s="705"/>
      <c r="AE594" s="705"/>
      <c r="AF594" s="45"/>
      <c r="AG594" s="45"/>
      <c r="AH594" s="45"/>
      <c r="AI594" s="45"/>
      <c r="AJ594" s="45"/>
      <c r="AK594" s="45"/>
      <c r="AL594" s="45"/>
      <c r="AM594" s="45"/>
      <c r="AN594" s="45"/>
      <c r="AO594" s="45"/>
      <c r="AP594" s="45"/>
      <c r="AQ594" s="45"/>
      <c r="AR594" s="45"/>
      <c r="AS594" s="45"/>
      <c r="AT594" s="45"/>
    </row>
    <row r="595" spans="1:46" ht="23.25" customHeight="1">
      <c r="A595" s="1993" t="s">
        <v>678</v>
      </c>
      <c r="B595" s="1993"/>
      <c r="C595" s="1992"/>
      <c r="D595" s="2188"/>
      <c r="E595" s="2185"/>
      <c r="F595" s="2185"/>
      <c r="G595" s="2185"/>
      <c r="H595" s="2186"/>
      <c r="I595" s="1994"/>
      <c r="J595" s="2003"/>
      <c r="K595" s="1994"/>
      <c r="L595" s="703"/>
      <c r="M595" s="1940"/>
      <c r="N595" s="424"/>
      <c r="O595" s="705"/>
      <c r="Q595" s="705"/>
      <c r="R595" s="705"/>
      <c r="S595" s="723"/>
      <c r="T595" s="723"/>
      <c r="U595" s="723"/>
      <c r="V595" s="723"/>
      <c r="W595" s="705"/>
      <c r="X595" s="29"/>
      <c r="Y595" s="705"/>
      <c r="Z595" s="705"/>
      <c r="AA595" s="705"/>
      <c r="AB595" s="705"/>
      <c r="AC595" s="705"/>
      <c r="AD595" s="705"/>
      <c r="AE595" s="70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</row>
    <row r="596" spans="1:46" ht="23.25" customHeight="1">
      <c r="A596" s="1995"/>
      <c r="B596" s="1995" t="s">
        <v>679</v>
      </c>
      <c r="C596" s="1987"/>
      <c r="D596" s="2183" t="str">
        <f>IF($J596=D$471,"P","  ")</f>
        <v xml:space="preserve">  </v>
      </c>
      <c r="E596" s="2181" t="str">
        <f>IF($J596=E$471,"P"," ")</f>
        <v xml:space="preserve"> </v>
      </c>
      <c r="F596" s="2181" t="str">
        <f>IF($J596=F$471,"P"," ")</f>
        <v xml:space="preserve"> </v>
      </c>
      <c r="G596" s="2181" t="str">
        <f>IF($J596=G$471,"P"," ")</f>
        <v>P</v>
      </c>
      <c r="H596" s="2182" t="str">
        <f>IF($J596=H$471,"P"," ")</f>
        <v xml:space="preserve"> </v>
      </c>
      <c r="I596" s="2018">
        <f>LOOKUP(T596,X!$EW$4:$HT$4,X!$EW$29:$HT$29)</f>
        <v>0.8</v>
      </c>
      <c r="J596" s="2017">
        <f>LOOKUP(U596,X!$EW$4:$HT$4,X!$EW$29:$HT$29)</f>
        <v>4</v>
      </c>
      <c r="K596" s="2072" t="str">
        <f>LOOKUP(V596,X!$EW$4:$HT$4,X!$EW$29:$HT$29)</f>
        <v>ดีมาก</v>
      </c>
      <c r="L596" s="703"/>
      <c r="M596" s="1940"/>
      <c r="N596" s="1952">
        <v>6</v>
      </c>
      <c r="O596" s="55">
        <f t="shared" ref="O596:V596" si="52">$N596*100+O$471</f>
        <v>601</v>
      </c>
      <c r="P596" s="55">
        <f t="shared" si="52"/>
        <v>602</v>
      </c>
      <c r="Q596" s="55">
        <f t="shared" si="52"/>
        <v>603</v>
      </c>
      <c r="R596" s="55">
        <f t="shared" si="52"/>
        <v>604</v>
      </c>
      <c r="S596" s="55">
        <f t="shared" si="52"/>
        <v>605</v>
      </c>
      <c r="T596" s="1957">
        <f t="shared" si="52"/>
        <v>609</v>
      </c>
      <c r="U596" s="1957">
        <f t="shared" si="52"/>
        <v>610</v>
      </c>
      <c r="V596" s="1957">
        <f t="shared" si="52"/>
        <v>611</v>
      </c>
      <c r="W596" s="56"/>
      <c r="X596" s="705"/>
      <c r="Y596" s="705"/>
      <c r="Z596" s="705"/>
      <c r="AA596" s="705"/>
      <c r="AB596" s="705"/>
      <c r="AC596" s="705"/>
      <c r="AD596" s="705"/>
      <c r="AE596" s="705"/>
      <c r="AF596" s="4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</row>
    <row r="597" spans="1:46" ht="23.25" customHeight="1">
      <c r="A597" s="2026"/>
      <c r="B597" s="2026"/>
      <c r="C597" s="2026" t="s">
        <v>634</v>
      </c>
      <c r="D597" s="2026"/>
      <c r="E597" s="2026"/>
      <c r="F597" s="2026"/>
      <c r="G597" s="2026"/>
      <c r="H597" s="2026"/>
      <c r="I597" s="2026"/>
      <c r="J597" s="2027">
        <f>LOOKUP(Q597,X!$EW$6:$HT$6,X!$EW$56:$HT$56)</f>
        <v>3.5</v>
      </c>
      <c r="K597" s="2027" t="str">
        <f>LOOKUP(S597,X!$EW$6:$HT$6,X!$EW$56:$HT$56)</f>
        <v>ดี</v>
      </c>
      <c r="L597" s="703"/>
      <c r="M597" s="1940"/>
      <c r="N597" s="1952">
        <v>11</v>
      </c>
      <c r="O597" s="55">
        <f>$N597*100+O$243</f>
        <v>1101</v>
      </c>
      <c r="P597" s="55">
        <f>$N597*100+P$243</f>
        <v>1102</v>
      </c>
      <c r="Q597" s="1954">
        <f>$N597*100+Q$243</f>
        <v>1103</v>
      </c>
      <c r="R597" s="55">
        <f>$N597*100+R$243</f>
        <v>1104</v>
      </c>
      <c r="S597" s="1954">
        <f>$N597*100+S$243</f>
        <v>1105</v>
      </c>
      <c r="W597" s="705"/>
      <c r="X597" s="705"/>
      <c r="Y597" s="705"/>
      <c r="Z597" s="705"/>
      <c r="AA597" s="705"/>
      <c r="AB597" s="705"/>
      <c r="AC597" s="705"/>
      <c r="AD597" s="705"/>
      <c r="AE597" s="70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</row>
    <row r="598" spans="1:46" ht="23.25" customHeight="1">
      <c r="A598" s="1993"/>
      <c r="B598" s="1993"/>
      <c r="C598" s="1993"/>
      <c r="D598" s="1993"/>
      <c r="E598" s="1993"/>
      <c r="F598" s="1993"/>
      <c r="G598" s="1993"/>
      <c r="H598" s="1993"/>
      <c r="I598" s="1993"/>
      <c r="J598" s="2047"/>
      <c r="K598" s="2047"/>
      <c r="L598" s="703"/>
      <c r="M598" s="1940"/>
      <c r="N598" s="46"/>
      <c r="O598" s="56"/>
      <c r="P598" s="56"/>
      <c r="Q598" s="56"/>
      <c r="R598" s="56"/>
      <c r="S598" s="56"/>
      <c r="T598" s="56"/>
      <c r="U598" s="56"/>
      <c r="W598" s="705"/>
      <c r="X598" s="705"/>
      <c r="Y598" s="705"/>
      <c r="Z598" s="705"/>
      <c r="AA598" s="705"/>
      <c r="AB598" s="705"/>
      <c r="AC598" s="705"/>
      <c r="AD598" s="705"/>
      <c r="AE598" s="70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</row>
    <row r="599" spans="1:46" ht="23.25" customHeight="1">
      <c r="A599" s="1993"/>
      <c r="B599" s="1977" t="s">
        <v>907</v>
      </c>
      <c r="K599" s="1993"/>
      <c r="L599" s="703"/>
      <c r="M599" s="1940"/>
      <c r="N599" s="424"/>
      <c r="O599" s="705"/>
      <c r="Q599" s="705"/>
      <c r="R599" s="705"/>
      <c r="S599" s="705"/>
      <c r="T599" s="705"/>
      <c r="U599" s="705"/>
      <c r="V599" s="705"/>
      <c r="W599" s="705"/>
      <c r="X599" s="705"/>
      <c r="Y599" s="705"/>
      <c r="Z599" s="705"/>
      <c r="AA599" s="705"/>
      <c r="AB599" s="705"/>
      <c r="AC599" s="705"/>
      <c r="AD599" s="705"/>
      <c r="AE599" s="705"/>
      <c r="AF599" s="4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5"/>
      <c r="AQ599" s="45"/>
      <c r="AR599" s="45"/>
      <c r="AS599" s="45"/>
      <c r="AT599" s="45"/>
    </row>
    <row r="600" spans="1:46" ht="23.25" customHeight="1">
      <c r="A600" s="1977" t="str">
        <f>IF(X!EP41=0," ",X!EP41)</f>
        <v>จัดทำแผนปฏิบัติการก่อนเปิดเรียนโดยทุกคนมีส่วนร่วม</v>
      </c>
      <c r="K600" s="1993"/>
      <c r="L600" s="703"/>
      <c r="M600" s="1940"/>
      <c r="N600" s="424"/>
      <c r="O600" s="705"/>
      <c r="Q600" s="705"/>
      <c r="R600" s="705"/>
      <c r="S600" s="705"/>
      <c r="T600" s="705"/>
      <c r="U600" s="705"/>
      <c r="V600" s="705"/>
      <c r="W600" s="705"/>
      <c r="X600" s="705"/>
      <c r="Y600" s="705"/>
      <c r="Z600" s="705"/>
      <c r="AA600" s="705"/>
      <c r="AB600" s="705"/>
      <c r="AC600" s="705"/>
      <c r="AD600" s="705"/>
      <c r="AE600" s="705"/>
      <c r="AF600" s="45"/>
      <c r="AG600" s="45"/>
      <c r="AH600" s="45"/>
      <c r="AI600" s="45"/>
      <c r="AJ600" s="45"/>
      <c r="AK600" s="45"/>
      <c r="AL600" s="45"/>
      <c r="AM600" s="45"/>
      <c r="AN600" s="45"/>
      <c r="AO600" s="45"/>
      <c r="AP600" s="45"/>
      <c r="AQ600" s="45"/>
      <c r="AR600" s="45"/>
      <c r="AS600" s="45"/>
      <c r="AT600" s="45"/>
    </row>
    <row r="601" spans="1:46" ht="23.25" customHeight="1">
      <c r="A601" s="1977" t="str">
        <f>IF(X!EP42=0," ",X!EP42)</f>
        <v>จัดทำรายงานการประเมินตนเองจากการปฏิบัติงานตามสภาพจริง</v>
      </c>
      <c r="K601" s="1993"/>
      <c r="L601" s="703"/>
      <c r="M601" s="1940"/>
      <c r="N601" s="424"/>
      <c r="O601" s="705"/>
      <c r="Q601" s="705"/>
      <c r="R601" s="705"/>
      <c r="S601" s="705"/>
      <c r="T601" s="705"/>
      <c r="U601" s="705"/>
      <c r="V601" s="705"/>
      <c r="W601" s="705"/>
      <c r="X601" s="705"/>
      <c r="Y601" s="705"/>
      <c r="Z601" s="705"/>
      <c r="AA601" s="705"/>
      <c r="AB601" s="705"/>
      <c r="AC601" s="705"/>
      <c r="AD601" s="705"/>
      <c r="AE601" s="705"/>
      <c r="AF601" s="45"/>
      <c r="AG601" s="45"/>
      <c r="AH601" s="45"/>
      <c r="AI601" s="45"/>
      <c r="AJ601" s="45"/>
      <c r="AK601" s="45"/>
      <c r="AL601" s="45"/>
      <c r="AM601" s="45"/>
      <c r="AN601" s="45"/>
      <c r="AO601" s="45"/>
      <c r="AP601" s="45"/>
      <c r="AQ601" s="45"/>
      <c r="AR601" s="45"/>
      <c r="AS601" s="45"/>
      <c r="AT601" s="45"/>
    </row>
    <row r="602" spans="1:46" ht="23.25" customHeight="1">
      <c r="A602" s="1977" t="str">
        <f>IF(X!EP43=0," ",X!EP43)</f>
        <v>จัดทำ SAR ให้ตรงตามเวลากำหนด</v>
      </c>
      <c r="K602" s="1993"/>
      <c r="L602" s="703"/>
      <c r="M602" s="1940"/>
      <c r="N602" s="424"/>
      <c r="O602" s="705"/>
      <c r="Q602" s="705"/>
      <c r="R602" s="705"/>
      <c r="S602" s="705"/>
      <c r="T602" s="705"/>
      <c r="U602" s="705"/>
      <c r="V602" s="705"/>
      <c r="W602" s="705"/>
      <c r="X602" s="705"/>
      <c r="Y602" s="705"/>
      <c r="Z602" s="705"/>
      <c r="AA602" s="705"/>
      <c r="AB602" s="705"/>
      <c r="AC602" s="705"/>
      <c r="AD602" s="705"/>
      <c r="AE602" s="705"/>
      <c r="AF602" s="4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</row>
    <row r="603" spans="1:46" ht="23.25" customHeight="1">
      <c r="A603" s="1977" t="str">
        <f>IF(X!EP44=0," ",X!EP44)</f>
        <v xml:space="preserve"> </v>
      </c>
      <c r="K603" s="1993"/>
      <c r="L603" s="703"/>
      <c r="M603" s="1940"/>
      <c r="N603" s="424"/>
      <c r="O603" s="705"/>
      <c r="Q603" s="705"/>
      <c r="R603" s="705"/>
      <c r="S603" s="705"/>
      <c r="T603" s="705"/>
      <c r="U603" s="705"/>
      <c r="V603" s="705"/>
      <c r="W603" s="705"/>
      <c r="X603" s="705"/>
      <c r="Y603" s="705"/>
      <c r="Z603" s="705"/>
      <c r="AA603" s="705"/>
      <c r="AB603" s="705"/>
      <c r="AC603" s="705"/>
      <c r="AD603" s="705"/>
      <c r="AE603" s="705"/>
      <c r="AF603" s="45"/>
      <c r="AG603" s="45"/>
      <c r="AH603" s="45"/>
      <c r="AI603" s="45"/>
      <c r="AJ603" s="45"/>
      <c r="AK603" s="45"/>
      <c r="AL603" s="45"/>
      <c r="AM603" s="45"/>
      <c r="AN603" s="45"/>
      <c r="AO603" s="45"/>
      <c r="AP603" s="45"/>
      <c r="AQ603" s="45"/>
      <c r="AR603" s="45"/>
      <c r="AS603" s="45"/>
      <c r="AT603" s="45"/>
    </row>
    <row r="604" spans="1:46" ht="23.25" customHeight="1">
      <c r="A604" s="1977" t="str">
        <f>IF(X!EP45=0," ",X!EP45)</f>
        <v xml:space="preserve"> </v>
      </c>
      <c r="K604" s="1993"/>
      <c r="L604" s="703"/>
      <c r="M604" s="1940"/>
      <c r="N604" s="424"/>
      <c r="O604" s="705"/>
      <c r="Q604" s="705"/>
      <c r="R604" s="705"/>
      <c r="S604" s="705"/>
      <c r="T604" s="705"/>
      <c r="U604" s="705"/>
      <c r="V604" s="705"/>
      <c r="W604" s="705"/>
      <c r="X604" s="705"/>
      <c r="Y604" s="705"/>
      <c r="Z604" s="705"/>
      <c r="AA604" s="705"/>
      <c r="AB604" s="705"/>
      <c r="AC604" s="705"/>
      <c r="AD604" s="705"/>
      <c r="AE604" s="705"/>
      <c r="AF604" s="45"/>
      <c r="AG604" s="45"/>
      <c r="AH604" s="45"/>
      <c r="AI604" s="45"/>
      <c r="AJ604" s="45"/>
      <c r="AK604" s="45"/>
      <c r="AL604" s="45"/>
      <c r="AM604" s="45"/>
      <c r="AN604" s="45"/>
      <c r="AO604" s="45"/>
      <c r="AP604" s="45"/>
      <c r="AQ604" s="45"/>
      <c r="AR604" s="45"/>
      <c r="AS604" s="45"/>
      <c r="AT604" s="45"/>
    </row>
    <row r="605" spans="1:46" ht="23.25" customHeight="1">
      <c r="A605" s="1993"/>
      <c r="K605" s="1993"/>
      <c r="L605" s="703"/>
      <c r="M605" s="1940"/>
      <c r="N605" s="424"/>
      <c r="O605" s="705"/>
      <c r="Q605" s="705"/>
      <c r="R605" s="705"/>
      <c r="S605" s="705"/>
      <c r="T605" s="705"/>
      <c r="U605" s="705"/>
      <c r="V605" s="705"/>
      <c r="W605" s="705"/>
      <c r="X605" s="705"/>
      <c r="Y605" s="705"/>
      <c r="Z605" s="705"/>
      <c r="AA605" s="705"/>
      <c r="AB605" s="705"/>
      <c r="AC605" s="705"/>
      <c r="AD605" s="705"/>
      <c r="AE605" s="705"/>
      <c r="AF605" s="45"/>
      <c r="AG605" s="45"/>
      <c r="AH605" s="45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</row>
    <row r="606" spans="1:46" ht="23.25" customHeight="1">
      <c r="A606" s="1993"/>
      <c r="K606" s="1993"/>
      <c r="L606" s="703"/>
      <c r="M606" s="1940"/>
      <c r="N606" s="424"/>
      <c r="O606" s="705"/>
      <c r="Q606" s="705"/>
      <c r="R606" s="705"/>
      <c r="S606" s="705"/>
      <c r="T606" s="705"/>
      <c r="U606" s="705"/>
      <c r="V606" s="705"/>
      <c r="W606" s="705"/>
      <c r="X606" s="705"/>
      <c r="Y606" s="705"/>
      <c r="Z606" s="705"/>
      <c r="AA606" s="705"/>
      <c r="AB606" s="705"/>
      <c r="AC606" s="705"/>
      <c r="AD606" s="705"/>
      <c r="AE606" s="70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</row>
    <row r="607" spans="1:46" ht="23.25" customHeight="1">
      <c r="A607" s="1986" t="str">
        <f>"- "&amp;M607&amp;" -"</f>
        <v>- 57 -</v>
      </c>
      <c r="B607" s="1979"/>
      <c r="C607" s="1979"/>
      <c r="D607" s="1979"/>
      <c r="E607" s="1979"/>
      <c r="F607" s="1979"/>
      <c r="G607" s="1979"/>
      <c r="H607" s="1979"/>
      <c r="I607" s="1979"/>
      <c r="J607" s="1979"/>
      <c r="K607" s="1986"/>
      <c r="L607" s="703">
        <v>1</v>
      </c>
      <c r="M607" s="1939">
        <f>IF(L607&gt;0,SUM(L$234:L607),0)</f>
        <v>57</v>
      </c>
      <c r="N607" s="424"/>
      <c r="O607" s="705"/>
      <c r="Q607" s="705"/>
      <c r="R607" s="705"/>
      <c r="S607" s="705"/>
      <c r="T607" s="705"/>
      <c r="U607" s="705"/>
      <c r="V607" s="705"/>
      <c r="W607" s="705"/>
      <c r="X607" s="705"/>
      <c r="Y607" s="705"/>
      <c r="Z607" s="705"/>
      <c r="AA607" s="705"/>
      <c r="AB607" s="705"/>
      <c r="AC607" s="705"/>
      <c r="AD607" s="705"/>
      <c r="AE607" s="705"/>
      <c r="AF607" s="45"/>
      <c r="AG607" s="45"/>
      <c r="AH607" s="45"/>
      <c r="AI607" s="45"/>
      <c r="AJ607" s="45"/>
      <c r="AK607" s="45"/>
      <c r="AL607" s="45"/>
      <c r="AM607" s="45"/>
      <c r="AN607" s="45"/>
      <c r="AO607" s="45"/>
      <c r="AP607" s="45"/>
      <c r="AQ607" s="45"/>
      <c r="AR607" s="45"/>
      <c r="AS607" s="45"/>
      <c r="AT607" s="45"/>
    </row>
    <row r="608" spans="1:46" ht="23.25" customHeight="1">
      <c r="A608" s="1993"/>
      <c r="K608" s="1993"/>
      <c r="L608" s="703"/>
      <c r="M608" s="1940"/>
      <c r="N608" s="424"/>
      <c r="O608" s="705"/>
      <c r="Q608" s="705"/>
      <c r="R608" s="705"/>
      <c r="S608" s="705"/>
      <c r="T608" s="705"/>
      <c r="U608" s="705"/>
      <c r="V608" s="705"/>
      <c r="W608" s="705"/>
      <c r="X608" s="705"/>
      <c r="Y608" s="705"/>
      <c r="Z608" s="705"/>
      <c r="AA608" s="705"/>
      <c r="AB608" s="705"/>
      <c r="AC608" s="705"/>
      <c r="AD608" s="705"/>
      <c r="AE608" s="705"/>
      <c r="AF608" s="45"/>
      <c r="AG608" s="45"/>
      <c r="AH608" s="45"/>
      <c r="AI608" s="45"/>
      <c r="AJ608" s="45"/>
      <c r="AK608" s="45"/>
      <c r="AL608" s="45"/>
      <c r="AM608" s="45"/>
      <c r="AN608" s="45"/>
      <c r="AO608" s="45"/>
      <c r="AP608" s="45"/>
      <c r="AQ608" s="45"/>
      <c r="AR608" s="45"/>
      <c r="AS608" s="45"/>
      <c r="AT608" s="45"/>
    </row>
    <row r="609" spans="1:46" ht="23.25" customHeight="1">
      <c r="A609" s="1993"/>
      <c r="K609" s="1993"/>
      <c r="L609" s="703"/>
      <c r="M609" s="1940"/>
      <c r="N609" s="424"/>
      <c r="O609" s="705"/>
      <c r="Q609" s="705"/>
      <c r="R609" s="705"/>
      <c r="S609" s="705"/>
      <c r="T609" s="705"/>
      <c r="U609" s="705"/>
      <c r="V609" s="705"/>
      <c r="W609" s="705"/>
      <c r="X609" s="705"/>
      <c r="Y609" s="705"/>
      <c r="Z609" s="705"/>
      <c r="AA609" s="705"/>
      <c r="AB609" s="705"/>
      <c r="AC609" s="705"/>
      <c r="AD609" s="705"/>
      <c r="AE609" s="705"/>
      <c r="AF609" s="45"/>
      <c r="AG609" s="45"/>
      <c r="AH609" s="45"/>
      <c r="AI609" s="45"/>
      <c r="AJ609" s="45"/>
      <c r="AK609" s="45"/>
      <c r="AL609" s="45"/>
      <c r="AM609" s="45"/>
      <c r="AN609" s="45"/>
      <c r="AO609" s="45"/>
      <c r="AP609" s="45"/>
      <c r="AQ609" s="45"/>
      <c r="AR609" s="45"/>
      <c r="AS609" s="45"/>
      <c r="AT609" s="45"/>
    </row>
    <row r="610" spans="1:46" ht="23.25" customHeight="1">
      <c r="A610" s="1993"/>
      <c r="B610" s="1996" t="s">
        <v>1239</v>
      </c>
      <c r="K610" s="1993"/>
      <c r="L610" s="703"/>
      <c r="M610" s="1940"/>
      <c r="N610" s="424"/>
      <c r="O610" s="705"/>
      <c r="Q610" s="705"/>
      <c r="R610" s="705"/>
      <c r="S610" s="705"/>
      <c r="T610" s="705"/>
      <c r="U610" s="705"/>
      <c r="V610" s="705"/>
      <c r="W610" s="705"/>
      <c r="X610" s="705"/>
      <c r="Y610" s="705"/>
      <c r="Z610" s="705"/>
      <c r="AA610" s="705"/>
      <c r="AB610" s="705"/>
      <c r="AC610" s="705"/>
      <c r="AD610" s="705"/>
      <c r="AE610" s="705"/>
      <c r="AF610" s="45"/>
      <c r="AG610" s="45"/>
      <c r="AH610" s="45"/>
      <c r="AI610" s="45"/>
      <c r="AJ610" s="45"/>
      <c r="AK610" s="45"/>
      <c r="AL610" s="45"/>
      <c r="AM610" s="45"/>
      <c r="AN610" s="45"/>
      <c r="AO610" s="45"/>
      <c r="AP610" s="45"/>
      <c r="AQ610" s="45"/>
      <c r="AR610" s="45"/>
      <c r="AS610" s="45"/>
      <c r="AT610" s="45"/>
    </row>
    <row r="611" spans="1:46" ht="23.25" customHeight="1">
      <c r="A611" s="1993"/>
      <c r="B611" s="1977" t="s">
        <v>1116</v>
      </c>
      <c r="K611" s="1993"/>
      <c r="L611" s="703"/>
      <c r="M611" s="1940"/>
      <c r="N611" s="424"/>
      <c r="O611" s="705"/>
      <c r="Q611" s="705"/>
      <c r="R611" s="705"/>
      <c r="S611" s="705"/>
      <c r="T611" s="705"/>
      <c r="U611" s="705"/>
      <c r="V611" s="705"/>
      <c r="W611" s="705"/>
      <c r="X611" s="705"/>
      <c r="Y611" s="705"/>
      <c r="Z611" s="705"/>
      <c r="AA611" s="705"/>
      <c r="AB611" s="705"/>
      <c r="AC611" s="705"/>
      <c r="AD611" s="705"/>
      <c r="AE611" s="705"/>
      <c r="AF611" s="45"/>
      <c r="AG611" s="45"/>
      <c r="AH611" s="45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</row>
    <row r="612" spans="1:46" ht="23.25" customHeight="1">
      <c r="A612" s="1993" t="s">
        <v>1366</v>
      </c>
      <c r="C612" s="1977" t="s">
        <v>677</v>
      </c>
      <c r="H612" s="1977" t="str">
        <f>K624</f>
        <v>ดีมาก</v>
      </c>
      <c r="J612" s="1977" t="s">
        <v>305</v>
      </c>
      <c r="K612" s="1993"/>
      <c r="L612" s="703"/>
      <c r="M612" s="1940"/>
      <c r="N612" s="724"/>
      <c r="O612" s="56"/>
      <c r="P612" s="269"/>
      <c r="Q612" s="705"/>
      <c r="R612" s="705"/>
      <c r="S612" s="705"/>
      <c r="T612" s="705"/>
      <c r="U612" s="705"/>
      <c r="V612" s="705"/>
      <c r="W612" s="705"/>
      <c r="X612" s="705"/>
      <c r="Y612" s="705"/>
      <c r="Z612" s="705"/>
      <c r="AA612" s="705"/>
      <c r="AB612" s="705"/>
      <c r="AC612" s="705"/>
      <c r="AD612" s="705"/>
      <c r="AE612" s="705"/>
      <c r="AF612" s="45"/>
      <c r="AG612" s="45"/>
      <c r="AH612" s="45"/>
      <c r="AI612" s="45"/>
      <c r="AJ612" s="45"/>
      <c r="AK612" s="45"/>
      <c r="AL612" s="45"/>
      <c r="AM612" s="45"/>
      <c r="AN612" s="45"/>
      <c r="AO612" s="45"/>
      <c r="AP612" s="45"/>
      <c r="AQ612" s="45"/>
      <c r="AR612" s="45"/>
      <c r="AS612" s="45"/>
      <c r="AT612" s="45"/>
    </row>
    <row r="613" spans="1:46" ht="23.25" customHeight="1">
      <c r="A613" s="1991"/>
      <c r="B613" s="1991"/>
      <c r="C613" s="1980" t="s">
        <v>2123</v>
      </c>
      <c r="D613" s="1220" t="s">
        <v>1547</v>
      </c>
      <c r="E613" s="1220"/>
      <c r="F613" s="1220"/>
      <c r="G613" s="1220"/>
      <c r="H613" s="1222"/>
      <c r="I613" s="2055" t="s">
        <v>1891</v>
      </c>
      <c r="J613" s="2055" t="s">
        <v>897</v>
      </c>
      <c r="K613" s="2056"/>
      <c r="L613" s="703"/>
      <c r="M613" s="1940"/>
      <c r="N613" s="724"/>
      <c r="O613" s="56"/>
      <c r="P613" s="269"/>
      <c r="Q613" s="705"/>
      <c r="R613" s="705"/>
      <c r="S613" s="705"/>
      <c r="T613" s="705"/>
      <c r="U613" s="705"/>
      <c r="V613" s="705"/>
      <c r="W613" s="705"/>
      <c r="X613" s="705"/>
      <c r="Y613" s="705"/>
      <c r="Z613" s="705"/>
      <c r="AA613" s="705"/>
      <c r="AB613" s="705"/>
      <c r="AC613" s="705"/>
      <c r="AD613" s="705"/>
      <c r="AE613" s="705"/>
      <c r="AF613" s="45"/>
      <c r="AG613" s="45"/>
      <c r="AH613" s="45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</row>
    <row r="614" spans="1:46" ht="23.25" customHeight="1">
      <c r="A614" s="1986"/>
      <c r="B614" s="1986" t="s">
        <v>1514</v>
      </c>
      <c r="C614" s="1985" t="s">
        <v>2123</v>
      </c>
      <c r="D614" s="1370" t="s">
        <v>1548</v>
      </c>
      <c r="E614" s="1370"/>
      <c r="F614" s="1370"/>
      <c r="G614" s="1370"/>
      <c r="H614" s="1990"/>
      <c r="I614" s="2057" t="s">
        <v>898</v>
      </c>
      <c r="J614" s="2057" t="s">
        <v>891</v>
      </c>
      <c r="K614" s="1984" t="s">
        <v>891</v>
      </c>
      <c r="L614" s="703"/>
      <c r="M614" s="1940"/>
      <c r="N614" s="46"/>
      <c r="O614" s="705"/>
      <c r="Q614" s="705"/>
      <c r="R614" s="705"/>
      <c r="S614" s="705"/>
      <c r="T614" s="705"/>
      <c r="U614" s="705"/>
      <c r="V614" s="705"/>
      <c r="W614" s="705"/>
      <c r="X614" s="705"/>
      <c r="Y614" s="705"/>
      <c r="Z614" s="705"/>
      <c r="AA614" s="705"/>
      <c r="AB614" s="705"/>
      <c r="AC614" s="705"/>
      <c r="AD614" s="705"/>
      <c r="AE614" s="705"/>
      <c r="AF614" s="45"/>
      <c r="AG614" s="45"/>
      <c r="AH614" s="45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</row>
    <row r="615" spans="1:46" ht="23.25" customHeight="1">
      <c r="A615" s="1370"/>
      <c r="B615" s="1370"/>
      <c r="C615" s="1990" t="s">
        <v>2123</v>
      </c>
      <c r="D615" s="2058">
        <v>1</v>
      </c>
      <c r="E615" s="2059">
        <v>2</v>
      </c>
      <c r="F615" s="2059">
        <v>3</v>
      </c>
      <c r="G615" s="2059">
        <v>4</v>
      </c>
      <c r="H615" s="2060">
        <v>5</v>
      </c>
      <c r="I615" s="2061"/>
      <c r="J615" s="2062"/>
      <c r="K615" s="1989"/>
      <c r="L615" s="703"/>
      <c r="M615" s="1940"/>
      <c r="N615" s="30"/>
      <c r="O615" s="705"/>
      <c r="Q615" s="705"/>
      <c r="R615" s="705"/>
      <c r="S615" s="705"/>
      <c r="T615" s="705"/>
      <c r="U615" s="705"/>
      <c r="V615" s="705"/>
      <c r="W615" s="705"/>
      <c r="X615" s="705"/>
      <c r="Y615" s="705"/>
      <c r="Z615" s="705"/>
      <c r="AA615" s="705"/>
      <c r="AB615" s="705"/>
      <c r="AC615" s="705"/>
      <c r="AD615" s="705"/>
      <c r="AE615" s="705"/>
      <c r="AF615" s="45"/>
      <c r="AG615" s="45"/>
      <c r="AH615" s="45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</row>
    <row r="616" spans="1:46" ht="23.25" customHeight="1">
      <c r="A616" s="1991" t="s">
        <v>1117</v>
      </c>
      <c r="B616" s="1991"/>
      <c r="C616" s="1980"/>
      <c r="D616" s="2187"/>
      <c r="E616" s="2185"/>
      <c r="F616" s="2185"/>
      <c r="G616" s="2185"/>
      <c r="H616" s="2186"/>
      <c r="I616" s="2000"/>
      <c r="J616" s="2000"/>
      <c r="K616" s="1981"/>
      <c r="L616" s="703"/>
      <c r="M616" s="1940"/>
      <c r="N616" s="30"/>
      <c r="O616" s="705"/>
      <c r="Q616" s="705"/>
      <c r="R616" s="705"/>
      <c r="S616" s="705"/>
      <c r="T616" s="705"/>
      <c r="U616" s="705"/>
      <c r="V616" s="705"/>
      <c r="W616" s="705"/>
      <c r="X616" s="29"/>
      <c r="Y616" s="705"/>
      <c r="Z616" s="705"/>
      <c r="AA616" s="705"/>
      <c r="AB616" s="705"/>
      <c r="AC616" s="705"/>
      <c r="AD616" s="705"/>
      <c r="AE616" s="705"/>
      <c r="AF616" s="45"/>
      <c r="AG616" s="45"/>
      <c r="AH616" s="45"/>
      <c r="AI616" s="45"/>
      <c r="AJ616" s="45"/>
      <c r="AK616" s="45"/>
      <c r="AL616" s="45"/>
      <c r="AM616" s="45"/>
      <c r="AN616" s="45"/>
      <c r="AO616" s="45"/>
      <c r="AP616" s="45"/>
      <c r="AQ616" s="45"/>
      <c r="AR616" s="45"/>
      <c r="AS616" s="45"/>
      <c r="AT616" s="45"/>
    </row>
    <row r="617" spans="1:46" ht="23.25" customHeight="1">
      <c r="A617" s="1993"/>
      <c r="B617" s="1993" t="s">
        <v>1235</v>
      </c>
      <c r="C617" s="1992"/>
      <c r="D617" s="2188"/>
      <c r="E617" s="2185"/>
      <c r="F617" s="2185"/>
      <c r="G617" s="2185"/>
      <c r="H617" s="2186"/>
      <c r="I617" s="2003"/>
      <c r="J617" s="2003"/>
      <c r="K617" s="1994"/>
      <c r="L617" s="703"/>
      <c r="M617" s="1940"/>
      <c r="N617" s="30"/>
      <c r="O617" s="705"/>
      <c r="Q617" s="705"/>
      <c r="R617" s="705"/>
      <c r="S617" s="705"/>
      <c r="T617" s="705"/>
      <c r="U617" s="705"/>
      <c r="V617" s="705"/>
      <c r="W617" s="705"/>
      <c r="X617" s="705"/>
      <c r="Y617" s="705"/>
      <c r="Z617" s="705"/>
      <c r="AA617" s="705"/>
      <c r="AB617" s="705"/>
      <c r="AC617" s="705"/>
      <c r="AD617" s="705"/>
      <c r="AE617" s="705"/>
      <c r="AF617" s="45"/>
      <c r="AG617" s="45"/>
      <c r="AH617" s="45"/>
      <c r="AI617" s="45"/>
      <c r="AJ617" s="45"/>
      <c r="AK617" s="45"/>
      <c r="AL617" s="45"/>
      <c r="AM617" s="45"/>
      <c r="AN617" s="45"/>
      <c r="AO617" s="45"/>
      <c r="AP617" s="45"/>
      <c r="AQ617" s="45"/>
      <c r="AR617" s="45"/>
      <c r="AS617" s="45"/>
      <c r="AT617" s="45"/>
    </row>
    <row r="618" spans="1:46" ht="23.25" customHeight="1">
      <c r="A618" s="1993"/>
      <c r="B618" s="1993" t="s">
        <v>1236</v>
      </c>
      <c r="C618" s="1992"/>
      <c r="D618" s="2188"/>
      <c r="E618" s="2185"/>
      <c r="F618" s="2185"/>
      <c r="G618" s="2185"/>
      <c r="H618" s="2186"/>
      <c r="I618" s="2003"/>
      <c r="J618" s="2003"/>
      <c r="K618" s="1994"/>
      <c r="L618" s="703"/>
      <c r="M618" s="1940"/>
      <c r="N618" s="30"/>
      <c r="Q618" s="705"/>
      <c r="R618" s="705"/>
      <c r="S618" s="705"/>
      <c r="T618" s="705"/>
      <c r="U618" s="705"/>
      <c r="V618" s="705"/>
      <c r="W618" s="705"/>
      <c r="X618" s="705"/>
      <c r="Y618" s="705"/>
      <c r="Z618" s="705"/>
      <c r="AA618" s="705"/>
      <c r="AB618" s="705"/>
      <c r="AC618" s="705"/>
      <c r="AD618" s="705"/>
      <c r="AE618" s="705"/>
      <c r="AF618" s="45"/>
      <c r="AG618" s="45"/>
      <c r="AH618" s="45"/>
      <c r="AI618" s="45"/>
      <c r="AJ618" s="45"/>
      <c r="AK618" s="45"/>
      <c r="AL618" s="45"/>
      <c r="AM618" s="45"/>
      <c r="AN618" s="45"/>
      <c r="AO618" s="45"/>
      <c r="AP618" s="45"/>
      <c r="AQ618" s="45"/>
      <c r="AR618" s="45"/>
      <c r="AS618" s="45"/>
      <c r="AT618" s="45"/>
    </row>
    <row r="619" spans="1:46" ht="23.25" customHeight="1">
      <c r="A619" s="1993"/>
      <c r="B619" s="1993" t="s">
        <v>1172</v>
      </c>
      <c r="C619" s="1992"/>
      <c r="D619" s="2188"/>
      <c r="E619" s="2185"/>
      <c r="F619" s="2185"/>
      <c r="G619" s="2185"/>
      <c r="H619" s="2186"/>
      <c r="I619" s="2003"/>
      <c r="J619" s="2003"/>
      <c r="K619" s="1994"/>
      <c r="L619" s="703"/>
      <c r="M619" s="1940"/>
      <c r="N619" s="424"/>
      <c r="O619" s="705"/>
      <c r="Q619" s="705"/>
      <c r="R619" s="705"/>
      <c r="S619" s="705"/>
      <c r="T619" s="705"/>
      <c r="U619" s="705"/>
      <c r="V619" s="705"/>
      <c r="W619" s="705"/>
      <c r="X619" s="705"/>
      <c r="Y619" s="705"/>
      <c r="Z619" s="705"/>
      <c r="AA619" s="705"/>
      <c r="AB619" s="705"/>
      <c r="AC619" s="705"/>
      <c r="AD619" s="705"/>
      <c r="AE619" s="70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</row>
    <row r="620" spans="1:46" ht="23.25" customHeight="1">
      <c r="A620" s="1993"/>
      <c r="B620" s="1993" t="s">
        <v>1173</v>
      </c>
      <c r="C620" s="1992"/>
      <c r="D620" s="2183" t="str">
        <f>IF($J620=D$471,"P","  ")</f>
        <v xml:space="preserve">  </v>
      </c>
      <c r="E620" s="2181" t="str">
        <f>IF($J620=E$471,"P"," ")</f>
        <v xml:space="preserve"> </v>
      </c>
      <c r="F620" s="2181" t="str">
        <f>IF($J620=F$471,"P"," ")</f>
        <v xml:space="preserve"> </v>
      </c>
      <c r="G620" s="2181" t="str">
        <f>IF($J620=G$471,"P"," ")</f>
        <v xml:space="preserve"> </v>
      </c>
      <c r="H620" s="2182" t="str">
        <f>IF($J620=H$471,"P"," ")</f>
        <v>P</v>
      </c>
      <c r="I620" s="2018">
        <f>LOOKUP(T620,X!$EW$4:$HT$4,X!$EW$30:$HT$30)</f>
        <v>5</v>
      </c>
      <c r="J620" s="2017">
        <f>LOOKUP(U620,X!$EW$4:$HT$4,X!$EW$30:$HT$30)</f>
        <v>5</v>
      </c>
      <c r="K620" s="2045" t="str">
        <f>LOOKUP(V620,X!$EW$4:$HT$4,X!$EW$30:$HT$30)</f>
        <v>ดีเยี่ยม</v>
      </c>
      <c r="L620" s="703"/>
      <c r="M620" s="1940"/>
      <c r="N620" s="1952">
        <v>1</v>
      </c>
      <c r="O620" s="55">
        <f t="shared" ref="O620:V620" si="53">$N620*100+O$471</f>
        <v>101</v>
      </c>
      <c r="P620" s="55">
        <f t="shared" si="53"/>
        <v>102</v>
      </c>
      <c r="Q620" s="55">
        <f t="shared" si="53"/>
        <v>103</v>
      </c>
      <c r="R620" s="55">
        <f t="shared" si="53"/>
        <v>104</v>
      </c>
      <c r="S620" s="55">
        <f t="shared" si="53"/>
        <v>105</v>
      </c>
      <c r="T620" s="1957">
        <f t="shared" si="53"/>
        <v>109</v>
      </c>
      <c r="U620" s="1957">
        <f t="shared" si="53"/>
        <v>110</v>
      </c>
      <c r="V620" s="1957">
        <f t="shared" si="53"/>
        <v>111</v>
      </c>
      <c r="W620" s="56"/>
      <c r="X620" s="705"/>
      <c r="Y620" s="705"/>
      <c r="Z620" s="705"/>
      <c r="AA620" s="705"/>
      <c r="AB620" s="705"/>
      <c r="AC620" s="705"/>
      <c r="AD620" s="705"/>
      <c r="AE620" s="705"/>
      <c r="AF620" s="45"/>
      <c r="AG620" s="45"/>
      <c r="AH620" s="45"/>
      <c r="AI620" s="45"/>
      <c r="AJ620" s="45"/>
      <c r="AK620" s="45"/>
      <c r="AL620" s="45"/>
      <c r="AM620" s="45"/>
      <c r="AN620" s="45"/>
      <c r="AO620" s="45"/>
      <c r="AP620" s="45"/>
      <c r="AQ620" s="45"/>
      <c r="AR620" s="45"/>
      <c r="AS620" s="45"/>
      <c r="AT620" s="45"/>
    </row>
    <row r="621" spans="1:46" ht="23.25" customHeight="1">
      <c r="A621" s="1993" t="s">
        <v>992</v>
      </c>
      <c r="B621" s="1993"/>
      <c r="C621" s="1992"/>
      <c r="D621" s="2188" t="s">
        <v>2123</v>
      </c>
      <c r="E621" s="2185"/>
      <c r="F621" s="2185"/>
      <c r="G621" s="2185"/>
      <c r="H621" s="2186"/>
      <c r="I621" s="2003"/>
      <c r="J621" s="2003"/>
      <c r="K621" s="1994"/>
      <c r="L621" s="703"/>
      <c r="M621" s="1940"/>
      <c r="N621" s="424"/>
      <c r="O621" s="705"/>
      <c r="Q621" s="705"/>
      <c r="R621" s="705"/>
      <c r="S621" s="705"/>
      <c r="T621" s="705"/>
      <c r="U621" s="705"/>
      <c r="V621" s="705"/>
      <c r="W621" s="705"/>
      <c r="X621" s="29"/>
      <c r="Y621" s="705"/>
      <c r="Z621" s="705"/>
      <c r="AA621" s="705"/>
      <c r="AB621" s="705"/>
      <c r="AC621" s="705"/>
      <c r="AD621" s="705"/>
      <c r="AE621" s="705"/>
      <c r="AF621" s="45"/>
      <c r="AG621" s="45"/>
      <c r="AH621" s="45"/>
      <c r="AI621" s="45"/>
      <c r="AJ621" s="45"/>
      <c r="AK621" s="45"/>
      <c r="AL621" s="45"/>
      <c r="AM621" s="45"/>
      <c r="AN621" s="45"/>
      <c r="AO621" s="45"/>
      <c r="AP621" s="45"/>
      <c r="AQ621" s="45"/>
      <c r="AR621" s="45"/>
      <c r="AS621" s="45"/>
      <c r="AT621" s="45"/>
    </row>
    <row r="622" spans="1:46" ht="23.25" customHeight="1">
      <c r="A622" s="1993"/>
      <c r="B622" s="1993" t="s">
        <v>993</v>
      </c>
      <c r="C622" s="1992"/>
      <c r="D622" s="2188"/>
      <c r="E622" s="2185"/>
      <c r="F622" s="2185"/>
      <c r="G622" s="2185"/>
      <c r="H622" s="2186"/>
      <c r="I622" s="2003"/>
      <c r="J622" s="2003"/>
      <c r="K622" s="1994"/>
      <c r="L622" s="703"/>
      <c r="M622" s="1940"/>
      <c r="N622" s="424"/>
      <c r="O622" s="705"/>
      <c r="Q622" s="705"/>
      <c r="R622" s="705"/>
      <c r="S622" s="705"/>
      <c r="T622" s="705"/>
      <c r="U622" s="705"/>
      <c r="V622" s="705"/>
      <c r="W622" s="705"/>
      <c r="X622" s="705"/>
      <c r="Y622" s="705"/>
      <c r="Z622" s="705"/>
      <c r="AA622" s="705"/>
      <c r="AB622" s="705"/>
      <c r="AC622" s="705"/>
      <c r="AD622" s="705"/>
      <c r="AE622" s="705"/>
      <c r="AF622" s="45"/>
      <c r="AG622" s="45"/>
      <c r="AH622" s="45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</row>
    <row r="623" spans="1:46" ht="23.25" customHeight="1">
      <c r="A623" s="1995"/>
      <c r="B623" s="1995" t="s">
        <v>994</v>
      </c>
      <c r="C623" s="1987"/>
      <c r="D623" s="2183" t="str">
        <f>IF($J623=D$471,"P","  ")</f>
        <v xml:space="preserve">  </v>
      </c>
      <c r="E623" s="2181" t="str">
        <f>IF($J623=E$471,"P"," ")</f>
        <v xml:space="preserve"> </v>
      </c>
      <c r="F623" s="2181" t="str">
        <f>IF($J623=F$471,"P"," ")</f>
        <v>P</v>
      </c>
      <c r="G623" s="2181" t="str">
        <f>IF($J623=G$471,"P"," ")</f>
        <v xml:space="preserve"> </v>
      </c>
      <c r="H623" s="2182" t="str">
        <f>IF($J623=H$471,"P"," ")</f>
        <v xml:space="preserve"> </v>
      </c>
      <c r="I623" s="2018">
        <f>LOOKUP(T623,X!$EW$4:$HT$4,X!$EW$30:$HT$30)</f>
        <v>3</v>
      </c>
      <c r="J623" s="2017">
        <f>LOOKUP(U623,X!$EW$4:$HT$4,X!$EW$30:$HT$30)</f>
        <v>3</v>
      </c>
      <c r="K623" s="2045" t="str">
        <f>LOOKUP(V623,X!$EW$4:$HT$4,X!$EW$30:$HT$30)</f>
        <v>ดี</v>
      </c>
      <c r="L623" s="703"/>
      <c r="M623" s="1940"/>
      <c r="N623" s="1952">
        <v>2</v>
      </c>
      <c r="O623" s="55">
        <f t="shared" ref="O623:V623" si="54">$N623*100+O$471</f>
        <v>201</v>
      </c>
      <c r="P623" s="55">
        <f t="shared" si="54"/>
        <v>202</v>
      </c>
      <c r="Q623" s="55">
        <f t="shared" si="54"/>
        <v>203</v>
      </c>
      <c r="R623" s="55">
        <f t="shared" si="54"/>
        <v>204</v>
      </c>
      <c r="S623" s="55">
        <f t="shared" si="54"/>
        <v>205</v>
      </c>
      <c r="T623" s="1957">
        <f t="shared" si="54"/>
        <v>209</v>
      </c>
      <c r="U623" s="1957">
        <f t="shared" si="54"/>
        <v>210</v>
      </c>
      <c r="V623" s="1957">
        <f t="shared" si="54"/>
        <v>211</v>
      </c>
      <c r="W623" s="56"/>
      <c r="X623" s="705"/>
      <c r="Y623" s="705"/>
      <c r="Z623" s="705"/>
      <c r="AA623" s="705"/>
      <c r="AB623" s="705"/>
      <c r="AC623" s="705"/>
      <c r="AD623" s="705"/>
      <c r="AE623" s="705"/>
      <c r="AF623" s="45"/>
      <c r="AG623" s="45"/>
      <c r="AH623" s="45"/>
      <c r="AI623" s="45"/>
      <c r="AJ623" s="45"/>
      <c r="AK623" s="45"/>
      <c r="AL623" s="45"/>
      <c r="AM623" s="45"/>
      <c r="AN623" s="45"/>
      <c r="AO623" s="45"/>
      <c r="AP623" s="45"/>
      <c r="AQ623" s="45"/>
      <c r="AR623" s="45"/>
      <c r="AS623" s="45"/>
      <c r="AT623" s="45"/>
    </row>
    <row r="624" spans="1:46" ht="23.25" customHeight="1">
      <c r="A624" s="2026"/>
      <c r="B624" s="2026"/>
      <c r="C624" s="2026" t="s">
        <v>1182</v>
      </c>
      <c r="D624" s="2026"/>
      <c r="E624" s="2026"/>
      <c r="F624" s="2026"/>
      <c r="G624" s="2026"/>
      <c r="H624" s="2026"/>
      <c r="I624" s="2026"/>
      <c r="J624" s="2027">
        <f>LOOKUP(Q624,X!$EW$6:$HT$6,X!$EW$57:$HT$57)</f>
        <v>8</v>
      </c>
      <c r="K624" s="2027" t="str">
        <f>LOOKUP(S624,X!$EW$6:$HT$6,X!$EW$57:$HT$57)</f>
        <v>ดีมาก</v>
      </c>
      <c r="L624" s="703"/>
      <c r="M624" s="1940"/>
      <c r="N624" s="1952">
        <v>11</v>
      </c>
      <c r="O624" s="55">
        <f t="shared" ref="O624:V624" si="55">$N624*100+O$243</f>
        <v>1101</v>
      </c>
      <c r="P624" s="55">
        <f t="shared" si="55"/>
        <v>1102</v>
      </c>
      <c r="Q624" s="1954">
        <f t="shared" si="55"/>
        <v>1103</v>
      </c>
      <c r="R624" s="55">
        <f t="shared" si="55"/>
        <v>1104</v>
      </c>
      <c r="S624" s="1954">
        <f t="shared" si="55"/>
        <v>1105</v>
      </c>
      <c r="T624" s="55">
        <f t="shared" si="55"/>
        <v>1106</v>
      </c>
      <c r="U624" s="55">
        <f t="shared" si="55"/>
        <v>1109</v>
      </c>
      <c r="V624" s="55">
        <f t="shared" si="55"/>
        <v>1111</v>
      </c>
      <c r="W624" s="705"/>
      <c r="X624" s="705"/>
      <c r="Y624" s="705"/>
      <c r="Z624" s="705"/>
      <c r="AA624" s="705"/>
      <c r="AB624" s="705"/>
      <c r="AC624" s="705"/>
      <c r="AD624" s="705"/>
      <c r="AE624" s="705"/>
      <c r="AF624" s="45"/>
      <c r="AG624" s="45"/>
      <c r="AH624" s="45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</row>
    <row r="625" spans="1:46" ht="23.25" customHeight="1">
      <c r="A625" s="1993"/>
      <c r="B625" s="1977" t="s">
        <v>907</v>
      </c>
      <c r="K625" s="1993"/>
      <c r="L625" s="703"/>
      <c r="M625" s="1940"/>
      <c r="N625" s="424"/>
      <c r="O625" s="705"/>
      <c r="Q625" s="705"/>
      <c r="R625" s="705"/>
      <c r="S625" s="705"/>
      <c r="T625" s="705"/>
      <c r="U625" s="705"/>
      <c r="V625" s="705"/>
      <c r="W625" s="705"/>
      <c r="X625" s="705"/>
      <c r="Y625" s="705"/>
      <c r="Z625" s="705"/>
      <c r="AA625" s="705"/>
      <c r="AB625" s="705"/>
      <c r="AC625" s="705"/>
      <c r="AD625" s="705"/>
      <c r="AE625" s="705"/>
      <c r="AF625" s="45"/>
      <c r="AG625" s="45"/>
      <c r="AH625" s="45"/>
      <c r="AI625" s="45"/>
      <c r="AJ625" s="45"/>
      <c r="AK625" s="45"/>
      <c r="AL625" s="45"/>
      <c r="AM625" s="45"/>
      <c r="AN625" s="45"/>
      <c r="AO625" s="45"/>
      <c r="AP625" s="45"/>
      <c r="AQ625" s="45"/>
      <c r="AR625" s="45"/>
      <c r="AS625" s="45"/>
      <c r="AT625" s="45"/>
    </row>
    <row r="626" spans="1:46" ht="23.25" customHeight="1">
      <c r="A626" s="1977" t="str">
        <f>IF(X!EO48=0," ",X!EO48)</f>
        <v xml:space="preserve">          -  จัดทำคู่มือแหล่งเรียนรู้นอกโรงเรียนและนำนักเรียนไปศึกษาเรียนรู้จากสถานที่จริง</v>
      </c>
      <c r="K626" s="1993"/>
      <c r="L626" s="703"/>
      <c r="M626" s="1940"/>
      <c r="N626" s="424"/>
      <c r="O626" s="705"/>
      <c r="Q626" s="705"/>
      <c r="R626" s="705"/>
      <c r="S626" s="705"/>
      <c r="T626" s="705"/>
      <c r="U626" s="705"/>
      <c r="V626" s="705"/>
      <c r="W626" s="705"/>
      <c r="X626" s="705"/>
      <c r="Y626" s="705"/>
      <c r="Z626" s="705"/>
      <c r="AA626" s="705"/>
      <c r="AB626" s="705"/>
      <c r="AC626" s="705"/>
      <c r="AD626" s="705"/>
      <c r="AE626" s="705"/>
      <c r="AF626" s="45"/>
      <c r="AG626" s="45"/>
      <c r="AH626" s="45"/>
      <c r="AI626" s="45"/>
      <c r="AJ626" s="45"/>
      <c r="AK626" s="45"/>
      <c r="AL626" s="45"/>
      <c r="AM626" s="45"/>
      <c r="AN626" s="45"/>
      <c r="AO626" s="45"/>
      <c r="AP626" s="45"/>
      <c r="AQ626" s="45"/>
      <c r="AR626" s="45"/>
      <c r="AS626" s="45"/>
      <c r="AT626" s="45"/>
    </row>
    <row r="627" spans="1:46" ht="23.25" customHeight="1">
      <c r="A627" s="1977" t="str">
        <f>IF(X!EO49=0," ",X!EO49)</f>
        <v xml:space="preserve">          -  จัดแหล่งเรียนเรียนทุกกลุ่มสาระการเรียนรู้สาระหลักในห้องเรียน</v>
      </c>
      <c r="K627" s="1993"/>
      <c r="L627" s="703"/>
      <c r="M627" s="1940"/>
      <c r="N627" s="424"/>
      <c r="O627" s="705"/>
      <c r="Q627" s="705"/>
      <c r="R627" s="705"/>
      <c r="S627" s="705"/>
      <c r="T627" s="705"/>
      <c r="U627" s="705"/>
      <c r="V627" s="705"/>
      <c r="W627" s="705"/>
      <c r="X627" s="705"/>
      <c r="Y627" s="705"/>
      <c r="Z627" s="705"/>
      <c r="AA627" s="705"/>
      <c r="AB627" s="705"/>
      <c r="AC627" s="705"/>
      <c r="AD627" s="705"/>
      <c r="AE627" s="705"/>
      <c r="AF627" s="45"/>
      <c r="AG627" s="45"/>
      <c r="AH627" s="45"/>
      <c r="AI627" s="45"/>
      <c r="AJ627" s="45"/>
      <c r="AK627" s="45"/>
      <c r="AL627" s="45"/>
      <c r="AM627" s="45"/>
      <c r="AN627" s="45"/>
      <c r="AO627" s="45"/>
      <c r="AP627" s="45"/>
      <c r="AQ627" s="45"/>
      <c r="AR627" s="45"/>
      <c r="AS627" s="45"/>
      <c r="AT627" s="45"/>
    </row>
    <row r="628" spans="1:46" ht="23.25" customHeight="1">
      <c r="A628" s="1977" t="str">
        <f>IF(X!EO50=0," ",X!EO50)</f>
        <v xml:space="preserve"> </v>
      </c>
      <c r="K628" s="1993"/>
      <c r="L628" s="703"/>
      <c r="M628" s="1940"/>
      <c r="N628" s="424"/>
      <c r="O628" s="705"/>
      <c r="Q628" s="705"/>
      <c r="R628" s="705"/>
      <c r="S628" s="705"/>
      <c r="T628" s="705"/>
      <c r="U628" s="705"/>
      <c r="V628" s="705"/>
      <c r="W628" s="705"/>
      <c r="X628" s="705"/>
      <c r="Y628" s="705"/>
      <c r="Z628" s="705"/>
      <c r="AA628" s="705"/>
      <c r="AB628" s="705"/>
      <c r="AC628" s="705"/>
      <c r="AD628" s="705"/>
      <c r="AE628" s="70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</row>
    <row r="629" spans="1:46" ht="23.25" customHeight="1">
      <c r="A629" s="1977" t="str">
        <f>IF(X!EO51=0," ",X!EO51)</f>
        <v xml:space="preserve"> </v>
      </c>
      <c r="C629" s="1979"/>
      <c r="D629" s="1979"/>
      <c r="E629" s="1979"/>
      <c r="F629" s="1979"/>
      <c r="G629" s="1979"/>
      <c r="H629" s="1979"/>
      <c r="I629" s="1979"/>
      <c r="J629" s="1979"/>
      <c r="K629" s="1986"/>
      <c r="L629" s="703"/>
      <c r="M629" s="1939"/>
      <c r="N629" s="424"/>
      <c r="O629" s="705"/>
      <c r="Q629" s="705"/>
      <c r="R629" s="705"/>
      <c r="S629" s="705"/>
      <c r="T629" s="705"/>
      <c r="U629" s="705"/>
      <c r="V629" s="705"/>
      <c r="W629" s="705"/>
      <c r="X629" s="705"/>
      <c r="Y629" s="705"/>
      <c r="Z629" s="705"/>
      <c r="AA629" s="705"/>
      <c r="AB629" s="705"/>
      <c r="AC629" s="705"/>
      <c r="AD629" s="705"/>
      <c r="AE629" s="705"/>
      <c r="AF629" s="45"/>
      <c r="AG629" s="45"/>
      <c r="AH629" s="45"/>
      <c r="AI629" s="45"/>
      <c r="AJ629" s="45"/>
      <c r="AK629" s="45"/>
      <c r="AL629" s="45"/>
      <c r="AM629" s="45"/>
      <c r="AN629" s="45"/>
      <c r="AO629" s="45"/>
      <c r="AP629" s="45"/>
      <c r="AQ629" s="45"/>
      <c r="AR629" s="45"/>
      <c r="AS629" s="45"/>
      <c r="AT629" s="45"/>
    </row>
    <row r="630" spans="1:46" ht="23.25" customHeight="1">
      <c r="A630" s="1977" t="str">
        <f>IF(X!EO52=0," ",X!EO52)</f>
        <v xml:space="preserve"> </v>
      </c>
      <c r="K630" s="1993"/>
      <c r="L630" s="703"/>
      <c r="M630" s="1940"/>
      <c r="N630" s="424"/>
      <c r="O630" s="705"/>
      <c r="Q630" s="705"/>
      <c r="R630" s="705"/>
      <c r="S630" s="705"/>
      <c r="T630" s="705"/>
      <c r="U630" s="705"/>
      <c r="V630" s="705"/>
      <c r="W630" s="705"/>
      <c r="X630" s="705"/>
      <c r="Y630" s="705"/>
      <c r="Z630" s="705"/>
      <c r="AA630" s="705"/>
      <c r="AB630" s="705"/>
      <c r="AC630" s="705"/>
      <c r="AD630" s="705"/>
      <c r="AE630" s="705"/>
      <c r="AF630" s="45"/>
      <c r="AG630" s="45"/>
      <c r="AH630" s="45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5"/>
    </row>
    <row r="631" spans="1:46" ht="23.25" customHeight="1">
      <c r="A631" s="1993"/>
      <c r="K631" s="1993"/>
      <c r="L631" s="703"/>
      <c r="M631" s="1940"/>
      <c r="N631" s="424"/>
      <c r="O631" s="705"/>
      <c r="Q631" s="705"/>
      <c r="R631" s="705"/>
      <c r="S631" s="705"/>
      <c r="T631" s="705"/>
      <c r="U631" s="705"/>
      <c r="V631" s="705"/>
      <c r="W631" s="705"/>
      <c r="X631" s="705"/>
      <c r="Y631" s="705"/>
      <c r="Z631" s="705"/>
      <c r="AA631" s="705"/>
      <c r="AB631" s="705"/>
      <c r="AC631" s="705"/>
      <c r="AD631" s="705"/>
      <c r="AE631" s="705"/>
      <c r="AF631" s="45"/>
      <c r="AG631" s="45"/>
      <c r="AH631" s="45"/>
      <c r="AI631" s="45"/>
      <c r="AJ631" s="45"/>
      <c r="AK631" s="45"/>
      <c r="AL631" s="45"/>
      <c r="AM631" s="45"/>
      <c r="AN631" s="45"/>
      <c r="AO631" s="45"/>
      <c r="AP631" s="45"/>
      <c r="AQ631" s="45"/>
      <c r="AR631" s="45"/>
      <c r="AS631" s="45"/>
      <c r="AT631" s="45"/>
    </row>
    <row r="632" spans="1:46" ht="23.25" customHeight="1">
      <c r="A632" s="1993"/>
      <c r="B632" s="1993"/>
      <c r="C632" s="1993"/>
      <c r="D632" s="1993"/>
      <c r="E632" s="1993"/>
      <c r="F632" s="1993"/>
      <c r="G632" s="1993"/>
      <c r="H632" s="1993"/>
      <c r="I632" s="1993"/>
      <c r="J632" s="2047"/>
      <c r="K632" s="2047"/>
      <c r="L632" s="703"/>
      <c r="M632" s="1940"/>
      <c r="N632" s="46"/>
      <c r="O632" s="56"/>
      <c r="P632" s="56"/>
      <c r="Q632" s="56"/>
      <c r="R632" s="56"/>
      <c r="S632" s="56"/>
      <c r="W632" s="705"/>
      <c r="X632" s="705"/>
      <c r="Y632" s="705"/>
      <c r="Z632" s="705"/>
      <c r="AA632" s="705"/>
      <c r="AB632" s="705"/>
      <c r="AC632" s="705"/>
      <c r="AD632" s="705"/>
      <c r="AE632" s="70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</row>
    <row r="633" spans="1:46" ht="23.25" customHeight="1">
      <c r="A633" s="1993"/>
      <c r="B633" s="1993"/>
      <c r="C633" s="1993"/>
      <c r="D633" s="1993"/>
      <c r="E633" s="1993"/>
      <c r="F633" s="1993"/>
      <c r="G633" s="1993"/>
      <c r="H633" s="1993"/>
      <c r="I633" s="1993"/>
      <c r="J633" s="2047"/>
      <c r="K633" s="2047"/>
      <c r="L633" s="703"/>
      <c r="M633" s="1940"/>
      <c r="N633" s="46"/>
      <c r="O633" s="56"/>
      <c r="P633" s="56"/>
      <c r="Q633" s="56"/>
      <c r="R633" s="56"/>
      <c r="S633" s="56"/>
      <c r="W633" s="705"/>
      <c r="X633" s="705"/>
      <c r="Y633" s="705"/>
      <c r="Z633" s="705"/>
      <c r="AA633" s="705"/>
      <c r="AB633" s="705"/>
      <c r="AC633" s="705"/>
      <c r="AD633" s="705"/>
      <c r="AE633" s="705"/>
      <c r="AF633" s="45"/>
      <c r="AG633" s="45"/>
      <c r="AH633" s="45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5"/>
    </row>
    <row r="634" spans="1:46" ht="23.25" customHeight="1">
      <c r="A634" s="1986" t="str">
        <f>"- "&amp;M634&amp;" -"</f>
        <v>- 58 -</v>
      </c>
      <c r="B634" s="1979"/>
      <c r="C634" s="1979"/>
      <c r="D634" s="1979"/>
      <c r="E634" s="1979"/>
      <c r="F634" s="1979"/>
      <c r="G634" s="1979"/>
      <c r="H634" s="1979"/>
      <c r="I634" s="1979"/>
      <c r="J634" s="1979"/>
      <c r="K634" s="1986"/>
      <c r="L634" s="703">
        <v>1</v>
      </c>
      <c r="M634" s="1939">
        <f>IF(L634&gt;0,SUM(L$234:L634),0)</f>
        <v>58</v>
      </c>
      <c r="N634" s="46"/>
      <c r="O634" s="56"/>
      <c r="P634" s="56"/>
      <c r="Q634" s="56"/>
      <c r="R634" s="56"/>
      <c r="S634" s="56"/>
      <c r="W634" s="705"/>
      <c r="X634" s="705"/>
      <c r="Y634" s="705"/>
      <c r="Z634" s="705"/>
      <c r="AA634" s="705"/>
      <c r="AB634" s="705"/>
      <c r="AC634" s="705"/>
      <c r="AD634" s="705"/>
      <c r="AE634" s="70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</row>
    <row r="635" spans="1:46" ht="23.25" customHeight="1">
      <c r="A635" s="1993"/>
      <c r="B635" s="1993"/>
      <c r="C635" s="1993"/>
      <c r="D635" s="1993"/>
      <c r="E635" s="1993"/>
      <c r="F635" s="1993"/>
      <c r="G635" s="1993"/>
      <c r="H635" s="1993"/>
      <c r="I635" s="1993"/>
      <c r="J635" s="2047"/>
      <c r="K635" s="2047"/>
      <c r="L635" s="703"/>
      <c r="M635" s="1940"/>
      <c r="N635" s="46"/>
      <c r="O635" s="56"/>
      <c r="P635" s="56"/>
      <c r="Q635" s="56"/>
      <c r="R635" s="56"/>
      <c r="S635" s="56"/>
      <c r="W635" s="705"/>
      <c r="X635" s="705"/>
      <c r="Y635" s="705"/>
      <c r="Z635" s="705"/>
      <c r="AA635" s="705"/>
      <c r="AB635" s="705"/>
      <c r="AC635" s="705"/>
      <c r="AD635" s="705"/>
      <c r="AE635" s="705"/>
      <c r="AF635" s="45"/>
      <c r="AG635" s="45"/>
      <c r="AH635" s="45"/>
      <c r="AI635" s="45"/>
      <c r="AJ635" s="45"/>
      <c r="AK635" s="45"/>
      <c r="AL635" s="45"/>
      <c r="AM635" s="45"/>
      <c r="AN635" s="45"/>
      <c r="AO635" s="45"/>
      <c r="AP635" s="45"/>
      <c r="AQ635" s="45"/>
      <c r="AR635" s="45"/>
      <c r="AS635" s="45"/>
      <c r="AT635" s="45"/>
    </row>
    <row r="636" spans="1:46" ht="23.25" customHeight="1">
      <c r="A636" s="1993"/>
      <c r="B636" s="1993"/>
      <c r="C636" s="1993"/>
      <c r="D636" s="1993"/>
      <c r="E636" s="1993"/>
      <c r="F636" s="1993"/>
      <c r="G636" s="1993"/>
      <c r="H636" s="1993"/>
      <c r="I636" s="1993"/>
      <c r="J636" s="2047"/>
      <c r="K636" s="2047"/>
      <c r="L636" s="703"/>
      <c r="M636" s="1940"/>
      <c r="N636" s="46"/>
      <c r="O636" s="56"/>
      <c r="P636" s="56"/>
      <c r="Q636" s="56"/>
      <c r="R636" s="56"/>
      <c r="S636" s="56"/>
      <c r="W636" s="705"/>
      <c r="X636" s="705"/>
      <c r="Y636" s="705"/>
      <c r="Z636" s="705"/>
      <c r="AA636" s="705"/>
      <c r="AB636" s="705"/>
      <c r="AC636" s="705"/>
      <c r="AD636" s="705"/>
      <c r="AE636" s="705"/>
      <c r="AF636" s="45"/>
      <c r="AG636" s="45"/>
      <c r="AH636" s="45"/>
      <c r="AI636" s="45"/>
      <c r="AJ636" s="45"/>
      <c r="AK636" s="45"/>
      <c r="AL636" s="45"/>
      <c r="AM636" s="45"/>
      <c r="AN636" s="45"/>
      <c r="AO636" s="45"/>
      <c r="AP636" s="45"/>
      <c r="AQ636" s="45"/>
      <c r="AR636" s="45"/>
      <c r="AS636" s="45"/>
      <c r="AT636" s="45"/>
    </row>
    <row r="637" spans="1:46" ht="23.25" customHeight="1">
      <c r="A637" s="1993"/>
      <c r="B637" s="1996" t="s">
        <v>1240</v>
      </c>
      <c r="K637" s="1993"/>
      <c r="L637" s="703"/>
      <c r="M637" s="1940"/>
      <c r="N637" s="424"/>
      <c r="O637" s="705"/>
      <c r="Q637" s="705"/>
      <c r="R637" s="705"/>
      <c r="S637" s="705"/>
      <c r="T637" s="705"/>
      <c r="U637" s="705"/>
      <c r="V637" s="705"/>
      <c r="W637" s="705"/>
      <c r="X637" s="705"/>
      <c r="Y637" s="705"/>
      <c r="Z637" s="705"/>
      <c r="AA637" s="705"/>
      <c r="AB637" s="705"/>
      <c r="AC637" s="705"/>
      <c r="AD637" s="705"/>
      <c r="AE637" s="705"/>
      <c r="AF637" s="45"/>
      <c r="AG637" s="45"/>
      <c r="AH637" s="45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</row>
    <row r="638" spans="1:46" ht="23.25" customHeight="1">
      <c r="A638" s="1993"/>
      <c r="B638" s="1977" t="s">
        <v>1237</v>
      </c>
      <c r="K638" s="1993"/>
      <c r="L638" s="703"/>
      <c r="M638" s="1940"/>
      <c r="N638" s="424"/>
      <c r="O638" s="705"/>
      <c r="Q638" s="705"/>
      <c r="R638" s="705"/>
      <c r="S638" s="705"/>
      <c r="T638" s="705"/>
      <c r="U638" s="705"/>
      <c r="V638" s="705"/>
      <c r="W638" s="705"/>
      <c r="X638" s="705"/>
      <c r="Y638" s="705"/>
      <c r="Z638" s="705"/>
      <c r="AA638" s="705"/>
      <c r="AB638" s="705"/>
      <c r="AC638" s="705"/>
      <c r="AD638" s="705"/>
      <c r="AE638" s="705"/>
      <c r="AF638" s="45"/>
      <c r="AG638" s="45"/>
      <c r="AH638" s="45"/>
      <c r="AI638" s="45"/>
      <c r="AJ638" s="45"/>
      <c r="AK638" s="45"/>
      <c r="AL638" s="45"/>
      <c r="AM638" s="45"/>
      <c r="AN638" s="45"/>
      <c r="AO638" s="45"/>
      <c r="AP638" s="45"/>
      <c r="AQ638" s="45"/>
      <c r="AR638" s="45"/>
      <c r="AS638" s="45"/>
      <c r="AT638" s="45"/>
    </row>
    <row r="639" spans="1:46" ht="23.25" customHeight="1">
      <c r="A639" s="1993" t="s">
        <v>1367</v>
      </c>
      <c r="C639" s="1977" t="s">
        <v>677</v>
      </c>
      <c r="H639" s="1977" t="str">
        <f>K649</f>
        <v>ดีมาก</v>
      </c>
      <c r="J639" s="1977" t="s">
        <v>305</v>
      </c>
      <c r="K639" s="1993"/>
      <c r="L639" s="703"/>
      <c r="M639" s="1940"/>
      <c r="N639" s="724"/>
      <c r="O639" s="56"/>
      <c r="Q639" s="705"/>
      <c r="R639" s="705"/>
      <c r="S639" s="705"/>
      <c r="T639" s="705"/>
      <c r="U639" s="705"/>
      <c r="V639" s="705"/>
      <c r="W639" s="705"/>
      <c r="X639" s="705"/>
      <c r="Y639" s="705"/>
      <c r="Z639" s="705"/>
      <c r="AA639" s="705"/>
      <c r="AB639" s="705"/>
      <c r="AC639" s="705"/>
      <c r="AD639" s="705"/>
      <c r="AE639" s="705"/>
      <c r="AF639" s="45"/>
      <c r="AG639" s="45"/>
      <c r="AH639" s="45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</row>
    <row r="640" spans="1:46" ht="23.25" customHeight="1">
      <c r="A640" s="1991"/>
      <c r="B640" s="1991"/>
      <c r="C640" s="1980" t="s">
        <v>2123</v>
      </c>
      <c r="D640" s="1220" t="s">
        <v>1547</v>
      </c>
      <c r="E640" s="1220"/>
      <c r="F640" s="1220"/>
      <c r="G640" s="1220"/>
      <c r="H640" s="1222"/>
      <c r="I640" s="2055" t="s">
        <v>1891</v>
      </c>
      <c r="J640" s="2055" t="s">
        <v>897</v>
      </c>
      <c r="K640" s="2056"/>
      <c r="L640" s="703"/>
      <c r="M640" s="1940"/>
      <c r="N640" s="724"/>
      <c r="O640" s="56"/>
      <c r="Q640" s="705"/>
      <c r="R640" s="705"/>
      <c r="S640" s="705"/>
      <c r="T640" s="705"/>
      <c r="U640" s="705"/>
      <c r="V640" s="705"/>
      <c r="W640" s="705"/>
      <c r="X640" s="705"/>
      <c r="Y640" s="705"/>
      <c r="Z640" s="705"/>
      <c r="AA640" s="705"/>
      <c r="AB640" s="705"/>
      <c r="AC640" s="705"/>
      <c r="AD640" s="705"/>
      <c r="AE640" s="705"/>
      <c r="AF640" s="45"/>
      <c r="AG640" s="45"/>
      <c r="AH640" s="45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</row>
    <row r="641" spans="1:46" ht="23.25" customHeight="1">
      <c r="A641" s="1986"/>
      <c r="B641" s="1986" t="s">
        <v>1514</v>
      </c>
      <c r="C641" s="1985" t="s">
        <v>2123</v>
      </c>
      <c r="D641" s="1370" t="s">
        <v>1548</v>
      </c>
      <c r="E641" s="1370"/>
      <c r="F641" s="1370"/>
      <c r="G641" s="1370"/>
      <c r="H641" s="1990"/>
      <c r="I641" s="2057" t="s">
        <v>898</v>
      </c>
      <c r="J641" s="2057" t="s">
        <v>891</v>
      </c>
      <c r="K641" s="1984" t="s">
        <v>891</v>
      </c>
      <c r="L641" s="703"/>
      <c r="M641" s="1940"/>
      <c r="N641" s="46"/>
      <c r="O641" s="705"/>
      <c r="Q641" s="705"/>
      <c r="R641" s="705"/>
      <c r="S641" s="705"/>
      <c r="T641" s="705"/>
      <c r="U641" s="705"/>
      <c r="V641" s="705"/>
      <c r="W641" s="705"/>
      <c r="X641" s="705"/>
      <c r="Y641" s="705"/>
      <c r="Z641" s="705"/>
      <c r="AA641" s="705"/>
      <c r="AB641" s="705"/>
      <c r="AC641" s="705"/>
      <c r="AD641" s="705"/>
      <c r="AE641" s="705"/>
      <c r="AF641" s="45"/>
      <c r="AG641" s="45"/>
      <c r="AH641" s="45"/>
      <c r="AI641" s="45"/>
      <c r="AJ641" s="45"/>
      <c r="AK641" s="45"/>
      <c r="AL641" s="45"/>
      <c r="AM641" s="45"/>
      <c r="AN641" s="45"/>
      <c r="AO641" s="45"/>
      <c r="AP641" s="45"/>
      <c r="AQ641" s="45"/>
      <c r="AR641" s="45"/>
      <c r="AS641" s="45"/>
      <c r="AT641" s="45"/>
    </row>
    <row r="642" spans="1:46" ht="23.25" customHeight="1">
      <c r="A642" s="1370"/>
      <c r="B642" s="1370"/>
      <c r="C642" s="1990" t="s">
        <v>2123</v>
      </c>
      <c r="D642" s="2058">
        <v>1</v>
      </c>
      <c r="E642" s="2059">
        <v>2</v>
      </c>
      <c r="F642" s="2059">
        <v>3</v>
      </c>
      <c r="G642" s="2059">
        <v>4</v>
      </c>
      <c r="H642" s="2060">
        <v>5</v>
      </c>
      <c r="I642" s="2061"/>
      <c r="J642" s="2062"/>
      <c r="K642" s="1989"/>
      <c r="L642" s="703"/>
      <c r="M642" s="1940"/>
      <c r="N642" s="30"/>
      <c r="O642" s="705"/>
      <c r="Q642" s="705"/>
      <c r="R642" s="705"/>
      <c r="S642" s="705"/>
      <c r="T642" s="705"/>
      <c r="U642" s="705"/>
      <c r="V642" s="705"/>
      <c r="W642" s="705"/>
      <c r="X642" s="705"/>
      <c r="Y642" s="705"/>
      <c r="Z642" s="705"/>
      <c r="AA642" s="705"/>
      <c r="AB642" s="705"/>
      <c r="AC642" s="705"/>
      <c r="AD642" s="705"/>
      <c r="AE642" s="705"/>
      <c r="AF642" s="45"/>
      <c r="AG642" s="45"/>
      <c r="AH642" s="45"/>
      <c r="AI642" s="45"/>
      <c r="AJ642" s="45"/>
      <c r="AK642" s="45"/>
      <c r="AL642" s="45"/>
      <c r="AM642" s="45"/>
      <c r="AN642" s="45"/>
      <c r="AO642" s="45"/>
      <c r="AP642" s="45"/>
      <c r="AQ642" s="45"/>
      <c r="AR642" s="45"/>
      <c r="AS642" s="45"/>
      <c r="AT642" s="45"/>
    </row>
    <row r="643" spans="1:46" ht="23.25" customHeight="1">
      <c r="A643" s="1991" t="s">
        <v>2239</v>
      </c>
      <c r="B643" s="1991"/>
      <c r="C643" s="1980"/>
      <c r="D643" s="2187"/>
      <c r="E643" s="2185"/>
      <c r="F643" s="2185"/>
      <c r="G643" s="2185"/>
      <c r="H643" s="2186"/>
      <c r="I643" s="2000"/>
      <c r="J643" s="2000"/>
      <c r="K643" s="1981"/>
      <c r="L643" s="703"/>
      <c r="M643" s="1940"/>
      <c r="N643" s="30"/>
      <c r="O643" s="705"/>
      <c r="Q643" s="705"/>
      <c r="R643" s="705"/>
      <c r="S643" s="705"/>
      <c r="T643" s="705"/>
      <c r="U643" s="705"/>
      <c r="V643" s="705"/>
      <c r="W643" s="705"/>
      <c r="X643" s="29"/>
      <c r="Y643" s="705"/>
      <c r="Z643" s="705"/>
      <c r="AA643" s="705"/>
      <c r="AB643" s="705"/>
      <c r="AC643" s="705"/>
      <c r="AD643" s="705"/>
      <c r="AE643" s="70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</row>
    <row r="644" spans="1:46" ht="23.25" customHeight="1">
      <c r="A644" s="1993"/>
      <c r="B644" s="1993" t="s">
        <v>2240</v>
      </c>
      <c r="C644" s="1992"/>
      <c r="D644" s="2188"/>
      <c r="E644" s="2185"/>
      <c r="F644" s="2185"/>
      <c r="G644" s="2185"/>
      <c r="H644" s="2186"/>
      <c r="I644" s="2003"/>
      <c r="J644" s="2003"/>
      <c r="K644" s="1994"/>
      <c r="L644" s="703"/>
      <c r="M644" s="1940"/>
      <c r="N644" s="30"/>
      <c r="O644" s="705"/>
      <c r="Q644" s="705"/>
      <c r="R644" s="705"/>
      <c r="S644" s="705"/>
      <c r="T644" s="705"/>
      <c r="U644" s="705"/>
      <c r="V644" s="705"/>
      <c r="W644" s="705"/>
      <c r="X644" s="705"/>
      <c r="Y644" s="705"/>
      <c r="Z644" s="705"/>
      <c r="AA644" s="705"/>
      <c r="AB644" s="705"/>
      <c r="AC644" s="705"/>
      <c r="AD644" s="705"/>
      <c r="AE644" s="705"/>
      <c r="AF644" s="4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</row>
    <row r="645" spans="1:46" ht="23.25" customHeight="1">
      <c r="A645" s="1993"/>
      <c r="B645" s="1993" t="s">
        <v>2241</v>
      </c>
      <c r="C645" s="1992"/>
      <c r="D645" s="2183" t="str">
        <f>IF($J645=D$471,"P","  ")</f>
        <v xml:space="preserve">  </v>
      </c>
      <c r="E645" s="2181" t="str">
        <f>IF($J645=E$471,"P"," ")</f>
        <v xml:space="preserve"> </v>
      </c>
      <c r="F645" s="2181" t="str">
        <f>IF($J645=F$471,"P"," ")</f>
        <v xml:space="preserve"> </v>
      </c>
      <c r="G645" s="2181" t="str">
        <f>IF($J645=G$471,"P"," ")</f>
        <v>P</v>
      </c>
      <c r="H645" s="2182" t="str">
        <f>IF($J645=H$471,"P"," ")</f>
        <v xml:space="preserve"> </v>
      </c>
      <c r="I645" s="2018">
        <f>LOOKUP(T645,X!$EW$4:$HT$4,X!$EW$31:$HT$31)</f>
        <v>2.4</v>
      </c>
      <c r="J645" s="2017">
        <f>LOOKUP(U645,X!$EW$4:$HT$4,X!$EW$31:$HT$31)</f>
        <v>4</v>
      </c>
      <c r="K645" s="2045" t="str">
        <f>LOOKUP(V645,X!$EW$4:$HT$4,X!$EW$31:$HT$31)</f>
        <v>ดีมาก</v>
      </c>
      <c r="L645" s="703"/>
      <c r="M645" s="1940"/>
      <c r="N645" s="1952">
        <v>1</v>
      </c>
      <c r="O645" s="55">
        <f t="shared" ref="O645:V645" si="56">$N645*100+O$471</f>
        <v>101</v>
      </c>
      <c r="P645" s="55">
        <f t="shared" si="56"/>
        <v>102</v>
      </c>
      <c r="Q645" s="55">
        <f t="shared" si="56"/>
        <v>103</v>
      </c>
      <c r="R645" s="55">
        <f t="shared" si="56"/>
        <v>104</v>
      </c>
      <c r="S645" s="55">
        <f t="shared" si="56"/>
        <v>105</v>
      </c>
      <c r="T645" s="1957">
        <f t="shared" si="56"/>
        <v>109</v>
      </c>
      <c r="U645" s="1957">
        <f t="shared" si="56"/>
        <v>110</v>
      </c>
      <c r="V645" s="1957">
        <f t="shared" si="56"/>
        <v>111</v>
      </c>
      <c r="W645" s="56"/>
      <c r="X645" s="705"/>
      <c r="Y645" s="705"/>
      <c r="Z645" s="705"/>
      <c r="AA645" s="705"/>
      <c r="AB645" s="705"/>
      <c r="AC645" s="705"/>
      <c r="AD645" s="705"/>
      <c r="AE645" s="705"/>
      <c r="AF645" s="45"/>
      <c r="AG645" s="45"/>
      <c r="AH645" s="45"/>
      <c r="AI645" s="45"/>
      <c r="AJ645" s="45"/>
      <c r="AK645" s="45"/>
      <c r="AL645" s="45"/>
      <c r="AM645" s="45"/>
      <c r="AN645" s="45"/>
      <c r="AO645" s="45"/>
      <c r="AP645" s="45"/>
      <c r="AQ645" s="45"/>
      <c r="AR645" s="45"/>
      <c r="AS645" s="45"/>
      <c r="AT645" s="45"/>
    </row>
    <row r="646" spans="1:46" ht="23.25" customHeight="1">
      <c r="A646" s="1993" t="s">
        <v>398</v>
      </c>
      <c r="B646" s="1993"/>
      <c r="C646" s="1992"/>
      <c r="D646" s="2188"/>
      <c r="E646" s="2185"/>
      <c r="F646" s="2185"/>
      <c r="G646" s="2185"/>
      <c r="H646" s="2186"/>
      <c r="I646" s="2003"/>
      <c r="J646" s="2003"/>
      <c r="K646" s="1994"/>
      <c r="L646" s="703"/>
      <c r="M646" s="1940"/>
      <c r="N646" s="424"/>
      <c r="O646" s="705"/>
      <c r="Q646" s="705"/>
      <c r="R646" s="705"/>
      <c r="S646" s="705"/>
      <c r="T646" s="705"/>
      <c r="U646" s="705"/>
      <c r="V646" s="705"/>
      <c r="W646" s="705"/>
      <c r="X646" s="29"/>
      <c r="Y646" s="705"/>
      <c r="Z646" s="705"/>
      <c r="AA646" s="705"/>
      <c r="AB646" s="705"/>
      <c r="AC646" s="705"/>
      <c r="AD646" s="705"/>
      <c r="AE646" s="705"/>
      <c r="AF646" s="45"/>
      <c r="AG646" s="45"/>
      <c r="AH646" s="45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5"/>
    </row>
    <row r="647" spans="1:46" ht="23.25" customHeight="1">
      <c r="A647" s="1993"/>
      <c r="B647" s="1993" t="s">
        <v>399</v>
      </c>
      <c r="C647" s="1992"/>
      <c r="D647" s="2188"/>
      <c r="E647" s="2185"/>
      <c r="F647" s="2185"/>
      <c r="G647" s="2185"/>
      <c r="H647" s="2186"/>
      <c r="I647" s="2003"/>
      <c r="J647" s="2003"/>
      <c r="K647" s="1994"/>
      <c r="L647" s="703"/>
      <c r="M647" s="1940"/>
      <c r="N647" s="424"/>
      <c r="O647" s="705"/>
      <c r="Q647" s="705"/>
      <c r="R647" s="705"/>
      <c r="S647" s="705"/>
      <c r="T647" s="705"/>
      <c r="U647" s="705"/>
      <c r="V647" s="705"/>
      <c r="W647" s="705"/>
      <c r="X647" s="705"/>
      <c r="Y647" s="705"/>
      <c r="Z647" s="705"/>
      <c r="AA647" s="705"/>
      <c r="AB647" s="705"/>
      <c r="AC647" s="705"/>
      <c r="AD647" s="705"/>
      <c r="AE647" s="705"/>
      <c r="AF647" s="45"/>
      <c r="AG647" s="45"/>
      <c r="AH647" s="45"/>
      <c r="AI647" s="45"/>
      <c r="AJ647" s="45"/>
      <c r="AK647" s="45"/>
      <c r="AL647" s="45"/>
      <c r="AM647" s="45"/>
      <c r="AN647" s="45"/>
      <c r="AO647" s="45"/>
      <c r="AP647" s="45"/>
      <c r="AQ647" s="45"/>
      <c r="AR647" s="45"/>
      <c r="AS647" s="45"/>
      <c r="AT647" s="45"/>
    </row>
    <row r="648" spans="1:46" ht="23.25" customHeight="1">
      <c r="A648" s="1995"/>
      <c r="B648" s="1995" t="s">
        <v>214</v>
      </c>
      <c r="C648" s="1987"/>
      <c r="D648" s="2183" t="str">
        <f>IF($J648=D$471,"P","  ")</f>
        <v xml:space="preserve">  </v>
      </c>
      <c r="E648" s="2181" t="str">
        <f>IF($J648=E$471,"P"," ")</f>
        <v xml:space="preserve"> </v>
      </c>
      <c r="F648" s="2181" t="str">
        <f>IF($J648=F$471,"P"," ")</f>
        <v xml:space="preserve"> </v>
      </c>
      <c r="G648" s="2181" t="str">
        <f>IF($J648=G$471,"P"," ")</f>
        <v>P</v>
      </c>
      <c r="H648" s="2182" t="str">
        <f>IF($J648=H$471,"P"," ")</f>
        <v xml:space="preserve"> </v>
      </c>
      <c r="I648" s="2018">
        <f>LOOKUP(T648,X!$EW$4:$HT$4,X!$EW$31:$HT$31)</f>
        <v>1.6</v>
      </c>
      <c r="J648" s="2017">
        <f>LOOKUP(U648,X!$EW$4:$HT$4,X!$EW$31:$HT$31)</f>
        <v>4</v>
      </c>
      <c r="K648" s="2045" t="str">
        <f>LOOKUP(V648,X!$EW$4:$HT$4,X!$EW$31:$HT$31)</f>
        <v>ดีมาก</v>
      </c>
      <c r="L648" s="703"/>
      <c r="M648" s="1940"/>
      <c r="N648" s="1952">
        <v>2</v>
      </c>
      <c r="O648" s="55">
        <f t="shared" ref="O648:V648" si="57">$N648*100+O$471</f>
        <v>201</v>
      </c>
      <c r="P648" s="55">
        <f t="shared" si="57"/>
        <v>202</v>
      </c>
      <c r="Q648" s="55">
        <f t="shared" si="57"/>
        <v>203</v>
      </c>
      <c r="R648" s="55">
        <f t="shared" si="57"/>
        <v>204</v>
      </c>
      <c r="S648" s="55">
        <f t="shared" si="57"/>
        <v>205</v>
      </c>
      <c r="T648" s="1957">
        <f t="shared" si="57"/>
        <v>209</v>
      </c>
      <c r="U648" s="1957">
        <f t="shared" si="57"/>
        <v>210</v>
      </c>
      <c r="V648" s="1957">
        <f t="shared" si="57"/>
        <v>211</v>
      </c>
      <c r="W648" s="56"/>
      <c r="X648" s="705"/>
      <c r="Y648" s="705"/>
      <c r="Z648" s="705"/>
      <c r="AA648" s="705"/>
      <c r="AB648" s="705"/>
      <c r="AC648" s="705"/>
      <c r="AD648" s="705"/>
      <c r="AE648" s="705"/>
      <c r="AF648" s="45"/>
      <c r="AG648" s="45"/>
      <c r="AH648" s="45"/>
      <c r="AI648" s="45"/>
      <c r="AJ648" s="45"/>
      <c r="AK648" s="45"/>
      <c r="AL648" s="45"/>
      <c r="AM648" s="45"/>
      <c r="AN648" s="45"/>
      <c r="AO648" s="45"/>
      <c r="AP648" s="45"/>
      <c r="AQ648" s="45"/>
      <c r="AR648" s="45"/>
      <c r="AS648" s="45"/>
      <c r="AT648" s="45"/>
    </row>
    <row r="649" spans="1:46" ht="23.25" customHeight="1">
      <c r="A649" s="2026"/>
      <c r="B649" s="2026"/>
      <c r="C649" s="2026" t="s">
        <v>1182</v>
      </c>
      <c r="D649" s="2026"/>
      <c r="E649" s="2026"/>
      <c r="F649" s="2026"/>
      <c r="G649" s="2026"/>
      <c r="H649" s="2026"/>
      <c r="I649" s="2026"/>
      <c r="J649" s="2027">
        <f>LOOKUP(Q649,X!$EW$6:$HT$6,X!$EW$58:$HT$58)</f>
        <v>4</v>
      </c>
      <c r="K649" s="2027" t="str">
        <f>LOOKUP(S649,X!$EW$6:$HT$6,X!$EW$58:$HT$58)</f>
        <v>ดีมาก</v>
      </c>
      <c r="L649" s="703"/>
      <c r="M649" s="1940"/>
      <c r="N649" s="1952">
        <v>11</v>
      </c>
      <c r="O649" s="55">
        <f>$N649*100+O$243</f>
        <v>1101</v>
      </c>
      <c r="P649" s="55">
        <f>$N649*100+P$243</f>
        <v>1102</v>
      </c>
      <c r="Q649" s="1954">
        <f>$N649*100+Q$243</f>
        <v>1103</v>
      </c>
      <c r="R649" s="55">
        <f>$N649*100+R$243</f>
        <v>1104</v>
      </c>
      <c r="S649" s="1954">
        <f>$N649*100+S$243</f>
        <v>1105</v>
      </c>
      <c r="W649" s="705"/>
      <c r="X649" s="705"/>
      <c r="Y649" s="705"/>
      <c r="Z649" s="705"/>
      <c r="AA649" s="705"/>
      <c r="AB649" s="705"/>
      <c r="AC649" s="705"/>
      <c r="AD649" s="705"/>
      <c r="AE649" s="705"/>
      <c r="AF649" s="45"/>
      <c r="AG649" s="45"/>
      <c r="AH649" s="45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</row>
    <row r="650" spans="1:46" ht="23.25" customHeight="1">
      <c r="A650" s="1993"/>
      <c r="B650" s="1993"/>
      <c r="C650" s="1993"/>
      <c r="D650" s="1993"/>
      <c r="E650" s="1993"/>
      <c r="F650" s="1993"/>
      <c r="G650" s="1993"/>
      <c r="H650" s="1993"/>
      <c r="I650" s="1993"/>
      <c r="J650" s="2047"/>
      <c r="K650" s="2047"/>
      <c r="L650" s="703"/>
      <c r="M650" s="1940"/>
      <c r="N650" s="46"/>
      <c r="O650" s="56"/>
      <c r="P650" s="56"/>
      <c r="Q650" s="56"/>
      <c r="R650" s="56"/>
      <c r="S650" s="56"/>
      <c r="W650" s="705"/>
      <c r="X650" s="705"/>
      <c r="Y650" s="705"/>
      <c r="Z650" s="705"/>
      <c r="AA650" s="705"/>
      <c r="AB650" s="705"/>
      <c r="AC650" s="705"/>
      <c r="AD650" s="705"/>
      <c r="AE650" s="705"/>
      <c r="AF650" s="45"/>
      <c r="AG650" s="45"/>
      <c r="AH650" s="45"/>
      <c r="AI650" s="45"/>
      <c r="AJ650" s="45"/>
      <c r="AK650" s="45"/>
      <c r="AL650" s="45"/>
      <c r="AM650" s="45"/>
      <c r="AN650" s="45"/>
      <c r="AO650" s="45"/>
      <c r="AP650" s="45"/>
      <c r="AQ650" s="45"/>
      <c r="AR650" s="45"/>
      <c r="AS650" s="45"/>
      <c r="AT650" s="45"/>
    </row>
    <row r="651" spans="1:46" ht="23.25" customHeight="1">
      <c r="A651" s="1993"/>
      <c r="B651" s="1977" t="s">
        <v>907</v>
      </c>
      <c r="K651" s="1993"/>
      <c r="L651" s="703"/>
      <c r="M651" s="1940"/>
      <c r="N651" s="424"/>
      <c r="O651" s="705"/>
      <c r="Q651" s="705"/>
      <c r="R651" s="705"/>
      <c r="S651" s="705"/>
      <c r="T651" s="705"/>
      <c r="U651" s="705"/>
      <c r="V651" s="705"/>
      <c r="W651" s="705"/>
      <c r="X651" s="705"/>
      <c r="Y651" s="705"/>
      <c r="Z651" s="705"/>
      <c r="AA651" s="705"/>
      <c r="AB651" s="705"/>
      <c r="AC651" s="705"/>
      <c r="AD651" s="705"/>
      <c r="AE651" s="705"/>
      <c r="AF651" s="4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5"/>
    </row>
    <row r="652" spans="1:46" ht="23.25" customHeight="1">
      <c r="A652" s="1977" t="str">
        <f>IF(X!EP48=0," ",X!EP48)</f>
        <v xml:space="preserve">        -   ยกระดับผลสัมฤทธิ์ทงการเรียนให้ได้มาตรฐาน </v>
      </c>
      <c r="K652" s="1993"/>
      <c r="L652" s="703"/>
      <c r="M652" s="1940"/>
      <c r="N652" s="424"/>
      <c r="O652" s="705"/>
      <c r="Q652" s="705"/>
      <c r="R652" s="705"/>
      <c r="S652" s="705"/>
      <c r="T652" s="705"/>
      <c r="U652" s="705"/>
      <c r="V652" s="705"/>
      <c r="W652" s="705"/>
      <c r="X652" s="705"/>
      <c r="Y652" s="705"/>
      <c r="Z652" s="705"/>
      <c r="AA652" s="705"/>
      <c r="AB652" s="705"/>
      <c r="AC652" s="705"/>
      <c r="AD652" s="705"/>
      <c r="AE652" s="70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</row>
    <row r="653" spans="1:46" ht="23.25" customHeight="1">
      <c r="A653" s="1977" t="str">
        <f>IF(X!EP49=0," ",X!EP49)</f>
        <v xml:space="preserve">        -  จัดหาเครื่องดนตรีที่หลากหลายให้เพียงพอกับจำนวนนักเรียน</v>
      </c>
      <c r="K653" s="1993"/>
      <c r="L653" s="703"/>
      <c r="M653" s="1940"/>
      <c r="N653" s="424"/>
      <c r="O653" s="705"/>
      <c r="Q653" s="705"/>
      <c r="R653" s="705"/>
      <c r="S653" s="705"/>
      <c r="T653" s="705"/>
      <c r="U653" s="705"/>
      <c r="V653" s="705"/>
      <c r="W653" s="705"/>
      <c r="X653" s="705"/>
      <c r="Y653" s="705"/>
      <c r="Z653" s="705"/>
      <c r="AA653" s="705"/>
      <c r="AB653" s="705"/>
      <c r="AC653" s="705"/>
      <c r="AD653" s="705"/>
      <c r="AE653" s="70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</row>
    <row r="654" spans="1:46" ht="23.25" customHeight="1">
      <c r="A654" s="1977" t="str">
        <f>IF(X!EP50=0," ",X!EP50)</f>
        <v xml:space="preserve"> </v>
      </c>
      <c r="K654" s="1993"/>
      <c r="L654" s="703"/>
      <c r="M654" s="1940"/>
      <c r="N654" s="424"/>
      <c r="O654" s="705"/>
      <c r="Q654" s="705"/>
      <c r="R654" s="705"/>
      <c r="S654" s="705"/>
      <c r="T654" s="705"/>
      <c r="U654" s="705"/>
      <c r="V654" s="705"/>
      <c r="W654" s="705"/>
      <c r="X654" s="705"/>
      <c r="Y654" s="705"/>
      <c r="Z654" s="705"/>
      <c r="AA654" s="705"/>
      <c r="AB654" s="705"/>
      <c r="AC654" s="705"/>
      <c r="AD654" s="705"/>
      <c r="AE654" s="705"/>
      <c r="AF654" s="45"/>
      <c r="AG654" s="45"/>
      <c r="AH654" s="45"/>
      <c r="AI654" s="45"/>
      <c r="AJ654" s="45"/>
      <c r="AK654" s="45"/>
      <c r="AL654" s="45"/>
      <c r="AM654" s="45"/>
      <c r="AN654" s="45"/>
      <c r="AO654" s="45"/>
      <c r="AP654" s="45"/>
      <c r="AQ654" s="45"/>
      <c r="AR654" s="45"/>
      <c r="AS654" s="45"/>
      <c r="AT654" s="45"/>
    </row>
    <row r="655" spans="1:46" ht="23.25" customHeight="1">
      <c r="A655" s="1977" t="str">
        <f>IF(X!EP51=0," ",X!EP51)</f>
        <v xml:space="preserve"> </v>
      </c>
      <c r="K655" s="1993"/>
      <c r="L655" s="703"/>
      <c r="M655" s="1940"/>
      <c r="N655" s="424"/>
      <c r="O655" s="705"/>
      <c r="Q655" s="705"/>
      <c r="R655" s="705"/>
      <c r="S655" s="705"/>
      <c r="T655" s="705"/>
      <c r="U655" s="705"/>
      <c r="V655" s="705"/>
      <c r="W655" s="705"/>
      <c r="X655" s="705"/>
      <c r="Y655" s="705"/>
      <c r="Z655" s="705"/>
      <c r="AA655" s="705"/>
      <c r="AB655" s="705"/>
      <c r="AC655" s="705"/>
      <c r="AD655" s="705"/>
      <c r="AE655" s="705"/>
      <c r="AF655" s="45"/>
      <c r="AG655" s="45"/>
      <c r="AH655" s="45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</row>
    <row r="656" spans="1:46" ht="23.25" customHeight="1">
      <c r="A656" s="1977" t="str">
        <f>IF(X!EP52=0," ",X!EP52)</f>
        <v xml:space="preserve"> </v>
      </c>
      <c r="K656" s="1993"/>
      <c r="L656" s="703"/>
      <c r="M656" s="1940"/>
      <c r="N656" s="424"/>
      <c r="O656" s="705"/>
      <c r="Q656" s="705"/>
      <c r="R656" s="705"/>
      <c r="S656" s="705"/>
      <c r="T656" s="705"/>
      <c r="U656" s="705"/>
      <c r="V656" s="705"/>
      <c r="W656" s="705"/>
      <c r="X656" s="705"/>
      <c r="Y656" s="705"/>
      <c r="Z656" s="705"/>
      <c r="AA656" s="705"/>
      <c r="AB656" s="705"/>
      <c r="AC656" s="705"/>
      <c r="AD656" s="705"/>
      <c r="AE656" s="705"/>
      <c r="AF656" s="45"/>
      <c r="AG656" s="45"/>
      <c r="AH656" s="45"/>
      <c r="AI656" s="45"/>
      <c r="AJ656" s="45"/>
      <c r="AK656" s="45"/>
      <c r="AL656" s="45"/>
      <c r="AM656" s="45"/>
      <c r="AN656" s="45"/>
      <c r="AO656" s="45"/>
      <c r="AP656" s="45"/>
      <c r="AQ656" s="45"/>
      <c r="AR656" s="45"/>
      <c r="AS656" s="45"/>
      <c r="AT656" s="45"/>
    </row>
    <row r="657" spans="1:46" ht="23.25" customHeight="1">
      <c r="K657" s="1993"/>
      <c r="L657" s="703"/>
      <c r="M657" s="1940"/>
      <c r="N657" s="424"/>
      <c r="O657" s="705"/>
      <c r="Q657" s="705"/>
      <c r="R657" s="705"/>
      <c r="S657" s="705"/>
      <c r="T657" s="705"/>
      <c r="U657" s="705"/>
      <c r="V657" s="705"/>
      <c r="W657" s="705"/>
      <c r="X657" s="705"/>
      <c r="Y657" s="705"/>
      <c r="Z657" s="705"/>
      <c r="AA657" s="705"/>
      <c r="AB657" s="705"/>
      <c r="AC657" s="705"/>
      <c r="AD657" s="705"/>
      <c r="AE657" s="705"/>
      <c r="AF657" s="45"/>
      <c r="AG657" s="45"/>
      <c r="AH657" s="45"/>
      <c r="AI657" s="45"/>
      <c r="AJ657" s="45"/>
      <c r="AK657" s="45"/>
      <c r="AL657" s="45"/>
      <c r="AM657" s="45"/>
      <c r="AN657" s="45"/>
      <c r="AO657" s="45"/>
      <c r="AP657" s="45"/>
      <c r="AQ657" s="45"/>
      <c r="AR657" s="45"/>
      <c r="AS657" s="45"/>
      <c r="AT657" s="45"/>
    </row>
    <row r="658" spans="1:46" ht="23.25" customHeight="1">
      <c r="A658" s="1986" t="str">
        <f>"- "&amp;M658&amp;" -"</f>
        <v>- 59 -</v>
      </c>
      <c r="B658" s="1979"/>
      <c r="C658" s="1979"/>
      <c r="D658" s="1979"/>
      <c r="E658" s="1979"/>
      <c r="F658" s="1979"/>
      <c r="G658" s="1979"/>
      <c r="H658" s="1979"/>
      <c r="I658" s="1979"/>
      <c r="J658" s="1979"/>
      <c r="K658" s="1986"/>
      <c r="L658" s="703">
        <v>1</v>
      </c>
      <c r="M658" s="1939">
        <f>IF(L658&gt;0,SUM(L$234:L658),0)</f>
        <v>59</v>
      </c>
      <c r="N658" s="46"/>
      <c r="O658" s="56"/>
      <c r="P658" s="56"/>
      <c r="Q658" s="56"/>
      <c r="R658" s="56"/>
      <c r="S658" s="56"/>
      <c r="T658" s="56"/>
      <c r="U658" s="56"/>
      <c r="V658" s="56"/>
      <c r="W658" s="56"/>
      <c r="X658" s="705"/>
      <c r="Y658" s="705"/>
      <c r="Z658" s="705"/>
      <c r="AA658" s="705"/>
      <c r="AB658" s="705"/>
      <c r="AC658" s="705"/>
      <c r="AD658" s="705"/>
      <c r="AE658" s="705"/>
      <c r="AF658" s="4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</row>
    <row r="659" spans="1:46" ht="23.25" customHeight="1">
      <c r="A659" s="1993"/>
      <c r="B659" s="1993"/>
      <c r="C659" s="1993"/>
      <c r="D659" s="2068"/>
      <c r="E659" s="2069"/>
      <c r="F659" s="2069"/>
      <c r="G659" s="2069"/>
      <c r="H659" s="2069"/>
      <c r="I659" s="2047"/>
      <c r="J659" s="2047"/>
      <c r="K659" s="2047"/>
      <c r="L659" s="703"/>
      <c r="M659" s="1940"/>
      <c r="N659" s="46"/>
      <c r="O659" s="56"/>
      <c r="P659" s="56"/>
      <c r="Q659" s="56"/>
      <c r="R659" s="56"/>
      <c r="S659" s="56"/>
      <c r="T659" s="56"/>
      <c r="U659" s="56"/>
      <c r="V659" s="56"/>
      <c r="W659" s="56"/>
      <c r="X659" s="705"/>
      <c r="Y659" s="705"/>
      <c r="Z659" s="705"/>
      <c r="AA659" s="705"/>
      <c r="AB659" s="705"/>
      <c r="AC659" s="705"/>
      <c r="AD659" s="705"/>
      <c r="AE659" s="705"/>
      <c r="AF659" s="45"/>
      <c r="AG659" s="45"/>
      <c r="AH659" s="45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</row>
    <row r="660" spans="1:46" ht="23.25" customHeight="1">
      <c r="A660" s="1993"/>
      <c r="B660" s="1993"/>
      <c r="C660" s="1993"/>
      <c r="D660" s="2068"/>
      <c r="E660" s="2069"/>
      <c r="F660" s="2069"/>
      <c r="G660" s="2069"/>
      <c r="H660" s="2069"/>
      <c r="I660" s="2047"/>
      <c r="J660" s="2047"/>
      <c r="K660" s="2047"/>
      <c r="L660" s="703"/>
      <c r="M660" s="1940"/>
      <c r="N660" s="46"/>
      <c r="O660" s="56"/>
      <c r="P660" s="56"/>
      <c r="Q660" s="56"/>
      <c r="R660" s="56"/>
      <c r="S660" s="56"/>
      <c r="T660" s="56"/>
      <c r="U660" s="56"/>
      <c r="V660" s="56"/>
      <c r="W660" s="56"/>
      <c r="X660" s="705"/>
      <c r="Y660" s="705"/>
      <c r="Z660" s="705"/>
      <c r="AA660" s="705"/>
      <c r="AB660" s="705"/>
      <c r="AC660" s="705"/>
      <c r="AD660" s="705"/>
      <c r="AE660" s="705"/>
      <c r="AF660" s="45"/>
      <c r="AG660" s="45"/>
      <c r="AH660" s="45"/>
      <c r="AI660" s="45"/>
      <c r="AJ660" s="45"/>
      <c r="AK660" s="45"/>
      <c r="AL660" s="45"/>
      <c r="AM660" s="45"/>
      <c r="AN660" s="45"/>
      <c r="AO660" s="45"/>
      <c r="AP660" s="45"/>
      <c r="AQ660" s="45"/>
      <c r="AR660" s="45"/>
      <c r="AS660" s="45"/>
      <c r="AT660" s="45"/>
    </row>
    <row r="661" spans="1:46" ht="23.25" customHeight="1">
      <c r="A661" s="1993"/>
      <c r="B661" s="1977" t="s">
        <v>1762</v>
      </c>
      <c r="K661" s="1993"/>
      <c r="L661" s="703"/>
      <c r="M661" s="1940"/>
      <c r="N661" s="424"/>
      <c r="O661" s="705"/>
      <c r="Q661" s="705"/>
      <c r="R661" s="705"/>
      <c r="S661" s="705"/>
      <c r="T661" s="705"/>
      <c r="U661" s="705"/>
      <c r="V661" s="705"/>
      <c r="W661" s="705"/>
      <c r="X661" s="705"/>
      <c r="Y661" s="705"/>
      <c r="Z661" s="705"/>
      <c r="AA661" s="705"/>
      <c r="AB661" s="705"/>
      <c r="AC661" s="705"/>
      <c r="AD661" s="705"/>
      <c r="AE661" s="705"/>
      <c r="AF661" s="45"/>
      <c r="AG661" s="45"/>
      <c r="AH661" s="45"/>
      <c r="AI661" s="45"/>
      <c r="AJ661" s="45"/>
      <c r="AK661" s="45"/>
      <c r="AL661" s="45"/>
      <c r="AM661" s="45"/>
      <c r="AN661" s="45"/>
      <c r="AO661" s="45"/>
      <c r="AP661" s="45"/>
      <c r="AQ661" s="45"/>
      <c r="AR661" s="45"/>
      <c r="AS661" s="45"/>
      <c r="AT661" s="45"/>
    </row>
    <row r="662" spans="1:46" ht="23.25" customHeight="1">
      <c r="A662" s="1993" t="s">
        <v>1761</v>
      </c>
      <c r="K662" s="1993"/>
      <c r="L662" s="703"/>
      <c r="M662" s="1940"/>
      <c r="N662" s="424"/>
      <c r="O662" s="705"/>
      <c r="Q662" s="705"/>
      <c r="R662" s="705"/>
      <c r="S662" s="705"/>
      <c r="T662" s="705"/>
      <c r="U662" s="705"/>
      <c r="V662" s="705"/>
      <c r="W662" s="705"/>
      <c r="X662" s="705"/>
      <c r="Y662" s="705"/>
      <c r="Z662" s="705"/>
      <c r="AA662" s="705"/>
      <c r="AB662" s="705"/>
      <c r="AC662" s="705"/>
      <c r="AD662" s="705"/>
      <c r="AE662" s="705"/>
      <c r="AF662" s="4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</row>
    <row r="663" spans="1:46" ht="23.25" customHeight="1">
      <c r="A663" s="1993" t="s">
        <v>1368</v>
      </c>
      <c r="C663" s="1977" t="s">
        <v>677</v>
      </c>
      <c r="H663" s="1977" t="str">
        <f>K670</f>
        <v>ดีเยี่ยม</v>
      </c>
      <c r="J663" s="1977" t="s">
        <v>305</v>
      </c>
      <c r="K663" s="1993"/>
      <c r="L663" s="703"/>
      <c r="M663" s="1940"/>
      <c r="N663" s="724"/>
      <c r="O663" s="56"/>
      <c r="Q663" s="705"/>
      <c r="R663" s="705"/>
      <c r="S663" s="705"/>
      <c r="T663" s="705"/>
      <c r="U663" s="705"/>
      <c r="V663" s="705"/>
      <c r="W663" s="705"/>
      <c r="X663" s="705"/>
      <c r="Y663" s="705"/>
      <c r="Z663" s="705"/>
      <c r="AA663" s="705"/>
      <c r="AB663" s="705"/>
      <c r="AC663" s="705"/>
      <c r="AD663" s="705"/>
      <c r="AE663" s="705"/>
      <c r="AF663" s="45"/>
      <c r="AG663" s="45"/>
      <c r="AH663" s="45"/>
      <c r="AI663" s="45"/>
      <c r="AJ663" s="45"/>
      <c r="AK663" s="45"/>
      <c r="AL663" s="45"/>
      <c r="AM663" s="45"/>
      <c r="AN663" s="45"/>
      <c r="AO663" s="45"/>
      <c r="AP663" s="45"/>
      <c r="AQ663" s="45"/>
      <c r="AR663" s="45"/>
      <c r="AS663" s="45"/>
      <c r="AT663" s="45"/>
    </row>
    <row r="664" spans="1:46" ht="23.25" customHeight="1">
      <c r="A664" s="1991"/>
      <c r="B664" s="1991"/>
      <c r="C664" s="1980" t="s">
        <v>2123</v>
      </c>
      <c r="D664" s="1220" t="s">
        <v>1547</v>
      </c>
      <c r="E664" s="1220"/>
      <c r="F664" s="1220"/>
      <c r="G664" s="1220"/>
      <c r="H664" s="1222"/>
      <c r="I664" s="2055" t="s">
        <v>1891</v>
      </c>
      <c r="J664" s="2055" t="s">
        <v>897</v>
      </c>
      <c r="K664" s="2056"/>
      <c r="L664" s="703"/>
      <c r="M664" s="1940"/>
      <c r="N664" s="724"/>
      <c r="O664" s="56"/>
      <c r="Q664" s="705"/>
      <c r="R664" s="705"/>
      <c r="S664" s="705"/>
      <c r="T664" s="705"/>
      <c r="U664" s="705"/>
      <c r="V664" s="705"/>
      <c r="W664" s="705"/>
      <c r="X664" s="705"/>
      <c r="Y664" s="705"/>
      <c r="Z664" s="705"/>
      <c r="AA664" s="705"/>
      <c r="AB664" s="705"/>
      <c r="AC664" s="705"/>
      <c r="AD664" s="705"/>
      <c r="AE664" s="705"/>
      <c r="AF664" s="45"/>
      <c r="AG664" s="45"/>
      <c r="AH664" s="45"/>
      <c r="AI664" s="45"/>
      <c r="AJ664" s="45"/>
      <c r="AK664" s="45"/>
      <c r="AL664" s="45"/>
      <c r="AM664" s="45"/>
      <c r="AN664" s="45"/>
      <c r="AO664" s="45"/>
      <c r="AP664" s="45"/>
      <c r="AQ664" s="45"/>
      <c r="AR664" s="45"/>
      <c r="AS664" s="45"/>
      <c r="AT664" s="45"/>
    </row>
    <row r="665" spans="1:46" ht="23.25" customHeight="1">
      <c r="A665" s="1986"/>
      <c r="B665" s="1986" t="s">
        <v>1514</v>
      </c>
      <c r="C665" s="1985" t="s">
        <v>2123</v>
      </c>
      <c r="D665" s="1370" t="s">
        <v>1548</v>
      </c>
      <c r="E665" s="1370"/>
      <c r="F665" s="1370"/>
      <c r="G665" s="1370"/>
      <c r="H665" s="1990"/>
      <c r="I665" s="2057" t="s">
        <v>898</v>
      </c>
      <c r="J665" s="2057" t="s">
        <v>891</v>
      </c>
      <c r="K665" s="1984" t="s">
        <v>891</v>
      </c>
      <c r="L665" s="703"/>
      <c r="M665" s="1940"/>
      <c r="N665" s="46"/>
      <c r="O665" s="705"/>
      <c r="Q665" s="705"/>
      <c r="R665" s="705"/>
      <c r="S665" s="705"/>
      <c r="T665" s="705"/>
      <c r="U665" s="705"/>
      <c r="V665" s="705"/>
      <c r="W665" s="705"/>
      <c r="X665" s="705"/>
      <c r="Y665" s="705"/>
      <c r="Z665" s="705"/>
      <c r="AA665" s="705"/>
      <c r="AB665" s="705"/>
      <c r="AC665" s="705"/>
      <c r="AD665" s="705"/>
      <c r="AE665" s="705"/>
      <c r="AF665" s="45"/>
      <c r="AG665" s="45"/>
      <c r="AH665" s="45"/>
      <c r="AI665" s="45"/>
      <c r="AJ665" s="45"/>
      <c r="AK665" s="45"/>
      <c r="AL665" s="45"/>
      <c r="AM665" s="45"/>
      <c r="AN665" s="45"/>
      <c r="AO665" s="45"/>
      <c r="AP665" s="45"/>
      <c r="AQ665" s="45"/>
      <c r="AR665" s="45"/>
      <c r="AS665" s="45"/>
      <c r="AT665" s="45"/>
    </row>
    <row r="666" spans="1:46" ht="23.25" customHeight="1">
      <c r="A666" s="1370"/>
      <c r="B666" s="1370"/>
      <c r="C666" s="1990" t="s">
        <v>2123</v>
      </c>
      <c r="D666" s="2058">
        <v>1</v>
      </c>
      <c r="E666" s="2059">
        <v>2</v>
      </c>
      <c r="F666" s="2059">
        <v>3</v>
      </c>
      <c r="G666" s="2059">
        <v>4</v>
      </c>
      <c r="H666" s="2060">
        <v>5</v>
      </c>
      <c r="I666" s="2061"/>
      <c r="J666" s="2062"/>
      <c r="K666" s="1989"/>
      <c r="L666" s="703"/>
      <c r="M666" s="1940"/>
      <c r="N666" s="30"/>
      <c r="O666" s="705"/>
      <c r="Q666" s="705"/>
      <c r="R666" s="705"/>
      <c r="S666" s="705"/>
      <c r="T666" s="705"/>
      <c r="U666" s="705"/>
      <c r="V666" s="705"/>
      <c r="W666" s="705"/>
      <c r="X666" s="705"/>
      <c r="Y666" s="705"/>
      <c r="Z666" s="705"/>
      <c r="AA666" s="705"/>
      <c r="AB666" s="705"/>
      <c r="AC666" s="705"/>
      <c r="AD666" s="705"/>
      <c r="AE666" s="705"/>
      <c r="AF666" s="45"/>
      <c r="AG666" s="45"/>
      <c r="AH666" s="45"/>
      <c r="AI666" s="45"/>
      <c r="AJ666" s="45"/>
      <c r="AK666" s="45"/>
      <c r="AL666" s="45"/>
      <c r="AM666" s="45"/>
      <c r="AN666" s="45"/>
      <c r="AO666" s="45"/>
      <c r="AP666" s="45"/>
      <c r="AQ666" s="45"/>
      <c r="AR666" s="45"/>
      <c r="AS666" s="45"/>
      <c r="AT666" s="45"/>
    </row>
    <row r="667" spans="1:46" ht="23.25" customHeight="1">
      <c r="A667" s="1991" t="s">
        <v>2282</v>
      </c>
      <c r="B667" s="1991"/>
      <c r="C667" s="1980"/>
      <c r="D667" s="2187"/>
      <c r="E667" s="2185"/>
      <c r="F667" s="2185"/>
      <c r="G667" s="2185"/>
      <c r="H667" s="2186"/>
      <c r="I667" s="1981"/>
      <c r="J667" s="2000"/>
      <c r="K667" s="1993"/>
      <c r="L667" s="703"/>
      <c r="M667" s="1940"/>
      <c r="N667" s="30"/>
      <c r="O667" s="705"/>
      <c r="Q667" s="705"/>
      <c r="R667" s="705"/>
      <c r="S667" s="705"/>
      <c r="T667" s="705"/>
      <c r="U667" s="705"/>
      <c r="V667" s="705"/>
      <c r="W667" s="705"/>
      <c r="X667" s="29"/>
      <c r="Y667" s="705"/>
      <c r="Z667" s="705"/>
      <c r="AA667" s="705"/>
      <c r="AB667" s="705"/>
      <c r="AC667" s="705"/>
      <c r="AD667" s="705"/>
      <c r="AE667" s="70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</row>
    <row r="668" spans="1:46" ht="23.25" customHeight="1">
      <c r="A668" s="1993"/>
      <c r="B668" s="1993" t="s">
        <v>1118</v>
      </c>
      <c r="C668" s="1992"/>
      <c r="D668" s="2183" t="str">
        <f>IF($J668=D$471,"P","  ")</f>
        <v xml:space="preserve">  </v>
      </c>
      <c r="E668" s="2181" t="str">
        <f t="shared" ref="E668:H669" si="58">IF($J668=E$471,"P"," ")</f>
        <v xml:space="preserve"> </v>
      </c>
      <c r="F668" s="2181" t="str">
        <f t="shared" si="58"/>
        <v xml:space="preserve"> </v>
      </c>
      <c r="G668" s="2181" t="str">
        <f t="shared" si="58"/>
        <v xml:space="preserve"> </v>
      </c>
      <c r="H668" s="2182" t="str">
        <f t="shared" si="58"/>
        <v>P</v>
      </c>
      <c r="I668" s="2018">
        <f>LOOKUP(T668,X!$EW$4:$HT$4,X!$EW$32:$HT$32)</f>
        <v>3</v>
      </c>
      <c r="J668" s="2017">
        <f>LOOKUP(U668,X!$EW$4:$HT$4,X!$EW$32:$HT$32)</f>
        <v>5</v>
      </c>
      <c r="K668" s="2045" t="str">
        <f>LOOKUP(V668,X!$EW$4:$HT$4,X!$EW$32:$HT$32)</f>
        <v>ดีเยี่ยม</v>
      </c>
      <c r="L668" s="703"/>
      <c r="M668" s="1940"/>
      <c r="N668" s="1952">
        <v>1</v>
      </c>
      <c r="O668" s="55">
        <f t="shared" ref="O668:V669" si="59">$N668*100+O$471</f>
        <v>101</v>
      </c>
      <c r="P668" s="55">
        <f t="shared" si="59"/>
        <v>102</v>
      </c>
      <c r="Q668" s="55">
        <f t="shared" si="59"/>
        <v>103</v>
      </c>
      <c r="R668" s="55">
        <f t="shared" si="59"/>
        <v>104</v>
      </c>
      <c r="S668" s="55">
        <f t="shared" si="59"/>
        <v>105</v>
      </c>
      <c r="T668" s="1957">
        <f t="shared" si="59"/>
        <v>109</v>
      </c>
      <c r="U668" s="1957">
        <f t="shared" si="59"/>
        <v>110</v>
      </c>
      <c r="V668" s="1957">
        <f t="shared" si="59"/>
        <v>111</v>
      </c>
      <c r="W668" s="56"/>
      <c r="X668" s="705"/>
      <c r="Y668" s="705"/>
      <c r="Z668" s="705"/>
      <c r="AA668" s="705"/>
      <c r="AB668" s="705"/>
      <c r="AC668" s="705"/>
      <c r="AD668" s="705"/>
      <c r="AE668" s="705"/>
      <c r="AF668" s="45"/>
      <c r="AG668" s="45"/>
      <c r="AH668" s="45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</row>
    <row r="669" spans="1:46" ht="23.25" customHeight="1">
      <c r="A669" s="1995" t="s">
        <v>1119</v>
      </c>
      <c r="B669" s="1995"/>
      <c r="C669" s="1987"/>
      <c r="D669" s="2183" t="str">
        <f>IF($J669=D$471,"P","  ")</f>
        <v xml:space="preserve">  </v>
      </c>
      <c r="E669" s="2181" t="str">
        <f t="shared" si="58"/>
        <v xml:space="preserve"> </v>
      </c>
      <c r="F669" s="2181" t="str">
        <f t="shared" si="58"/>
        <v xml:space="preserve"> </v>
      </c>
      <c r="G669" s="2181" t="str">
        <f t="shared" si="58"/>
        <v>P</v>
      </c>
      <c r="H669" s="2182" t="str">
        <f t="shared" si="58"/>
        <v xml:space="preserve"> </v>
      </c>
      <c r="I669" s="2018">
        <f>LOOKUP(T669,X!$EW$4:$HT$4,X!$EW$32:$HT$32)</f>
        <v>1.6</v>
      </c>
      <c r="J669" s="2017">
        <f>LOOKUP(U669,X!$EW$4:$HT$4,X!$EW$32:$HT$32)</f>
        <v>4</v>
      </c>
      <c r="K669" s="2045" t="str">
        <f>LOOKUP(V669,X!$EW$4:$HT$4,X!$EW$32:$HT$32)</f>
        <v>ดีมาก</v>
      </c>
      <c r="L669" s="703"/>
      <c r="M669" s="1940"/>
      <c r="N669" s="1952">
        <v>2</v>
      </c>
      <c r="O669" s="55">
        <f t="shared" si="59"/>
        <v>201</v>
      </c>
      <c r="P669" s="55">
        <f t="shared" si="59"/>
        <v>202</v>
      </c>
      <c r="Q669" s="55">
        <f t="shared" si="59"/>
        <v>203</v>
      </c>
      <c r="R669" s="55">
        <f t="shared" si="59"/>
        <v>204</v>
      </c>
      <c r="S669" s="55">
        <f t="shared" si="59"/>
        <v>205</v>
      </c>
      <c r="T669" s="1957">
        <f t="shared" si="59"/>
        <v>209</v>
      </c>
      <c r="U669" s="1957">
        <f t="shared" si="59"/>
        <v>210</v>
      </c>
      <c r="V669" s="1957">
        <f t="shared" si="59"/>
        <v>211</v>
      </c>
      <c r="W669" s="56"/>
      <c r="X669" s="29"/>
      <c r="Y669" s="705"/>
      <c r="Z669" s="705"/>
      <c r="AA669" s="705"/>
      <c r="AB669" s="705"/>
      <c r="AC669" s="705"/>
      <c r="AD669" s="705"/>
      <c r="AE669" s="70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</row>
    <row r="670" spans="1:46" ht="23.25" customHeight="1">
      <c r="A670" s="2026"/>
      <c r="B670" s="2026"/>
      <c r="C670" s="2026" t="s">
        <v>1182</v>
      </c>
      <c r="D670" s="2026"/>
      <c r="E670" s="2026"/>
      <c r="F670" s="2026"/>
      <c r="G670" s="2026"/>
      <c r="H670" s="2026"/>
      <c r="I670" s="2026"/>
      <c r="J670" s="2027">
        <f>LOOKUP(Q670,X!$EW$6:$HT$6,X!$EW$59:$HT$59)</f>
        <v>4.5999999999999996</v>
      </c>
      <c r="K670" s="2027" t="str">
        <f>LOOKUP(S670,X!$EW$6:$HT$6,X!$EW$59:$HT$59)</f>
        <v>ดีเยี่ยม</v>
      </c>
      <c r="L670" s="703"/>
      <c r="M670" s="1940"/>
      <c r="N670" s="1952">
        <v>11</v>
      </c>
      <c r="O670" s="55">
        <f t="shared" ref="O670:V670" si="60">$N670*100+O$243</f>
        <v>1101</v>
      </c>
      <c r="P670" s="55">
        <f t="shared" si="60"/>
        <v>1102</v>
      </c>
      <c r="Q670" s="1954">
        <f t="shared" si="60"/>
        <v>1103</v>
      </c>
      <c r="R670" s="55">
        <f t="shared" si="60"/>
        <v>1104</v>
      </c>
      <c r="S670" s="1954">
        <f t="shared" si="60"/>
        <v>1105</v>
      </c>
      <c r="T670" s="55">
        <f t="shared" si="60"/>
        <v>1106</v>
      </c>
      <c r="U670" s="55">
        <f t="shared" si="60"/>
        <v>1109</v>
      </c>
      <c r="V670" s="55">
        <f t="shared" si="60"/>
        <v>1111</v>
      </c>
      <c r="W670" s="705"/>
      <c r="X670" s="705"/>
      <c r="Y670" s="705"/>
      <c r="Z670" s="705"/>
      <c r="AA670" s="705"/>
      <c r="AB670" s="705"/>
      <c r="AC670" s="705"/>
      <c r="AD670" s="705"/>
      <c r="AE670" s="705"/>
      <c r="AF670" s="45"/>
      <c r="AG670" s="45"/>
      <c r="AH670" s="45"/>
      <c r="AI670" s="45"/>
      <c r="AJ670" s="45"/>
      <c r="AK670" s="45"/>
      <c r="AL670" s="45"/>
      <c r="AM670" s="45"/>
      <c r="AN670" s="45"/>
      <c r="AO670" s="45"/>
      <c r="AP670" s="45"/>
      <c r="AQ670" s="45"/>
      <c r="AR670" s="45"/>
      <c r="AS670" s="45"/>
      <c r="AT670" s="45"/>
    </row>
    <row r="671" spans="1:46" ht="23.25" customHeight="1">
      <c r="A671" s="1993"/>
      <c r="K671" s="1993"/>
      <c r="L671" s="703"/>
      <c r="M671" s="1940"/>
      <c r="N671" s="424"/>
      <c r="O671" s="705"/>
      <c r="Q671" s="705"/>
      <c r="R671" s="705"/>
      <c r="S671" s="705"/>
      <c r="T671" s="705"/>
      <c r="U671" s="705"/>
      <c r="V671" s="705"/>
      <c r="W671" s="705"/>
      <c r="X671" s="705"/>
      <c r="Y671" s="705"/>
      <c r="Z671" s="705"/>
      <c r="AA671" s="705"/>
      <c r="AB671" s="705"/>
      <c r="AC671" s="705"/>
      <c r="AD671" s="705"/>
      <c r="AE671" s="70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</row>
    <row r="672" spans="1:46" ht="23.25" customHeight="1">
      <c r="A672" s="1993"/>
      <c r="B672" s="1977" t="s">
        <v>907</v>
      </c>
      <c r="K672" s="1993"/>
      <c r="L672" s="703"/>
      <c r="M672" s="1940"/>
      <c r="N672" s="424"/>
      <c r="O672" s="705"/>
      <c r="Q672" s="705"/>
      <c r="R672" s="705"/>
      <c r="S672" s="705"/>
      <c r="T672" s="705"/>
      <c r="U672" s="705"/>
      <c r="V672" s="705"/>
      <c r="W672" s="705"/>
      <c r="X672" s="705"/>
      <c r="Y672" s="705"/>
      <c r="Z672" s="705"/>
      <c r="AA672" s="705"/>
      <c r="AB672" s="705"/>
      <c r="AC672" s="705"/>
      <c r="AD672" s="705"/>
      <c r="AE672" s="705"/>
      <c r="AF672" s="4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5"/>
      <c r="AQ672" s="45"/>
      <c r="AR672" s="45"/>
      <c r="AS672" s="45"/>
      <c r="AT672" s="45"/>
    </row>
    <row r="673" spans="1:46" ht="23.25" customHeight="1">
      <c r="A673" s="1977" t="str">
        <f>IF(X!EP55=0," ",X!EP55)</f>
        <v xml:space="preserve">          -  จัดกิจกรรมการเรียนการสอนเพื่อยกระดับผลสัมฤทธิ์ทางการเรียนให้สูงขึ้น โดยเฉพาะวิชา</v>
      </c>
      <c r="B673" s="1215"/>
      <c r="K673" s="1993"/>
      <c r="L673" s="703"/>
      <c r="M673" s="1940"/>
      <c r="N673" s="424"/>
      <c r="O673" s="705"/>
      <c r="Q673" s="705"/>
      <c r="R673" s="705"/>
      <c r="S673" s="705"/>
      <c r="T673" s="705"/>
      <c r="U673" s="705"/>
      <c r="V673" s="705"/>
      <c r="W673" s="705"/>
      <c r="X673" s="705"/>
      <c r="Y673" s="705"/>
      <c r="Z673" s="705"/>
      <c r="AA673" s="705"/>
      <c r="AB673" s="705"/>
      <c r="AC673" s="705"/>
      <c r="AD673" s="705"/>
      <c r="AE673" s="70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</row>
    <row r="674" spans="1:46" ht="23.25" customHeight="1">
      <c r="A674" s="1977" t="str">
        <f>IF(X!EP56=0," ",X!EP56)</f>
        <v xml:space="preserve">          -ภาษาไทย  คณิตศาสตร์ วิทยาศาสตร์  ภาษาอังกฤษ </v>
      </c>
      <c r="B674" s="1215"/>
      <c r="K674" s="1993"/>
      <c r="L674" s="703"/>
      <c r="M674" s="1940"/>
      <c r="O674" s="705"/>
      <c r="P674" s="424"/>
      <c r="Q674" s="705"/>
      <c r="R674" s="705"/>
      <c r="S674" s="705"/>
      <c r="T674" s="705"/>
      <c r="U674" s="705"/>
      <c r="V674" s="705"/>
      <c r="W674" s="705"/>
      <c r="X674" s="705"/>
      <c r="Y674" s="705"/>
      <c r="Z674" s="705"/>
      <c r="AA674" s="705"/>
      <c r="AB674" s="705"/>
      <c r="AC674" s="705"/>
      <c r="AD674" s="705"/>
      <c r="AE674" s="70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</row>
    <row r="675" spans="1:46" ht="23.25" customHeight="1">
      <c r="A675" s="1977" t="str">
        <f>IF(X!EP57=0," ",X!EP57)</f>
        <v xml:space="preserve">  สอนซ่อมเสริมให้ปลอดนักเรียนอ่านไม่ออกเขียนไม่ได้</v>
      </c>
      <c r="B675" s="1215"/>
      <c r="K675" s="1993"/>
      <c r="L675" s="703"/>
      <c r="M675" s="1940"/>
      <c r="O675" s="705"/>
      <c r="P675" s="424"/>
      <c r="Q675" s="705"/>
      <c r="R675" s="705"/>
      <c r="S675" s="705"/>
      <c r="T675" s="705"/>
      <c r="U675" s="705"/>
      <c r="V675" s="705"/>
      <c r="W675" s="705"/>
      <c r="X675" s="705"/>
      <c r="Y675" s="705"/>
      <c r="Z675" s="705"/>
      <c r="AA675" s="705"/>
      <c r="AB675" s="705"/>
      <c r="AC675" s="705"/>
      <c r="AD675" s="705"/>
      <c r="AE675" s="70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</row>
    <row r="676" spans="1:46" ht="23.25" customHeight="1">
      <c r="A676" s="1997"/>
      <c r="B676" s="1998"/>
      <c r="K676" s="1993"/>
      <c r="L676" s="703"/>
      <c r="M676" s="1940"/>
      <c r="N676" s="724"/>
      <c r="Q676" s="705"/>
      <c r="R676" s="705"/>
      <c r="S676" s="705"/>
      <c r="T676" s="705"/>
      <c r="U676" s="705"/>
      <c r="V676" s="705"/>
      <c r="W676" s="705"/>
      <c r="X676" s="705"/>
      <c r="Y676" s="705"/>
      <c r="Z676" s="705"/>
      <c r="AA676" s="705"/>
      <c r="AB676" s="705"/>
      <c r="AC676" s="705"/>
      <c r="AD676" s="705"/>
      <c r="AE676" s="705"/>
      <c r="AF676" s="4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5"/>
      <c r="AQ676" s="45"/>
      <c r="AR676" s="45"/>
      <c r="AS676" s="45"/>
      <c r="AT676" s="45"/>
    </row>
    <row r="677" spans="1:46" ht="23.25" customHeight="1">
      <c r="A677" s="1997"/>
      <c r="B677" s="1998"/>
      <c r="K677" s="1993"/>
      <c r="L677" s="703"/>
      <c r="M677" s="1940"/>
      <c r="N677" s="724"/>
      <c r="Q677" s="705"/>
      <c r="R677" s="705"/>
      <c r="S677" s="705"/>
      <c r="T677" s="705"/>
      <c r="U677" s="705"/>
      <c r="V677" s="705"/>
      <c r="W677" s="705"/>
      <c r="X677" s="705"/>
      <c r="Y677" s="705"/>
      <c r="Z677" s="705"/>
      <c r="AA677" s="705"/>
      <c r="AB677" s="705"/>
      <c r="AC677" s="705"/>
      <c r="AD677" s="705"/>
      <c r="AE677" s="70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</row>
    <row r="678" spans="1:46" ht="23.25" customHeight="1">
      <c r="A678" s="1977" t="str">
        <f>IF(X!EP44=0," ",X!EP44)</f>
        <v xml:space="preserve"> </v>
      </c>
      <c r="B678" s="1215"/>
      <c r="K678" s="1993"/>
      <c r="L678" s="703"/>
      <c r="M678" s="1940"/>
      <c r="O678" s="705"/>
      <c r="P678" s="424"/>
      <c r="Q678" s="705"/>
      <c r="R678" s="705"/>
      <c r="S678" s="705"/>
      <c r="T678" s="705"/>
      <c r="U678" s="705"/>
      <c r="V678" s="705"/>
      <c r="W678" s="705"/>
      <c r="X678" s="705"/>
      <c r="Y678" s="705"/>
      <c r="Z678" s="705"/>
      <c r="AA678" s="705"/>
      <c r="AB678" s="705"/>
      <c r="AC678" s="705"/>
      <c r="AD678" s="705"/>
      <c r="AE678" s="705"/>
      <c r="AF678" s="45"/>
      <c r="AG678" s="45"/>
      <c r="AH678" s="45"/>
      <c r="AI678" s="45"/>
      <c r="AJ678" s="45"/>
      <c r="AK678" s="45"/>
      <c r="AL678" s="45"/>
      <c r="AM678" s="45"/>
      <c r="AN678" s="45"/>
      <c r="AO678" s="45"/>
      <c r="AP678" s="45"/>
      <c r="AQ678" s="45"/>
      <c r="AR678" s="45"/>
      <c r="AS678" s="45"/>
      <c r="AT678" s="45"/>
    </row>
    <row r="679" spans="1:46" ht="23.25" customHeight="1">
      <c r="A679" s="1977" t="str">
        <f>IF(X!EP45=0," ",X!EP45)</f>
        <v xml:space="preserve"> </v>
      </c>
      <c r="B679" s="1215"/>
      <c r="K679" s="1993"/>
      <c r="L679" s="703"/>
      <c r="M679" s="1940"/>
      <c r="O679" s="705"/>
      <c r="P679" s="424"/>
      <c r="Q679" s="705"/>
      <c r="R679" s="705"/>
      <c r="S679" s="705"/>
      <c r="T679" s="705"/>
      <c r="U679" s="705"/>
      <c r="V679" s="705"/>
      <c r="W679" s="705"/>
      <c r="X679" s="705"/>
      <c r="Y679" s="705"/>
      <c r="Z679" s="705"/>
      <c r="AA679" s="705"/>
      <c r="AB679" s="705"/>
      <c r="AC679" s="705"/>
      <c r="AD679" s="705"/>
      <c r="AE679" s="70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</row>
    <row r="680" spans="1:46" ht="23.25" customHeight="1">
      <c r="A680" s="1993"/>
      <c r="K680" s="1993"/>
      <c r="L680" s="703"/>
      <c r="M680" s="1940"/>
      <c r="O680" s="705"/>
      <c r="P680" s="424"/>
      <c r="Q680" s="705"/>
      <c r="R680" s="705"/>
      <c r="S680" s="705"/>
      <c r="T680" s="705"/>
      <c r="U680" s="705"/>
      <c r="V680" s="705"/>
      <c r="W680" s="705"/>
      <c r="X680" s="705"/>
      <c r="Y680" s="705"/>
      <c r="Z680" s="705"/>
      <c r="AA680" s="705"/>
      <c r="AB680" s="705"/>
      <c r="AC680" s="705"/>
      <c r="AD680" s="705"/>
      <c r="AE680" s="705"/>
      <c r="AF680" s="45"/>
      <c r="AG680" s="45"/>
      <c r="AH680" s="45"/>
      <c r="AI680" s="45"/>
      <c r="AJ680" s="45"/>
      <c r="AK680" s="45"/>
      <c r="AL680" s="45"/>
      <c r="AM680" s="45"/>
      <c r="AN680" s="45"/>
      <c r="AO680" s="45"/>
      <c r="AP680" s="45"/>
      <c r="AQ680" s="45"/>
      <c r="AR680" s="45"/>
      <c r="AS680" s="45"/>
      <c r="AT680" s="45"/>
    </row>
    <row r="681" spans="1:46" ht="23.25" customHeight="1">
      <c r="A681" s="1993"/>
      <c r="K681" s="1993"/>
      <c r="L681" s="703"/>
      <c r="M681" s="1940"/>
      <c r="O681" s="705"/>
      <c r="P681" s="424"/>
      <c r="Q681" s="705"/>
      <c r="R681" s="705"/>
      <c r="S681" s="705"/>
      <c r="T681" s="705"/>
      <c r="U681" s="705"/>
      <c r="V681" s="705"/>
      <c r="W681" s="705"/>
      <c r="X681" s="705"/>
      <c r="Y681" s="705"/>
      <c r="Z681" s="705"/>
      <c r="AA681" s="705"/>
      <c r="AB681" s="705"/>
      <c r="AC681" s="705"/>
      <c r="AD681" s="705"/>
      <c r="AE681" s="705"/>
      <c r="AF681" s="45"/>
      <c r="AG681" s="45"/>
      <c r="AH681" s="45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</row>
    <row r="682" spans="1:46" ht="23.25" customHeight="1">
      <c r="B682" s="1215"/>
      <c r="C682" s="1215"/>
      <c r="D682" s="1215"/>
      <c r="E682" s="1215"/>
      <c r="F682" s="1215"/>
      <c r="G682" s="1215"/>
      <c r="H682" s="1215"/>
      <c r="I682" s="1215"/>
      <c r="J682" s="1215"/>
      <c r="K682" s="1215"/>
      <c r="L682" s="703"/>
      <c r="M682" s="1940"/>
      <c r="N682" s="424"/>
      <c r="O682" s="705"/>
      <c r="Q682" s="705"/>
      <c r="R682" s="705"/>
      <c r="S682" s="705"/>
      <c r="T682" s="705"/>
      <c r="U682" s="705"/>
      <c r="V682" s="705"/>
      <c r="W682" s="705"/>
      <c r="X682" s="705"/>
      <c r="Y682" s="705"/>
      <c r="Z682" s="705"/>
      <c r="AA682" s="705"/>
      <c r="AB682" s="705"/>
      <c r="AC682" s="705"/>
      <c r="AD682" s="705"/>
      <c r="AE682" s="705"/>
      <c r="AF682" s="45"/>
      <c r="AG682" s="45"/>
      <c r="AH682" s="45"/>
      <c r="AI682" s="45"/>
      <c r="AJ682" s="45"/>
      <c r="AK682" s="45"/>
      <c r="AL682" s="45"/>
      <c r="AM682" s="45"/>
      <c r="AN682" s="45"/>
      <c r="AO682" s="45"/>
      <c r="AP682" s="45"/>
      <c r="AQ682" s="45"/>
      <c r="AR682" s="45"/>
      <c r="AS682" s="45"/>
      <c r="AT682" s="45"/>
    </row>
    <row r="683" spans="1:46" ht="23.25" customHeight="1">
      <c r="B683" s="1215"/>
      <c r="C683" s="1215"/>
      <c r="D683" s="1215"/>
      <c r="E683" s="1215"/>
      <c r="F683" s="1215"/>
      <c r="G683" s="1215"/>
      <c r="H683" s="1215"/>
      <c r="I683" s="1215"/>
      <c r="J683" s="1215"/>
      <c r="K683" s="1215"/>
      <c r="L683" s="703"/>
      <c r="M683" s="1940"/>
      <c r="N683" s="424"/>
      <c r="O683" s="705"/>
      <c r="Q683" s="705"/>
      <c r="R683" s="705"/>
      <c r="S683" s="705"/>
      <c r="T683" s="705"/>
      <c r="U683" s="705"/>
      <c r="V683" s="705"/>
      <c r="W683" s="705"/>
      <c r="X683" s="705"/>
      <c r="Y683" s="705"/>
      <c r="Z683" s="705"/>
      <c r="AA683" s="705"/>
      <c r="AB683" s="705"/>
      <c r="AC683" s="705"/>
      <c r="AD683" s="705"/>
      <c r="AE683" s="705"/>
      <c r="AF683" s="45"/>
      <c r="AG683" s="45"/>
      <c r="AH683" s="45"/>
      <c r="AI683" s="45"/>
      <c r="AJ683" s="45"/>
      <c r="AK683" s="45"/>
      <c r="AL683" s="45"/>
      <c r="AM683" s="45"/>
      <c r="AN683" s="45"/>
      <c r="AO683" s="45"/>
      <c r="AP683" s="45"/>
      <c r="AQ683" s="45"/>
      <c r="AR683" s="45"/>
      <c r="AS683" s="45"/>
      <c r="AT683" s="45"/>
    </row>
    <row r="684" spans="1:46" ht="23.25" customHeight="1">
      <c r="B684" s="1215"/>
      <c r="C684" s="1215"/>
      <c r="D684" s="1215"/>
      <c r="E684" s="1215"/>
      <c r="F684" s="1215"/>
      <c r="G684" s="1215"/>
      <c r="H684" s="1215"/>
      <c r="I684" s="1215"/>
      <c r="J684" s="1215"/>
      <c r="K684" s="1215"/>
      <c r="L684" s="703"/>
      <c r="M684" s="1940"/>
      <c r="N684" s="424"/>
      <c r="O684" s="705"/>
      <c r="Q684" s="705"/>
      <c r="R684" s="705"/>
      <c r="S684" s="705"/>
      <c r="T684" s="705"/>
      <c r="U684" s="705"/>
      <c r="V684" s="705"/>
      <c r="W684" s="705"/>
      <c r="X684" s="705"/>
      <c r="Y684" s="705"/>
      <c r="Z684" s="705"/>
      <c r="AA684" s="705"/>
      <c r="AB684" s="705"/>
      <c r="AC684" s="705"/>
      <c r="AD684" s="705"/>
      <c r="AE684" s="705"/>
      <c r="AF684" s="45"/>
      <c r="AG684" s="45"/>
      <c r="AH684" s="45"/>
      <c r="AI684" s="45"/>
      <c r="AJ684" s="45"/>
      <c r="AK684" s="45"/>
      <c r="AL684" s="45"/>
      <c r="AM684" s="45"/>
      <c r="AN684" s="45"/>
      <c r="AO684" s="45"/>
      <c r="AP684" s="45"/>
      <c r="AQ684" s="45"/>
      <c r="AR684" s="45"/>
      <c r="AS684" s="45"/>
      <c r="AT684" s="45"/>
    </row>
    <row r="685" spans="1:46" ht="23.25" customHeight="1">
      <c r="B685" s="1215"/>
      <c r="C685" s="1215"/>
      <c r="D685" s="1215"/>
      <c r="E685" s="1215"/>
      <c r="F685" s="1215"/>
      <c r="G685" s="1215"/>
      <c r="H685" s="1215"/>
      <c r="I685" s="1215"/>
      <c r="J685" s="1215"/>
      <c r="K685" s="1215"/>
      <c r="L685" s="703"/>
      <c r="M685" s="1940"/>
      <c r="N685" s="424"/>
      <c r="O685" s="705"/>
      <c r="Q685" s="705"/>
      <c r="R685" s="705"/>
      <c r="S685" s="705"/>
      <c r="T685" s="705"/>
      <c r="U685" s="705"/>
      <c r="V685" s="705"/>
      <c r="W685" s="705"/>
      <c r="X685" s="705"/>
      <c r="Y685" s="705"/>
      <c r="Z685" s="705"/>
      <c r="AA685" s="705"/>
      <c r="AB685" s="705"/>
      <c r="AC685" s="705"/>
      <c r="AD685" s="705"/>
      <c r="AE685" s="705"/>
      <c r="AF685" s="45"/>
      <c r="AG685" s="45"/>
      <c r="AH685" s="45"/>
      <c r="AI685" s="45"/>
      <c r="AJ685" s="45"/>
      <c r="AK685" s="45"/>
      <c r="AL685" s="45"/>
      <c r="AM685" s="45"/>
      <c r="AN685" s="45"/>
      <c r="AO685" s="45"/>
      <c r="AP685" s="45"/>
      <c r="AQ685" s="45"/>
      <c r="AR685" s="45"/>
      <c r="AS685" s="45"/>
      <c r="AT685" s="45"/>
    </row>
    <row r="686" spans="1:46" ht="23.25" customHeight="1">
      <c r="B686" s="1215"/>
      <c r="C686" s="1215"/>
      <c r="D686" s="1215"/>
      <c r="E686" s="1215"/>
      <c r="F686" s="1215"/>
      <c r="G686" s="1215"/>
      <c r="H686" s="1215"/>
      <c r="I686" s="1215"/>
      <c r="J686" s="1215"/>
      <c r="K686" s="1215"/>
      <c r="L686" s="703"/>
      <c r="M686" s="1940"/>
      <c r="N686" s="424"/>
      <c r="O686" s="705"/>
      <c r="Q686" s="705"/>
      <c r="R686" s="705"/>
      <c r="S686" s="705"/>
      <c r="T686" s="705"/>
      <c r="U686" s="705"/>
      <c r="V686" s="705"/>
      <c r="W686" s="705"/>
      <c r="X686" s="705"/>
      <c r="Y686" s="705"/>
      <c r="Z686" s="705"/>
      <c r="AA686" s="705"/>
      <c r="AB686" s="705"/>
      <c r="AC686" s="705"/>
      <c r="AD686" s="705"/>
      <c r="AE686" s="70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</row>
    <row r="687" spans="1:46" ht="23.25" customHeight="1">
      <c r="B687" s="1215"/>
      <c r="C687" s="1215"/>
      <c r="D687" s="1215"/>
      <c r="E687" s="1215"/>
      <c r="F687" s="1215"/>
      <c r="G687" s="1215"/>
      <c r="H687" s="1215"/>
      <c r="I687" s="1215"/>
      <c r="J687" s="1215"/>
      <c r="K687" s="1215"/>
      <c r="L687" s="703"/>
      <c r="M687" s="1940"/>
      <c r="N687" s="424"/>
      <c r="O687" s="705"/>
      <c r="Q687" s="705"/>
      <c r="R687" s="705"/>
      <c r="S687" s="705"/>
      <c r="T687" s="705"/>
      <c r="U687" s="705"/>
      <c r="V687" s="705"/>
      <c r="W687" s="705"/>
      <c r="X687" s="705"/>
      <c r="Y687" s="705"/>
      <c r="Z687" s="705"/>
      <c r="AA687" s="705"/>
      <c r="AB687" s="705"/>
      <c r="AC687" s="705"/>
      <c r="AD687" s="705"/>
      <c r="AE687" s="705"/>
      <c r="AF687" s="45"/>
      <c r="AG687" s="45"/>
      <c r="AH687" s="45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</row>
    <row r="688" spans="1:46" ht="23.25" customHeight="1">
      <c r="B688" s="1215"/>
      <c r="C688" s="1215"/>
      <c r="D688" s="1215"/>
      <c r="E688" s="1215"/>
      <c r="F688" s="1215"/>
      <c r="G688" s="1215"/>
      <c r="H688" s="1215"/>
      <c r="I688" s="1215"/>
      <c r="J688" s="1215"/>
      <c r="K688" s="1215"/>
      <c r="L688" s="703"/>
      <c r="M688" s="1940"/>
      <c r="N688" s="424"/>
      <c r="O688" s="705"/>
      <c r="Q688" s="705"/>
      <c r="R688" s="705"/>
      <c r="S688" s="705"/>
      <c r="T688" s="705"/>
      <c r="U688" s="705"/>
      <c r="V688" s="705"/>
      <c r="W688" s="705"/>
      <c r="X688" s="705"/>
      <c r="Y688" s="705"/>
      <c r="Z688" s="705"/>
      <c r="AA688" s="705"/>
      <c r="AB688" s="705"/>
      <c r="AC688" s="705"/>
      <c r="AD688" s="705"/>
      <c r="AE688" s="70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</row>
    <row r="689" spans="1:46" ht="23.25" customHeight="1">
      <c r="B689" s="1215"/>
      <c r="C689" s="1215"/>
      <c r="D689" s="1215"/>
      <c r="E689" s="1215"/>
      <c r="F689" s="1215"/>
      <c r="G689" s="1215"/>
      <c r="H689" s="1215"/>
      <c r="I689" s="1215"/>
      <c r="J689" s="1215"/>
      <c r="K689" s="1215"/>
      <c r="L689" s="703"/>
      <c r="M689" s="1940"/>
      <c r="N689" s="424"/>
      <c r="O689" s="705"/>
      <c r="Q689" s="705"/>
      <c r="R689" s="705"/>
      <c r="S689" s="705"/>
      <c r="T689" s="705"/>
      <c r="U689" s="705"/>
      <c r="V689" s="705"/>
      <c r="W689" s="705"/>
      <c r="X689" s="705"/>
      <c r="Y689" s="705"/>
      <c r="Z689" s="705"/>
      <c r="AA689" s="705"/>
      <c r="AB689" s="705"/>
      <c r="AC689" s="705"/>
      <c r="AD689" s="705"/>
      <c r="AE689" s="705"/>
      <c r="AF689" s="45"/>
      <c r="AG689" s="45"/>
      <c r="AH689" s="45"/>
      <c r="AI689" s="45"/>
      <c r="AJ689" s="45"/>
      <c r="AK689" s="45"/>
      <c r="AL689" s="45"/>
      <c r="AM689" s="45"/>
      <c r="AN689" s="45"/>
      <c r="AO689" s="45"/>
      <c r="AP689" s="45"/>
      <c r="AQ689" s="45"/>
      <c r="AR689" s="45"/>
      <c r="AS689" s="45"/>
      <c r="AT689" s="45"/>
    </row>
    <row r="690" spans="1:46" ht="23.25" customHeight="1">
      <c r="B690" s="1215"/>
      <c r="C690" s="1215"/>
      <c r="D690" s="1215"/>
      <c r="E690" s="1215"/>
      <c r="F690" s="1215"/>
      <c r="G690" s="1215"/>
      <c r="H690" s="1215"/>
      <c r="I690" s="1215"/>
      <c r="J690" s="1215"/>
      <c r="K690" s="1215"/>
      <c r="L690" s="703"/>
      <c r="M690" s="1940"/>
      <c r="N690" s="424"/>
      <c r="O690" s="705"/>
      <c r="Q690" s="705"/>
      <c r="R690" s="705"/>
      <c r="S690" s="705"/>
      <c r="T690" s="705"/>
      <c r="U690" s="705"/>
      <c r="V690" s="705"/>
      <c r="W690" s="705"/>
      <c r="X690" s="705"/>
      <c r="Y690" s="705"/>
      <c r="Z690" s="705"/>
      <c r="AA690" s="705"/>
      <c r="AB690" s="705"/>
      <c r="AC690" s="705"/>
      <c r="AD690" s="705"/>
      <c r="AE690" s="70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</row>
    <row r="691" spans="1:46" ht="23.25" customHeight="1">
      <c r="A691" s="1986" t="str">
        <f>"- "&amp;M691&amp;" -"</f>
        <v>- 60 -</v>
      </c>
      <c r="B691" s="1979"/>
      <c r="C691" s="1979"/>
      <c r="D691" s="1979"/>
      <c r="E691" s="1979"/>
      <c r="F691" s="1979"/>
      <c r="G691" s="1979"/>
      <c r="H691" s="1979"/>
      <c r="I691" s="1979"/>
      <c r="J691" s="1979"/>
      <c r="K691" s="1986"/>
      <c r="L691" s="703">
        <v>1</v>
      </c>
      <c r="M691" s="1939">
        <f>IF(L691&gt;0,SUM(L$234:L691),0)</f>
        <v>60</v>
      </c>
      <c r="N691" s="724"/>
      <c r="Q691" s="705"/>
      <c r="R691" s="705"/>
      <c r="S691" s="705"/>
      <c r="T691" s="705"/>
      <c r="U691" s="705"/>
      <c r="V691" s="705"/>
      <c r="W691" s="705"/>
      <c r="X691" s="705"/>
      <c r="Y691" s="705"/>
      <c r="Z691" s="705"/>
      <c r="AA691" s="705"/>
      <c r="AB691" s="705"/>
      <c r="AC691" s="705"/>
      <c r="AD691" s="705"/>
      <c r="AE691" s="705"/>
      <c r="AF691" s="45"/>
      <c r="AG691" s="45"/>
      <c r="AH691" s="45"/>
      <c r="AI691" s="45"/>
      <c r="AJ691" s="45"/>
      <c r="AK691" s="45"/>
      <c r="AL691" s="45"/>
      <c r="AM691" s="45"/>
      <c r="AN691" s="45"/>
      <c r="AO691" s="45"/>
      <c r="AP691" s="45"/>
      <c r="AQ691" s="45"/>
      <c r="AR691" s="45"/>
      <c r="AS691" s="45"/>
      <c r="AT691" s="45"/>
    </row>
    <row r="692" spans="1:46" ht="23.25" customHeight="1">
      <c r="A692" s="1997"/>
      <c r="B692" s="1998"/>
      <c r="K692" s="1993"/>
      <c r="L692" s="703"/>
      <c r="M692" s="1940"/>
      <c r="N692" s="724"/>
      <c r="Q692" s="705"/>
      <c r="R692" s="705"/>
      <c r="S692" s="705"/>
      <c r="T692" s="705"/>
      <c r="U692" s="705"/>
      <c r="V692" s="705"/>
      <c r="W692" s="705"/>
      <c r="X692" s="705"/>
      <c r="Y692" s="705"/>
      <c r="Z692" s="705"/>
      <c r="AA692" s="705"/>
      <c r="AB692" s="705"/>
      <c r="AC692" s="705"/>
      <c r="AD692" s="705"/>
      <c r="AE692" s="705"/>
      <c r="AF692" s="45"/>
      <c r="AG692" s="45"/>
      <c r="AH692" s="45"/>
      <c r="AI692" s="45"/>
      <c r="AJ692" s="45"/>
      <c r="AK692" s="45"/>
      <c r="AL692" s="45"/>
      <c r="AM692" s="45"/>
      <c r="AN692" s="45"/>
      <c r="AO692" s="45"/>
      <c r="AP692" s="45"/>
      <c r="AQ692" s="45"/>
      <c r="AR692" s="45"/>
      <c r="AS692" s="45"/>
      <c r="AT692" s="45"/>
    </row>
    <row r="693" spans="1:46" ht="23.25" customHeight="1">
      <c r="A693" s="1997"/>
      <c r="B693" s="1998"/>
      <c r="K693" s="1993"/>
      <c r="L693" s="703"/>
      <c r="M693" s="1940"/>
      <c r="N693" s="724"/>
      <c r="Q693" s="705"/>
      <c r="R693" s="705"/>
      <c r="S693" s="705"/>
      <c r="T693" s="705"/>
      <c r="U693" s="705"/>
      <c r="V693" s="705"/>
      <c r="W693" s="705"/>
      <c r="X693" s="705"/>
      <c r="Y693" s="705"/>
      <c r="Z693" s="705"/>
      <c r="AA693" s="705"/>
      <c r="AB693" s="705"/>
      <c r="AC693" s="705"/>
      <c r="AD693" s="705"/>
      <c r="AE693" s="705"/>
      <c r="AF693" s="45"/>
      <c r="AG693" s="45"/>
      <c r="AH693" s="45"/>
      <c r="AI693" s="45"/>
      <c r="AJ693" s="45"/>
      <c r="AK693" s="45"/>
      <c r="AL693" s="45"/>
      <c r="AM693" s="45"/>
      <c r="AN693" s="45"/>
      <c r="AO693" s="45"/>
      <c r="AP693" s="45"/>
      <c r="AQ693" s="45"/>
      <c r="AR693" s="45"/>
      <c r="AS693" s="45"/>
      <c r="AT693" s="45"/>
    </row>
    <row r="694" spans="1:46" ht="23.25" customHeight="1">
      <c r="A694" s="1993" t="s">
        <v>2343</v>
      </c>
      <c r="K694" s="1993"/>
      <c r="L694" s="703"/>
      <c r="M694" s="1940"/>
      <c r="O694" s="705"/>
      <c r="P694" s="424"/>
      <c r="Q694" s="705"/>
      <c r="R694" s="705"/>
      <c r="S694" s="705"/>
      <c r="T694" s="705"/>
      <c r="U694" s="705"/>
      <c r="V694" s="705"/>
      <c r="W694" s="705"/>
      <c r="X694" s="705"/>
      <c r="Y694" s="705"/>
      <c r="Z694" s="705"/>
      <c r="AA694" s="705"/>
      <c r="AB694" s="705"/>
      <c r="AC694" s="705"/>
      <c r="AD694" s="705"/>
      <c r="AE694" s="705"/>
      <c r="AF694" s="45"/>
      <c r="AG694" s="45"/>
      <c r="AH694" s="45"/>
      <c r="AI694" s="45"/>
      <c r="AJ694" s="45"/>
      <c r="AK694" s="45"/>
      <c r="AL694" s="45"/>
      <c r="AM694" s="45"/>
      <c r="AN694" s="45"/>
      <c r="AO694" s="45"/>
      <c r="AP694" s="45"/>
      <c r="AQ694" s="45"/>
      <c r="AR694" s="45"/>
      <c r="AS694" s="45"/>
      <c r="AT694" s="45"/>
    </row>
    <row r="695" spans="1:46" ht="23.25" customHeight="1">
      <c r="A695" s="1993"/>
      <c r="B695" s="1977" t="s">
        <v>230</v>
      </c>
      <c r="K695" s="1993"/>
      <c r="L695" s="703"/>
      <c r="M695" s="1940"/>
      <c r="O695" s="705"/>
      <c r="P695" s="424"/>
      <c r="Q695" s="705"/>
      <c r="R695" s="705"/>
      <c r="S695" s="705"/>
      <c r="T695" s="705"/>
      <c r="U695" s="705"/>
      <c r="V695" s="705"/>
      <c r="W695" s="705"/>
      <c r="X695" s="705"/>
      <c r="Y695" s="705"/>
      <c r="Z695" s="705"/>
      <c r="AA695" s="705"/>
      <c r="AB695" s="705"/>
      <c r="AC695" s="705"/>
      <c r="AD695" s="705"/>
      <c r="AE695" s="70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</row>
    <row r="696" spans="1:46" ht="23.25" customHeight="1">
      <c r="A696" s="1220"/>
      <c r="B696" s="1220"/>
      <c r="C696" s="2073" t="s">
        <v>1546</v>
      </c>
      <c r="D696" s="2074" t="s">
        <v>307</v>
      </c>
      <c r="E696" s="2075"/>
      <c r="F696" s="2074" t="s">
        <v>674</v>
      </c>
      <c r="G696" s="2075"/>
      <c r="H696" s="2028"/>
      <c r="I696" s="2028"/>
      <c r="J696" s="2028"/>
      <c r="K696" s="2076"/>
      <c r="L696" s="703"/>
      <c r="M696" s="1940"/>
      <c r="O696" s="705"/>
      <c r="P696" s="424"/>
      <c r="Q696" s="705"/>
      <c r="R696" s="705"/>
      <c r="S696" s="705"/>
      <c r="T696" s="705"/>
      <c r="U696" s="705"/>
      <c r="V696" s="705"/>
      <c r="W696" s="705"/>
      <c r="X696" s="705"/>
      <c r="Y696" s="705"/>
      <c r="Z696" s="705"/>
      <c r="AA696" s="705"/>
      <c r="AB696" s="705"/>
      <c r="AC696" s="705"/>
      <c r="AD696" s="705"/>
      <c r="AE696" s="705"/>
      <c r="AF696" s="45"/>
      <c r="AG696" s="45"/>
      <c r="AH696" s="45"/>
      <c r="AI696" s="45"/>
      <c r="AJ696" s="45"/>
      <c r="AK696" s="45"/>
      <c r="AL696" s="45"/>
      <c r="AM696" s="45"/>
      <c r="AN696" s="45"/>
      <c r="AO696" s="45"/>
      <c r="AP696" s="45"/>
      <c r="AQ696" s="45"/>
      <c r="AR696" s="45"/>
      <c r="AS696" s="45"/>
      <c r="AT696" s="45"/>
    </row>
    <row r="697" spans="1:46" ht="23.25" customHeight="1">
      <c r="A697" s="1986" t="s">
        <v>898</v>
      </c>
      <c r="B697" s="1986"/>
      <c r="C697" s="2077" t="s">
        <v>1154</v>
      </c>
      <c r="D697" s="2078" t="s">
        <v>891</v>
      </c>
      <c r="E697" s="2079"/>
      <c r="F697" s="2078" t="s">
        <v>1120</v>
      </c>
      <c r="G697" s="2079"/>
      <c r="H697" s="2049" t="s">
        <v>631</v>
      </c>
      <c r="I697" s="2049" t="s">
        <v>1891</v>
      </c>
      <c r="J697" s="2049" t="s">
        <v>2344</v>
      </c>
      <c r="K697" s="3328" t="s">
        <v>2345</v>
      </c>
      <c r="L697" s="703"/>
      <c r="M697" s="1940"/>
      <c r="O697" s="705"/>
      <c r="P697" s="424"/>
      <c r="Q697" s="705"/>
      <c r="R697" s="705"/>
      <c r="S697" s="705"/>
      <c r="T697" s="705"/>
      <c r="U697" s="705"/>
      <c r="V697" s="705"/>
      <c r="W697" s="705"/>
      <c r="X697" s="705"/>
      <c r="Y697" s="705"/>
      <c r="Z697" s="705"/>
      <c r="AA697" s="705"/>
      <c r="AB697" s="705"/>
      <c r="AC697" s="705"/>
      <c r="AD697" s="705"/>
      <c r="AE697" s="705"/>
      <c r="AF697" s="45"/>
      <c r="AG697" s="45"/>
      <c r="AH697" s="45"/>
      <c r="AI697" s="45"/>
      <c r="AJ697" s="45"/>
      <c r="AK697" s="45"/>
      <c r="AL697" s="45"/>
      <c r="AM697" s="45"/>
      <c r="AN697" s="45"/>
      <c r="AO697" s="45"/>
      <c r="AP697" s="45"/>
      <c r="AQ697" s="45"/>
      <c r="AR697" s="45"/>
      <c r="AS697" s="45"/>
      <c r="AT697" s="45"/>
    </row>
    <row r="698" spans="1:46" ht="23.25" customHeight="1">
      <c r="A698" s="1986" t="s">
        <v>2121</v>
      </c>
      <c r="B698" s="1986"/>
      <c r="C698" s="2077" t="s">
        <v>2346</v>
      </c>
      <c r="D698" s="2078" t="s">
        <v>1549</v>
      </c>
      <c r="E698" s="2079"/>
      <c r="F698" s="2078" t="s">
        <v>897</v>
      </c>
      <c r="G698" s="2079"/>
      <c r="H698" s="2049" t="s">
        <v>630</v>
      </c>
      <c r="I698" s="2049" t="s">
        <v>902</v>
      </c>
      <c r="J698" s="2049" t="s">
        <v>897</v>
      </c>
      <c r="K698" s="3328" t="s">
        <v>891</v>
      </c>
      <c r="L698" s="703"/>
      <c r="M698" s="1940"/>
      <c r="O698" s="705"/>
      <c r="P698" s="424"/>
      <c r="Q698" s="705"/>
      <c r="R698" s="705"/>
      <c r="S698" s="1959">
        <v>2</v>
      </c>
      <c r="T698" s="1959">
        <v>3</v>
      </c>
      <c r="U698" s="1959">
        <v>4</v>
      </c>
      <c r="V698" s="1959">
        <v>5</v>
      </c>
      <c r="W698" s="705"/>
      <c r="X698" s="705"/>
      <c r="Y698" s="705"/>
      <c r="Z698" s="705"/>
      <c r="AA698" s="705"/>
      <c r="AB698" s="705"/>
      <c r="AC698" s="705"/>
      <c r="AD698" s="705"/>
      <c r="AE698" s="705"/>
      <c r="AF698" s="45"/>
      <c r="AG698" s="45"/>
      <c r="AH698" s="45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</row>
    <row r="699" spans="1:46" ht="23.25" customHeight="1">
      <c r="A699" s="1370"/>
      <c r="B699" s="1370"/>
      <c r="C699" s="2081" t="s">
        <v>2347</v>
      </c>
      <c r="D699" s="2082" t="s">
        <v>1550</v>
      </c>
      <c r="E699" s="2083"/>
      <c r="F699" s="2082" t="s">
        <v>902</v>
      </c>
      <c r="G699" s="2083"/>
      <c r="H699" s="2084"/>
      <c r="I699" s="2084" t="s">
        <v>2123</v>
      </c>
      <c r="J699" s="2084" t="s">
        <v>891</v>
      </c>
      <c r="K699" s="2085"/>
      <c r="L699" s="703"/>
      <c r="M699" s="1940"/>
      <c r="O699" s="1953">
        <v>6</v>
      </c>
      <c r="P699" s="1958"/>
      <c r="Q699" s="1953">
        <v>7</v>
      </c>
      <c r="R699" s="1953"/>
      <c r="S699" s="1953">
        <v>8</v>
      </c>
      <c r="T699" s="1953">
        <v>9</v>
      </c>
      <c r="U699" s="1953">
        <v>10</v>
      </c>
      <c r="V699" s="1953">
        <v>11</v>
      </c>
      <c r="W699" s="705"/>
      <c r="X699" s="705"/>
      <c r="Y699" s="705"/>
      <c r="Z699" s="705"/>
      <c r="AA699" s="705"/>
      <c r="AB699" s="705"/>
      <c r="AC699" s="705"/>
      <c r="AD699" s="705"/>
      <c r="AE699" s="705"/>
      <c r="AF699" s="45"/>
      <c r="AG699" s="45"/>
      <c r="AH699" s="45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</row>
    <row r="700" spans="1:46" ht="23.25" customHeight="1">
      <c r="A700" s="2086" t="s">
        <v>2348</v>
      </c>
      <c r="B700" s="1991"/>
      <c r="C700" s="1981"/>
      <c r="D700" s="2076"/>
      <c r="E700" s="2038"/>
      <c r="F700" s="2076"/>
      <c r="G700" s="2038"/>
      <c r="H700" s="2100">
        <f>LOOKUP(S700,X!$EW$6:$HT$6,X!$EW$38:$HT$38)</f>
        <v>30</v>
      </c>
      <c r="I700" s="2042">
        <f>LOOKUP(T700,X!$EW$6:$HT$6,X!$EW$38:$HT$38)</f>
        <v>27.95</v>
      </c>
      <c r="J700" s="2042">
        <f>LOOKUP(U700,X!$EW$6:$HT$6,X!$EW$38:$HT$38)</f>
        <v>5</v>
      </c>
      <c r="K700" s="2087" t="str">
        <f>LOOKUP(V700,X!$EW$6:$HT$6,X!$EW$38:$HT$38)</f>
        <v>ดีเยี่ยม</v>
      </c>
      <c r="L700" s="703"/>
      <c r="M700" s="1940"/>
      <c r="N700" s="1960">
        <v>12</v>
      </c>
      <c r="P700" s="55"/>
      <c r="S700" s="55">
        <f t="shared" ref="S700:V701" si="61">$N700*100+S$698</f>
        <v>1202</v>
      </c>
      <c r="T700" s="55">
        <f t="shared" si="61"/>
        <v>1203</v>
      </c>
      <c r="U700" s="55">
        <f t="shared" si="61"/>
        <v>1204</v>
      </c>
      <c r="V700" s="55">
        <f t="shared" si="61"/>
        <v>1205</v>
      </c>
      <c r="W700" s="705"/>
      <c r="X700" s="705"/>
      <c r="Y700" s="705"/>
      <c r="Z700" s="705"/>
      <c r="AA700" s="705"/>
      <c r="AB700" s="705"/>
      <c r="AC700" s="705"/>
      <c r="AD700" s="705"/>
      <c r="AE700" s="705"/>
      <c r="AF700" s="45"/>
      <c r="AG700" s="45"/>
      <c r="AH700" s="45"/>
      <c r="AI700" s="45"/>
      <c r="AJ700" s="45"/>
      <c r="AK700" s="45"/>
      <c r="AL700" s="45"/>
      <c r="AM700" s="45"/>
      <c r="AN700" s="45"/>
      <c r="AO700" s="45"/>
      <c r="AP700" s="45"/>
      <c r="AQ700" s="45"/>
      <c r="AR700" s="45"/>
      <c r="AS700" s="45"/>
      <c r="AT700" s="45"/>
    </row>
    <row r="701" spans="1:46" ht="23.25" customHeight="1">
      <c r="A701" s="1993" t="s">
        <v>686</v>
      </c>
      <c r="B701" s="1993"/>
      <c r="C701" s="1994"/>
      <c r="D701" s="2088"/>
      <c r="E701" s="2039"/>
      <c r="F701" s="2088"/>
      <c r="G701" s="2039"/>
      <c r="H701" s="2100">
        <f>LOOKUP(S701,X!$EW$6:$HT$6,X!$EW$38:$HT$38)</f>
        <v>5</v>
      </c>
      <c r="I701" s="2049">
        <f>LOOKUP(T701,X!$EW$6:$HT$6,X!$EW$38:$HT$38)</f>
        <v>4.99</v>
      </c>
      <c r="J701" s="2049">
        <f>LOOKUP(U701,X!$EW$6:$HT$6,X!$EW$38:$HT$38)</f>
        <v>5</v>
      </c>
      <c r="K701" s="3328" t="str">
        <f>LOOKUP(V701,X!$EW$6:$HT$6,X!$EW$38:$HT$38)</f>
        <v>ดีเยี่ยม</v>
      </c>
      <c r="L701" s="703"/>
      <c r="M701" s="1940"/>
      <c r="N701" s="1960">
        <v>11</v>
      </c>
      <c r="P701" s="55"/>
      <c r="S701" s="55">
        <f t="shared" si="61"/>
        <v>1102</v>
      </c>
      <c r="T701" s="55">
        <f t="shared" si="61"/>
        <v>1103</v>
      </c>
      <c r="U701" s="55">
        <f t="shared" si="61"/>
        <v>1104</v>
      </c>
      <c r="V701" s="55">
        <f t="shared" si="61"/>
        <v>1105</v>
      </c>
      <c r="W701" s="705"/>
      <c r="X701" s="705"/>
      <c r="Y701" s="705"/>
      <c r="Z701" s="705"/>
      <c r="AA701" s="705"/>
      <c r="AB701" s="705"/>
      <c r="AC701" s="705"/>
      <c r="AD701" s="705"/>
      <c r="AE701" s="705"/>
      <c r="AF701" s="45"/>
      <c r="AG701" s="45"/>
      <c r="AH701" s="45"/>
      <c r="AI701" s="45"/>
      <c r="AJ701" s="45"/>
      <c r="AK701" s="45"/>
      <c r="AL701" s="45"/>
      <c r="AM701" s="45"/>
      <c r="AN701" s="45"/>
      <c r="AO701" s="45"/>
      <c r="AP701" s="45"/>
      <c r="AQ701" s="45"/>
      <c r="AR701" s="45"/>
      <c r="AS701" s="45"/>
      <c r="AT701" s="45"/>
    </row>
    <row r="702" spans="1:46" ht="23.25" customHeight="1">
      <c r="A702" s="1993" t="s">
        <v>697</v>
      </c>
      <c r="B702" s="1993"/>
      <c r="C702" s="1994"/>
      <c r="D702" s="2088"/>
      <c r="E702" s="2039"/>
      <c r="F702" s="2088"/>
      <c r="G702" s="2039"/>
      <c r="H702" s="2035"/>
      <c r="I702" s="2035"/>
      <c r="J702" s="2089"/>
      <c r="K702" s="2088"/>
      <c r="L702" s="703"/>
      <c r="M702" s="1940"/>
      <c r="O702" s="705"/>
      <c r="P702" s="424"/>
      <c r="Q702" s="705"/>
      <c r="R702" s="705"/>
      <c r="S702" s="705"/>
      <c r="T702" s="705"/>
      <c r="U702" s="705"/>
      <c r="V702" s="705"/>
      <c r="W702" s="705"/>
      <c r="X702" s="705"/>
      <c r="Y702" s="705"/>
      <c r="Z702" s="705"/>
      <c r="AA702" s="705"/>
      <c r="AB702" s="705"/>
      <c r="AC702" s="705"/>
      <c r="AD702" s="705"/>
      <c r="AE702" s="70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</row>
    <row r="703" spans="1:46" ht="23.25" customHeight="1">
      <c r="A703" s="1993"/>
      <c r="B703" s="1993" t="s">
        <v>698</v>
      </c>
      <c r="C703" s="2090">
        <f>X!EV$11+X!EV$12</f>
        <v>1782</v>
      </c>
      <c r="D703" s="3421">
        <f>LOOKUP(O703,X!$EW$4:$HT$4,X!$EW$11:$HT$11)</f>
        <v>1782</v>
      </c>
      <c r="E703" s="3422"/>
      <c r="F703" s="3421">
        <f>LOOKUP(Q703,X!$EW$4:$HT$4,X!$EW$11:$HT$11)</f>
        <v>100</v>
      </c>
      <c r="G703" s="3422"/>
      <c r="H703" s="2049">
        <f>LOOKUP(S703,X!$EW$4:$HT$4,X!$EW$11:$HT$11)</f>
        <v>0.5</v>
      </c>
      <c r="I703" s="2103">
        <f>LOOKUP(T703,X!$EW$4:$HT$4,X!$EW$11:$HT$11)</f>
        <v>0.5</v>
      </c>
      <c r="J703" s="2049">
        <f>LOOKUP(U703,X!$EW$4:$HT$4,X!$EW$11:$HT$11)</f>
        <v>5</v>
      </c>
      <c r="K703" s="3328" t="str">
        <f>LOOKUP(V703,X!$EW$4:$HT$4,X!$EW$11:$HT$11)</f>
        <v>ดีเยี่ยม</v>
      </c>
      <c r="L703" s="703"/>
      <c r="M703" s="1940"/>
      <c r="N703" s="1952">
        <v>1</v>
      </c>
      <c r="O703" s="55">
        <f>$N703*100+O$699</f>
        <v>106</v>
      </c>
      <c r="P703" s="55"/>
      <c r="Q703" s="55">
        <f>$N703*100+Q$699</f>
        <v>107</v>
      </c>
      <c r="S703" s="55">
        <f>$N703*100+S$699</f>
        <v>108</v>
      </c>
      <c r="T703" s="55">
        <f>$N703*100+T$699</f>
        <v>109</v>
      </c>
      <c r="U703" s="55">
        <f>$N703*100+U$699</f>
        <v>110</v>
      </c>
      <c r="V703" s="55">
        <f>$N703*100+V$699</f>
        <v>111</v>
      </c>
      <c r="W703" s="705"/>
      <c r="X703" s="705"/>
      <c r="Y703" s="705"/>
      <c r="Z703" s="705"/>
      <c r="AA703" s="705"/>
      <c r="AB703" s="705"/>
      <c r="AC703" s="705"/>
      <c r="AD703" s="705"/>
      <c r="AE703" s="705"/>
      <c r="AF703" s="45"/>
      <c r="AG703" s="45"/>
      <c r="AH703" s="45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</row>
    <row r="704" spans="1:46" ht="23.25" customHeight="1">
      <c r="A704" s="1993" t="s">
        <v>1965</v>
      </c>
      <c r="B704" s="1993"/>
      <c r="C704" s="1994"/>
      <c r="D704" s="2088"/>
      <c r="E704" s="2039"/>
      <c r="F704" s="2088"/>
      <c r="G704" s="2039"/>
      <c r="H704" s="2035"/>
      <c r="I704" s="2035"/>
      <c r="J704" s="2089"/>
      <c r="K704" s="2088"/>
      <c r="L704" s="703"/>
      <c r="M704" s="1940"/>
      <c r="O704" s="705"/>
      <c r="P704" s="424"/>
      <c r="Q704" s="705"/>
      <c r="R704" s="705"/>
      <c r="S704" s="705"/>
      <c r="T704" s="705"/>
      <c r="U704" s="705"/>
      <c r="V704" s="705"/>
      <c r="W704" s="705"/>
      <c r="X704" s="705"/>
      <c r="Y704" s="705"/>
      <c r="Z704" s="705"/>
      <c r="AA704" s="705"/>
      <c r="AB704" s="705"/>
      <c r="AC704" s="705"/>
      <c r="AD704" s="705"/>
      <c r="AE704" s="705"/>
      <c r="AF704" s="45"/>
      <c r="AG704" s="45"/>
      <c r="AH704" s="45"/>
      <c r="AI704" s="45"/>
      <c r="AJ704" s="45"/>
      <c r="AK704" s="45"/>
      <c r="AL704" s="45"/>
      <c r="AM704" s="45"/>
      <c r="AN704" s="45"/>
      <c r="AO704" s="45"/>
      <c r="AP704" s="45"/>
      <c r="AQ704" s="45"/>
      <c r="AR704" s="45"/>
      <c r="AS704" s="45"/>
      <c r="AT704" s="45"/>
    </row>
    <row r="705" spans="1:46" ht="23.25" customHeight="1">
      <c r="A705" s="1993"/>
      <c r="B705" s="1993" t="s">
        <v>1966</v>
      </c>
      <c r="C705" s="2090">
        <f>X!EV$11+X!EV$12</f>
        <v>1782</v>
      </c>
      <c r="D705" s="3421">
        <f>LOOKUP(O705,X!$EW$4:$HT$4,X!$EW$11:$HT$11)</f>
        <v>1772</v>
      </c>
      <c r="E705" s="3422"/>
      <c r="F705" s="3421">
        <f>LOOKUP(Q705,X!$EW$4:$HT$4,X!$EW$11:$HT$11)</f>
        <v>99.44</v>
      </c>
      <c r="G705" s="3422"/>
      <c r="H705" s="2049">
        <f>LOOKUP(S705,X!$EW$4:$HT$4,X!$EW$11:$HT$11)</f>
        <v>0.5</v>
      </c>
      <c r="I705" s="2049">
        <f>LOOKUP(T705,X!$EW$4:$HT$4,X!$EW$11:$HT$11)</f>
        <v>0.5</v>
      </c>
      <c r="J705" s="2049">
        <f>LOOKUP(U705,X!$EW$4:$HT$4,X!$EW$11:$HT$11)</f>
        <v>5</v>
      </c>
      <c r="K705" s="3328" t="str">
        <f>LOOKUP(V705,X!$EW$4:$HT$4,X!$EW$11:$HT$11)</f>
        <v>ดีเยี่ยม</v>
      </c>
      <c r="L705" s="703"/>
      <c r="M705" s="1940"/>
      <c r="N705" s="1952">
        <v>2</v>
      </c>
      <c r="O705" s="55">
        <f>$N705*100+O$699</f>
        <v>206</v>
      </c>
      <c r="P705" s="55"/>
      <c r="Q705" s="55">
        <f>$N705*100+Q$699</f>
        <v>207</v>
      </c>
      <c r="S705" s="55">
        <f>$N705*100+S$699</f>
        <v>208</v>
      </c>
      <c r="T705" s="55">
        <f>$N705*100+T$699</f>
        <v>209</v>
      </c>
      <c r="U705" s="55">
        <f>$N705*100+U$699</f>
        <v>210</v>
      </c>
      <c r="V705" s="55">
        <f>$N705*100+V$699</f>
        <v>211</v>
      </c>
      <c r="W705" s="705"/>
      <c r="X705" s="705"/>
      <c r="Y705" s="705"/>
      <c r="Z705" s="705"/>
      <c r="AA705" s="705"/>
      <c r="AB705" s="705"/>
      <c r="AC705" s="705"/>
      <c r="AD705" s="705"/>
      <c r="AE705" s="70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</row>
    <row r="706" spans="1:46" ht="23.25" customHeight="1">
      <c r="A706" s="1993" t="s">
        <v>1967</v>
      </c>
      <c r="B706" s="1993"/>
      <c r="C706" s="1994"/>
      <c r="D706" s="2088"/>
      <c r="E706" s="2039"/>
      <c r="F706" s="2088"/>
      <c r="G706" s="2039"/>
      <c r="H706" s="2035"/>
      <c r="I706" s="2035"/>
      <c r="J706" s="2089"/>
      <c r="K706" s="2088"/>
      <c r="L706" s="703"/>
      <c r="M706" s="1940"/>
      <c r="O706" s="705"/>
      <c r="P706" s="424"/>
      <c r="Q706" s="705"/>
      <c r="R706" s="705"/>
      <c r="S706" s="705"/>
      <c r="T706" s="705"/>
      <c r="U706" s="705"/>
      <c r="V706" s="705"/>
      <c r="W706" s="705"/>
      <c r="X706" s="705"/>
      <c r="Y706" s="705"/>
      <c r="Z706" s="705"/>
      <c r="AA706" s="705"/>
      <c r="AB706" s="705"/>
      <c r="AC706" s="705"/>
      <c r="AD706" s="705"/>
      <c r="AE706" s="705"/>
      <c r="AF706" s="45"/>
      <c r="AG706" s="45"/>
      <c r="AH706" s="45"/>
      <c r="AI706" s="45"/>
      <c r="AJ706" s="45"/>
      <c r="AK706" s="45"/>
      <c r="AL706" s="45"/>
      <c r="AM706" s="45"/>
      <c r="AN706" s="45"/>
      <c r="AO706" s="45"/>
      <c r="AP706" s="45"/>
      <c r="AQ706" s="45"/>
      <c r="AR706" s="45"/>
      <c r="AS706" s="45"/>
      <c r="AT706" s="45"/>
    </row>
    <row r="707" spans="1:46" ht="23.25" customHeight="1">
      <c r="A707" s="1993"/>
      <c r="B707" s="1993" t="s">
        <v>1968</v>
      </c>
      <c r="C707" s="1994"/>
      <c r="D707" s="2088"/>
      <c r="E707" s="2039"/>
      <c r="F707" s="2088"/>
      <c r="G707" s="2039"/>
      <c r="H707" s="2035"/>
      <c r="I707" s="2035"/>
      <c r="J707" s="2089"/>
      <c r="K707" s="2088"/>
      <c r="L707" s="703"/>
      <c r="M707" s="1940"/>
      <c r="O707" s="705"/>
      <c r="P707" s="424"/>
      <c r="Q707" s="705"/>
      <c r="R707" s="705"/>
      <c r="S707" s="705"/>
      <c r="T707" s="705"/>
      <c r="U707" s="705"/>
      <c r="V707" s="705"/>
      <c r="W707" s="705"/>
      <c r="X707" s="705"/>
      <c r="Y707" s="705"/>
      <c r="Z707" s="705"/>
      <c r="AA707" s="705"/>
      <c r="AB707" s="705"/>
      <c r="AC707" s="705"/>
      <c r="AD707" s="705"/>
      <c r="AE707" s="70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</row>
    <row r="708" spans="1:46" ht="23.25" customHeight="1">
      <c r="A708" s="1993"/>
      <c r="B708" s="1993" t="s">
        <v>1632</v>
      </c>
      <c r="C708" s="1994"/>
      <c r="D708" s="2088"/>
      <c r="E708" s="2039"/>
      <c r="F708" s="2088"/>
      <c r="G708" s="2039"/>
      <c r="H708" s="2035"/>
      <c r="I708" s="2035"/>
      <c r="J708" s="2089"/>
      <c r="K708" s="2088"/>
      <c r="L708" s="703"/>
      <c r="M708" s="1940"/>
      <c r="O708" s="705"/>
      <c r="P708" s="424"/>
      <c r="Q708" s="705"/>
      <c r="R708" s="705"/>
      <c r="S708" s="705"/>
      <c r="T708" s="705"/>
      <c r="U708" s="705"/>
      <c r="V708" s="705"/>
      <c r="W708" s="705"/>
      <c r="X708" s="705"/>
      <c r="Y708" s="705"/>
      <c r="Z708" s="705"/>
      <c r="AA708" s="705"/>
      <c r="AB708" s="705"/>
      <c r="AC708" s="705"/>
      <c r="AD708" s="705"/>
      <c r="AE708" s="705"/>
      <c r="AF708" s="45"/>
      <c r="AG708" s="45"/>
      <c r="AH708" s="45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</row>
    <row r="709" spans="1:46" ht="23.25" customHeight="1">
      <c r="A709" s="1993"/>
      <c r="B709" s="1993" t="s">
        <v>2281</v>
      </c>
      <c r="C709" s="2090">
        <f>X!EV$11+X!EV$12</f>
        <v>1782</v>
      </c>
      <c r="D709" s="3421">
        <f>LOOKUP(O709,X!$EW$4:$HT$4,X!$EW$11:$HT$11)</f>
        <v>1782</v>
      </c>
      <c r="E709" s="3422"/>
      <c r="F709" s="3421">
        <f>LOOKUP(Q709,X!$EW$4:$HT$4,X!$EW$11:$HT$11)</f>
        <v>100</v>
      </c>
      <c r="G709" s="3422"/>
      <c r="H709" s="2100">
        <f>LOOKUP(S709,X!$EW$4:$HT$4,X!$EW$11:$HT$11)</f>
        <v>1</v>
      </c>
      <c r="I709" s="2103">
        <f>LOOKUP(T709,X!$EW$4:$HT$4,X!$EW$11:$HT$11)</f>
        <v>1</v>
      </c>
      <c r="J709" s="2049">
        <f>LOOKUP(U709,X!$EW$4:$HT$4,X!$EW$11:$HT$11)</f>
        <v>5</v>
      </c>
      <c r="K709" s="3328" t="str">
        <f>LOOKUP(V709,X!$EW$4:$HT$4,X!$EW$11:$HT$11)</f>
        <v>ดีเยี่ยม</v>
      </c>
      <c r="L709" s="703"/>
      <c r="M709" s="1940"/>
      <c r="N709" s="1952">
        <v>3</v>
      </c>
      <c r="O709" s="55">
        <f>$N709*100+O$699</f>
        <v>306</v>
      </c>
      <c r="P709" s="55"/>
      <c r="Q709" s="55">
        <f>$N709*100+Q$699</f>
        <v>307</v>
      </c>
      <c r="S709" s="55">
        <f>$N709*100+S$699</f>
        <v>308</v>
      </c>
      <c r="T709" s="55">
        <f>$N709*100+T$699</f>
        <v>309</v>
      </c>
      <c r="U709" s="55">
        <f>$N709*100+U$699</f>
        <v>310</v>
      </c>
      <c r="V709" s="55">
        <f>$N709*100+V$699</f>
        <v>311</v>
      </c>
      <c r="W709" s="705"/>
      <c r="X709" s="705"/>
      <c r="Y709" s="705"/>
      <c r="Z709" s="705"/>
      <c r="AA709" s="705"/>
      <c r="AB709" s="705"/>
      <c r="AC709" s="705"/>
      <c r="AD709" s="705"/>
      <c r="AE709" s="705"/>
      <c r="AF709" s="45"/>
      <c r="AG709" s="45"/>
      <c r="AH709" s="45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</row>
    <row r="710" spans="1:46" ht="23.25" customHeight="1">
      <c r="A710" s="1993" t="s">
        <v>2242</v>
      </c>
      <c r="B710" s="1993"/>
      <c r="C710" s="1994"/>
      <c r="D710" s="2088"/>
      <c r="E710" s="2039"/>
      <c r="F710" s="2088"/>
      <c r="G710" s="2039"/>
      <c r="H710" s="2097"/>
      <c r="I710" s="2098"/>
      <c r="J710" s="2089"/>
      <c r="K710" s="2088"/>
      <c r="L710" s="703"/>
      <c r="M710" s="1940"/>
      <c r="O710" s="705"/>
      <c r="P710" s="424"/>
      <c r="Q710" s="705"/>
      <c r="R710" s="705"/>
      <c r="S710" s="705"/>
      <c r="T710" s="705"/>
      <c r="U710" s="705"/>
      <c r="V710" s="705"/>
      <c r="W710" s="705"/>
      <c r="X710" s="705"/>
      <c r="Y710" s="705"/>
      <c r="Z710" s="705"/>
      <c r="AA710" s="705"/>
      <c r="AB710" s="705"/>
      <c r="AC710" s="705"/>
      <c r="AD710" s="705"/>
      <c r="AE710" s="705"/>
      <c r="AF710" s="45"/>
      <c r="AG710" s="45"/>
      <c r="AH710" s="45"/>
      <c r="AI710" s="45"/>
      <c r="AJ710" s="45"/>
      <c r="AK710" s="45"/>
      <c r="AL710" s="45"/>
      <c r="AM710" s="45"/>
      <c r="AN710" s="45"/>
      <c r="AO710" s="45"/>
      <c r="AP710" s="45"/>
      <c r="AQ710" s="45"/>
      <c r="AR710" s="45"/>
      <c r="AS710" s="45"/>
      <c r="AT710" s="45"/>
    </row>
    <row r="711" spans="1:46" ht="23.25" customHeight="1">
      <c r="A711" s="1993"/>
      <c r="B711" s="1993" t="s">
        <v>2243</v>
      </c>
      <c r="C711" s="2090">
        <f>X!EV$11+X!EV$12</f>
        <v>1782</v>
      </c>
      <c r="D711" s="3421">
        <f>LOOKUP(O711,X!$EW$4:$HT$4,X!$EW$11:$HT$11)</f>
        <v>1777</v>
      </c>
      <c r="E711" s="3422"/>
      <c r="F711" s="3421">
        <f>LOOKUP(Q711,X!$EW$4:$HT$4,X!$EW$11:$HT$11)</f>
        <v>99.72</v>
      </c>
      <c r="G711" s="3422"/>
      <c r="H711" s="2100">
        <f>LOOKUP(S711,X!$EW$4:$HT$4,X!$EW$11:$HT$11)</f>
        <v>1</v>
      </c>
      <c r="I711" s="2103">
        <f>LOOKUP(T711,X!$EW$4:$HT$4,X!$EW$11:$HT$11)</f>
        <v>1</v>
      </c>
      <c r="J711" s="2049">
        <f>LOOKUP(U711,X!$EW$4:$HT$4,X!$EW$11:$HT$11)</f>
        <v>5</v>
      </c>
      <c r="K711" s="3328" t="str">
        <f>LOOKUP(V711,X!$EW$4:$HT$4,X!$EW$11:$HT$11)</f>
        <v>ดีเยี่ยม</v>
      </c>
      <c r="L711" s="703"/>
      <c r="M711" s="1940"/>
      <c r="N711" s="1952">
        <v>4</v>
      </c>
      <c r="O711" s="55">
        <f>$N711*100+O$699</f>
        <v>406</v>
      </c>
      <c r="P711" s="55"/>
      <c r="Q711" s="55">
        <f>$N711*100+Q$699</f>
        <v>407</v>
      </c>
      <c r="S711" s="55">
        <f t="shared" ref="S711:V712" si="62">$N711*100+S$699</f>
        <v>408</v>
      </c>
      <c r="T711" s="55">
        <f t="shared" si="62"/>
        <v>409</v>
      </c>
      <c r="U711" s="55">
        <f t="shared" si="62"/>
        <v>410</v>
      </c>
      <c r="V711" s="55">
        <f t="shared" si="62"/>
        <v>411</v>
      </c>
      <c r="W711" s="705"/>
      <c r="X711" s="705"/>
      <c r="Y711" s="705"/>
      <c r="Z711" s="705"/>
      <c r="AA711" s="705"/>
      <c r="AB711" s="705"/>
      <c r="AC711" s="705"/>
      <c r="AD711" s="705"/>
      <c r="AE711" s="705"/>
      <c r="AF711" s="45"/>
      <c r="AG711" s="45"/>
      <c r="AH711" s="45"/>
      <c r="AI711" s="45"/>
      <c r="AJ711" s="45"/>
      <c r="AK711" s="45"/>
      <c r="AL711" s="45"/>
      <c r="AM711" s="45"/>
      <c r="AN711" s="45"/>
      <c r="AO711" s="45"/>
      <c r="AP711" s="45"/>
      <c r="AQ711" s="45"/>
      <c r="AR711" s="45"/>
      <c r="AS711" s="45"/>
      <c r="AT711" s="45"/>
    </row>
    <row r="712" spans="1:46" ht="23.25" customHeight="1">
      <c r="A712" s="1993" t="s">
        <v>2022</v>
      </c>
      <c r="B712" s="1993"/>
      <c r="C712" s="2090">
        <f>X!EV$11+X!EV$12</f>
        <v>1782</v>
      </c>
      <c r="D712" s="3421">
        <f>LOOKUP(O712,X!$EW$4:$HT$4,X!$EW$11:$HT$11)</f>
        <v>1782</v>
      </c>
      <c r="E712" s="3422"/>
      <c r="F712" s="3421">
        <f>LOOKUP(Q712,X!$EW$4:$HT$4,X!$EW$11:$HT$11)</f>
        <v>100</v>
      </c>
      <c r="G712" s="3422"/>
      <c r="H712" s="2100">
        <f>LOOKUP(S712,X!$EW$4:$HT$4,X!$EW$11:$HT$11)</f>
        <v>1</v>
      </c>
      <c r="I712" s="2103">
        <f>LOOKUP(T712,X!$EW$4:$HT$4,X!$EW$11:$HT$11)</f>
        <v>1</v>
      </c>
      <c r="J712" s="2049">
        <f>LOOKUP(U712,X!$EW$4:$HT$4,X!$EW$11:$HT$11)</f>
        <v>5</v>
      </c>
      <c r="K712" s="3328" t="str">
        <f>LOOKUP(V712,X!$EW$4:$HT$4,X!$EW$11:$HT$11)</f>
        <v>ดีเยี่ยม</v>
      </c>
      <c r="L712" s="703"/>
      <c r="M712" s="1940"/>
      <c r="N712" s="1952">
        <v>5</v>
      </c>
      <c r="O712" s="55">
        <f>$N712*100+O$699</f>
        <v>506</v>
      </c>
      <c r="P712" s="55"/>
      <c r="Q712" s="55">
        <f>$N712*100+Q$699</f>
        <v>507</v>
      </c>
      <c r="S712" s="55">
        <f t="shared" si="62"/>
        <v>508</v>
      </c>
      <c r="T712" s="55">
        <f t="shared" si="62"/>
        <v>509</v>
      </c>
      <c r="U712" s="55">
        <f t="shared" si="62"/>
        <v>510</v>
      </c>
      <c r="V712" s="55">
        <f t="shared" si="62"/>
        <v>511</v>
      </c>
      <c r="W712" s="705"/>
      <c r="X712" s="705"/>
      <c r="Y712" s="705"/>
      <c r="Z712" s="705"/>
      <c r="AA712" s="705"/>
      <c r="AB712" s="705"/>
      <c r="AC712" s="705"/>
      <c r="AD712" s="705"/>
      <c r="AE712" s="705"/>
      <c r="AF712" s="45"/>
      <c r="AG712" s="45"/>
      <c r="AH712" s="45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</row>
    <row r="713" spans="1:46" ht="23.25" customHeight="1">
      <c r="A713" s="1993" t="s">
        <v>1969</v>
      </c>
      <c r="B713" s="1993"/>
      <c r="C713" s="1994"/>
      <c r="D713" s="2088"/>
      <c r="E713" s="2039"/>
      <c r="F713" s="2088"/>
      <c r="G713" s="2039"/>
      <c r="H713" s="2097"/>
      <c r="I713" s="2098"/>
      <c r="J713" s="2089"/>
      <c r="K713" s="2088"/>
      <c r="L713" s="703"/>
      <c r="M713" s="1940"/>
      <c r="O713" s="705"/>
      <c r="P713" s="424"/>
      <c r="Q713" s="705"/>
      <c r="R713" s="705"/>
      <c r="S713" s="705"/>
      <c r="T713" s="705"/>
      <c r="U713" s="705"/>
      <c r="V713" s="705"/>
      <c r="W713" s="705"/>
      <c r="X713" s="705"/>
      <c r="Y713" s="705"/>
      <c r="Z713" s="705"/>
      <c r="AA713" s="705"/>
      <c r="AB713" s="705"/>
      <c r="AC713" s="705"/>
      <c r="AD713" s="705"/>
      <c r="AE713" s="705"/>
      <c r="AF713" s="45"/>
      <c r="AG713" s="45"/>
      <c r="AH713" s="45"/>
      <c r="AI713" s="45"/>
      <c r="AJ713" s="45"/>
      <c r="AK713" s="45"/>
      <c r="AL713" s="45"/>
      <c r="AM713" s="45"/>
      <c r="AN713" s="45"/>
      <c r="AO713" s="45"/>
      <c r="AP713" s="45"/>
      <c r="AQ713" s="45"/>
      <c r="AR713" s="45"/>
      <c r="AS713" s="45"/>
      <c r="AT713" s="45"/>
    </row>
    <row r="714" spans="1:46" ht="23.25" customHeight="1">
      <c r="A714" s="1993"/>
      <c r="B714" s="1993" t="s">
        <v>699</v>
      </c>
      <c r="C714" s="1994"/>
      <c r="D714" s="2088"/>
      <c r="E714" s="2039"/>
      <c r="F714" s="2088"/>
      <c r="G714" s="2039"/>
      <c r="H714" s="2097"/>
      <c r="I714" s="2098"/>
      <c r="J714" s="2089"/>
      <c r="K714" s="2088"/>
      <c r="L714" s="703"/>
      <c r="M714" s="1940"/>
      <c r="O714" s="705"/>
      <c r="P714" s="424"/>
      <c r="Q714" s="705"/>
      <c r="R714" s="705"/>
      <c r="S714" s="705"/>
      <c r="T714" s="705"/>
      <c r="U714" s="705"/>
      <c r="V714" s="705"/>
      <c r="W714" s="705"/>
      <c r="X714" s="705"/>
      <c r="Y714" s="705"/>
      <c r="Z714" s="705"/>
      <c r="AA714" s="705"/>
      <c r="AB714" s="705"/>
      <c r="AC714" s="705"/>
      <c r="AD714" s="705"/>
      <c r="AE714" s="705"/>
      <c r="AF714" s="45"/>
      <c r="AG714" s="45"/>
      <c r="AH714" s="45"/>
      <c r="AI714" s="45"/>
      <c r="AJ714" s="45"/>
      <c r="AK714" s="45"/>
      <c r="AL714" s="45"/>
      <c r="AM714" s="45"/>
      <c r="AN714" s="45"/>
      <c r="AO714" s="45"/>
      <c r="AP714" s="45"/>
      <c r="AQ714" s="45"/>
      <c r="AR714" s="45"/>
      <c r="AS714" s="45"/>
      <c r="AT714" s="45"/>
    </row>
    <row r="715" spans="1:46" ht="23.25" customHeight="1">
      <c r="A715" s="1993"/>
      <c r="B715" s="1993" t="s">
        <v>700</v>
      </c>
      <c r="C715" s="2090">
        <f>X!EV$11+X!EV$12</f>
        <v>1782</v>
      </c>
      <c r="D715" s="3421">
        <f>LOOKUP(O715,X!$EW$4:$HT$4,X!$EW$11:$HT$11)</f>
        <v>1772</v>
      </c>
      <c r="E715" s="3422"/>
      <c r="F715" s="3421">
        <f>LOOKUP(Q715,X!$EW$4:$HT$4,X!$EW$11:$HT$11)</f>
        <v>99.44</v>
      </c>
      <c r="G715" s="3422"/>
      <c r="H715" s="2100">
        <f>LOOKUP(S715,X!$EW$4:$HT$4,X!$EW$11:$HT$11)</f>
        <v>1</v>
      </c>
      <c r="I715" s="2103">
        <f>LOOKUP(T715,X!$EW$4:$HT$4,X!$EW$11:$HT$11)</f>
        <v>0.99</v>
      </c>
      <c r="J715" s="2049">
        <f>LOOKUP(U715,X!$EW$4:$HT$4,X!$EW$11:$HT$11)</f>
        <v>5</v>
      </c>
      <c r="K715" s="3328" t="str">
        <f>LOOKUP(V715,X!$EW$4:$HT$4,X!$EW$11:$HT$11)</f>
        <v>ดีเยี่ยม</v>
      </c>
      <c r="L715" s="703"/>
      <c r="M715" s="1940"/>
      <c r="N715" s="1952">
        <v>6</v>
      </c>
      <c r="O715" s="55">
        <f>$N715*100+O$699</f>
        <v>606</v>
      </c>
      <c r="P715" s="55"/>
      <c r="Q715" s="55">
        <f>$N715*100+Q$699</f>
        <v>607</v>
      </c>
      <c r="S715" s="55">
        <f>$N715*100+S$699</f>
        <v>608</v>
      </c>
      <c r="T715" s="55">
        <f>$N715*100+T$699</f>
        <v>609</v>
      </c>
      <c r="U715" s="55">
        <f>$N715*100+U$699</f>
        <v>610</v>
      </c>
      <c r="V715" s="55">
        <f>$N715*100+V$699</f>
        <v>611</v>
      </c>
      <c r="W715" s="705"/>
      <c r="X715" s="705"/>
      <c r="Y715" s="705"/>
      <c r="Z715" s="705"/>
      <c r="AA715" s="705"/>
      <c r="AB715" s="705"/>
      <c r="AC715" s="705"/>
      <c r="AD715" s="705"/>
      <c r="AE715" s="70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</row>
    <row r="716" spans="1:46" ht="23.25" customHeight="1">
      <c r="A716" s="1993"/>
      <c r="B716" s="1993"/>
      <c r="C716" s="2094"/>
      <c r="D716" s="3322"/>
      <c r="E716" s="3323"/>
      <c r="F716" s="2092"/>
      <c r="G716" s="3325"/>
      <c r="H716" s="2100"/>
      <c r="I716" s="2103"/>
      <c r="J716" s="2049"/>
      <c r="K716" s="3328"/>
      <c r="L716" s="703"/>
      <c r="M716" s="1940"/>
      <c r="N716" s="46"/>
      <c r="P716" s="55"/>
      <c r="W716" s="705"/>
      <c r="X716" s="705"/>
      <c r="Y716" s="705"/>
      <c r="Z716" s="705"/>
      <c r="AA716" s="705"/>
      <c r="AB716" s="705"/>
      <c r="AC716" s="705"/>
      <c r="AD716" s="705"/>
      <c r="AE716" s="705"/>
      <c r="AF716" s="45"/>
      <c r="AG716" s="45"/>
      <c r="AH716" s="45"/>
      <c r="AI716" s="45"/>
      <c r="AJ716" s="45"/>
      <c r="AK716" s="45"/>
      <c r="AL716" s="45"/>
      <c r="AM716" s="45"/>
      <c r="AN716" s="45"/>
      <c r="AO716" s="45"/>
      <c r="AP716" s="45"/>
      <c r="AQ716" s="45"/>
      <c r="AR716" s="45"/>
      <c r="AS716" s="45"/>
      <c r="AT716" s="45"/>
    </row>
    <row r="717" spans="1:46" ht="23.25" customHeight="1">
      <c r="A717" s="1993" t="s">
        <v>687</v>
      </c>
      <c r="B717" s="1993"/>
      <c r="C717" s="1994"/>
      <c r="D717" s="2088"/>
      <c r="E717" s="2039"/>
      <c r="F717" s="2088"/>
      <c r="G717" s="2039"/>
      <c r="H717" s="2100">
        <f>LOOKUP(S717,X!$EW$6:$HT$6,X!$EW$40:$HT$40)</f>
        <v>5</v>
      </c>
      <c r="I717" s="2103">
        <f>LOOKUP(T717,X!$EW$6:$HT$6,X!$EW$40:$HT$40)</f>
        <v>4.4800000000000004</v>
      </c>
      <c r="J717" s="2049">
        <f>LOOKUP(U717,X!$EW$6:$HT$6,X!$EW$40:$HT$40)</f>
        <v>4</v>
      </c>
      <c r="K717" s="3328" t="str">
        <f>LOOKUP(V717,X!$EW$6:$HT$6,X!$EW$40:$HT$40)</f>
        <v>ดีมาก</v>
      </c>
      <c r="L717" s="703"/>
      <c r="M717" s="1940"/>
      <c r="N717" s="1960">
        <v>11</v>
      </c>
      <c r="P717" s="55"/>
      <c r="S717" s="55">
        <f>$N717*100+S$698</f>
        <v>1102</v>
      </c>
      <c r="T717" s="55">
        <f>$N717*100+T$698</f>
        <v>1103</v>
      </c>
      <c r="U717" s="55">
        <f>$N717*100+U$698</f>
        <v>1104</v>
      </c>
      <c r="V717" s="55">
        <f>$N717*100+V$698</f>
        <v>1105</v>
      </c>
      <c r="W717" s="705"/>
      <c r="X717" s="705"/>
      <c r="Y717" s="705"/>
      <c r="Z717" s="705"/>
      <c r="AA717" s="705"/>
      <c r="AB717" s="705"/>
      <c r="AC717" s="705"/>
      <c r="AD717" s="705"/>
      <c r="AE717" s="705"/>
      <c r="AF717" s="4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</row>
    <row r="718" spans="1:46" ht="23.25" customHeight="1">
      <c r="A718" s="1993" t="s">
        <v>701</v>
      </c>
      <c r="B718" s="1993"/>
      <c r="C718" s="1994"/>
      <c r="D718" s="2088"/>
      <c r="E718" s="2039"/>
      <c r="F718" s="2088"/>
      <c r="G718" s="2039"/>
      <c r="H718" s="2097"/>
      <c r="I718" s="2098"/>
      <c r="J718" s="2089"/>
      <c r="K718" s="2088"/>
      <c r="L718" s="703"/>
      <c r="M718" s="1940"/>
      <c r="O718" s="705"/>
      <c r="P718" s="424"/>
      <c r="Q718" s="705"/>
      <c r="R718" s="705"/>
      <c r="S718" s="705"/>
      <c r="T718" s="705"/>
      <c r="U718" s="705"/>
      <c r="V718" s="705"/>
      <c r="W718" s="705"/>
      <c r="X718" s="705"/>
      <c r="Y718" s="705"/>
      <c r="Z718" s="705"/>
      <c r="AA718" s="705"/>
      <c r="AB718" s="705"/>
      <c r="AC718" s="705"/>
      <c r="AD718" s="705"/>
      <c r="AE718" s="705"/>
      <c r="AF718" s="45"/>
      <c r="AG718" s="45"/>
      <c r="AH718" s="45"/>
      <c r="AI718" s="45"/>
      <c r="AJ718" s="45"/>
      <c r="AK718" s="45"/>
      <c r="AL718" s="45"/>
      <c r="AM718" s="45"/>
      <c r="AN718" s="45"/>
      <c r="AO718" s="45"/>
      <c r="AP718" s="45"/>
      <c r="AQ718" s="45"/>
      <c r="AR718" s="45"/>
      <c r="AS718" s="45"/>
      <c r="AT718" s="45"/>
    </row>
    <row r="719" spans="1:46" ht="23.25" customHeight="1">
      <c r="A719" s="1993"/>
      <c r="B719" s="1993" t="s">
        <v>702</v>
      </c>
      <c r="C719" s="2090">
        <f>X!EV$13+X!EV$14</f>
        <v>1782</v>
      </c>
      <c r="D719" s="3421">
        <f>LOOKUP(O719,X!$EW$4:$HT$4,X!$EW$13:$HT$13)</f>
        <v>1763</v>
      </c>
      <c r="E719" s="3422"/>
      <c r="F719" s="3421">
        <f>LOOKUP(Q719,X!$EW$4:$HT$4,X!$EW$13:$HT$13)</f>
        <v>98.93</v>
      </c>
      <c r="G719" s="3422"/>
      <c r="H719" s="2100">
        <f>LOOKUP(S719,X!$EW$4:$HT$4,X!$EW$13:$HT$13)</f>
        <v>2</v>
      </c>
      <c r="I719" s="2103">
        <f>LOOKUP(T719,X!$EW$4:$HT$4,X!$EW$13:$HT$13)</f>
        <v>1.98</v>
      </c>
      <c r="J719" s="2049">
        <f>LOOKUP(U719,X!$EW$4:$HT$4,X!$EW$13:$HT$13)</f>
        <v>5</v>
      </c>
      <c r="K719" s="3328" t="str">
        <f>LOOKUP(V719,X!$EW$4:$HT$4,X!$EW$13:$HT$13)</f>
        <v>ดีเยี่ยม</v>
      </c>
      <c r="L719" s="703"/>
      <c r="M719" s="1940"/>
      <c r="N719" s="1952">
        <v>1</v>
      </c>
      <c r="O719" s="55">
        <f>$N719*100+O$699</f>
        <v>106</v>
      </c>
      <c r="P719" s="55"/>
      <c r="Q719" s="55">
        <f>$N719*100+Q$699</f>
        <v>107</v>
      </c>
      <c r="S719" s="55">
        <f>$N719*100+S$699</f>
        <v>108</v>
      </c>
      <c r="T719" s="55">
        <f>$N719*100+T$699</f>
        <v>109</v>
      </c>
      <c r="U719" s="55">
        <f>$N719*100+U$699</f>
        <v>110</v>
      </c>
      <c r="V719" s="55">
        <f>$N719*100+V$699</f>
        <v>111</v>
      </c>
      <c r="W719" s="705"/>
      <c r="X719" s="705"/>
      <c r="Y719" s="705"/>
      <c r="Z719" s="705"/>
      <c r="AA719" s="705"/>
      <c r="AB719" s="705"/>
      <c r="AC719" s="705"/>
      <c r="AD719" s="705"/>
      <c r="AE719" s="705"/>
      <c r="AF719" s="45"/>
      <c r="AG719" s="45"/>
      <c r="AH719" s="45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</row>
    <row r="720" spans="1:46" ht="23.25" customHeight="1">
      <c r="A720" s="1993" t="s">
        <v>704</v>
      </c>
      <c r="B720" s="1993"/>
      <c r="C720" s="1994"/>
      <c r="D720" s="2088"/>
      <c r="E720" s="2039"/>
      <c r="F720" s="2088"/>
      <c r="G720" s="2039"/>
      <c r="H720" s="2097"/>
      <c r="I720" s="2098"/>
      <c r="J720" s="2089"/>
      <c r="K720" s="2088"/>
      <c r="L720" s="703"/>
      <c r="M720" s="1940"/>
      <c r="O720" s="705"/>
      <c r="P720" s="424"/>
      <c r="Q720" s="705"/>
      <c r="R720" s="705"/>
      <c r="S720" s="705"/>
      <c r="T720" s="705"/>
      <c r="U720" s="705"/>
      <c r="V720" s="705"/>
      <c r="W720" s="705"/>
      <c r="X720" s="705"/>
      <c r="Y720" s="705"/>
      <c r="Z720" s="705"/>
      <c r="AA720" s="705"/>
      <c r="AB720" s="705"/>
      <c r="AC720" s="705"/>
      <c r="AD720" s="705"/>
      <c r="AE720" s="705"/>
      <c r="AF720" s="45"/>
      <c r="AG720" s="45"/>
      <c r="AH720" s="45"/>
      <c r="AI720" s="45"/>
      <c r="AJ720" s="45"/>
      <c r="AK720" s="45"/>
      <c r="AL720" s="45"/>
      <c r="AM720" s="45"/>
      <c r="AN720" s="45"/>
      <c r="AO720" s="45"/>
      <c r="AP720" s="45"/>
      <c r="AQ720" s="45"/>
      <c r="AR720" s="45"/>
      <c r="AS720" s="45"/>
      <c r="AT720" s="45"/>
    </row>
    <row r="721" spans="1:46" ht="23.25" customHeight="1">
      <c r="A721" s="1993"/>
      <c r="B721" s="1993" t="s">
        <v>703</v>
      </c>
      <c r="C721" s="2090">
        <f>X!EV$13+X!EV$14</f>
        <v>1782</v>
      </c>
      <c r="D721" s="3421">
        <f>LOOKUP(O721,X!$EW$4:$HT$4,X!$EW$13:$HT$13)</f>
        <v>1782</v>
      </c>
      <c r="E721" s="3422"/>
      <c r="F721" s="3421">
        <f>LOOKUP(Q721,X!$EW$4:$HT$4,X!$EW$13:$HT$13)</f>
        <v>100</v>
      </c>
      <c r="G721" s="3422"/>
      <c r="H721" s="2100">
        <f>LOOKUP(S721,X!$EW$4:$HT$4,X!$EW$13:$HT$13)</f>
        <v>0.5</v>
      </c>
      <c r="I721" s="2103">
        <f>LOOKUP(T721,X!$EW$4:$HT$4,X!$EW$13:$HT$13)</f>
        <v>0.5</v>
      </c>
      <c r="J721" s="2049">
        <f>LOOKUP(U721,X!$EW$4:$HT$4,X!$EW$13:$HT$13)</f>
        <v>5</v>
      </c>
      <c r="K721" s="3328" t="str">
        <f>LOOKUP(V721,X!$EW$4:$HT$4,X!$EW$13:$HT$13)</f>
        <v>ดีเยี่ยม</v>
      </c>
      <c r="L721" s="703"/>
      <c r="M721" s="1940"/>
      <c r="N721" s="1952">
        <v>2</v>
      </c>
      <c r="O721" s="55">
        <f>$N721*100+O$699</f>
        <v>206</v>
      </c>
      <c r="P721" s="55"/>
      <c r="Q721" s="55">
        <f>$N721*100+Q$699</f>
        <v>207</v>
      </c>
      <c r="S721" s="55">
        <f t="shared" ref="S721:V722" si="63">$N721*100+S$699</f>
        <v>208</v>
      </c>
      <c r="T721" s="55">
        <f t="shared" si="63"/>
        <v>209</v>
      </c>
      <c r="U721" s="55">
        <f t="shared" si="63"/>
        <v>210</v>
      </c>
      <c r="V721" s="55">
        <f t="shared" si="63"/>
        <v>211</v>
      </c>
      <c r="W721" s="705"/>
      <c r="X721" s="705"/>
      <c r="Y721" s="705"/>
      <c r="Z721" s="705"/>
      <c r="AA721" s="705"/>
      <c r="AB721" s="705"/>
      <c r="AC721" s="705"/>
      <c r="AD721" s="705"/>
      <c r="AE721" s="705"/>
      <c r="AF721" s="45"/>
      <c r="AG721" s="45"/>
      <c r="AH721" s="45"/>
      <c r="AI721" s="45"/>
      <c r="AJ721" s="45"/>
      <c r="AK721" s="45"/>
      <c r="AL721" s="45"/>
      <c r="AM721" s="45"/>
      <c r="AN721" s="45"/>
      <c r="AO721" s="45"/>
      <c r="AP721" s="45"/>
      <c r="AQ721" s="45"/>
      <c r="AR721" s="45"/>
      <c r="AS721" s="45"/>
      <c r="AT721" s="45"/>
    </row>
    <row r="722" spans="1:46" ht="23.25" customHeight="1">
      <c r="A722" s="1993" t="s">
        <v>2244</v>
      </c>
      <c r="B722" s="1993"/>
      <c r="C722" s="2090">
        <f>X!EV$13+X!EV$14</f>
        <v>1782</v>
      </c>
      <c r="D722" s="3421">
        <f>LOOKUP(O722,X!$EW$4:$HT$4,X!$EW$13:$HT$13)</f>
        <v>1782</v>
      </c>
      <c r="E722" s="3422"/>
      <c r="F722" s="3421">
        <f>LOOKUP(Q722,X!$EW$4:$HT$4,X!$EW$13:$HT$13)</f>
        <v>100</v>
      </c>
      <c r="G722" s="3422"/>
      <c r="H722" s="2100">
        <f>LOOKUP(S722,X!$EW$4:$HT$4,X!$EW$13:$HT$13)</f>
        <v>1</v>
      </c>
      <c r="I722" s="2103">
        <f>LOOKUP(T722,X!$EW$4:$HT$4,X!$EW$13:$HT$13)</f>
        <v>1</v>
      </c>
      <c r="J722" s="2049">
        <f>LOOKUP(U722,X!$EW$4:$HT$4,X!$EW$13:$HT$13)</f>
        <v>5</v>
      </c>
      <c r="K722" s="3328" t="str">
        <f>LOOKUP(V722,X!$EW$4:$HT$4,X!$EW$13:$HT$13)</f>
        <v>ดีเยี่ยม</v>
      </c>
      <c r="L722" s="703"/>
      <c r="M722" s="1940"/>
      <c r="N722" s="1952">
        <v>3</v>
      </c>
      <c r="O722" s="55">
        <f>$N722*100+O$699</f>
        <v>306</v>
      </c>
      <c r="P722" s="55"/>
      <c r="Q722" s="55">
        <f>$N722*100+Q$699</f>
        <v>307</v>
      </c>
      <c r="S722" s="55">
        <f t="shared" si="63"/>
        <v>308</v>
      </c>
      <c r="T722" s="55">
        <f t="shared" si="63"/>
        <v>309</v>
      </c>
      <c r="U722" s="55">
        <f t="shared" si="63"/>
        <v>310</v>
      </c>
      <c r="V722" s="55">
        <f t="shared" si="63"/>
        <v>311</v>
      </c>
      <c r="W722" s="705"/>
      <c r="X722" s="705"/>
      <c r="Y722" s="705"/>
      <c r="Z722" s="705"/>
      <c r="AA722" s="705"/>
      <c r="AB722" s="705"/>
      <c r="AC722" s="705"/>
      <c r="AD722" s="705"/>
      <c r="AE722" s="705"/>
      <c r="AF722" s="45"/>
      <c r="AG722" s="45"/>
      <c r="AH722" s="45"/>
      <c r="AI722" s="45"/>
      <c r="AJ722" s="45"/>
      <c r="AK722" s="45"/>
      <c r="AL722" s="45"/>
      <c r="AM722" s="45"/>
      <c r="AN722" s="45"/>
      <c r="AO722" s="45"/>
      <c r="AP722" s="45"/>
      <c r="AQ722" s="45"/>
      <c r="AR722" s="45"/>
      <c r="AS722" s="45"/>
      <c r="AT722" s="45"/>
    </row>
    <row r="723" spans="1:46" ht="23.25" customHeight="1">
      <c r="A723" s="1986" t="str">
        <f>"- "&amp;M723&amp;" -"</f>
        <v>- 61 -</v>
      </c>
      <c r="B723" s="1979"/>
      <c r="C723" s="1979"/>
      <c r="D723" s="1979"/>
      <c r="E723" s="1979"/>
      <c r="F723" s="1979"/>
      <c r="G723" s="1979"/>
      <c r="H723" s="1979"/>
      <c r="I723" s="1979"/>
      <c r="J723" s="1979"/>
      <c r="K723" s="1986"/>
      <c r="L723" s="703">
        <v>1</v>
      </c>
      <c r="M723" s="1939">
        <f>IF(L723&gt;0,SUM(L$234:L723),0)</f>
        <v>61</v>
      </c>
      <c r="N723" s="424"/>
      <c r="O723" s="705"/>
      <c r="Q723" s="705"/>
      <c r="R723" s="705"/>
      <c r="S723" s="705"/>
      <c r="T723" s="705"/>
      <c r="U723" s="705"/>
      <c r="V723" s="705"/>
      <c r="W723" s="705"/>
      <c r="X723" s="705"/>
      <c r="Y723" s="705"/>
      <c r="Z723" s="705"/>
      <c r="AA723" s="705"/>
      <c r="AB723" s="705"/>
      <c r="AC723" s="705"/>
      <c r="AD723" s="705"/>
      <c r="AE723" s="705"/>
      <c r="AF723" s="45"/>
      <c r="AG723" s="45"/>
      <c r="AH723" s="45"/>
      <c r="AI723" s="45"/>
      <c r="AJ723" s="45"/>
      <c r="AK723" s="45"/>
      <c r="AL723" s="45"/>
      <c r="AM723" s="45"/>
      <c r="AN723" s="45"/>
      <c r="AO723" s="45"/>
      <c r="AP723" s="45"/>
      <c r="AQ723" s="45"/>
      <c r="AR723" s="45"/>
      <c r="AS723" s="45"/>
      <c r="AT723" s="45"/>
    </row>
    <row r="724" spans="1:46" ht="23.25" customHeight="1">
      <c r="A724" s="1993"/>
      <c r="K724" s="1993"/>
      <c r="L724" s="703"/>
      <c r="M724" s="1940"/>
      <c r="N724" s="424"/>
      <c r="O724" s="705"/>
      <c r="Q724" s="705"/>
      <c r="R724" s="705"/>
      <c r="S724" s="705"/>
      <c r="T724" s="705"/>
      <c r="U724" s="705"/>
      <c r="V724" s="705"/>
      <c r="W724" s="705"/>
      <c r="X724" s="705"/>
      <c r="Y724" s="705"/>
      <c r="Z724" s="705"/>
      <c r="AA724" s="705"/>
      <c r="AB724" s="705"/>
      <c r="AC724" s="705"/>
      <c r="AD724" s="705"/>
      <c r="AE724" s="705"/>
      <c r="AF724" s="45"/>
      <c r="AG724" s="45"/>
      <c r="AH724" s="45"/>
      <c r="AI724" s="45"/>
      <c r="AJ724" s="45"/>
      <c r="AK724" s="45"/>
      <c r="AL724" s="45"/>
      <c r="AM724" s="45"/>
      <c r="AN724" s="45"/>
      <c r="AO724" s="45"/>
      <c r="AP724" s="45"/>
      <c r="AQ724" s="45"/>
      <c r="AR724" s="45"/>
      <c r="AS724" s="45"/>
      <c r="AT724" s="45"/>
    </row>
    <row r="725" spans="1:46" ht="23.25" customHeight="1">
      <c r="A725" s="1993"/>
      <c r="K725" s="1993"/>
      <c r="L725" s="703"/>
      <c r="M725" s="1940"/>
      <c r="N725" s="424"/>
      <c r="O725" s="705"/>
      <c r="Q725" s="705"/>
      <c r="R725" s="705"/>
      <c r="S725" s="705"/>
      <c r="T725" s="705"/>
      <c r="U725" s="705"/>
      <c r="V725" s="705"/>
      <c r="W725" s="705"/>
      <c r="X725" s="705"/>
      <c r="Y725" s="705"/>
      <c r="Z725" s="705"/>
      <c r="AA725" s="705"/>
      <c r="AB725" s="705"/>
      <c r="AC725" s="705"/>
      <c r="AD725" s="705"/>
      <c r="AE725" s="705"/>
      <c r="AF725" s="45"/>
      <c r="AG725" s="45"/>
      <c r="AH725" s="45"/>
      <c r="AI725" s="45"/>
      <c r="AJ725" s="45"/>
      <c r="AK725" s="45"/>
      <c r="AL725" s="45"/>
      <c r="AM725" s="45"/>
      <c r="AN725" s="45"/>
      <c r="AO725" s="45"/>
      <c r="AP725" s="45"/>
      <c r="AQ725" s="45"/>
      <c r="AR725" s="45"/>
      <c r="AS725" s="45"/>
      <c r="AT725" s="45"/>
    </row>
    <row r="726" spans="1:46" ht="23.25" customHeight="1">
      <c r="A726" s="1993"/>
      <c r="B726" s="1977" t="s">
        <v>2369</v>
      </c>
      <c r="K726" s="1993"/>
      <c r="L726" s="703"/>
      <c r="M726" s="1940"/>
      <c r="N726" s="46"/>
      <c r="P726" s="55"/>
      <c r="W726" s="705"/>
      <c r="X726" s="705"/>
      <c r="Y726" s="705"/>
      <c r="Z726" s="705"/>
      <c r="AA726" s="705"/>
      <c r="AB726" s="705"/>
      <c r="AC726" s="705"/>
      <c r="AD726" s="705"/>
      <c r="AE726" s="705"/>
      <c r="AF726" s="45"/>
      <c r="AG726" s="45"/>
      <c r="AH726" s="45"/>
      <c r="AI726" s="45"/>
      <c r="AJ726" s="45"/>
      <c r="AK726" s="45"/>
      <c r="AL726" s="45"/>
      <c r="AM726" s="45"/>
      <c r="AN726" s="45"/>
      <c r="AO726" s="45"/>
      <c r="AP726" s="45"/>
      <c r="AQ726" s="45"/>
      <c r="AR726" s="45"/>
      <c r="AS726" s="45"/>
      <c r="AT726" s="45"/>
    </row>
    <row r="727" spans="1:46" ht="23.25" customHeight="1">
      <c r="A727" s="1220"/>
      <c r="B727" s="1220"/>
      <c r="C727" s="2073" t="s">
        <v>1546</v>
      </c>
      <c r="D727" s="2074" t="s">
        <v>307</v>
      </c>
      <c r="E727" s="2075"/>
      <c r="F727" s="2074" t="s">
        <v>674</v>
      </c>
      <c r="G727" s="2075"/>
      <c r="H727" s="2028"/>
      <c r="I727" s="2028"/>
      <c r="J727" s="2028"/>
      <c r="K727" s="2076"/>
      <c r="L727" s="703"/>
      <c r="M727" s="1940"/>
      <c r="N727" s="46"/>
      <c r="P727" s="55"/>
      <c r="W727" s="705"/>
      <c r="X727" s="705"/>
      <c r="Y727" s="705"/>
      <c r="Z727" s="705"/>
      <c r="AA727" s="705"/>
      <c r="AB727" s="705"/>
      <c r="AC727" s="705"/>
      <c r="AD727" s="705"/>
      <c r="AE727" s="70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5"/>
    </row>
    <row r="728" spans="1:46" ht="23.25" customHeight="1">
      <c r="A728" s="1986" t="s">
        <v>898</v>
      </c>
      <c r="B728" s="1986"/>
      <c r="C728" s="2077" t="s">
        <v>1154</v>
      </c>
      <c r="D728" s="2078" t="s">
        <v>891</v>
      </c>
      <c r="E728" s="2079"/>
      <c r="F728" s="2078" t="s">
        <v>1120</v>
      </c>
      <c r="G728" s="2079"/>
      <c r="H728" s="2049" t="s">
        <v>631</v>
      </c>
      <c r="I728" s="2049" t="s">
        <v>1891</v>
      </c>
      <c r="J728" s="2049" t="s">
        <v>2344</v>
      </c>
      <c r="K728" s="3328" t="s">
        <v>2345</v>
      </c>
      <c r="L728" s="703"/>
      <c r="M728" s="1940"/>
      <c r="N728" s="46"/>
      <c r="P728" s="55"/>
      <c r="W728" s="705"/>
      <c r="X728" s="705"/>
      <c r="Y728" s="705"/>
      <c r="Z728" s="705"/>
      <c r="AA728" s="705"/>
      <c r="AB728" s="705"/>
      <c r="AC728" s="705"/>
      <c r="AD728" s="705"/>
      <c r="AE728" s="705"/>
      <c r="AF728" s="45"/>
      <c r="AG728" s="45"/>
      <c r="AH728" s="45"/>
      <c r="AI728" s="45"/>
      <c r="AJ728" s="45"/>
      <c r="AK728" s="45"/>
      <c r="AL728" s="45"/>
      <c r="AM728" s="45"/>
      <c r="AN728" s="45"/>
      <c r="AO728" s="45"/>
      <c r="AP728" s="45"/>
      <c r="AQ728" s="45"/>
      <c r="AR728" s="45"/>
      <c r="AS728" s="45"/>
      <c r="AT728" s="45"/>
    </row>
    <row r="729" spans="1:46" ht="23.25" customHeight="1">
      <c r="A729" s="1986" t="s">
        <v>2121</v>
      </c>
      <c r="B729" s="1986"/>
      <c r="C729" s="2077" t="s">
        <v>2346</v>
      </c>
      <c r="D729" s="2078" t="s">
        <v>1549</v>
      </c>
      <c r="E729" s="2079"/>
      <c r="F729" s="2078" t="s">
        <v>897</v>
      </c>
      <c r="G729" s="2079"/>
      <c r="H729" s="2049" t="s">
        <v>630</v>
      </c>
      <c r="I729" s="2049" t="s">
        <v>902</v>
      </c>
      <c r="J729" s="2049" t="s">
        <v>897</v>
      </c>
      <c r="K729" s="3328" t="s">
        <v>891</v>
      </c>
      <c r="L729" s="703"/>
      <c r="M729" s="1940"/>
      <c r="N729" s="46"/>
      <c r="P729" s="55"/>
      <c r="W729" s="705"/>
      <c r="X729" s="705"/>
      <c r="Y729" s="705"/>
      <c r="Z729" s="705"/>
      <c r="AA729" s="705"/>
      <c r="AB729" s="705"/>
      <c r="AC729" s="705"/>
      <c r="AD729" s="705"/>
      <c r="AE729" s="70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</row>
    <row r="730" spans="1:46" ht="23.25" customHeight="1">
      <c r="A730" s="1370"/>
      <c r="B730" s="1370"/>
      <c r="C730" s="2081" t="s">
        <v>2347</v>
      </c>
      <c r="D730" s="2082" t="s">
        <v>1550</v>
      </c>
      <c r="E730" s="2083"/>
      <c r="F730" s="2082" t="s">
        <v>902</v>
      </c>
      <c r="G730" s="2083"/>
      <c r="H730" s="2084"/>
      <c r="I730" s="2084" t="s">
        <v>2123</v>
      </c>
      <c r="J730" s="2084" t="s">
        <v>891</v>
      </c>
      <c r="K730" s="2085"/>
      <c r="L730" s="703"/>
      <c r="M730" s="1940"/>
      <c r="N730" s="46"/>
      <c r="P730" s="55"/>
      <c r="W730" s="705"/>
      <c r="X730" s="705"/>
      <c r="Y730" s="705"/>
      <c r="Z730" s="705"/>
      <c r="AA730" s="705"/>
      <c r="AB730" s="705"/>
      <c r="AC730" s="705"/>
      <c r="AD730" s="705"/>
      <c r="AE730" s="705"/>
      <c r="AF730" s="45"/>
      <c r="AG730" s="45"/>
      <c r="AH730" s="45"/>
      <c r="AI730" s="45"/>
      <c r="AJ730" s="45"/>
      <c r="AK730" s="45"/>
      <c r="AL730" s="45"/>
      <c r="AM730" s="45"/>
      <c r="AN730" s="45"/>
      <c r="AO730" s="45"/>
      <c r="AP730" s="45"/>
      <c r="AQ730" s="45"/>
      <c r="AR730" s="45"/>
      <c r="AS730" s="45"/>
      <c r="AT730" s="45"/>
    </row>
    <row r="731" spans="1:46" ht="23.25" customHeight="1">
      <c r="A731" s="1993" t="s">
        <v>705</v>
      </c>
      <c r="B731" s="1993"/>
      <c r="C731" s="1994"/>
      <c r="D731" s="2088"/>
      <c r="E731" s="2039"/>
      <c r="F731" s="2088"/>
      <c r="G731" s="2039"/>
      <c r="H731" s="2097"/>
      <c r="I731" s="2098"/>
      <c r="J731" s="2089"/>
      <c r="K731" s="2088"/>
      <c r="L731" s="703"/>
      <c r="M731" s="1940"/>
      <c r="O731" s="705"/>
      <c r="P731" s="424"/>
      <c r="Q731" s="705"/>
      <c r="R731" s="705"/>
      <c r="S731" s="705"/>
      <c r="T731" s="705"/>
      <c r="U731" s="705"/>
      <c r="V731" s="705"/>
      <c r="W731" s="705"/>
      <c r="X731" s="705"/>
      <c r="Y731" s="705"/>
      <c r="Z731" s="705"/>
      <c r="AA731" s="705"/>
      <c r="AB731" s="705"/>
      <c r="AC731" s="705"/>
      <c r="AD731" s="705"/>
      <c r="AE731" s="705"/>
      <c r="AF731" s="45"/>
      <c r="AG731" s="45"/>
      <c r="AH731" s="45"/>
      <c r="AI731" s="45"/>
      <c r="AJ731" s="45"/>
      <c r="AK731" s="45"/>
      <c r="AL731" s="45"/>
      <c r="AM731" s="45"/>
      <c r="AN731" s="45"/>
      <c r="AO731" s="45"/>
      <c r="AP731" s="45"/>
      <c r="AQ731" s="45"/>
      <c r="AR731" s="45"/>
      <c r="AS731" s="45"/>
      <c r="AT731" s="45"/>
    </row>
    <row r="732" spans="1:46" ht="23.25" customHeight="1">
      <c r="A732" s="1993"/>
      <c r="B732" s="1993" t="s">
        <v>706</v>
      </c>
      <c r="C732" s="2090">
        <f>X!EV$13+X!EV$14</f>
        <v>1782</v>
      </c>
      <c r="D732" s="3421">
        <f>LOOKUP(O732,X!$EW$4:$HT$4,X!$EW$13:$HT$13)</f>
        <v>1782</v>
      </c>
      <c r="E732" s="3422"/>
      <c r="F732" s="3421">
        <f>LOOKUP(Q732,X!$EW$4:$HT$4,X!$EW$13:$HT$13)</f>
        <v>100</v>
      </c>
      <c r="G732" s="3422"/>
      <c r="H732" s="2100">
        <f>LOOKUP(S732,X!$EW$4:$HT$4,X!$EW$13:$HT$13)</f>
        <v>1</v>
      </c>
      <c r="I732" s="2103">
        <f>LOOKUP(T732,X!$EW$4:$HT$4,X!$EW$13:$HT$13)</f>
        <v>1</v>
      </c>
      <c r="J732" s="2049">
        <f>LOOKUP(U732,X!$EW$4:$HT$4,X!$EW$13:$HT$13)</f>
        <v>5</v>
      </c>
      <c r="K732" s="3328" t="str">
        <f>LOOKUP(V732,X!$EW$4:$HT$4,X!$EW$13:$HT$13)</f>
        <v>ดีเยี่ยม</v>
      </c>
      <c r="L732" s="703"/>
      <c r="M732" s="1940"/>
      <c r="N732" s="1952">
        <v>4</v>
      </c>
      <c r="O732" s="55">
        <f>$N732*100+O$699</f>
        <v>406</v>
      </c>
      <c r="P732" s="55"/>
      <c r="Q732" s="55">
        <f>$N732*100+Q$699</f>
        <v>407</v>
      </c>
      <c r="S732" s="55">
        <f>$N732*100+S$699</f>
        <v>408</v>
      </c>
      <c r="T732" s="55">
        <f>$N732*100+T$699</f>
        <v>409</v>
      </c>
      <c r="U732" s="55">
        <f>$N732*100+U$699</f>
        <v>410</v>
      </c>
      <c r="V732" s="55">
        <f>$N732*100+V$699</f>
        <v>411</v>
      </c>
      <c r="W732" s="705"/>
      <c r="X732" s="705"/>
      <c r="Y732" s="705"/>
      <c r="Z732" s="705"/>
      <c r="AA732" s="705"/>
      <c r="AB732" s="705"/>
      <c r="AC732" s="705"/>
      <c r="AD732" s="705"/>
      <c r="AE732" s="705"/>
      <c r="AF732" s="45"/>
      <c r="AG732" s="45"/>
      <c r="AH732" s="45"/>
      <c r="AI732" s="45"/>
      <c r="AJ732" s="45"/>
      <c r="AK732" s="45"/>
      <c r="AL732" s="45"/>
      <c r="AM732" s="45"/>
      <c r="AN732" s="45"/>
      <c r="AO732" s="45"/>
      <c r="AP732" s="45"/>
      <c r="AQ732" s="45"/>
      <c r="AR732" s="45"/>
      <c r="AS732" s="45"/>
      <c r="AT732" s="45"/>
    </row>
    <row r="733" spans="1:46" ht="23.25" customHeight="1">
      <c r="A733" s="1993"/>
      <c r="B733" s="1993"/>
      <c r="C733" s="2094"/>
      <c r="D733" s="3322"/>
      <c r="E733" s="3323"/>
      <c r="F733" s="2092"/>
      <c r="G733" s="3325"/>
      <c r="H733" s="2100"/>
      <c r="I733" s="2103"/>
      <c r="J733" s="2049"/>
      <c r="K733" s="3328"/>
      <c r="L733" s="703"/>
      <c r="M733" s="1940"/>
      <c r="N733" s="46"/>
      <c r="P733" s="55"/>
      <c r="W733" s="705"/>
      <c r="X733" s="705"/>
      <c r="Y733" s="705"/>
      <c r="Z733" s="705"/>
      <c r="AA733" s="705"/>
      <c r="AB733" s="705"/>
      <c r="AC733" s="705"/>
      <c r="AD733" s="705"/>
      <c r="AE733" s="70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5"/>
    </row>
    <row r="734" spans="1:46" ht="23.25" customHeight="1">
      <c r="A734" s="1993" t="s">
        <v>1114</v>
      </c>
      <c r="B734" s="1993"/>
      <c r="C734" s="1994"/>
      <c r="D734" s="2088"/>
      <c r="E734" s="2039"/>
      <c r="F734" s="2088"/>
      <c r="G734" s="2039"/>
      <c r="H734" s="2097"/>
      <c r="I734" s="2098"/>
      <c r="J734" s="2035"/>
      <c r="K734" s="2088"/>
      <c r="L734" s="703"/>
      <c r="M734" s="1940"/>
      <c r="O734" s="705"/>
      <c r="P734" s="424"/>
      <c r="Q734" s="705"/>
      <c r="R734" s="705"/>
      <c r="S734" s="705"/>
      <c r="T734" s="705"/>
      <c r="U734" s="705"/>
      <c r="V734" s="705"/>
      <c r="W734" s="705"/>
      <c r="X734" s="705"/>
      <c r="Y734" s="705"/>
      <c r="Z734" s="705"/>
      <c r="AA734" s="705"/>
      <c r="AB734" s="705"/>
      <c r="AC734" s="705"/>
      <c r="AD734" s="705"/>
      <c r="AE734" s="705"/>
      <c r="AF734" s="45"/>
      <c r="AG734" s="45"/>
      <c r="AH734" s="45"/>
      <c r="AI734" s="45"/>
      <c r="AJ734" s="45"/>
      <c r="AK734" s="45"/>
      <c r="AL734" s="45"/>
      <c r="AM734" s="45"/>
      <c r="AN734" s="45"/>
      <c r="AO734" s="45"/>
      <c r="AP734" s="45"/>
      <c r="AQ734" s="45"/>
      <c r="AR734" s="45"/>
      <c r="AS734" s="45"/>
      <c r="AT734" s="45"/>
    </row>
    <row r="735" spans="1:46" ht="23.25" customHeight="1">
      <c r="A735" s="1993"/>
      <c r="B735" s="1993" t="s">
        <v>1113</v>
      </c>
      <c r="C735" s="1994"/>
      <c r="D735" s="2088"/>
      <c r="E735" s="2039"/>
      <c r="F735" s="2088"/>
      <c r="G735" s="2039"/>
      <c r="H735" s="2100">
        <f>LOOKUP(S735,X!$EW$6:$HT$6,X!$EW$42:$HT$42)</f>
        <v>5</v>
      </c>
      <c r="I735" s="2103">
        <f>LOOKUP(T735,X!$EW$6:$HT$6,X!$EW$42:$HT$42)</f>
        <v>4.5</v>
      </c>
      <c r="J735" s="2049">
        <f>LOOKUP(U735,X!$EW$6:$HT$6,X!$EW$42:$HT$42)</f>
        <v>5</v>
      </c>
      <c r="K735" s="3328" t="str">
        <f>LOOKUP(V735,X!$EW$6:$HT$6,X!$EW$42:$HT$42)</f>
        <v>ดีเยี่ยม</v>
      </c>
      <c r="L735" s="703"/>
      <c r="M735" s="1940"/>
      <c r="N735" s="1960">
        <v>11</v>
      </c>
      <c r="P735" s="55"/>
      <c r="S735" s="55">
        <f>$N735*100+S$698</f>
        <v>1102</v>
      </c>
      <c r="T735" s="55">
        <f>$N735*100+T$698</f>
        <v>1103</v>
      </c>
      <c r="U735" s="55">
        <f>$N735*100+U$698</f>
        <v>1104</v>
      </c>
      <c r="V735" s="55">
        <f>$N735*100+V$698</f>
        <v>1105</v>
      </c>
      <c r="W735" s="705"/>
      <c r="X735" s="705"/>
      <c r="Y735" s="705"/>
      <c r="Z735" s="705"/>
      <c r="AA735" s="705"/>
      <c r="AB735" s="705"/>
      <c r="AC735" s="705"/>
      <c r="AD735" s="705"/>
      <c r="AE735" s="705"/>
      <c r="AF735" s="45"/>
      <c r="AG735" s="45"/>
      <c r="AH735" s="45"/>
      <c r="AI735" s="45"/>
      <c r="AJ735" s="45"/>
      <c r="AK735" s="45"/>
      <c r="AL735" s="45"/>
      <c r="AM735" s="45"/>
      <c r="AN735" s="45"/>
      <c r="AO735" s="45"/>
      <c r="AP735" s="45"/>
      <c r="AQ735" s="45"/>
      <c r="AR735" s="45"/>
      <c r="AS735" s="45"/>
      <c r="AT735" s="45"/>
    </row>
    <row r="736" spans="1:46" ht="23.25" customHeight="1">
      <c r="A736" s="1993" t="s">
        <v>2245</v>
      </c>
      <c r="B736" s="1993"/>
      <c r="C736" s="1994"/>
      <c r="D736" s="2088"/>
      <c r="E736" s="2039"/>
      <c r="F736" s="2088"/>
      <c r="G736" s="2039"/>
      <c r="H736" s="2097"/>
      <c r="I736" s="2098"/>
      <c r="J736" s="2089"/>
      <c r="K736" s="2088"/>
      <c r="L736" s="703"/>
      <c r="M736" s="1940"/>
      <c r="O736" s="705"/>
      <c r="P736" s="424"/>
      <c r="Q736" s="705"/>
      <c r="R736" s="705"/>
      <c r="S736" s="705"/>
      <c r="T736" s="705"/>
      <c r="U736" s="705"/>
      <c r="V736" s="705"/>
      <c r="W736" s="705"/>
      <c r="X736" s="705"/>
      <c r="Y736" s="705"/>
      <c r="Z736" s="705"/>
      <c r="AA736" s="705"/>
      <c r="AB736" s="705"/>
      <c r="AC736" s="705"/>
      <c r="AD736" s="705"/>
      <c r="AE736" s="705"/>
      <c r="AF736" s="45"/>
      <c r="AG736" s="45"/>
      <c r="AH736" s="45"/>
      <c r="AI736" s="45"/>
      <c r="AJ736" s="45"/>
      <c r="AK736" s="45"/>
      <c r="AL736" s="45"/>
      <c r="AM736" s="45"/>
      <c r="AN736" s="45"/>
      <c r="AO736" s="45"/>
      <c r="AP736" s="45"/>
      <c r="AQ736" s="45"/>
      <c r="AR736" s="45"/>
      <c r="AS736" s="45"/>
      <c r="AT736" s="45"/>
    </row>
    <row r="737" spans="1:46" ht="23.25" customHeight="1">
      <c r="A737" s="1993"/>
      <c r="B737" s="1993" t="s">
        <v>2246</v>
      </c>
      <c r="C737" s="1994"/>
      <c r="D737" s="2088"/>
      <c r="E737" s="2039"/>
      <c r="F737" s="2088"/>
      <c r="G737" s="2039"/>
      <c r="H737" s="2097"/>
      <c r="I737" s="2098"/>
      <c r="J737" s="2089"/>
      <c r="K737" s="2088"/>
      <c r="L737" s="703"/>
      <c r="M737" s="1940"/>
      <c r="O737" s="705"/>
      <c r="P737" s="424"/>
      <c r="Q737" s="705"/>
      <c r="R737" s="705"/>
      <c r="S737" s="705"/>
      <c r="T737" s="705"/>
      <c r="U737" s="705"/>
      <c r="V737" s="705"/>
      <c r="W737" s="705"/>
      <c r="X737" s="705"/>
      <c r="Y737" s="705"/>
      <c r="Z737" s="705"/>
      <c r="AA737" s="705"/>
      <c r="AB737" s="705"/>
      <c r="AC737" s="705"/>
      <c r="AD737" s="705"/>
      <c r="AE737" s="705"/>
      <c r="AF737" s="45"/>
      <c r="AG737" s="45"/>
      <c r="AH737" s="45"/>
      <c r="AI737" s="45"/>
      <c r="AJ737" s="45"/>
      <c r="AK737" s="45"/>
      <c r="AL737" s="45"/>
      <c r="AM737" s="45"/>
      <c r="AN737" s="45"/>
      <c r="AO737" s="45"/>
      <c r="AP737" s="45"/>
      <c r="AQ737" s="45"/>
      <c r="AR737" s="45"/>
      <c r="AS737" s="45"/>
      <c r="AT737" s="45"/>
    </row>
    <row r="738" spans="1:46" ht="23.25" customHeight="1">
      <c r="A738" s="1993"/>
      <c r="B738" s="1993" t="s">
        <v>2247</v>
      </c>
      <c r="C738" s="2090">
        <f>X!EV$15+X!EV$16</f>
        <v>1782</v>
      </c>
      <c r="D738" s="3421">
        <f>LOOKUP(O738,X!$EW$4:$HT$4,X!$EW$15:$HT$15)</f>
        <v>1782</v>
      </c>
      <c r="E738" s="3422"/>
      <c r="F738" s="3421">
        <f>LOOKUP(Q738,X!$EW$4:$HT$4,X!$EW$15:$HT$15)</f>
        <v>100</v>
      </c>
      <c r="G738" s="3422"/>
      <c r="H738" s="2100">
        <f>LOOKUP(S738,X!$EW$4:$HT$4,X!$EW$15:$HT$15)</f>
        <v>2</v>
      </c>
      <c r="I738" s="2103">
        <f>LOOKUP(T738,X!$EW$4:$HT$4,X!$EW$15:$HT$15)</f>
        <v>2</v>
      </c>
      <c r="J738" s="2049">
        <f>LOOKUP(U738,X!$EW$4:$HT$4,X!$EW$15:$HT$15)</f>
        <v>5</v>
      </c>
      <c r="K738" s="3328" t="str">
        <f>LOOKUP(V738,X!$EW$4:$HT$4,X!$EW$15:$HT$15)</f>
        <v>ดีเยี่ยม</v>
      </c>
      <c r="L738" s="703"/>
      <c r="M738" s="1940"/>
      <c r="N738" s="1952">
        <v>1</v>
      </c>
      <c r="O738" s="55">
        <f>$N738*100+O$699</f>
        <v>106</v>
      </c>
      <c r="P738" s="55"/>
      <c r="Q738" s="55">
        <f>$N738*100+Q$699</f>
        <v>107</v>
      </c>
      <c r="S738" s="55">
        <f>$N738*100+S$699</f>
        <v>108</v>
      </c>
      <c r="T738" s="55">
        <f>$N738*100+T$699</f>
        <v>109</v>
      </c>
      <c r="U738" s="55">
        <f>$N738*100+U$699</f>
        <v>110</v>
      </c>
      <c r="V738" s="55">
        <f>$N738*100+V$699</f>
        <v>111</v>
      </c>
      <c r="W738" s="705"/>
      <c r="X738" s="705"/>
      <c r="Y738" s="705"/>
      <c r="Z738" s="705"/>
      <c r="AA738" s="705"/>
      <c r="AB738" s="705"/>
      <c r="AC738" s="705"/>
      <c r="AD738" s="705"/>
      <c r="AE738" s="705"/>
      <c r="AF738" s="45"/>
      <c r="AG738" s="45"/>
      <c r="AH738" s="45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</row>
    <row r="739" spans="1:46" ht="23.25" customHeight="1">
      <c r="A739" s="1993" t="s">
        <v>1629</v>
      </c>
      <c r="B739" s="1993"/>
      <c r="C739" s="1994"/>
      <c r="D739" s="2088"/>
      <c r="E739" s="2039"/>
      <c r="F739" s="2088"/>
      <c r="G739" s="2039"/>
      <c r="H739" s="2035"/>
      <c r="I739" s="2035"/>
      <c r="J739" s="2089"/>
      <c r="K739" s="2088"/>
      <c r="L739" s="703"/>
      <c r="M739" s="1940"/>
      <c r="O739" s="705"/>
      <c r="P739" s="424"/>
      <c r="Q739" s="705"/>
      <c r="R739" s="705"/>
      <c r="S739" s="705"/>
      <c r="T739" s="705"/>
      <c r="U739" s="705"/>
      <c r="V739" s="705"/>
      <c r="W739" s="705"/>
      <c r="X739" s="705"/>
      <c r="Y739" s="705"/>
      <c r="Z739" s="705"/>
      <c r="AA739" s="705"/>
      <c r="AB739" s="705"/>
      <c r="AC739" s="705"/>
      <c r="AD739" s="705"/>
      <c r="AE739" s="70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</row>
    <row r="740" spans="1:46" ht="23.25" customHeight="1">
      <c r="A740" s="1993"/>
      <c r="B740" s="1993" t="s">
        <v>1630</v>
      </c>
      <c r="C740" s="1994"/>
      <c r="D740" s="2088"/>
      <c r="E740" s="2039"/>
      <c r="F740" s="2088"/>
      <c r="G740" s="2039"/>
      <c r="H740" s="2035"/>
      <c r="I740" s="2035"/>
      <c r="J740" s="2089"/>
      <c r="K740" s="2088"/>
      <c r="L740" s="703"/>
      <c r="M740" s="1940"/>
      <c r="O740" s="705"/>
      <c r="P740" s="424"/>
      <c r="Q740" s="705"/>
      <c r="R740" s="705"/>
      <c r="S740" s="705"/>
      <c r="T740" s="705"/>
      <c r="U740" s="705"/>
      <c r="V740" s="705"/>
      <c r="W740" s="705"/>
      <c r="X740" s="705"/>
      <c r="Y740" s="705"/>
      <c r="Z740" s="705"/>
      <c r="AA740" s="705"/>
      <c r="AB740" s="705"/>
      <c r="AC740" s="705"/>
      <c r="AD740" s="705"/>
      <c r="AE740" s="705"/>
      <c r="AF740" s="45"/>
      <c r="AG740" s="45"/>
      <c r="AH740" s="45"/>
      <c r="AI740" s="45"/>
      <c r="AJ740" s="45"/>
      <c r="AK740" s="45"/>
      <c r="AL740" s="45"/>
      <c r="AM740" s="45"/>
      <c r="AN740" s="45"/>
      <c r="AO740" s="45"/>
      <c r="AP740" s="45"/>
      <c r="AQ740" s="45"/>
      <c r="AR740" s="45"/>
      <c r="AS740" s="45"/>
      <c r="AT740" s="45"/>
    </row>
    <row r="741" spans="1:46" ht="23.25" customHeight="1">
      <c r="A741" s="1993"/>
      <c r="B741" s="1993" t="s">
        <v>1631</v>
      </c>
      <c r="C741" s="2090">
        <f>X!EV$15+X!EV$16</f>
        <v>1782</v>
      </c>
      <c r="D741" s="3421">
        <f>LOOKUP(O741,X!$EW$4:$HT$4,X!$EW$15:$HT$15)</f>
        <v>1782</v>
      </c>
      <c r="E741" s="3422"/>
      <c r="F741" s="3421">
        <f>LOOKUP(Q741,X!$EW$4:$HT$4,X!$EW$15:$HT$15)</f>
        <v>100</v>
      </c>
      <c r="G741" s="3422"/>
      <c r="H741" s="2100">
        <f>LOOKUP(S741,X!$EW$4:$HT$4,X!$EW$15:$HT$15)</f>
        <v>0.5</v>
      </c>
      <c r="I741" s="2103">
        <f>LOOKUP(T741,X!$EW$4:$HT$4,X!$EW$15:$HT$15)</f>
        <v>0.5</v>
      </c>
      <c r="J741" s="2049">
        <f>LOOKUP(U741,X!$EW$4:$HT$4,X!$EW$15:$HT$15)</f>
        <v>5</v>
      </c>
      <c r="K741" s="3328" t="str">
        <f>LOOKUP(V741,X!$EW$4:$HT$4,X!$EW$15:$HT$15)</f>
        <v>ดีเยี่ยม</v>
      </c>
      <c r="L741" s="703"/>
      <c r="M741" s="1940"/>
      <c r="N741" s="1952">
        <v>2</v>
      </c>
      <c r="O741" s="55">
        <f>$N741*100+O$699</f>
        <v>206</v>
      </c>
      <c r="P741" s="55"/>
      <c r="Q741" s="55">
        <f>$N741*100+Q$699</f>
        <v>207</v>
      </c>
      <c r="S741" s="55">
        <f>$N741*100+S$699</f>
        <v>208</v>
      </c>
      <c r="T741" s="55">
        <f>$N741*100+T$699</f>
        <v>209</v>
      </c>
      <c r="U741" s="55">
        <f>$N741*100+U$699</f>
        <v>210</v>
      </c>
      <c r="V741" s="55">
        <f>$N741*100+V$699</f>
        <v>211</v>
      </c>
      <c r="W741" s="705"/>
      <c r="X741" s="705"/>
      <c r="Y741" s="705"/>
      <c r="Z741" s="705"/>
      <c r="AA741" s="705"/>
      <c r="AB741" s="705"/>
      <c r="AC741" s="705"/>
      <c r="AD741" s="705"/>
      <c r="AE741" s="70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</row>
    <row r="742" spans="1:46" ht="23.25" customHeight="1">
      <c r="A742" s="1993" t="s">
        <v>1234</v>
      </c>
      <c r="B742" s="1993"/>
      <c r="C742" s="1994"/>
      <c r="D742" s="2088"/>
      <c r="E742" s="2039"/>
      <c r="F742" s="2088"/>
      <c r="G742" s="2039"/>
      <c r="H742" s="2097"/>
      <c r="I742" s="2098"/>
      <c r="J742" s="2089"/>
      <c r="K742" s="2088"/>
      <c r="L742" s="703"/>
      <c r="M742" s="1940"/>
      <c r="O742" s="705"/>
      <c r="P742" s="424"/>
      <c r="Q742" s="705"/>
      <c r="R742" s="705"/>
      <c r="S742" s="705"/>
      <c r="T742" s="705"/>
      <c r="U742" s="705"/>
      <c r="V742" s="705"/>
      <c r="W742" s="705"/>
      <c r="X742" s="705"/>
      <c r="Y742" s="705"/>
      <c r="Z742" s="705"/>
      <c r="AA742" s="705"/>
      <c r="AB742" s="705"/>
      <c r="AC742" s="705"/>
      <c r="AD742" s="705"/>
      <c r="AE742" s="70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5"/>
    </row>
    <row r="743" spans="1:46" ht="23.25" customHeight="1">
      <c r="A743" s="1993" t="s">
        <v>351</v>
      </c>
      <c r="B743" s="1993"/>
      <c r="C743" s="2090">
        <f>X!EV$15+X!EV$16</f>
        <v>1782</v>
      </c>
      <c r="D743" s="3421">
        <f>LOOKUP(O743,X!$EW$4:$HT$4,X!$EW$15:$HT$15)</f>
        <v>1782</v>
      </c>
      <c r="E743" s="3422"/>
      <c r="F743" s="3421">
        <f>LOOKUP(Q743,X!$EW$4:$HT$4,X!$EW$15:$HT$15)</f>
        <v>100</v>
      </c>
      <c r="G743" s="3422"/>
      <c r="H743" s="2100">
        <f>LOOKUP(S743,X!$EW$4:$HT$4,X!$EW$15:$HT$15)</f>
        <v>1</v>
      </c>
      <c r="I743" s="2103">
        <f>LOOKUP(T743,X!$EW$4:$HT$4,X!$EW$15:$HT$15)</f>
        <v>1</v>
      </c>
      <c r="J743" s="2049">
        <f>LOOKUP(U743,X!$EW$4:$HT$4,X!$EW$15:$HT$15)</f>
        <v>5</v>
      </c>
      <c r="K743" s="3328" t="str">
        <f>LOOKUP(V743,X!$EW$4:$HT$4,X!$EW$15:$HT$15)</f>
        <v>ดีเยี่ยม</v>
      </c>
      <c r="L743" s="703"/>
      <c r="M743" s="1940"/>
      <c r="N743" s="1952">
        <v>3</v>
      </c>
      <c r="O743" s="55">
        <f>$N743*100+O$699</f>
        <v>306</v>
      </c>
      <c r="P743" s="55"/>
      <c r="Q743" s="55">
        <f>$N743*100+Q$699</f>
        <v>307</v>
      </c>
      <c r="S743" s="55">
        <f>$N743*100+S$699</f>
        <v>308</v>
      </c>
      <c r="T743" s="55">
        <f>$N743*100+T$699</f>
        <v>309</v>
      </c>
      <c r="U743" s="55">
        <f>$N743*100+U$699</f>
        <v>310</v>
      </c>
      <c r="V743" s="55">
        <f>$N743*100+V$699</f>
        <v>311</v>
      </c>
      <c r="W743" s="705"/>
      <c r="X743" s="705"/>
      <c r="Y743" s="705"/>
      <c r="Z743" s="705"/>
      <c r="AA743" s="705"/>
      <c r="AB743" s="705"/>
      <c r="AC743" s="705"/>
      <c r="AD743" s="705"/>
      <c r="AE743" s="705"/>
      <c r="AF743" s="45"/>
      <c r="AG743" s="45"/>
      <c r="AH743" s="45"/>
      <c r="AI743" s="45"/>
      <c r="AJ743" s="45"/>
      <c r="AK743" s="45"/>
      <c r="AL743" s="45"/>
      <c r="AM743" s="45"/>
      <c r="AN743" s="45"/>
      <c r="AO743" s="45"/>
      <c r="AP743" s="45"/>
      <c r="AQ743" s="45"/>
      <c r="AR743" s="45"/>
      <c r="AS743" s="45"/>
      <c r="AT743" s="45"/>
    </row>
    <row r="744" spans="1:46" ht="23.25" customHeight="1">
      <c r="A744" s="1993" t="s">
        <v>2025</v>
      </c>
      <c r="B744" s="1993"/>
      <c r="C744" s="1994"/>
      <c r="D744" s="2088"/>
      <c r="E744" s="2039"/>
      <c r="F744" s="2088"/>
      <c r="G744" s="2039"/>
      <c r="H744" s="2097"/>
      <c r="I744" s="2098"/>
      <c r="J744" s="2089"/>
      <c r="K744" s="2088"/>
      <c r="L744" s="703"/>
      <c r="M744" s="1940"/>
      <c r="O744" s="705"/>
      <c r="P744" s="424"/>
      <c r="Q744" s="705"/>
      <c r="R744" s="705"/>
      <c r="S744" s="705"/>
      <c r="T744" s="705"/>
      <c r="U744" s="705"/>
      <c r="V744" s="705"/>
      <c r="W744" s="705"/>
      <c r="X744" s="705"/>
      <c r="Y744" s="705"/>
      <c r="Z744" s="705"/>
      <c r="AA744" s="705"/>
      <c r="AB744" s="705"/>
      <c r="AC744" s="705"/>
      <c r="AD744" s="705"/>
      <c r="AE744" s="705"/>
      <c r="AF744" s="45"/>
      <c r="AG744" s="45"/>
      <c r="AH744" s="45"/>
      <c r="AI744" s="45"/>
      <c r="AJ744" s="45"/>
      <c r="AK744" s="45"/>
      <c r="AL744" s="45"/>
      <c r="AM744" s="45"/>
      <c r="AN744" s="45"/>
      <c r="AO744" s="45"/>
      <c r="AP744" s="45"/>
      <c r="AQ744" s="45"/>
      <c r="AR744" s="45"/>
      <c r="AS744" s="45"/>
      <c r="AT744" s="45"/>
    </row>
    <row r="745" spans="1:46" ht="23.25" customHeight="1">
      <c r="A745" s="1993"/>
      <c r="B745" s="1993" t="s">
        <v>2026</v>
      </c>
      <c r="C745" s="2090">
        <f>X!EV$15+X!EV$16</f>
        <v>1782</v>
      </c>
      <c r="D745" s="3421">
        <f>LOOKUP(O745,X!$EW$4:$HT$4,X!$EW$15:$HT$15)</f>
        <v>1782</v>
      </c>
      <c r="E745" s="3422"/>
      <c r="F745" s="3421">
        <f>LOOKUP(Q745,X!$EW$4:$HT$4,X!$EW$15:$HT$15)</f>
        <v>100</v>
      </c>
      <c r="G745" s="3422"/>
      <c r="H745" s="2100">
        <f>LOOKUP(S745,X!$EW$4:$HT$4,X!$EW$15:$HT$15)</f>
        <v>1</v>
      </c>
      <c r="I745" s="2103">
        <f>LOOKUP(T745,X!$EW$4:$HT$4,X!$EW$15:$HT$15)</f>
        <v>1</v>
      </c>
      <c r="J745" s="2049">
        <f>LOOKUP(U745,X!$EW$4:$HT$4,X!$EW$15:$HT$15)</f>
        <v>5</v>
      </c>
      <c r="K745" s="3328" t="str">
        <f>LOOKUP(V745,X!$EW$4:$HT$4,X!$EW$15:$HT$15)</f>
        <v>ดีเยี่ยม</v>
      </c>
      <c r="L745" s="703"/>
      <c r="M745" s="1940"/>
      <c r="N745" s="1952">
        <v>4</v>
      </c>
      <c r="O745" s="55">
        <f>$N745*100+O$699</f>
        <v>406</v>
      </c>
      <c r="P745" s="55"/>
      <c r="Q745" s="55">
        <f>$N745*100+Q$699</f>
        <v>407</v>
      </c>
      <c r="S745" s="55">
        <f>$N745*100+S$699</f>
        <v>408</v>
      </c>
      <c r="T745" s="55">
        <f>$N745*100+T$699</f>
        <v>409</v>
      </c>
      <c r="U745" s="55">
        <f>$N745*100+U$699</f>
        <v>410</v>
      </c>
      <c r="V745" s="55">
        <f>$N745*100+V$699</f>
        <v>411</v>
      </c>
      <c r="W745" s="705"/>
      <c r="X745" s="705"/>
      <c r="Y745" s="705"/>
      <c r="Z745" s="705"/>
      <c r="AA745" s="705"/>
      <c r="AB745" s="705"/>
      <c r="AC745" s="705"/>
      <c r="AD745" s="705"/>
      <c r="AE745" s="705"/>
      <c r="AF745" s="45"/>
      <c r="AG745" s="45"/>
      <c r="AH745" s="45"/>
      <c r="AI745" s="45"/>
      <c r="AJ745" s="45"/>
      <c r="AK745" s="45"/>
      <c r="AL745" s="45"/>
      <c r="AM745" s="45"/>
      <c r="AN745" s="45"/>
      <c r="AO745" s="45"/>
      <c r="AP745" s="45"/>
      <c r="AQ745" s="45"/>
      <c r="AR745" s="45"/>
      <c r="AS745" s="45"/>
      <c r="AT745" s="45"/>
    </row>
    <row r="746" spans="1:46" ht="23.25" customHeight="1">
      <c r="A746" s="1993"/>
      <c r="B746" s="1993"/>
      <c r="C746" s="2094"/>
      <c r="D746" s="3322"/>
      <c r="E746" s="3323"/>
      <c r="F746" s="3322"/>
      <c r="G746" s="3323"/>
      <c r="H746" s="2100"/>
      <c r="I746" s="2103"/>
      <c r="J746" s="2049"/>
      <c r="K746" s="3328"/>
      <c r="L746" s="703"/>
      <c r="M746" s="1940"/>
      <c r="N746" s="46"/>
      <c r="P746" s="55"/>
      <c r="W746" s="705"/>
      <c r="X746" s="705"/>
      <c r="Y746" s="705"/>
      <c r="Z746" s="705"/>
      <c r="AA746" s="705"/>
      <c r="AB746" s="705"/>
      <c r="AC746" s="705"/>
      <c r="AD746" s="705"/>
      <c r="AE746" s="70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</row>
    <row r="747" spans="1:46" ht="23.25" customHeight="1">
      <c r="A747" s="1993" t="s">
        <v>2269</v>
      </c>
      <c r="B747" s="1993"/>
      <c r="C747" s="1994"/>
      <c r="D747" s="2088"/>
      <c r="E747" s="2039"/>
      <c r="F747" s="2088"/>
      <c r="G747" s="2039"/>
      <c r="H747" s="2097"/>
      <c r="I747" s="2098"/>
      <c r="J747" s="2089"/>
      <c r="K747" s="2088"/>
      <c r="L747" s="703"/>
      <c r="M747" s="1940"/>
      <c r="O747" s="705"/>
      <c r="P747" s="424"/>
      <c r="Q747" s="705"/>
      <c r="R747" s="705"/>
      <c r="S747" s="705"/>
      <c r="T747" s="705"/>
      <c r="U747" s="705"/>
      <c r="V747" s="705"/>
      <c r="W747" s="705"/>
      <c r="X747" s="705"/>
      <c r="Y747" s="705"/>
      <c r="Z747" s="705"/>
      <c r="AA747" s="705"/>
      <c r="AB747" s="705"/>
      <c r="AC747" s="705"/>
      <c r="AD747" s="705"/>
      <c r="AE747" s="705"/>
      <c r="AF747" s="45"/>
      <c r="AG747" s="45"/>
      <c r="AH747" s="45"/>
      <c r="AI747" s="45"/>
      <c r="AJ747" s="45"/>
      <c r="AK747" s="45"/>
      <c r="AL747" s="45"/>
      <c r="AM747" s="45"/>
      <c r="AN747" s="45"/>
      <c r="AO747" s="45"/>
      <c r="AP747" s="45"/>
      <c r="AQ747" s="45"/>
      <c r="AR747" s="45"/>
      <c r="AS747" s="45"/>
      <c r="AT747" s="45"/>
    </row>
    <row r="748" spans="1:46" ht="23.25" customHeight="1">
      <c r="B748" s="1993" t="s">
        <v>2270</v>
      </c>
      <c r="C748" s="1994"/>
      <c r="D748" s="2088"/>
      <c r="E748" s="2039"/>
      <c r="F748" s="2088"/>
      <c r="G748" s="2039"/>
      <c r="H748" s="2100">
        <f>LOOKUP(S748,X!$EW$6:$HT$6,X!$EW$44:$HT$44)</f>
        <v>5</v>
      </c>
      <c r="I748" s="2103">
        <f>LOOKUP(T748,X!$EW$6:$HT$6,X!$EW$44:$HT$44)</f>
        <v>4.5</v>
      </c>
      <c r="J748" s="2049">
        <f>LOOKUP(U748,X!$EW$6:$HT$6,X!$EW$44:$HT$44)</f>
        <v>5</v>
      </c>
      <c r="K748" s="3328" t="str">
        <f>LOOKUP(V748,X!$EW$6:$HT$6,X!$EW$44:$HT$44)</f>
        <v>ดีเยี่ยม</v>
      </c>
      <c r="L748" s="703"/>
      <c r="M748" s="1940"/>
      <c r="N748" s="1960">
        <v>11</v>
      </c>
      <c r="P748" s="55"/>
      <c r="S748" s="55">
        <f>$N748*100+S$698</f>
        <v>1102</v>
      </c>
      <c r="T748" s="55">
        <f>$N748*100+T$698</f>
        <v>1103</v>
      </c>
      <c r="U748" s="55">
        <f>$N748*100+U$698</f>
        <v>1104</v>
      </c>
      <c r="V748" s="55">
        <f>$N748*100+V$698</f>
        <v>1105</v>
      </c>
      <c r="W748" s="705"/>
      <c r="X748" s="705"/>
      <c r="Y748" s="705"/>
      <c r="Z748" s="705"/>
      <c r="AA748" s="705"/>
      <c r="AB748" s="705"/>
      <c r="AC748" s="705"/>
      <c r="AD748" s="705"/>
      <c r="AE748" s="705"/>
      <c r="AF748" s="45"/>
      <c r="AG748" s="45"/>
      <c r="AH748" s="45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</row>
    <row r="749" spans="1:46" ht="23.25" customHeight="1">
      <c r="A749" s="1993" t="s">
        <v>1626</v>
      </c>
      <c r="B749" s="1993"/>
      <c r="C749" s="1994"/>
      <c r="D749" s="2088"/>
      <c r="E749" s="2039"/>
      <c r="F749" s="2088"/>
      <c r="G749" s="2039"/>
      <c r="H749" s="2097"/>
      <c r="I749" s="2098"/>
      <c r="J749" s="2089"/>
      <c r="K749" s="2088"/>
      <c r="L749" s="703"/>
      <c r="M749" s="1940"/>
      <c r="O749" s="705"/>
      <c r="P749" s="424"/>
      <c r="Q749" s="705"/>
      <c r="R749" s="705"/>
      <c r="S749" s="705"/>
      <c r="T749" s="705"/>
      <c r="U749" s="705"/>
      <c r="V749" s="705"/>
      <c r="W749" s="705"/>
      <c r="X749" s="705"/>
      <c r="Y749" s="705"/>
      <c r="Z749" s="705"/>
      <c r="AA749" s="705"/>
      <c r="AB749" s="705"/>
      <c r="AC749" s="705"/>
      <c r="AD749" s="705"/>
      <c r="AE749" s="705"/>
      <c r="AF749" s="45"/>
      <c r="AG749" s="45"/>
      <c r="AH749" s="45"/>
      <c r="AI749" s="45"/>
      <c r="AJ749" s="45"/>
      <c r="AK749" s="45"/>
      <c r="AL749" s="45"/>
      <c r="AM749" s="45"/>
      <c r="AN749" s="45"/>
      <c r="AO749" s="45"/>
      <c r="AP749" s="45"/>
      <c r="AQ749" s="45"/>
      <c r="AR749" s="45"/>
      <c r="AS749" s="45"/>
      <c r="AT749" s="45"/>
    </row>
    <row r="750" spans="1:46" ht="23.25" customHeight="1">
      <c r="A750" s="1993"/>
      <c r="B750" s="1993" t="s">
        <v>1627</v>
      </c>
      <c r="C750" s="1994"/>
      <c r="D750" s="2088"/>
      <c r="E750" s="2039"/>
      <c r="F750" s="2088"/>
      <c r="G750" s="2039"/>
      <c r="H750" s="2097"/>
      <c r="I750" s="2098"/>
      <c r="J750" s="2089"/>
      <c r="K750" s="2088"/>
      <c r="L750" s="703"/>
      <c r="M750" s="1940"/>
      <c r="O750" s="705"/>
      <c r="P750" s="424"/>
      <c r="Q750" s="705"/>
      <c r="R750" s="705"/>
      <c r="S750" s="705"/>
      <c r="T750" s="705"/>
      <c r="U750" s="705"/>
      <c r="V750" s="705"/>
      <c r="W750" s="705"/>
      <c r="X750" s="705"/>
      <c r="Y750" s="705"/>
      <c r="Z750" s="705"/>
      <c r="AA750" s="705"/>
      <c r="AB750" s="705"/>
      <c r="AC750" s="705"/>
      <c r="AD750" s="705"/>
      <c r="AE750" s="705"/>
      <c r="AF750" s="45"/>
      <c r="AG750" s="45"/>
      <c r="AH750" s="45"/>
      <c r="AI750" s="45"/>
      <c r="AJ750" s="45"/>
      <c r="AK750" s="45"/>
      <c r="AL750" s="45"/>
      <c r="AM750" s="45"/>
      <c r="AN750" s="45"/>
      <c r="AO750" s="45"/>
      <c r="AP750" s="45"/>
      <c r="AQ750" s="45"/>
      <c r="AR750" s="45"/>
      <c r="AS750" s="45"/>
      <c r="AT750" s="45"/>
    </row>
    <row r="751" spans="1:46" ht="23.25" customHeight="1">
      <c r="A751" s="1993"/>
      <c r="B751" s="1993" t="s">
        <v>1628</v>
      </c>
      <c r="C751" s="2090">
        <f>X!EV$17+X!EV$18</f>
        <v>1782</v>
      </c>
      <c r="D751" s="3421">
        <f>LOOKUP(O751,X!$EW$4:$HT$4,X!$EW$17:$HT$17)</f>
        <v>1782</v>
      </c>
      <c r="E751" s="3422"/>
      <c r="F751" s="3421">
        <f>LOOKUP(Q751,X!$EW$4:$HT$4,X!$EW$17:$HT$17)</f>
        <v>100</v>
      </c>
      <c r="G751" s="3422"/>
      <c r="H751" s="2100">
        <f>LOOKUP(S751,X!$EW$4:$HT$4,X!$EW$17:$HT$17)</f>
        <v>2</v>
      </c>
      <c r="I751" s="2103">
        <f>LOOKUP(T751,X!$EW$4:$HT$4,X!$EW$17:$HT$17)</f>
        <v>2</v>
      </c>
      <c r="J751" s="2049">
        <f>LOOKUP(U751,X!$EW$4:$HT$4,X!$EW$17:$HT$17)</f>
        <v>5</v>
      </c>
      <c r="K751" s="3328" t="str">
        <f>LOOKUP(V751,X!$EW$4:$HT$4,X!$EW$17:$HT$17)</f>
        <v>ดีเยี่ยม</v>
      </c>
      <c r="L751" s="703"/>
      <c r="M751" s="1940"/>
      <c r="N751" s="1952">
        <v>1</v>
      </c>
      <c r="O751" s="55">
        <f>$N751*100+O$699</f>
        <v>106</v>
      </c>
      <c r="P751" s="55"/>
      <c r="Q751" s="55">
        <f>$N751*100+Q$699</f>
        <v>107</v>
      </c>
      <c r="S751" s="55">
        <f>$N751*100+S$699</f>
        <v>108</v>
      </c>
      <c r="T751" s="55">
        <f>$N751*100+T$699</f>
        <v>109</v>
      </c>
      <c r="U751" s="55">
        <f>$N751*100+U$699</f>
        <v>110</v>
      </c>
      <c r="V751" s="55">
        <f>$N751*100+V$699</f>
        <v>111</v>
      </c>
      <c r="W751" s="705"/>
      <c r="X751" s="705"/>
      <c r="Y751" s="705"/>
      <c r="Z751" s="705"/>
      <c r="AA751" s="705"/>
      <c r="AB751" s="705"/>
      <c r="AC751" s="705"/>
      <c r="AD751" s="705"/>
      <c r="AE751" s="705"/>
      <c r="AF751" s="45"/>
      <c r="AG751" s="45"/>
      <c r="AH751" s="45"/>
      <c r="AI751" s="45"/>
      <c r="AJ751" s="45"/>
      <c r="AK751" s="45"/>
      <c r="AL751" s="45"/>
      <c r="AM751" s="45"/>
      <c r="AN751" s="45"/>
      <c r="AO751" s="45"/>
      <c r="AP751" s="45"/>
      <c r="AQ751" s="45"/>
      <c r="AR751" s="45"/>
      <c r="AS751" s="45"/>
      <c r="AT751" s="45"/>
    </row>
    <row r="752" spans="1:46" ht="23.25" customHeight="1">
      <c r="A752" s="1993" t="s">
        <v>352</v>
      </c>
      <c r="B752" s="1993"/>
      <c r="C752" s="1994"/>
      <c r="D752" s="2088"/>
      <c r="E752" s="2039"/>
      <c r="F752" s="2088"/>
      <c r="G752" s="2039"/>
      <c r="H752" s="2097"/>
      <c r="I752" s="2098"/>
      <c r="J752" s="2089"/>
      <c r="K752" s="2088"/>
      <c r="L752" s="703"/>
      <c r="M752" s="1940"/>
      <c r="O752" s="705"/>
      <c r="P752" s="424"/>
      <c r="Q752" s="705"/>
      <c r="R752" s="705"/>
      <c r="S752" s="705"/>
      <c r="T752" s="705"/>
      <c r="U752" s="705"/>
      <c r="V752" s="705"/>
      <c r="W752" s="705"/>
      <c r="X752" s="705"/>
      <c r="Y752" s="705"/>
      <c r="Z752" s="705"/>
      <c r="AA752" s="705"/>
      <c r="AB752" s="705"/>
      <c r="AC752" s="705"/>
      <c r="AD752" s="705"/>
      <c r="AE752" s="705"/>
      <c r="AF752" s="45"/>
      <c r="AG752" s="45"/>
      <c r="AH752" s="45"/>
      <c r="AI752" s="45"/>
      <c r="AJ752" s="45"/>
      <c r="AK752" s="45"/>
      <c r="AL752" s="45"/>
      <c r="AM752" s="45"/>
      <c r="AN752" s="45"/>
      <c r="AO752" s="45"/>
      <c r="AP752" s="45"/>
      <c r="AQ752" s="45"/>
      <c r="AR752" s="45"/>
      <c r="AS752" s="45"/>
      <c r="AT752" s="45"/>
    </row>
    <row r="753" spans="1:46" ht="23.25" customHeight="1">
      <c r="A753" s="1993"/>
      <c r="B753" s="1993" t="s">
        <v>116</v>
      </c>
      <c r="C753" s="2090">
        <f>X!EV$17+X!EV$18</f>
        <v>1782</v>
      </c>
      <c r="D753" s="3421">
        <f>LOOKUP(O753,X!$EW$4:$HT$4,X!$EW$17:$HT$17)</f>
        <v>1782</v>
      </c>
      <c r="E753" s="3422"/>
      <c r="F753" s="3421">
        <f>LOOKUP(Q753,X!$EW$4:$HT$4,X!$EW$17:$HT$17)</f>
        <v>100</v>
      </c>
      <c r="G753" s="3422"/>
      <c r="H753" s="2100">
        <f>LOOKUP(S753,X!$EW$4:$HT$4,X!$EW$17:$HT$17)</f>
        <v>0.5</v>
      </c>
      <c r="I753" s="2103">
        <f>LOOKUP(T753,X!$EW$4:$HT$4,X!$EW$17:$HT$17)</f>
        <v>0.5</v>
      </c>
      <c r="J753" s="2049">
        <f>LOOKUP(U753,X!$EW$4:$HT$4,X!$EW$17:$HT$17)</f>
        <v>5</v>
      </c>
      <c r="K753" s="3328" t="str">
        <f>LOOKUP(V753,X!$EW$4:$HT$4,X!$EW$17:$HT$17)</f>
        <v>ดีเยี่ยม</v>
      </c>
      <c r="L753" s="703"/>
      <c r="M753" s="1940"/>
      <c r="N753" s="1952">
        <v>2</v>
      </c>
      <c r="O753" s="55">
        <f>$N753*100+O$699</f>
        <v>206</v>
      </c>
      <c r="P753" s="55"/>
      <c r="Q753" s="55">
        <f>$N753*100+Q$699</f>
        <v>207</v>
      </c>
      <c r="S753" s="55">
        <f>$N753*100+S$699</f>
        <v>208</v>
      </c>
      <c r="T753" s="55">
        <f>$N753*100+T$699</f>
        <v>209</v>
      </c>
      <c r="U753" s="55">
        <f>$N753*100+U$699</f>
        <v>210</v>
      </c>
      <c r="V753" s="55">
        <f>$N753*100+V$699</f>
        <v>211</v>
      </c>
      <c r="W753" s="705"/>
      <c r="X753" s="705"/>
      <c r="Y753" s="705"/>
      <c r="Z753" s="705"/>
      <c r="AA753" s="705"/>
      <c r="AB753" s="705"/>
      <c r="AC753" s="705"/>
      <c r="AD753" s="705"/>
      <c r="AE753" s="705"/>
      <c r="AF753" s="45"/>
      <c r="AG753" s="45"/>
      <c r="AH753" s="45"/>
      <c r="AI753" s="45"/>
      <c r="AJ753" s="45"/>
      <c r="AK753" s="45"/>
      <c r="AL753" s="45"/>
      <c r="AM753" s="45"/>
      <c r="AN753" s="45"/>
      <c r="AO753" s="45"/>
      <c r="AP753" s="45"/>
      <c r="AQ753" s="45"/>
      <c r="AR753" s="45"/>
      <c r="AS753" s="45"/>
      <c r="AT753" s="45"/>
    </row>
    <row r="754" spans="1:46" ht="23.25" customHeight="1">
      <c r="A754" s="1993" t="s">
        <v>353</v>
      </c>
      <c r="B754" s="1993"/>
      <c r="C754" s="1994"/>
      <c r="D754" s="2088"/>
      <c r="E754" s="2039"/>
      <c r="F754" s="2088"/>
      <c r="G754" s="2039"/>
      <c r="H754" s="2097"/>
      <c r="I754" s="2098"/>
      <c r="J754" s="2089"/>
      <c r="K754" s="2088"/>
      <c r="L754" s="703"/>
      <c r="M754" s="1940"/>
      <c r="O754" s="705"/>
      <c r="P754" s="424"/>
      <c r="Q754" s="705"/>
      <c r="R754" s="705"/>
      <c r="S754" s="705"/>
      <c r="T754" s="705"/>
      <c r="U754" s="705"/>
      <c r="V754" s="705"/>
      <c r="W754" s="705"/>
      <c r="X754" s="705"/>
      <c r="Y754" s="705"/>
      <c r="Z754" s="705"/>
      <c r="AA754" s="705"/>
      <c r="AB754" s="705"/>
      <c r="AC754" s="705"/>
      <c r="AD754" s="705"/>
      <c r="AE754" s="705"/>
      <c r="AF754" s="45"/>
      <c r="AG754" s="45"/>
      <c r="AH754" s="45"/>
      <c r="AI754" s="45"/>
      <c r="AJ754" s="45"/>
      <c r="AK754" s="45"/>
      <c r="AL754" s="45"/>
      <c r="AM754" s="45"/>
      <c r="AN754" s="45"/>
      <c r="AO754" s="45"/>
      <c r="AP754" s="45"/>
      <c r="AQ754" s="45"/>
      <c r="AR754" s="45"/>
      <c r="AS754" s="45"/>
      <c r="AT754" s="45"/>
    </row>
    <row r="755" spans="1:46" ht="23.25" customHeight="1">
      <c r="A755" s="1993"/>
      <c r="B755" s="1993" t="s">
        <v>117</v>
      </c>
      <c r="C755" s="2090">
        <f>X!EV$17+X!EV$18</f>
        <v>1782</v>
      </c>
      <c r="D755" s="3421">
        <f>LOOKUP(O755,X!$EW$4:$HT$4,X!$EW$17:$HT$17)</f>
        <v>1782</v>
      </c>
      <c r="E755" s="3422"/>
      <c r="F755" s="3421">
        <f>LOOKUP(Q755,X!$EW$4:$HT$4,X!$EW$17:$HT$17)</f>
        <v>100</v>
      </c>
      <c r="G755" s="3422"/>
      <c r="H755" s="2100">
        <f>LOOKUP(S755,X!$EW$4:$HT$4,X!$EW$17:$HT$17)</f>
        <v>1</v>
      </c>
      <c r="I755" s="2103">
        <f>LOOKUP(T755,X!$EW$4:$HT$4,X!$EW$17:$HT$17)</f>
        <v>1</v>
      </c>
      <c r="J755" s="2049">
        <f>LOOKUP(U755,X!$EW$4:$HT$4,X!$EW$17:$HT$17)</f>
        <v>5</v>
      </c>
      <c r="K755" s="3328" t="str">
        <f>LOOKUP(V755,X!$EW$4:$HT$4,X!$EW$17:$HT$17)</f>
        <v>ดีเยี่ยม</v>
      </c>
      <c r="L755" s="703"/>
      <c r="M755" s="1940"/>
      <c r="N755" s="1952">
        <v>3</v>
      </c>
      <c r="O755" s="55">
        <f>$N755*100+O$699</f>
        <v>306</v>
      </c>
      <c r="P755" s="55"/>
      <c r="Q755" s="55">
        <f>$N755*100+Q$699</f>
        <v>307</v>
      </c>
      <c r="S755" s="55">
        <f>$N755*100+S$699</f>
        <v>308</v>
      </c>
      <c r="T755" s="55">
        <f>$N755*100+T$699</f>
        <v>309</v>
      </c>
      <c r="U755" s="55">
        <f>$N755*100+U$699</f>
        <v>310</v>
      </c>
      <c r="V755" s="55">
        <f>$N755*100+V$699</f>
        <v>311</v>
      </c>
      <c r="W755" s="705"/>
      <c r="X755" s="705"/>
      <c r="Y755" s="705"/>
      <c r="Z755" s="705"/>
      <c r="AA755" s="705"/>
      <c r="AB755" s="705"/>
      <c r="AC755" s="705"/>
      <c r="AD755" s="705"/>
      <c r="AE755" s="705"/>
      <c r="AF755" s="45"/>
      <c r="AG755" s="45"/>
      <c r="AH755" s="45"/>
      <c r="AI755" s="45"/>
      <c r="AJ755" s="45"/>
      <c r="AK755" s="45"/>
      <c r="AL755" s="45"/>
      <c r="AM755" s="45"/>
      <c r="AN755" s="45"/>
      <c r="AO755" s="45"/>
      <c r="AP755" s="45"/>
      <c r="AQ755" s="45"/>
      <c r="AR755" s="45"/>
      <c r="AS755" s="45"/>
      <c r="AT755" s="45"/>
    </row>
    <row r="756" spans="1:46" ht="23.25" customHeight="1">
      <c r="A756" s="1986" t="str">
        <f>"- "&amp;M756&amp;" -"</f>
        <v>- 62 -</v>
      </c>
      <c r="B756" s="1979"/>
      <c r="C756" s="1979"/>
      <c r="D756" s="1979"/>
      <c r="E756" s="1979"/>
      <c r="F756" s="1979"/>
      <c r="G756" s="1979"/>
      <c r="H756" s="1979"/>
      <c r="I756" s="1979"/>
      <c r="J756" s="1979"/>
      <c r="K756" s="1986"/>
      <c r="L756" s="703">
        <v>1</v>
      </c>
      <c r="M756" s="1939">
        <f>IF(L756&gt;0,SUM(L$234:L756),0)</f>
        <v>62</v>
      </c>
      <c r="N756" s="46"/>
      <c r="O756" s="56"/>
      <c r="P756" s="56"/>
      <c r="Q756" s="56"/>
      <c r="R756" s="56"/>
      <c r="S756" s="56"/>
      <c r="W756" s="705"/>
      <c r="X756" s="705"/>
      <c r="Y756" s="705"/>
      <c r="Z756" s="705"/>
      <c r="AA756" s="705"/>
      <c r="AB756" s="705"/>
      <c r="AC756" s="705"/>
      <c r="AD756" s="705"/>
      <c r="AE756" s="705"/>
      <c r="AF756" s="45"/>
      <c r="AG756" s="45"/>
      <c r="AH756" s="45"/>
      <c r="AI756" s="45"/>
      <c r="AJ756" s="45"/>
      <c r="AK756" s="45"/>
      <c r="AL756" s="45"/>
      <c r="AM756" s="45"/>
      <c r="AN756" s="45"/>
      <c r="AO756" s="45"/>
      <c r="AP756" s="45"/>
      <c r="AQ756" s="45"/>
      <c r="AR756" s="45"/>
      <c r="AS756" s="45"/>
      <c r="AT756" s="45"/>
    </row>
    <row r="757" spans="1:46" ht="23.25" customHeight="1">
      <c r="A757" s="1993"/>
      <c r="B757" s="1993"/>
      <c r="C757" s="1993"/>
      <c r="D757" s="1993"/>
      <c r="E757" s="1993"/>
      <c r="F757" s="1993"/>
      <c r="G757" s="1993"/>
      <c r="H757" s="1993"/>
      <c r="I757" s="1993"/>
      <c r="J757" s="2047"/>
      <c r="K757" s="2047"/>
      <c r="L757" s="703"/>
      <c r="M757" s="1940"/>
      <c r="N757" s="46"/>
      <c r="O757" s="56"/>
      <c r="P757" s="56"/>
      <c r="Q757" s="56"/>
      <c r="R757" s="56"/>
      <c r="S757" s="56"/>
      <c r="W757" s="705"/>
      <c r="X757" s="705"/>
      <c r="Y757" s="705"/>
      <c r="Z757" s="705"/>
      <c r="AA757" s="705"/>
      <c r="AB757" s="705"/>
      <c r="AC757" s="705"/>
      <c r="AD757" s="705"/>
      <c r="AE757" s="705"/>
      <c r="AF757" s="45"/>
      <c r="AG757" s="45"/>
      <c r="AH757" s="45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</row>
    <row r="758" spans="1:46" ht="23.25" customHeight="1">
      <c r="A758" s="1993"/>
      <c r="B758" s="1993"/>
      <c r="C758" s="1993"/>
      <c r="D758" s="1993"/>
      <c r="E758" s="1993"/>
      <c r="F758" s="1993"/>
      <c r="G758" s="1993"/>
      <c r="H758" s="1993"/>
      <c r="I758" s="1993"/>
      <c r="J758" s="2047"/>
      <c r="K758" s="2047"/>
      <c r="L758" s="703"/>
      <c r="M758" s="1940"/>
      <c r="N758" s="46"/>
      <c r="O758" s="56"/>
      <c r="P758" s="56"/>
      <c r="Q758" s="56"/>
      <c r="R758" s="56"/>
      <c r="S758" s="56"/>
      <c r="W758" s="705"/>
      <c r="X758" s="705"/>
      <c r="Y758" s="705"/>
      <c r="Z758" s="705"/>
      <c r="AA758" s="705"/>
      <c r="AB758" s="705"/>
      <c r="AC758" s="705"/>
      <c r="AD758" s="705"/>
      <c r="AE758" s="705"/>
      <c r="AF758" s="45"/>
      <c r="AG758" s="45"/>
      <c r="AH758" s="45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</row>
    <row r="759" spans="1:46" ht="23.25" customHeight="1">
      <c r="A759" s="1993"/>
      <c r="B759" s="1977" t="s">
        <v>2369</v>
      </c>
      <c r="K759" s="1993"/>
      <c r="L759" s="703"/>
      <c r="M759" s="1940"/>
      <c r="N759" s="46"/>
      <c r="P759" s="55"/>
      <c r="W759" s="705"/>
      <c r="X759" s="705"/>
      <c r="Y759" s="705"/>
      <c r="Z759" s="705"/>
      <c r="AA759" s="705"/>
      <c r="AB759" s="705"/>
      <c r="AC759" s="705"/>
      <c r="AD759" s="705"/>
      <c r="AE759" s="705"/>
      <c r="AF759" s="45"/>
      <c r="AG759" s="45"/>
      <c r="AH759" s="45"/>
      <c r="AI759" s="45"/>
      <c r="AJ759" s="45"/>
      <c r="AK759" s="45"/>
      <c r="AL759" s="45"/>
      <c r="AM759" s="45"/>
      <c r="AN759" s="45"/>
      <c r="AO759" s="45"/>
      <c r="AP759" s="45"/>
      <c r="AQ759" s="45"/>
      <c r="AR759" s="45"/>
      <c r="AS759" s="45"/>
      <c r="AT759" s="45"/>
    </row>
    <row r="760" spans="1:46" ht="23.25" customHeight="1">
      <c r="A760" s="1220"/>
      <c r="B760" s="1220"/>
      <c r="C760" s="2073" t="s">
        <v>1546</v>
      </c>
      <c r="D760" s="2074" t="s">
        <v>307</v>
      </c>
      <c r="E760" s="2075"/>
      <c r="F760" s="2074" t="s">
        <v>674</v>
      </c>
      <c r="G760" s="2075"/>
      <c r="H760" s="2028"/>
      <c r="I760" s="2028"/>
      <c r="J760" s="2028"/>
      <c r="K760" s="2076"/>
      <c r="L760" s="703"/>
      <c r="M760" s="1940"/>
      <c r="N760" s="46"/>
      <c r="P760" s="55"/>
      <c r="W760" s="705"/>
      <c r="X760" s="705"/>
      <c r="Y760" s="705"/>
      <c r="Z760" s="705"/>
      <c r="AA760" s="705"/>
      <c r="AB760" s="705"/>
      <c r="AC760" s="705"/>
      <c r="AD760" s="705"/>
      <c r="AE760" s="705"/>
      <c r="AF760" s="45"/>
      <c r="AG760" s="45"/>
      <c r="AH760" s="45"/>
      <c r="AI760" s="45"/>
      <c r="AJ760" s="45"/>
      <c r="AK760" s="45"/>
      <c r="AL760" s="45"/>
      <c r="AM760" s="45"/>
      <c r="AN760" s="45"/>
      <c r="AO760" s="45"/>
      <c r="AP760" s="45"/>
      <c r="AQ760" s="45"/>
      <c r="AR760" s="45"/>
      <c r="AS760" s="45"/>
      <c r="AT760" s="45"/>
    </row>
    <row r="761" spans="1:46" ht="23.25" customHeight="1">
      <c r="A761" s="1986" t="s">
        <v>898</v>
      </c>
      <c r="B761" s="1986"/>
      <c r="C761" s="2077" t="s">
        <v>1154</v>
      </c>
      <c r="D761" s="2078" t="s">
        <v>891</v>
      </c>
      <c r="E761" s="2079"/>
      <c r="F761" s="2078" t="s">
        <v>1120</v>
      </c>
      <c r="G761" s="2079"/>
      <c r="H761" s="2049" t="s">
        <v>631</v>
      </c>
      <c r="I761" s="2049" t="s">
        <v>1891</v>
      </c>
      <c r="J761" s="2049" t="s">
        <v>2344</v>
      </c>
      <c r="K761" s="3328" t="s">
        <v>2345</v>
      </c>
      <c r="L761" s="703"/>
      <c r="M761" s="1940"/>
      <c r="N761" s="46"/>
      <c r="P761" s="55"/>
      <c r="W761" s="705"/>
      <c r="X761" s="705"/>
      <c r="Y761" s="705"/>
      <c r="Z761" s="705"/>
      <c r="AA761" s="705"/>
      <c r="AB761" s="705"/>
      <c r="AC761" s="705"/>
      <c r="AD761" s="705"/>
      <c r="AE761" s="705"/>
      <c r="AF761" s="45"/>
      <c r="AG761" s="45"/>
      <c r="AH761" s="45"/>
      <c r="AI761" s="45"/>
      <c r="AJ761" s="45"/>
      <c r="AK761" s="45"/>
      <c r="AL761" s="45"/>
      <c r="AM761" s="45"/>
      <c r="AN761" s="45"/>
      <c r="AO761" s="45"/>
      <c r="AP761" s="45"/>
      <c r="AQ761" s="45"/>
      <c r="AR761" s="45"/>
      <c r="AS761" s="45"/>
      <c r="AT761" s="45"/>
    </row>
    <row r="762" spans="1:46" ht="23.25" customHeight="1">
      <c r="A762" s="1986" t="s">
        <v>2121</v>
      </c>
      <c r="B762" s="1986"/>
      <c r="C762" s="2077" t="s">
        <v>2346</v>
      </c>
      <c r="D762" s="2078" t="s">
        <v>1549</v>
      </c>
      <c r="E762" s="2079"/>
      <c r="F762" s="2078" t="s">
        <v>897</v>
      </c>
      <c r="G762" s="2079"/>
      <c r="H762" s="2049" t="s">
        <v>630</v>
      </c>
      <c r="I762" s="2049" t="s">
        <v>902</v>
      </c>
      <c r="J762" s="2049" t="s">
        <v>897</v>
      </c>
      <c r="K762" s="3328" t="s">
        <v>891</v>
      </c>
      <c r="L762" s="703"/>
      <c r="M762" s="1940"/>
      <c r="N762" s="46"/>
      <c r="P762" s="55"/>
      <c r="W762" s="705"/>
      <c r="X762" s="705"/>
      <c r="Y762" s="705"/>
      <c r="Z762" s="705"/>
      <c r="AA762" s="705"/>
      <c r="AB762" s="705"/>
      <c r="AC762" s="705"/>
      <c r="AD762" s="705"/>
      <c r="AE762" s="705"/>
      <c r="AF762" s="45"/>
      <c r="AG762" s="45"/>
      <c r="AH762" s="45"/>
      <c r="AI762" s="45"/>
      <c r="AJ762" s="45"/>
      <c r="AK762" s="45"/>
      <c r="AL762" s="45"/>
      <c r="AM762" s="45"/>
      <c r="AN762" s="45"/>
      <c r="AO762" s="45"/>
      <c r="AP762" s="45"/>
      <c r="AQ762" s="45"/>
      <c r="AR762" s="45"/>
      <c r="AS762" s="45"/>
      <c r="AT762" s="45"/>
    </row>
    <row r="763" spans="1:46" ht="23.25" customHeight="1">
      <c r="A763" s="1370"/>
      <c r="B763" s="1370"/>
      <c r="C763" s="2081" t="s">
        <v>2347</v>
      </c>
      <c r="D763" s="2082" t="s">
        <v>1550</v>
      </c>
      <c r="E763" s="2083"/>
      <c r="F763" s="2082" t="s">
        <v>902</v>
      </c>
      <c r="G763" s="2083"/>
      <c r="H763" s="2084"/>
      <c r="I763" s="2084" t="s">
        <v>2123</v>
      </c>
      <c r="J763" s="2084" t="s">
        <v>891</v>
      </c>
      <c r="K763" s="2085"/>
      <c r="L763" s="703"/>
      <c r="M763" s="1940"/>
      <c r="N763" s="46"/>
      <c r="P763" s="55"/>
      <c r="W763" s="705"/>
      <c r="X763" s="705"/>
      <c r="Y763" s="705"/>
      <c r="Z763" s="705"/>
      <c r="AA763" s="705"/>
      <c r="AB763" s="705"/>
      <c r="AC763" s="705"/>
      <c r="AD763" s="705"/>
      <c r="AE763" s="705"/>
      <c r="AF763" s="45"/>
      <c r="AG763" s="45"/>
      <c r="AH763" s="45"/>
      <c r="AI763" s="45"/>
      <c r="AJ763" s="45"/>
      <c r="AK763" s="45"/>
      <c r="AL763" s="45"/>
      <c r="AM763" s="45"/>
      <c r="AN763" s="45"/>
      <c r="AO763" s="45"/>
      <c r="AP763" s="45"/>
      <c r="AQ763" s="45"/>
      <c r="AR763" s="45"/>
      <c r="AS763" s="45"/>
      <c r="AT763" s="45"/>
    </row>
    <row r="764" spans="1:46" ht="23.25" customHeight="1">
      <c r="A764" s="1993" t="s">
        <v>2298</v>
      </c>
      <c r="B764" s="1993"/>
      <c r="C764" s="1994"/>
      <c r="D764" s="2088"/>
      <c r="E764" s="2039"/>
      <c r="F764" s="2088"/>
      <c r="G764" s="2039"/>
      <c r="H764" s="2097"/>
      <c r="I764" s="2098"/>
      <c r="J764" s="2089"/>
      <c r="K764" s="2088"/>
      <c r="L764" s="703"/>
      <c r="M764" s="1940"/>
      <c r="O764" s="705"/>
      <c r="P764" s="424"/>
      <c r="Q764" s="705"/>
      <c r="R764" s="705"/>
      <c r="S764" s="705"/>
      <c r="T764" s="705"/>
      <c r="U764" s="705"/>
      <c r="V764" s="705"/>
      <c r="W764" s="705"/>
      <c r="X764" s="705"/>
      <c r="Y764" s="705"/>
      <c r="Z764" s="705"/>
      <c r="AA764" s="705"/>
      <c r="AB764" s="705"/>
      <c r="AC764" s="705"/>
      <c r="AD764" s="705"/>
      <c r="AE764" s="705"/>
      <c r="AF764" s="45"/>
      <c r="AG764" s="45"/>
      <c r="AH764" s="45"/>
      <c r="AI764" s="45"/>
      <c r="AJ764" s="45"/>
      <c r="AK764" s="45"/>
      <c r="AL764" s="45"/>
      <c r="AM764" s="45"/>
      <c r="AN764" s="45"/>
      <c r="AO764" s="45"/>
      <c r="AP764" s="45"/>
      <c r="AQ764" s="45"/>
      <c r="AR764" s="45"/>
      <c r="AS764" s="45"/>
      <c r="AT764" s="45"/>
    </row>
    <row r="765" spans="1:46" ht="23.25" customHeight="1">
      <c r="A765" s="1993"/>
      <c r="B765" s="1993" t="s">
        <v>2299</v>
      </c>
      <c r="C765" s="2090">
        <f>X!EV$17+X!EV$18</f>
        <v>1782</v>
      </c>
      <c r="D765" s="3421">
        <f>LOOKUP(O765,X!$EW$4:$HT$4,X!$EW$17:$HT$17)</f>
        <v>1782</v>
      </c>
      <c r="E765" s="3422"/>
      <c r="F765" s="3421">
        <f>LOOKUP(Q765,X!$EW$4:$HT$4,X!$EW$17:$HT$17)</f>
        <v>100</v>
      </c>
      <c r="G765" s="3422"/>
      <c r="H765" s="2100">
        <f>LOOKUP(S765,X!$EW$4:$HT$4,X!$EW$17:$HT$17)</f>
        <v>1</v>
      </c>
      <c r="I765" s="2103">
        <f>LOOKUP(T765,X!$EW$4:$HT$4,X!$EW$17:$HT$17)</f>
        <v>1</v>
      </c>
      <c r="J765" s="2049">
        <f>LOOKUP(U765,X!$EW$4:$HT$4,X!$EW$17:$HT$17)</f>
        <v>5</v>
      </c>
      <c r="K765" s="3328" t="str">
        <f>LOOKUP(V765,X!$EW$4:$HT$4,X!$EW$17:$HT$17)</f>
        <v>ดีเยี่ยม</v>
      </c>
      <c r="L765" s="703"/>
      <c r="M765" s="1940"/>
      <c r="N765" s="1952">
        <v>4</v>
      </c>
      <c r="O765" s="55">
        <f>$N765*100+O$699</f>
        <v>406</v>
      </c>
      <c r="P765" s="55"/>
      <c r="Q765" s="55">
        <f>$N765*100+Q$699</f>
        <v>407</v>
      </c>
      <c r="S765" s="55">
        <f>$N765*100+S$699</f>
        <v>408</v>
      </c>
      <c r="T765" s="55">
        <f>$N765*100+T$699</f>
        <v>409</v>
      </c>
      <c r="U765" s="55">
        <f>$N765*100+U$699</f>
        <v>410</v>
      </c>
      <c r="V765" s="55">
        <f>$N765*100+V$699</f>
        <v>411</v>
      </c>
      <c r="W765" s="705"/>
      <c r="X765" s="705"/>
      <c r="Y765" s="705"/>
      <c r="Z765" s="705"/>
      <c r="AA765" s="705"/>
      <c r="AB765" s="705"/>
      <c r="AC765" s="705"/>
      <c r="AD765" s="705"/>
      <c r="AE765" s="705"/>
      <c r="AF765" s="45"/>
      <c r="AG765" s="45"/>
      <c r="AH765" s="45"/>
      <c r="AI765" s="45"/>
      <c r="AJ765" s="45"/>
      <c r="AK765" s="45"/>
      <c r="AL765" s="45"/>
      <c r="AM765" s="45"/>
      <c r="AN765" s="45"/>
      <c r="AO765" s="45"/>
      <c r="AP765" s="45"/>
      <c r="AQ765" s="45"/>
      <c r="AR765" s="45"/>
      <c r="AS765" s="45"/>
      <c r="AT765" s="45"/>
    </row>
    <row r="766" spans="1:46" ht="23.25" customHeight="1">
      <c r="A766" s="1993"/>
      <c r="B766" s="1993"/>
      <c r="C766" s="1994"/>
      <c r="D766" s="2088"/>
      <c r="E766" s="2039"/>
      <c r="F766" s="2088"/>
      <c r="G766" s="2039"/>
      <c r="H766" s="2097"/>
      <c r="I766" s="2098"/>
      <c r="J766" s="2089"/>
      <c r="K766" s="2088"/>
      <c r="L766" s="703"/>
      <c r="M766" s="1940"/>
      <c r="O766" s="705"/>
      <c r="P766" s="424"/>
      <c r="Q766" s="705"/>
      <c r="R766" s="705"/>
      <c r="S766" s="705"/>
      <c r="T766" s="705"/>
      <c r="U766" s="705"/>
      <c r="V766" s="705"/>
      <c r="W766" s="705"/>
      <c r="X766" s="705"/>
      <c r="Y766" s="705"/>
      <c r="Z766" s="705"/>
      <c r="AA766" s="705"/>
      <c r="AB766" s="705"/>
      <c r="AC766" s="705"/>
      <c r="AD766" s="705"/>
      <c r="AE766" s="705"/>
      <c r="AF766" s="45"/>
      <c r="AG766" s="45"/>
      <c r="AH766" s="45"/>
      <c r="AI766" s="45"/>
      <c r="AJ766" s="45"/>
      <c r="AK766" s="45"/>
      <c r="AL766" s="45"/>
      <c r="AM766" s="45"/>
      <c r="AN766" s="45"/>
      <c r="AO766" s="45"/>
      <c r="AP766" s="45"/>
      <c r="AQ766" s="45"/>
      <c r="AR766" s="45"/>
      <c r="AS766" s="45"/>
      <c r="AT766" s="45"/>
    </row>
    <row r="767" spans="1:46" ht="23.25" customHeight="1">
      <c r="A767" s="1993" t="s">
        <v>2108</v>
      </c>
      <c r="B767" s="1993"/>
      <c r="C767" s="1994"/>
      <c r="D767" s="2088"/>
      <c r="E767" s="2039"/>
      <c r="F767" s="2088"/>
      <c r="G767" s="2039"/>
      <c r="H767" s="2100">
        <f>LOOKUP(S767,X!$EW$6:$HT$6,X!$EW$46:$HT$46)</f>
        <v>5</v>
      </c>
      <c r="I767" s="2103">
        <f>LOOKUP(T767,X!$EW$6:$HT$6,X!$EW$46:$HT$46)</f>
        <v>5</v>
      </c>
      <c r="J767" s="2049">
        <f>LOOKUP(U767,X!$EW$6:$HT$6,X!$EW$46:$HT$46)</f>
        <v>5</v>
      </c>
      <c r="K767" s="3328" t="str">
        <f>LOOKUP(V767,X!$EW$6:$HT$6,X!$EW$46:$HT$46)</f>
        <v>ดีเยี่ยม</v>
      </c>
      <c r="L767" s="703"/>
      <c r="M767" s="1940"/>
      <c r="N767" s="1960">
        <v>11</v>
      </c>
      <c r="P767" s="55"/>
      <c r="S767" s="55">
        <f>$N767*100+S$698</f>
        <v>1102</v>
      </c>
      <c r="T767" s="55">
        <f>$N767*100+T$698</f>
        <v>1103</v>
      </c>
      <c r="U767" s="55">
        <f>$N767*100+U$698</f>
        <v>1104</v>
      </c>
      <c r="V767" s="55">
        <f>$N767*100+V$698</f>
        <v>1105</v>
      </c>
      <c r="W767" s="705"/>
      <c r="X767" s="705"/>
      <c r="Y767" s="705"/>
      <c r="Z767" s="705"/>
      <c r="AA767" s="705"/>
      <c r="AB767" s="705"/>
      <c r="AC767" s="705"/>
      <c r="AD767" s="705"/>
      <c r="AE767" s="705"/>
      <c r="AF767" s="45"/>
      <c r="AG767" s="45"/>
      <c r="AH767" s="45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</row>
    <row r="768" spans="1:46" ht="23.25" customHeight="1">
      <c r="A768" s="1993" t="s">
        <v>2271</v>
      </c>
      <c r="B768" s="1993"/>
      <c r="C768" s="1994"/>
      <c r="D768" s="2088"/>
      <c r="E768" s="2039"/>
      <c r="F768" s="2088"/>
      <c r="G768" s="2039"/>
      <c r="H768" s="2097"/>
      <c r="I768" s="2098"/>
      <c r="J768" s="2089"/>
      <c r="K768" s="2099"/>
      <c r="L768" s="703"/>
      <c r="M768" s="1940"/>
      <c r="O768" s="705"/>
      <c r="P768" s="424"/>
      <c r="Q768" s="705"/>
      <c r="R768" s="705"/>
      <c r="S768" s="705"/>
      <c r="T768" s="705"/>
      <c r="U768" s="705"/>
      <c r="V768" s="705"/>
      <c r="W768" s="705"/>
      <c r="X768" s="705"/>
      <c r="Y768" s="705"/>
      <c r="Z768" s="705"/>
      <c r="AA768" s="705"/>
      <c r="AB768" s="705"/>
      <c r="AC768" s="705"/>
      <c r="AD768" s="705"/>
      <c r="AE768" s="705"/>
      <c r="AF768" s="45"/>
      <c r="AG768" s="45"/>
      <c r="AH768" s="45"/>
      <c r="AI768" s="45"/>
      <c r="AJ768" s="45"/>
      <c r="AK768" s="45"/>
      <c r="AL768" s="45"/>
      <c r="AM768" s="45"/>
      <c r="AN768" s="45"/>
      <c r="AO768" s="45"/>
      <c r="AP768" s="45"/>
      <c r="AQ768" s="45"/>
      <c r="AR768" s="45"/>
      <c r="AS768" s="45"/>
      <c r="AT768" s="45"/>
    </row>
    <row r="769" spans="1:46" ht="23.25" customHeight="1">
      <c r="A769" s="1993"/>
      <c r="B769" s="1993" t="s">
        <v>2272</v>
      </c>
      <c r="C769" s="2090"/>
      <c r="D769" s="3421"/>
      <c r="E769" s="3422"/>
      <c r="F769" s="3419"/>
      <c r="G769" s="3420"/>
      <c r="H769" s="2100">
        <f>LOOKUP(S769,X!$EW$4:$HT$4,X!$EW$19:$HT$19)</f>
        <v>1</v>
      </c>
      <c r="I769" s="2103">
        <f>LOOKUP(T769,X!$EW$4:$HT$4,X!$EW$19:$HT$19)</f>
        <v>1</v>
      </c>
      <c r="J769" s="2049">
        <f>LOOKUP(U769,X!$EW$4:$HT$4,X!$EW$19:$HT$19)</f>
        <v>5</v>
      </c>
      <c r="K769" s="3328" t="str">
        <f>LOOKUP(V769,X!$EW$4:$HT$4,X!$EW$19:$HT$19)</f>
        <v>ดีเยี่ยม</v>
      </c>
      <c r="L769" s="703"/>
      <c r="M769" s="1940"/>
      <c r="N769" s="1952">
        <v>1</v>
      </c>
      <c r="O769" s="55">
        <f>$N769*100+O$699</f>
        <v>106</v>
      </c>
      <c r="P769" s="55"/>
      <c r="Q769" s="55">
        <f>$N769*100+Q$699</f>
        <v>107</v>
      </c>
      <c r="S769" s="55">
        <f>$N769*100+S$699</f>
        <v>108</v>
      </c>
      <c r="T769" s="55">
        <f>$N769*100+T$699</f>
        <v>109</v>
      </c>
      <c r="U769" s="55">
        <f>$N769*100+U$699</f>
        <v>110</v>
      </c>
      <c r="V769" s="55">
        <f>$N769*100+V$699</f>
        <v>111</v>
      </c>
      <c r="W769" s="705"/>
      <c r="X769" s="705"/>
      <c r="Y769" s="705"/>
      <c r="Z769" s="705"/>
      <c r="AA769" s="705"/>
      <c r="AB769" s="705"/>
      <c r="AC769" s="705"/>
      <c r="AD769" s="705"/>
      <c r="AE769" s="705"/>
      <c r="AF769" s="45"/>
      <c r="AG769" s="45"/>
      <c r="AH769" s="45"/>
      <c r="AI769" s="45"/>
      <c r="AJ769" s="45"/>
      <c r="AK769" s="45"/>
      <c r="AL769" s="45"/>
      <c r="AM769" s="45"/>
      <c r="AN769" s="45"/>
      <c r="AO769" s="45"/>
      <c r="AP769" s="45"/>
      <c r="AQ769" s="45"/>
      <c r="AR769" s="45"/>
      <c r="AS769" s="45"/>
      <c r="AT769" s="45"/>
    </row>
    <row r="770" spans="1:46" ht="23.25" customHeight="1">
      <c r="A770" s="1993" t="s">
        <v>118</v>
      </c>
      <c r="B770" s="1993"/>
      <c r="C770" s="1994"/>
      <c r="D770" s="2088"/>
      <c r="E770" s="2039"/>
      <c r="F770" s="2088"/>
      <c r="G770" s="2039"/>
      <c r="H770" s="2097"/>
      <c r="I770" s="2098"/>
      <c r="J770" s="2089"/>
      <c r="K770" s="2099"/>
      <c r="L770" s="703"/>
      <c r="M770" s="1940"/>
      <c r="O770" s="705"/>
      <c r="P770" s="424"/>
      <c r="Q770" s="705"/>
      <c r="R770" s="705"/>
      <c r="S770" s="705"/>
      <c r="T770" s="705"/>
      <c r="U770" s="705"/>
      <c r="V770" s="705"/>
      <c r="W770" s="705"/>
      <c r="X770" s="705"/>
      <c r="Y770" s="705"/>
      <c r="Z770" s="705"/>
      <c r="AA770" s="705"/>
      <c r="AB770" s="705"/>
      <c r="AC770" s="705"/>
      <c r="AD770" s="705"/>
      <c r="AE770" s="705"/>
      <c r="AF770" s="45"/>
      <c r="AG770" s="45"/>
      <c r="AH770" s="45"/>
      <c r="AI770" s="45"/>
      <c r="AJ770" s="45"/>
      <c r="AK770" s="45"/>
      <c r="AL770" s="45"/>
      <c r="AM770" s="45"/>
      <c r="AN770" s="45"/>
      <c r="AO770" s="45"/>
      <c r="AP770" s="45"/>
      <c r="AQ770" s="45"/>
      <c r="AR770" s="45"/>
      <c r="AS770" s="45"/>
      <c r="AT770" s="45"/>
    </row>
    <row r="771" spans="1:46" ht="23.25" customHeight="1">
      <c r="A771" s="1993"/>
      <c r="B771" s="1993" t="s">
        <v>119</v>
      </c>
      <c r="C771" s="2090">
        <f>X!EV$19+X!EV$20</f>
        <v>1782</v>
      </c>
      <c r="D771" s="3421">
        <f>LOOKUP(O771,X!$EW$4:$HT$4,X!$EW$19:$HT$19)</f>
        <v>1782</v>
      </c>
      <c r="E771" s="3422"/>
      <c r="F771" s="3421">
        <f>LOOKUP(Q771,X!$EW$4:$HT$4,X!$EW$19:$HT$19)</f>
        <v>100</v>
      </c>
      <c r="G771" s="3422"/>
      <c r="H771" s="2100">
        <f>LOOKUP(S771,X!$EW$4:$HT$4,X!$EW$19:$HT$19)</f>
        <v>1</v>
      </c>
      <c r="I771" s="2103">
        <f>LOOKUP(T771,X!$EW$4:$HT$4,X!$EW$19:$HT$19)</f>
        <v>1</v>
      </c>
      <c r="J771" s="2049">
        <f>LOOKUP(U771,X!$EW$4:$HT$4,X!$EW$19:$HT$19)</f>
        <v>5</v>
      </c>
      <c r="K771" s="3328" t="str">
        <f>LOOKUP(V771,X!$EW$4:$HT$4,X!$EW$19:$HT$19)</f>
        <v>ดีเยี่ยม</v>
      </c>
      <c r="L771" s="703"/>
      <c r="M771" s="1940"/>
      <c r="N771" s="1952">
        <v>2</v>
      </c>
      <c r="O771" s="55">
        <f>$N771*100+O$699</f>
        <v>206</v>
      </c>
      <c r="P771" s="55"/>
      <c r="Q771" s="55">
        <f>$N771*100+Q$699</f>
        <v>207</v>
      </c>
      <c r="S771" s="55">
        <f>$N771*100+S$699</f>
        <v>208</v>
      </c>
      <c r="T771" s="55">
        <f>$N771*100+T$699</f>
        <v>209</v>
      </c>
      <c r="U771" s="55">
        <f>$N771*100+U$699</f>
        <v>210</v>
      </c>
      <c r="V771" s="55">
        <f>$N771*100+V$699</f>
        <v>211</v>
      </c>
      <c r="W771" s="705"/>
      <c r="X771" s="705"/>
      <c r="Y771" s="705"/>
      <c r="Z771" s="705"/>
      <c r="AA771" s="705"/>
      <c r="AB771" s="705"/>
      <c r="AC771" s="705"/>
      <c r="AD771" s="705"/>
      <c r="AE771" s="705"/>
      <c r="AF771" s="45"/>
      <c r="AG771" s="45"/>
      <c r="AH771" s="45"/>
      <c r="AI771" s="45"/>
      <c r="AJ771" s="45"/>
      <c r="AK771" s="45"/>
      <c r="AL771" s="45"/>
      <c r="AM771" s="45"/>
      <c r="AN771" s="45"/>
      <c r="AO771" s="45"/>
      <c r="AP771" s="45"/>
      <c r="AQ771" s="45"/>
      <c r="AR771" s="45"/>
      <c r="AS771" s="45"/>
      <c r="AT771" s="45"/>
    </row>
    <row r="772" spans="1:46" ht="23.25" customHeight="1">
      <c r="A772" s="1993" t="s">
        <v>120</v>
      </c>
      <c r="B772" s="1993"/>
      <c r="C772" s="1994"/>
      <c r="D772" s="2088"/>
      <c r="E772" s="2039"/>
      <c r="F772" s="2088"/>
      <c r="G772" s="2039"/>
      <c r="H772" s="2035"/>
      <c r="I772" s="2098"/>
      <c r="J772" s="2089"/>
      <c r="K772" s="2088"/>
      <c r="L772" s="703"/>
      <c r="M772" s="1940"/>
      <c r="O772" s="705"/>
      <c r="P772" s="424"/>
      <c r="Q772" s="705"/>
      <c r="R772" s="705"/>
      <c r="S772" s="705"/>
      <c r="T772" s="705"/>
      <c r="U772" s="705"/>
      <c r="V772" s="705"/>
      <c r="W772" s="705"/>
      <c r="X772" s="705"/>
      <c r="Y772" s="705"/>
      <c r="Z772" s="705"/>
      <c r="AA772" s="705"/>
      <c r="AB772" s="705"/>
      <c r="AC772" s="705"/>
      <c r="AD772" s="705"/>
      <c r="AE772" s="705"/>
      <c r="AF772" s="45"/>
      <c r="AG772" s="45"/>
      <c r="AH772" s="45"/>
      <c r="AI772" s="45"/>
      <c r="AJ772" s="45"/>
      <c r="AK772" s="45"/>
      <c r="AL772" s="45"/>
      <c r="AM772" s="45"/>
      <c r="AN772" s="45"/>
      <c r="AO772" s="45"/>
      <c r="AP772" s="45"/>
      <c r="AQ772" s="45"/>
      <c r="AR772" s="45"/>
      <c r="AS772" s="45"/>
      <c r="AT772" s="45"/>
    </row>
    <row r="773" spans="1:46" ht="23.25" customHeight="1">
      <c r="A773" s="1993"/>
      <c r="B773" s="1993" t="s">
        <v>121</v>
      </c>
      <c r="C773" s="2090">
        <f>X!EV$19+X!EV$20</f>
        <v>1782</v>
      </c>
      <c r="D773" s="3421">
        <f>LOOKUP(O773,X!$EW$4:$HT$4,X!$EW$19:$HT$19)</f>
        <v>1782</v>
      </c>
      <c r="E773" s="3422"/>
      <c r="F773" s="3421">
        <f>LOOKUP(Q773,X!$EW$4:$HT$4,X!$EW$19:$HT$19)</f>
        <v>100</v>
      </c>
      <c r="G773" s="3422"/>
      <c r="H773" s="2100">
        <f>LOOKUP(S773,X!$EW$4:$HT$4,X!$EW$19:$HT$19)</f>
        <v>2</v>
      </c>
      <c r="I773" s="2103">
        <f>LOOKUP(T773,X!$EW$4:$HT$4,X!$EW$19:$HT$19)</f>
        <v>2</v>
      </c>
      <c r="J773" s="2049">
        <f>LOOKUP(U773,X!$EW$4:$HT$4,X!$EW$19:$HT$19)</f>
        <v>5</v>
      </c>
      <c r="K773" s="3328" t="str">
        <f>LOOKUP(V773,X!$EW$4:$HT$4,X!$EW$19:$HT$19)</f>
        <v>ดีเยี่ยม</v>
      </c>
      <c r="L773" s="703"/>
      <c r="M773" s="1940"/>
      <c r="N773" s="1952">
        <v>3</v>
      </c>
      <c r="O773" s="55">
        <f>$N773*100+O$699</f>
        <v>306</v>
      </c>
      <c r="P773" s="55"/>
      <c r="Q773" s="55">
        <f>$N773*100+Q$699</f>
        <v>307</v>
      </c>
      <c r="S773" s="55">
        <f>$N773*100+S$699</f>
        <v>308</v>
      </c>
      <c r="T773" s="55">
        <f>$N773*100+T$699</f>
        <v>309</v>
      </c>
      <c r="U773" s="55">
        <f>$N773*100+U$699</f>
        <v>310</v>
      </c>
      <c r="V773" s="55">
        <f>$N773*100+V$699</f>
        <v>311</v>
      </c>
      <c r="W773" s="705"/>
      <c r="X773" s="705"/>
      <c r="Y773" s="705"/>
      <c r="Z773" s="705"/>
      <c r="AA773" s="705"/>
      <c r="AB773" s="705"/>
      <c r="AC773" s="705"/>
      <c r="AD773" s="705"/>
      <c r="AE773" s="705"/>
      <c r="AF773" s="45"/>
      <c r="AG773" s="45"/>
      <c r="AH773" s="45"/>
      <c r="AI773" s="45"/>
      <c r="AJ773" s="45"/>
      <c r="AK773" s="45"/>
      <c r="AL773" s="45"/>
      <c r="AM773" s="45"/>
      <c r="AN773" s="45"/>
      <c r="AO773" s="45"/>
      <c r="AP773" s="45"/>
      <c r="AQ773" s="45"/>
      <c r="AR773" s="45"/>
      <c r="AS773" s="45"/>
      <c r="AT773" s="45"/>
    </row>
    <row r="774" spans="1:46" ht="23.25" customHeight="1">
      <c r="A774" s="1993" t="s">
        <v>355</v>
      </c>
      <c r="B774" s="1993"/>
      <c r="C774" s="2005"/>
      <c r="D774" s="3566"/>
      <c r="E774" s="3422"/>
      <c r="F774" s="3566"/>
      <c r="G774" s="3567"/>
      <c r="H774" s="2100"/>
      <c r="I774" s="2103"/>
      <c r="J774" s="2101"/>
      <c r="K774" s="2102"/>
      <c r="L774" s="703"/>
      <c r="M774" s="1940"/>
      <c r="O774" s="705"/>
      <c r="P774" s="424"/>
      <c r="Q774" s="705"/>
      <c r="R774" s="705"/>
      <c r="S774" s="705"/>
      <c r="T774" s="705"/>
      <c r="U774" s="705"/>
      <c r="V774" s="705"/>
      <c r="W774" s="705"/>
      <c r="X774" s="705"/>
      <c r="Y774" s="705"/>
      <c r="Z774" s="705"/>
      <c r="AA774" s="705"/>
      <c r="AB774" s="705"/>
      <c r="AC774" s="705"/>
      <c r="AD774" s="705"/>
      <c r="AE774" s="705"/>
      <c r="AF774" s="45"/>
      <c r="AG774" s="45"/>
      <c r="AH774" s="45"/>
      <c r="AI774" s="45"/>
      <c r="AJ774" s="45"/>
      <c r="AK774" s="45"/>
      <c r="AL774" s="45"/>
      <c r="AM774" s="45"/>
      <c r="AN774" s="45"/>
      <c r="AO774" s="45"/>
      <c r="AP774" s="45"/>
      <c r="AQ774" s="45"/>
      <c r="AR774" s="45"/>
      <c r="AS774" s="45"/>
      <c r="AT774" s="45"/>
    </row>
    <row r="775" spans="1:46" ht="23.25" customHeight="1">
      <c r="A775" s="1993"/>
      <c r="B775" s="1993" t="s">
        <v>354</v>
      </c>
      <c r="C775" s="2090"/>
      <c r="D775" s="3421"/>
      <c r="E775" s="3422"/>
      <c r="F775" s="3419"/>
      <c r="G775" s="3420"/>
      <c r="H775" s="2100">
        <f>LOOKUP(S775,X!$EW$4:$HT$4,X!$EW$19:$HT$19)</f>
        <v>1</v>
      </c>
      <c r="I775" s="2103">
        <f>LOOKUP(T775,X!$EW$4:$HT$4,X!$EW$19:$HT$19)</f>
        <v>1</v>
      </c>
      <c r="J775" s="2049">
        <f>LOOKUP(U775,X!$EW$4:$HT$4,X!$EW$19:$HT$19)</f>
        <v>5</v>
      </c>
      <c r="K775" s="3328" t="str">
        <f>LOOKUP(V775,X!$EW$4:$HT$4,X!$EW$19:$HT$19)</f>
        <v>ดีเยี่ยม</v>
      </c>
      <c r="L775" s="703"/>
      <c r="M775" s="1940"/>
      <c r="N775" s="1952">
        <v>4</v>
      </c>
      <c r="O775" s="55">
        <f>$N775*100+O$699</f>
        <v>406</v>
      </c>
      <c r="P775" s="55"/>
      <c r="Q775" s="55">
        <f>$N775*100+Q$699</f>
        <v>407</v>
      </c>
      <c r="S775" s="55">
        <f>$N775*100+S$699</f>
        <v>408</v>
      </c>
      <c r="T775" s="55">
        <f>$N775*100+T$699</f>
        <v>409</v>
      </c>
      <c r="U775" s="55">
        <f>$N775*100+U$699</f>
        <v>410</v>
      </c>
      <c r="V775" s="55">
        <f>$N775*100+V$699</f>
        <v>411</v>
      </c>
      <c r="W775" s="705"/>
      <c r="X775" s="705"/>
      <c r="Y775" s="705"/>
      <c r="Z775" s="705"/>
      <c r="AA775" s="705"/>
      <c r="AB775" s="705"/>
      <c r="AC775" s="705"/>
      <c r="AD775" s="705"/>
      <c r="AE775" s="705"/>
      <c r="AF775" s="45"/>
      <c r="AG775" s="45"/>
      <c r="AH775" s="45"/>
      <c r="AI775" s="45"/>
      <c r="AJ775" s="45"/>
      <c r="AK775" s="45"/>
      <c r="AL775" s="45"/>
      <c r="AM775" s="45"/>
      <c r="AN775" s="45"/>
      <c r="AO775" s="45"/>
      <c r="AP775" s="45"/>
      <c r="AQ775" s="45"/>
      <c r="AR775" s="45"/>
      <c r="AS775" s="45"/>
      <c r="AT775" s="45"/>
    </row>
    <row r="776" spans="1:46" ht="23.25" customHeight="1">
      <c r="A776" s="1993"/>
      <c r="B776" s="1993"/>
      <c r="C776" s="2094"/>
      <c r="D776" s="3322"/>
      <c r="E776" s="3323"/>
      <c r="F776" s="3324"/>
      <c r="G776" s="3325"/>
      <c r="H776" s="2100"/>
      <c r="I776" s="2103"/>
      <c r="J776" s="2101"/>
      <c r="K776" s="2102"/>
      <c r="L776" s="703"/>
      <c r="M776" s="1940"/>
      <c r="N776" s="46"/>
      <c r="P776" s="55"/>
      <c r="W776" s="705"/>
      <c r="X776" s="705"/>
      <c r="Y776" s="705"/>
      <c r="Z776" s="705"/>
      <c r="AA776" s="705"/>
      <c r="AB776" s="705"/>
      <c r="AC776" s="705"/>
      <c r="AD776" s="705"/>
      <c r="AE776" s="705"/>
      <c r="AF776" s="45"/>
      <c r="AG776" s="45"/>
      <c r="AH776" s="45"/>
      <c r="AI776" s="45"/>
      <c r="AJ776" s="45"/>
      <c r="AK776" s="45"/>
      <c r="AL776" s="45"/>
      <c r="AM776" s="45"/>
      <c r="AN776" s="45"/>
      <c r="AO776" s="45"/>
      <c r="AP776" s="45"/>
      <c r="AQ776" s="45"/>
      <c r="AR776" s="45"/>
      <c r="AS776" s="45"/>
      <c r="AT776" s="45"/>
    </row>
    <row r="777" spans="1:46" ht="23.25" customHeight="1">
      <c r="A777" s="1993" t="s">
        <v>2274</v>
      </c>
      <c r="B777" s="1993"/>
      <c r="C777" s="1994"/>
      <c r="D777" s="2088"/>
      <c r="E777" s="2039"/>
      <c r="F777" s="2088"/>
      <c r="G777" s="2039"/>
      <c r="H777" s="2097"/>
      <c r="I777" s="2098"/>
      <c r="J777" s="2089"/>
      <c r="K777" s="2088"/>
      <c r="L777" s="703"/>
      <c r="M777" s="1940"/>
      <c r="O777" s="705"/>
      <c r="P777" s="424"/>
      <c r="Q777" s="705"/>
      <c r="R777" s="705"/>
      <c r="S777" s="705"/>
      <c r="T777" s="705"/>
      <c r="U777" s="705"/>
      <c r="V777" s="705"/>
      <c r="W777" s="705"/>
      <c r="X777" s="705"/>
      <c r="Y777" s="705"/>
      <c r="Z777" s="705"/>
      <c r="AA777" s="705"/>
      <c r="AB777" s="705"/>
      <c r="AC777" s="705"/>
      <c r="AD777" s="705"/>
      <c r="AE777" s="705"/>
      <c r="AF777" s="45"/>
      <c r="AG777" s="45"/>
      <c r="AH777" s="45"/>
      <c r="AI777" s="45"/>
      <c r="AJ777" s="45"/>
      <c r="AK777" s="45"/>
      <c r="AL777" s="45"/>
      <c r="AM777" s="45"/>
      <c r="AN777" s="45"/>
      <c r="AO777" s="45"/>
      <c r="AP777" s="45"/>
      <c r="AQ777" s="45"/>
      <c r="AR777" s="45"/>
      <c r="AS777" s="45"/>
      <c r="AT777" s="45"/>
    </row>
    <row r="778" spans="1:46" ht="23.25" customHeight="1">
      <c r="B778" s="1993" t="s">
        <v>2273</v>
      </c>
      <c r="C778" s="1994"/>
      <c r="D778" s="2088"/>
      <c r="E778" s="2039"/>
      <c r="F778" s="2088"/>
      <c r="G778" s="2039"/>
      <c r="H778" s="2100">
        <f>LOOKUP(S778,X!$EW$6:$HT$6,X!$EW$48:$HT$48)</f>
        <v>5</v>
      </c>
      <c r="I778" s="2103">
        <f>LOOKUP(T778,X!$EW$6:$HT$6,X!$EW$48:$HT$48)</f>
        <v>4.4800000000000004</v>
      </c>
      <c r="J778" s="2049">
        <f>LOOKUP(U778,X!$EW$6:$HT$6,X!$EW$48:$HT$48)</f>
        <v>4</v>
      </c>
      <c r="K778" s="3328" t="str">
        <f>LOOKUP(V778,X!$EW$6:$HT$6,X!$EW$48:$HT$48)</f>
        <v>ดีมาก</v>
      </c>
      <c r="L778" s="703"/>
      <c r="M778" s="1940"/>
      <c r="N778" s="1960">
        <v>11</v>
      </c>
      <c r="P778" s="55"/>
      <c r="S778" s="55">
        <f>$N778*100+S$698</f>
        <v>1102</v>
      </c>
      <c r="T778" s="55">
        <f>$N778*100+T$698</f>
        <v>1103</v>
      </c>
      <c r="U778" s="55">
        <f>$N778*100+U$698</f>
        <v>1104</v>
      </c>
      <c r="V778" s="55">
        <f>$N778*100+V$698</f>
        <v>1105</v>
      </c>
      <c r="W778" s="705"/>
      <c r="X778" s="705"/>
      <c r="Y778" s="705"/>
      <c r="Z778" s="705"/>
      <c r="AA778" s="705"/>
      <c r="AB778" s="705"/>
      <c r="AC778" s="705"/>
      <c r="AD778" s="705"/>
      <c r="AE778" s="705"/>
      <c r="AF778" s="45"/>
      <c r="AG778" s="45"/>
      <c r="AH778" s="45"/>
      <c r="AI778" s="45"/>
      <c r="AJ778" s="45"/>
      <c r="AK778" s="45"/>
      <c r="AL778" s="45"/>
      <c r="AM778" s="45"/>
      <c r="AN778" s="45"/>
      <c r="AO778" s="45"/>
      <c r="AP778" s="45"/>
      <c r="AQ778" s="45"/>
      <c r="AR778" s="45"/>
      <c r="AS778" s="45"/>
      <c r="AT778" s="45"/>
    </row>
    <row r="779" spans="1:46" ht="23.25" customHeight="1">
      <c r="A779" s="1993" t="s">
        <v>1109</v>
      </c>
      <c r="B779" s="1993"/>
      <c r="C779" s="2090">
        <f>X!EV$21+X!EV$22</f>
        <v>1782</v>
      </c>
      <c r="D779" s="3421">
        <f>LOOKUP(O779,X!$EW$4:$HT$4,X!$EW$21:$HT$21)</f>
        <v>1782</v>
      </c>
      <c r="E779" s="3422"/>
      <c r="F779" s="3421">
        <f>LOOKUP(Q779,X!$EW$4:$HT$4,X!$EW$21:$HT$21)</f>
        <v>100</v>
      </c>
      <c r="G779" s="3422"/>
      <c r="H779" s="2100">
        <f>LOOKUP(S779,X!$EW$4:$HT$4,X!$EW$21:$HT$21)</f>
        <v>2</v>
      </c>
      <c r="I779" s="2103">
        <f>LOOKUP(T779,X!$EW$4:$HT$4,X!$EW$21:$HT$21)</f>
        <v>2</v>
      </c>
      <c r="J779" s="2049">
        <f>LOOKUP(U779,X!$EW$4:$HT$4,X!$EW$21:$HT$21)</f>
        <v>5</v>
      </c>
      <c r="K779" s="3328" t="str">
        <f>LOOKUP(V779,X!$EW$4:$HT$4,X!$EW$21:$HT$21)</f>
        <v>ดีเยี่ยม</v>
      </c>
      <c r="L779" s="703"/>
      <c r="M779" s="1940"/>
      <c r="N779" s="1952">
        <v>1</v>
      </c>
      <c r="O779" s="55">
        <f>$N779*100+O$699</f>
        <v>106</v>
      </c>
      <c r="P779" s="55"/>
      <c r="Q779" s="55">
        <f>$N779*100+Q$699</f>
        <v>107</v>
      </c>
      <c r="S779" s="55">
        <f>$N779*100+S$699</f>
        <v>108</v>
      </c>
      <c r="T779" s="55">
        <f>$N779*100+T$699</f>
        <v>109</v>
      </c>
      <c r="U779" s="55">
        <f>$N779*100+U$699</f>
        <v>110</v>
      </c>
      <c r="V779" s="55">
        <f>$N779*100+V$699</f>
        <v>111</v>
      </c>
      <c r="W779" s="705"/>
      <c r="X779" s="705"/>
      <c r="Y779" s="705"/>
      <c r="Z779" s="705"/>
      <c r="AA779" s="705"/>
      <c r="AB779" s="705"/>
      <c r="AC779" s="705"/>
      <c r="AD779" s="705"/>
      <c r="AE779" s="705"/>
      <c r="AF779" s="45"/>
      <c r="AG779" s="45"/>
      <c r="AH779" s="45"/>
      <c r="AI779" s="45"/>
      <c r="AJ779" s="45"/>
      <c r="AK779" s="45"/>
      <c r="AL779" s="45"/>
      <c r="AM779" s="45"/>
      <c r="AN779" s="45"/>
      <c r="AO779" s="45"/>
      <c r="AP779" s="45"/>
      <c r="AQ779" s="45"/>
      <c r="AR779" s="45"/>
      <c r="AS779" s="45"/>
      <c r="AT779" s="45"/>
    </row>
    <row r="780" spans="1:46" ht="23.25" customHeight="1">
      <c r="A780" s="1993" t="s">
        <v>122</v>
      </c>
      <c r="B780" s="1993"/>
      <c r="C780" s="1994"/>
      <c r="D780" s="2088"/>
      <c r="E780" s="2039"/>
      <c r="F780" s="2088"/>
      <c r="G780" s="2039"/>
      <c r="H780" s="2097"/>
      <c r="I780" s="2098"/>
      <c r="J780" s="2089"/>
      <c r="K780" s="2088"/>
      <c r="L780" s="703"/>
      <c r="M780" s="1940"/>
      <c r="O780" s="705"/>
      <c r="P780" s="424"/>
      <c r="Q780" s="705"/>
      <c r="R780" s="705"/>
      <c r="S780" s="705"/>
      <c r="T780" s="705"/>
      <c r="U780" s="705"/>
      <c r="V780" s="705"/>
      <c r="W780" s="705"/>
      <c r="X780" s="705"/>
      <c r="Y780" s="705"/>
      <c r="Z780" s="705"/>
      <c r="AA780" s="705"/>
      <c r="AB780" s="705"/>
      <c r="AC780" s="705"/>
      <c r="AD780" s="705"/>
      <c r="AE780" s="705"/>
      <c r="AF780" s="45"/>
      <c r="AG780" s="45"/>
      <c r="AH780" s="45"/>
      <c r="AI780" s="45"/>
      <c r="AJ780" s="45"/>
      <c r="AK780" s="45"/>
      <c r="AL780" s="45"/>
      <c r="AM780" s="45"/>
      <c r="AN780" s="45"/>
      <c r="AO780" s="45"/>
      <c r="AP780" s="45"/>
      <c r="AQ780" s="45"/>
      <c r="AR780" s="45"/>
      <c r="AS780" s="45"/>
      <c r="AT780" s="45"/>
    </row>
    <row r="781" spans="1:46" ht="23.25" customHeight="1">
      <c r="A781" s="1993"/>
      <c r="B781" s="1993" t="s">
        <v>123</v>
      </c>
      <c r="C781" s="2090">
        <f>X!EV$21+X!EV$22</f>
        <v>1782</v>
      </c>
      <c r="D781" s="3421">
        <f>LOOKUP(O781,X!$EW$4:$HT$4,X!$EW$21:$HT$21)</f>
        <v>1757</v>
      </c>
      <c r="E781" s="3422"/>
      <c r="F781" s="3421">
        <f>LOOKUP(Q781,X!$EW$4:$HT$4,X!$EW$21:$HT$21)</f>
        <v>98.6</v>
      </c>
      <c r="G781" s="3422"/>
      <c r="H781" s="2100">
        <f>LOOKUP(S781,X!$EW$4:$HT$4,X!$EW$21:$HT$21)</f>
        <v>0.5</v>
      </c>
      <c r="I781" s="2103">
        <f>LOOKUP(T781,X!$EW$4:$HT$4,X!$EW$21:$HT$21)</f>
        <v>0.49</v>
      </c>
      <c r="J781" s="2049">
        <f>LOOKUP(U781,X!$EW$4:$HT$4,X!$EW$21:$HT$21)</f>
        <v>5</v>
      </c>
      <c r="K781" s="3328" t="str">
        <f>LOOKUP(V781,X!$EW$4:$HT$4,X!$EW$21:$HT$21)</f>
        <v>ดีเยี่ยม</v>
      </c>
      <c r="L781" s="703"/>
      <c r="M781" s="1940"/>
      <c r="N781" s="1952">
        <v>2</v>
      </c>
      <c r="O781" s="55">
        <f>$N781*100+O$699</f>
        <v>206</v>
      </c>
      <c r="P781" s="55"/>
      <c r="Q781" s="55">
        <f>$N781*100+Q$699</f>
        <v>207</v>
      </c>
      <c r="S781" s="55">
        <f t="shared" ref="S781:V782" si="64">$N781*100+S$699</f>
        <v>208</v>
      </c>
      <c r="T781" s="55">
        <f t="shared" si="64"/>
        <v>209</v>
      </c>
      <c r="U781" s="55">
        <f t="shared" si="64"/>
        <v>210</v>
      </c>
      <c r="V781" s="55">
        <f t="shared" si="64"/>
        <v>211</v>
      </c>
      <c r="W781" s="705"/>
      <c r="X781" s="705"/>
      <c r="Y781" s="705"/>
      <c r="Z781" s="705"/>
      <c r="AA781" s="705"/>
      <c r="AB781" s="705"/>
      <c r="AC781" s="705"/>
      <c r="AD781" s="705"/>
      <c r="AE781" s="705"/>
      <c r="AF781" s="45"/>
      <c r="AG781" s="45"/>
      <c r="AH781" s="45"/>
      <c r="AI781" s="45"/>
      <c r="AJ781" s="45"/>
      <c r="AK781" s="45"/>
      <c r="AL781" s="45"/>
      <c r="AM781" s="45"/>
      <c r="AN781" s="45"/>
      <c r="AO781" s="45"/>
      <c r="AP781" s="45"/>
      <c r="AQ781" s="45"/>
      <c r="AR781" s="45"/>
      <c r="AS781" s="45"/>
      <c r="AT781" s="45"/>
    </row>
    <row r="782" spans="1:46" ht="23.25" customHeight="1">
      <c r="A782" s="1993" t="s">
        <v>765</v>
      </c>
      <c r="B782" s="1993"/>
      <c r="C782" s="2090">
        <f>X!EV$21+X!EV$22</f>
        <v>1782</v>
      </c>
      <c r="D782" s="3421">
        <f>LOOKUP(O782,X!$EW$4:$HT$4,X!$EW$21:$HT$21)</f>
        <v>1782</v>
      </c>
      <c r="E782" s="3422"/>
      <c r="F782" s="3421">
        <f>LOOKUP(Q782,X!$EW$4:$HT$4,X!$EW$21:$HT$21)</f>
        <v>100</v>
      </c>
      <c r="G782" s="3422"/>
      <c r="H782" s="2100">
        <f>LOOKUP(S782,X!$EW$4:$HT$4,X!$EW$21:$HT$21)</f>
        <v>1</v>
      </c>
      <c r="I782" s="2103">
        <f>LOOKUP(T782,X!$EW$4:$HT$4,X!$EW$21:$HT$21)</f>
        <v>1</v>
      </c>
      <c r="J782" s="2049">
        <f>LOOKUP(U782,X!$EW$4:$HT$4,X!$EW$21:$HT$21)</f>
        <v>5</v>
      </c>
      <c r="K782" s="3328" t="str">
        <f>LOOKUP(V782,X!$EW$4:$HT$4,X!$EW$21:$HT$21)</f>
        <v>ดีเยี่ยม</v>
      </c>
      <c r="L782" s="703"/>
      <c r="M782" s="1940"/>
      <c r="N782" s="1952">
        <v>3</v>
      </c>
      <c r="O782" s="55">
        <f>$N782*100+O$699</f>
        <v>306</v>
      </c>
      <c r="P782" s="55"/>
      <c r="Q782" s="55">
        <f>$N782*100+Q$699</f>
        <v>307</v>
      </c>
      <c r="S782" s="55">
        <f t="shared" si="64"/>
        <v>308</v>
      </c>
      <c r="T782" s="55">
        <f t="shared" si="64"/>
        <v>309</v>
      </c>
      <c r="U782" s="55">
        <f t="shared" si="64"/>
        <v>310</v>
      </c>
      <c r="V782" s="55">
        <f t="shared" si="64"/>
        <v>311</v>
      </c>
      <c r="W782" s="705"/>
      <c r="X782" s="705"/>
      <c r="Y782" s="705"/>
      <c r="Z782" s="705"/>
      <c r="AA782" s="705"/>
      <c r="AB782" s="705"/>
      <c r="AC782" s="705"/>
      <c r="AD782" s="705"/>
      <c r="AE782" s="705"/>
      <c r="AF782" s="45"/>
      <c r="AG782" s="45"/>
      <c r="AH782" s="45"/>
      <c r="AI782" s="45"/>
      <c r="AJ782" s="45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</row>
    <row r="783" spans="1:46" ht="23.25" customHeight="1">
      <c r="A783" s="1993" t="s">
        <v>1847</v>
      </c>
      <c r="B783" s="1993"/>
      <c r="C783" s="1994"/>
      <c r="D783" s="2088"/>
      <c r="E783" s="2039"/>
      <c r="F783" s="2088"/>
      <c r="G783" s="2039"/>
      <c r="H783" s="2097"/>
      <c r="I783" s="2098"/>
      <c r="J783" s="2089"/>
      <c r="K783" s="2088"/>
      <c r="L783" s="703"/>
      <c r="M783" s="1940"/>
      <c r="O783" s="705"/>
      <c r="P783" s="424"/>
      <c r="Q783" s="705"/>
      <c r="R783" s="705"/>
      <c r="S783" s="705"/>
      <c r="T783" s="705"/>
      <c r="U783" s="705"/>
      <c r="V783" s="705"/>
      <c r="W783" s="705"/>
      <c r="X783" s="705"/>
      <c r="Y783" s="705"/>
      <c r="Z783" s="705"/>
      <c r="AA783" s="705"/>
      <c r="AB783" s="705"/>
      <c r="AC783" s="705"/>
      <c r="AD783" s="705"/>
      <c r="AE783" s="705"/>
      <c r="AF783" s="45"/>
      <c r="AG783" s="45"/>
      <c r="AH783" s="45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</row>
    <row r="784" spans="1:46" ht="23.25" customHeight="1">
      <c r="A784" s="1993"/>
      <c r="B784" s="1993" t="s">
        <v>124</v>
      </c>
      <c r="C784" s="2090">
        <f>X!EV$21+X!EV$22</f>
        <v>1782</v>
      </c>
      <c r="D784" s="3421">
        <f>LOOKUP(O784,X!$EW$4:$HT$4,X!$EW$21:$HT$21)</f>
        <v>1772</v>
      </c>
      <c r="E784" s="3422"/>
      <c r="F784" s="3421">
        <f>LOOKUP(Q784,X!$EW$4:$HT$4,X!$EW$21:$HT$21)</f>
        <v>99.44</v>
      </c>
      <c r="G784" s="3422"/>
      <c r="H784" s="2100">
        <f>LOOKUP(S784,X!$EW$4:$HT$4,X!$EW$21:$HT$21)</f>
        <v>1</v>
      </c>
      <c r="I784" s="2103">
        <f>LOOKUP(T784,X!$EW$4:$HT$4,X!$EW$21:$HT$21)</f>
        <v>0.99</v>
      </c>
      <c r="J784" s="2049">
        <f>LOOKUP(U784,X!$EW$4:$HT$4,X!$EW$21:$HT$21)</f>
        <v>5</v>
      </c>
      <c r="K784" s="3328" t="str">
        <f>LOOKUP(V784,X!$EW$4:$HT$4,X!$EW$21:$HT$21)</f>
        <v>ดีเยี่ยม</v>
      </c>
      <c r="L784" s="703"/>
      <c r="M784" s="1940"/>
      <c r="N784" s="1952">
        <v>4</v>
      </c>
      <c r="O784" s="55">
        <f>$N784*100+O$699</f>
        <v>406</v>
      </c>
      <c r="P784" s="55"/>
      <c r="Q784" s="55">
        <f>$N784*100+Q$699</f>
        <v>407</v>
      </c>
      <c r="S784" s="55">
        <f>$N784*100+S$699</f>
        <v>408</v>
      </c>
      <c r="T784" s="55">
        <f>$N784*100+T$699</f>
        <v>409</v>
      </c>
      <c r="U784" s="55">
        <f>$N784*100+U$699</f>
        <v>410</v>
      </c>
      <c r="V784" s="55">
        <f>$N784*100+V$699</f>
        <v>411</v>
      </c>
      <c r="W784" s="705"/>
      <c r="X784" s="705"/>
      <c r="Y784" s="705"/>
      <c r="Z784" s="705"/>
      <c r="AA784" s="705"/>
      <c r="AB784" s="705"/>
      <c r="AC784" s="705"/>
      <c r="AD784" s="705"/>
      <c r="AE784" s="705"/>
      <c r="AF784" s="45"/>
      <c r="AG784" s="45"/>
      <c r="AH784" s="45"/>
      <c r="AI784" s="45"/>
      <c r="AJ784" s="45"/>
      <c r="AK784" s="45"/>
      <c r="AL784" s="45"/>
      <c r="AM784" s="45"/>
      <c r="AN784" s="45"/>
      <c r="AO784" s="45"/>
      <c r="AP784" s="45"/>
      <c r="AQ784" s="45"/>
      <c r="AR784" s="45"/>
      <c r="AS784" s="45"/>
      <c r="AT784" s="45"/>
    </row>
    <row r="785" spans="1:46" ht="23.25" customHeight="1">
      <c r="A785" s="1993"/>
      <c r="B785" s="1993"/>
      <c r="C785" s="2094"/>
      <c r="D785" s="3322"/>
      <c r="E785" s="3323"/>
      <c r="F785" s="3322"/>
      <c r="G785" s="3323"/>
      <c r="H785" s="2100"/>
      <c r="I785" s="2103"/>
      <c r="J785" s="2100"/>
      <c r="K785" s="2102"/>
      <c r="L785" s="703"/>
      <c r="M785" s="1940"/>
      <c r="N785" s="46"/>
      <c r="P785" s="55"/>
      <c r="W785" s="705"/>
      <c r="X785" s="705"/>
      <c r="Y785" s="705"/>
      <c r="Z785" s="705"/>
      <c r="AA785" s="705"/>
      <c r="AB785" s="705"/>
      <c r="AC785" s="705"/>
      <c r="AD785" s="705"/>
      <c r="AE785" s="705"/>
      <c r="AF785" s="45"/>
      <c r="AG785" s="45"/>
      <c r="AH785" s="45"/>
      <c r="AI785" s="45"/>
      <c r="AJ785" s="45"/>
      <c r="AK785" s="45"/>
      <c r="AL785" s="45"/>
      <c r="AM785" s="45"/>
      <c r="AN785" s="45"/>
      <c r="AO785" s="45"/>
      <c r="AP785" s="45"/>
      <c r="AQ785" s="45"/>
      <c r="AR785" s="45"/>
      <c r="AS785" s="45"/>
      <c r="AT785" s="45"/>
    </row>
    <row r="786" spans="1:46" ht="23.25" customHeight="1">
      <c r="A786" s="1986" t="str">
        <f>"- "&amp;M786&amp;" -"</f>
        <v>- 63 -</v>
      </c>
      <c r="B786" s="1979"/>
      <c r="C786" s="1979"/>
      <c r="D786" s="1979"/>
      <c r="E786" s="1979"/>
      <c r="F786" s="1979"/>
      <c r="G786" s="1979"/>
      <c r="H786" s="1979"/>
      <c r="I786" s="1979"/>
      <c r="J786" s="1979"/>
      <c r="K786" s="1986"/>
      <c r="L786" s="703">
        <v>1</v>
      </c>
      <c r="M786" s="1939">
        <f>IF(L786&gt;0,SUM(L$234:L786),0)</f>
        <v>63</v>
      </c>
      <c r="N786" s="46"/>
      <c r="O786" s="56"/>
      <c r="P786" s="56"/>
      <c r="Q786" s="56"/>
      <c r="R786" s="56"/>
      <c r="S786" s="56"/>
      <c r="T786" s="56"/>
      <c r="U786" s="56"/>
      <c r="V786" s="56"/>
      <c r="W786" s="56"/>
      <c r="X786" s="705"/>
      <c r="Y786" s="705"/>
      <c r="Z786" s="705"/>
      <c r="AA786" s="705"/>
      <c r="AB786" s="705"/>
      <c r="AC786" s="705"/>
      <c r="AD786" s="705"/>
      <c r="AE786" s="705"/>
      <c r="AF786" s="45"/>
      <c r="AG786" s="45"/>
      <c r="AH786" s="45"/>
      <c r="AI786" s="45"/>
      <c r="AJ786" s="45"/>
      <c r="AK786" s="45"/>
      <c r="AL786" s="45"/>
      <c r="AM786" s="45"/>
      <c r="AN786" s="45"/>
      <c r="AO786" s="45"/>
      <c r="AP786" s="45"/>
      <c r="AQ786" s="45"/>
      <c r="AR786" s="45"/>
      <c r="AS786" s="45"/>
      <c r="AT786" s="45"/>
    </row>
    <row r="787" spans="1:46" ht="23.25" customHeight="1">
      <c r="A787" s="1993"/>
      <c r="B787" s="1993"/>
      <c r="C787" s="1993"/>
      <c r="D787" s="2068"/>
      <c r="E787" s="2069"/>
      <c r="F787" s="2069"/>
      <c r="G787" s="2069"/>
      <c r="H787" s="2069"/>
      <c r="I787" s="2047"/>
      <c r="J787" s="2047"/>
      <c r="K787" s="2047"/>
      <c r="L787" s="703"/>
      <c r="M787" s="1940"/>
      <c r="N787" s="46"/>
      <c r="O787" s="56"/>
      <c r="P787" s="56"/>
      <c r="Q787" s="56"/>
      <c r="R787" s="56"/>
      <c r="S787" s="56"/>
      <c r="T787" s="56"/>
      <c r="U787" s="56"/>
      <c r="V787" s="56"/>
      <c r="W787" s="56"/>
      <c r="X787" s="705"/>
      <c r="Y787" s="705"/>
      <c r="Z787" s="705"/>
      <c r="AA787" s="705"/>
      <c r="AB787" s="705"/>
      <c r="AC787" s="705"/>
      <c r="AD787" s="705"/>
      <c r="AE787" s="705"/>
      <c r="AF787" s="45"/>
      <c r="AG787" s="45"/>
      <c r="AH787" s="45"/>
      <c r="AI787" s="45"/>
      <c r="AJ787" s="45"/>
      <c r="AK787" s="45"/>
      <c r="AL787" s="45"/>
      <c r="AM787" s="45"/>
      <c r="AN787" s="45"/>
      <c r="AO787" s="45"/>
      <c r="AP787" s="45"/>
      <c r="AQ787" s="45"/>
      <c r="AR787" s="45"/>
      <c r="AS787" s="45"/>
      <c r="AT787" s="45"/>
    </row>
    <row r="788" spans="1:46" ht="23.25" customHeight="1">
      <c r="A788" s="1993"/>
      <c r="B788" s="1993"/>
      <c r="C788" s="1993"/>
      <c r="D788" s="2068"/>
      <c r="E788" s="2069"/>
      <c r="F788" s="2069"/>
      <c r="G788" s="2069"/>
      <c r="H788" s="2069"/>
      <c r="I788" s="2047"/>
      <c r="J788" s="2047"/>
      <c r="K788" s="2047"/>
      <c r="L788" s="703"/>
      <c r="M788" s="1940"/>
      <c r="N788" s="46"/>
      <c r="O788" s="56"/>
      <c r="P788" s="56"/>
      <c r="Q788" s="56"/>
      <c r="R788" s="56"/>
      <c r="S788" s="56"/>
      <c r="T788" s="56"/>
      <c r="U788" s="56"/>
      <c r="V788" s="56"/>
      <c r="W788" s="56"/>
      <c r="X788" s="705"/>
      <c r="Y788" s="705"/>
      <c r="Z788" s="705"/>
      <c r="AA788" s="705"/>
      <c r="AB788" s="705"/>
      <c r="AC788" s="705"/>
      <c r="AD788" s="705"/>
      <c r="AE788" s="705"/>
      <c r="AF788" s="45"/>
      <c r="AG788" s="45"/>
      <c r="AH788" s="45"/>
      <c r="AI788" s="45"/>
      <c r="AJ788" s="45"/>
      <c r="AK788" s="45"/>
      <c r="AL788" s="45"/>
      <c r="AM788" s="45"/>
      <c r="AN788" s="45"/>
      <c r="AO788" s="45"/>
      <c r="AP788" s="45"/>
      <c r="AQ788" s="45"/>
      <c r="AR788" s="45"/>
      <c r="AS788" s="45"/>
      <c r="AT788" s="45"/>
    </row>
    <row r="789" spans="1:46" ht="23.25" customHeight="1">
      <c r="A789" s="1993"/>
      <c r="B789" s="1977" t="s">
        <v>2369</v>
      </c>
      <c r="K789" s="1993"/>
      <c r="L789" s="703"/>
      <c r="M789" s="1940"/>
      <c r="O789" s="705"/>
      <c r="P789" s="424"/>
      <c r="Q789" s="705"/>
      <c r="R789" s="705"/>
      <c r="S789" s="705"/>
      <c r="T789" s="705"/>
      <c r="U789" s="705"/>
      <c r="V789" s="705"/>
      <c r="W789" s="705"/>
      <c r="X789" s="705"/>
      <c r="Y789" s="705"/>
      <c r="Z789" s="705"/>
      <c r="AA789" s="705"/>
      <c r="AB789" s="705"/>
      <c r="AC789" s="705"/>
      <c r="AD789" s="705"/>
      <c r="AE789" s="705"/>
      <c r="AF789" s="45"/>
      <c r="AG789" s="45"/>
      <c r="AH789" s="45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</row>
    <row r="790" spans="1:46" ht="23.25" customHeight="1">
      <c r="A790" s="1220"/>
      <c r="B790" s="1220"/>
      <c r="C790" s="2073" t="s">
        <v>1546</v>
      </c>
      <c r="D790" s="2074" t="s">
        <v>307</v>
      </c>
      <c r="E790" s="2075"/>
      <c r="F790" s="2074" t="s">
        <v>674</v>
      </c>
      <c r="G790" s="2075"/>
      <c r="H790" s="2028"/>
      <c r="I790" s="2028"/>
      <c r="J790" s="2028"/>
      <c r="K790" s="2076"/>
      <c r="L790" s="703"/>
      <c r="M790" s="1940"/>
      <c r="O790" s="705"/>
      <c r="P790" s="424"/>
      <c r="Q790" s="705"/>
      <c r="R790" s="705"/>
      <c r="S790" s="705"/>
      <c r="T790" s="705"/>
      <c r="U790" s="705"/>
      <c r="V790" s="705"/>
      <c r="W790" s="705"/>
      <c r="X790" s="705"/>
      <c r="Y790" s="705"/>
      <c r="Z790" s="705"/>
      <c r="AA790" s="705"/>
      <c r="AB790" s="705"/>
      <c r="AC790" s="705"/>
      <c r="AD790" s="705"/>
      <c r="AE790" s="705"/>
      <c r="AF790" s="45"/>
      <c r="AG790" s="45"/>
      <c r="AH790" s="45"/>
      <c r="AI790" s="45"/>
      <c r="AJ790" s="45"/>
      <c r="AK790" s="45"/>
      <c r="AL790" s="45"/>
      <c r="AM790" s="45"/>
      <c r="AN790" s="45"/>
      <c r="AO790" s="45"/>
      <c r="AP790" s="45"/>
      <c r="AQ790" s="45"/>
      <c r="AR790" s="45"/>
      <c r="AS790" s="45"/>
      <c r="AT790" s="45"/>
    </row>
    <row r="791" spans="1:46" ht="23.25" customHeight="1">
      <c r="A791" s="1986" t="s">
        <v>898</v>
      </c>
      <c r="B791" s="1986"/>
      <c r="C791" s="2077" t="s">
        <v>1154</v>
      </c>
      <c r="D791" s="2078" t="s">
        <v>891</v>
      </c>
      <c r="E791" s="2079"/>
      <c r="F791" s="2078" t="s">
        <v>1120</v>
      </c>
      <c r="G791" s="2079"/>
      <c r="H791" s="2049" t="s">
        <v>631</v>
      </c>
      <c r="I791" s="2049" t="s">
        <v>1891</v>
      </c>
      <c r="J791" s="2049" t="s">
        <v>2344</v>
      </c>
      <c r="K791" s="3328" t="s">
        <v>2345</v>
      </c>
      <c r="L791" s="703"/>
      <c r="M791" s="1940"/>
      <c r="O791" s="705"/>
      <c r="P791" s="424"/>
      <c r="Q791" s="705"/>
      <c r="R791" s="705"/>
      <c r="S791" s="705"/>
      <c r="T791" s="705"/>
      <c r="U791" s="705"/>
      <c r="V791" s="705"/>
      <c r="W791" s="705"/>
      <c r="X791" s="705"/>
      <c r="Y791" s="705"/>
      <c r="Z791" s="705"/>
      <c r="AA791" s="705"/>
      <c r="AB791" s="705"/>
      <c r="AC791" s="705"/>
      <c r="AD791" s="705"/>
      <c r="AE791" s="705"/>
      <c r="AF791" s="45"/>
      <c r="AG791" s="45"/>
      <c r="AH791" s="45"/>
      <c r="AI791" s="45"/>
      <c r="AJ791" s="45"/>
      <c r="AK791" s="45"/>
      <c r="AL791" s="45"/>
      <c r="AM791" s="45"/>
      <c r="AN791" s="45"/>
      <c r="AO791" s="45"/>
      <c r="AP791" s="45"/>
      <c r="AQ791" s="45"/>
      <c r="AR791" s="45"/>
      <c r="AS791" s="45"/>
      <c r="AT791" s="45"/>
    </row>
    <row r="792" spans="1:46" ht="23.25" customHeight="1">
      <c r="A792" s="1986" t="s">
        <v>2121</v>
      </c>
      <c r="B792" s="1986"/>
      <c r="C792" s="2077" t="s">
        <v>2346</v>
      </c>
      <c r="D792" s="2078" t="s">
        <v>1549</v>
      </c>
      <c r="E792" s="2079"/>
      <c r="F792" s="2078" t="s">
        <v>897</v>
      </c>
      <c r="G792" s="2079"/>
      <c r="H792" s="2049" t="s">
        <v>630</v>
      </c>
      <c r="I792" s="2049" t="s">
        <v>902</v>
      </c>
      <c r="J792" s="2049" t="s">
        <v>897</v>
      </c>
      <c r="K792" s="3328" t="s">
        <v>891</v>
      </c>
      <c r="L792" s="703"/>
      <c r="M792" s="1940"/>
      <c r="O792" s="705"/>
      <c r="P792" s="424"/>
      <c r="Q792" s="705"/>
      <c r="R792" s="705"/>
      <c r="S792" s="705"/>
      <c r="T792" s="705"/>
      <c r="U792" s="705"/>
      <c r="V792" s="705"/>
      <c r="W792" s="705"/>
      <c r="X792" s="705"/>
      <c r="Y792" s="705"/>
      <c r="Z792" s="705"/>
      <c r="AA792" s="705"/>
      <c r="AB792" s="705"/>
      <c r="AC792" s="705"/>
      <c r="AD792" s="705"/>
      <c r="AE792" s="705"/>
      <c r="AF792" s="45"/>
      <c r="AG792" s="45"/>
      <c r="AH792" s="45"/>
      <c r="AI792" s="45"/>
      <c r="AJ792" s="45"/>
      <c r="AK792" s="45"/>
      <c r="AL792" s="45"/>
      <c r="AM792" s="45"/>
      <c r="AN792" s="45"/>
      <c r="AO792" s="45"/>
      <c r="AP792" s="45"/>
      <c r="AQ792" s="45"/>
      <c r="AR792" s="45"/>
      <c r="AS792" s="45"/>
      <c r="AT792" s="45"/>
    </row>
    <row r="793" spans="1:46" ht="23.25" customHeight="1">
      <c r="A793" s="1370"/>
      <c r="B793" s="1370"/>
      <c r="C793" s="2081" t="s">
        <v>2347</v>
      </c>
      <c r="D793" s="2082" t="s">
        <v>1550</v>
      </c>
      <c r="E793" s="2083"/>
      <c r="F793" s="2082" t="s">
        <v>902</v>
      </c>
      <c r="G793" s="2083"/>
      <c r="H793" s="2084"/>
      <c r="I793" s="2084" t="s">
        <v>2123</v>
      </c>
      <c r="J793" s="2084" t="s">
        <v>891</v>
      </c>
      <c r="K793" s="2085"/>
      <c r="L793" s="703"/>
      <c r="M793" s="1940"/>
      <c r="O793" s="705"/>
      <c r="P793" s="424"/>
      <c r="Q793" s="705"/>
      <c r="R793" s="705"/>
      <c r="S793" s="705"/>
      <c r="T793" s="705"/>
      <c r="U793" s="705"/>
      <c r="V793" s="705"/>
      <c r="W793" s="705"/>
      <c r="X793" s="705"/>
      <c r="Y793" s="705"/>
      <c r="Z793" s="705"/>
      <c r="AA793" s="705"/>
      <c r="AB793" s="705"/>
      <c r="AC793" s="705"/>
      <c r="AD793" s="705"/>
      <c r="AE793" s="705"/>
      <c r="AF793" s="45"/>
      <c r="AG793" s="45"/>
      <c r="AH793" s="45"/>
      <c r="AI793" s="45"/>
      <c r="AJ793" s="45"/>
      <c r="AK793" s="45"/>
      <c r="AL793" s="45"/>
      <c r="AM793" s="45"/>
      <c r="AN793" s="45"/>
      <c r="AO793" s="45"/>
      <c r="AP793" s="45"/>
      <c r="AQ793" s="45"/>
      <c r="AR793" s="45"/>
      <c r="AS793" s="45"/>
      <c r="AT793" s="45"/>
    </row>
    <row r="794" spans="1:46" ht="23.25" customHeight="1">
      <c r="A794" s="2104" t="s">
        <v>633</v>
      </c>
      <c r="B794" s="1993"/>
      <c r="C794" s="1994"/>
      <c r="D794" s="2088"/>
      <c r="E794" s="2039"/>
      <c r="F794" s="2088"/>
      <c r="G794" s="2039"/>
      <c r="H794" s="2100">
        <f>LOOKUP(S794,X!$EW$6:$HT$6,X!$EW$50:$HT$50)</f>
        <v>50</v>
      </c>
      <c r="I794" s="2103">
        <f>LOOKUP(T794,X!$EW$6:$HT$6,X!$EW$50:$HT$50)</f>
        <v>26.5</v>
      </c>
      <c r="J794" s="2049">
        <f>LOOKUP(U794,X!$EW$6:$HT$6,X!$EW$50:$HT$50)</f>
        <v>2</v>
      </c>
      <c r="K794" s="3328" t="str">
        <f>LOOKUP(V794,X!$EW$6:$HT$6,X!$EW$50:$HT$50)</f>
        <v>พอใช้</v>
      </c>
      <c r="L794" s="703"/>
      <c r="M794" s="1940"/>
      <c r="N794" s="1960">
        <v>12</v>
      </c>
      <c r="P794" s="55"/>
      <c r="S794" s="55">
        <f>$N794*100+S$698</f>
        <v>1202</v>
      </c>
      <c r="T794" s="55">
        <f>$N794*100+T$698</f>
        <v>1203</v>
      </c>
      <c r="U794" s="55">
        <f>$N794*100+U$698</f>
        <v>1204</v>
      </c>
      <c r="V794" s="55">
        <f>$N794*100+V$698</f>
        <v>1205</v>
      </c>
      <c r="W794" s="705"/>
      <c r="X794" s="705"/>
      <c r="Y794" s="705"/>
      <c r="Z794" s="705"/>
      <c r="AA794" s="705"/>
      <c r="AB794" s="705"/>
      <c r="AC794" s="705"/>
      <c r="AD794" s="705"/>
      <c r="AE794" s="705"/>
      <c r="AF794" s="45"/>
      <c r="AG794" s="45"/>
      <c r="AH794" s="45"/>
      <c r="AI794" s="45"/>
      <c r="AJ794" s="45"/>
      <c r="AK794" s="45"/>
      <c r="AL794" s="45"/>
      <c r="AM794" s="45"/>
      <c r="AN794" s="45"/>
      <c r="AO794" s="45"/>
      <c r="AP794" s="45"/>
      <c r="AQ794" s="45"/>
      <c r="AR794" s="45"/>
      <c r="AS794" s="45"/>
      <c r="AT794" s="45"/>
    </row>
    <row r="795" spans="1:46" ht="23.25" customHeight="1">
      <c r="A795" s="1993" t="s">
        <v>356</v>
      </c>
      <c r="B795" s="1993"/>
      <c r="C795" s="1994"/>
      <c r="D795" s="2088"/>
      <c r="E795" s="2039"/>
      <c r="F795" s="2088"/>
      <c r="G795" s="2039"/>
      <c r="H795" s="2097"/>
      <c r="I795" s="2098"/>
      <c r="J795" s="2089"/>
      <c r="K795" s="2088"/>
      <c r="L795" s="703"/>
      <c r="M795" s="1940"/>
      <c r="O795" s="705"/>
      <c r="P795" s="424"/>
      <c r="Q795" s="705"/>
      <c r="R795" s="705"/>
      <c r="S795" s="705"/>
      <c r="T795" s="705"/>
      <c r="U795" s="705"/>
      <c r="V795" s="705"/>
      <c r="W795" s="705"/>
      <c r="X795" s="705"/>
      <c r="Y795" s="705"/>
      <c r="Z795" s="705"/>
      <c r="AA795" s="705"/>
      <c r="AB795" s="705"/>
      <c r="AC795" s="705"/>
      <c r="AD795" s="705"/>
      <c r="AE795" s="705"/>
      <c r="AF795" s="45"/>
      <c r="AG795" s="45"/>
      <c r="AH795" s="45"/>
      <c r="AI795" s="45"/>
      <c r="AJ795" s="45"/>
      <c r="AK795" s="45"/>
      <c r="AL795" s="45"/>
      <c r="AM795" s="45"/>
      <c r="AN795" s="45"/>
      <c r="AO795" s="45"/>
      <c r="AP795" s="45"/>
      <c r="AQ795" s="45"/>
      <c r="AR795" s="45"/>
      <c r="AS795" s="45"/>
      <c r="AT795" s="45"/>
    </row>
    <row r="796" spans="1:46" ht="23.25" customHeight="1">
      <c r="A796" s="1993"/>
      <c r="B796" s="1993" t="s">
        <v>357</v>
      </c>
      <c r="C796" s="1994"/>
      <c r="D796" s="2088"/>
      <c r="E796" s="2039"/>
      <c r="F796" s="2088"/>
      <c r="G796" s="2039"/>
      <c r="H796" s="2100">
        <f>LOOKUP(S796,X!$EW$6:$HT$6,X!$EW$50:$HT$50)</f>
        <v>10</v>
      </c>
      <c r="I796" s="2103">
        <f>LOOKUP(T796,X!$EW$6:$HT$6,X!$EW$50:$HT$50)</f>
        <v>0</v>
      </c>
      <c r="J796" s="2049">
        <f>LOOKUP(U796,X!$EW$6:$HT$6,X!$EW$50:$HT$50)</f>
        <v>0</v>
      </c>
      <c r="K796" s="3328">
        <f>LOOKUP(V796,X!$EW$6:$HT$6,X!$EW$50:$HT$50)</f>
        <v>0</v>
      </c>
      <c r="L796" s="703"/>
      <c r="M796" s="1940"/>
      <c r="N796" s="1960">
        <v>11</v>
      </c>
      <c r="P796" s="55"/>
      <c r="S796" s="55">
        <f>$N796*100+S$698</f>
        <v>1102</v>
      </c>
      <c r="T796" s="55">
        <f>$N796*100+T$698</f>
        <v>1103</v>
      </c>
      <c r="U796" s="55">
        <f>$N796*100+U$698</f>
        <v>1104</v>
      </c>
      <c r="V796" s="55">
        <f>$N796*100+V$698</f>
        <v>1105</v>
      </c>
      <c r="W796" s="705"/>
      <c r="X796" s="705"/>
      <c r="Y796" s="705"/>
      <c r="Z796" s="705"/>
      <c r="AA796" s="705"/>
      <c r="AB796" s="705"/>
      <c r="AC796" s="705"/>
      <c r="AD796" s="705"/>
      <c r="AE796" s="705"/>
      <c r="AF796" s="45"/>
      <c r="AG796" s="45"/>
      <c r="AH796" s="45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</row>
    <row r="797" spans="1:46" ht="23.25" customHeight="1">
      <c r="A797" s="1993" t="s">
        <v>2275</v>
      </c>
      <c r="B797" s="1993"/>
      <c r="C797" s="1994"/>
      <c r="D797" s="2088"/>
      <c r="E797" s="2039"/>
      <c r="F797" s="2088"/>
      <c r="G797" s="2039"/>
      <c r="H797" s="2097"/>
      <c r="I797" s="2098"/>
      <c r="J797" s="2089"/>
      <c r="K797" s="2088"/>
      <c r="L797" s="703"/>
      <c r="M797" s="1940"/>
      <c r="O797" s="705"/>
      <c r="P797" s="424"/>
      <c r="Q797" s="705"/>
      <c r="R797" s="705"/>
      <c r="S797" s="705"/>
      <c r="T797" s="705"/>
      <c r="U797" s="705"/>
      <c r="V797" s="705"/>
      <c r="W797" s="705"/>
      <c r="X797" s="705"/>
      <c r="Y797" s="705"/>
      <c r="Z797" s="705"/>
      <c r="AA797" s="705"/>
      <c r="AB797" s="705"/>
      <c r="AC797" s="705"/>
      <c r="AD797" s="705"/>
      <c r="AE797" s="705"/>
      <c r="AF797" s="45"/>
      <c r="AG797" s="45"/>
      <c r="AH797" s="45"/>
      <c r="AI797" s="45"/>
      <c r="AJ797" s="45"/>
      <c r="AK797" s="45"/>
      <c r="AL797" s="45"/>
      <c r="AM797" s="45"/>
      <c r="AN797" s="45"/>
      <c r="AO797" s="45"/>
      <c r="AP797" s="45"/>
      <c r="AQ797" s="45"/>
      <c r="AR797" s="45"/>
      <c r="AS797" s="45"/>
      <c r="AT797" s="45"/>
    </row>
    <row r="798" spans="1:46" ht="23.25" customHeight="1">
      <c r="A798" s="1993"/>
      <c r="B798" s="1993" t="s">
        <v>2277</v>
      </c>
      <c r="C798" s="1994"/>
      <c r="D798" s="2088"/>
      <c r="E798" s="2039"/>
      <c r="F798" s="2088"/>
      <c r="G798" s="2039"/>
      <c r="H798" s="2097"/>
      <c r="I798" s="2098"/>
      <c r="J798" s="2089"/>
      <c r="K798" s="2088"/>
      <c r="L798" s="703"/>
      <c r="M798" s="1940"/>
      <c r="O798" s="705"/>
      <c r="P798" s="424"/>
      <c r="Q798" s="705"/>
      <c r="R798" s="705"/>
      <c r="S798" s="705"/>
      <c r="T798" s="705"/>
      <c r="U798" s="705"/>
      <c r="V798" s="705"/>
      <c r="W798" s="705"/>
      <c r="X798" s="705"/>
      <c r="Y798" s="705"/>
      <c r="Z798" s="705"/>
      <c r="AA798" s="705"/>
      <c r="AB798" s="705"/>
      <c r="AC798" s="705"/>
      <c r="AD798" s="705"/>
      <c r="AE798" s="705"/>
      <c r="AF798" s="45"/>
      <c r="AG798" s="45"/>
      <c r="AH798" s="45"/>
      <c r="AI798" s="45"/>
      <c r="AJ798" s="45"/>
      <c r="AK798" s="45"/>
      <c r="AL798" s="45"/>
      <c r="AM798" s="45"/>
      <c r="AN798" s="45"/>
      <c r="AO798" s="45"/>
      <c r="AP798" s="45"/>
      <c r="AQ798" s="45"/>
      <c r="AR798" s="45"/>
      <c r="AS798" s="45"/>
      <c r="AT798" s="45"/>
    </row>
    <row r="799" spans="1:46" ht="23.25" customHeight="1">
      <c r="A799" s="1993"/>
      <c r="B799" s="1993" t="s">
        <v>2278</v>
      </c>
      <c r="C799" s="1994"/>
      <c r="D799" s="2088"/>
      <c r="E799" s="2039"/>
      <c r="F799" s="2088"/>
      <c r="G799" s="2039"/>
      <c r="H799" s="2097"/>
      <c r="I799" s="2098"/>
      <c r="J799" s="2089"/>
      <c r="K799" s="2088"/>
      <c r="L799" s="703"/>
      <c r="M799" s="1940"/>
      <c r="O799" s="705"/>
      <c r="P799" s="424"/>
      <c r="Q799" s="705"/>
      <c r="R799" s="705"/>
      <c r="S799" s="705"/>
      <c r="T799" s="705"/>
      <c r="U799" s="705"/>
      <c r="V799" s="705"/>
      <c r="W799" s="705"/>
      <c r="X799" s="705"/>
      <c r="Y799" s="705"/>
      <c r="Z799" s="705"/>
      <c r="AA799" s="705"/>
      <c r="AB799" s="705"/>
      <c r="AC799" s="705"/>
      <c r="AD799" s="705"/>
      <c r="AE799" s="705"/>
      <c r="AF799" s="45"/>
      <c r="AG799" s="45"/>
      <c r="AH799" s="45"/>
      <c r="AI799" s="45"/>
      <c r="AJ799" s="45"/>
      <c r="AK799" s="45"/>
      <c r="AL799" s="45"/>
      <c r="AM799" s="45"/>
      <c r="AN799" s="45"/>
      <c r="AO799" s="45"/>
      <c r="AP799" s="45"/>
      <c r="AQ799" s="45"/>
      <c r="AR799" s="45"/>
      <c r="AS799" s="45"/>
      <c r="AT799" s="45"/>
    </row>
    <row r="800" spans="1:46" ht="23.25" customHeight="1">
      <c r="A800" s="1993"/>
      <c r="B800" s="1993" t="s">
        <v>2279</v>
      </c>
      <c r="C800" s="2090">
        <f>X!EV$23+X!EV$24</f>
        <v>0</v>
      </c>
      <c r="D800" s="3421">
        <f>LOOKUP(O800,X!$EW$4:$HT$4,X!$EW$23:$HT$23)</f>
        <v>0</v>
      </c>
      <c r="E800" s="3422"/>
      <c r="F800" s="3421">
        <f>LOOKUP(Q800,X!$EW$4:$HT$4,X!$EW$23:$HT$23)</f>
        <v>0</v>
      </c>
      <c r="G800" s="3422"/>
      <c r="H800" s="2100">
        <f>LOOKUP(S800,X!$EW$4:$HT$4,X!$EW$23:$HT$23)</f>
        <v>1</v>
      </c>
      <c r="I800" s="2103">
        <f>LOOKUP(T800,X!$EW$4:$HT$4,X!$EW$23:$HT$23)</f>
        <v>0</v>
      </c>
      <c r="J800" s="2049">
        <f>LOOKUP(U800,X!$EW$4:$HT$4,X!$EW$23:$HT$23)</f>
        <v>0</v>
      </c>
      <c r="K800" s="3328">
        <f>LOOKUP(V800,X!$EW$4:$HT$4,X!$EW$23:$HT$23)</f>
        <v>0</v>
      </c>
      <c r="L800" s="703"/>
      <c r="M800" s="1940"/>
      <c r="N800" s="1952">
        <v>1</v>
      </c>
      <c r="O800" s="55">
        <f>$N800*100+O$699</f>
        <v>106</v>
      </c>
      <c r="P800" s="55"/>
      <c r="Q800" s="55">
        <f>$N800*100+Q$699</f>
        <v>107</v>
      </c>
      <c r="S800" s="55">
        <f>$N800*100+S$699</f>
        <v>108</v>
      </c>
      <c r="T800" s="55">
        <f>$N800*100+T$699</f>
        <v>109</v>
      </c>
      <c r="U800" s="55">
        <f>$N800*100+U$699</f>
        <v>110</v>
      </c>
      <c r="V800" s="55">
        <f>$N800*100+V$699</f>
        <v>111</v>
      </c>
      <c r="W800" s="705"/>
      <c r="X800" s="705"/>
      <c r="Y800" s="705"/>
      <c r="Z800" s="705"/>
      <c r="AA800" s="705"/>
      <c r="AB800" s="705"/>
      <c r="AC800" s="705"/>
      <c r="AD800" s="705"/>
      <c r="AE800" s="705"/>
      <c r="AF800" s="45"/>
      <c r="AG800" s="45"/>
      <c r="AH800" s="45"/>
      <c r="AI800" s="45"/>
      <c r="AJ800" s="45"/>
      <c r="AK800" s="45"/>
      <c r="AL800" s="45"/>
      <c r="AM800" s="45"/>
      <c r="AN800" s="45"/>
      <c r="AO800" s="45"/>
      <c r="AP800" s="45"/>
      <c r="AQ800" s="45"/>
      <c r="AR800" s="45"/>
      <c r="AS800" s="45"/>
      <c r="AT800" s="45"/>
    </row>
    <row r="801" spans="1:46" ht="23.25" customHeight="1">
      <c r="A801" s="1993" t="s">
        <v>358</v>
      </c>
      <c r="B801" s="1993"/>
      <c r="C801" s="1994"/>
      <c r="D801" s="2088"/>
      <c r="E801" s="2039"/>
      <c r="F801" s="2088"/>
      <c r="G801" s="2039"/>
      <c r="H801" s="2097"/>
      <c r="I801" s="2098"/>
      <c r="J801" s="2035"/>
      <c r="K801" s="2088"/>
      <c r="L801" s="703"/>
      <c r="M801" s="1940"/>
      <c r="O801" s="705"/>
      <c r="P801" s="424"/>
      <c r="Q801" s="705"/>
      <c r="R801" s="705"/>
      <c r="S801" s="705"/>
      <c r="T801" s="705"/>
      <c r="U801" s="705"/>
      <c r="V801" s="705"/>
      <c r="W801" s="705"/>
      <c r="X801" s="705"/>
      <c r="Y801" s="705"/>
      <c r="Z801" s="705"/>
      <c r="AA801" s="705"/>
      <c r="AB801" s="705"/>
      <c r="AC801" s="705"/>
      <c r="AD801" s="705"/>
      <c r="AE801" s="705"/>
      <c r="AF801" s="45"/>
      <c r="AG801" s="45"/>
      <c r="AH801" s="45"/>
      <c r="AI801" s="45"/>
      <c r="AJ801" s="45"/>
      <c r="AK801" s="45"/>
      <c r="AL801" s="45"/>
      <c r="AM801" s="45"/>
      <c r="AN801" s="45"/>
      <c r="AO801" s="45"/>
      <c r="AP801" s="45"/>
      <c r="AQ801" s="45"/>
      <c r="AR801" s="45"/>
      <c r="AS801" s="45"/>
      <c r="AT801" s="45"/>
    </row>
    <row r="802" spans="1:46" ht="23.25" customHeight="1">
      <c r="A802" s="1993"/>
      <c r="B802" s="1993" t="s">
        <v>359</v>
      </c>
      <c r="C802" s="1994"/>
      <c r="D802" s="2088"/>
      <c r="E802" s="2039"/>
      <c r="F802" s="2088"/>
      <c r="G802" s="2039"/>
      <c r="H802" s="2097"/>
      <c r="I802" s="2098"/>
      <c r="J802" s="2035"/>
      <c r="K802" s="2088"/>
      <c r="L802" s="703"/>
      <c r="M802" s="1940"/>
      <c r="O802" s="705"/>
      <c r="P802" s="424"/>
      <c r="Q802" s="705"/>
      <c r="R802" s="705"/>
      <c r="S802" s="705"/>
      <c r="T802" s="705"/>
      <c r="U802" s="705"/>
      <c r="V802" s="705"/>
      <c r="W802" s="705"/>
      <c r="X802" s="705"/>
      <c r="Y802" s="705"/>
      <c r="Z802" s="705"/>
      <c r="AA802" s="705"/>
      <c r="AB802" s="705"/>
      <c r="AC802" s="705"/>
      <c r="AD802" s="705"/>
      <c r="AE802" s="705"/>
      <c r="AF802" s="45"/>
      <c r="AG802" s="45"/>
      <c r="AH802" s="45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</row>
    <row r="803" spans="1:46" ht="23.25" customHeight="1">
      <c r="B803" s="1977" t="s">
        <v>360</v>
      </c>
      <c r="C803" s="1994"/>
      <c r="D803" s="2088"/>
      <c r="E803" s="2039"/>
      <c r="F803" s="2088"/>
      <c r="G803" s="2039"/>
      <c r="H803" s="2097"/>
      <c r="I803" s="2098"/>
      <c r="J803" s="2035"/>
      <c r="K803" s="2088"/>
      <c r="L803" s="703"/>
      <c r="M803" s="1940"/>
      <c r="O803" s="705"/>
      <c r="P803" s="424"/>
      <c r="Q803" s="705"/>
      <c r="R803" s="705"/>
      <c r="S803" s="705"/>
      <c r="T803" s="705"/>
      <c r="U803" s="705"/>
      <c r="V803" s="705"/>
      <c r="W803" s="705"/>
      <c r="X803" s="705"/>
      <c r="Y803" s="705"/>
      <c r="Z803" s="705"/>
      <c r="AA803" s="705"/>
      <c r="AB803" s="705"/>
      <c r="AC803" s="705"/>
      <c r="AD803" s="705"/>
      <c r="AE803" s="705"/>
      <c r="AF803" s="45"/>
      <c r="AG803" s="45"/>
      <c r="AH803" s="45"/>
      <c r="AI803" s="45"/>
      <c r="AJ803" s="45"/>
      <c r="AK803" s="45"/>
      <c r="AL803" s="45"/>
      <c r="AM803" s="45"/>
      <c r="AN803" s="45"/>
      <c r="AO803" s="45"/>
      <c r="AP803" s="45"/>
      <c r="AQ803" s="45"/>
      <c r="AR803" s="45"/>
      <c r="AS803" s="45"/>
      <c r="AT803" s="45"/>
    </row>
    <row r="804" spans="1:46" ht="23.25" customHeight="1">
      <c r="A804" s="1993"/>
      <c r="B804" s="1993" t="s">
        <v>361</v>
      </c>
      <c r="C804" s="2090">
        <f>X!EV$23+X!EV$24</f>
        <v>0</v>
      </c>
      <c r="D804" s="3421">
        <f>LOOKUP(O804,X!$EW$4:$HT$4,X!$EW$23:$HT$23)</f>
        <v>0</v>
      </c>
      <c r="E804" s="3422"/>
      <c r="F804" s="3421">
        <f>LOOKUP(Q804,X!$EW$4:$HT$4,X!$EW$23:$HT$23)</f>
        <v>0</v>
      </c>
      <c r="G804" s="3422"/>
      <c r="H804" s="2100">
        <f>LOOKUP(S804,X!$EW$4:$HT$4,X!$EW$23:$HT$23)</f>
        <v>1</v>
      </c>
      <c r="I804" s="2103">
        <f>LOOKUP(T804,X!$EW$4:$HT$4,X!$EW$23:$HT$23)</f>
        <v>0</v>
      </c>
      <c r="J804" s="2049">
        <f>LOOKUP(U804,X!$EW$4:$HT$4,X!$EW$23:$HT$23)</f>
        <v>0</v>
      </c>
      <c r="K804" s="3328">
        <f>LOOKUP(V804,X!$EW$4:$HT$4,X!$EW$23:$HT$23)</f>
        <v>0</v>
      </c>
      <c r="L804" s="703"/>
      <c r="M804" s="1940"/>
      <c r="N804" s="1952">
        <v>2</v>
      </c>
      <c r="O804" s="55">
        <f>$N804*100+O$699</f>
        <v>206</v>
      </c>
      <c r="P804" s="55"/>
      <c r="Q804" s="55">
        <f>$N804*100+Q$699</f>
        <v>207</v>
      </c>
      <c r="S804" s="55">
        <f>$N804*100+S$699</f>
        <v>208</v>
      </c>
      <c r="T804" s="55">
        <f>$N804*100+T$699</f>
        <v>209</v>
      </c>
      <c r="U804" s="55">
        <f>$N804*100+U$699</f>
        <v>210</v>
      </c>
      <c r="V804" s="55">
        <f>$N804*100+V$699</f>
        <v>211</v>
      </c>
      <c r="W804" s="705"/>
      <c r="X804" s="705"/>
      <c r="Y804" s="705"/>
      <c r="Z804" s="705"/>
      <c r="AA804" s="705"/>
      <c r="AB804" s="705"/>
      <c r="AC804" s="705"/>
      <c r="AD804" s="705"/>
      <c r="AE804" s="705"/>
      <c r="AF804" s="45"/>
      <c r="AG804" s="45"/>
      <c r="AH804" s="45"/>
      <c r="AI804" s="45"/>
      <c r="AJ804" s="45"/>
      <c r="AK804" s="45"/>
      <c r="AL804" s="45"/>
      <c r="AM804" s="45"/>
      <c r="AN804" s="45"/>
      <c r="AO804" s="45"/>
      <c r="AP804" s="45"/>
      <c r="AQ804" s="45"/>
      <c r="AR804" s="45"/>
      <c r="AS804" s="45"/>
      <c r="AT804" s="45"/>
    </row>
    <row r="805" spans="1:46" ht="23.25" customHeight="1">
      <c r="A805" s="1993" t="s">
        <v>125</v>
      </c>
      <c r="B805" s="1993"/>
      <c r="C805" s="1994"/>
      <c r="D805" s="2088"/>
      <c r="E805" s="2039"/>
      <c r="F805" s="2088"/>
      <c r="G805" s="2039"/>
      <c r="H805" s="2035"/>
      <c r="I805" s="2035"/>
      <c r="J805" s="2089"/>
      <c r="K805" s="2088"/>
      <c r="L805" s="703"/>
      <c r="M805" s="1940"/>
      <c r="O805" s="705"/>
      <c r="P805" s="424"/>
      <c r="Q805" s="705"/>
      <c r="R805" s="705"/>
      <c r="S805" s="705"/>
      <c r="T805" s="705"/>
      <c r="U805" s="705"/>
      <c r="V805" s="705"/>
      <c r="W805" s="705"/>
      <c r="X805" s="705"/>
      <c r="Y805" s="705"/>
      <c r="Z805" s="705"/>
      <c r="AA805" s="705"/>
      <c r="AB805" s="705"/>
      <c r="AC805" s="705"/>
      <c r="AD805" s="705"/>
      <c r="AE805" s="705"/>
      <c r="AF805" s="45"/>
      <c r="AG805" s="45"/>
      <c r="AH805" s="45"/>
      <c r="AI805" s="45"/>
      <c r="AJ805" s="45"/>
      <c r="AK805" s="45"/>
      <c r="AL805" s="45"/>
      <c r="AM805" s="45"/>
      <c r="AN805" s="45"/>
      <c r="AO805" s="45"/>
      <c r="AP805" s="45"/>
      <c r="AQ805" s="45"/>
      <c r="AR805" s="45"/>
      <c r="AS805" s="45"/>
      <c r="AT805" s="45"/>
    </row>
    <row r="806" spans="1:46" ht="23.25" customHeight="1">
      <c r="A806" s="1993"/>
      <c r="B806" s="1993" t="s">
        <v>126</v>
      </c>
      <c r="C806" s="1994"/>
      <c r="D806" s="2088"/>
      <c r="E806" s="2039"/>
      <c r="F806" s="3326"/>
      <c r="G806" s="3327"/>
      <c r="H806" s="2035"/>
      <c r="I806" s="2035"/>
      <c r="J806" s="2089"/>
      <c r="K806" s="2088"/>
      <c r="L806" s="703"/>
      <c r="M806" s="1940"/>
      <c r="O806" s="705"/>
      <c r="P806" s="424"/>
      <c r="Q806" s="705"/>
      <c r="R806" s="705"/>
      <c r="S806" s="705"/>
      <c r="T806" s="705"/>
      <c r="U806" s="705"/>
      <c r="V806" s="705"/>
      <c r="W806" s="705"/>
      <c r="X806" s="705"/>
      <c r="Y806" s="705"/>
      <c r="Z806" s="705"/>
      <c r="AA806" s="705"/>
      <c r="AB806" s="705"/>
      <c r="AC806" s="705"/>
      <c r="AD806" s="705"/>
      <c r="AE806" s="705"/>
      <c r="AF806" s="45"/>
      <c r="AG806" s="45"/>
      <c r="AH806" s="45"/>
      <c r="AI806" s="45"/>
      <c r="AJ806" s="45"/>
      <c r="AK806" s="45"/>
      <c r="AL806" s="45"/>
      <c r="AM806" s="45"/>
      <c r="AN806" s="45"/>
      <c r="AO806" s="45"/>
      <c r="AP806" s="45"/>
      <c r="AQ806" s="45"/>
      <c r="AR806" s="45"/>
      <c r="AS806" s="45"/>
      <c r="AT806" s="45"/>
    </row>
    <row r="807" spans="1:46" ht="23.25" customHeight="1">
      <c r="A807" s="1993"/>
      <c r="B807" s="1993" t="s">
        <v>1844</v>
      </c>
      <c r="C807" s="2090">
        <f>X!EV$23+X!EV$24</f>
        <v>0</v>
      </c>
      <c r="D807" s="3421">
        <f>LOOKUP(O807,X!$EW$4:$HT$4,X!$EW$23:$HT$23)</f>
        <v>0</v>
      </c>
      <c r="E807" s="3422"/>
      <c r="F807" s="3421">
        <f>LOOKUP(Q807,X!$EW$4:$HT$4,X!$EW$23:$HT$23)</f>
        <v>0</v>
      </c>
      <c r="G807" s="3422"/>
      <c r="H807" s="2100">
        <f>LOOKUP(S807,X!$EW$4:$HT$4,X!$EW$23:$HT$23)</f>
        <v>2</v>
      </c>
      <c r="I807" s="2103">
        <f>LOOKUP(T807,X!$EW$4:$HT$4,X!$EW$23:$HT$23)</f>
        <v>0</v>
      </c>
      <c r="J807" s="2049">
        <f>LOOKUP(U807,X!$EW$4:$HT$4,X!$EW$23:$HT$23)</f>
        <v>0</v>
      </c>
      <c r="K807" s="3328">
        <f>LOOKUP(V807,X!$EW$4:$HT$4,X!$EW$23:$HT$23)</f>
        <v>0</v>
      </c>
      <c r="L807" s="703"/>
      <c r="M807" s="1940"/>
      <c r="N807" s="1952">
        <v>3</v>
      </c>
      <c r="O807" s="55">
        <f>$N807*100+O$699</f>
        <v>306</v>
      </c>
      <c r="P807" s="55"/>
      <c r="Q807" s="55">
        <f>$N807*100+Q$699</f>
        <v>307</v>
      </c>
      <c r="S807" s="55">
        <f>$N807*100+S$699</f>
        <v>308</v>
      </c>
      <c r="T807" s="55">
        <f>$N807*100+T$699</f>
        <v>309</v>
      </c>
      <c r="U807" s="55">
        <f>$N807*100+U$699</f>
        <v>310</v>
      </c>
      <c r="V807" s="55">
        <f>$N807*100+V$699</f>
        <v>311</v>
      </c>
      <c r="W807" s="705"/>
      <c r="X807" s="705"/>
      <c r="Y807" s="705"/>
      <c r="Z807" s="705"/>
      <c r="AA807" s="705"/>
      <c r="AB807" s="705"/>
      <c r="AC807" s="705"/>
      <c r="AD807" s="705"/>
      <c r="AE807" s="705"/>
      <c r="AF807" s="45"/>
      <c r="AG807" s="45"/>
      <c r="AH807" s="45"/>
      <c r="AI807" s="45"/>
      <c r="AJ807" s="45"/>
      <c r="AK807" s="45"/>
      <c r="AL807" s="45"/>
      <c r="AM807" s="45"/>
      <c r="AN807" s="45"/>
      <c r="AO807" s="45"/>
      <c r="AP807" s="45"/>
      <c r="AQ807" s="45"/>
      <c r="AR807" s="45"/>
      <c r="AS807" s="45"/>
      <c r="AT807" s="45"/>
    </row>
    <row r="808" spans="1:46" ht="23.25" customHeight="1">
      <c r="A808" s="1993" t="s">
        <v>1845</v>
      </c>
      <c r="B808" s="1993"/>
      <c r="C808" s="1994"/>
      <c r="D808" s="2088"/>
      <c r="E808" s="2039"/>
      <c r="F808" s="3326"/>
      <c r="G808" s="3327"/>
      <c r="H808" s="2097"/>
      <c r="I808" s="2098"/>
      <c r="J808" s="2089"/>
      <c r="K808" s="2099"/>
      <c r="L808" s="703"/>
      <c r="M808" s="1940"/>
      <c r="O808" s="705"/>
      <c r="P808" s="424"/>
      <c r="Q808" s="705"/>
      <c r="R808" s="705"/>
      <c r="S808" s="705"/>
      <c r="T808" s="705"/>
      <c r="U808" s="705"/>
      <c r="V808" s="705"/>
      <c r="W808" s="705"/>
      <c r="X808" s="705"/>
      <c r="Y808" s="705"/>
      <c r="Z808" s="705"/>
      <c r="AA808" s="705"/>
      <c r="AB808" s="705"/>
      <c r="AC808" s="705"/>
      <c r="AD808" s="705"/>
      <c r="AE808" s="705"/>
      <c r="AF808" s="45"/>
      <c r="AG808" s="45"/>
      <c r="AH808" s="45"/>
      <c r="AI808" s="45"/>
      <c r="AJ808" s="45"/>
      <c r="AK808" s="45"/>
      <c r="AL808" s="45"/>
      <c r="AM808" s="45"/>
      <c r="AN808" s="45"/>
      <c r="AO808" s="45"/>
      <c r="AP808" s="45"/>
      <c r="AQ808" s="45"/>
      <c r="AR808" s="45"/>
      <c r="AS808" s="45"/>
      <c r="AT808" s="45"/>
    </row>
    <row r="809" spans="1:46" ht="23.25" customHeight="1">
      <c r="A809" s="1993"/>
      <c r="B809" s="1993" t="s">
        <v>1846</v>
      </c>
      <c r="C809" s="1994"/>
      <c r="D809" s="2088"/>
      <c r="E809" s="2039"/>
      <c r="F809" s="3326"/>
      <c r="G809" s="3327"/>
      <c r="H809" s="2097"/>
      <c r="I809" s="2098"/>
      <c r="J809" s="2089"/>
      <c r="K809" s="2099"/>
      <c r="L809" s="703"/>
      <c r="M809" s="1940"/>
      <c r="O809" s="705"/>
      <c r="P809" s="424"/>
      <c r="Q809" s="705"/>
      <c r="R809" s="705"/>
      <c r="S809" s="705"/>
      <c r="T809" s="705"/>
      <c r="U809" s="705"/>
      <c r="V809" s="705"/>
      <c r="W809" s="705"/>
      <c r="X809" s="705"/>
      <c r="Y809" s="705"/>
      <c r="Z809" s="705"/>
      <c r="AA809" s="705"/>
      <c r="AB809" s="705"/>
      <c r="AC809" s="705"/>
      <c r="AD809" s="705"/>
      <c r="AE809" s="705"/>
      <c r="AF809" s="45"/>
      <c r="AG809" s="45"/>
      <c r="AH809" s="45"/>
      <c r="AI809" s="45"/>
      <c r="AJ809" s="45"/>
      <c r="AK809" s="45"/>
      <c r="AL809" s="45"/>
      <c r="AM809" s="45"/>
      <c r="AN809" s="45"/>
      <c r="AO809" s="45"/>
      <c r="AP809" s="45"/>
      <c r="AQ809" s="45"/>
      <c r="AR809" s="45"/>
      <c r="AS809" s="45"/>
      <c r="AT809" s="45"/>
    </row>
    <row r="810" spans="1:46" ht="23.25" customHeight="1">
      <c r="A810" s="1993"/>
      <c r="B810" s="1993" t="s">
        <v>1100</v>
      </c>
      <c r="C810" s="1994"/>
      <c r="D810" s="2088"/>
      <c r="E810" s="2039"/>
      <c r="F810" s="3326"/>
      <c r="G810" s="3327"/>
      <c r="H810" s="2097"/>
      <c r="I810" s="2098"/>
      <c r="J810" s="2089"/>
      <c r="K810" s="2099"/>
      <c r="L810" s="703"/>
      <c r="M810" s="1940"/>
      <c r="O810" s="705"/>
      <c r="P810" s="424"/>
      <c r="Q810" s="705"/>
      <c r="R810" s="705"/>
      <c r="S810" s="705"/>
      <c r="T810" s="705"/>
      <c r="U810" s="705"/>
      <c r="V810" s="705"/>
      <c r="W810" s="705"/>
      <c r="X810" s="705"/>
      <c r="Y810" s="705"/>
      <c r="Z810" s="705"/>
      <c r="AA810" s="705"/>
      <c r="AB810" s="705"/>
      <c r="AC810" s="705"/>
      <c r="AD810" s="705"/>
      <c r="AE810" s="705"/>
      <c r="AF810" s="45"/>
      <c r="AG810" s="45"/>
      <c r="AH810" s="45"/>
      <c r="AI810" s="45"/>
      <c r="AJ810" s="45"/>
      <c r="AK810" s="45"/>
      <c r="AL810" s="45"/>
      <c r="AM810" s="45"/>
      <c r="AN810" s="45"/>
      <c r="AO810" s="45"/>
      <c r="AP810" s="45"/>
      <c r="AQ810" s="45"/>
      <c r="AR810" s="45"/>
      <c r="AS810" s="45"/>
      <c r="AT810" s="45"/>
    </row>
    <row r="811" spans="1:46" ht="23.25" customHeight="1">
      <c r="A811" s="1993"/>
      <c r="B811" s="1993" t="s">
        <v>1101</v>
      </c>
      <c r="C811" s="2090">
        <f>X!EV$23+X!EV$24</f>
        <v>0</v>
      </c>
      <c r="D811" s="3421">
        <f>LOOKUP(O811,X!$EW$4:$HT$4,X!$EW$23:$HT$23)</f>
        <v>0</v>
      </c>
      <c r="E811" s="3422"/>
      <c r="F811" s="3421">
        <f>LOOKUP(Q811,X!$EW$4:$HT$4,X!$EW$23:$HT$23)</f>
        <v>0</v>
      </c>
      <c r="G811" s="3422"/>
      <c r="H811" s="2100">
        <f>LOOKUP(S811,X!$EW$4:$HT$4,X!$EW$23:$HT$23)</f>
        <v>1</v>
      </c>
      <c r="I811" s="2103">
        <f>LOOKUP(T811,X!$EW$4:$HT$4,X!$EW$23:$HT$23)</f>
        <v>0</v>
      </c>
      <c r="J811" s="2049">
        <f>LOOKUP(U811,X!$EW$4:$HT$4,X!$EW$23:$HT$23)</f>
        <v>0</v>
      </c>
      <c r="K811" s="3328">
        <f>LOOKUP(V811,X!$EW$4:$HT$4,X!$EW$23:$HT$23)</f>
        <v>0</v>
      </c>
      <c r="L811" s="703"/>
      <c r="M811" s="1940"/>
      <c r="N811" s="1952">
        <v>4</v>
      </c>
      <c r="O811" s="55">
        <f>$N811*100+O$699</f>
        <v>406</v>
      </c>
      <c r="P811" s="55"/>
      <c r="Q811" s="55">
        <f>$N811*100+Q$699</f>
        <v>407</v>
      </c>
      <c r="S811" s="55">
        <f>$N811*100+S$699</f>
        <v>408</v>
      </c>
      <c r="T811" s="55">
        <f>$N811*100+T$699</f>
        <v>409</v>
      </c>
      <c r="U811" s="55">
        <f>$N811*100+U$699</f>
        <v>410</v>
      </c>
      <c r="V811" s="55">
        <f>$N811*100+V$699</f>
        <v>411</v>
      </c>
      <c r="W811" s="705"/>
      <c r="X811" s="705"/>
      <c r="Y811" s="705"/>
      <c r="Z811" s="705"/>
      <c r="AA811" s="705"/>
      <c r="AB811" s="705"/>
      <c r="AC811" s="705"/>
      <c r="AD811" s="705"/>
      <c r="AE811" s="705"/>
      <c r="AF811" s="45"/>
      <c r="AG811" s="45"/>
      <c r="AH811" s="45"/>
      <c r="AI811" s="45"/>
      <c r="AJ811" s="45"/>
      <c r="AK811" s="45"/>
      <c r="AL811" s="45"/>
      <c r="AM811" s="45"/>
      <c r="AN811" s="45"/>
      <c r="AO811" s="45"/>
      <c r="AP811" s="45"/>
      <c r="AQ811" s="45"/>
      <c r="AR811" s="45"/>
      <c r="AS811" s="45"/>
      <c r="AT811" s="45"/>
    </row>
    <row r="812" spans="1:46" ht="23.25" customHeight="1">
      <c r="A812" s="1993" t="s">
        <v>1102</v>
      </c>
      <c r="B812" s="1993"/>
      <c r="C812" s="1994"/>
      <c r="D812" s="2088"/>
      <c r="E812" s="2039"/>
      <c r="F812" s="3326"/>
      <c r="G812" s="3327"/>
      <c r="H812" s="2097"/>
      <c r="I812" s="2098"/>
      <c r="J812" s="2089"/>
      <c r="K812" s="2099"/>
      <c r="L812" s="703"/>
      <c r="M812" s="1940"/>
      <c r="O812" s="705"/>
      <c r="P812" s="424"/>
      <c r="Q812" s="705"/>
      <c r="R812" s="705"/>
      <c r="S812" s="705"/>
      <c r="T812" s="705"/>
      <c r="U812" s="705"/>
      <c r="V812" s="705"/>
      <c r="W812" s="705"/>
      <c r="X812" s="705"/>
      <c r="Y812" s="705"/>
      <c r="Z812" s="705"/>
      <c r="AA812" s="705"/>
      <c r="AB812" s="705"/>
      <c r="AC812" s="705"/>
      <c r="AD812" s="705"/>
      <c r="AE812" s="705"/>
      <c r="AF812" s="45"/>
      <c r="AG812" s="45"/>
      <c r="AH812" s="45"/>
      <c r="AI812" s="45"/>
      <c r="AJ812" s="45"/>
      <c r="AK812" s="45"/>
      <c r="AL812" s="45"/>
      <c r="AM812" s="45"/>
      <c r="AN812" s="45"/>
      <c r="AO812" s="45"/>
      <c r="AP812" s="45"/>
      <c r="AQ812" s="45"/>
      <c r="AR812" s="45"/>
      <c r="AS812" s="45"/>
      <c r="AT812" s="45"/>
    </row>
    <row r="813" spans="1:46" ht="23.25" customHeight="1">
      <c r="A813" s="1993"/>
      <c r="B813" s="1993" t="s">
        <v>1437</v>
      </c>
      <c r="C813" s="1994"/>
      <c r="D813" s="2088"/>
      <c r="E813" s="2039"/>
      <c r="F813" s="3326"/>
      <c r="G813" s="3327"/>
      <c r="H813" s="2097"/>
      <c r="I813" s="2098"/>
      <c r="J813" s="2089"/>
      <c r="K813" s="2099"/>
      <c r="L813" s="703"/>
      <c r="M813" s="1940"/>
      <c r="O813" s="705"/>
      <c r="P813" s="424"/>
      <c r="Q813" s="705"/>
      <c r="R813" s="705"/>
      <c r="S813" s="705"/>
      <c r="T813" s="705"/>
      <c r="U813" s="705"/>
      <c r="V813" s="705"/>
      <c r="W813" s="705"/>
      <c r="X813" s="705"/>
      <c r="Y813" s="705"/>
      <c r="Z813" s="705"/>
      <c r="AA813" s="705"/>
      <c r="AB813" s="705"/>
      <c r="AC813" s="705"/>
      <c r="AD813" s="705"/>
      <c r="AE813" s="705"/>
      <c r="AF813" s="45"/>
      <c r="AG813" s="45"/>
      <c r="AH813" s="45"/>
      <c r="AI813" s="45"/>
      <c r="AJ813" s="45"/>
      <c r="AK813" s="45"/>
      <c r="AL813" s="45"/>
      <c r="AM813" s="45"/>
      <c r="AN813" s="45"/>
      <c r="AO813" s="45"/>
      <c r="AP813" s="45"/>
      <c r="AQ813" s="45"/>
      <c r="AR813" s="45"/>
      <c r="AS813" s="45"/>
      <c r="AT813" s="45"/>
    </row>
    <row r="814" spans="1:46" ht="23.25" customHeight="1">
      <c r="A814" s="1993"/>
      <c r="B814" s="1993" t="s">
        <v>1438</v>
      </c>
      <c r="C814" s="2090">
        <f>X!EV$23+X!EV$24</f>
        <v>0</v>
      </c>
      <c r="D814" s="3421">
        <f>LOOKUP(O814,X!$EW$4:$HT$4,X!$EW$23:$HT$23)</f>
        <v>0</v>
      </c>
      <c r="E814" s="3422"/>
      <c r="F814" s="3421">
        <f>LOOKUP(Q814,X!$EW$4:$HT$4,X!$EW$23:$HT$23)</f>
        <v>0</v>
      </c>
      <c r="G814" s="3422"/>
      <c r="H814" s="2100">
        <f>LOOKUP(S814,X!$EW$4:$HT$4,X!$EW$23:$HT$23)</f>
        <v>1</v>
      </c>
      <c r="I814" s="2103">
        <f>LOOKUP(T814,X!$EW$4:$HT$4,X!$EW$23:$HT$23)</f>
        <v>0</v>
      </c>
      <c r="J814" s="2049">
        <f>LOOKUP(U814,X!$EW$4:$HT$4,X!$EW$23:$HT$23)</f>
        <v>0</v>
      </c>
      <c r="K814" s="3328">
        <f>LOOKUP(V814,X!$EW$4:$HT$4,X!$EW$23:$HT$23)</f>
        <v>0</v>
      </c>
      <c r="L814" s="703"/>
      <c r="M814" s="1940"/>
      <c r="N814" s="1952">
        <v>5</v>
      </c>
      <c r="O814" s="55">
        <f>$N814*100+O$699</f>
        <v>506</v>
      </c>
      <c r="P814" s="55"/>
      <c r="Q814" s="55">
        <f>$N814*100+Q$699</f>
        <v>507</v>
      </c>
      <c r="S814" s="55">
        <f>$N814*100+S$699</f>
        <v>508</v>
      </c>
      <c r="T814" s="55">
        <f>$N814*100+T$699</f>
        <v>509</v>
      </c>
      <c r="U814" s="55">
        <f>$N814*100+U$699</f>
        <v>510</v>
      </c>
      <c r="V814" s="55">
        <f>$N814*100+V$699</f>
        <v>511</v>
      </c>
      <c r="W814" s="705"/>
      <c r="X814" s="705"/>
      <c r="Y814" s="705"/>
      <c r="Z814" s="705"/>
      <c r="AA814" s="705"/>
      <c r="AB814" s="705"/>
      <c r="AC814" s="705"/>
      <c r="AD814" s="705"/>
      <c r="AE814" s="705"/>
      <c r="AF814" s="45"/>
      <c r="AG814" s="45"/>
      <c r="AH814" s="45"/>
      <c r="AI814" s="45"/>
      <c r="AJ814" s="45"/>
      <c r="AK814" s="45"/>
      <c r="AL814" s="45"/>
      <c r="AM814" s="45"/>
      <c r="AN814" s="45"/>
      <c r="AO814" s="45"/>
      <c r="AP814" s="45"/>
      <c r="AQ814" s="45"/>
      <c r="AR814" s="45"/>
      <c r="AS814" s="45"/>
      <c r="AT814" s="45"/>
    </row>
    <row r="815" spans="1:46" ht="23.25" customHeight="1">
      <c r="A815" s="1993" t="s">
        <v>1381</v>
      </c>
      <c r="B815" s="1993"/>
      <c r="C815" s="1994"/>
      <c r="D815" s="2088"/>
      <c r="E815" s="2039"/>
      <c r="F815" s="3326"/>
      <c r="G815" s="3327"/>
      <c r="H815" s="2097"/>
      <c r="I815" s="2098"/>
      <c r="J815" s="2089"/>
      <c r="K815" s="2099"/>
      <c r="L815" s="703"/>
      <c r="M815" s="1940"/>
      <c r="O815" s="705"/>
      <c r="P815" s="424"/>
      <c r="Q815" s="705"/>
      <c r="R815" s="705"/>
      <c r="S815" s="705"/>
      <c r="T815" s="705"/>
      <c r="U815" s="705"/>
      <c r="V815" s="705"/>
      <c r="W815" s="705"/>
      <c r="X815" s="705"/>
      <c r="Y815" s="705"/>
      <c r="Z815" s="705"/>
      <c r="AA815" s="705"/>
      <c r="AB815" s="705"/>
      <c r="AC815" s="705"/>
      <c r="AD815" s="705"/>
      <c r="AE815" s="705"/>
      <c r="AF815" s="45"/>
      <c r="AG815" s="45"/>
      <c r="AH815" s="45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</row>
    <row r="816" spans="1:46" ht="23.25" customHeight="1">
      <c r="A816" s="1993"/>
      <c r="B816" s="1993" t="s">
        <v>1853</v>
      </c>
      <c r="C816" s="1994"/>
      <c r="D816" s="2088"/>
      <c r="E816" s="2039"/>
      <c r="F816" s="3326"/>
      <c r="G816" s="3327"/>
      <c r="H816" s="2097"/>
      <c r="I816" s="2098"/>
      <c r="J816" s="2089"/>
      <c r="K816" s="2099"/>
      <c r="L816" s="703"/>
      <c r="M816" s="1940"/>
      <c r="O816" s="705"/>
      <c r="P816" s="424"/>
      <c r="Q816" s="705"/>
      <c r="R816" s="705"/>
      <c r="S816" s="705"/>
      <c r="T816" s="705"/>
      <c r="U816" s="705"/>
      <c r="V816" s="705"/>
      <c r="W816" s="705"/>
      <c r="X816" s="705"/>
      <c r="Y816" s="705"/>
      <c r="Z816" s="705"/>
      <c r="AA816" s="705"/>
      <c r="AB816" s="705"/>
      <c r="AC816" s="705"/>
      <c r="AD816" s="705"/>
      <c r="AE816" s="705"/>
      <c r="AF816" s="45"/>
      <c r="AG816" s="45"/>
      <c r="AH816" s="45"/>
      <c r="AI816" s="45"/>
      <c r="AJ816" s="45"/>
      <c r="AK816" s="45"/>
      <c r="AL816" s="45"/>
      <c r="AM816" s="45"/>
      <c r="AN816" s="45"/>
      <c r="AO816" s="45"/>
      <c r="AP816" s="45"/>
      <c r="AQ816" s="45"/>
      <c r="AR816" s="45"/>
      <c r="AS816" s="45"/>
      <c r="AT816" s="45"/>
    </row>
    <row r="817" spans="1:46" ht="23.25" customHeight="1">
      <c r="A817" s="1993"/>
      <c r="B817" s="1993" t="s">
        <v>1439</v>
      </c>
      <c r="C817" s="2090">
        <f>X!EV$23+X!EV$24</f>
        <v>0</v>
      </c>
      <c r="D817" s="3421">
        <f>LOOKUP(O817,X!$EW$4:$HT$4,X!$EW$23:$HT$23)</f>
        <v>0</v>
      </c>
      <c r="E817" s="3422"/>
      <c r="F817" s="3421">
        <f>LOOKUP(Q817,X!$EW$4:$HT$4,X!$EW$23:$HT$23)</f>
        <v>0</v>
      </c>
      <c r="G817" s="3422"/>
      <c r="H817" s="2100">
        <f>LOOKUP(S817,X!$EW$4:$HT$4,X!$EW$23:$HT$23)</f>
        <v>1</v>
      </c>
      <c r="I817" s="2103">
        <f>LOOKUP(T817,X!$EW$4:$HT$4,X!$EW$23:$HT$23)</f>
        <v>0</v>
      </c>
      <c r="J817" s="2049">
        <f>LOOKUP(U817,X!$EW$4:$HT$4,X!$EW$23:$HT$23)</f>
        <v>0</v>
      </c>
      <c r="K817" s="3328">
        <f>LOOKUP(V817,X!$EW$4:$HT$4,X!$EW$23:$HT$23)</f>
        <v>0</v>
      </c>
      <c r="L817" s="703"/>
      <c r="M817" s="1940"/>
      <c r="N817" s="1952">
        <v>6</v>
      </c>
      <c r="O817" s="55">
        <f>$N817*100+O$699</f>
        <v>606</v>
      </c>
      <c r="P817" s="55"/>
      <c r="Q817" s="55">
        <f>$N817*100+Q$699</f>
        <v>607</v>
      </c>
      <c r="S817" s="55">
        <f>$N817*100+S$699</f>
        <v>608</v>
      </c>
      <c r="T817" s="55">
        <f>$N817*100+T$699</f>
        <v>609</v>
      </c>
      <c r="U817" s="55">
        <f>$N817*100+U$699</f>
        <v>610</v>
      </c>
      <c r="V817" s="55">
        <f>$N817*100+V$699</f>
        <v>611</v>
      </c>
      <c r="W817" s="705"/>
      <c r="X817" s="705"/>
      <c r="Y817" s="705"/>
      <c r="Z817" s="705"/>
      <c r="AA817" s="705"/>
      <c r="AB817" s="705"/>
      <c r="AC817" s="705"/>
      <c r="AD817" s="705"/>
      <c r="AE817" s="705"/>
      <c r="AF817" s="45"/>
      <c r="AG817" s="45"/>
      <c r="AH817" s="45"/>
      <c r="AI817" s="45"/>
      <c r="AJ817" s="45"/>
      <c r="AK817" s="45"/>
      <c r="AL817" s="45"/>
      <c r="AM817" s="45"/>
      <c r="AN817" s="45"/>
      <c r="AO817" s="45"/>
      <c r="AP817" s="45"/>
      <c r="AQ817" s="45"/>
      <c r="AR817" s="45"/>
      <c r="AS817" s="45"/>
      <c r="AT817" s="45"/>
    </row>
    <row r="818" spans="1:46" ht="23.25" customHeight="1">
      <c r="A818" s="1986" t="str">
        <f>"- "&amp;M818&amp;" -"</f>
        <v>- 64 -</v>
      </c>
      <c r="B818" s="1979"/>
      <c r="C818" s="1979"/>
      <c r="D818" s="1979"/>
      <c r="E818" s="1979"/>
      <c r="F818" s="1979"/>
      <c r="G818" s="1979"/>
      <c r="H818" s="1979"/>
      <c r="I818" s="1979"/>
      <c r="J818" s="1979"/>
      <c r="K818" s="1986"/>
      <c r="L818" s="703">
        <v>1</v>
      </c>
      <c r="M818" s="1939">
        <f>IF(L818&gt;0,SUM(L$234:L818),0)</f>
        <v>64</v>
      </c>
      <c r="N818" s="46"/>
      <c r="P818" s="55"/>
      <c r="W818" s="705"/>
      <c r="X818" s="705"/>
      <c r="Y818" s="705"/>
      <c r="Z818" s="705"/>
      <c r="AA818" s="705"/>
      <c r="AB818" s="705"/>
      <c r="AC818" s="705"/>
      <c r="AD818" s="705"/>
      <c r="AE818" s="705"/>
      <c r="AF818" s="45"/>
      <c r="AG818" s="45"/>
      <c r="AH818" s="45"/>
      <c r="AI818" s="45"/>
      <c r="AJ818" s="45"/>
      <c r="AK818" s="45"/>
      <c r="AL818" s="45"/>
      <c r="AM818" s="45"/>
      <c r="AN818" s="45"/>
      <c r="AO818" s="45"/>
      <c r="AP818" s="45"/>
      <c r="AQ818" s="45"/>
      <c r="AR818" s="45"/>
      <c r="AS818" s="45"/>
      <c r="AT818" s="45"/>
    </row>
    <row r="819" spans="1:46" ht="23.25" customHeight="1">
      <c r="A819" s="1993"/>
      <c r="B819" s="1993"/>
      <c r="C819" s="2095"/>
      <c r="D819" s="3322"/>
      <c r="E819" s="3322"/>
      <c r="F819" s="3324"/>
      <c r="G819" s="3324"/>
      <c r="H819" s="3322"/>
      <c r="I819" s="3322"/>
      <c r="J819" s="3322"/>
      <c r="K819" s="3322"/>
      <c r="L819" s="703"/>
      <c r="M819" s="1940"/>
      <c r="N819" s="46"/>
      <c r="P819" s="55"/>
      <c r="W819" s="705"/>
      <c r="X819" s="705"/>
      <c r="Y819" s="705"/>
      <c r="Z819" s="705"/>
      <c r="AA819" s="705"/>
      <c r="AB819" s="705"/>
      <c r="AC819" s="705"/>
      <c r="AD819" s="705"/>
      <c r="AE819" s="705"/>
      <c r="AF819" s="45"/>
      <c r="AG819" s="45"/>
      <c r="AH819" s="45"/>
      <c r="AI819" s="45"/>
      <c r="AJ819" s="45"/>
      <c r="AK819" s="45"/>
      <c r="AL819" s="45"/>
      <c r="AM819" s="45"/>
      <c r="AN819" s="45"/>
      <c r="AO819" s="45"/>
      <c r="AP819" s="45"/>
      <c r="AQ819" s="45"/>
      <c r="AR819" s="45"/>
      <c r="AS819" s="45"/>
      <c r="AT819" s="45"/>
    </row>
    <row r="820" spans="1:46" ht="23.25" customHeight="1">
      <c r="A820" s="1993"/>
      <c r="B820" s="1993"/>
      <c r="C820" s="2095"/>
      <c r="D820" s="3322"/>
      <c r="E820" s="3322"/>
      <c r="F820" s="3324"/>
      <c r="G820" s="3324"/>
      <c r="H820" s="3322"/>
      <c r="I820" s="3322"/>
      <c r="J820" s="3322"/>
      <c r="K820" s="3322"/>
      <c r="L820" s="703"/>
      <c r="M820" s="1940"/>
      <c r="N820" s="46"/>
      <c r="P820" s="55"/>
      <c r="W820" s="705"/>
      <c r="X820" s="705"/>
      <c r="Y820" s="705"/>
      <c r="Z820" s="705"/>
      <c r="AA820" s="705"/>
      <c r="AB820" s="705"/>
      <c r="AC820" s="705"/>
      <c r="AD820" s="705"/>
      <c r="AE820" s="705"/>
      <c r="AF820" s="45"/>
      <c r="AG820" s="45"/>
      <c r="AH820" s="45"/>
      <c r="AI820" s="45"/>
      <c r="AJ820" s="45"/>
      <c r="AK820" s="45"/>
      <c r="AL820" s="45"/>
      <c r="AM820" s="45"/>
      <c r="AN820" s="45"/>
      <c r="AO820" s="45"/>
      <c r="AP820" s="45"/>
      <c r="AQ820" s="45"/>
      <c r="AR820" s="45"/>
      <c r="AS820" s="45"/>
      <c r="AT820" s="45"/>
    </row>
    <row r="821" spans="1:46" ht="23.25" customHeight="1">
      <c r="A821" s="1993"/>
      <c r="B821" s="1977" t="s">
        <v>2369</v>
      </c>
      <c r="K821" s="1993"/>
      <c r="L821" s="703"/>
      <c r="M821" s="1940"/>
      <c r="O821" s="705"/>
      <c r="P821" s="424"/>
      <c r="Q821" s="705"/>
      <c r="R821" s="705"/>
      <c r="S821" s="705"/>
      <c r="T821" s="705"/>
      <c r="U821" s="705"/>
      <c r="V821" s="705"/>
      <c r="W821" s="705"/>
      <c r="X821" s="705"/>
      <c r="Y821" s="705"/>
      <c r="Z821" s="705"/>
      <c r="AA821" s="705"/>
      <c r="AB821" s="705"/>
      <c r="AC821" s="705"/>
      <c r="AD821" s="705"/>
      <c r="AE821" s="705"/>
      <c r="AF821" s="45"/>
      <c r="AG821" s="45"/>
      <c r="AH821" s="45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</row>
    <row r="822" spans="1:46" ht="23.25" customHeight="1">
      <c r="A822" s="1220"/>
      <c r="B822" s="1220"/>
      <c r="C822" s="2073" t="s">
        <v>1546</v>
      </c>
      <c r="D822" s="2074" t="s">
        <v>307</v>
      </c>
      <c r="E822" s="2075"/>
      <c r="F822" s="2074" t="s">
        <v>674</v>
      </c>
      <c r="G822" s="2075"/>
      <c r="H822" s="2028"/>
      <c r="I822" s="2028"/>
      <c r="J822" s="2028"/>
      <c r="K822" s="2076"/>
      <c r="L822" s="703"/>
      <c r="M822" s="1940"/>
      <c r="O822" s="705"/>
      <c r="P822" s="424"/>
      <c r="Q822" s="705"/>
      <c r="R822" s="705"/>
      <c r="S822" s="705"/>
      <c r="T822" s="705"/>
      <c r="U822" s="705"/>
      <c r="V822" s="705"/>
      <c r="W822" s="705"/>
      <c r="X822" s="705"/>
      <c r="Y822" s="705"/>
      <c r="Z822" s="705"/>
      <c r="AA822" s="705"/>
      <c r="AB822" s="705"/>
      <c r="AC822" s="705"/>
      <c r="AD822" s="705"/>
      <c r="AE822" s="705"/>
      <c r="AF822" s="45"/>
      <c r="AG822" s="45"/>
      <c r="AH822" s="45"/>
      <c r="AI822" s="45"/>
      <c r="AJ822" s="45"/>
      <c r="AK822" s="45"/>
      <c r="AL822" s="45"/>
      <c r="AM822" s="45"/>
      <c r="AN822" s="45"/>
      <c r="AO822" s="45"/>
      <c r="AP822" s="45"/>
      <c r="AQ822" s="45"/>
      <c r="AR822" s="45"/>
      <c r="AS822" s="45"/>
      <c r="AT822" s="45"/>
    </row>
    <row r="823" spans="1:46" ht="23.25" customHeight="1">
      <c r="A823" s="1986" t="s">
        <v>898</v>
      </c>
      <c r="B823" s="1986"/>
      <c r="C823" s="2077" t="s">
        <v>1154</v>
      </c>
      <c r="D823" s="2078" t="s">
        <v>891</v>
      </c>
      <c r="E823" s="2079"/>
      <c r="F823" s="2078" t="s">
        <v>1120</v>
      </c>
      <c r="G823" s="2079"/>
      <c r="H823" s="2049" t="s">
        <v>631</v>
      </c>
      <c r="I823" s="2049" t="s">
        <v>1891</v>
      </c>
      <c r="J823" s="2049" t="s">
        <v>2344</v>
      </c>
      <c r="K823" s="3328" t="s">
        <v>2345</v>
      </c>
      <c r="L823" s="703"/>
      <c r="M823" s="1940"/>
      <c r="O823" s="705"/>
      <c r="P823" s="424"/>
      <c r="Q823" s="705"/>
      <c r="R823" s="705"/>
      <c r="S823" s="705"/>
      <c r="T823" s="705"/>
      <c r="U823" s="705"/>
      <c r="V823" s="705"/>
      <c r="W823" s="705"/>
      <c r="X823" s="705"/>
      <c r="Y823" s="705"/>
      <c r="Z823" s="705"/>
      <c r="AA823" s="705"/>
      <c r="AB823" s="705"/>
      <c r="AC823" s="705"/>
      <c r="AD823" s="705"/>
      <c r="AE823" s="705"/>
      <c r="AF823" s="45"/>
      <c r="AG823" s="45"/>
      <c r="AH823" s="45"/>
      <c r="AI823" s="45"/>
      <c r="AJ823" s="45"/>
      <c r="AK823" s="45"/>
      <c r="AL823" s="45"/>
      <c r="AM823" s="45"/>
      <c r="AN823" s="45"/>
      <c r="AO823" s="45"/>
      <c r="AP823" s="45"/>
      <c r="AQ823" s="45"/>
      <c r="AR823" s="45"/>
      <c r="AS823" s="45"/>
      <c r="AT823" s="45"/>
    </row>
    <row r="824" spans="1:46" ht="23.25" customHeight="1">
      <c r="A824" s="1986" t="s">
        <v>2121</v>
      </c>
      <c r="B824" s="1986"/>
      <c r="C824" s="2077" t="s">
        <v>2346</v>
      </c>
      <c r="D824" s="2078" t="s">
        <v>1549</v>
      </c>
      <c r="E824" s="2079"/>
      <c r="F824" s="2078" t="s">
        <v>897</v>
      </c>
      <c r="G824" s="2079"/>
      <c r="H824" s="2049" t="s">
        <v>630</v>
      </c>
      <c r="I824" s="2049" t="s">
        <v>902</v>
      </c>
      <c r="J824" s="2049" t="s">
        <v>897</v>
      </c>
      <c r="K824" s="3328" t="s">
        <v>891</v>
      </c>
      <c r="L824" s="703"/>
      <c r="M824" s="1940"/>
      <c r="O824" s="705"/>
      <c r="P824" s="424"/>
      <c r="Q824" s="705"/>
      <c r="R824" s="705"/>
      <c r="S824" s="705"/>
      <c r="T824" s="705"/>
      <c r="U824" s="705"/>
      <c r="V824" s="705"/>
      <c r="W824" s="705"/>
      <c r="X824" s="705"/>
      <c r="Y824" s="705"/>
      <c r="Z824" s="705"/>
      <c r="AA824" s="705"/>
      <c r="AB824" s="705"/>
      <c r="AC824" s="705"/>
      <c r="AD824" s="705"/>
      <c r="AE824" s="705"/>
      <c r="AF824" s="45"/>
      <c r="AG824" s="45"/>
      <c r="AH824" s="45"/>
      <c r="AI824" s="45"/>
      <c r="AJ824" s="45"/>
      <c r="AK824" s="45"/>
      <c r="AL824" s="45"/>
      <c r="AM824" s="45"/>
      <c r="AN824" s="45"/>
      <c r="AO824" s="45"/>
      <c r="AP824" s="45"/>
      <c r="AQ824" s="45"/>
      <c r="AR824" s="45"/>
      <c r="AS824" s="45"/>
      <c r="AT824" s="45"/>
    </row>
    <row r="825" spans="1:46" ht="23.25" customHeight="1">
      <c r="A825" s="1370"/>
      <c r="B825" s="1370"/>
      <c r="C825" s="2081" t="s">
        <v>2347</v>
      </c>
      <c r="D825" s="2082" t="s">
        <v>1550</v>
      </c>
      <c r="E825" s="2083"/>
      <c r="F825" s="2082" t="s">
        <v>902</v>
      </c>
      <c r="G825" s="2083"/>
      <c r="H825" s="2084"/>
      <c r="I825" s="2084" t="s">
        <v>2123</v>
      </c>
      <c r="J825" s="2084" t="s">
        <v>891</v>
      </c>
      <c r="K825" s="2085"/>
      <c r="L825" s="703"/>
      <c r="M825" s="1940"/>
      <c r="O825" s="705"/>
      <c r="P825" s="424"/>
      <c r="Q825" s="705"/>
      <c r="R825" s="705"/>
      <c r="S825" s="705"/>
      <c r="T825" s="705"/>
      <c r="U825" s="705"/>
      <c r="V825" s="705"/>
      <c r="W825" s="705"/>
      <c r="X825" s="705"/>
      <c r="Y825" s="705"/>
      <c r="Z825" s="705"/>
      <c r="AA825" s="705"/>
      <c r="AB825" s="705"/>
      <c r="AC825" s="705"/>
      <c r="AD825" s="705"/>
      <c r="AE825" s="705"/>
      <c r="AF825" s="45"/>
      <c r="AG825" s="45"/>
      <c r="AH825" s="45"/>
      <c r="AI825" s="45"/>
      <c r="AJ825" s="45"/>
      <c r="AK825" s="45"/>
      <c r="AL825" s="45"/>
      <c r="AM825" s="45"/>
      <c r="AN825" s="45"/>
      <c r="AO825" s="45"/>
      <c r="AP825" s="45"/>
      <c r="AQ825" s="45"/>
      <c r="AR825" s="45"/>
      <c r="AS825" s="45"/>
      <c r="AT825" s="45"/>
    </row>
    <row r="826" spans="1:46" ht="23.25" customHeight="1">
      <c r="A826" s="1993" t="s">
        <v>1855</v>
      </c>
      <c r="B826" s="1993"/>
      <c r="C826" s="1994"/>
      <c r="D826" s="2088"/>
      <c r="E826" s="2039"/>
      <c r="F826" s="3326"/>
      <c r="G826" s="3327"/>
      <c r="H826" s="2097"/>
      <c r="I826" s="2098"/>
      <c r="J826" s="2089"/>
      <c r="K826" s="2099"/>
      <c r="L826" s="703"/>
      <c r="M826" s="1940"/>
      <c r="O826" s="705"/>
      <c r="P826" s="424"/>
      <c r="Q826" s="705"/>
      <c r="R826" s="705"/>
      <c r="S826" s="705"/>
      <c r="T826" s="705"/>
      <c r="U826" s="705"/>
      <c r="V826" s="705"/>
      <c r="W826" s="705"/>
      <c r="X826" s="705"/>
      <c r="Y826" s="705"/>
      <c r="Z826" s="705"/>
      <c r="AA826" s="705"/>
      <c r="AB826" s="705"/>
      <c r="AC826" s="705"/>
      <c r="AD826" s="705"/>
      <c r="AE826" s="705"/>
      <c r="AF826" s="45"/>
      <c r="AG826" s="45"/>
      <c r="AH826" s="45"/>
      <c r="AI826" s="45"/>
      <c r="AJ826" s="45"/>
      <c r="AK826" s="45"/>
      <c r="AL826" s="45"/>
      <c r="AM826" s="45"/>
      <c r="AN826" s="45"/>
      <c r="AO826" s="45"/>
      <c r="AP826" s="45"/>
      <c r="AQ826" s="45"/>
      <c r="AR826" s="45"/>
      <c r="AS826" s="45"/>
      <c r="AT826" s="45"/>
    </row>
    <row r="827" spans="1:46" ht="23.25" customHeight="1">
      <c r="A827" s="1993"/>
      <c r="B827" s="1993" t="s">
        <v>809</v>
      </c>
      <c r="C827" s="1994"/>
      <c r="D827" s="2088"/>
      <c r="E827" s="2039"/>
      <c r="F827" s="3326"/>
      <c r="G827" s="3327"/>
      <c r="H827" s="2097"/>
      <c r="I827" s="2098"/>
      <c r="J827" s="2089"/>
      <c r="K827" s="2099"/>
      <c r="L827" s="703"/>
      <c r="M827" s="1940"/>
      <c r="O827" s="705"/>
      <c r="P827" s="424"/>
      <c r="Q827" s="705"/>
      <c r="R827" s="705"/>
      <c r="S827" s="705"/>
      <c r="T827" s="705"/>
      <c r="U827" s="705"/>
      <c r="V827" s="705"/>
      <c r="W827" s="705"/>
      <c r="X827" s="705"/>
      <c r="Y827" s="705"/>
      <c r="Z827" s="705"/>
      <c r="AA827" s="705"/>
      <c r="AB827" s="705"/>
      <c r="AC827" s="705"/>
      <c r="AD827" s="705"/>
      <c r="AE827" s="705"/>
      <c r="AF827" s="45"/>
      <c r="AG827" s="45"/>
      <c r="AH827" s="45"/>
      <c r="AI827" s="45"/>
      <c r="AJ827" s="45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</row>
    <row r="828" spans="1:46" ht="23.25" customHeight="1">
      <c r="A828" s="1993"/>
      <c r="B828" s="1993" t="s">
        <v>1906</v>
      </c>
      <c r="C828" s="2090">
        <f>X!EV$50+X!EV$51</f>
        <v>0</v>
      </c>
      <c r="D828" s="3421">
        <f>LOOKUP(O828,X!$EW$6:$HT$6,X!$EW$50:$HT$50)</f>
        <v>0</v>
      </c>
      <c r="E828" s="3422"/>
      <c r="F828" s="3421">
        <f>LOOKUP(Q828,X!$EW$6:$HT$6,X!$EW$50:$HT$50)</f>
        <v>0</v>
      </c>
      <c r="G828" s="3422"/>
      <c r="H828" s="2100">
        <f>LOOKUP(S828,X!$EW$6:$HT$6,X!$EW$50:$HT$50)</f>
        <v>1</v>
      </c>
      <c r="I828" s="2103">
        <f>LOOKUP(T828,X!$EW$6:$HT$6,X!$EW$50:$HT$50)</f>
        <v>0</v>
      </c>
      <c r="J828" s="2049">
        <f>LOOKUP(U828,X!$EW$6:$HT$6,X!$EW$50:$HT$50)</f>
        <v>0</v>
      </c>
      <c r="K828" s="3328">
        <f>LOOKUP(V828,X!$EW$6:$HT$6,X!$EW$50:$HT$50)</f>
        <v>0</v>
      </c>
      <c r="L828" s="703"/>
      <c r="M828" s="1940"/>
      <c r="N828" s="2286">
        <v>7</v>
      </c>
      <c r="O828" s="1957">
        <f>$N828*100+O$699</f>
        <v>706</v>
      </c>
      <c r="P828" s="1957"/>
      <c r="Q828" s="1957">
        <f>$N828*100+Q$699</f>
        <v>707</v>
      </c>
      <c r="R828" s="1957"/>
      <c r="S828" s="1957">
        <f>$N828*100+S$699</f>
        <v>708</v>
      </c>
      <c r="T828" s="1957">
        <f>$N828*100+T$699</f>
        <v>709</v>
      </c>
      <c r="U828" s="1957">
        <f>$N828*100+U$699</f>
        <v>710</v>
      </c>
      <c r="V828" s="1957">
        <f>$N828*100+V$699</f>
        <v>711</v>
      </c>
      <c r="W828" s="705"/>
      <c r="X828" s="705"/>
      <c r="Y828" s="705"/>
      <c r="Z828" s="705"/>
      <c r="AA828" s="705"/>
      <c r="AB828" s="705"/>
      <c r="AC828" s="705"/>
      <c r="AD828" s="705"/>
      <c r="AE828" s="705"/>
      <c r="AF828" s="45"/>
      <c r="AG828" s="45"/>
      <c r="AH828" s="45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</row>
    <row r="829" spans="1:46" ht="23.25" customHeight="1">
      <c r="A829" s="1993" t="s">
        <v>252</v>
      </c>
      <c r="B829" s="1993"/>
      <c r="C829" s="1994"/>
      <c r="D829" s="2088"/>
      <c r="E829" s="2039"/>
      <c r="F829" s="3326"/>
      <c r="G829" s="3327"/>
      <c r="H829" s="2097"/>
      <c r="I829" s="2098"/>
      <c r="J829" s="2089"/>
      <c r="K829" s="2099"/>
      <c r="L829" s="703"/>
      <c r="M829" s="1940"/>
      <c r="O829" s="705"/>
      <c r="P829" s="424"/>
      <c r="Q829" s="705"/>
      <c r="R829" s="705"/>
      <c r="S829" s="705"/>
      <c r="T829" s="705"/>
      <c r="U829" s="705"/>
      <c r="V829" s="705"/>
      <c r="W829" s="705"/>
      <c r="X829" s="705"/>
      <c r="Y829" s="705"/>
      <c r="Z829" s="705"/>
      <c r="AA829" s="705"/>
      <c r="AB829" s="705"/>
      <c r="AC829" s="705"/>
      <c r="AD829" s="705"/>
      <c r="AE829" s="705"/>
      <c r="AF829" s="45"/>
      <c r="AG829" s="45"/>
      <c r="AH829" s="45"/>
      <c r="AI829" s="45"/>
      <c r="AJ829" s="45"/>
      <c r="AK829" s="45"/>
      <c r="AL829" s="45"/>
      <c r="AM829" s="45"/>
      <c r="AN829" s="45"/>
      <c r="AO829" s="45"/>
      <c r="AP829" s="45"/>
      <c r="AQ829" s="45"/>
      <c r="AR829" s="45"/>
      <c r="AS829" s="45"/>
      <c r="AT829" s="45"/>
    </row>
    <row r="830" spans="1:46" ht="23.25" customHeight="1">
      <c r="A830" s="1993"/>
      <c r="B830" s="1993" t="s">
        <v>253</v>
      </c>
      <c r="C830" s="2090">
        <f>X!EV$50+X!EV$51</f>
        <v>0</v>
      </c>
      <c r="D830" s="3421">
        <f>LOOKUP(O830,X!$EW$6:$HT$6,X!$EW$50:$HT$50)</f>
        <v>0</v>
      </c>
      <c r="E830" s="3422"/>
      <c r="F830" s="3421">
        <f>LOOKUP(Q830,X!$EW$6:$HT$6,X!$EW$50:$HT$50)</f>
        <v>0</v>
      </c>
      <c r="G830" s="3422"/>
      <c r="H830" s="2100">
        <f>LOOKUP(S830,X!$EW$6:$HT$6,X!$EW$50:$HT$50)</f>
        <v>1</v>
      </c>
      <c r="I830" s="2103">
        <f>LOOKUP(T830,X!$EW$6:$HT$6,X!$EW$50:$HT$50)</f>
        <v>0</v>
      </c>
      <c r="J830" s="2049">
        <f>LOOKUP(U830,X!$EW$6:$HT$6,X!$EW$50:$HT$50)</f>
        <v>0</v>
      </c>
      <c r="K830" s="3328">
        <f>LOOKUP(V830,X!$EW$6:$HT$6,X!$EW$50:$HT$50)</f>
        <v>0</v>
      </c>
      <c r="L830" s="703"/>
      <c r="M830" s="1940"/>
      <c r="N830" s="2286">
        <v>8</v>
      </c>
      <c r="O830" s="1957">
        <f>$N830*100+O$699</f>
        <v>806</v>
      </c>
      <c r="P830" s="1957"/>
      <c r="Q830" s="1957">
        <f>$N830*100+Q$699</f>
        <v>807</v>
      </c>
      <c r="R830" s="1957"/>
      <c r="S830" s="1957">
        <f>$N830*100+S$699</f>
        <v>808</v>
      </c>
      <c r="T830" s="1957">
        <f>$N830*100+T$699</f>
        <v>809</v>
      </c>
      <c r="U830" s="1957">
        <f>$N830*100+U$699</f>
        <v>810</v>
      </c>
      <c r="V830" s="1957">
        <f>$N830*100+V$699</f>
        <v>811</v>
      </c>
      <c r="W830" s="705"/>
      <c r="X830" s="705"/>
      <c r="Y830" s="705"/>
      <c r="Z830" s="705"/>
      <c r="AA830" s="705"/>
      <c r="AB830" s="705"/>
      <c r="AC830" s="705"/>
      <c r="AD830" s="705"/>
      <c r="AE830" s="705"/>
      <c r="AF830" s="45"/>
      <c r="AG830" s="45"/>
      <c r="AH830" s="45"/>
      <c r="AI830" s="45"/>
      <c r="AJ830" s="45"/>
      <c r="AK830" s="45"/>
      <c r="AL830" s="45"/>
      <c r="AM830" s="45"/>
      <c r="AN830" s="45"/>
      <c r="AO830" s="45"/>
      <c r="AP830" s="45"/>
      <c r="AQ830" s="45"/>
      <c r="AR830" s="45"/>
      <c r="AS830" s="45"/>
      <c r="AT830" s="45"/>
    </row>
    <row r="831" spans="1:46" ht="23.25" customHeight="1">
      <c r="A831" s="1993" t="s">
        <v>1623</v>
      </c>
      <c r="B831" s="1993"/>
      <c r="C831" s="1994"/>
      <c r="D831" s="2088"/>
      <c r="E831" s="2039"/>
      <c r="F831" s="3326"/>
      <c r="G831" s="3327"/>
      <c r="H831" s="2097"/>
      <c r="I831" s="2098"/>
      <c r="J831" s="2089"/>
      <c r="K831" s="2099"/>
      <c r="L831" s="703"/>
      <c r="M831" s="1940"/>
      <c r="O831" s="705"/>
      <c r="P831" s="424"/>
      <c r="Q831" s="705"/>
      <c r="R831" s="705"/>
      <c r="S831" s="705"/>
      <c r="T831" s="705"/>
      <c r="U831" s="705"/>
      <c r="V831" s="705"/>
      <c r="W831" s="705"/>
      <c r="X831" s="705"/>
      <c r="Y831" s="705"/>
      <c r="Z831" s="705"/>
      <c r="AA831" s="705"/>
      <c r="AB831" s="705"/>
      <c r="AC831" s="705"/>
      <c r="AD831" s="705"/>
      <c r="AE831" s="705"/>
      <c r="AF831" s="45"/>
      <c r="AG831" s="45"/>
      <c r="AH831" s="45"/>
      <c r="AI831" s="45"/>
      <c r="AJ831" s="45"/>
      <c r="AK831" s="45"/>
      <c r="AL831" s="45"/>
      <c r="AM831" s="45"/>
      <c r="AN831" s="45"/>
      <c r="AO831" s="45"/>
      <c r="AP831" s="45"/>
      <c r="AQ831" s="45"/>
      <c r="AR831" s="45"/>
      <c r="AS831" s="45"/>
      <c r="AT831" s="45"/>
    </row>
    <row r="832" spans="1:46" ht="23.25" customHeight="1">
      <c r="A832" s="1993"/>
      <c r="B832" s="1993" t="s">
        <v>1624</v>
      </c>
      <c r="C832" s="1994"/>
      <c r="D832" s="2088"/>
      <c r="E832" s="2039"/>
      <c r="F832" s="3326"/>
      <c r="G832" s="3327"/>
      <c r="H832" s="2097"/>
      <c r="I832" s="2098"/>
      <c r="J832" s="2089"/>
      <c r="K832" s="2099"/>
      <c r="L832" s="703"/>
      <c r="M832" s="1940"/>
      <c r="O832" s="705"/>
      <c r="P832" s="424"/>
      <c r="Q832" s="705"/>
      <c r="R832" s="705"/>
      <c r="S832" s="705"/>
      <c r="T832" s="705"/>
      <c r="U832" s="705"/>
      <c r="V832" s="705"/>
      <c r="W832" s="705"/>
      <c r="X832" s="705"/>
      <c r="Y832" s="705"/>
      <c r="Z832" s="705"/>
      <c r="AA832" s="705"/>
      <c r="AB832" s="705"/>
      <c r="AC832" s="705"/>
      <c r="AD832" s="705"/>
      <c r="AE832" s="705"/>
      <c r="AF832" s="45"/>
      <c r="AG832" s="45"/>
      <c r="AH832" s="45"/>
      <c r="AI832" s="45"/>
      <c r="AJ832" s="45"/>
      <c r="AK832" s="45"/>
      <c r="AL832" s="45"/>
      <c r="AM832" s="45"/>
      <c r="AN832" s="45"/>
      <c r="AO832" s="45"/>
      <c r="AP832" s="45"/>
      <c r="AQ832" s="45"/>
      <c r="AR832" s="45"/>
      <c r="AS832" s="45"/>
      <c r="AT832" s="45"/>
    </row>
    <row r="833" spans="1:46" ht="23.25" customHeight="1">
      <c r="A833" s="1993"/>
      <c r="B833" s="1993" t="s">
        <v>1625</v>
      </c>
      <c r="C833" s="2090">
        <f>X!EV$50+X!EV$51</f>
        <v>0</v>
      </c>
      <c r="D833" s="3421">
        <f>LOOKUP(O833,X!$EW$6:$HT$6,X!$EW$50:$HT$50)</f>
        <v>0</v>
      </c>
      <c r="E833" s="3422"/>
      <c r="F833" s="3421">
        <f>LOOKUP(Q833,X!$EW$6:$HT$6,X!$EW$50:$HT$50)</f>
        <v>0</v>
      </c>
      <c r="G833" s="3422"/>
      <c r="H833" s="2100">
        <f>LOOKUP(S833,X!$EW$6:$HT$6,X!$EW$50:$HT$50)</f>
        <v>1</v>
      </c>
      <c r="I833" s="2103">
        <f>LOOKUP(T833,X!$EW$6:$HT$6,X!$EW$50:$HT$50)</f>
        <v>0</v>
      </c>
      <c r="J833" s="2049">
        <f>LOOKUP(U833,X!$EW$6:$HT$6,X!$EW$50:$HT$50)</f>
        <v>0</v>
      </c>
      <c r="K833" s="3328">
        <f>LOOKUP(V833,X!$EW$6:$HT$6,X!$EW$50:$HT$50)</f>
        <v>0</v>
      </c>
      <c r="L833" s="703"/>
      <c r="M833" s="1940"/>
      <c r="N833" s="2286">
        <v>9</v>
      </c>
      <c r="O833" s="1957">
        <f>$N833*100+O$699</f>
        <v>906</v>
      </c>
      <c r="P833" s="1957"/>
      <c r="Q833" s="1957">
        <f>$N833*100+Q$699</f>
        <v>907</v>
      </c>
      <c r="R833" s="1957"/>
      <c r="S833" s="1957">
        <f>$N833*100+S$699</f>
        <v>908</v>
      </c>
      <c r="T833" s="1957">
        <f>$N833*100+T$699</f>
        <v>909</v>
      </c>
      <c r="U833" s="1957">
        <f>$N833*100+U$699</f>
        <v>910</v>
      </c>
      <c r="V833" s="1957">
        <f>$N833*100+V$699</f>
        <v>911</v>
      </c>
      <c r="W833" s="705"/>
      <c r="X833" s="705"/>
      <c r="Y833" s="705"/>
      <c r="Z833" s="705"/>
      <c r="AA833" s="705"/>
      <c r="AB833" s="705"/>
      <c r="AC833" s="705"/>
      <c r="AD833" s="705"/>
      <c r="AE833" s="705"/>
      <c r="AF833" s="45"/>
      <c r="AG833" s="45"/>
      <c r="AH833" s="45"/>
      <c r="AI833" s="45"/>
      <c r="AJ833" s="45"/>
      <c r="AK833" s="45"/>
      <c r="AL833" s="45"/>
      <c r="AM833" s="45"/>
      <c r="AN833" s="45"/>
      <c r="AO833" s="45"/>
      <c r="AP833" s="45"/>
      <c r="AQ833" s="45"/>
      <c r="AR833" s="45"/>
      <c r="AS833" s="45"/>
      <c r="AT833" s="45"/>
    </row>
    <row r="834" spans="1:46" ht="23.25" customHeight="1">
      <c r="A834" s="3351"/>
      <c r="B834" s="3351"/>
      <c r="C834" s="3352"/>
      <c r="D834" s="3568"/>
      <c r="E834" s="3569"/>
      <c r="F834" s="3568"/>
      <c r="G834" s="3569"/>
      <c r="H834" s="3353"/>
      <c r="I834" s="3353"/>
      <c r="J834" s="3353"/>
      <c r="K834" s="3354"/>
      <c r="L834" s="703"/>
      <c r="M834" s="1939"/>
      <c r="O834" s="705"/>
      <c r="P834" s="424"/>
      <c r="Q834" s="705"/>
      <c r="R834" s="705"/>
      <c r="S834" s="705"/>
      <c r="T834" s="705"/>
      <c r="U834" s="705"/>
      <c r="V834" s="705"/>
      <c r="W834" s="705"/>
      <c r="X834" s="705"/>
      <c r="Y834" s="705"/>
      <c r="Z834" s="705"/>
      <c r="AA834" s="705"/>
      <c r="AB834" s="705"/>
      <c r="AC834" s="705"/>
      <c r="AD834" s="705"/>
      <c r="AE834" s="705"/>
      <c r="AF834" s="45"/>
      <c r="AG834" s="45"/>
      <c r="AH834" s="45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</row>
    <row r="835" spans="1:46" ht="23.25" customHeight="1">
      <c r="A835" s="1993"/>
      <c r="B835" s="1993"/>
      <c r="C835" s="2095"/>
      <c r="D835" s="3339"/>
      <c r="E835" s="3339"/>
      <c r="F835" s="3339"/>
      <c r="G835" s="3339"/>
      <c r="H835" s="3350"/>
      <c r="I835" s="3350"/>
      <c r="J835" s="3350"/>
      <c r="K835" s="3350"/>
      <c r="L835" s="703"/>
      <c r="M835" s="1939"/>
      <c r="O835" s="705"/>
      <c r="P835" s="424"/>
      <c r="Q835" s="705"/>
      <c r="R835" s="705"/>
      <c r="S835" s="705"/>
      <c r="T835" s="705"/>
      <c r="U835" s="705"/>
      <c r="V835" s="705"/>
      <c r="W835" s="705"/>
      <c r="X835" s="705"/>
      <c r="Y835" s="705"/>
      <c r="Z835" s="705"/>
      <c r="AA835" s="705"/>
      <c r="AB835" s="705"/>
      <c r="AC835" s="705"/>
      <c r="AD835" s="705"/>
      <c r="AE835" s="705"/>
      <c r="AF835" s="45"/>
      <c r="AG835" s="45"/>
      <c r="AH835" s="45"/>
      <c r="AI835" s="45"/>
      <c r="AJ835" s="45"/>
      <c r="AK835" s="45"/>
      <c r="AL835" s="45"/>
      <c r="AM835" s="45"/>
      <c r="AN835" s="45"/>
      <c r="AO835" s="45"/>
      <c r="AP835" s="45"/>
      <c r="AQ835" s="45"/>
      <c r="AR835" s="45"/>
      <c r="AS835" s="45"/>
      <c r="AT835" s="45"/>
    </row>
    <row r="836" spans="1:46" ht="23.25" customHeight="1">
      <c r="A836" s="1986" t="str">
        <f>"- "&amp;M836&amp;" -"</f>
        <v>- 65 -</v>
      </c>
      <c r="B836" s="1979"/>
      <c r="C836" s="1979"/>
      <c r="D836" s="1979"/>
      <c r="E836" s="1979"/>
      <c r="F836" s="1979"/>
      <c r="G836" s="1979"/>
      <c r="H836" s="1979"/>
      <c r="I836" s="1979"/>
      <c r="J836" s="1979"/>
      <c r="K836" s="1986"/>
      <c r="L836" s="703">
        <v>1</v>
      </c>
      <c r="M836" s="1939">
        <f>IF(L836&gt;0,SUM(L$234:L836),0)</f>
        <v>65</v>
      </c>
      <c r="N836" s="46"/>
      <c r="P836" s="55"/>
      <c r="W836" s="705"/>
      <c r="X836" s="705"/>
      <c r="Y836" s="705"/>
      <c r="Z836" s="705"/>
      <c r="AA836" s="705"/>
      <c r="AB836" s="705"/>
      <c r="AC836" s="705"/>
      <c r="AD836" s="705"/>
      <c r="AE836" s="705"/>
      <c r="AF836" s="45"/>
      <c r="AG836" s="45"/>
      <c r="AH836" s="45"/>
      <c r="AI836" s="45"/>
      <c r="AJ836" s="45"/>
      <c r="AK836" s="45"/>
      <c r="AL836" s="45"/>
      <c r="AM836" s="45"/>
      <c r="AN836" s="45"/>
      <c r="AO836" s="45"/>
      <c r="AP836" s="45"/>
      <c r="AQ836" s="45"/>
      <c r="AR836" s="45"/>
      <c r="AS836" s="45"/>
      <c r="AT836" s="45"/>
    </row>
    <row r="837" spans="1:46" ht="23.25" customHeight="1">
      <c r="A837" s="1986"/>
      <c r="B837" s="1979"/>
      <c r="C837" s="1979"/>
      <c r="D837" s="1979"/>
      <c r="E837" s="1979"/>
      <c r="F837" s="1979"/>
      <c r="G837" s="1979"/>
      <c r="H837" s="1979"/>
      <c r="I837" s="1979"/>
      <c r="J837" s="1979"/>
      <c r="K837" s="1986"/>
      <c r="L837" s="703"/>
      <c r="M837" s="1939"/>
      <c r="N837" s="46"/>
      <c r="P837" s="55"/>
      <c r="W837" s="705"/>
      <c r="X837" s="705"/>
      <c r="Y837" s="705"/>
      <c r="Z837" s="705"/>
      <c r="AA837" s="705"/>
      <c r="AB837" s="705"/>
      <c r="AC837" s="705"/>
      <c r="AD837" s="705"/>
      <c r="AE837" s="705"/>
      <c r="AF837" s="45"/>
      <c r="AG837" s="45"/>
      <c r="AH837" s="45"/>
      <c r="AI837" s="45"/>
      <c r="AJ837" s="45"/>
      <c r="AK837" s="45"/>
      <c r="AL837" s="45"/>
      <c r="AM837" s="45"/>
      <c r="AN837" s="45"/>
      <c r="AO837" s="45"/>
      <c r="AP837" s="45"/>
      <c r="AQ837" s="45"/>
      <c r="AR837" s="45"/>
      <c r="AS837" s="45"/>
      <c r="AT837" s="45"/>
    </row>
    <row r="838" spans="1:46" ht="23.25" customHeight="1">
      <c r="A838" s="1993"/>
      <c r="B838" s="1993"/>
      <c r="C838" s="2095"/>
      <c r="D838" s="3322"/>
      <c r="E838" s="3322"/>
      <c r="F838" s="3324"/>
      <c r="G838" s="3324"/>
      <c r="H838" s="3322"/>
      <c r="I838" s="3322"/>
      <c r="J838" s="3322"/>
      <c r="K838" s="3322"/>
      <c r="L838" s="703"/>
      <c r="M838" s="1940"/>
      <c r="N838" s="46"/>
      <c r="P838" s="55"/>
      <c r="W838" s="705"/>
      <c r="X838" s="705"/>
      <c r="Y838" s="705"/>
      <c r="Z838" s="705"/>
      <c r="AA838" s="705"/>
      <c r="AB838" s="705"/>
      <c r="AC838" s="705"/>
      <c r="AD838" s="705"/>
      <c r="AE838" s="705"/>
      <c r="AF838" s="45"/>
      <c r="AG838" s="45"/>
      <c r="AH838" s="45"/>
      <c r="AI838" s="45"/>
      <c r="AJ838" s="45"/>
      <c r="AK838" s="45"/>
      <c r="AL838" s="45"/>
      <c r="AM838" s="45"/>
      <c r="AN838" s="45"/>
      <c r="AO838" s="45"/>
      <c r="AP838" s="45"/>
      <c r="AQ838" s="45"/>
      <c r="AR838" s="45"/>
      <c r="AS838" s="45"/>
      <c r="AT838" s="45"/>
    </row>
    <row r="839" spans="1:46" ht="23.25" customHeight="1">
      <c r="A839" s="1993"/>
      <c r="B839" s="1977" t="s">
        <v>2369</v>
      </c>
      <c r="C839" s="2095"/>
      <c r="D839" s="3322"/>
      <c r="E839" s="3322"/>
      <c r="F839" s="3324"/>
      <c r="G839" s="3324"/>
      <c r="H839" s="3322"/>
      <c r="I839" s="3322"/>
      <c r="J839" s="3322"/>
      <c r="K839" s="3322"/>
      <c r="L839" s="703"/>
      <c r="M839" s="1940"/>
      <c r="N839" s="46"/>
      <c r="P839" s="55"/>
      <c r="W839" s="705"/>
      <c r="X839" s="705"/>
      <c r="Y839" s="705"/>
      <c r="Z839" s="705"/>
      <c r="AA839" s="705"/>
      <c r="AB839" s="705"/>
      <c r="AC839" s="705"/>
      <c r="AD839" s="705"/>
      <c r="AE839" s="705"/>
      <c r="AF839" s="45"/>
      <c r="AG839" s="45"/>
      <c r="AH839" s="45"/>
      <c r="AI839" s="45"/>
      <c r="AJ839" s="45"/>
      <c r="AK839" s="45"/>
      <c r="AL839" s="45"/>
      <c r="AM839" s="45"/>
      <c r="AN839" s="45"/>
      <c r="AO839" s="45"/>
      <c r="AP839" s="45"/>
      <c r="AQ839" s="45"/>
      <c r="AR839" s="45"/>
      <c r="AS839" s="45"/>
      <c r="AT839" s="45"/>
    </row>
    <row r="840" spans="1:46" ht="23.25" customHeight="1">
      <c r="A840" s="1220"/>
      <c r="B840" s="1220"/>
      <c r="C840" s="1220"/>
      <c r="D840" s="1220"/>
      <c r="E840" s="1220"/>
      <c r="F840" s="1220"/>
      <c r="G840" s="1222"/>
      <c r="H840" s="2107"/>
      <c r="I840" s="2028"/>
      <c r="J840" s="2028"/>
      <c r="K840" s="2076"/>
      <c r="L840" s="703"/>
      <c r="M840" s="1940"/>
      <c r="O840" s="705"/>
      <c r="P840" s="424"/>
      <c r="Q840" s="705"/>
      <c r="R840" s="705"/>
      <c r="S840" s="705"/>
      <c r="T840" s="705"/>
      <c r="U840" s="705"/>
      <c r="V840" s="705"/>
      <c r="W840" s="705"/>
      <c r="X840" s="705"/>
      <c r="Y840" s="705"/>
      <c r="Z840" s="705"/>
      <c r="AA840" s="705"/>
      <c r="AB840" s="705"/>
      <c r="AC840" s="705"/>
      <c r="AD840" s="705"/>
      <c r="AE840" s="705"/>
      <c r="AF840" s="45"/>
      <c r="AG840" s="45"/>
      <c r="AH840" s="45"/>
      <c r="AI840" s="45"/>
      <c r="AJ840" s="45"/>
      <c r="AK840" s="45"/>
      <c r="AL840" s="45"/>
      <c r="AM840" s="45"/>
      <c r="AN840" s="45"/>
      <c r="AO840" s="45"/>
      <c r="AP840" s="45"/>
      <c r="AQ840" s="45"/>
      <c r="AR840" s="45"/>
      <c r="AS840" s="45"/>
      <c r="AT840" s="45"/>
    </row>
    <row r="841" spans="1:46" ht="23.25" customHeight="1">
      <c r="A841" s="1986" t="s">
        <v>898</v>
      </c>
      <c r="B841" s="1986"/>
      <c r="C841" s="1986"/>
      <c r="D841" s="1986"/>
      <c r="E841" s="1986"/>
      <c r="F841" s="1986"/>
      <c r="G841" s="1985"/>
      <c r="H841" s="2064" t="s">
        <v>631</v>
      </c>
      <c r="I841" s="2049" t="s">
        <v>1891</v>
      </c>
      <c r="J841" s="2049" t="s">
        <v>2344</v>
      </c>
      <c r="K841" s="3328" t="s">
        <v>2345</v>
      </c>
      <c r="L841" s="703"/>
      <c r="M841" s="1940"/>
      <c r="O841" s="705"/>
      <c r="P841" s="424"/>
      <c r="Q841" s="705"/>
      <c r="R841" s="705"/>
      <c r="S841" s="705"/>
      <c r="T841" s="705"/>
      <c r="U841" s="705"/>
      <c r="V841" s="705"/>
      <c r="W841" s="705"/>
      <c r="X841" s="705"/>
      <c r="Y841" s="705"/>
      <c r="Z841" s="705"/>
      <c r="AA841" s="705"/>
      <c r="AB841" s="705"/>
      <c r="AC841" s="705"/>
      <c r="AD841" s="705"/>
      <c r="AE841" s="705"/>
      <c r="AF841" s="45"/>
      <c r="AG841" s="45"/>
      <c r="AH841" s="45"/>
      <c r="AI841" s="45"/>
      <c r="AJ841" s="45"/>
      <c r="AK841" s="45"/>
      <c r="AL841" s="45"/>
      <c r="AM841" s="45"/>
      <c r="AN841" s="45"/>
      <c r="AO841" s="45"/>
      <c r="AP841" s="45"/>
      <c r="AQ841" s="45"/>
      <c r="AR841" s="45"/>
      <c r="AS841" s="45"/>
      <c r="AT841" s="45"/>
    </row>
    <row r="842" spans="1:46" ht="23.25" customHeight="1">
      <c r="A842" s="1986" t="s">
        <v>2121</v>
      </c>
      <c r="B842" s="1986"/>
      <c r="C842" s="1986"/>
      <c r="D842" s="1986"/>
      <c r="E842" s="1986"/>
      <c r="F842" s="1986"/>
      <c r="G842" s="1985"/>
      <c r="H842" s="2064" t="s">
        <v>630</v>
      </c>
      <c r="I842" s="2049" t="s">
        <v>902</v>
      </c>
      <c r="J842" s="2049" t="s">
        <v>897</v>
      </c>
      <c r="K842" s="3328" t="s">
        <v>891</v>
      </c>
      <c r="L842" s="703"/>
      <c r="M842" s="1940"/>
      <c r="O842" s="705"/>
      <c r="P842" s="424"/>
      <c r="Q842" s="705"/>
      <c r="R842" s="705"/>
      <c r="S842" s="705"/>
      <c r="T842" s="705"/>
      <c r="U842" s="705"/>
      <c r="V842" s="705"/>
      <c r="W842" s="705"/>
      <c r="X842" s="705"/>
      <c r="Y842" s="705"/>
      <c r="Z842" s="705"/>
      <c r="AA842" s="705"/>
      <c r="AB842" s="705"/>
      <c r="AC842" s="705"/>
      <c r="AD842" s="705"/>
      <c r="AE842" s="705"/>
      <c r="AF842" s="45"/>
      <c r="AG842" s="45"/>
      <c r="AH842" s="45"/>
      <c r="AI842" s="45"/>
      <c r="AJ842" s="45"/>
      <c r="AK842" s="45"/>
      <c r="AL842" s="45"/>
      <c r="AM842" s="45"/>
      <c r="AN842" s="45"/>
      <c r="AO842" s="45"/>
      <c r="AP842" s="45"/>
      <c r="AQ842" s="45"/>
      <c r="AR842" s="45"/>
      <c r="AS842" s="45"/>
      <c r="AT842" s="45"/>
    </row>
    <row r="843" spans="1:46" ht="23.25" customHeight="1">
      <c r="A843" s="1370"/>
      <c r="B843" s="1370"/>
      <c r="C843" s="1370"/>
      <c r="D843" s="1370"/>
      <c r="E843" s="1370"/>
      <c r="F843" s="1370"/>
      <c r="G843" s="1990"/>
      <c r="H843" s="2108"/>
      <c r="I843" s="2084" t="s">
        <v>2123</v>
      </c>
      <c r="J843" s="2084" t="s">
        <v>891</v>
      </c>
      <c r="K843" s="2085"/>
      <c r="L843" s="703"/>
      <c r="M843" s="1940"/>
      <c r="O843" s="705"/>
      <c r="P843" s="424"/>
      <c r="Q843" s="705"/>
      <c r="R843" s="705"/>
      <c r="S843" s="705"/>
      <c r="T843" s="705"/>
      <c r="U843" s="705"/>
      <c r="V843" s="705"/>
      <c r="W843" s="705"/>
      <c r="X843" s="705"/>
      <c r="Y843" s="705"/>
      <c r="Z843" s="705"/>
      <c r="AA843" s="705"/>
      <c r="AB843" s="705"/>
      <c r="AC843" s="705"/>
      <c r="AD843" s="705"/>
      <c r="AE843" s="705"/>
      <c r="AF843" s="45"/>
      <c r="AG843" s="45"/>
      <c r="AH843" s="45"/>
      <c r="AI843" s="45"/>
      <c r="AJ843" s="45"/>
      <c r="AK843" s="45"/>
      <c r="AL843" s="45"/>
      <c r="AM843" s="45"/>
      <c r="AN843" s="45"/>
      <c r="AO843" s="45"/>
      <c r="AP843" s="45"/>
      <c r="AQ843" s="45"/>
      <c r="AR843" s="45"/>
      <c r="AS843" s="45"/>
      <c r="AT843" s="45"/>
    </row>
    <row r="844" spans="1:46" ht="23.25" customHeight="1">
      <c r="A844" s="1991" t="s">
        <v>1440</v>
      </c>
      <c r="B844" s="1991"/>
      <c r="C844" s="1991"/>
      <c r="D844" s="1991"/>
      <c r="E844" s="1991"/>
      <c r="F844" s="1991"/>
      <c r="G844" s="1980"/>
      <c r="H844" s="2107"/>
      <c r="I844" s="2028"/>
      <c r="J844" s="2028"/>
      <c r="K844" s="2076"/>
      <c r="L844" s="703"/>
      <c r="M844" s="1940"/>
      <c r="O844" s="705"/>
      <c r="P844" s="424"/>
      <c r="Q844" s="705"/>
      <c r="R844" s="705"/>
      <c r="S844" s="705"/>
      <c r="T844" s="705"/>
      <c r="U844" s="705"/>
      <c r="V844" s="705"/>
      <c r="W844" s="705"/>
      <c r="X844" s="705"/>
      <c r="Y844" s="705"/>
      <c r="Z844" s="705"/>
      <c r="AA844" s="705"/>
      <c r="AB844" s="705"/>
      <c r="AC844" s="705"/>
      <c r="AD844" s="705"/>
      <c r="AE844" s="705"/>
      <c r="AF844" s="45"/>
      <c r="AG844" s="45"/>
      <c r="AH844" s="45"/>
      <c r="AI844" s="45"/>
      <c r="AJ844" s="45"/>
      <c r="AK844" s="45"/>
      <c r="AL844" s="45"/>
      <c r="AM844" s="45"/>
      <c r="AN844" s="45"/>
      <c r="AO844" s="45"/>
      <c r="AP844" s="45"/>
      <c r="AQ844" s="45"/>
      <c r="AR844" s="45"/>
      <c r="AS844" s="45"/>
      <c r="AT844" s="45"/>
    </row>
    <row r="845" spans="1:46" ht="23.25" customHeight="1">
      <c r="A845" s="1993"/>
      <c r="B845" s="1993" t="s">
        <v>1763</v>
      </c>
      <c r="C845" s="1993"/>
      <c r="D845" s="1993"/>
      <c r="E845" s="1993"/>
      <c r="F845" s="1993"/>
      <c r="G845" s="1992"/>
      <c r="H845" s="2100">
        <f>LOOKUP(S845,X!$EW$6:$HT$6,X!$EW$52:$HT$52)</f>
        <v>10</v>
      </c>
      <c r="I845" s="2103">
        <f>LOOKUP(T845,X!$EW$6:$HT$6,X!$EW$52:$HT$52)</f>
        <v>7.1999999999999993</v>
      </c>
      <c r="J845" s="2049">
        <f>LOOKUP(U845,X!$EW$6:$HT$6,X!$EW$52:$HT$52)</f>
        <v>3</v>
      </c>
      <c r="K845" s="3328" t="str">
        <f>LOOKUP(V845,X!$EW$6:$HT$6,X!$EW$52:$HT$52)</f>
        <v>ดี</v>
      </c>
      <c r="L845" s="703"/>
      <c r="M845" s="1940"/>
      <c r="N845" s="1960">
        <v>11</v>
      </c>
      <c r="P845" s="55"/>
      <c r="S845" s="55">
        <f>$N845*100+S$698</f>
        <v>1102</v>
      </c>
      <c r="T845" s="55">
        <f>$N845*100+T$698</f>
        <v>1103</v>
      </c>
      <c r="U845" s="55">
        <f>$N845*100+U$698</f>
        <v>1104</v>
      </c>
      <c r="V845" s="55">
        <f>$N845*100+V$698</f>
        <v>1105</v>
      </c>
      <c r="W845" s="705"/>
      <c r="X845" s="705"/>
      <c r="Y845" s="705"/>
      <c r="Z845" s="705"/>
      <c r="AA845" s="705"/>
      <c r="AB845" s="705"/>
      <c r="AC845" s="705"/>
      <c r="AD845" s="705"/>
      <c r="AE845" s="705"/>
      <c r="AF845" s="45"/>
      <c r="AG845" s="45"/>
      <c r="AH845" s="45"/>
      <c r="AI845" s="45"/>
      <c r="AJ845" s="45"/>
      <c r="AK845" s="45"/>
      <c r="AL845" s="45"/>
      <c r="AM845" s="45"/>
      <c r="AN845" s="45"/>
      <c r="AO845" s="45"/>
      <c r="AP845" s="45"/>
      <c r="AQ845" s="45"/>
      <c r="AR845" s="45"/>
      <c r="AS845" s="45"/>
      <c r="AT845" s="45"/>
    </row>
    <row r="846" spans="1:46" ht="23.25" customHeight="1">
      <c r="A846" s="1993" t="s">
        <v>1441</v>
      </c>
      <c r="B846" s="1993"/>
      <c r="C846" s="1993"/>
      <c r="D846" s="1993"/>
      <c r="E846" s="1993"/>
      <c r="F846" s="1993"/>
      <c r="G846" s="1992"/>
      <c r="H846" s="2100">
        <f>LOOKUP(S846,X!$EW$4:$HT$4,X!$EW$25:$HT$25)</f>
        <v>1</v>
      </c>
      <c r="I846" s="2103">
        <f>LOOKUP(T846,X!$EW$4:$HT$4,X!$EW$25:$HT$25)</f>
        <v>0.6</v>
      </c>
      <c r="J846" s="2049">
        <f>LOOKUP(U846,X!$EW$4:$HT$4,X!$EW$25:$HT$25)</f>
        <v>3</v>
      </c>
      <c r="K846" s="3328" t="str">
        <f>LOOKUP(V846,X!$EW$4:$HT$4,X!$EW$25:$HT$25)</f>
        <v>ดี</v>
      </c>
      <c r="L846" s="703"/>
      <c r="M846" s="1940"/>
      <c r="N846" s="1952">
        <v>1</v>
      </c>
      <c r="O846" s="55">
        <f>$N846*100+O$699</f>
        <v>106</v>
      </c>
      <c r="P846" s="55"/>
      <c r="Q846" s="55">
        <f>$N846*100+Q$699</f>
        <v>107</v>
      </c>
      <c r="S846" s="55">
        <f>$N846*100+S$699</f>
        <v>108</v>
      </c>
      <c r="T846" s="55">
        <f>$N846*100+T$699</f>
        <v>109</v>
      </c>
      <c r="U846" s="55">
        <f>$N846*100+U$699</f>
        <v>110</v>
      </c>
      <c r="V846" s="55">
        <f>$N846*100+V$699</f>
        <v>111</v>
      </c>
      <c r="W846" s="705"/>
      <c r="X846" s="2928"/>
      <c r="Y846" s="705"/>
      <c r="Z846" s="705"/>
      <c r="AA846" s="705"/>
      <c r="AB846" s="705"/>
      <c r="AC846" s="705"/>
      <c r="AD846" s="705"/>
      <c r="AE846" s="705"/>
      <c r="AF846" s="45"/>
      <c r="AG846" s="45"/>
      <c r="AH846" s="45"/>
      <c r="AI846" s="45"/>
      <c r="AJ846" s="45"/>
      <c r="AK846" s="45"/>
      <c r="AL846" s="45"/>
      <c r="AM846" s="45"/>
      <c r="AN846" s="45"/>
      <c r="AO846" s="45"/>
      <c r="AP846" s="45"/>
      <c r="AQ846" s="45"/>
      <c r="AR846" s="45"/>
      <c r="AS846" s="45"/>
      <c r="AT846" s="45"/>
    </row>
    <row r="847" spans="1:46" ht="23.25" customHeight="1">
      <c r="A847" s="1993" t="s">
        <v>1442</v>
      </c>
      <c r="B847" s="1993"/>
      <c r="C847" s="1993"/>
      <c r="D847" s="1993"/>
      <c r="E847" s="1993"/>
      <c r="F847" s="1993"/>
      <c r="G847" s="1992"/>
      <c r="H847" s="2109"/>
      <c r="I847" s="2098"/>
      <c r="J847" s="2089"/>
      <c r="K847" s="2099"/>
      <c r="L847" s="703"/>
      <c r="M847" s="1940"/>
      <c r="O847" s="705"/>
      <c r="P847" s="424"/>
      <c r="Q847" s="705"/>
      <c r="R847" s="705"/>
      <c r="S847" s="705"/>
      <c r="T847" s="705"/>
      <c r="U847" s="705"/>
      <c r="V847" s="705"/>
      <c r="W847" s="705"/>
      <c r="X847" s="2928"/>
      <c r="Y847" s="705"/>
      <c r="Z847" s="705"/>
      <c r="AA847" s="705"/>
      <c r="AB847" s="705"/>
      <c r="AC847" s="705"/>
      <c r="AD847" s="705"/>
      <c r="AE847" s="705"/>
      <c r="AF847" s="45"/>
      <c r="AG847" s="45"/>
      <c r="AH847" s="45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</row>
    <row r="848" spans="1:46" ht="23.25" customHeight="1">
      <c r="A848" s="1993"/>
      <c r="B848" s="1993" t="s">
        <v>414</v>
      </c>
      <c r="C848" s="1993"/>
      <c r="D848" s="1993"/>
      <c r="E848" s="1993"/>
      <c r="F848" s="1993"/>
      <c r="G848" s="1992"/>
      <c r="H848" s="2100">
        <f>LOOKUP(S848,X!$EW$4:$HT$4,X!$EW$25:$HT$25)</f>
        <v>2</v>
      </c>
      <c r="I848" s="2103">
        <f>LOOKUP(T848,X!$EW$4:$HT$4,X!$EW$25:$HT$25)</f>
        <v>1.2</v>
      </c>
      <c r="J848" s="2049">
        <f>LOOKUP(U848,X!$EW$4:$HT$4,X!$EW$25:$HT$25)</f>
        <v>3</v>
      </c>
      <c r="K848" s="3328" t="str">
        <f>LOOKUP(V848,X!$EW$4:$HT$4,X!$EW$25:$HT$25)</f>
        <v>ดี</v>
      </c>
      <c r="L848" s="703"/>
      <c r="M848" s="1940"/>
      <c r="N848" s="1952">
        <v>2</v>
      </c>
      <c r="O848" s="55">
        <f>$N848*100+O$699</f>
        <v>206</v>
      </c>
      <c r="P848" s="55"/>
      <c r="Q848" s="55">
        <f>$N848*100+Q$699</f>
        <v>207</v>
      </c>
      <c r="S848" s="55">
        <f>$N848*100+S$699</f>
        <v>208</v>
      </c>
      <c r="T848" s="55">
        <f>$N848*100+T$699</f>
        <v>209</v>
      </c>
      <c r="U848" s="55">
        <f>$N848*100+U$699</f>
        <v>210</v>
      </c>
      <c r="V848" s="55">
        <f>$N848*100+V$699</f>
        <v>211</v>
      </c>
      <c r="W848" s="705"/>
      <c r="X848" s="2928"/>
      <c r="Y848" s="705"/>
      <c r="Z848" s="705"/>
      <c r="AA848" s="705"/>
      <c r="AB848" s="705"/>
      <c r="AC848" s="705"/>
      <c r="AD848" s="705"/>
      <c r="AE848" s="705"/>
      <c r="AF848" s="45"/>
      <c r="AG848" s="45"/>
      <c r="AH848" s="45"/>
      <c r="AI848" s="45"/>
      <c r="AJ848" s="45"/>
      <c r="AK848" s="45"/>
      <c r="AL848" s="45"/>
      <c r="AM848" s="45"/>
      <c r="AN848" s="45"/>
      <c r="AO848" s="45"/>
      <c r="AP848" s="45"/>
      <c r="AQ848" s="45"/>
      <c r="AR848" s="45"/>
      <c r="AS848" s="45"/>
      <c r="AT848" s="45"/>
    </row>
    <row r="849" spans="1:46" ht="23.25" customHeight="1">
      <c r="A849" s="1993" t="s">
        <v>417</v>
      </c>
      <c r="B849" s="1993"/>
      <c r="C849" s="1993"/>
      <c r="D849" s="1993"/>
      <c r="E849" s="1993"/>
      <c r="F849" s="1993"/>
      <c r="G849" s="1992"/>
      <c r="H849" s="2109"/>
      <c r="I849" s="2098"/>
      <c r="J849" s="2089"/>
      <c r="K849" s="2088"/>
      <c r="L849" s="703"/>
      <c r="M849" s="1940"/>
      <c r="O849" s="705"/>
      <c r="P849" s="424"/>
      <c r="Q849" s="705"/>
      <c r="R849" s="705"/>
      <c r="S849" s="705"/>
      <c r="T849" s="705"/>
      <c r="U849" s="705"/>
      <c r="V849" s="705"/>
      <c r="W849" s="705"/>
      <c r="X849" s="2928"/>
      <c r="Y849" s="705"/>
      <c r="Z849" s="705"/>
      <c r="AA849" s="705"/>
      <c r="AB849" s="705"/>
      <c r="AC849" s="705"/>
      <c r="AD849" s="705"/>
      <c r="AE849" s="705"/>
      <c r="AF849" s="45"/>
      <c r="AG849" s="45"/>
      <c r="AH849" s="45"/>
      <c r="AI849" s="45"/>
      <c r="AJ849" s="45"/>
      <c r="AK849" s="45"/>
      <c r="AL849" s="45"/>
      <c r="AM849" s="45"/>
      <c r="AN849" s="45"/>
      <c r="AO849" s="45"/>
      <c r="AP849" s="45"/>
      <c r="AQ849" s="45"/>
      <c r="AR849" s="45"/>
      <c r="AS849" s="45"/>
      <c r="AT849" s="45"/>
    </row>
    <row r="850" spans="1:46" ht="23.25" customHeight="1">
      <c r="A850" s="1993"/>
      <c r="B850" s="1993" t="s">
        <v>416</v>
      </c>
      <c r="C850" s="1993"/>
      <c r="D850" s="1993"/>
      <c r="E850" s="1993"/>
      <c r="F850" s="1993"/>
      <c r="G850" s="1992"/>
      <c r="H850" s="2100">
        <f>LOOKUP(S850,X!$EW$4:$HT$4,X!$EW$25:$HT$25)</f>
        <v>2</v>
      </c>
      <c r="I850" s="2103">
        <f>LOOKUP(T850,X!$EW$4:$HT$4,X!$EW$25:$HT$25)</f>
        <v>1.6</v>
      </c>
      <c r="J850" s="2049">
        <f>LOOKUP(U850,X!$EW$4:$HT$4,X!$EW$25:$HT$25)</f>
        <v>4</v>
      </c>
      <c r="K850" s="3328" t="str">
        <f>LOOKUP(V850,X!$EW$4:$HT$4,X!$EW$25:$HT$25)</f>
        <v>ดีมาก</v>
      </c>
      <c r="L850" s="703"/>
      <c r="M850" s="1940"/>
      <c r="N850" s="1952">
        <v>3</v>
      </c>
      <c r="O850" s="55">
        <f>$N850*100+O$699</f>
        <v>306</v>
      </c>
      <c r="P850" s="55"/>
      <c r="Q850" s="55">
        <f>$N850*100+Q$699</f>
        <v>307</v>
      </c>
      <c r="S850" s="55">
        <f t="shared" ref="S850:V852" si="65">$N850*100+S$699</f>
        <v>308</v>
      </c>
      <c r="T850" s="55">
        <f t="shared" si="65"/>
        <v>309</v>
      </c>
      <c r="U850" s="55">
        <f t="shared" si="65"/>
        <v>310</v>
      </c>
      <c r="V850" s="55">
        <f t="shared" si="65"/>
        <v>311</v>
      </c>
      <c r="W850" s="705"/>
      <c r="X850" s="2928"/>
      <c r="Y850" s="705"/>
      <c r="Z850" s="705"/>
      <c r="AA850" s="705"/>
      <c r="AB850" s="705"/>
      <c r="AC850" s="705"/>
      <c r="AD850" s="705"/>
      <c r="AE850" s="705"/>
      <c r="AF850" s="45"/>
      <c r="AG850" s="45"/>
      <c r="AH850" s="45"/>
      <c r="AI850" s="45"/>
      <c r="AJ850" s="45"/>
      <c r="AK850" s="45"/>
      <c r="AL850" s="45"/>
      <c r="AM850" s="45"/>
      <c r="AN850" s="45"/>
      <c r="AO850" s="45"/>
      <c r="AP850" s="45"/>
      <c r="AQ850" s="45"/>
      <c r="AR850" s="45"/>
      <c r="AS850" s="45"/>
      <c r="AT850" s="45"/>
    </row>
    <row r="851" spans="1:46" ht="23.25" customHeight="1">
      <c r="A851" s="1993" t="s">
        <v>415</v>
      </c>
      <c r="B851" s="1993"/>
      <c r="C851" s="1993"/>
      <c r="D851" s="1993"/>
      <c r="E851" s="1993"/>
      <c r="F851" s="1993"/>
      <c r="G851" s="1992"/>
      <c r="H851" s="2100">
        <f>LOOKUP(S851,X!$EW$4:$HT$4,X!$EW$25:$HT$25)</f>
        <v>2</v>
      </c>
      <c r="I851" s="2103">
        <f>LOOKUP(T851,X!$EW$4:$HT$4,X!$EW$25:$HT$25)</f>
        <v>1.6</v>
      </c>
      <c r="J851" s="2049">
        <f>LOOKUP(U851,X!$EW$4:$HT$4,X!$EW$25:$HT$25)</f>
        <v>4</v>
      </c>
      <c r="K851" s="3328" t="str">
        <f>LOOKUP(V851,X!$EW$4:$HT$4,X!$EW$25:$HT$25)</f>
        <v>ดีมาก</v>
      </c>
      <c r="L851" s="703"/>
      <c r="M851" s="1940"/>
      <c r="N851" s="1952">
        <v>4</v>
      </c>
      <c r="O851" s="55">
        <f>$N851*100+O$699</f>
        <v>406</v>
      </c>
      <c r="P851" s="55"/>
      <c r="Q851" s="55">
        <f>$N851*100+Q$699</f>
        <v>407</v>
      </c>
      <c r="S851" s="55">
        <f t="shared" si="65"/>
        <v>408</v>
      </c>
      <c r="T851" s="55">
        <f t="shared" si="65"/>
        <v>409</v>
      </c>
      <c r="U851" s="55">
        <f t="shared" si="65"/>
        <v>410</v>
      </c>
      <c r="V851" s="55">
        <f t="shared" si="65"/>
        <v>411</v>
      </c>
      <c r="W851" s="705"/>
      <c r="X851" s="705"/>
      <c r="Y851" s="705"/>
      <c r="Z851" s="705"/>
      <c r="AA851" s="705"/>
      <c r="AB851" s="705"/>
      <c r="AC851" s="705"/>
      <c r="AD851" s="705"/>
      <c r="AE851" s="705"/>
      <c r="AF851" s="45"/>
      <c r="AG851" s="45"/>
      <c r="AH851" s="45"/>
      <c r="AI851" s="45"/>
      <c r="AJ851" s="45"/>
      <c r="AK851" s="45"/>
      <c r="AL851" s="45"/>
      <c r="AM851" s="45"/>
      <c r="AN851" s="45"/>
      <c r="AO851" s="45"/>
      <c r="AP851" s="45"/>
      <c r="AQ851" s="45"/>
      <c r="AR851" s="45"/>
      <c r="AS851" s="45"/>
      <c r="AT851" s="45"/>
    </row>
    <row r="852" spans="1:46" ht="23.25" customHeight="1">
      <c r="A852" s="1993" t="s">
        <v>1443</v>
      </c>
      <c r="B852" s="1993"/>
      <c r="C852" s="1993"/>
      <c r="D852" s="1993"/>
      <c r="E852" s="1993"/>
      <c r="F852" s="1993"/>
      <c r="G852" s="1992"/>
      <c r="H852" s="2100">
        <f>LOOKUP(S852,X!$EW$4:$HT$4,X!$EW$25:$HT$25)</f>
        <v>1</v>
      </c>
      <c r="I852" s="2103">
        <f>LOOKUP(T852,X!$EW$4:$HT$4,X!$EW$25:$HT$25)</f>
        <v>0.6</v>
      </c>
      <c r="J852" s="2049">
        <f>LOOKUP(U852,X!$EW$4:$HT$4,X!$EW$25:$HT$25)</f>
        <v>3</v>
      </c>
      <c r="K852" s="3328" t="str">
        <f>LOOKUP(V852,X!$EW$4:$HT$4,X!$EW$25:$HT$25)</f>
        <v>ดี</v>
      </c>
      <c r="L852" s="703"/>
      <c r="M852" s="1940"/>
      <c r="N852" s="1952">
        <v>5</v>
      </c>
      <c r="O852" s="55">
        <f>$N852*100+O$699</f>
        <v>506</v>
      </c>
      <c r="P852" s="55"/>
      <c r="Q852" s="55">
        <f>$N852*100+Q$699</f>
        <v>507</v>
      </c>
      <c r="S852" s="55">
        <f t="shared" si="65"/>
        <v>508</v>
      </c>
      <c r="T852" s="55">
        <f t="shared" si="65"/>
        <v>509</v>
      </c>
      <c r="U852" s="55">
        <f t="shared" si="65"/>
        <v>510</v>
      </c>
      <c r="V852" s="55">
        <f t="shared" si="65"/>
        <v>511</v>
      </c>
      <c r="W852" s="705"/>
      <c r="X852" s="705"/>
      <c r="Y852" s="705"/>
      <c r="Z852" s="705"/>
      <c r="AA852" s="705"/>
      <c r="AB852" s="705"/>
      <c r="AC852" s="705"/>
      <c r="AD852" s="705"/>
      <c r="AE852" s="705"/>
      <c r="AF852" s="45"/>
      <c r="AG852" s="45"/>
      <c r="AH852" s="45"/>
      <c r="AI852" s="45"/>
      <c r="AJ852" s="45"/>
      <c r="AK852" s="45"/>
      <c r="AL852" s="45"/>
      <c r="AM852" s="45"/>
      <c r="AN852" s="45"/>
      <c r="AO852" s="45"/>
      <c r="AP852" s="45"/>
      <c r="AQ852" s="45"/>
      <c r="AR852" s="45"/>
      <c r="AS852" s="45"/>
      <c r="AT852" s="45"/>
    </row>
    <row r="853" spans="1:46" ht="23.25" customHeight="1">
      <c r="A853" s="1993" t="s">
        <v>433</v>
      </c>
      <c r="B853" s="1993"/>
      <c r="C853" s="1993"/>
      <c r="D853" s="1993"/>
      <c r="E853" s="1993"/>
      <c r="F853" s="1993"/>
      <c r="G853" s="1992"/>
      <c r="H853" s="2109"/>
      <c r="I853" s="2098"/>
      <c r="J853" s="2089"/>
      <c r="K853" s="2088"/>
      <c r="L853" s="703"/>
      <c r="M853" s="1940"/>
      <c r="O853" s="705"/>
      <c r="P853" s="424"/>
      <c r="Q853" s="705"/>
      <c r="R853" s="705"/>
      <c r="S853" s="705"/>
      <c r="T853" s="705"/>
      <c r="U853" s="705"/>
      <c r="V853" s="705"/>
      <c r="W853" s="705"/>
      <c r="X853" s="705"/>
      <c r="Y853" s="705"/>
      <c r="Z853" s="705"/>
      <c r="AA853" s="705"/>
      <c r="AB853" s="705"/>
      <c r="AC853" s="705"/>
      <c r="AD853" s="705"/>
      <c r="AE853" s="705"/>
      <c r="AF853" s="45"/>
      <c r="AG853" s="45"/>
      <c r="AH853" s="45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</row>
    <row r="854" spans="1:46" ht="23.25" customHeight="1">
      <c r="A854" s="1993"/>
      <c r="B854" s="1993" t="s">
        <v>434</v>
      </c>
      <c r="C854" s="1993"/>
      <c r="D854" s="1993"/>
      <c r="E854" s="1993"/>
      <c r="F854" s="1993"/>
      <c r="G854" s="1992"/>
      <c r="H854" s="2100">
        <f>LOOKUP(S854,X!$EW$4:$HT$4,X!$EW$25:$HT$25)</f>
        <v>2</v>
      </c>
      <c r="I854" s="2103">
        <f>LOOKUP(T854,X!$EW$4:$HT$4,X!$EW$25:$HT$25)</f>
        <v>1.6</v>
      </c>
      <c r="J854" s="2049">
        <f>LOOKUP(U854,X!$EW$4:$HT$4,X!$EW$25:$HT$25)</f>
        <v>4</v>
      </c>
      <c r="K854" s="3328" t="str">
        <f>LOOKUP(V854,X!$EW$4:$HT$4,X!$EW$25:$HT$25)</f>
        <v>ดีมาก</v>
      </c>
      <c r="L854" s="703"/>
      <c r="M854" s="1940"/>
      <c r="N854" s="1952">
        <v>6</v>
      </c>
      <c r="O854" s="55">
        <f>$N854*100+O$699</f>
        <v>606</v>
      </c>
      <c r="P854" s="55"/>
      <c r="Q854" s="55">
        <f>$N854*100+Q$699</f>
        <v>607</v>
      </c>
      <c r="S854" s="55">
        <f>$N854*100+S$699</f>
        <v>608</v>
      </c>
      <c r="T854" s="55">
        <f>$N854*100+T$699</f>
        <v>609</v>
      </c>
      <c r="U854" s="55">
        <f>$N854*100+U$699</f>
        <v>610</v>
      </c>
      <c r="V854" s="55">
        <f>$N854*100+V$699</f>
        <v>611</v>
      </c>
      <c r="W854" s="705"/>
      <c r="X854" s="705"/>
      <c r="Y854" s="705"/>
      <c r="Z854" s="705"/>
      <c r="AA854" s="705"/>
      <c r="AB854" s="705"/>
      <c r="AC854" s="705"/>
      <c r="AD854" s="705"/>
      <c r="AE854" s="705"/>
      <c r="AF854" s="45"/>
      <c r="AG854" s="45"/>
      <c r="AH854" s="45"/>
      <c r="AI854" s="45"/>
      <c r="AJ854" s="45"/>
      <c r="AK854" s="45"/>
      <c r="AL854" s="45"/>
      <c r="AM854" s="45"/>
      <c r="AN854" s="45"/>
      <c r="AO854" s="45"/>
      <c r="AP854" s="45"/>
      <c r="AQ854" s="45"/>
      <c r="AR854" s="45"/>
      <c r="AS854" s="45"/>
      <c r="AT854" s="45"/>
    </row>
    <row r="855" spans="1:46" ht="23.25" customHeight="1">
      <c r="A855" s="1993"/>
      <c r="B855" s="1993"/>
      <c r="C855" s="1993"/>
      <c r="D855" s="1993"/>
      <c r="E855" s="1993"/>
      <c r="F855" s="1993"/>
      <c r="G855" s="1992"/>
      <c r="H855" s="2111"/>
      <c r="I855" s="2103"/>
      <c r="J855" s="2100"/>
      <c r="K855" s="2102"/>
      <c r="L855" s="703"/>
      <c r="M855" s="1940"/>
      <c r="N855" s="46"/>
      <c r="P855" s="55"/>
      <c r="W855" s="705"/>
      <c r="X855" s="705"/>
      <c r="Y855" s="705"/>
      <c r="Z855" s="705"/>
      <c r="AA855" s="705"/>
      <c r="AB855" s="705"/>
      <c r="AC855" s="705"/>
      <c r="AD855" s="705"/>
      <c r="AE855" s="705"/>
      <c r="AF855" s="45"/>
      <c r="AG855" s="45"/>
      <c r="AH855" s="45"/>
      <c r="AI855" s="45"/>
      <c r="AJ855" s="45"/>
      <c r="AK855" s="45"/>
      <c r="AL855" s="45"/>
      <c r="AM855" s="45"/>
      <c r="AN855" s="45"/>
      <c r="AO855" s="45"/>
      <c r="AP855" s="45"/>
      <c r="AQ855" s="45"/>
      <c r="AR855" s="45"/>
      <c r="AS855" s="45"/>
      <c r="AT855" s="45"/>
    </row>
    <row r="856" spans="1:46" ht="23.25" customHeight="1">
      <c r="A856" s="1993" t="s">
        <v>1764</v>
      </c>
      <c r="B856" s="1993"/>
      <c r="C856" s="1993"/>
      <c r="D856" s="1993"/>
      <c r="E856" s="1993"/>
      <c r="F856" s="1993"/>
      <c r="G856" s="1992"/>
      <c r="H856" s="2109"/>
      <c r="I856" s="2098"/>
      <c r="J856" s="2089"/>
      <c r="K856" s="2088"/>
      <c r="L856" s="703"/>
      <c r="M856" s="1940"/>
      <c r="O856" s="705"/>
      <c r="P856" s="424"/>
      <c r="Q856" s="705"/>
      <c r="R856" s="705"/>
      <c r="S856" s="705"/>
      <c r="T856" s="705"/>
      <c r="U856" s="705"/>
      <c r="V856" s="705"/>
      <c r="W856" s="705"/>
      <c r="X856" s="705"/>
      <c r="Y856" s="705"/>
      <c r="Z856" s="705"/>
      <c r="AA856" s="705"/>
      <c r="AB856" s="705"/>
      <c r="AC856" s="705"/>
      <c r="AD856" s="705"/>
      <c r="AE856" s="705"/>
      <c r="AF856" s="45"/>
      <c r="AG856" s="45"/>
      <c r="AH856" s="45"/>
      <c r="AI856" s="45"/>
      <c r="AJ856" s="45"/>
      <c r="AK856" s="45"/>
      <c r="AL856" s="45"/>
      <c r="AM856" s="45"/>
      <c r="AN856" s="45"/>
      <c r="AO856" s="45"/>
      <c r="AP856" s="45"/>
      <c r="AQ856" s="45"/>
      <c r="AR856" s="45"/>
      <c r="AS856" s="45"/>
      <c r="AT856" s="45"/>
    </row>
    <row r="857" spans="1:46" ht="23.25" customHeight="1">
      <c r="A857" s="1993"/>
      <c r="B857" s="1993" t="s">
        <v>1765</v>
      </c>
      <c r="C857" s="1993"/>
      <c r="D857" s="1993"/>
      <c r="E857" s="1993"/>
      <c r="F857" s="1993"/>
      <c r="G857" s="1992"/>
      <c r="H857" s="2100">
        <f>LOOKUP(S857,X!$EW$6:$HT$6,X!$EW$53:$HT$53)</f>
        <v>5</v>
      </c>
      <c r="I857" s="2103">
        <f>LOOKUP(T857,X!$EW$6:$HT$6,X!$EW$53:$HT$53)</f>
        <v>3.2</v>
      </c>
      <c r="J857" s="2049">
        <f>LOOKUP(U857,X!$EW$6:$HT$6,X!$EW$53:$HT$53)</f>
        <v>3</v>
      </c>
      <c r="K857" s="3328" t="str">
        <f>LOOKUP(V857,X!$EW$6:$HT$6,X!$EW$53:$HT$53)</f>
        <v>ดี</v>
      </c>
      <c r="L857" s="703"/>
      <c r="M857" s="1940"/>
      <c r="N857" s="1960">
        <v>11</v>
      </c>
      <c r="P857" s="55"/>
      <c r="S857" s="55">
        <f>$N857*100+S$698</f>
        <v>1102</v>
      </c>
      <c r="T857" s="55">
        <f>$N857*100+T$698</f>
        <v>1103</v>
      </c>
      <c r="U857" s="55">
        <f>$N857*100+U$698</f>
        <v>1104</v>
      </c>
      <c r="V857" s="55">
        <f>$N857*100+V$698</f>
        <v>1105</v>
      </c>
      <c r="W857" s="705"/>
      <c r="X857" s="705"/>
      <c r="Y857" s="705"/>
      <c r="Z857" s="705"/>
      <c r="AA857" s="705"/>
      <c r="AB857" s="705"/>
      <c r="AC857" s="705"/>
      <c r="AD857" s="705"/>
      <c r="AE857" s="705"/>
      <c r="AF857" s="45"/>
      <c r="AG857" s="45"/>
      <c r="AH857" s="45"/>
      <c r="AI857" s="45"/>
      <c r="AJ857" s="45"/>
      <c r="AK857" s="45"/>
      <c r="AL857" s="45"/>
      <c r="AM857" s="45"/>
      <c r="AN857" s="45"/>
      <c r="AO857" s="45"/>
      <c r="AP857" s="45"/>
      <c r="AQ857" s="45"/>
      <c r="AR857" s="45"/>
      <c r="AS857" s="45"/>
      <c r="AT857" s="45"/>
    </row>
    <row r="858" spans="1:46" ht="23.25" customHeight="1">
      <c r="A858" s="1993" t="s">
        <v>1687</v>
      </c>
      <c r="B858" s="1993"/>
      <c r="C858" s="1993"/>
      <c r="D858" s="1993"/>
      <c r="E858" s="1993"/>
      <c r="F858" s="1993"/>
      <c r="G858" s="1992"/>
      <c r="H858" s="2100">
        <f>LOOKUP(S858,X!$EW$4:$HT$4,X!$EW$26:$HT$26)</f>
        <v>2</v>
      </c>
      <c r="I858" s="2103">
        <f>LOOKUP(T858,X!$EW$4:$HT$4,X!$EW$26:$HT$26)</f>
        <v>1.2</v>
      </c>
      <c r="J858" s="2049">
        <f>LOOKUP(U858,X!$EW$4:$HT$4,X!$EW$26:$HT$26)</f>
        <v>3</v>
      </c>
      <c r="K858" s="3328" t="str">
        <f>LOOKUP(V858,X!$EW$4:$HT$4,X!$EW$26:$HT$26)</f>
        <v>ดี</v>
      </c>
      <c r="L858" s="703"/>
      <c r="M858" s="1940"/>
      <c r="N858" s="1952">
        <v>1</v>
      </c>
      <c r="O858" s="55">
        <f>$N858*100+O$699</f>
        <v>106</v>
      </c>
      <c r="P858" s="55"/>
      <c r="Q858" s="55">
        <f>$N858*100+Q$699</f>
        <v>107</v>
      </c>
      <c r="S858" s="55">
        <f>$N858*100+S$699</f>
        <v>108</v>
      </c>
      <c r="T858" s="55">
        <f>$N858*100+T$699</f>
        <v>109</v>
      </c>
      <c r="U858" s="55">
        <f>$N858*100+U$699</f>
        <v>110</v>
      </c>
      <c r="V858" s="55">
        <f>$N858*100+V$699</f>
        <v>111</v>
      </c>
      <c r="W858" s="705"/>
      <c r="X858" s="2928"/>
      <c r="Y858" s="705"/>
      <c r="Z858" s="705"/>
      <c r="AA858" s="705"/>
      <c r="AB858" s="705"/>
      <c r="AC858" s="705"/>
      <c r="AD858" s="705"/>
      <c r="AE858" s="705"/>
      <c r="AF858" s="45"/>
      <c r="AG858" s="45"/>
      <c r="AH858" s="45"/>
      <c r="AI858" s="45"/>
      <c r="AJ858" s="45"/>
      <c r="AK858" s="45"/>
      <c r="AL858" s="45"/>
      <c r="AM858" s="45"/>
      <c r="AN858" s="45"/>
      <c r="AO858" s="45"/>
      <c r="AP858" s="45"/>
      <c r="AQ858" s="45"/>
      <c r="AR858" s="45"/>
      <c r="AS858" s="45"/>
      <c r="AT858" s="45"/>
    </row>
    <row r="859" spans="1:46" ht="23.25" customHeight="1">
      <c r="A859" s="1993" t="s">
        <v>431</v>
      </c>
      <c r="B859" s="1993"/>
      <c r="C859" s="1993"/>
      <c r="D859" s="1993"/>
      <c r="E859" s="1993"/>
      <c r="F859" s="1993"/>
      <c r="G859" s="1992"/>
      <c r="H859" s="2109"/>
      <c r="I859" s="2098"/>
      <c r="J859" s="2089"/>
      <c r="K859" s="2088"/>
      <c r="L859" s="703"/>
      <c r="M859" s="1940"/>
      <c r="O859" s="705"/>
      <c r="P859" s="424"/>
      <c r="Q859" s="705"/>
      <c r="R859" s="705"/>
      <c r="S859" s="705"/>
      <c r="T859" s="705"/>
      <c r="U859" s="705"/>
      <c r="V859" s="705"/>
      <c r="W859" s="705"/>
      <c r="X859" s="2928"/>
      <c r="Y859" s="705"/>
      <c r="Z859" s="705"/>
      <c r="AA859" s="705"/>
      <c r="AB859" s="705"/>
      <c r="AC859" s="705"/>
      <c r="AD859" s="705"/>
      <c r="AE859" s="705"/>
      <c r="AF859" s="45"/>
      <c r="AG859" s="45"/>
      <c r="AH859" s="45"/>
      <c r="AI859" s="45"/>
      <c r="AJ859" s="45"/>
      <c r="AK859" s="45"/>
      <c r="AL859" s="45"/>
      <c r="AM859" s="45"/>
      <c r="AN859" s="45"/>
      <c r="AO859" s="45"/>
      <c r="AP859" s="45"/>
      <c r="AQ859" s="45"/>
      <c r="AR859" s="45"/>
      <c r="AS859" s="45"/>
      <c r="AT859" s="45"/>
    </row>
    <row r="860" spans="1:46" ht="23.25" customHeight="1">
      <c r="A860" s="1993"/>
      <c r="B860" s="1993" t="s">
        <v>432</v>
      </c>
      <c r="C860" s="1993"/>
      <c r="D860" s="1993"/>
      <c r="E860" s="1993"/>
      <c r="F860" s="1993"/>
      <c r="G860" s="1992"/>
      <c r="H860" s="2100">
        <f>LOOKUP(S860,X!$EW$4:$HT$4,X!$EW$26:$HT$26)</f>
        <v>1</v>
      </c>
      <c r="I860" s="2103">
        <f>LOOKUP(T860,X!$EW$4:$HT$4,X!$EW$26:$HT$26)</f>
        <v>0.8</v>
      </c>
      <c r="J860" s="2049">
        <f>LOOKUP(U860,X!$EW$4:$HT$4,X!$EW$26:$HT$26)</f>
        <v>4</v>
      </c>
      <c r="K860" s="3328" t="str">
        <f>LOOKUP(V860,X!$EW$4:$HT$4,X!$EW$26:$HT$26)</f>
        <v>ดีมาก</v>
      </c>
      <c r="L860" s="703"/>
      <c r="M860" s="1940"/>
      <c r="N860" s="1952">
        <v>2</v>
      </c>
      <c r="O860" s="55">
        <f>$N860*100+O$699</f>
        <v>206</v>
      </c>
      <c r="P860" s="55"/>
      <c r="Q860" s="55">
        <f>$N860*100+Q$699</f>
        <v>207</v>
      </c>
      <c r="S860" s="55">
        <f t="shared" ref="S860:V861" si="66">$N860*100+S$699</f>
        <v>208</v>
      </c>
      <c r="T860" s="55">
        <f t="shared" si="66"/>
        <v>209</v>
      </c>
      <c r="U860" s="55">
        <f t="shared" si="66"/>
        <v>210</v>
      </c>
      <c r="V860" s="55">
        <f t="shared" si="66"/>
        <v>211</v>
      </c>
      <c r="W860" s="705"/>
      <c r="X860" s="2928"/>
      <c r="Y860" s="705"/>
      <c r="Z860" s="705"/>
      <c r="AA860" s="705"/>
      <c r="AB860" s="705"/>
      <c r="AC860" s="705"/>
      <c r="AD860" s="705"/>
      <c r="AE860" s="705"/>
      <c r="AF860" s="45"/>
      <c r="AG860" s="45"/>
      <c r="AH860" s="45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</row>
    <row r="861" spans="1:46" ht="23.25" customHeight="1">
      <c r="A861" s="1993" t="s">
        <v>1403</v>
      </c>
      <c r="B861" s="1993"/>
      <c r="C861" s="1993"/>
      <c r="D861" s="1993"/>
      <c r="E861" s="1993"/>
      <c r="F861" s="1993"/>
      <c r="G861" s="1992"/>
      <c r="H861" s="2100">
        <f>LOOKUP(S861,X!$EW$4:$HT$4,X!$EW$26:$HT$26)</f>
        <v>2</v>
      </c>
      <c r="I861" s="2103">
        <f>LOOKUP(T861,X!$EW$4:$HT$4,X!$EW$26:$HT$26)</f>
        <v>1.2</v>
      </c>
      <c r="J861" s="2049">
        <f>LOOKUP(U861,X!$EW$4:$HT$4,X!$EW$26:$HT$26)</f>
        <v>3</v>
      </c>
      <c r="K861" s="3328" t="str">
        <f>LOOKUP(V861,X!$EW$4:$HT$4,X!$EW$26:$HT$26)</f>
        <v>ดี</v>
      </c>
      <c r="L861" s="703"/>
      <c r="M861" s="1940"/>
      <c r="N861" s="1952">
        <v>3</v>
      </c>
      <c r="O861" s="55">
        <f>$N861*100+O$699</f>
        <v>306</v>
      </c>
      <c r="P861" s="55"/>
      <c r="Q861" s="55">
        <f>$N861*100+Q$699</f>
        <v>307</v>
      </c>
      <c r="S861" s="55">
        <f t="shared" si="66"/>
        <v>308</v>
      </c>
      <c r="T861" s="55">
        <f t="shared" si="66"/>
        <v>309</v>
      </c>
      <c r="U861" s="55">
        <f t="shared" si="66"/>
        <v>310</v>
      </c>
      <c r="V861" s="55">
        <f t="shared" si="66"/>
        <v>311</v>
      </c>
      <c r="W861" s="705"/>
      <c r="X861" s="705"/>
      <c r="Y861" s="705"/>
      <c r="Z861" s="705"/>
      <c r="AA861" s="705"/>
      <c r="AB861" s="705"/>
      <c r="AC861" s="705"/>
      <c r="AD861" s="705"/>
      <c r="AE861" s="705"/>
      <c r="AF861" s="45"/>
      <c r="AG861" s="45"/>
      <c r="AH861" s="45"/>
      <c r="AI861" s="45"/>
      <c r="AJ861" s="45"/>
      <c r="AK861" s="45"/>
      <c r="AL861" s="45"/>
      <c r="AM861" s="45"/>
      <c r="AN861" s="45"/>
      <c r="AO861" s="45"/>
      <c r="AP861" s="45"/>
      <c r="AQ861" s="45"/>
      <c r="AR861" s="45"/>
      <c r="AS861" s="45"/>
      <c r="AT861" s="45"/>
    </row>
    <row r="862" spans="1:46" ht="23.25" customHeight="1">
      <c r="A862" s="1993"/>
      <c r="B862" s="1993"/>
      <c r="C862" s="1993"/>
      <c r="D862" s="1993"/>
      <c r="E862" s="1993"/>
      <c r="F862" s="1993"/>
      <c r="G862" s="1992"/>
      <c r="H862" s="2111"/>
      <c r="I862" s="2103"/>
      <c r="J862" s="2049"/>
      <c r="K862" s="3328"/>
      <c r="L862" s="703"/>
      <c r="M862" s="1940"/>
      <c r="N862" s="1952"/>
      <c r="P862" s="55"/>
      <c r="W862" s="705"/>
      <c r="X862" s="705"/>
      <c r="Y862" s="705"/>
      <c r="Z862" s="705"/>
      <c r="AA862" s="705"/>
      <c r="AB862" s="705"/>
      <c r="AC862" s="705"/>
      <c r="AD862" s="705"/>
      <c r="AE862" s="705"/>
      <c r="AF862" s="45"/>
      <c r="AG862" s="45"/>
      <c r="AH862" s="45"/>
      <c r="AI862" s="45"/>
      <c r="AJ862" s="45"/>
      <c r="AK862" s="45"/>
      <c r="AL862" s="45"/>
      <c r="AM862" s="45"/>
      <c r="AN862" s="45"/>
      <c r="AO862" s="45"/>
      <c r="AP862" s="45"/>
      <c r="AQ862" s="45"/>
      <c r="AR862" s="45"/>
      <c r="AS862" s="45"/>
      <c r="AT862" s="45"/>
    </row>
    <row r="863" spans="1:46" ht="23.25" customHeight="1">
      <c r="A863" s="1993" t="s">
        <v>1767</v>
      </c>
      <c r="B863" s="1993"/>
      <c r="C863" s="1993"/>
      <c r="D863" s="1993"/>
      <c r="E863" s="1993"/>
      <c r="F863" s="1993"/>
      <c r="G863" s="1992"/>
      <c r="H863" s="2109"/>
      <c r="I863" s="2098"/>
      <c r="J863" s="2089"/>
      <c r="K863" s="2088"/>
      <c r="L863" s="703"/>
      <c r="M863" s="1940"/>
      <c r="O863" s="705"/>
      <c r="P863" s="424"/>
      <c r="Q863" s="705"/>
      <c r="R863" s="705"/>
      <c r="S863" s="705"/>
      <c r="T863" s="705"/>
      <c r="U863" s="705"/>
      <c r="V863" s="705"/>
      <c r="W863" s="705"/>
      <c r="X863" s="705"/>
      <c r="Y863" s="705"/>
      <c r="Z863" s="705"/>
      <c r="AA863" s="705"/>
      <c r="AB863" s="705"/>
      <c r="AC863" s="705"/>
      <c r="AD863" s="705"/>
      <c r="AE863" s="705"/>
      <c r="AF863" s="45"/>
      <c r="AG863" s="45"/>
      <c r="AH863" s="45"/>
      <c r="AI863" s="45"/>
      <c r="AJ863" s="45"/>
      <c r="AK863" s="45"/>
      <c r="AL863" s="45"/>
      <c r="AM863" s="45"/>
      <c r="AN863" s="45"/>
      <c r="AO863" s="45"/>
      <c r="AP863" s="45"/>
      <c r="AQ863" s="45"/>
      <c r="AR863" s="45"/>
      <c r="AS863" s="45"/>
      <c r="AT863" s="45"/>
    </row>
    <row r="864" spans="1:46" ht="23.25" customHeight="1">
      <c r="A864" s="1993"/>
      <c r="B864" s="1993" t="s">
        <v>1766</v>
      </c>
      <c r="C864" s="1993"/>
      <c r="D864" s="1993"/>
      <c r="E864" s="1993"/>
      <c r="F864" s="1993"/>
      <c r="G864" s="1992"/>
      <c r="H864" s="2100">
        <f>LOOKUP(S864,X!$EW$6:$HT$6,X!$EW$54:$HT$54)</f>
        <v>10</v>
      </c>
      <c r="I864" s="2103">
        <f>LOOKUP(T864,X!$EW$6:$HT$6,X!$EW$54:$HT$54)</f>
        <v>6</v>
      </c>
      <c r="J864" s="2049">
        <f>LOOKUP(U864,X!$EW$6:$HT$6,X!$EW$54:$HT$54)</f>
        <v>3</v>
      </c>
      <c r="K864" s="3328" t="str">
        <f>LOOKUP(V864,X!$EW$6:$HT$6,X!$EW$54:$HT$54)</f>
        <v>ดี</v>
      </c>
      <c r="L864" s="703"/>
      <c r="M864" s="1940"/>
      <c r="N864" s="1960">
        <v>11</v>
      </c>
      <c r="P864" s="55"/>
      <c r="S864" s="55">
        <f>$N864*100+S$698</f>
        <v>1102</v>
      </c>
      <c r="T864" s="55">
        <f>$N864*100+T$698</f>
        <v>1103</v>
      </c>
      <c r="U864" s="55">
        <f>$N864*100+U$698</f>
        <v>1104</v>
      </c>
      <c r="V864" s="55">
        <f>$N864*100+V$698</f>
        <v>1105</v>
      </c>
      <c r="W864" s="705"/>
      <c r="X864" s="705"/>
      <c r="Y864" s="705"/>
      <c r="Z864" s="705"/>
      <c r="AA864" s="705"/>
      <c r="AB864" s="705"/>
      <c r="AC864" s="705"/>
      <c r="AD864" s="705"/>
      <c r="AE864" s="705"/>
      <c r="AF864" s="45"/>
      <c r="AG864" s="45"/>
      <c r="AH864" s="45"/>
      <c r="AI864" s="45"/>
      <c r="AJ864" s="45"/>
      <c r="AK864" s="45"/>
      <c r="AL864" s="45"/>
      <c r="AM864" s="45"/>
      <c r="AN864" s="45"/>
      <c r="AO864" s="45"/>
      <c r="AP864" s="45"/>
      <c r="AQ864" s="45"/>
      <c r="AR864" s="45"/>
      <c r="AS864" s="45"/>
      <c r="AT864" s="45"/>
    </row>
    <row r="865" spans="1:46" ht="23.25" customHeight="1">
      <c r="A865" s="1993" t="s">
        <v>1404</v>
      </c>
      <c r="B865" s="1993"/>
      <c r="C865" s="1993"/>
      <c r="D865" s="1993"/>
      <c r="E865" s="1993"/>
      <c r="F865" s="1993"/>
      <c r="G865" s="1992"/>
      <c r="H865" s="2100">
        <f>LOOKUP(S865,X!$EW$4:$HT$4,X!$EW$27:$HT$27)</f>
        <v>2</v>
      </c>
      <c r="I865" s="2103">
        <f>LOOKUP(T865,X!$EW$4:$HT$4,X!$EW$27:$HT$27)</f>
        <v>0.8</v>
      </c>
      <c r="J865" s="2049">
        <f>LOOKUP(U865,X!$EW$4:$HT$4,X!$EW$27:$HT$27)</f>
        <v>2</v>
      </c>
      <c r="K865" s="3328" t="str">
        <f>LOOKUP(V865,X!$EW$4:$HT$4,X!$EW$27:$HT$27)</f>
        <v>พอใช้</v>
      </c>
      <c r="L865" s="703"/>
      <c r="M865" s="1940"/>
      <c r="N865" s="1952">
        <v>1</v>
      </c>
      <c r="O865" s="55">
        <f>$N865*100+O$699</f>
        <v>106</v>
      </c>
      <c r="P865" s="55"/>
      <c r="Q865" s="55">
        <f>$N865*100+Q$699</f>
        <v>107</v>
      </c>
      <c r="S865" s="55">
        <f>$N865*100+S$699</f>
        <v>108</v>
      </c>
      <c r="T865" s="55">
        <f>$N865*100+T$699</f>
        <v>109</v>
      </c>
      <c r="U865" s="55">
        <f>$N865*100+U$699</f>
        <v>110</v>
      </c>
      <c r="V865" s="55">
        <f>$N865*100+V$699</f>
        <v>111</v>
      </c>
      <c r="W865" s="705"/>
      <c r="X865" s="2928"/>
      <c r="Y865" s="705"/>
      <c r="Z865" s="705"/>
      <c r="AA865" s="705"/>
      <c r="AB865" s="705"/>
      <c r="AC865" s="705"/>
      <c r="AD865" s="705"/>
      <c r="AE865" s="705"/>
      <c r="AF865" s="45"/>
      <c r="AG865" s="45"/>
      <c r="AH865" s="45"/>
      <c r="AI865" s="45"/>
      <c r="AJ865" s="45"/>
      <c r="AK865" s="45"/>
      <c r="AL865" s="45"/>
      <c r="AM865" s="45"/>
      <c r="AN865" s="45"/>
      <c r="AO865" s="45"/>
      <c r="AP865" s="45"/>
      <c r="AQ865" s="45"/>
      <c r="AR865" s="45"/>
      <c r="AS865" s="45"/>
      <c r="AT865" s="45"/>
    </row>
    <row r="866" spans="1:46" ht="23.25" customHeight="1">
      <c r="A866" s="1993" t="s">
        <v>1405</v>
      </c>
      <c r="B866" s="1993"/>
      <c r="C866" s="1993"/>
      <c r="D866" s="1993"/>
      <c r="E866" s="1993"/>
      <c r="F866" s="1993"/>
      <c r="G866" s="1992"/>
      <c r="H866" s="2109"/>
      <c r="I866" s="2098"/>
      <c r="J866" s="2089"/>
      <c r="K866" s="2088"/>
      <c r="L866" s="703"/>
      <c r="M866" s="1940"/>
      <c r="O866" s="705"/>
      <c r="P866" s="424"/>
      <c r="Q866" s="705"/>
      <c r="R866" s="705"/>
      <c r="S866" s="705"/>
      <c r="T866" s="705"/>
      <c r="U866" s="705"/>
      <c r="V866" s="705"/>
      <c r="W866" s="705"/>
      <c r="X866" s="2928"/>
      <c r="Y866" s="705"/>
      <c r="Z866" s="705"/>
      <c r="AA866" s="705"/>
      <c r="AB866" s="705"/>
      <c r="AC866" s="705"/>
      <c r="AD866" s="705"/>
      <c r="AE866" s="705"/>
      <c r="AF866" s="45"/>
      <c r="AG866" s="45"/>
      <c r="AH866" s="45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</row>
    <row r="867" spans="1:46" ht="23.25" customHeight="1">
      <c r="A867" s="1993"/>
      <c r="B867" s="1993" t="s">
        <v>418</v>
      </c>
      <c r="C867" s="1993"/>
      <c r="D867" s="1993"/>
      <c r="E867" s="1993"/>
      <c r="F867" s="1993"/>
      <c r="G867" s="1992"/>
      <c r="H867" s="2100">
        <f>LOOKUP(S867,X!$EW$4:$HT$4,X!$EW$27:$HT$27)</f>
        <v>2</v>
      </c>
      <c r="I867" s="2103">
        <f>LOOKUP(T867,X!$EW$4:$HT$4,X!$EW$27:$HT$27)</f>
        <v>1.2</v>
      </c>
      <c r="J867" s="2049">
        <f>LOOKUP(U867,X!$EW$4:$HT$4,X!$EW$27:$HT$27)</f>
        <v>3</v>
      </c>
      <c r="K867" s="3328" t="str">
        <f>LOOKUP(V867,X!$EW$4:$HT$4,X!$EW$27:$HT$27)</f>
        <v>ดี</v>
      </c>
      <c r="L867" s="703"/>
      <c r="M867" s="1940"/>
      <c r="N867" s="1952">
        <v>2</v>
      </c>
      <c r="O867" s="55">
        <f>$N867*100+O$699</f>
        <v>206</v>
      </c>
      <c r="P867" s="55"/>
      <c r="Q867" s="55">
        <f>$N867*100+Q$699</f>
        <v>207</v>
      </c>
      <c r="S867" s="55">
        <f>$N867*100+S$699</f>
        <v>208</v>
      </c>
      <c r="T867" s="55">
        <f>$N867*100+T$699</f>
        <v>209</v>
      </c>
      <c r="U867" s="55">
        <f>$N867*100+U$699</f>
        <v>210</v>
      </c>
      <c r="V867" s="55">
        <f>$N867*100+V$699</f>
        <v>211</v>
      </c>
      <c r="W867" s="705"/>
      <c r="X867" s="2928"/>
      <c r="Y867" s="705"/>
      <c r="Z867" s="705"/>
      <c r="AA867" s="705"/>
      <c r="AB867" s="705"/>
      <c r="AC867" s="705"/>
      <c r="AD867" s="705"/>
      <c r="AE867" s="705"/>
      <c r="AF867" s="45"/>
      <c r="AG867" s="45"/>
      <c r="AH867" s="45"/>
      <c r="AI867" s="45"/>
      <c r="AJ867" s="45"/>
      <c r="AK867" s="45"/>
      <c r="AL867" s="45"/>
      <c r="AM867" s="45"/>
      <c r="AN867" s="45"/>
      <c r="AO867" s="45"/>
      <c r="AP867" s="45"/>
      <c r="AQ867" s="45"/>
      <c r="AR867" s="45"/>
      <c r="AS867" s="45"/>
      <c r="AT867" s="45"/>
    </row>
    <row r="868" spans="1:46" ht="23.25" customHeight="1">
      <c r="A868" s="1986" t="str">
        <f>"- "&amp;M868&amp;" -"</f>
        <v>- 66 -</v>
      </c>
      <c r="B868" s="1979"/>
      <c r="C868" s="1979"/>
      <c r="D868" s="1979"/>
      <c r="E868" s="1979"/>
      <c r="F868" s="1979"/>
      <c r="G868" s="1979"/>
      <c r="H868" s="1979"/>
      <c r="I868" s="1979"/>
      <c r="J868" s="1979"/>
      <c r="K868" s="1986"/>
      <c r="L868" s="703">
        <v>1</v>
      </c>
      <c r="M868" s="1939">
        <f>IF(L868&gt;0,SUM(L$234:L868),0)</f>
        <v>66</v>
      </c>
      <c r="O868" s="705"/>
      <c r="P868" s="424"/>
      <c r="Q868" s="705"/>
      <c r="R868" s="705"/>
      <c r="S868" s="705"/>
      <c r="T868" s="705"/>
      <c r="U868" s="705"/>
      <c r="V868" s="705"/>
      <c r="W868" s="705"/>
      <c r="X868" s="705"/>
      <c r="Y868" s="705"/>
      <c r="Z868" s="705"/>
      <c r="AA868" s="705"/>
      <c r="AB868" s="705"/>
      <c r="AC868" s="705"/>
      <c r="AD868" s="705"/>
      <c r="AE868" s="705"/>
      <c r="AF868" s="45"/>
      <c r="AG868" s="45"/>
      <c r="AH868" s="45"/>
      <c r="AI868" s="45"/>
      <c r="AJ868" s="45"/>
      <c r="AK868" s="45"/>
      <c r="AL868" s="45"/>
      <c r="AM868" s="45"/>
      <c r="AN868" s="45"/>
      <c r="AO868" s="45"/>
      <c r="AP868" s="45"/>
      <c r="AQ868" s="45"/>
      <c r="AR868" s="45"/>
      <c r="AS868" s="45"/>
      <c r="AT868" s="45"/>
    </row>
    <row r="869" spans="1:46" ht="23.25" customHeight="1">
      <c r="A869" s="1993"/>
      <c r="K869" s="1993"/>
      <c r="L869" s="703"/>
      <c r="M869" s="1940"/>
      <c r="O869" s="705"/>
      <c r="P869" s="424"/>
      <c r="Q869" s="705"/>
      <c r="R869" s="705"/>
      <c r="S869" s="705"/>
      <c r="T869" s="705"/>
      <c r="U869" s="705"/>
      <c r="V869" s="705"/>
      <c r="W869" s="705"/>
      <c r="X869" s="705"/>
      <c r="Y869" s="705"/>
      <c r="Z869" s="705"/>
      <c r="AA869" s="705"/>
      <c r="AB869" s="705"/>
      <c r="AC869" s="705"/>
      <c r="AD869" s="705"/>
      <c r="AE869" s="705"/>
      <c r="AF869" s="45"/>
      <c r="AG869" s="45"/>
      <c r="AH869" s="45"/>
      <c r="AI869" s="45"/>
      <c r="AJ869" s="45"/>
      <c r="AK869" s="45"/>
      <c r="AL869" s="45"/>
      <c r="AM869" s="45"/>
      <c r="AN869" s="45"/>
      <c r="AO869" s="45"/>
      <c r="AP869" s="45"/>
      <c r="AQ869" s="45"/>
      <c r="AR869" s="45"/>
      <c r="AS869" s="45"/>
      <c r="AT869" s="45"/>
    </row>
    <row r="870" spans="1:46" ht="23.25" customHeight="1">
      <c r="A870" s="1993"/>
      <c r="K870" s="1993"/>
      <c r="L870" s="703"/>
      <c r="M870" s="1940"/>
      <c r="O870" s="705"/>
      <c r="P870" s="424"/>
      <c r="Q870" s="705"/>
      <c r="R870" s="705"/>
      <c r="S870" s="705"/>
      <c r="T870" s="705"/>
      <c r="U870" s="705"/>
      <c r="V870" s="705"/>
      <c r="W870" s="705"/>
      <c r="X870" s="705"/>
      <c r="Y870" s="705"/>
      <c r="Z870" s="705"/>
      <c r="AA870" s="705"/>
      <c r="AB870" s="705"/>
      <c r="AC870" s="705"/>
      <c r="AD870" s="705"/>
      <c r="AE870" s="705"/>
      <c r="AF870" s="45"/>
      <c r="AG870" s="45"/>
      <c r="AH870" s="45"/>
      <c r="AI870" s="45"/>
      <c r="AJ870" s="45"/>
      <c r="AK870" s="45"/>
      <c r="AL870" s="45"/>
      <c r="AM870" s="45"/>
      <c r="AN870" s="45"/>
      <c r="AO870" s="45"/>
      <c r="AP870" s="45"/>
      <c r="AQ870" s="45"/>
      <c r="AR870" s="45"/>
      <c r="AS870" s="45"/>
      <c r="AT870" s="45"/>
    </row>
    <row r="871" spans="1:46" ht="23.25" customHeight="1">
      <c r="A871" s="1993"/>
      <c r="B871" s="1977" t="s">
        <v>2369</v>
      </c>
      <c r="K871" s="1993"/>
      <c r="L871" s="703"/>
      <c r="M871" s="1940"/>
      <c r="O871" s="705"/>
      <c r="P871" s="424"/>
      <c r="Q871" s="705"/>
      <c r="R871" s="705"/>
      <c r="S871" s="705"/>
      <c r="T871" s="705"/>
      <c r="U871" s="705"/>
    </row>
    <row r="872" spans="1:46" ht="23.25" customHeight="1">
      <c r="A872" s="1220"/>
      <c r="B872" s="1220"/>
      <c r="C872" s="1220"/>
      <c r="D872" s="1220"/>
      <c r="E872" s="1220"/>
      <c r="F872" s="1220"/>
      <c r="G872" s="1222"/>
      <c r="H872" s="2107"/>
      <c r="I872" s="2028"/>
      <c r="J872" s="2028"/>
      <c r="K872" s="2076"/>
      <c r="L872" s="703"/>
      <c r="M872" s="1940"/>
      <c r="O872" s="705"/>
      <c r="P872" s="424"/>
      <c r="Q872" s="705"/>
      <c r="R872" s="705"/>
      <c r="S872" s="705"/>
      <c r="T872" s="705"/>
      <c r="U872" s="705"/>
    </row>
    <row r="873" spans="1:46" ht="23.25" customHeight="1">
      <c r="A873" s="1986" t="s">
        <v>898</v>
      </c>
      <c r="B873" s="1986"/>
      <c r="C873" s="1986"/>
      <c r="D873" s="1986"/>
      <c r="E873" s="1986"/>
      <c r="F873" s="1986"/>
      <c r="G873" s="1985"/>
      <c r="H873" s="2064" t="s">
        <v>631</v>
      </c>
      <c r="I873" s="2049" t="s">
        <v>1891</v>
      </c>
      <c r="J873" s="2049" t="s">
        <v>2344</v>
      </c>
      <c r="K873" s="3328" t="s">
        <v>2345</v>
      </c>
      <c r="L873" s="703"/>
      <c r="M873" s="1940"/>
      <c r="O873" s="705"/>
      <c r="P873" s="424"/>
      <c r="Q873" s="705"/>
      <c r="R873" s="705"/>
      <c r="S873" s="705"/>
      <c r="T873" s="705"/>
      <c r="U873" s="705"/>
    </row>
    <row r="874" spans="1:46" ht="23.25" customHeight="1">
      <c r="A874" s="1986" t="s">
        <v>2121</v>
      </c>
      <c r="B874" s="1986"/>
      <c r="C874" s="1986"/>
      <c r="D874" s="1986"/>
      <c r="E874" s="1986"/>
      <c r="F874" s="1986"/>
      <c r="G874" s="1985"/>
      <c r="H874" s="2064" t="s">
        <v>630</v>
      </c>
      <c r="I874" s="2049" t="s">
        <v>902</v>
      </c>
      <c r="J874" s="2049" t="s">
        <v>897</v>
      </c>
      <c r="K874" s="3328" t="s">
        <v>891</v>
      </c>
      <c r="L874" s="703"/>
      <c r="M874" s="1940"/>
      <c r="O874" s="705"/>
      <c r="P874" s="424"/>
      <c r="Q874" s="705"/>
      <c r="R874" s="705"/>
      <c r="S874" s="705"/>
      <c r="T874" s="705"/>
      <c r="U874" s="705"/>
    </row>
    <row r="875" spans="1:46" ht="23.25" customHeight="1">
      <c r="A875" s="1370"/>
      <c r="B875" s="1370"/>
      <c r="C875" s="1370"/>
      <c r="D875" s="1370"/>
      <c r="E875" s="1370"/>
      <c r="F875" s="1370"/>
      <c r="G875" s="1990"/>
      <c r="H875" s="2108"/>
      <c r="I875" s="2084" t="s">
        <v>2123</v>
      </c>
      <c r="J875" s="2084" t="s">
        <v>891</v>
      </c>
      <c r="K875" s="2085"/>
      <c r="L875" s="703"/>
      <c r="M875" s="1940"/>
      <c r="O875" s="705"/>
      <c r="P875" s="424"/>
      <c r="Q875" s="705"/>
      <c r="R875" s="705"/>
      <c r="S875" s="705"/>
      <c r="T875" s="705"/>
      <c r="U875" s="705"/>
    </row>
    <row r="876" spans="1:46" ht="23.25" customHeight="1">
      <c r="A876" s="1993" t="s">
        <v>2248</v>
      </c>
      <c r="B876" s="1993"/>
      <c r="C876" s="1993"/>
      <c r="D876" s="1993"/>
      <c r="E876" s="1993"/>
      <c r="F876" s="1993"/>
      <c r="G876" s="1992"/>
      <c r="H876" s="2110"/>
      <c r="I876" s="2098"/>
      <c r="J876" s="2089"/>
      <c r="K876" s="2088"/>
      <c r="L876" s="1961"/>
      <c r="M876" s="1962"/>
      <c r="N876" s="1933"/>
      <c r="O876" s="705"/>
      <c r="P876" s="424"/>
      <c r="Q876" s="705"/>
      <c r="R876" s="705"/>
      <c r="S876" s="705"/>
      <c r="T876" s="705"/>
      <c r="U876" s="705"/>
      <c r="V876" s="705"/>
      <c r="W876" s="705"/>
      <c r="X876" s="705"/>
    </row>
    <row r="877" spans="1:46" ht="23.25" customHeight="1">
      <c r="A877" s="1993"/>
      <c r="B877" s="1993" t="s">
        <v>419</v>
      </c>
      <c r="C877" s="1993"/>
      <c r="D877" s="1993"/>
      <c r="E877" s="1993"/>
      <c r="F877" s="1993"/>
      <c r="G877" s="1992"/>
      <c r="H877" s="2100">
        <f>LOOKUP(S877,X!$EW$4:$HT$4,X!$EW$27:$HT$27)</f>
        <v>1</v>
      </c>
      <c r="I877" s="2103">
        <f>LOOKUP(T877,X!$EW$4:$HT$4,X!$EW$27:$HT$27)</f>
        <v>0.8</v>
      </c>
      <c r="J877" s="2049">
        <f>LOOKUP(U877,X!$EW$4:$HT$4,X!$EW$27:$HT$27)</f>
        <v>4</v>
      </c>
      <c r="K877" s="3328" t="str">
        <f>LOOKUP(V877,X!$EW$4:$HT$4,X!$EW$27:$HT$27)</f>
        <v>ดีมาก</v>
      </c>
      <c r="L877" s="1961"/>
      <c r="M877" s="1962"/>
      <c r="N877" s="1952">
        <v>3</v>
      </c>
      <c r="O877" s="1963">
        <f>$N877*100+O$699</f>
        <v>306</v>
      </c>
      <c r="P877" s="1963"/>
      <c r="Q877" s="1963">
        <f>$N877*100+Q$699</f>
        <v>307</v>
      </c>
      <c r="R877" s="1963"/>
      <c r="S877" s="1963">
        <f t="shared" ref="S877:V880" si="67">$N877*100+S$699</f>
        <v>308</v>
      </c>
      <c r="T877" s="1963">
        <f t="shared" si="67"/>
        <v>309</v>
      </c>
      <c r="U877" s="1963">
        <f t="shared" si="67"/>
        <v>310</v>
      </c>
      <c r="V877" s="1963">
        <f t="shared" si="67"/>
        <v>311</v>
      </c>
      <c r="W877" s="705"/>
      <c r="X877" s="705"/>
    </row>
    <row r="878" spans="1:46" ht="23.25" customHeight="1">
      <c r="A878" s="1993" t="s">
        <v>2249</v>
      </c>
      <c r="B878" s="1993"/>
      <c r="C878" s="1993"/>
      <c r="D878" s="1993"/>
      <c r="E878" s="1993"/>
      <c r="F878" s="1993"/>
      <c r="G878" s="1992"/>
      <c r="H878" s="2100">
        <f>LOOKUP(S878,X!$EW$4:$HT$4,X!$EW$27:$HT$27)</f>
        <v>1</v>
      </c>
      <c r="I878" s="2103">
        <f>LOOKUP(T878,X!$EW$4:$HT$4,X!$EW$27:$HT$27)</f>
        <v>0.8</v>
      </c>
      <c r="J878" s="2049">
        <f>LOOKUP(U878,X!$EW$4:$HT$4,X!$EW$27:$HT$27)</f>
        <v>4</v>
      </c>
      <c r="K878" s="3328" t="str">
        <f>LOOKUP(V878,X!$EW$4:$HT$4,X!$EW$27:$HT$27)</f>
        <v>ดีมาก</v>
      </c>
      <c r="L878" s="703"/>
      <c r="M878" s="1940"/>
      <c r="N878" s="1952">
        <v>4</v>
      </c>
      <c r="O878" s="55">
        <f>$N878*100+O$699</f>
        <v>406</v>
      </c>
      <c r="P878" s="55"/>
      <c r="Q878" s="55">
        <f>$N878*100+Q$699</f>
        <v>407</v>
      </c>
      <c r="S878" s="55">
        <f t="shared" si="67"/>
        <v>408</v>
      </c>
      <c r="T878" s="55">
        <f t="shared" si="67"/>
        <v>409</v>
      </c>
      <c r="U878" s="55">
        <f t="shared" si="67"/>
        <v>410</v>
      </c>
      <c r="V878" s="55">
        <f t="shared" si="67"/>
        <v>411</v>
      </c>
      <c r="W878" s="705"/>
      <c r="X878" s="705"/>
    </row>
    <row r="879" spans="1:46" ht="23.25" customHeight="1">
      <c r="A879" s="1993" t="s">
        <v>518</v>
      </c>
      <c r="B879" s="1993"/>
      <c r="C879" s="1993"/>
      <c r="D879" s="1993"/>
      <c r="E879" s="1993"/>
      <c r="F879" s="1993"/>
      <c r="G879" s="1992"/>
      <c r="H879" s="2100">
        <f>LOOKUP(S879,X!$EW$4:$HT$4,X!$EW$27:$HT$27)</f>
        <v>2</v>
      </c>
      <c r="I879" s="2103">
        <f>LOOKUP(T879,X!$EW$4:$HT$4,X!$EW$27:$HT$27)</f>
        <v>1.2</v>
      </c>
      <c r="J879" s="2049">
        <f>LOOKUP(U879,X!$EW$4:$HT$4,X!$EW$27:$HT$27)</f>
        <v>3</v>
      </c>
      <c r="K879" s="3328" t="str">
        <f>LOOKUP(V879,X!$EW$4:$HT$4,X!$EW$27:$HT$27)</f>
        <v>ดี</v>
      </c>
      <c r="L879" s="703"/>
      <c r="M879" s="1940"/>
      <c r="N879" s="1952">
        <v>5</v>
      </c>
      <c r="O879" s="55">
        <f>$N879*100+O$699</f>
        <v>506</v>
      </c>
      <c r="P879" s="55"/>
      <c r="Q879" s="55">
        <f>$N879*100+Q$699</f>
        <v>507</v>
      </c>
      <c r="S879" s="55">
        <f t="shared" si="67"/>
        <v>508</v>
      </c>
      <c r="T879" s="55">
        <f t="shared" si="67"/>
        <v>509</v>
      </c>
      <c r="U879" s="55">
        <f t="shared" si="67"/>
        <v>510</v>
      </c>
      <c r="V879" s="55">
        <f t="shared" si="67"/>
        <v>511</v>
      </c>
      <c r="W879" s="705"/>
      <c r="X879" s="705"/>
    </row>
    <row r="880" spans="1:46" ht="23.25" customHeight="1">
      <c r="A880" s="1993" t="s">
        <v>1752</v>
      </c>
      <c r="B880" s="1993"/>
      <c r="C880" s="1993"/>
      <c r="D880" s="1993"/>
      <c r="E880" s="1993"/>
      <c r="F880" s="1993"/>
      <c r="G880" s="1992"/>
      <c r="H880" s="2100">
        <f>LOOKUP(S880,X!$EW$4:$HT$4,X!$EW$27:$HT$27)</f>
        <v>2</v>
      </c>
      <c r="I880" s="2103">
        <f>LOOKUP(T880,X!$EW$4:$HT$4,X!$EW$27:$HT$27)</f>
        <v>1.2</v>
      </c>
      <c r="J880" s="2049">
        <f>LOOKUP(U880,X!$EW$4:$HT$4,X!$EW$27:$HT$27)</f>
        <v>3</v>
      </c>
      <c r="K880" s="3328" t="str">
        <f>LOOKUP(V880,X!$EW$4:$HT$4,X!$EW$27:$HT$27)</f>
        <v>ดี</v>
      </c>
      <c r="L880" s="703"/>
      <c r="M880" s="1940"/>
      <c r="N880" s="1952">
        <v>6</v>
      </c>
      <c r="O880" s="55">
        <f>$N880*100+O$699</f>
        <v>606</v>
      </c>
      <c r="P880" s="55"/>
      <c r="Q880" s="55">
        <f>$N880*100+Q$699</f>
        <v>607</v>
      </c>
      <c r="S880" s="55">
        <f t="shared" si="67"/>
        <v>608</v>
      </c>
      <c r="T880" s="55">
        <f t="shared" si="67"/>
        <v>609</v>
      </c>
      <c r="U880" s="55">
        <f t="shared" si="67"/>
        <v>610</v>
      </c>
      <c r="V880" s="55">
        <f t="shared" si="67"/>
        <v>611</v>
      </c>
      <c r="W880" s="705"/>
      <c r="X880" s="705"/>
    </row>
    <row r="881" spans="1:24" ht="23.25" customHeight="1">
      <c r="A881" s="1993"/>
      <c r="B881" s="1993"/>
      <c r="C881" s="1993"/>
      <c r="D881" s="1993"/>
      <c r="E881" s="1993"/>
      <c r="F881" s="1993"/>
      <c r="G881" s="1992"/>
      <c r="H881" s="2111"/>
      <c r="I881" s="2103"/>
      <c r="J881" s="2100"/>
      <c r="K881" s="2102"/>
      <c r="L881" s="703"/>
      <c r="M881" s="1940"/>
      <c r="N881" s="46"/>
      <c r="P881" s="55"/>
      <c r="W881" s="705"/>
      <c r="X881" s="705"/>
    </row>
    <row r="882" spans="1:24" ht="23.25" customHeight="1">
      <c r="A882" s="1993" t="s">
        <v>1769</v>
      </c>
      <c r="B882" s="1993"/>
      <c r="C882" s="1993"/>
      <c r="D882" s="1993"/>
      <c r="E882" s="1993"/>
      <c r="F882" s="1993"/>
      <c r="G882" s="1992"/>
      <c r="H882" s="2109"/>
      <c r="I882" s="2098"/>
      <c r="J882" s="2089"/>
      <c r="K882" s="2088"/>
      <c r="L882" s="703"/>
      <c r="M882" s="1940"/>
      <c r="O882" s="705"/>
      <c r="P882" s="424"/>
      <c r="Q882" s="705"/>
      <c r="R882" s="705"/>
      <c r="S882" s="705"/>
      <c r="T882" s="705"/>
      <c r="U882" s="705"/>
    </row>
    <row r="883" spans="1:24" ht="23.25" customHeight="1">
      <c r="A883" s="1993"/>
      <c r="B883" s="1993" t="s">
        <v>1768</v>
      </c>
      <c r="C883" s="1993"/>
      <c r="D883" s="1993"/>
      <c r="E883" s="1993"/>
      <c r="F883" s="1993"/>
      <c r="G883" s="1992"/>
      <c r="H883" s="2100">
        <f>LOOKUP(S883,X!$EW$6:$HT$6,X!$EW$55:$HT$55)</f>
        <v>10</v>
      </c>
      <c r="I883" s="2103">
        <f>LOOKUP(T883,X!$EW$6:$HT$6,X!$EW$55:$HT$55)</f>
        <v>6.6</v>
      </c>
      <c r="J883" s="2049">
        <f>LOOKUP(U883,X!$EW$6:$HT$6,X!$EW$55:$HT$55)</f>
        <v>3</v>
      </c>
      <c r="K883" s="3328" t="str">
        <f>LOOKUP(V883,X!$EW$6:$HT$6,X!$EW$55:$HT$55)</f>
        <v>ดี</v>
      </c>
      <c r="L883" s="703"/>
      <c r="M883" s="1940"/>
      <c r="N883" s="1960">
        <v>11</v>
      </c>
      <c r="P883" s="55"/>
      <c r="S883" s="55">
        <f>$N883*100+S$698</f>
        <v>1102</v>
      </c>
      <c r="T883" s="55">
        <f>$N883*100+T$698</f>
        <v>1103</v>
      </c>
      <c r="U883" s="55">
        <f>$N883*100+U$698</f>
        <v>1104</v>
      </c>
      <c r="V883" s="55">
        <f>$N883*100+V$698</f>
        <v>1105</v>
      </c>
      <c r="W883" s="705"/>
      <c r="X883" s="705"/>
    </row>
    <row r="884" spans="1:24" ht="23.25" customHeight="1">
      <c r="A884" s="1993" t="s">
        <v>420</v>
      </c>
      <c r="B884" s="1993"/>
      <c r="C884" s="1993"/>
      <c r="D884" s="1993"/>
      <c r="E884" s="1993"/>
      <c r="F884" s="1993"/>
      <c r="G884" s="1992"/>
      <c r="H884" s="2109"/>
      <c r="I884" s="2098"/>
      <c r="J884" s="2089"/>
      <c r="K884" s="2088"/>
      <c r="L884" s="703"/>
      <c r="M884" s="1940"/>
      <c r="O884" s="705"/>
      <c r="P884" s="424"/>
      <c r="Q884" s="705"/>
      <c r="R884" s="705"/>
      <c r="S884" s="705"/>
      <c r="T884" s="705"/>
      <c r="U884" s="705"/>
    </row>
    <row r="885" spans="1:24" ht="23.25" customHeight="1">
      <c r="A885" s="1993"/>
      <c r="B885" s="1993" t="s">
        <v>421</v>
      </c>
      <c r="C885" s="1993"/>
      <c r="D885" s="1993"/>
      <c r="E885" s="1993"/>
      <c r="F885" s="1993"/>
      <c r="G885" s="1992"/>
      <c r="H885" s="2109"/>
      <c r="I885" s="2098"/>
      <c r="J885" s="2089"/>
      <c r="K885" s="2088"/>
      <c r="L885" s="703"/>
      <c r="M885" s="1940"/>
      <c r="O885" s="705"/>
      <c r="P885" s="424"/>
      <c r="Q885" s="705"/>
      <c r="R885" s="705"/>
      <c r="S885" s="705"/>
      <c r="T885" s="705"/>
      <c r="U885" s="705"/>
      <c r="X885" s="2928"/>
    </row>
    <row r="886" spans="1:24" ht="23.25" customHeight="1">
      <c r="A886" s="1993"/>
      <c r="B886" s="1993" t="s">
        <v>422</v>
      </c>
      <c r="C886" s="1993"/>
      <c r="D886" s="1993"/>
      <c r="E886" s="1993"/>
      <c r="F886" s="1993"/>
      <c r="G886" s="1992"/>
      <c r="H886" s="2100">
        <f>LOOKUP(S886,X!$EW$4:$HT$4,X!$EW$28:$HT$28)</f>
        <v>4</v>
      </c>
      <c r="I886" s="2103">
        <f>LOOKUP(T886,X!$EW$4:$HT$4,X!$EW$28:$HT$28)</f>
        <v>2.4</v>
      </c>
      <c r="J886" s="2049">
        <f>LOOKUP(U886,X!$EW$4:$HT$4,X!$EW$28:$HT$28)</f>
        <v>3</v>
      </c>
      <c r="K886" s="3328" t="str">
        <f>LOOKUP(V886,X!$EW$4:$HT$4,X!$EW$28:$HT$28)</f>
        <v>ดี</v>
      </c>
      <c r="L886" s="703"/>
      <c r="M886" s="1940"/>
      <c r="N886" s="1952">
        <v>1</v>
      </c>
      <c r="O886" s="55">
        <f>$N886*100+O$699</f>
        <v>106</v>
      </c>
      <c r="P886" s="55"/>
      <c r="Q886" s="55">
        <f>$N886*100+Q$699</f>
        <v>107</v>
      </c>
      <c r="S886" s="55">
        <f t="shared" ref="S886:V887" si="68">$N886*100+S$699</f>
        <v>108</v>
      </c>
      <c r="T886" s="55">
        <f t="shared" si="68"/>
        <v>109</v>
      </c>
      <c r="U886" s="55">
        <f t="shared" si="68"/>
        <v>110</v>
      </c>
      <c r="V886" s="55">
        <f t="shared" si="68"/>
        <v>111</v>
      </c>
      <c r="W886" s="705"/>
      <c r="X886" s="2928"/>
    </row>
    <row r="887" spans="1:24" ht="23.25" customHeight="1">
      <c r="A887" s="1993" t="s">
        <v>423</v>
      </c>
      <c r="B887" s="1993"/>
      <c r="C887" s="1993"/>
      <c r="D887" s="1993"/>
      <c r="E887" s="1993"/>
      <c r="F887" s="1993"/>
      <c r="G887" s="1992"/>
      <c r="H887" s="2100">
        <f>LOOKUP(S887,X!$EW$4:$HT$4,X!$EW$28:$HT$28)</f>
        <v>3</v>
      </c>
      <c r="I887" s="2103">
        <f>LOOKUP(T887,X!$EW$4:$HT$4,X!$EW$28:$HT$28)</f>
        <v>2.4</v>
      </c>
      <c r="J887" s="2049">
        <f>LOOKUP(U887,X!$EW$4:$HT$4,X!$EW$28:$HT$28)</f>
        <v>4</v>
      </c>
      <c r="K887" s="3328" t="str">
        <f>LOOKUP(V887,X!$EW$4:$HT$4,X!$EW$28:$HT$28)</f>
        <v>ดีมาก</v>
      </c>
      <c r="L887" s="703"/>
      <c r="M887" s="1940"/>
      <c r="N887" s="1952">
        <v>2</v>
      </c>
      <c r="O887" s="55">
        <f>$N887*100+O$699</f>
        <v>206</v>
      </c>
      <c r="P887" s="55"/>
      <c r="Q887" s="55">
        <f>$N887*100+Q$699</f>
        <v>207</v>
      </c>
      <c r="S887" s="55">
        <f t="shared" si="68"/>
        <v>208</v>
      </c>
      <c r="T887" s="55">
        <f t="shared" si="68"/>
        <v>209</v>
      </c>
      <c r="U887" s="55">
        <f t="shared" si="68"/>
        <v>210</v>
      </c>
      <c r="V887" s="55">
        <f t="shared" si="68"/>
        <v>211</v>
      </c>
      <c r="W887" s="705"/>
      <c r="X887" s="705"/>
    </row>
    <row r="888" spans="1:24" ht="23.25" customHeight="1">
      <c r="A888" s="1993" t="s">
        <v>1821</v>
      </c>
      <c r="B888" s="1993"/>
      <c r="C888" s="1993"/>
      <c r="D888" s="1993"/>
      <c r="E888" s="1993"/>
      <c r="F888" s="1993"/>
      <c r="G888" s="1992"/>
      <c r="H888" s="2109"/>
      <c r="I888" s="2098"/>
      <c r="J888" s="2089"/>
      <c r="K888" s="2088"/>
      <c r="L888" s="703"/>
      <c r="M888" s="1940"/>
      <c r="O888" s="705"/>
      <c r="P888" s="424"/>
      <c r="Q888" s="705"/>
      <c r="R888" s="705"/>
      <c r="S888" s="705"/>
      <c r="T888" s="705"/>
      <c r="U888" s="705"/>
    </row>
    <row r="889" spans="1:24" ht="23.25" customHeight="1">
      <c r="A889" s="1993"/>
      <c r="B889" s="1993" t="s">
        <v>1822</v>
      </c>
      <c r="C889" s="1993"/>
      <c r="D889" s="1993"/>
      <c r="E889" s="1993"/>
      <c r="F889" s="1993"/>
      <c r="G889" s="1992"/>
      <c r="H889" s="2100">
        <f>LOOKUP(S889,X!$EW$4:$HT$4,X!$EW$28:$HT$28)</f>
        <v>3</v>
      </c>
      <c r="I889" s="2103">
        <f>LOOKUP(T889,X!$EW$4:$HT$4,X!$EW$28:$HT$28)</f>
        <v>1.8</v>
      </c>
      <c r="J889" s="2049">
        <f>LOOKUP(U889,X!$EW$4:$HT$4,X!$EW$28:$HT$28)</f>
        <v>3</v>
      </c>
      <c r="K889" s="3328" t="str">
        <f>LOOKUP(V889,X!$EW$4:$HT$4,X!$EW$28:$HT$28)</f>
        <v>ดี</v>
      </c>
      <c r="L889" s="703"/>
      <c r="M889" s="1940"/>
      <c r="N889" s="1952">
        <v>3</v>
      </c>
      <c r="O889" s="55">
        <f>$N889*100+O$699</f>
        <v>306</v>
      </c>
      <c r="P889" s="55"/>
      <c r="Q889" s="55">
        <f>$N889*100+Q$699</f>
        <v>307</v>
      </c>
      <c r="S889" s="55">
        <f>$N889*100+S$699</f>
        <v>308</v>
      </c>
      <c r="T889" s="55">
        <f>$N889*100+T$699</f>
        <v>309</v>
      </c>
      <c r="U889" s="55">
        <f>$N889*100+U$699</f>
        <v>310</v>
      </c>
      <c r="V889" s="55">
        <f>$N889*100+V$699</f>
        <v>311</v>
      </c>
      <c r="W889" s="705"/>
      <c r="X889" s="705"/>
    </row>
    <row r="890" spans="1:24" ht="23.25" customHeight="1">
      <c r="A890" s="1993"/>
      <c r="B890" s="1993"/>
      <c r="C890" s="1993"/>
      <c r="D890" s="1993"/>
      <c r="E890" s="1993"/>
      <c r="F890" s="1993"/>
      <c r="G890" s="1992"/>
      <c r="H890" s="2111"/>
      <c r="I890" s="2103"/>
      <c r="J890" s="2100"/>
      <c r="K890" s="2102"/>
      <c r="L890" s="703"/>
      <c r="M890" s="1940"/>
      <c r="N890" s="46"/>
      <c r="P890" s="55"/>
      <c r="W890" s="705"/>
      <c r="X890" s="705"/>
    </row>
    <row r="891" spans="1:24" ht="23.25" customHeight="1">
      <c r="A891" s="1993" t="s">
        <v>1771</v>
      </c>
      <c r="B891" s="1993"/>
      <c r="C891" s="1993"/>
      <c r="D891" s="1993"/>
      <c r="E891" s="1993"/>
      <c r="F891" s="1993"/>
      <c r="G891" s="1992"/>
      <c r="H891" s="2109"/>
      <c r="I891" s="2098"/>
      <c r="J891" s="2089"/>
      <c r="K891" s="2088"/>
      <c r="L891" s="703"/>
      <c r="M891" s="1940"/>
      <c r="O891" s="705"/>
      <c r="P891" s="424"/>
      <c r="Q891" s="705"/>
      <c r="R891" s="705"/>
      <c r="S891" s="705"/>
      <c r="T891" s="705"/>
      <c r="U891" s="705"/>
    </row>
    <row r="892" spans="1:24" ht="23.25" customHeight="1">
      <c r="A892" s="1993"/>
      <c r="B892" s="1993" t="s">
        <v>1770</v>
      </c>
      <c r="C892" s="1993"/>
      <c r="D892" s="1993"/>
      <c r="E892" s="1993"/>
      <c r="F892" s="1993"/>
      <c r="G892" s="1992"/>
      <c r="H892" s="2100">
        <f>LOOKUP(S892,X!$EW$6:$HT$6,X!$EW$56:$HT$56)</f>
        <v>5</v>
      </c>
      <c r="I892" s="2103">
        <f>LOOKUP(T892,X!$EW$6:$HT$6,X!$EW$56:$HT$56)</f>
        <v>3.5</v>
      </c>
      <c r="J892" s="2049">
        <f>LOOKUP(U892,X!$EW$6:$HT$6,X!$EW$56:$HT$56)</f>
        <v>3</v>
      </c>
      <c r="K892" s="3328" t="str">
        <f>LOOKUP(V892,X!$EW$6:$HT$6,X!$EW$56:$HT$56)</f>
        <v>ดี</v>
      </c>
      <c r="L892" s="703"/>
      <c r="M892" s="1940"/>
      <c r="N892" s="1960">
        <v>11</v>
      </c>
      <c r="P892" s="55"/>
      <c r="S892" s="55">
        <f>$N892*100+S$698</f>
        <v>1102</v>
      </c>
      <c r="T892" s="55">
        <f>$N892*100+T$698</f>
        <v>1103</v>
      </c>
      <c r="U892" s="55">
        <f>$N892*100+U$698</f>
        <v>1104</v>
      </c>
      <c r="V892" s="55">
        <f>$N892*100+V$698</f>
        <v>1105</v>
      </c>
      <c r="W892" s="705"/>
      <c r="X892" s="705"/>
    </row>
    <row r="893" spans="1:24" ht="23.25" customHeight="1">
      <c r="A893" s="1993" t="s">
        <v>516</v>
      </c>
      <c r="B893" s="1993"/>
      <c r="C893" s="1993"/>
      <c r="D893" s="1993"/>
      <c r="E893" s="1993"/>
      <c r="F893" s="1993"/>
      <c r="G893" s="1992"/>
      <c r="H893" s="2100">
        <f>LOOKUP(S893,X!$EW$4:$HT$4,X!$EW$29:$HT$29)</f>
        <v>1</v>
      </c>
      <c r="I893" s="2103">
        <f>LOOKUP(T893,X!$EW$4:$HT$4,X!$EW$29:$HT$29)</f>
        <v>0.6</v>
      </c>
      <c r="J893" s="2049">
        <f>LOOKUP(U893,X!$EW$4:$HT$4,X!$EW$29:$HT$29)</f>
        <v>3</v>
      </c>
      <c r="K893" s="3328" t="str">
        <f>LOOKUP(V893,X!$EW$4:$HT$4,X!$EW$29:$HT$29)</f>
        <v>ดี</v>
      </c>
      <c r="L893" s="703"/>
      <c r="M893" s="1940"/>
      <c r="N893" s="1952">
        <v>1</v>
      </c>
      <c r="O893" s="55">
        <f>$N893*100+O$699</f>
        <v>106</v>
      </c>
      <c r="P893" s="55"/>
      <c r="Q893" s="55">
        <f>$N893*100+Q$699</f>
        <v>107</v>
      </c>
      <c r="S893" s="55">
        <f>$N893*100+S$699</f>
        <v>108</v>
      </c>
      <c r="T893" s="55">
        <f>$N893*100+T$699</f>
        <v>109</v>
      </c>
      <c r="U893" s="55">
        <f>$N893*100+U$699</f>
        <v>110</v>
      </c>
      <c r="V893" s="55">
        <f>$N893*100+V$699</f>
        <v>111</v>
      </c>
      <c r="W893" s="705"/>
      <c r="X893" s="705"/>
    </row>
    <row r="894" spans="1:24" ht="23.25" customHeight="1">
      <c r="A894" s="1993" t="s">
        <v>2250</v>
      </c>
      <c r="B894" s="1993"/>
      <c r="C894" s="1993"/>
      <c r="D894" s="1993"/>
      <c r="E894" s="1993"/>
      <c r="F894" s="1993"/>
      <c r="G894" s="1992"/>
      <c r="H894" s="2109"/>
      <c r="I894" s="2098"/>
      <c r="J894" s="2089"/>
      <c r="K894" s="2088"/>
      <c r="L894" s="703"/>
      <c r="M894" s="1940"/>
      <c r="O894" s="705"/>
      <c r="P894" s="424"/>
      <c r="Q894" s="705"/>
      <c r="R894" s="705"/>
      <c r="S894" s="705"/>
      <c r="T894" s="705"/>
      <c r="U894" s="705"/>
    </row>
    <row r="895" spans="1:24" ht="23.25" customHeight="1">
      <c r="A895" s="1993"/>
      <c r="B895" s="1993" t="s">
        <v>424</v>
      </c>
      <c r="C895" s="1993"/>
      <c r="D895" s="1993"/>
      <c r="E895" s="1993"/>
      <c r="F895" s="1993"/>
      <c r="G895" s="1992"/>
      <c r="H895" s="2100">
        <f>LOOKUP(S895,X!$EW$4:$HT$4,X!$EW$29:$HT$29)</f>
        <v>1</v>
      </c>
      <c r="I895" s="2103">
        <f>LOOKUP(T895,X!$EW$4:$HT$4,X!$EW$29:$HT$29)</f>
        <v>0.6</v>
      </c>
      <c r="J895" s="2049">
        <f>LOOKUP(U895,X!$EW$4:$HT$4,X!$EW$29:$HT$29)</f>
        <v>3</v>
      </c>
      <c r="K895" s="3328" t="str">
        <f>LOOKUP(V895,X!$EW$4:$HT$4,X!$EW$29:$HT$29)</f>
        <v>ดี</v>
      </c>
      <c r="L895" s="703"/>
      <c r="M895" s="1940"/>
      <c r="N895" s="1952">
        <v>2</v>
      </c>
      <c r="O895" s="55">
        <f>$N895*100+O$699</f>
        <v>206</v>
      </c>
      <c r="P895" s="55"/>
      <c r="Q895" s="55">
        <f>$N895*100+Q$699</f>
        <v>207</v>
      </c>
      <c r="S895" s="55">
        <f>$N895*100+S$699</f>
        <v>208</v>
      </c>
      <c r="T895" s="55">
        <f>$N895*100+T$699</f>
        <v>209</v>
      </c>
      <c r="U895" s="55">
        <f>$N895*100+U$699</f>
        <v>210</v>
      </c>
      <c r="V895" s="55">
        <f>$N895*100+V$699</f>
        <v>211</v>
      </c>
      <c r="W895" s="705"/>
    </row>
    <row r="896" spans="1:24" ht="23.25" customHeight="1">
      <c r="A896" s="1993" t="s">
        <v>2251</v>
      </c>
      <c r="B896" s="1993"/>
      <c r="C896" s="1993"/>
      <c r="D896" s="1993"/>
      <c r="E896" s="1993"/>
      <c r="F896" s="1993"/>
      <c r="G896" s="1992"/>
      <c r="H896" s="2109"/>
      <c r="I896" s="2098"/>
      <c r="J896" s="2089"/>
      <c r="K896" s="2088"/>
      <c r="L896" s="703"/>
      <c r="M896" s="1940"/>
      <c r="O896" s="705"/>
      <c r="P896" s="424"/>
      <c r="Q896" s="705"/>
      <c r="R896" s="705"/>
      <c r="S896" s="705"/>
      <c r="T896" s="705"/>
      <c r="U896" s="705"/>
    </row>
    <row r="897" spans="1:46" ht="23.25" customHeight="1">
      <c r="A897" s="1993"/>
      <c r="B897" s="1993" t="s">
        <v>425</v>
      </c>
      <c r="C897" s="1993"/>
      <c r="D897" s="1993"/>
      <c r="E897" s="1993"/>
      <c r="F897" s="1993"/>
      <c r="G897" s="1992"/>
      <c r="H897" s="2100">
        <f>LOOKUP(S897,X!$EW$4:$HT$4,X!$EW$29:$HT$29)</f>
        <v>1</v>
      </c>
      <c r="I897" s="2103">
        <f>LOOKUP(T897,X!$EW$4:$HT$4,X!$EW$29:$HT$29)</f>
        <v>0.8</v>
      </c>
      <c r="J897" s="2049">
        <f>LOOKUP(U897,X!$EW$4:$HT$4,X!$EW$29:$HT$29)</f>
        <v>4</v>
      </c>
      <c r="K897" s="3328" t="str">
        <f>LOOKUP(V897,X!$EW$4:$HT$4,X!$EW$29:$HT$29)</f>
        <v>ดีมาก</v>
      </c>
      <c r="L897" s="703"/>
      <c r="M897" s="1940"/>
      <c r="N897" s="1952">
        <v>3</v>
      </c>
      <c r="O897" s="55">
        <f>$N897*100+O$699</f>
        <v>306</v>
      </c>
      <c r="P897" s="55"/>
      <c r="Q897" s="55">
        <f>$N897*100+Q$699</f>
        <v>307</v>
      </c>
      <c r="S897" s="55">
        <f>$N897*100+S$699</f>
        <v>308</v>
      </c>
      <c r="T897" s="55">
        <f>$N897*100+T$699</f>
        <v>309</v>
      </c>
      <c r="U897" s="55">
        <f>$N897*100+U$699</f>
        <v>310</v>
      </c>
      <c r="V897" s="55">
        <f>$N897*100+V$699</f>
        <v>311</v>
      </c>
      <c r="W897" s="705"/>
      <c r="X897" s="2928"/>
    </row>
    <row r="898" spans="1:46" ht="23.25" customHeight="1">
      <c r="A898" s="1993" t="s">
        <v>2252</v>
      </c>
      <c r="B898" s="1993"/>
      <c r="C898" s="1993"/>
      <c r="D898" s="1993"/>
      <c r="E898" s="1993"/>
      <c r="F898" s="1993"/>
      <c r="G898" s="1992"/>
      <c r="H898" s="2110"/>
      <c r="I898" s="2098"/>
      <c r="J898" s="2089"/>
      <c r="K898" s="2088"/>
      <c r="L898" s="703"/>
      <c r="M898" s="1940"/>
      <c r="O898" s="705"/>
      <c r="P898" s="424"/>
      <c r="Q898" s="705"/>
      <c r="R898" s="705"/>
      <c r="S898" s="705"/>
      <c r="T898" s="705"/>
      <c r="U898" s="705"/>
    </row>
    <row r="899" spans="1:46" ht="23.25" customHeight="1">
      <c r="A899" s="1993"/>
      <c r="B899" s="1993" t="s">
        <v>214</v>
      </c>
      <c r="C899" s="1993"/>
      <c r="D899" s="1993"/>
      <c r="E899" s="1993"/>
      <c r="F899" s="1993"/>
      <c r="G899" s="1992"/>
      <c r="H899" s="2100">
        <f>LOOKUP(S899,X!$EW$4:$HT$4,X!$EW$29:$HT$29)</f>
        <v>0.5</v>
      </c>
      <c r="I899" s="2103">
        <f>LOOKUP(T899,X!$EW$4:$HT$4,X!$EW$29:$HT$29)</f>
        <v>0.4</v>
      </c>
      <c r="J899" s="2049">
        <f>LOOKUP(U899,X!$EW$4:$HT$4,X!$EW$29:$HT$29)</f>
        <v>4</v>
      </c>
      <c r="K899" s="3328" t="str">
        <f>LOOKUP(V899,X!$EW$4:$HT$4,X!$EW$29:$HT$29)</f>
        <v>ดีมาก</v>
      </c>
      <c r="L899" s="703"/>
      <c r="M899" s="1940"/>
      <c r="N899" s="1952">
        <v>4</v>
      </c>
      <c r="O899" s="55">
        <f>$N899*100+O$699</f>
        <v>406</v>
      </c>
      <c r="P899" s="55"/>
      <c r="Q899" s="55">
        <f>$N899*100+Q$699</f>
        <v>407</v>
      </c>
      <c r="S899" s="55">
        <f>$N899*100+S$699</f>
        <v>408</v>
      </c>
      <c r="T899" s="55">
        <f>$N899*100+T$699</f>
        <v>409</v>
      </c>
      <c r="U899" s="55">
        <f>$N899*100+U$699</f>
        <v>410</v>
      </c>
      <c r="V899" s="55">
        <f>$N899*100+V$699</f>
        <v>411</v>
      </c>
      <c r="W899" s="705"/>
    </row>
    <row r="900" spans="1:46" ht="23.25" customHeight="1">
      <c r="A900" s="1986" t="str">
        <f>"- "&amp;M900&amp;" -"</f>
        <v>- 67 -</v>
      </c>
      <c r="B900" s="1979"/>
      <c r="C900" s="1979"/>
      <c r="D900" s="1979"/>
      <c r="E900" s="1979"/>
      <c r="F900" s="1979"/>
      <c r="G900" s="1979"/>
      <c r="H900" s="1979"/>
      <c r="I900" s="1979"/>
      <c r="J900" s="1979"/>
      <c r="K900" s="1986"/>
      <c r="L900" s="703">
        <v>1</v>
      </c>
      <c r="M900" s="1939">
        <f>IF(L900&gt;0,SUM(L$234:L900),0)</f>
        <v>67</v>
      </c>
      <c r="O900" s="705"/>
      <c r="P900" s="424"/>
      <c r="Q900" s="705"/>
      <c r="R900" s="705"/>
      <c r="S900" s="705"/>
      <c r="T900" s="705"/>
      <c r="U900" s="705"/>
      <c r="V900" s="705"/>
      <c r="W900" s="705"/>
      <c r="X900" s="705"/>
      <c r="Y900" s="705"/>
      <c r="Z900" s="705"/>
      <c r="AA900" s="705"/>
      <c r="AB900" s="705"/>
      <c r="AC900" s="705"/>
      <c r="AD900" s="705"/>
      <c r="AE900" s="705"/>
      <c r="AF900" s="45"/>
      <c r="AG900" s="45"/>
      <c r="AH900" s="45"/>
      <c r="AI900" s="45"/>
      <c r="AJ900" s="45"/>
      <c r="AK900" s="45"/>
      <c r="AL900" s="45"/>
      <c r="AM900" s="45"/>
      <c r="AN900" s="45"/>
      <c r="AO900" s="45"/>
      <c r="AP900" s="45"/>
      <c r="AQ900" s="45"/>
      <c r="AR900" s="45"/>
      <c r="AS900" s="45"/>
      <c r="AT900" s="45"/>
    </row>
    <row r="901" spans="1:46" ht="23.25" customHeight="1">
      <c r="A901" s="1993"/>
      <c r="K901" s="1993"/>
      <c r="L901" s="703"/>
      <c r="M901" s="1940"/>
      <c r="O901" s="705"/>
      <c r="P901" s="424"/>
      <c r="Q901" s="705"/>
      <c r="R901" s="705"/>
      <c r="S901" s="705"/>
      <c r="T901" s="705"/>
      <c r="U901" s="705"/>
      <c r="V901" s="705"/>
      <c r="W901" s="705"/>
      <c r="X901" s="705"/>
      <c r="Y901" s="705"/>
      <c r="Z901" s="705"/>
      <c r="AA901" s="705"/>
      <c r="AB901" s="705"/>
      <c r="AC901" s="705"/>
      <c r="AD901" s="705"/>
      <c r="AE901" s="705"/>
      <c r="AF901" s="45"/>
      <c r="AG901" s="45"/>
      <c r="AH901" s="45"/>
      <c r="AI901" s="45"/>
      <c r="AJ901" s="45"/>
      <c r="AK901" s="45"/>
      <c r="AL901" s="45"/>
      <c r="AM901" s="45"/>
      <c r="AN901" s="45"/>
      <c r="AO901" s="45"/>
      <c r="AP901" s="45"/>
      <c r="AQ901" s="45"/>
      <c r="AR901" s="45"/>
      <c r="AS901" s="45"/>
      <c r="AT901" s="45"/>
    </row>
    <row r="902" spans="1:46" ht="23.25" customHeight="1">
      <c r="A902" s="1993"/>
      <c r="K902" s="1993"/>
      <c r="L902" s="703"/>
      <c r="M902" s="1940"/>
      <c r="O902" s="705"/>
      <c r="P902" s="424"/>
      <c r="Q902" s="705"/>
      <c r="R902" s="705"/>
      <c r="S902" s="705"/>
      <c r="T902" s="705"/>
      <c r="U902" s="705"/>
      <c r="V902" s="705"/>
      <c r="W902" s="705"/>
      <c r="X902" s="705"/>
      <c r="Y902" s="705"/>
      <c r="Z902" s="705"/>
      <c r="AA902" s="705"/>
      <c r="AB902" s="705"/>
      <c r="AC902" s="705"/>
      <c r="AD902" s="705"/>
      <c r="AE902" s="705"/>
      <c r="AF902" s="45"/>
      <c r="AG902" s="45"/>
      <c r="AH902" s="45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</row>
    <row r="903" spans="1:46" ht="23.25" customHeight="1">
      <c r="A903" s="1993"/>
      <c r="B903" s="1977" t="s">
        <v>2369</v>
      </c>
      <c r="K903" s="1993"/>
      <c r="L903" s="703"/>
      <c r="M903" s="1940"/>
      <c r="O903" s="705"/>
      <c r="P903" s="424"/>
      <c r="Q903" s="705"/>
      <c r="R903" s="705"/>
      <c r="S903" s="705"/>
      <c r="T903" s="705"/>
      <c r="U903" s="705"/>
      <c r="X903" s="2928"/>
    </row>
    <row r="904" spans="1:46" ht="23.25" customHeight="1">
      <c r="A904" s="1220"/>
      <c r="B904" s="1220"/>
      <c r="C904" s="1220"/>
      <c r="D904" s="1220"/>
      <c r="E904" s="1220"/>
      <c r="F904" s="1220"/>
      <c r="G904" s="1222"/>
      <c r="H904" s="2107"/>
      <c r="I904" s="2028"/>
      <c r="J904" s="2028"/>
      <c r="K904" s="2076"/>
      <c r="L904" s="703"/>
      <c r="M904" s="1940"/>
      <c r="O904" s="705"/>
      <c r="P904" s="424"/>
      <c r="Q904" s="705"/>
      <c r="R904" s="705"/>
      <c r="S904" s="705"/>
      <c r="T904" s="705"/>
      <c r="U904" s="705"/>
      <c r="X904" s="2928"/>
    </row>
    <row r="905" spans="1:46" ht="23.25" customHeight="1">
      <c r="A905" s="1986" t="s">
        <v>898</v>
      </c>
      <c r="B905" s="1986"/>
      <c r="C905" s="1986"/>
      <c r="D905" s="1986"/>
      <c r="E905" s="1986"/>
      <c r="F905" s="1986"/>
      <c r="G905" s="1985"/>
      <c r="H905" s="2064" t="s">
        <v>631</v>
      </c>
      <c r="I905" s="2049" t="s">
        <v>1891</v>
      </c>
      <c r="J905" s="2049" t="s">
        <v>2344</v>
      </c>
      <c r="K905" s="3328" t="s">
        <v>2345</v>
      </c>
      <c r="L905" s="703"/>
      <c r="M905" s="1940"/>
      <c r="O905" s="705"/>
      <c r="P905" s="424"/>
      <c r="Q905" s="705"/>
      <c r="R905" s="705"/>
      <c r="S905" s="705"/>
      <c r="T905" s="705"/>
      <c r="U905" s="705"/>
    </row>
    <row r="906" spans="1:46" ht="23.25" customHeight="1">
      <c r="A906" s="1986" t="s">
        <v>2121</v>
      </c>
      <c r="B906" s="1986"/>
      <c r="C906" s="1986"/>
      <c r="D906" s="1986"/>
      <c r="E906" s="1986"/>
      <c r="F906" s="1986"/>
      <c r="G906" s="1985"/>
      <c r="H906" s="2064" t="s">
        <v>630</v>
      </c>
      <c r="I906" s="2049" t="s">
        <v>902</v>
      </c>
      <c r="J906" s="2049" t="s">
        <v>897</v>
      </c>
      <c r="K906" s="3328" t="s">
        <v>891</v>
      </c>
      <c r="L906" s="703"/>
      <c r="M906" s="1940"/>
      <c r="O906" s="705"/>
      <c r="P906" s="424"/>
      <c r="Q906" s="705"/>
      <c r="R906" s="705"/>
      <c r="S906" s="705"/>
      <c r="T906" s="705"/>
      <c r="U906" s="705"/>
    </row>
    <row r="907" spans="1:46" ht="23.25" customHeight="1">
      <c r="A907" s="1370"/>
      <c r="B907" s="1370"/>
      <c r="C907" s="1370"/>
      <c r="D907" s="1370"/>
      <c r="E907" s="1370"/>
      <c r="F907" s="1370"/>
      <c r="G907" s="1990"/>
      <c r="H907" s="2108"/>
      <c r="I907" s="2084" t="s">
        <v>2123</v>
      </c>
      <c r="J907" s="2084" t="s">
        <v>891</v>
      </c>
      <c r="K907" s="2085"/>
      <c r="L907" s="703"/>
      <c r="M907" s="1940"/>
      <c r="O907" s="705"/>
      <c r="P907" s="424"/>
      <c r="Q907" s="705"/>
      <c r="R907" s="705"/>
      <c r="S907" s="705"/>
      <c r="T907" s="705"/>
      <c r="U907" s="705"/>
    </row>
    <row r="908" spans="1:46" ht="23.25" customHeight="1">
      <c r="A908" s="1993" t="s">
        <v>426</v>
      </c>
      <c r="B908" s="1993"/>
      <c r="C908" s="1993"/>
      <c r="D908" s="1993"/>
      <c r="E908" s="1993"/>
      <c r="F908" s="1993"/>
      <c r="G908" s="1992"/>
      <c r="H908" s="2109"/>
      <c r="I908" s="2098"/>
      <c r="J908" s="2089"/>
      <c r="K908" s="2088"/>
      <c r="L908" s="703"/>
      <c r="M908" s="1940"/>
      <c r="O908" s="705"/>
      <c r="P908" s="424"/>
      <c r="Q908" s="705"/>
      <c r="R908" s="705"/>
      <c r="S908" s="705"/>
      <c r="T908" s="705"/>
      <c r="U908" s="705"/>
    </row>
    <row r="909" spans="1:46" ht="23.25" customHeight="1">
      <c r="A909" s="1993"/>
      <c r="B909" s="1993" t="s">
        <v>1942</v>
      </c>
      <c r="C909" s="1993"/>
      <c r="D909" s="1993"/>
      <c r="E909" s="1993"/>
      <c r="F909" s="1993"/>
      <c r="G909" s="1992"/>
      <c r="H909" s="2100">
        <f>LOOKUP(S909,X!$EW$4:$HT$4,X!$EW$29:$HT$29)</f>
        <v>0.5</v>
      </c>
      <c r="I909" s="2103">
        <f>LOOKUP(T909,X!$EW$4:$HT$4,X!$EW$29:$HT$29)</f>
        <v>0.3</v>
      </c>
      <c r="J909" s="2049">
        <f>LOOKUP(U909,X!$EW$4:$HT$4,X!$EW$29:$HT$29)</f>
        <v>3</v>
      </c>
      <c r="K909" s="3328" t="str">
        <f>LOOKUP(V909,X!$EW$4:$HT$4,X!$EW$29:$HT$29)</f>
        <v>ดี</v>
      </c>
      <c r="L909" s="703"/>
      <c r="M909" s="1940"/>
      <c r="N909" s="1952">
        <v>5</v>
      </c>
      <c r="O909" s="55">
        <f>$N909*100+O$699</f>
        <v>506</v>
      </c>
      <c r="P909" s="55"/>
      <c r="Q909" s="55">
        <f>$N909*100+Q$699</f>
        <v>507</v>
      </c>
      <c r="S909" s="55">
        <f t="shared" ref="S909:V910" si="69">$N909*100+S$699</f>
        <v>508</v>
      </c>
      <c r="T909" s="55">
        <f t="shared" si="69"/>
        <v>509</v>
      </c>
      <c r="U909" s="55">
        <f t="shared" si="69"/>
        <v>510</v>
      </c>
      <c r="V909" s="55">
        <f t="shared" si="69"/>
        <v>511</v>
      </c>
      <c r="W909" s="705"/>
    </row>
    <row r="910" spans="1:46" ht="23.25" customHeight="1">
      <c r="A910" s="1993" t="s">
        <v>112</v>
      </c>
      <c r="B910" s="1993"/>
      <c r="C910" s="1993"/>
      <c r="D910" s="1993"/>
      <c r="E910" s="1993"/>
      <c r="F910" s="1993"/>
      <c r="G910" s="1992"/>
      <c r="H910" s="2100">
        <f>LOOKUP(S910,X!$EW$4:$HT$4,X!$EW$29:$HT$29)</f>
        <v>1</v>
      </c>
      <c r="I910" s="2103">
        <f>LOOKUP(T910,X!$EW$4:$HT$4,X!$EW$29:$HT$29)</f>
        <v>0.8</v>
      </c>
      <c r="J910" s="2049">
        <f>LOOKUP(U910,X!$EW$4:$HT$4,X!$EW$29:$HT$29)</f>
        <v>4</v>
      </c>
      <c r="K910" s="3328" t="str">
        <f>LOOKUP(V910,X!$EW$4:$HT$4,X!$EW$29:$HT$29)</f>
        <v>ดีมาก</v>
      </c>
      <c r="L910" s="703"/>
      <c r="M910" s="1940"/>
      <c r="N910" s="1952">
        <v>6</v>
      </c>
      <c r="O910" s="55">
        <f>$N910*100+O$699</f>
        <v>606</v>
      </c>
      <c r="P910" s="55"/>
      <c r="Q910" s="55">
        <f>$N910*100+Q$699</f>
        <v>607</v>
      </c>
      <c r="S910" s="55">
        <f t="shared" si="69"/>
        <v>608</v>
      </c>
      <c r="T910" s="55">
        <f t="shared" si="69"/>
        <v>609</v>
      </c>
      <c r="U910" s="55">
        <f t="shared" si="69"/>
        <v>610</v>
      </c>
      <c r="V910" s="55">
        <f t="shared" si="69"/>
        <v>611</v>
      </c>
      <c r="W910" s="705"/>
    </row>
    <row r="911" spans="1:46" ht="23.25" customHeight="1">
      <c r="A911" s="1993"/>
      <c r="B911" s="1993"/>
      <c r="C911" s="1993"/>
      <c r="D911" s="1993"/>
      <c r="E911" s="1993"/>
      <c r="F911" s="1993"/>
      <c r="G911" s="1992"/>
      <c r="H911" s="2100"/>
      <c r="I911" s="2103"/>
      <c r="J911" s="2100"/>
      <c r="K911" s="2102"/>
      <c r="L911" s="703"/>
      <c r="M911" s="1940"/>
      <c r="N911" s="46"/>
      <c r="P911" s="55"/>
      <c r="W911" s="705"/>
    </row>
    <row r="912" spans="1:46" ht="23.25" customHeight="1">
      <c r="A912" s="2104" t="s">
        <v>1239</v>
      </c>
      <c r="B912" s="1993"/>
      <c r="C912" s="1993"/>
      <c r="D912" s="1993"/>
      <c r="E912" s="1993"/>
      <c r="F912" s="1993"/>
      <c r="G912" s="1992"/>
      <c r="H912" s="2100">
        <f>LOOKUP(S912,X!$EW$6:$HT$6,X!$EW$57:$HT$57)</f>
        <v>10</v>
      </c>
      <c r="I912" s="2103">
        <f>LOOKUP(T912,X!$EW$6:$HT$6,X!$EW$57:$HT$57)</f>
        <v>8</v>
      </c>
      <c r="J912" s="2049">
        <f>LOOKUP(U912,X!$EW$6:$HT$6,X!$EW$57:$HT$57)</f>
        <v>4</v>
      </c>
      <c r="K912" s="3328" t="str">
        <f>LOOKUP(V912,X!$EW$6:$HT$6,X!$EW$57:$HT$57)</f>
        <v>ดีมาก</v>
      </c>
      <c r="L912" s="703"/>
      <c r="M912" s="1940"/>
      <c r="N912" s="1960">
        <v>12</v>
      </c>
      <c r="P912" s="55"/>
      <c r="S912" s="55">
        <f>$N912*100+S$698</f>
        <v>1202</v>
      </c>
      <c r="T912" s="55">
        <f>$N912*100+T$698</f>
        <v>1203</v>
      </c>
      <c r="U912" s="55">
        <f>$N912*100+U$698</f>
        <v>1204</v>
      </c>
      <c r="V912" s="55">
        <f>$N912*100+V$698</f>
        <v>1205</v>
      </c>
      <c r="W912" s="705"/>
    </row>
    <row r="913" spans="1:24" ht="23.25" customHeight="1">
      <c r="A913" s="1993" t="s">
        <v>1773</v>
      </c>
      <c r="B913" s="1993"/>
      <c r="C913" s="1993"/>
      <c r="D913" s="1993"/>
      <c r="E913" s="1993"/>
      <c r="F913" s="1993"/>
      <c r="G913" s="1992"/>
      <c r="H913" s="2109"/>
      <c r="I913" s="2098"/>
      <c r="J913" s="2089"/>
      <c r="K913" s="2088"/>
      <c r="L913" s="703"/>
      <c r="M913" s="1940"/>
      <c r="O913" s="705"/>
      <c r="P913" s="424"/>
      <c r="Q913" s="705"/>
      <c r="R913" s="705"/>
      <c r="S913" s="705"/>
      <c r="T913" s="705"/>
      <c r="U913" s="705"/>
    </row>
    <row r="914" spans="1:24" ht="23.25" customHeight="1">
      <c r="A914" s="1993"/>
      <c r="B914" s="1993" t="s">
        <v>1772</v>
      </c>
      <c r="C914" s="1993"/>
      <c r="D914" s="1993"/>
      <c r="E914" s="1993"/>
      <c r="F914" s="1993"/>
      <c r="G914" s="1992"/>
      <c r="H914" s="2100">
        <f>LOOKUP(S914,X!$EW$6:$HT$6,X!$EW$57:$HT$57)</f>
        <v>10</v>
      </c>
      <c r="I914" s="2103">
        <f>LOOKUP(T914,X!$EW$6:$HT$6,X!$EW$57:$HT$57)</f>
        <v>8</v>
      </c>
      <c r="J914" s="2049">
        <f>LOOKUP(U914,X!$EW$6:$HT$6,X!$EW$57:$HT$57)</f>
        <v>4</v>
      </c>
      <c r="K914" s="3328" t="str">
        <f>LOOKUP(V914,X!$EW$6:$HT$6,X!$EW$57:$HT$57)</f>
        <v>ดีมาก</v>
      </c>
      <c r="L914" s="703"/>
      <c r="M914" s="1940"/>
      <c r="N914" s="1960">
        <v>11</v>
      </c>
      <c r="P914" s="55"/>
      <c r="S914" s="55">
        <f>$N914*100+S$698</f>
        <v>1102</v>
      </c>
      <c r="T914" s="55">
        <f>$N914*100+T$698</f>
        <v>1103</v>
      </c>
      <c r="U914" s="55">
        <f>$N914*100+U$698</f>
        <v>1104</v>
      </c>
      <c r="V914" s="55">
        <f>$N914*100+V$698</f>
        <v>1105</v>
      </c>
      <c r="W914" s="705"/>
      <c r="X914" s="705"/>
    </row>
    <row r="915" spans="1:24" ht="23.25" customHeight="1">
      <c r="A915" s="1993" t="s">
        <v>113</v>
      </c>
      <c r="B915" s="1993"/>
      <c r="C915" s="1993"/>
      <c r="D915" s="1993"/>
      <c r="E915" s="1993"/>
      <c r="F915" s="1993"/>
      <c r="G915" s="1992"/>
      <c r="H915" s="2109"/>
      <c r="I915" s="2098"/>
      <c r="J915" s="2089"/>
      <c r="K915" s="2088"/>
      <c r="L915" s="703"/>
      <c r="M915" s="1940"/>
      <c r="O915" s="705"/>
      <c r="P915" s="424"/>
      <c r="Q915" s="705"/>
      <c r="R915" s="705"/>
      <c r="S915" s="705"/>
      <c r="T915" s="705"/>
      <c r="U915" s="705"/>
    </row>
    <row r="916" spans="1:24" ht="23.25" customHeight="1">
      <c r="A916" s="1993"/>
      <c r="B916" s="1993" t="s">
        <v>427</v>
      </c>
      <c r="C916" s="1993"/>
      <c r="D916" s="1993"/>
      <c r="E916" s="1993"/>
      <c r="F916" s="1993"/>
      <c r="G916" s="1992"/>
      <c r="H916" s="2109"/>
      <c r="I916" s="2098"/>
      <c r="J916" s="2089"/>
      <c r="K916" s="2088"/>
      <c r="L916" s="703"/>
      <c r="M916" s="1940"/>
      <c r="O916" s="705"/>
      <c r="P916" s="424"/>
      <c r="Q916" s="705"/>
      <c r="R916" s="705"/>
      <c r="S916" s="705"/>
      <c r="T916" s="705"/>
      <c r="U916" s="705"/>
      <c r="X916" s="2928"/>
    </row>
    <row r="917" spans="1:24" ht="23.25" customHeight="1">
      <c r="A917" s="1993"/>
      <c r="B917" s="1993" t="s">
        <v>428</v>
      </c>
      <c r="C917" s="1993"/>
      <c r="D917" s="1993"/>
      <c r="E917" s="1993"/>
      <c r="F917" s="1993"/>
      <c r="G917" s="1992"/>
      <c r="H917" s="2100">
        <f>LOOKUP(S917,X!$EW$4:$HT$4,X!$EW$30:$HT$30)</f>
        <v>5</v>
      </c>
      <c r="I917" s="2103">
        <f>LOOKUP(T917,X!$EW$4:$HT$4,X!$EW$30:$HT$30)</f>
        <v>5</v>
      </c>
      <c r="J917" s="2049">
        <f>LOOKUP(U917,X!$EW$4:$HT$4,X!$EW$30:$HT$30)</f>
        <v>5</v>
      </c>
      <c r="K917" s="3328" t="str">
        <f>LOOKUP(V917,X!$EW$4:$HT$4,X!$EW$30:$HT$30)</f>
        <v>ดีเยี่ยม</v>
      </c>
      <c r="L917" s="703"/>
      <c r="M917" s="1940"/>
      <c r="N917" s="1952">
        <v>1</v>
      </c>
      <c r="O917" s="55">
        <f>$N917*100+O$699</f>
        <v>106</v>
      </c>
      <c r="P917" s="55"/>
      <c r="Q917" s="55">
        <f>$N917*100+Q$699</f>
        <v>107</v>
      </c>
      <c r="S917" s="55">
        <f>$N917*100+S$699</f>
        <v>108</v>
      </c>
      <c r="T917" s="55">
        <f>$N917*100+T$699</f>
        <v>109</v>
      </c>
      <c r="U917" s="55">
        <f>$N917*100+U$699</f>
        <v>110</v>
      </c>
      <c r="V917" s="55">
        <f>$N917*100+V$699</f>
        <v>111</v>
      </c>
      <c r="W917" s="705"/>
      <c r="X917" s="2928"/>
    </row>
    <row r="918" spans="1:24" ht="23.25" customHeight="1">
      <c r="A918" s="1993" t="s">
        <v>114</v>
      </c>
      <c r="B918" s="1993"/>
      <c r="C918" s="1993"/>
      <c r="D918" s="1993"/>
      <c r="E918" s="1993"/>
      <c r="F918" s="1993"/>
      <c r="G918" s="1992"/>
      <c r="H918" s="2109"/>
      <c r="I918" s="2098"/>
      <c r="J918" s="2089"/>
      <c r="K918" s="2088"/>
      <c r="L918" s="703"/>
      <c r="M918" s="1940"/>
      <c r="O918" s="705"/>
      <c r="P918" s="424"/>
      <c r="Q918" s="705"/>
      <c r="R918" s="705"/>
      <c r="S918" s="705"/>
      <c r="T918" s="705"/>
      <c r="U918" s="705"/>
    </row>
    <row r="919" spans="1:24" ht="23.25" customHeight="1">
      <c r="A919" s="1993"/>
      <c r="B919" s="1993" t="s">
        <v>429</v>
      </c>
      <c r="C919" s="1993"/>
      <c r="D919" s="1993"/>
      <c r="E919" s="1993"/>
      <c r="F919" s="1993"/>
      <c r="G919" s="1992"/>
      <c r="H919" s="2100">
        <f>LOOKUP(S919,X!$EW$4:$HT$4,X!$EW$30:$HT$30)</f>
        <v>5</v>
      </c>
      <c r="I919" s="2103">
        <f>LOOKUP(T919,X!$EW$4:$HT$4,X!$EW$30:$HT$30)</f>
        <v>3</v>
      </c>
      <c r="J919" s="2049">
        <f>LOOKUP(U919,X!$EW$4:$HT$4,X!$EW$30:$HT$30)</f>
        <v>3</v>
      </c>
      <c r="K919" s="3328" t="str">
        <f>LOOKUP(V919,X!$EW$4:$HT$4,X!$EW$30:$HT$30)</f>
        <v>ดี</v>
      </c>
      <c r="L919" s="703"/>
      <c r="M919" s="1940"/>
      <c r="N919" s="1952">
        <v>2</v>
      </c>
      <c r="O919" s="55">
        <f>$N919*100+O$699</f>
        <v>206</v>
      </c>
      <c r="P919" s="55"/>
      <c r="Q919" s="55">
        <f>$N919*100+Q$699</f>
        <v>207</v>
      </c>
      <c r="S919" s="55">
        <f>$N919*100+S$699</f>
        <v>208</v>
      </c>
      <c r="T919" s="55">
        <f>$N919*100+T$699</f>
        <v>209</v>
      </c>
      <c r="U919" s="55">
        <f>$N919*100+U$699</f>
        <v>210</v>
      </c>
      <c r="V919" s="55">
        <f>$N919*100+V$699</f>
        <v>211</v>
      </c>
      <c r="W919" s="705"/>
      <c r="X919" s="705"/>
    </row>
    <row r="920" spans="1:24" ht="23.25" customHeight="1">
      <c r="A920" s="1993"/>
      <c r="B920" s="1993"/>
      <c r="C920" s="1993"/>
      <c r="D920" s="1993"/>
      <c r="E920" s="1993"/>
      <c r="F920" s="1993"/>
      <c r="G920" s="1992"/>
      <c r="H920" s="2100"/>
      <c r="I920" s="2103"/>
      <c r="J920" s="2100"/>
      <c r="K920" s="2102"/>
      <c r="L920" s="703"/>
      <c r="M920" s="1940"/>
      <c r="N920" s="46"/>
      <c r="P920" s="55"/>
      <c r="W920" s="705"/>
      <c r="X920" s="705"/>
    </row>
    <row r="921" spans="1:24" ht="23.25" customHeight="1">
      <c r="A921" s="2104" t="s">
        <v>1240</v>
      </c>
      <c r="B921" s="1993"/>
      <c r="C921" s="1993"/>
      <c r="D921" s="1993"/>
      <c r="E921" s="1993"/>
      <c r="F921" s="1993"/>
      <c r="G921" s="1992"/>
      <c r="H921" s="2100">
        <f>LOOKUP(S921,X!$EW$6:$HT$6,X!$EW$58:$HT$58)</f>
        <v>5</v>
      </c>
      <c r="I921" s="2103">
        <f>LOOKUP(T921,X!$EW$6:$HT$6,X!$EW$58:$HT$58)</f>
        <v>4</v>
      </c>
      <c r="J921" s="2049">
        <f>LOOKUP(U921,X!$EW$6:$HT$6,X!$EW$58:$HT$58)</f>
        <v>4</v>
      </c>
      <c r="K921" s="3328" t="str">
        <f>LOOKUP(V921,X!$EW$6:$HT$6,X!$EW$58:$HT$58)</f>
        <v>ดีมาก</v>
      </c>
      <c r="L921" s="703"/>
      <c r="M921" s="1940"/>
      <c r="N921" s="1960">
        <v>12</v>
      </c>
      <c r="P921" s="55"/>
      <c r="S921" s="55">
        <f>$N921*100+S$698</f>
        <v>1202</v>
      </c>
      <c r="T921" s="55">
        <f>$N921*100+T$698</f>
        <v>1203</v>
      </c>
      <c r="U921" s="55">
        <f>$N921*100+U$698</f>
        <v>1204</v>
      </c>
      <c r="V921" s="55">
        <f>$N921*100+V$698</f>
        <v>1205</v>
      </c>
      <c r="W921" s="705"/>
    </row>
    <row r="922" spans="1:24" ht="23.25" customHeight="1">
      <c r="A922" s="1993" t="s">
        <v>2134</v>
      </c>
      <c r="B922" s="1993"/>
      <c r="C922" s="1993"/>
      <c r="D922" s="1993"/>
      <c r="E922" s="1993"/>
      <c r="F922" s="1993"/>
      <c r="G922" s="1992"/>
      <c r="H922" s="2109"/>
      <c r="I922" s="2098"/>
      <c r="J922" s="2089"/>
      <c r="K922" s="2088"/>
      <c r="L922" s="703"/>
      <c r="M922" s="1940"/>
      <c r="O922" s="705"/>
      <c r="P922" s="424"/>
      <c r="Q922" s="705"/>
      <c r="R922" s="705"/>
      <c r="S922" s="705"/>
      <c r="T922" s="705"/>
      <c r="U922" s="705"/>
    </row>
    <row r="923" spans="1:24" ht="23.25" customHeight="1">
      <c r="A923" s="1993"/>
      <c r="B923" s="1993" t="s">
        <v>2135</v>
      </c>
      <c r="C923" s="1993"/>
      <c r="D923" s="1993"/>
      <c r="E923" s="1993"/>
      <c r="F923" s="1993"/>
      <c r="G923" s="1992"/>
      <c r="H923" s="2100">
        <f>LOOKUP(S923,X!$EW$6:$HT$6,X!$EW$58:$HT$58)</f>
        <v>5</v>
      </c>
      <c r="I923" s="2103">
        <f>LOOKUP(T923,X!$EW$6:$HT$6,X!$EW$58:$HT$58)</f>
        <v>4</v>
      </c>
      <c r="J923" s="2049">
        <f>LOOKUP(U923,X!$EW$6:$HT$6,X!$EW$58:$HT$58)</f>
        <v>4</v>
      </c>
      <c r="K923" s="3328" t="str">
        <f>LOOKUP(V923,X!$EW$6:$HT$6,X!$EW$58:$HT$58)</f>
        <v>ดีมาก</v>
      </c>
      <c r="L923" s="703"/>
      <c r="M923" s="1940"/>
      <c r="N923" s="1960">
        <v>11</v>
      </c>
      <c r="P923" s="55"/>
      <c r="S923" s="55">
        <f>$N923*100+S$698</f>
        <v>1102</v>
      </c>
      <c r="T923" s="55">
        <f>$N923*100+T$698</f>
        <v>1103</v>
      </c>
      <c r="U923" s="55">
        <f>$N923*100+U$698</f>
        <v>1104</v>
      </c>
      <c r="V923" s="55">
        <f>$N923*100+V$698</f>
        <v>1105</v>
      </c>
      <c r="W923" s="705"/>
      <c r="X923" s="705"/>
    </row>
    <row r="924" spans="1:24" ht="23.25" customHeight="1">
      <c r="A924" s="1993" t="s">
        <v>1089</v>
      </c>
      <c r="B924" s="1993"/>
      <c r="C924" s="1993"/>
      <c r="D924" s="1993"/>
      <c r="E924" s="1993"/>
      <c r="F924" s="1993"/>
      <c r="G924" s="1992"/>
      <c r="H924" s="2109"/>
      <c r="I924" s="2098"/>
      <c r="J924" s="2089"/>
      <c r="K924" s="2088"/>
      <c r="L924" s="703"/>
      <c r="M924" s="1940"/>
      <c r="O924" s="705"/>
      <c r="P924" s="424"/>
      <c r="Q924" s="705"/>
      <c r="R924" s="705"/>
      <c r="S924" s="705"/>
      <c r="T924" s="705"/>
      <c r="U924" s="705"/>
    </row>
    <row r="925" spans="1:24" ht="23.25" customHeight="1">
      <c r="A925" s="1993"/>
      <c r="B925" s="1993" t="s">
        <v>1090</v>
      </c>
      <c r="C925" s="1993"/>
      <c r="D925" s="1993"/>
      <c r="E925" s="1993"/>
      <c r="F925" s="1993"/>
      <c r="G925" s="1992"/>
      <c r="H925" s="2100">
        <f>LOOKUP(S925,X!$EW$4:$HT$4,X!$EW$31:$HT$31)</f>
        <v>3</v>
      </c>
      <c r="I925" s="2103">
        <f>LOOKUP(T925,X!$EW$4:$HT$4,X!$EW$31:$HT$31)</f>
        <v>2.4</v>
      </c>
      <c r="J925" s="2049">
        <f>LOOKUP(U925,X!$EW$4:$HT$4,X!$EW$31:$HT$31)</f>
        <v>4</v>
      </c>
      <c r="K925" s="3328" t="str">
        <f>LOOKUP(V925,X!$EW$4:$HT$4,X!$EW$31:$HT$31)</f>
        <v>ดีมาก</v>
      </c>
      <c r="L925" s="703"/>
      <c r="M925" s="1940"/>
      <c r="N925" s="1952">
        <v>1</v>
      </c>
      <c r="O925" s="55">
        <f>$N925*100+O$699</f>
        <v>106</v>
      </c>
      <c r="P925" s="55"/>
      <c r="Q925" s="55">
        <f>$N925*100+Q$699</f>
        <v>107</v>
      </c>
      <c r="S925" s="55">
        <f>$N925*100+S$699</f>
        <v>108</v>
      </c>
      <c r="T925" s="55">
        <f>$N925*100+T$699</f>
        <v>109</v>
      </c>
      <c r="U925" s="55">
        <f>$N925*100+U$699</f>
        <v>110</v>
      </c>
      <c r="V925" s="55">
        <f>$N925*100+V$699</f>
        <v>111</v>
      </c>
      <c r="W925" s="705"/>
      <c r="X925" s="705"/>
    </row>
    <row r="926" spans="1:24" ht="23.25" customHeight="1">
      <c r="A926" s="1993" t="s">
        <v>1091</v>
      </c>
      <c r="B926" s="1993"/>
      <c r="C926" s="1993"/>
      <c r="D926" s="1993"/>
      <c r="E926" s="1993"/>
      <c r="F926" s="1993"/>
      <c r="G926" s="1992"/>
      <c r="H926" s="2109"/>
      <c r="I926" s="2098"/>
      <c r="J926" s="2089"/>
      <c r="K926" s="2088"/>
      <c r="L926" s="703"/>
      <c r="M926" s="1940"/>
      <c r="O926" s="705"/>
      <c r="P926" s="424"/>
      <c r="Q926" s="705"/>
      <c r="R926" s="705"/>
      <c r="S926" s="705"/>
      <c r="T926" s="705"/>
      <c r="U926" s="705"/>
    </row>
    <row r="927" spans="1:24" ht="23.25" customHeight="1">
      <c r="A927" s="1993"/>
      <c r="B927" s="1993" t="s">
        <v>1092</v>
      </c>
      <c r="C927" s="1993"/>
      <c r="D927" s="1993"/>
      <c r="E927" s="1993"/>
      <c r="F927" s="1993"/>
      <c r="G927" s="1992"/>
      <c r="H927" s="2100">
        <f>LOOKUP(S927,X!$EW$4:$HT$4,X!$EW$31:$HT$31)</f>
        <v>2</v>
      </c>
      <c r="I927" s="2103">
        <f>LOOKUP(T927,X!$EW$4:$HT$4,X!$EW$31:$HT$31)</f>
        <v>1.6</v>
      </c>
      <c r="J927" s="2049">
        <f>LOOKUP(U927,X!$EW$4:$HT$4,X!$EW$31:$HT$31)</f>
        <v>4</v>
      </c>
      <c r="K927" s="3328" t="str">
        <f>LOOKUP(V927,X!$EW$4:$HT$4,X!$EW$31:$HT$31)</f>
        <v>ดีมาก</v>
      </c>
      <c r="L927" s="703"/>
      <c r="M927" s="1940"/>
      <c r="N927" s="1952">
        <v>2</v>
      </c>
      <c r="O927" s="55">
        <f>$N927*100+O$699</f>
        <v>206</v>
      </c>
      <c r="P927" s="55"/>
      <c r="Q927" s="55">
        <f>$N927*100+Q$699</f>
        <v>207</v>
      </c>
      <c r="S927" s="55">
        <f>$N927*100+S$699</f>
        <v>208</v>
      </c>
      <c r="T927" s="55">
        <f>$N927*100+T$699</f>
        <v>209</v>
      </c>
      <c r="U927" s="55">
        <f>$N927*100+U$699</f>
        <v>210</v>
      </c>
      <c r="V927" s="55">
        <f>$N927*100+V$699</f>
        <v>211</v>
      </c>
      <c r="W927" s="705"/>
    </row>
    <row r="928" spans="1:24" ht="23.25" customHeight="1">
      <c r="A928" s="3351"/>
      <c r="B928" s="3351"/>
      <c r="C928" s="3351"/>
      <c r="D928" s="3351"/>
      <c r="E928" s="3351"/>
      <c r="F928" s="3351"/>
      <c r="G928" s="3355"/>
      <c r="H928" s="3353"/>
      <c r="I928" s="3356"/>
      <c r="J928" s="3357"/>
      <c r="K928" s="3358"/>
      <c r="L928" s="703"/>
      <c r="M928" s="1940"/>
      <c r="N928" s="1952"/>
      <c r="P928" s="55"/>
      <c r="W928" s="705"/>
    </row>
    <row r="929" spans="1:46" ht="23.25" customHeight="1">
      <c r="A929" s="1986" t="str">
        <f>"- "&amp;M929&amp;" -"</f>
        <v>- 68 -</v>
      </c>
      <c r="B929" s="1979"/>
      <c r="C929" s="1979"/>
      <c r="D929" s="1979"/>
      <c r="E929" s="1979"/>
      <c r="F929" s="1979"/>
      <c r="G929" s="1979"/>
      <c r="H929" s="1979"/>
      <c r="I929" s="1979"/>
      <c r="J929" s="1979"/>
      <c r="K929" s="1986"/>
      <c r="L929" s="703">
        <v>1</v>
      </c>
      <c r="M929" s="1939">
        <f>IF(L929&gt;0,SUM(L$234:L929),0)</f>
        <v>68</v>
      </c>
      <c r="O929" s="705"/>
      <c r="P929" s="424"/>
      <c r="Q929" s="705"/>
      <c r="R929" s="705"/>
      <c r="S929" s="705"/>
      <c r="T929" s="705"/>
      <c r="U929" s="705"/>
      <c r="V929" s="705"/>
      <c r="W929" s="705"/>
      <c r="X929" s="705"/>
      <c r="Y929" s="705"/>
      <c r="Z929" s="705"/>
      <c r="AA929" s="705"/>
      <c r="AB929" s="705"/>
      <c r="AC929" s="705"/>
      <c r="AD929" s="705"/>
      <c r="AE929" s="705"/>
      <c r="AF929" s="45"/>
      <c r="AG929" s="45"/>
      <c r="AH929" s="45"/>
      <c r="AI929" s="45"/>
      <c r="AJ929" s="45"/>
      <c r="AK929" s="45"/>
      <c r="AL929" s="45"/>
      <c r="AM929" s="45"/>
      <c r="AN929" s="45"/>
      <c r="AO929" s="45"/>
      <c r="AP929" s="45"/>
      <c r="AQ929" s="45"/>
      <c r="AR929" s="45"/>
      <c r="AS929" s="45"/>
      <c r="AT929" s="45"/>
    </row>
    <row r="930" spans="1:46" ht="23.25" customHeight="1">
      <c r="A930" s="1993"/>
      <c r="K930" s="1993"/>
      <c r="L930" s="703"/>
      <c r="M930" s="1940"/>
      <c r="O930" s="705"/>
      <c r="P930" s="424"/>
      <c r="Q930" s="705"/>
      <c r="R930" s="705"/>
      <c r="S930" s="705"/>
      <c r="T930" s="705"/>
      <c r="U930" s="705"/>
      <c r="V930" s="705"/>
      <c r="W930" s="705"/>
      <c r="X930" s="705"/>
      <c r="Y930" s="705"/>
      <c r="Z930" s="705"/>
      <c r="AA930" s="705"/>
      <c r="AB930" s="705"/>
      <c r="AC930" s="705"/>
      <c r="AD930" s="705"/>
      <c r="AE930" s="705"/>
      <c r="AF930" s="45"/>
      <c r="AG930" s="45"/>
      <c r="AH930" s="45"/>
      <c r="AI930" s="45"/>
      <c r="AJ930" s="45"/>
      <c r="AK930" s="45"/>
      <c r="AL930" s="45"/>
      <c r="AM930" s="45"/>
      <c r="AN930" s="45"/>
      <c r="AO930" s="45"/>
      <c r="AP930" s="45"/>
      <c r="AQ930" s="45"/>
      <c r="AR930" s="45"/>
      <c r="AS930" s="45"/>
      <c r="AT930" s="45"/>
    </row>
    <row r="931" spans="1:46" ht="23.25" customHeight="1">
      <c r="A931" s="1993"/>
      <c r="K931" s="1993"/>
      <c r="L931" s="703"/>
      <c r="M931" s="1940"/>
      <c r="O931" s="705"/>
      <c r="P931" s="424"/>
      <c r="Q931" s="705"/>
      <c r="R931" s="705"/>
      <c r="S931" s="705"/>
      <c r="T931" s="705"/>
      <c r="U931" s="705"/>
      <c r="V931" s="705"/>
      <c r="W931" s="705"/>
      <c r="X931" s="705"/>
      <c r="Y931" s="705"/>
      <c r="Z931" s="705"/>
      <c r="AA931" s="705"/>
      <c r="AB931" s="705"/>
      <c r="AC931" s="705"/>
      <c r="AD931" s="705"/>
      <c r="AE931" s="705"/>
      <c r="AF931" s="45"/>
      <c r="AG931" s="45"/>
      <c r="AH931" s="45"/>
      <c r="AI931" s="45"/>
      <c r="AJ931" s="45"/>
      <c r="AK931" s="45"/>
      <c r="AL931" s="45"/>
      <c r="AM931" s="45"/>
      <c r="AN931" s="45"/>
      <c r="AO931" s="45"/>
      <c r="AP931" s="45"/>
      <c r="AQ931" s="45"/>
      <c r="AR931" s="45"/>
      <c r="AS931" s="45"/>
      <c r="AT931" s="45"/>
    </row>
    <row r="932" spans="1:46" ht="23.25" customHeight="1">
      <c r="A932" s="1993"/>
      <c r="B932" s="1977" t="s">
        <v>2369</v>
      </c>
      <c r="K932" s="1993"/>
      <c r="L932" s="703"/>
      <c r="M932" s="1940"/>
      <c r="N932" s="46"/>
      <c r="P932" s="55"/>
      <c r="W932" s="705"/>
      <c r="X932" s="2928"/>
    </row>
    <row r="933" spans="1:46" ht="23.25" customHeight="1">
      <c r="A933" s="1220"/>
      <c r="B933" s="1220"/>
      <c r="C933" s="1220"/>
      <c r="D933" s="1220"/>
      <c r="E933" s="1220"/>
      <c r="F933" s="1220"/>
      <c r="G933" s="1222"/>
      <c r="H933" s="2107"/>
      <c r="I933" s="2028"/>
      <c r="J933" s="2028"/>
      <c r="K933" s="2076"/>
      <c r="L933" s="703"/>
      <c r="M933" s="1940"/>
      <c r="N933" s="46"/>
      <c r="P933" s="55"/>
      <c r="W933" s="705"/>
    </row>
    <row r="934" spans="1:46" ht="23.25" customHeight="1">
      <c r="A934" s="1986" t="s">
        <v>898</v>
      </c>
      <c r="B934" s="1986"/>
      <c r="C934" s="1986"/>
      <c r="D934" s="1986"/>
      <c r="E934" s="1986"/>
      <c r="F934" s="1986"/>
      <c r="G934" s="1985"/>
      <c r="H934" s="2064" t="s">
        <v>631</v>
      </c>
      <c r="I934" s="2049" t="s">
        <v>1891</v>
      </c>
      <c r="J934" s="2049" t="s">
        <v>2344</v>
      </c>
      <c r="K934" s="3328" t="s">
        <v>2345</v>
      </c>
      <c r="L934" s="703"/>
      <c r="M934" s="1940"/>
      <c r="N934" s="46"/>
      <c r="P934" s="55"/>
      <c r="W934" s="705"/>
    </row>
    <row r="935" spans="1:46" ht="23.25" customHeight="1">
      <c r="A935" s="1986" t="s">
        <v>2121</v>
      </c>
      <c r="B935" s="1986"/>
      <c r="C935" s="1986"/>
      <c r="D935" s="1986"/>
      <c r="E935" s="1986"/>
      <c r="F935" s="1986"/>
      <c r="G935" s="1985"/>
      <c r="H935" s="2064" t="s">
        <v>630</v>
      </c>
      <c r="I935" s="2049" t="s">
        <v>902</v>
      </c>
      <c r="J935" s="2049" t="s">
        <v>897</v>
      </c>
      <c r="K935" s="3328" t="s">
        <v>891</v>
      </c>
      <c r="L935" s="703"/>
      <c r="M935" s="1940"/>
      <c r="N935" s="46"/>
      <c r="P935" s="55"/>
      <c r="W935" s="705"/>
    </row>
    <row r="936" spans="1:46" ht="23.25" customHeight="1">
      <c r="A936" s="1370"/>
      <c r="B936" s="1370"/>
      <c r="C936" s="1370"/>
      <c r="D936" s="1370"/>
      <c r="E936" s="1370"/>
      <c r="F936" s="1370"/>
      <c r="G936" s="1990"/>
      <c r="H936" s="2108"/>
      <c r="I936" s="2084" t="s">
        <v>2123</v>
      </c>
      <c r="J936" s="2084" t="s">
        <v>891</v>
      </c>
      <c r="K936" s="2085"/>
      <c r="L936" s="703"/>
      <c r="M936" s="1940"/>
      <c r="N936" s="46"/>
      <c r="P936" s="55"/>
      <c r="W936" s="705"/>
    </row>
    <row r="937" spans="1:46" ht="23.25" customHeight="1">
      <c r="A937" s="2104" t="s">
        <v>910</v>
      </c>
      <c r="B937" s="1993"/>
      <c r="C937" s="1993"/>
      <c r="D937" s="1993"/>
      <c r="E937" s="1993"/>
      <c r="F937" s="1993"/>
      <c r="G937" s="1992"/>
      <c r="H937" s="2100">
        <f>LOOKUP(S937,X!$EW$6:$HT$6,X!$EW$59:$HT$59)</f>
        <v>5</v>
      </c>
      <c r="I937" s="2103">
        <f>LOOKUP(T937,X!$EW$6:$HT$6,X!$EW$59:$HT$59)</f>
        <v>4.5999999999999996</v>
      </c>
      <c r="J937" s="2049">
        <f>LOOKUP(U937,X!$EW$6:$HT$6,X!$EW$59:$HT$59)</f>
        <v>5</v>
      </c>
      <c r="K937" s="3328" t="str">
        <f>LOOKUP(V937,X!$EW$6:$HT$6,X!$EW$59:$HT$59)</f>
        <v>ดีเยี่ยม</v>
      </c>
      <c r="L937" s="703"/>
      <c r="M937" s="1940"/>
      <c r="N937" s="1960">
        <v>12</v>
      </c>
      <c r="P937" s="55"/>
      <c r="S937" s="55">
        <f>$N937*100+S$698</f>
        <v>1202</v>
      </c>
      <c r="T937" s="55">
        <f>$N937*100+T$698</f>
        <v>1203</v>
      </c>
      <c r="U937" s="55">
        <f>$N937*100+U$698</f>
        <v>1204</v>
      </c>
      <c r="V937" s="55">
        <f>$N937*100+V$698</f>
        <v>1205</v>
      </c>
      <c r="W937" s="705"/>
    </row>
    <row r="938" spans="1:46" ht="23.25" customHeight="1">
      <c r="A938" s="1993" t="s">
        <v>1774</v>
      </c>
      <c r="B938" s="1993"/>
      <c r="C938" s="1993"/>
      <c r="D938" s="1993"/>
      <c r="E938" s="1993"/>
      <c r="F938" s="1993"/>
      <c r="G938" s="1992"/>
      <c r="H938" s="2109"/>
      <c r="I938" s="2098"/>
      <c r="J938" s="2089"/>
      <c r="K938" s="2088"/>
      <c r="L938" s="703"/>
      <c r="M938" s="1940"/>
      <c r="O938" s="705"/>
      <c r="P938" s="424"/>
      <c r="Q938" s="705"/>
      <c r="R938" s="705"/>
      <c r="S938" s="705"/>
      <c r="T938" s="705"/>
      <c r="U938" s="705"/>
    </row>
    <row r="939" spans="1:46" ht="23.25" customHeight="1">
      <c r="A939" s="1993"/>
      <c r="B939" s="1993" t="s">
        <v>1775</v>
      </c>
      <c r="C939" s="1993"/>
      <c r="D939" s="1993"/>
      <c r="E939" s="1993"/>
      <c r="F939" s="1993"/>
      <c r="G939" s="1992"/>
      <c r="H939" s="2100">
        <f>LOOKUP(S939,X!$EW$6:$HT$6,X!$EW$59:$HT$59)</f>
        <v>5</v>
      </c>
      <c r="I939" s="2103">
        <f>LOOKUP(T939,X!$EW$6:$HT$6,X!$EW$59:$HT$59)</f>
        <v>4.5999999999999996</v>
      </c>
      <c r="J939" s="2049">
        <f>LOOKUP(U939,X!$EW$6:$HT$6,X!$EW$59:$HT$59)</f>
        <v>5</v>
      </c>
      <c r="K939" s="3328" t="str">
        <f>LOOKUP(V939,X!$EW$6:$HT$6,X!$EW$59:$HT$59)</f>
        <v>ดีเยี่ยม</v>
      </c>
      <c r="L939" s="703"/>
      <c r="M939" s="1940"/>
      <c r="N939" s="1960">
        <v>11</v>
      </c>
      <c r="P939" s="55"/>
      <c r="S939" s="55">
        <f>$N939*100+S$698</f>
        <v>1102</v>
      </c>
      <c r="T939" s="55">
        <f>$N939*100+T$698</f>
        <v>1103</v>
      </c>
      <c r="U939" s="55">
        <f>$N939*100+U$698</f>
        <v>1104</v>
      </c>
      <c r="V939" s="55">
        <f>$N939*100+V$698</f>
        <v>1105</v>
      </c>
      <c r="W939" s="705"/>
      <c r="X939" s="705"/>
    </row>
    <row r="940" spans="1:46" ht="23.25" customHeight="1">
      <c r="A940" s="1993" t="s">
        <v>147</v>
      </c>
      <c r="B940" s="1993"/>
      <c r="C940" s="1993"/>
      <c r="D940" s="1993"/>
      <c r="E940" s="1993"/>
      <c r="F940" s="1993"/>
      <c r="G940" s="1992"/>
      <c r="H940" s="2109"/>
      <c r="I940" s="2098"/>
      <c r="J940" s="2089"/>
      <c r="K940" s="2088"/>
      <c r="L940" s="703"/>
      <c r="M940" s="1940"/>
      <c r="O940" s="705"/>
      <c r="P940" s="424"/>
      <c r="Q940" s="705"/>
      <c r="R940" s="705"/>
      <c r="S940" s="705"/>
      <c r="T940" s="705"/>
      <c r="U940" s="705"/>
    </row>
    <row r="941" spans="1:46" ht="23.25" customHeight="1">
      <c r="A941" s="1993"/>
      <c r="B941" s="1993" t="s">
        <v>430</v>
      </c>
      <c r="C941" s="1993"/>
      <c r="D941" s="1993"/>
      <c r="E941" s="1993"/>
      <c r="F941" s="1993"/>
      <c r="G941" s="1992"/>
      <c r="H941" s="2100">
        <f>LOOKUP(S941,X!$EW$4:$HT$4,X!$EW$32:$HT$32)</f>
        <v>3</v>
      </c>
      <c r="I941" s="2103">
        <f>LOOKUP(T941,X!$EW$4:$HT$4,X!$EW$32:$HT$32)</f>
        <v>3</v>
      </c>
      <c r="J941" s="2049">
        <f>LOOKUP(U941,X!$EW$4:$HT$4,X!$EW$32:$HT$32)</f>
        <v>5</v>
      </c>
      <c r="K941" s="3328" t="str">
        <f>LOOKUP(V941,X!$EW$4:$HT$4,X!$EW$32:$HT$32)</f>
        <v>ดีเยี่ยม</v>
      </c>
      <c r="L941" s="703"/>
      <c r="M941" s="1940"/>
      <c r="N941" s="1952">
        <v>1</v>
      </c>
      <c r="O941" s="55">
        <f>$N941*100+O$699</f>
        <v>106</v>
      </c>
      <c r="P941" s="55"/>
      <c r="Q941" s="55">
        <f>$N941*100+Q$699</f>
        <v>107</v>
      </c>
      <c r="S941" s="55">
        <f t="shared" ref="S941:V942" si="70">$N941*100+S$699</f>
        <v>108</v>
      </c>
      <c r="T941" s="55">
        <f t="shared" si="70"/>
        <v>109</v>
      </c>
      <c r="U941" s="55">
        <f t="shared" si="70"/>
        <v>110</v>
      </c>
      <c r="V941" s="55">
        <f t="shared" si="70"/>
        <v>111</v>
      </c>
      <c r="W941" s="705"/>
    </row>
    <row r="942" spans="1:46" ht="23.25" customHeight="1">
      <c r="A942" s="1993" t="s">
        <v>1119</v>
      </c>
      <c r="B942" s="1993"/>
      <c r="C942" s="1993"/>
      <c r="D942" s="1993"/>
      <c r="E942" s="1993"/>
      <c r="F942" s="1993"/>
      <c r="G942" s="1992"/>
      <c r="H942" s="2100">
        <f>LOOKUP(S942,X!$EW$4:$HT$4,X!$EW$32:$HT$32)</f>
        <v>2</v>
      </c>
      <c r="I942" s="2103">
        <f>LOOKUP(T942,X!$EW$4:$HT$4,X!$EW$32:$HT$32)</f>
        <v>1.6</v>
      </c>
      <c r="J942" s="2049">
        <f>LOOKUP(U942,X!$EW$4:$HT$4,X!$EW$32:$HT$32)</f>
        <v>4</v>
      </c>
      <c r="K942" s="3328" t="str">
        <f>LOOKUP(V942,X!$EW$4:$HT$4,X!$EW$32:$HT$32)</f>
        <v>ดีมาก</v>
      </c>
      <c r="L942" s="703"/>
      <c r="M942" s="1940"/>
      <c r="N942" s="1952">
        <v>2</v>
      </c>
      <c r="O942" s="55">
        <f>$N942*100+O$699</f>
        <v>206</v>
      </c>
      <c r="P942" s="55"/>
      <c r="Q942" s="55">
        <f>$N942*100+Q$699</f>
        <v>207</v>
      </c>
      <c r="S942" s="55">
        <f t="shared" si="70"/>
        <v>208</v>
      </c>
      <c r="T942" s="55">
        <f t="shared" si="70"/>
        <v>209</v>
      </c>
      <c r="U942" s="55">
        <f t="shared" si="70"/>
        <v>210</v>
      </c>
      <c r="V942" s="55">
        <f t="shared" si="70"/>
        <v>211</v>
      </c>
      <c r="W942" s="705"/>
    </row>
    <row r="943" spans="1:46" ht="23.25" customHeight="1">
      <c r="A943" s="1995"/>
      <c r="B943" s="1995"/>
      <c r="C943" s="1995"/>
      <c r="D943" s="1995"/>
      <c r="E943" s="1995"/>
      <c r="F943" s="1995"/>
      <c r="G943" s="1987"/>
      <c r="H943" s="2930"/>
      <c r="I943" s="2113"/>
      <c r="J943" s="2114"/>
      <c r="K943" s="2115"/>
      <c r="L943" s="703"/>
      <c r="M943" s="1940"/>
      <c r="O943" s="705"/>
      <c r="P943" s="424"/>
      <c r="Q943" s="705"/>
      <c r="R943" s="705"/>
      <c r="S943" s="705"/>
      <c r="T943" s="705"/>
      <c r="U943" s="705"/>
    </row>
    <row r="944" spans="1:46" ht="23.25" customHeight="1">
      <c r="A944" s="1993"/>
      <c r="B944" s="1993"/>
      <c r="C944" s="1993"/>
      <c r="D944" s="1993"/>
      <c r="E944" s="1993"/>
      <c r="F944" s="1993"/>
      <c r="G944" s="1993"/>
      <c r="H944" s="1993"/>
      <c r="I944" s="2116"/>
      <c r="J944" s="2117"/>
      <c r="K944" s="1993"/>
      <c r="L944" s="703"/>
      <c r="M944" s="1940"/>
      <c r="O944" s="705"/>
      <c r="P944" s="424"/>
      <c r="Q944" s="705"/>
      <c r="R944" s="705"/>
      <c r="S944" s="705"/>
      <c r="T944" s="705"/>
      <c r="U944" s="705"/>
    </row>
    <row r="945" spans="1:46" ht="23.25" customHeight="1">
      <c r="A945" s="1215" t="str">
        <f>"สรุปผลภาพรวมการศึกษาขั้นพื้นฐานของสถานศึกษา  คะแนนเฉลี่ย   "&amp;ROUND(X!$HQ38,2)&amp;"   ระดับคุณภาพ "&amp;X!$HS38&amp;" ( "&amp;X!$HR38&amp;" ) "</f>
        <v xml:space="preserve">สรุปผลภาพรวมการศึกษาขั้นพื้นฐานของสถานศึกษา  คะแนนเฉลี่ย   71.05   ระดับคุณภาพ ดี ( 3 ) </v>
      </c>
      <c r="C945" s="1228"/>
      <c r="D945" s="1215"/>
      <c r="E945" s="1215"/>
      <c r="F945" s="1228"/>
      <c r="G945" s="1228"/>
      <c r="H945" s="1215"/>
      <c r="I945" s="1215"/>
      <c r="J945" s="1215"/>
      <c r="K945" s="1228"/>
      <c r="L945" s="703"/>
      <c r="M945" s="1940"/>
      <c r="O945" s="705"/>
      <c r="P945" s="424"/>
      <c r="Q945" s="705"/>
      <c r="R945" s="705"/>
      <c r="S945" s="705"/>
      <c r="T945" s="705"/>
      <c r="U945" s="705"/>
    </row>
    <row r="946" spans="1:46" ht="23.25" customHeight="1">
      <c r="A946" s="1993"/>
      <c r="B946" s="1977" t="s">
        <v>2369</v>
      </c>
      <c r="K946" s="1993"/>
      <c r="L946" s="703"/>
      <c r="M946" s="1940"/>
      <c r="O946" s="705"/>
      <c r="P946" s="424"/>
      <c r="Q946" s="705"/>
      <c r="R946" s="705"/>
      <c r="S946" s="705"/>
      <c r="T946" s="705"/>
      <c r="U946" s="705"/>
      <c r="V946" s="705"/>
      <c r="W946" s="705"/>
      <c r="X946" s="705"/>
      <c r="Y946" s="705"/>
      <c r="Z946" s="705"/>
      <c r="AA946" s="705"/>
      <c r="AB946" s="705"/>
      <c r="AC946" s="705"/>
      <c r="AD946" s="705"/>
      <c r="AE946" s="705"/>
      <c r="AF946" s="45"/>
      <c r="AG946" s="45"/>
      <c r="AH946" s="45"/>
      <c r="AI946" s="45"/>
      <c r="AJ946" s="45"/>
      <c r="AK946" s="45"/>
      <c r="AL946" s="45"/>
      <c r="AM946" s="45"/>
      <c r="AN946" s="45"/>
      <c r="AO946" s="45"/>
      <c r="AP946" s="45"/>
      <c r="AQ946" s="45"/>
      <c r="AR946" s="45"/>
      <c r="AS946" s="45"/>
      <c r="AT946" s="45"/>
    </row>
    <row r="947" spans="1:46" ht="23.25" customHeight="1">
      <c r="A947" s="1993"/>
      <c r="K947" s="1993"/>
      <c r="L947" s="703"/>
      <c r="M947" s="1940"/>
      <c r="N947" s="46"/>
      <c r="P947" s="55"/>
      <c r="W947" s="705"/>
      <c r="X947" s="2928"/>
    </row>
    <row r="948" spans="1:46" ht="23.25" customHeight="1">
      <c r="A948" s="1993"/>
      <c r="K948" s="1993"/>
      <c r="L948" s="703"/>
      <c r="M948" s="1940"/>
    </row>
    <row r="949" spans="1:46" ht="23.25" customHeight="1">
      <c r="A949" s="1993"/>
      <c r="K949" s="1993"/>
      <c r="L949" s="703"/>
      <c r="M949" s="1940"/>
    </row>
    <row r="950" spans="1:46" ht="23.25" customHeight="1">
      <c r="A950" s="1993"/>
      <c r="K950" s="1993"/>
      <c r="L950" s="703"/>
      <c r="M950" s="1940"/>
    </row>
    <row r="951" spans="1:46" ht="23.25" customHeight="1">
      <c r="A951" s="1993"/>
      <c r="K951" s="1993"/>
      <c r="L951" s="703"/>
      <c r="M951" s="1940"/>
    </row>
    <row r="952" spans="1:46" ht="23.25" customHeight="1">
      <c r="A952" s="1993"/>
      <c r="K952" s="1993"/>
      <c r="L952" s="703"/>
      <c r="M952" s="1940"/>
    </row>
    <row r="953" spans="1:46" ht="23.25" customHeight="1">
      <c r="A953" s="1993"/>
      <c r="K953" s="1993"/>
      <c r="L953" s="703"/>
      <c r="M953" s="1940"/>
    </row>
    <row r="954" spans="1:46" ht="23.25" customHeight="1">
      <c r="A954" s="1993"/>
      <c r="K954" s="1993"/>
      <c r="L954" s="703"/>
      <c r="M954" s="1940"/>
    </row>
    <row r="955" spans="1:46" ht="23.25" customHeight="1">
      <c r="A955" s="1993"/>
      <c r="K955" s="1993"/>
      <c r="L955" s="703"/>
      <c r="M955" s="1940"/>
    </row>
    <row r="956" spans="1:46" ht="23.25" customHeight="1">
      <c r="A956" s="1993"/>
      <c r="K956" s="1993"/>
      <c r="L956" s="703"/>
      <c r="M956" s="1940"/>
    </row>
    <row r="957" spans="1:46" ht="23.25" customHeight="1">
      <c r="A957" s="1993"/>
      <c r="K957" s="1993"/>
      <c r="L957" s="703"/>
      <c r="M957" s="1940"/>
    </row>
    <row r="958" spans="1:46" ht="23.25" customHeight="1">
      <c r="A958" s="1993"/>
      <c r="K958" s="1993"/>
      <c r="L958" s="703"/>
      <c r="M958" s="1940"/>
    </row>
    <row r="959" spans="1:46" ht="23.25" customHeight="1">
      <c r="A959" s="1993"/>
      <c r="K959" s="1993"/>
      <c r="L959" s="703"/>
      <c r="M959" s="1940"/>
    </row>
    <row r="960" spans="1:46" ht="23.25" customHeight="1">
      <c r="A960" s="1993"/>
      <c r="K960" s="1993"/>
      <c r="L960" s="703"/>
      <c r="M960" s="1940"/>
    </row>
    <row r="961" spans="1:13" ht="23.25" customHeight="1">
      <c r="A961" s="1993"/>
      <c r="K961" s="1993"/>
      <c r="L961" s="703"/>
      <c r="M961" s="1940"/>
    </row>
    <row r="962" spans="1:13" ht="23.25" customHeight="1">
      <c r="A962" s="1993"/>
      <c r="K962" s="1993"/>
    </row>
    <row r="963" spans="1:13" ht="23.25" customHeight="1">
      <c r="A963" s="1993"/>
      <c r="K963" s="1993"/>
    </row>
    <row r="964" spans="1:13" ht="23.25" customHeight="1">
      <c r="A964" s="1993"/>
      <c r="K964" s="1993"/>
    </row>
    <row r="965" spans="1:13" ht="23.25" customHeight="1">
      <c r="A965" s="1993"/>
      <c r="K965" s="1993"/>
    </row>
    <row r="966" spans="1:13" ht="23.25" customHeight="1">
      <c r="A966" s="1993"/>
      <c r="K966" s="1993"/>
    </row>
    <row r="967" spans="1:13" ht="23.25" customHeight="1">
      <c r="A967" s="1993"/>
      <c r="K967" s="1993"/>
    </row>
    <row r="968" spans="1:13" ht="23.25" customHeight="1">
      <c r="A968" s="1993"/>
      <c r="K968" s="1993"/>
    </row>
    <row r="969" spans="1:13" ht="23.25" customHeight="1">
      <c r="A969" s="1993"/>
      <c r="K969" s="1993"/>
    </row>
    <row r="970" spans="1:13" ht="23.25" customHeight="1">
      <c r="A970" s="1993"/>
      <c r="K970" s="1993"/>
    </row>
    <row r="971" spans="1:13" ht="23.25" customHeight="1">
      <c r="A971" s="1993"/>
      <c r="K971" s="1993"/>
    </row>
    <row r="972" spans="1:13" ht="23.25" customHeight="1">
      <c r="A972" s="1993"/>
      <c r="K972" s="1993"/>
    </row>
    <row r="973" spans="1:13" ht="23.25" customHeight="1">
      <c r="A973" s="1993"/>
      <c r="K973" s="1993"/>
    </row>
    <row r="974" spans="1:13" ht="23.25" customHeight="1">
      <c r="A974" s="1993"/>
      <c r="K974" s="1993"/>
    </row>
    <row r="975" spans="1:13" ht="23.25" customHeight="1">
      <c r="A975" s="1993"/>
      <c r="K975" s="1993"/>
    </row>
    <row r="976" spans="1:13" ht="23.25" customHeight="1">
      <c r="A976" s="1993"/>
      <c r="K976" s="1993"/>
    </row>
    <row r="977" spans="1:11" ht="23.25" customHeight="1">
      <c r="A977" s="1993"/>
      <c r="K977" s="1993"/>
    </row>
    <row r="978" spans="1:11" ht="23.25" customHeight="1">
      <c r="A978" s="1993"/>
      <c r="K978" s="1993"/>
    </row>
    <row r="979" spans="1:11" ht="23.25" customHeight="1">
      <c r="A979" s="1993"/>
      <c r="K979" s="1993"/>
    </row>
    <row r="980" spans="1:11" ht="23.25" customHeight="1">
      <c r="A980" s="1993"/>
      <c r="K980" s="1993"/>
    </row>
    <row r="981" spans="1:11" ht="23.25" customHeight="1">
      <c r="A981" s="1993"/>
      <c r="K981" s="1993"/>
    </row>
    <row r="982" spans="1:11" ht="23.25" customHeight="1">
      <c r="A982" s="1993"/>
      <c r="K982" s="1993"/>
    </row>
    <row r="983" spans="1:11" ht="23.25" customHeight="1">
      <c r="A983" s="1993"/>
      <c r="K983" s="1993"/>
    </row>
    <row r="984" spans="1:11" ht="23.25" customHeight="1">
      <c r="A984" s="1993"/>
      <c r="K984" s="1993"/>
    </row>
    <row r="985" spans="1:11" ht="23.25" customHeight="1">
      <c r="A985" s="1993"/>
      <c r="K985" s="1993"/>
    </row>
    <row r="986" spans="1:11" ht="23.25" customHeight="1">
      <c r="A986" s="1993"/>
      <c r="K986" s="1993"/>
    </row>
    <row r="987" spans="1:11" ht="23.25" customHeight="1">
      <c r="A987" s="1993"/>
      <c r="K987" s="1993"/>
    </row>
    <row r="988" spans="1:11" ht="23.25" customHeight="1">
      <c r="A988" s="1993"/>
      <c r="K988" s="1993"/>
    </row>
    <row r="989" spans="1:11" ht="23.25" customHeight="1">
      <c r="A989" s="1993"/>
      <c r="K989" s="1993"/>
    </row>
    <row r="990" spans="1:11" ht="23.25" customHeight="1">
      <c r="A990" s="1993"/>
      <c r="K990" s="1993"/>
    </row>
    <row r="991" spans="1:11" ht="23.25" customHeight="1">
      <c r="A991" s="1993"/>
      <c r="K991" s="1993"/>
    </row>
    <row r="992" spans="1:11" ht="23.25" customHeight="1">
      <c r="A992" s="1993"/>
      <c r="K992" s="1993"/>
    </row>
    <row r="993" spans="1:11" ht="23.25" customHeight="1">
      <c r="A993" s="1993"/>
      <c r="K993" s="1993"/>
    </row>
    <row r="994" spans="1:11" ht="23.25" customHeight="1">
      <c r="A994" s="1993"/>
      <c r="K994" s="1993"/>
    </row>
    <row r="995" spans="1:11" ht="23.25" customHeight="1">
      <c r="A995" s="1993"/>
      <c r="K995" s="1993"/>
    </row>
    <row r="996" spans="1:11" ht="23.25" customHeight="1">
      <c r="A996" s="1993"/>
      <c r="K996" s="1993"/>
    </row>
    <row r="997" spans="1:11" ht="23.25" customHeight="1">
      <c r="A997" s="1993"/>
      <c r="K997" s="1993"/>
    </row>
    <row r="998" spans="1:11" ht="23.25" customHeight="1">
      <c r="A998" s="1993"/>
      <c r="K998" s="1993"/>
    </row>
    <row r="999" spans="1:11" ht="23.25" customHeight="1">
      <c r="A999" s="1993"/>
      <c r="K999" s="1993"/>
    </row>
    <row r="1000" spans="1:11" ht="23.25" customHeight="1">
      <c r="A1000" s="1993"/>
      <c r="K1000" s="1993"/>
    </row>
    <row r="1001" spans="1:11" ht="23.25" customHeight="1">
      <c r="A1001" s="1993"/>
      <c r="K1001" s="1993"/>
    </row>
    <row r="1002" spans="1:11" ht="23.25" customHeight="1">
      <c r="A1002" s="1993"/>
      <c r="K1002" s="1993"/>
    </row>
    <row r="1003" spans="1:11" ht="23.25" customHeight="1">
      <c r="A1003" s="1993"/>
      <c r="K1003" s="1993"/>
    </row>
    <row r="1004" spans="1:11" ht="23.25" customHeight="1">
      <c r="A1004" s="1993"/>
      <c r="K1004" s="1993"/>
    </row>
    <row r="1005" spans="1:11" ht="23.25" customHeight="1">
      <c r="A1005" s="1993"/>
      <c r="K1005" s="1993"/>
    </row>
    <row r="1006" spans="1:11" ht="23.25" customHeight="1">
      <c r="A1006" s="1993"/>
      <c r="K1006" s="1993"/>
    </row>
    <row r="1007" spans="1:11" ht="23.25" customHeight="1">
      <c r="A1007" s="1993"/>
      <c r="K1007" s="1993"/>
    </row>
    <row r="1008" spans="1:11" ht="23.25" customHeight="1">
      <c r="A1008" s="1993"/>
      <c r="K1008" s="1993"/>
    </row>
    <row r="1009" spans="1:11" ht="23.25" customHeight="1">
      <c r="A1009" s="1993"/>
      <c r="K1009" s="1993"/>
    </row>
    <row r="1010" spans="1:11" ht="23.25" customHeight="1">
      <c r="A1010" s="1993"/>
      <c r="K1010" s="1993"/>
    </row>
    <row r="1011" spans="1:11" ht="23.25" customHeight="1">
      <c r="A1011" s="1993"/>
      <c r="K1011" s="1993"/>
    </row>
    <row r="1012" spans="1:11" ht="23.25" customHeight="1">
      <c r="A1012" s="1993"/>
      <c r="K1012" s="1993"/>
    </row>
    <row r="1013" spans="1:11" ht="23.25" customHeight="1">
      <c r="A1013" s="1993"/>
      <c r="K1013" s="1993"/>
    </row>
    <row r="1014" spans="1:11" ht="23.25" customHeight="1">
      <c r="A1014" s="1993"/>
      <c r="K1014" s="1993"/>
    </row>
    <row r="1015" spans="1:11" ht="23.25" customHeight="1">
      <c r="A1015" s="1993"/>
      <c r="K1015" s="1993"/>
    </row>
    <row r="1016" spans="1:11" ht="23.25" customHeight="1">
      <c r="A1016" s="1993"/>
      <c r="K1016" s="1993"/>
    </row>
    <row r="1017" spans="1:11" ht="23.25" customHeight="1">
      <c r="A1017" s="1993"/>
      <c r="K1017" s="1993"/>
    </row>
    <row r="1018" spans="1:11" ht="23.25" customHeight="1">
      <c r="A1018" s="1993"/>
      <c r="K1018" s="1993"/>
    </row>
    <row r="1019" spans="1:11" ht="23.25" customHeight="1">
      <c r="A1019" s="1993"/>
      <c r="K1019" s="1993"/>
    </row>
    <row r="1020" spans="1:11" ht="23.25" customHeight="1">
      <c r="A1020" s="1993"/>
      <c r="K1020" s="1993"/>
    </row>
    <row r="1021" spans="1:11" ht="23.25" customHeight="1">
      <c r="A1021" s="1993"/>
      <c r="K1021" s="1993"/>
    </row>
    <row r="1022" spans="1:11" ht="23.25" customHeight="1">
      <c r="A1022" s="1993"/>
      <c r="K1022" s="1993"/>
    </row>
    <row r="1023" spans="1:11" ht="23.25" customHeight="1">
      <c r="A1023" s="1993"/>
      <c r="K1023" s="1993"/>
    </row>
    <row r="1024" spans="1:11" ht="23.25" customHeight="1">
      <c r="A1024" s="1993"/>
      <c r="K1024" s="1993"/>
    </row>
    <row r="1025" spans="1:11" ht="23.25" customHeight="1">
      <c r="A1025" s="1993"/>
      <c r="K1025" s="1993"/>
    </row>
    <row r="1026" spans="1:11" ht="23.25" customHeight="1">
      <c r="A1026" s="1993"/>
      <c r="K1026" s="1993"/>
    </row>
    <row r="1027" spans="1:11" ht="23.25" customHeight="1">
      <c r="A1027" s="1993"/>
      <c r="K1027" s="1993"/>
    </row>
    <row r="1028" spans="1:11" ht="23.25" customHeight="1">
      <c r="A1028" s="1993"/>
      <c r="K1028" s="1993"/>
    </row>
    <row r="1029" spans="1:11" ht="23.25" customHeight="1">
      <c r="A1029" s="1993"/>
      <c r="K1029" s="1993"/>
    </row>
    <row r="1030" spans="1:11" ht="23.25" customHeight="1">
      <c r="A1030" s="1993"/>
      <c r="K1030" s="1993"/>
    </row>
    <row r="1031" spans="1:11" ht="23.25" customHeight="1">
      <c r="A1031" s="1993"/>
      <c r="K1031" s="1993"/>
    </row>
    <row r="1032" spans="1:11" ht="23.25" customHeight="1">
      <c r="A1032" s="1993"/>
      <c r="K1032" s="1993"/>
    </row>
    <row r="1033" spans="1:11" ht="23.25" customHeight="1">
      <c r="A1033" s="1993"/>
      <c r="K1033" s="1993"/>
    </row>
    <row r="1034" spans="1:11" ht="23.25" customHeight="1">
      <c r="A1034" s="1993"/>
      <c r="K1034" s="1993"/>
    </row>
    <row r="1035" spans="1:11" ht="23.25" customHeight="1">
      <c r="A1035" s="1993"/>
      <c r="K1035" s="1993"/>
    </row>
    <row r="1036" spans="1:11" ht="23.25" customHeight="1">
      <c r="A1036" s="1993"/>
      <c r="K1036" s="1993"/>
    </row>
    <row r="1037" spans="1:11" ht="23.25" customHeight="1">
      <c r="A1037" s="1993"/>
      <c r="K1037" s="1993"/>
    </row>
    <row r="1038" spans="1:11" ht="23.25" customHeight="1">
      <c r="A1038" s="1993"/>
      <c r="K1038" s="1993"/>
    </row>
    <row r="1039" spans="1:11" ht="23.25" customHeight="1">
      <c r="A1039" s="1993"/>
      <c r="K1039" s="1993"/>
    </row>
    <row r="1040" spans="1:11" ht="23.25" customHeight="1">
      <c r="A1040" s="1993"/>
      <c r="K1040" s="1993"/>
    </row>
    <row r="1041" spans="1:11" ht="23.25" customHeight="1">
      <c r="A1041" s="1993"/>
      <c r="K1041" s="1993"/>
    </row>
    <row r="1042" spans="1:11" ht="23.25" customHeight="1">
      <c r="A1042" s="1993"/>
      <c r="K1042" s="1993"/>
    </row>
    <row r="1043" spans="1:11" ht="23.25" customHeight="1">
      <c r="A1043" s="1993"/>
      <c r="K1043" s="1993"/>
    </row>
    <row r="1044" spans="1:11" ht="23.25" customHeight="1">
      <c r="A1044" s="1993"/>
      <c r="K1044" s="1993"/>
    </row>
    <row r="1045" spans="1:11" ht="23.25" customHeight="1">
      <c r="A1045" s="1993"/>
      <c r="K1045" s="1993"/>
    </row>
    <row r="1046" spans="1:11" ht="22.5" customHeight="1">
      <c r="A1046" s="1993"/>
      <c r="K1046" s="1993"/>
    </row>
    <row r="1047" spans="1:11" ht="22.5" customHeight="1">
      <c r="A1047" s="1993"/>
      <c r="K1047" s="1993"/>
    </row>
    <row r="1048" spans="1:11" ht="22.5" customHeight="1">
      <c r="A1048" s="1993"/>
      <c r="K1048" s="1993"/>
    </row>
    <row r="1049" spans="1:11" ht="22.5" customHeight="1">
      <c r="A1049" s="1993"/>
      <c r="K1049" s="1993"/>
    </row>
    <row r="1050" spans="1:11" ht="22.5" customHeight="1">
      <c r="A1050" s="1993"/>
      <c r="K1050" s="1993"/>
    </row>
    <row r="1051" spans="1:11" ht="22.5" customHeight="1">
      <c r="A1051" s="1993"/>
      <c r="K1051" s="1993"/>
    </row>
    <row r="1052" spans="1:11" ht="22.5" customHeight="1">
      <c r="A1052" s="1993"/>
      <c r="K1052" s="1993"/>
    </row>
    <row r="1053" spans="1:11" ht="22.5" customHeight="1">
      <c r="A1053" s="1993"/>
      <c r="K1053" s="1993"/>
    </row>
    <row r="1054" spans="1:11" ht="22.5" customHeight="1">
      <c r="A1054" s="1993"/>
      <c r="K1054" s="1993"/>
    </row>
    <row r="1055" spans="1:11" ht="22.5" customHeight="1">
      <c r="A1055" s="1993"/>
      <c r="K1055" s="1993"/>
    </row>
    <row r="1056" spans="1:11" ht="22.5" customHeight="1">
      <c r="A1056" s="1993"/>
      <c r="K1056" s="1993"/>
    </row>
    <row r="1057" spans="1:11" ht="22.5" customHeight="1">
      <c r="A1057" s="1993"/>
      <c r="K1057" s="1993"/>
    </row>
    <row r="1058" spans="1:11" ht="22.5" customHeight="1">
      <c r="K1058" s="1993"/>
    </row>
    <row r="1059" spans="1:11" ht="22.5" customHeight="1">
      <c r="K1059" s="1993"/>
    </row>
    <row r="1060" spans="1:11" ht="22.5" customHeight="1">
      <c r="K1060" s="1993"/>
    </row>
    <row r="1061" spans="1:11" ht="22.5" customHeight="1">
      <c r="K1061" s="1993"/>
    </row>
    <row r="1062" spans="1:11" ht="22.5" customHeight="1">
      <c r="K1062" s="1993"/>
    </row>
    <row r="1063" spans="1:11" ht="22.5" customHeight="1">
      <c r="K1063" s="1993"/>
    </row>
    <row r="1064" spans="1:11" ht="22.5" customHeight="1">
      <c r="K1064" s="1993"/>
    </row>
    <row r="1065" spans="1:11" ht="22.5" customHeight="1">
      <c r="K1065" s="1993"/>
    </row>
    <row r="1066" spans="1:11" ht="22.5" customHeight="1">
      <c r="K1066" s="1993"/>
    </row>
    <row r="1067" spans="1:11" ht="22.5" customHeight="1">
      <c r="K1067" s="1993"/>
    </row>
    <row r="1068" spans="1:11" ht="22.5" customHeight="1">
      <c r="K1068" s="1993"/>
    </row>
    <row r="1069" spans="1:11" ht="22.5" customHeight="1">
      <c r="K1069" s="1993"/>
    </row>
    <row r="1070" spans="1:11" ht="22.5" customHeight="1">
      <c r="K1070" s="1993"/>
    </row>
    <row r="1071" spans="1:11" ht="22.5" customHeight="1">
      <c r="K1071" s="1993"/>
    </row>
    <row r="1072" spans="1:11" ht="22.5" customHeight="1">
      <c r="K1072" s="1993"/>
    </row>
    <row r="1073" spans="11:11" ht="22.5" customHeight="1">
      <c r="K1073" s="1993"/>
    </row>
    <row r="1074" spans="11:11" ht="22.5" customHeight="1">
      <c r="K1074" s="1993"/>
    </row>
    <row r="1075" spans="11:11" ht="22.5" customHeight="1">
      <c r="K1075" s="1993"/>
    </row>
    <row r="1076" spans="11:11" ht="22.5" customHeight="1">
      <c r="K1076" s="1993"/>
    </row>
    <row r="1077" spans="11:11" ht="22.5" customHeight="1">
      <c r="K1077" s="1993"/>
    </row>
    <row r="1078" spans="11:11" ht="22.5" customHeight="1">
      <c r="K1078" s="1993"/>
    </row>
    <row r="1079" spans="11:11" ht="22.5" customHeight="1">
      <c r="K1079" s="1993"/>
    </row>
    <row r="1080" spans="11:11" ht="22.5" customHeight="1">
      <c r="K1080" s="1993"/>
    </row>
    <row r="1081" spans="11:11" ht="22.5" customHeight="1">
      <c r="K1081" s="1993"/>
    </row>
    <row r="1082" spans="11:11" ht="22.5" customHeight="1">
      <c r="K1082" s="1993"/>
    </row>
    <row r="1083" spans="11:11" ht="22.5" customHeight="1">
      <c r="K1083" s="1993"/>
    </row>
    <row r="1084" spans="11:11" ht="22.5" customHeight="1">
      <c r="K1084" s="1993"/>
    </row>
  </sheetData>
  <mergeCells count="74">
    <mergeCell ref="D834:E834"/>
    <mergeCell ref="F834:G834"/>
    <mergeCell ref="D828:E828"/>
    <mergeCell ref="F828:G828"/>
    <mergeCell ref="D830:E830"/>
    <mergeCell ref="F830:G830"/>
    <mergeCell ref="D833:E833"/>
    <mergeCell ref="F833:G833"/>
    <mergeCell ref="D811:E811"/>
    <mergeCell ref="F811:G811"/>
    <mergeCell ref="D814:E814"/>
    <mergeCell ref="F814:G814"/>
    <mergeCell ref="D817:E817"/>
    <mergeCell ref="F817:G817"/>
    <mergeCell ref="D800:E800"/>
    <mergeCell ref="F800:G800"/>
    <mergeCell ref="D804:E804"/>
    <mergeCell ref="F804:G804"/>
    <mergeCell ref="D807:E807"/>
    <mergeCell ref="F807:G807"/>
    <mergeCell ref="D781:E781"/>
    <mergeCell ref="F781:G781"/>
    <mergeCell ref="D782:E782"/>
    <mergeCell ref="F782:G782"/>
    <mergeCell ref="D784:E784"/>
    <mergeCell ref="F784:G784"/>
    <mergeCell ref="D774:E774"/>
    <mergeCell ref="F774:G774"/>
    <mergeCell ref="D775:E775"/>
    <mergeCell ref="F775:G775"/>
    <mergeCell ref="D779:E779"/>
    <mergeCell ref="F779:G779"/>
    <mergeCell ref="D769:E769"/>
    <mergeCell ref="F769:G769"/>
    <mergeCell ref="D771:E771"/>
    <mergeCell ref="F771:G771"/>
    <mergeCell ref="D773:E773"/>
    <mergeCell ref="F773:G773"/>
    <mergeCell ref="D753:E753"/>
    <mergeCell ref="F753:G753"/>
    <mergeCell ref="D755:E755"/>
    <mergeCell ref="F755:G755"/>
    <mergeCell ref="D765:E765"/>
    <mergeCell ref="F765:G765"/>
    <mergeCell ref="D743:E743"/>
    <mergeCell ref="F743:G743"/>
    <mergeCell ref="D745:E745"/>
    <mergeCell ref="F745:G745"/>
    <mergeCell ref="D751:E751"/>
    <mergeCell ref="F751:G751"/>
    <mergeCell ref="D732:E732"/>
    <mergeCell ref="F732:G732"/>
    <mergeCell ref="D738:E738"/>
    <mergeCell ref="F738:G738"/>
    <mergeCell ref="D741:E741"/>
    <mergeCell ref="F741:G741"/>
    <mergeCell ref="D719:E719"/>
    <mergeCell ref="F719:G719"/>
    <mergeCell ref="D721:E721"/>
    <mergeCell ref="F721:G721"/>
    <mergeCell ref="D722:E722"/>
    <mergeCell ref="F722:G722"/>
    <mergeCell ref="D711:E711"/>
    <mergeCell ref="F711:G711"/>
    <mergeCell ref="D712:E712"/>
    <mergeCell ref="F712:G712"/>
    <mergeCell ref="D715:E715"/>
    <mergeCell ref="F715:G715"/>
    <mergeCell ref="D703:E703"/>
    <mergeCell ref="F703:G703"/>
    <mergeCell ref="D705:E705"/>
    <mergeCell ref="F705:G705"/>
    <mergeCell ref="D709:E709"/>
    <mergeCell ref="F709:G709"/>
  </mergeCells>
  <conditionalFormatting sqref="A101 A68">
    <cfRule type="expression" dxfId="10" priority="2" stopIfTrue="1">
      <formula>$P68=0</formula>
    </cfRule>
  </conditionalFormatting>
  <conditionalFormatting sqref="L948:L1154">
    <cfRule type="cellIs" dxfId="9" priority="3" stopIfTrue="1" operator="greaterThan">
      <formula>0</formula>
    </cfRule>
  </conditionalFormatting>
  <conditionalFormatting sqref="L2 L691:L947 L4:L675">
    <cfRule type="cellIs" dxfId="8" priority="4" stopIfTrue="1" operator="greaterThan">
      <formula>0</formula>
    </cfRule>
  </conditionalFormatting>
  <conditionalFormatting sqref="M3">
    <cfRule type="cellIs" dxfId="7" priority="5" stopIfTrue="1" operator="equal">
      <formula>0</formula>
    </cfRule>
  </conditionalFormatting>
  <conditionalFormatting sqref="L676:L690">
    <cfRule type="cellIs" dxfId="6" priority="1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horizontalDpi="4294967294" r:id="rId1"/>
  <headerFooter alignWithMargins="0"/>
  <rowBreaks count="31" manualBreakCount="31">
    <brk id="35" max="11" man="1"/>
    <brk id="68" max="11" man="1"/>
    <brk id="101" max="11" man="1"/>
    <brk id="134" max="11" man="1"/>
    <brk id="167" max="11" man="1"/>
    <brk id="200" max="11" man="1"/>
    <brk id="233" max="11" man="1"/>
    <brk id="266" max="11" man="1"/>
    <brk id="292" max="11" man="1"/>
    <brk id="322" max="11" man="1"/>
    <brk id="349" max="11" man="1"/>
    <brk id="375" max="11" man="1"/>
    <brk id="399" max="11" man="1"/>
    <brk id="431" max="11" man="1"/>
    <brk id="463" max="11" man="1"/>
    <brk id="493" max="11" man="1"/>
    <brk id="518" max="11" man="1"/>
    <brk id="548" max="11" man="1"/>
    <brk id="575" max="11" man="1"/>
    <brk id="606" max="11" man="1"/>
    <brk id="633" max="11" man="1"/>
    <brk id="657" max="11" man="1"/>
    <brk id="722" max="11" man="1"/>
    <brk id="755" max="11" man="1"/>
    <brk id="785" max="11" man="1"/>
    <brk id="690" max="11" man="1"/>
    <brk id="817" max="11" man="1"/>
    <brk id="835" max="11" man="1"/>
    <brk id="867" max="11" man="1"/>
    <brk id="899" max="11" man="1"/>
    <brk id="928" max="11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indexed="41"/>
  </sheetPr>
  <dimension ref="A1:N395"/>
  <sheetViews>
    <sheetView showGridLines="0" topLeftCell="A260" zoomScale="75" workbookViewId="0">
      <pane xSplit="13" topLeftCell="S1" activePane="topRight" state="frozen"/>
      <selection pane="topRight" activeCell="A273" sqref="A273:C273"/>
    </sheetView>
  </sheetViews>
  <sheetFormatPr defaultRowHeight="22.5" customHeight="1"/>
  <cols>
    <col min="1" max="1" width="4.5703125" style="1215" customWidth="1"/>
    <col min="2" max="2" width="6" style="1215" customWidth="1"/>
    <col min="3" max="3" width="25.7109375" style="1215" customWidth="1"/>
    <col min="4" max="4" width="48.28515625" style="1215" customWidth="1"/>
    <col min="5" max="5" width="5.28515625" style="375" customWidth="1"/>
    <col min="6" max="6" width="5.28515625" style="187" customWidth="1"/>
    <col min="7" max="9" width="7.140625" style="165" hidden="1" customWidth="1"/>
    <col min="10" max="10" width="4.140625" style="165" customWidth="1"/>
    <col min="11" max="11" width="12.140625" style="165" customWidth="1"/>
    <col min="12" max="12" width="4.140625" style="165" customWidth="1"/>
    <col min="13" max="13" width="16.85546875" style="165" customWidth="1"/>
    <col min="14" max="14" width="7" style="165" customWidth="1"/>
    <col min="15" max="16384" width="9.140625" style="20"/>
  </cols>
  <sheetData>
    <row r="1" spans="1:13" ht="22.5" customHeight="1">
      <c r="E1" s="2130" t="e">
        <f>MAX(#REF!)+1</f>
        <v>#REF!</v>
      </c>
      <c r="F1" s="1941" t="e">
        <f>IF(E1&gt;0,SUM(E$1:E1),0)</f>
        <v>#REF!</v>
      </c>
      <c r="K1" s="734"/>
      <c r="L1" s="187"/>
      <c r="M1" s="735"/>
    </row>
    <row r="2" spans="1:13" ht="22.5" customHeight="1">
      <c r="E2" s="703"/>
      <c r="F2" s="1941"/>
      <c r="K2" s="736" t="s">
        <v>982</v>
      </c>
      <c r="M2" s="737" t="s">
        <v>771</v>
      </c>
    </row>
    <row r="3" spans="1:13" ht="22.5" customHeight="1">
      <c r="A3" s="1216" t="s">
        <v>1241</v>
      </c>
      <c r="B3" s="1234"/>
      <c r="C3" s="1234"/>
      <c r="D3" s="1234"/>
      <c r="E3" s="703"/>
      <c r="F3" s="1941"/>
      <c r="K3" s="734"/>
      <c r="M3" s="735"/>
    </row>
    <row r="4" spans="1:13" ht="22.5" customHeight="1">
      <c r="A4" s="1216" t="s">
        <v>1242</v>
      </c>
      <c r="B4" s="1234"/>
      <c r="C4" s="1234"/>
      <c r="D4" s="1234"/>
      <c r="E4" s="703"/>
      <c r="F4" s="1941"/>
    </row>
    <row r="5" spans="1:13" ht="22.5" customHeight="1">
      <c r="E5" s="703"/>
      <c r="F5" s="1941"/>
    </row>
    <row r="6" spans="1:13" ht="22.5" customHeight="1">
      <c r="A6" s="1218" t="s">
        <v>987</v>
      </c>
      <c r="E6" s="703"/>
      <c r="F6" s="1941"/>
    </row>
    <row r="7" spans="1:13" ht="22.5" customHeight="1">
      <c r="B7" s="1215" t="s">
        <v>778</v>
      </c>
      <c r="E7" s="703"/>
      <c r="F7" s="1941"/>
    </row>
    <row r="8" spans="1:13" ht="22.5" customHeight="1">
      <c r="A8" s="1215" t="s">
        <v>295</v>
      </c>
      <c r="E8" s="703"/>
      <c r="F8" s="1941"/>
      <c r="H8" s="2902" t="e">
        <f>#REF!</f>
        <v>#REF!</v>
      </c>
      <c r="I8" s="2902" t="e">
        <f>#REF!</f>
        <v>#REF!</v>
      </c>
    </row>
    <row r="9" spans="1:13" ht="22.5" customHeight="1">
      <c r="A9" s="3404" t="s">
        <v>1251</v>
      </c>
      <c r="B9" s="3406" t="s">
        <v>2264</v>
      </c>
      <c r="C9" s="3413"/>
      <c r="D9" s="3410" t="s">
        <v>988</v>
      </c>
      <c r="E9" s="703"/>
      <c r="F9" s="1941"/>
    </row>
    <row r="10" spans="1:13" ht="22.5" customHeight="1">
      <c r="A10" s="3412"/>
      <c r="B10" s="3414"/>
      <c r="C10" s="3415"/>
      <c r="D10" s="3416"/>
      <c r="E10" s="703"/>
      <c r="F10" s="1941"/>
    </row>
    <row r="11" spans="1:13" ht="22.5" customHeight="1">
      <c r="A11" s="1226" t="e">
        <f>IF($H11=0," ",LOOKUP($H11,#REF!,#REF!))</f>
        <v>#REF!</v>
      </c>
      <c r="B11" s="1224" t="e">
        <f>IF($H11=0," ",LOOKUP($H11,#REF!,#REF!))</f>
        <v>#REF!</v>
      </c>
      <c r="C11" s="1225"/>
      <c r="D11" s="1347" t="e">
        <f>IF($H11=0," ",LOOKUP($H11,#REF!,#REF!))</f>
        <v>#REF!</v>
      </c>
      <c r="E11" s="703"/>
      <c r="F11" s="1941"/>
      <c r="G11" s="165">
        <v>1</v>
      </c>
      <c r="H11" s="165" t="e">
        <f>IF(G11&lt;=H$8,G11,0)</f>
        <v>#REF!</v>
      </c>
      <c r="I11" s="165" t="e">
        <f>IF(G11&lt;=I$8,G11,0)</f>
        <v>#REF!</v>
      </c>
    </row>
    <row r="12" spans="1:13" ht="22.5" customHeight="1">
      <c r="A12" s="1229" t="e">
        <f>IF($H12=0," ",LOOKUP($H12,#REF!,#REF!))</f>
        <v>#REF!</v>
      </c>
      <c r="B12" s="1227" t="e">
        <f>IF($H12=0," ",LOOKUP($H12,#REF!,#REF!))</f>
        <v>#REF!</v>
      </c>
      <c r="C12" s="1228"/>
      <c r="D12" s="1348" t="e">
        <f>IF($H12=0," ",LOOKUP($H12,#REF!,#REF!))</f>
        <v>#REF!</v>
      </c>
      <c r="E12" s="703"/>
      <c r="F12" s="1941"/>
      <c r="G12" s="165">
        <v>2</v>
      </c>
      <c r="H12" s="165" t="e">
        <f t="shared" ref="H12:H45" si="0">IF(G12&lt;=H$8,G12,0)</f>
        <v>#REF!</v>
      </c>
      <c r="I12" s="165" t="e">
        <f t="shared" ref="I12:I45" si="1">IF(G12&lt;=I$8,G12,0)</f>
        <v>#REF!</v>
      </c>
    </row>
    <row r="13" spans="1:13" ht="22.5" customHeight="1">
      <c r="A13" s="1229" t="e">
        <f>IF($H13=0," ",LOOKUP($H13,#REF!,#REF!))</f>
        <v>#REF!</v>
      </c>
      <c r="B13" s="1227" t="e">
        <f>IF($H13=0," ",LOOKUP($H13,#REF!,#REF!))</f>
        <v>#REF!</v>
      </c>
      <c r="C13" s="1228"/>
      <c r="D13" s="1348" t="e">
        <f>IF($H13=0," ",LOOKUP($H13,#REF!,#REF!))</f>
        <v>#REF!</v>
      </c>
      <c r="E13" s="703"/>
      <c r="F13" s="1941"/>
      <c r="G13" s="165">
        <v>3</v>
      </c>
      <c r="H13" s="165" t="e">
        <f t="shared" si="0"/>
        <v>#REF!</v>
      </c>
      <c r="I13" s="165" t="e">
        <f t="shared" si="1"/>
        <v>#REF!</v>
      </c>
    </row>
    <row r="14" spans="1:13" ht="22.5" customHeight="1">
      <c r="A14" s="1229" t="e">
        <f>IF($H14=0," ",LOOKUP($H14,#REF!,#REF!))</f>
        <v>#REF!</v>
      </c>
      <c r="B14" s="1227" t="e">
        <f>IF($H14=0," ",LOOKUP($H14,#REF!,#REF!))</f>
        <v>#REF!</v>
      </c>
      <c r="C14" s="1228"/>
      <c r="D14" s="1348" t="e">
        <f>IF($H14=0," ",LOOKUP($H14,#REF!,#REF!))</f>
        <v>#REF!</v>
      </c>
      <c r="E14" s="703"/>
      <c r="F14" s="1941"/>
      <c r="G14" s="165">
        <v>4</v>
      </c>
      <c r="H14" s="165" t="e">
        <f t="shared" si="0"/>
        <v>#REF!</v>
      </c>
      <c r="I14" s="165" t="e">
        <f t="shared" si="1"/>
        <v>#REF!</v>
      </c>
    </row>
    <row r="15" spans="1:13" ht="22.5" customHeight="1">
      <c r="A15" s="1229" t="e">
        <f>IF($H15=0," ",LOOKUP($H15,#REF!,#REF!))</f>
        <v>#REF!</v>
      </c>
      <c r="B15" s="1227" t="e">
        <f>IF($H15=0," ",LOOKUP($H15,#REF!,#REF!))</f>
        <v>#REF!</v>
      </c>
      <c r="C15" s="1228"/>
      <c r="D15" s="1348" t="e">
        <f>IF($H15=0," ",LOOKUP($H15,#REF!,#REF!))</f>
        <v>#REF!</v>
      </c>
      <c r="E15" s="703"/>
      <c r="F15" s="1941"/>
      <c r="G15" s="165">
        <v>5</v>
      </c>
      <c r="H15" s="165" t="e">
        <f t="shared" si="0"/>
        <v>#REF!</v>
      </c>
      <c r="I15" s="165" t="e">
        <f t="shared" si="1"/>
        <v>#REF!</v>
      </c>
    </row>
    <row r="16" spans="1:13" ht="22.5" customHeight="1">
      <c r="A16" s="1229" t="e">
        <f>IF($H16=0," ",LOOKUP($H16,#REF!,#REF!))</f>
        <v>#REF!</v>
      </c>
      <c r="B16" s="1227" t="e">
        <f>IF($H16=0," ",LOOKUP($H16,#REF!,#REF!))</f>
        <v>#REF!</v>
      </c>
      <c r="C16" s="1228"/>
      <c r="D16" s="1348" t="e">
        <f>IF($H16=0," ",LOOKUP($H16,#REF!,#REF!))</f>
        <v>#REF!</v>
      </c>
      <c r="E16" s="703"/>
      <c r="F16" s="1941"/>
      <c r="G16" s="165">
        <v>6</v>
      </c>
      <c r="H16" s="165" t="e">
        <f t="shared" si="0"/>
        <v>#REF!</v>
      </c>
      <c r="I16" s="165" t="e">
        <f t="shared" si="1"/>
        <v>#REF!</v>
      </c>
    </row>
    <row r="17" spans="1:9" ht="22.5" customHeight="1">
      <c r="A17" s="1229" t="e">
        <f>IF($H17=0," ",LOOKUP($H17,#REF!,#REF!))</f>
        <v>#REF!</v>
      </c>
      <c r="B17" s="1227" t="e">
        <f>IF($H17=0," ",LOOKUP($H17,#REF!,#REF!))</f>
        <v>#REF!</v>
      </c>
      <c r="C17" s="1228"/>
      <c r="D17" s="1348" t="e">
        <f>IF($H17=0," ",LOOKUP($H17,#REF!,#REF!))</f>
        <v>#REF!</v>
      </c>
      <c r="E17" s="703"/>
      <c r="F17" s="1941"/>
      <c r="G17" s="165">
        <v>7</v>
      </c>
      <c r="H17" s="165" t="e">
        <f t="shared" si="0"/>
        <v>#REF!</v>
      </c>
      <c r="I17" s="165" t="e">
        <f t="shared" si="1"/>
        <v>#REF!</v>
      </c>
    </row>
    <row r="18" spans="1:9" ht="22.5" customHeight="1">
      <c r="A18" s="1229" t="e">
        <f>IF($H18=0," ",LOOKUP($H18,#REF!,#REF!))</f>
        <v>#REF!</v>
      </c>
      <c r="B18" s="1227" t="e">
        <f>IF($H18=0," ",LOOKUP($H18,#REF!,#REF!))</f>
        <v>#REF!</v>
      </c>
      <c r="C18" s="1228"/>
      <c r="D18" s="1348" t="e">
        <f>IF($H18=0," ",LOOKUP($H18,#REF!,#REF!))</f>
        <v>#REF!</v>
      </c>
      <c r="E18" s="703"/>
      <c r="F18" s="1941"/>
      <c r="G18" s="165">
        <v>8</v>
      </c>
      <c r="H18" s="165" t="e">
        <f t="shared" si="0"/>
        <v>#REF!</v>
      </c>
      <c r="I18" s="165" t="e">
        <f t="shared" si="1"/>
        <v>#REF!</v>
      </c>
    </row>
    <row r="19" spans="1:9" ht="22.5" customHeight="1">
      <c r="A19" s="1229" t="e">
        <f>IF($H19=0," ",LOOKUP($H19,#REF!,#REF!))</f>
        <v>#REF!</v>
      </c>
      <c r="B19" s="1227" t="e">
        <f>IF($H19=0," ",LOOKUP($H19,#REF!,#REF!))</f>
        <v>#REF!</v>
      </c>
      <c r="C19" s="1228"/>
      <c r="D19" s="1348" t="e">
        <f>IF($H19=0," ",LOOKUP($H19,#REF!,#REF!))</f>
        <v>#REF!</v>
      </c>
      <c r="E19" s="703"/>
      <c r="F19" s="1941"/>
      <c r="G19" s="165">
        <v>9</v>
      </c>
      <c r="H19" s="165" t="e">
        <f t="shared" si="0"/>
        <v>#REF!</v>
      </c>
      <c r="I19" s="165" t="e">
        <f t="shared" si="1"/>
        <v>#REF!</v>
      </c>
    </row>
    <row r="20" spans="1:9" ht="22.5" customHeight="1">
      <c r="A20" s="1229" t="e">
        <f>IF($H20=0," ",LOOKUP($H20,#REF!,#REF!))</f>
        <v>#REF!</v>
      </c>
      <c r="B20" s="1227" t="e">
        <f>IF($H20=0," ",LOOKUP($H20,#REF!,#REF!))</f>
        <v>#REF!</v>
      </c>
      <c r="C20" s="1228"/>
      <c r="D20" s="1348" t="e">
        <f>IF($H20=0," ",LOOKUP($H20,#REF!,#REF!))</f>
        <v>#REF!</v>
      </c>
      <c r="E20" s="703"/>
      <c r="F20" s="1941"/>
      <c r="G20" s="165">
        <v>10</v>
      </c>
      <c r="H20" s="165" t="e">
        <f t="shared" si="0"/>
        <v>#REF!</v>
      </c>
      <c r="I20" s="165" t="e">
        <f t="shared" si="1"/>
        <v>#REF!</v>
      </c>
    </row>
    <row r="21" spans="1:9" ht="22.5" customHeight="1">
      <c r="A21" s="1229" t="e">
        <f>IF($H21=0," ",LOOKUP($H21,#REF!,#REF!))</f>
        <v>#REF!</v>
      </c>
      <c r="B21" s="1227" t="e">
        <f>IF($H21=0," ",LOOKUP($H21,#REF!,#REF!))</f>
        <v>#REF!</v>
      </c>
      <c r="C21" s="1228"/>
      <c r="D21" s="1348" t="e">
        <f>IF($H21=0," ",LOOKUP($H21,#REF!,#REF!))</f>
        <v>#REF!</v>
      </c>
      <c r="E21" s="703"/>
      <c r="F21" s="1941"/>
      <c r="G21" s="165">
        <v>11</v>
      </c>
      <c r="H21" s="165" t="e">
        <f t="shared" si="0"/>
        <v>#REF!</v>
      </c>
      <c r="I21" s="165" t="e">
        <f t="shared" si="1"/>
        <v>#REF!</v>
      </c>
    </row>
    <row r="22" spans="1:9" ht="22.5" customHeight="1">
      <c r="A22" s="1229" t="e">
        <f>IF($H22=0," ",LOOKUP($H22,#REF!,#REF!))</f>
        <v>#REF!</v>
      </c>
      <c r="B22" s="1227" t="e">
        <f>IF($H22=0," ",LOOKUP($H22,#REF!,#REF!))</f>
        <v>#REF!</v>
      </c>
      <c r="C22" s="1228"/>
      <c r="D22" s="1348" t="e">
        <f>IF($H22=0," ",LOOKUP($H22,#REF!,#REF!))</f>
        <v>#REF!</v>
      </c>
      <c r="E22" s="703"/>
      <c r="F22" s="1941"/>
      <c r="G22" s="165">
        <v>12</v>
      </c>
      <c r="H22" s="165" t="e">
        <f t="shared" si="0"/>
        <v>#REF!</v>
      </c>
      <c r="I22" s="165" t="e">
        <f t="shared" si="1"/>
        <v>#REF!</v>
      </c>
    </row>
    <row r="23" spans="1:9" ht="22.5" customHeight="1">
      <c r="A23" s="1229" t="e">
        <f>IF($H23=0," ",LOOKUP($H23,#REF!,#REF!))</f>
        <v>#REF!</v>
      </c>
      <c r="B23" s="1227" t="e">
        <f>IF($H23=0," ",LOOKUP($H23,#REF!,#REF!))</f>
        <v>#REF!</v>
      </c>
      <c r="C23" s="1228"/>
      <c r="D23" s="1348" t="e">
        <f>IF($H23=0," ",LOOKUP($H23,#REF!,#REF!))</f>
        <v>#REF!</v>
      </c>
      <c r="E23" s="703"/>
      <c r="F23" s="1941"/>
      <c r="G23" s="165">
        <v>13</v>
      </c>
      <c r="H23" s="165" t="e">
        <f t="shared" si="0"/>
        <v>#REF!</v>
      </c>
      <c r="I23" s="165" t="e">
        <f t="shared" si="1"/>
        <v>#REF!</v>
      </c>
    </row>
    <row r="24" spans="1:9" ht="22.5" customHeight="1">
      <c r="A24" s="1229" t="e">
        <f>IF($H24=0," ",LOOKUP($H24,#REF!,#REF!))</f>
        <v>#REF!</v>
      </c>
      <c r="B24" s="1227" t="e">
        <f>IF($H24=0," ",LOOKUP($H24,#REF!,#REF!))</f>
        <v>#REF!</v>
      </c>
      <c r="C24" s="1228"/>
      <c r="D24" s="1348" t="e">
        <f>IF($H24=0," ",LOOKUP($H24,#REF!,#REF!))</f>
        <v>#REF!</v>
      </c>
      <c r="E24" s="703"/>
      <c r="F24" s="1941"/>
      <c r="G24" s="165">
        <v>14</v>
      </c>
      <c r="H24" s="165" t="e">
        <f t="shared" si="0"/>
        <v>#REF!</v>
      </c>
      <c r="I24" s="165" t="e">
        <f t="shared" si="1"/>
        <v>#REF!</v>
      </c>
    </row>
    <row r="25" spans="1:9" ht="22.5" customHeight="1">
      <c r="A25" s="1229" t="e">
        <f>IF($H25=0," ",LOOKUP($H25,#REF!,#REF!))</f>
        <v>#REF!</v>
      </c>
      <c r="B25" s="1227" t="e">
        <f>IF($H25=0," ",LOOKUP($H25,#REF!,#REF!))</f>
        <v>#REF!</v>
      </c>
      <c r="C25" s="1228"/>
      <c r="D25" s="1348" t="e">
        <f>IF($H25=0," ",LOOKUP($H25,#REF!,#REF!))</f>
        <v>#REF!</v>
      </c>
      <c r="E25" s="703"/>
      <c r="F25" s="1941"/>
      <c r="G25" s="165">
        <v>15</v>
      </c>
      <c r="H25" s="165" t="e">
        <f t="shared" si="0"/>
        <v>#REF!</v>
      </c>
      <c r="I25" s="165" t="e">
        <f t="shared" si="1"/>
        <v>#REF!</v>
      </c>
    </row>
    <row r="26" spans="1:9" ht="22.5" customHeight="1">
      <c r="A26" s="1229" t="e">
        <f>IF($H26=0," ",LOOKUP($H26,#REF!,#REF!))</f>
        <v>#REF!</v>
      </c>
      <c r="B26" s="1227" t="e">
        <f>IF($H26=0," ",LOOKUP($H26,#REF!,#REF!))</f>
        <v>#REF!</v>
      </c>
      <c r="C26" s="1228"/>
      <c r="D26" s="1348" t="e">
        <f>IF($H26=0," ",LOOKUP($H26,#REF!,#REF!))</f>
        <v>#REF!</v>
      </c>
      <c r="E26" s="703"/>
      <c r="F26" s="1941"/>
      <c r="G26" s="165">
        <v>16</v>
      </c>
      <c r="H26" s="165" t="e">
        <f t="shared" si="0"/>
        <v>#REF!</v>
      </c>
      <c r="I26" s="165" t="e">
        <f t="shared" si="1"/>
        <v>#REF!</v>
      </c>
    </row>
    <row r="27" spans="1:9" ht="22.5" customHeight="1">
      <c r="A27" s="1229" t="e">
        <f>IF($H27=0," ",LOOKUP($H27,#REF!,#REF!))</f>
        <v>#REF!</v>
      </c>
      <c r="B27" s="1227" t="e">
        <f>IF($H27=0," ",LOOKUP($H27,#REF!,#REF!))</f>
        <v>#REF!</v>
      </c>
      <c r="C27" s="1228"/>
      <c r="D27" s="1348" t="e">
        <f>IF($H27=0," ",LOOKUP($H27,#REF!,#REF!))</f>
        <v>#REF!</v>
      </c>
      <c r="E27" s="703"/>
      <c r="F27" s="1941"/>
      <c r="G27" s="165">
        <v>17</v>
      </c>
      <c r="H27" s="165" t="e">
        <f t="shared" si="0"/>
        <v>#REF!</v>
      </c>
      <c r="I27" s="165" t="e">
        <f t="shared" si="1"/>
        <v>#REF!</v>
      </c>
    </row>
    <row r="28" spans="1:9" ht="22.5" customHeight="1">
      <c r="A28" s="1229" t="e">
        <f>IF($H28=0," ",LOOKUP($H28,#REF!,#REF!))</f>
        <v>#REF!</v>
      </c>
      <c r="B28" s="1227" t="e">
        <f>IF($H28=0," ",LOOKUP($H28,#REF!,#REF!))</f>
        <v>#REF!</v>
      </c>
      <c r="C28" s="1228"/>
      <c r="D28" s="1348" t="e">
        <f>IF($H28=0," ",LOOKUP($H28,#REF!,#REF!))</f>
        <v>#REF!</v>
      </c>
      <c r="E28" s="703"/>
      <c r="F28" s="1941"/>
      <c r="G28" s="165">
        <v>18</v>
      </c>
      <c r="H28" s="165" t="e">
        <f t="shared" si="0"/>
        <v>#REF!</v>
      </c>
      <c r="I28" s="165" t="e">
        <f t="shared" si="1"/>
        <v>#REF!</v>
      </c>
    </row>
    <row r="29" spans="1:9" ht="22.5" customHeight="1">
      <c r="A29" s="1229" t="e">
        <f>IF($H29=0," ",LOOKUP($H29,#REF!,#REF!))</f>
        <v>#REF!</v>
      </c>
      <c r="B29" s="1227" t="e">
        <f>IF($H29=0," ",LOOKUP($H29,#REF!,#REF!))</f>
        <v>#REF!</v>
      </c>
      <c r="C29" s="1228"/>
      <c r="D29" s="1348" t="e">
        <f>IF($H29=0," ",LOOKUP($H29,#REF!,#REF!))</f>
        <v>#REF!</v>
      </c>
      <c r="E29" s="703"/>
      <c r="F29" s="1941"/>
      <c r="G29" s="165">
        <v>19</v>
      </c>
      <c r="H29" s="165" t="e">
        <f t="shared" si="0"/>
        <v>#REF!</v>
      </c>
      <c r="I29" s="165" t="e">
        <f t="shared" si="1"/>
        <v>#REF!</v>
      </c>
    </row>
    <row r="30" spans="1:9" ht="22.5" customHeight="1">
      <c r="A30" s="1229" t="e">
        <f>IF($H30=0," ",LOOKUP($H30,#REF!,#REF!))</f>
        <v>#REF!</v>
      </c>
      <c r="B30" s="1227" t="e">
        <f>IF($H30=0," ",LOOKUP($H30,#REF!,#REF!))</f>
        <v>#REF!</v>
      </c>
      <c r="C30" s="1228"/>
      <c r="D30" s="1348" t="e">
        <f>IF($H30=0," ",LOOKUP($H30,#REF!,#REF!))</f>
        <v>#REF!</v>
      </c>
      <c r="E30" s="703"/>
      <c r="F30" s="1941"/>
      <c r="G30" s="165">
        <v>20</v>
      </c>
      <c r="H30" s="165" t="e">
        <f t="shared" si="0"/>
        <v>#REF!</v>
      </c>
      <c r="I30" s="165" t="e">
        <f t="shared" si="1"/>
        <v>#REF!</v>
      </c>
    </row>
    <row r="31" spans="1:9" ht="22.5" customHeight="1">
      <c r="A31" s="1229" t="e">
        <f>IF($H31=0," ",LOOKUP($H31,#REF!,#REF!))</f>
        <v>#REF!</v>
      </c>
      <c r="B31" s="1227" t="e">
        <f>IF($H31=0," ",LOOKUP($H31,#REF!,#REF!))</f>
        <v>#REF!</v>
      </c>
      <c r="C31" s="1228"/>
      <c r="D31" s="1348" t="e">
        <f>IF($H31=0," ",LOOKUP($H31,#REF!,#REF!))</f>
        <v>#REF!</v>
      </c>
      <c r="E31" s="703"/>
      <c r="F31" s="1941"/>
      <c r="G31" s="165">
        <v>21</v>
      </c>
      <c r="H31" s="165" t="e">
        <f t="shared" si="0"/>
        <v>#REF!</v>
      </c>
      <c r="I31" s="165" t="e">
        <f t="shared" si="1"/>
        <v>#REF!</v>
      </c>
    </row>
    <row r="32" spans="1:9" ht="22.5" customHeight="1">
      <c r="A32" s="1229" t="e">
        <f>IF($H32=0," ",LOOKUP($H32,#REF!,#REF!))</f>
        <v>#REF!</v>
      </c>
      <c r="B32" s="1227" t="e">
        <f>IF($H32=0," ",LOOKUP($H32,#REF!,#REF!))</f>
        <v>#REF!</v>
      </c>
      <c r="C32" s="1228"/>
      <c r="D32" s="1348" t="e">
        <f>IF($H32=0," ",LOOKUP($H32,#REF!,#REF!))</f>
        <v>#REF!</v>
      </c>
      <c r="E32" s="703"/>
      <c r="F32" s="1941"/>
      <c r="G32" s="165">
        <v>22</v>
      </c>
      <c r="H32" s="165" t="e">
        <f t="shared" si="0"/>
        <v>#REF!</v>
      </c>
      <c r="I32" s="165" t="e">
        <f t="shared" si="1"/>
        <v>#REF!</v>
      </c>
    </row>
    <row r="33" spans="1:9" ht="22.5" customHeight="1">
      <c r="A33" s="1229" t="e">
        <f>IF($H33=0," ",LOOKUP($H33,#REF!,#REF!))</f>
        <v>#REF!</v>
      </c>
      <c r="B33" s="1227" t="e">
        <f>IF($H33=0," ",LOOKUP($H33,#REF!,#REF!))</f>
        <v>#REF!</v>
      </c>
      <c r="C33" s="1228"/>
      <c r="D33" s="1348" t="e">
        <f>IF($H33=0," ",LOOKUP($H33,#REF!,#REF!))</f>
        <v>#REF!</v>
      </c>
      <c r="E33" s="703"/>
      <c r="F33" s="1941"/>
      <c r="G33" s="165">
        <v>23</v>
      </c>
      <c r="H33" s="165" t="e">
        <f t="shared" si="0"/>
        <v>#REF!</v>
      </c>
      <c r="I33" s="165" t="e">
        <f t="shared" si="1"/>
        <v>#REF!</v>
      </c>
    </row>
    <row r="34" spans="1:9" ht="22.5" customHeight="1">
      <c r="A34" s="1229" t="e">
        <f>IF($H34=0," ",LOOKUP($H34,#REF!,#REF!))</f>
        <v>#REF!</v>
      </c>
      <c r="B34" s="1227" t="e">
        <f>IF($H34=0," ",LOOKUP($H34,#REF!,#REF!))</f>
        <v>#REF!</v>
      </c>
      <c r="C34" s="1228"/>
      <c r="D34" s="1348" t="e">
        <f>IF($H34=0," ",LOOKUP($H34,#REF!,#REF!))</f>
        <v>#REF!</v>
      </c>
      <c r="E34" s="703"/>
      <c r="F34" s="1941"/>
      <c r="G34" s="165">
        <v>24</v>
      </c>
      <c r="H34" s="165" t="e">
        <f t="shared" si="0"/>
        <v>#REF!</v>
      </c>
      <c r="I34" s="165" t="e">
        <f t="shared" si="1"/>
        <v>#REF!</v>
      </c>
    </row>
    <row r="35" spans="1:9" ht="22.5" customHeight="1">
      <c r="A35" s="1234" t="e">
        <f>"- "&amp;F35&amp;" -"</f>
        <v>#REF!</v>
      </c>
      <c r="B35" s="1234"/>
      <c r="C35" s="1234"/>
      <c r="D35" s="1234"/>
      <c r="E35" s="703">
        <v>1</v>
      </c>
      <c r="F35" s="1941" t="e">
        <f>IF(E35&gt;0,SUM(E$1:E35),0)</f>
        <v>#REF!</v>
      </c>
      <c r="G35" s="165">
        <v>25</v>
      </c>
      <c r="H35" s="165" t="e">
        <f t="shared" si="0"/>
        <v>#REF!</v>
      </c>
      <c r="I35" s="165" t="e">
        <f t="shared" si="1"/>
        <v>#REF!</v>
      </c>
    </row>
    <row r="36" spans="1:9" ht="22.5" customHeight="1">
      <c r="E36" s="703"/>
      <c r="F36" s="1941"/>
      <c r="G36" s="165">
        <v>26</v>
      </c>
      <c r="H36" s="165" t="e">
        <f t="shared" si="0"/>
        <v>#REF!</v>
      </c>
      <c r="I36" s="165" t="e">
        <f t="shared" si="1"/>
        <v>#REF!</v>
      </c>
    </row>
    <row r="37" spans="1:9" ht="22.5" customHeight="1">
      <c r="E37" s="703"/>
      <c r="F37" s="1941"/>
      <c r="G37" s="165">
        <v>27</v>
      </c>
      <c r="H37" s="165" t="e">
        <f t="shared" si="0"/>
        <v>#REF!</v>
      </c>
      <c r="I37" s="165" t="e">
        <f t="shared" si="1"/>
        <v>#REF!</v>
      </c>
    </row>
    <row r="38" spans="1:9" ht="22.5" customHeight="1">
      <c r="A38" s="1215" t="s">
        <v>297</v>
      </c>
      <c r="E38" s="703"/>
      <c r="F38" s="1941"/>
      <c r="G38" s="165">
        <v>28</v>
      </c>
      <c r="H38" s="165" t="e">
        <f t="shared" si="0"/>
        <v>#REF!</v>
      </c>
      <c r="I38" s="165" t="e">
        <f t="shared" si="1"/>
        <v>#REF!</v>
      </c>
    </row>
    <row r="39" spans="1:9" ht="22.5" customHeight="1">
      <c r="A39" s="3404" t="s">
        <v>1251</v>
      </c>
      <c r="B39" s="3406" t="s">
        <v>2264</v>
      </c>
      <c r="C39" s="3413"/>
      <c r="D39" s="3410" t="s">
        <v>988</v>
      </c>
      <c r="E39" s="703"/>
      <c r="F39" s="1941"/>
      <c r="G39" s="165">
        <v>29</v>
      </c>
      <c r="H39" s="165" t="e">
        <f t="shared" si="0"/>
        <v>#REF!</v>
      </c>
      <c r="I39" s="165" t="e">
        <f t="shared" si="1"/>
        <v>#REF!</v>
      </c>
    </row>
    <row r="40" spans="1:9" ht="22.5" customHeight="1">
      <c r="A40" s="3412"/>
      <c r="B40" s="3414"/>
      <c r="C40" s="3415"/>
      <c r="D40" s="3416"/>
      <c r="E40" s="703"/>
      <c r="F40" s="1941"/>
      <c r="G40" s="165">
        <v>30</v>
      </c>
      <c r="H40" s="165" t="e">
        <f t="shared" si="0"/>
        <v>#REF!</v>
      </c>
      <c r="I40" s="165" t="e">
        <f t="shared" si="1"/>
        <v>#REF!</v>
      </c>
    </row>
    <row r="41" spans="1:9" ht="22.5" customHeight="1">
      <c r="A41" s="1226" t="e">
        <f>IF($H35=0," ",LOOKUP($H35,#REF!,#REF!))</f>
        <v>#REF!</v>
      </c>
      <c r="B41" s="1224" t="e">
        <f>IF($H35=0," ",LOOKUP($H35,#REF!,#REF!))</f>
        <v>#REF!</v>
      </c>
      <c r="C41" s="1225"/>
      <c r="D41" s="1347" t="e">
        <f>IF($H35=0," ",LOOKUP($H35,#REF!,#REF!))</f>
        <v>#REF!</v>
      </c>
      <c r="E41" s="703"/>
      <c r="F41" s="1941"/>
      <c r="G41" s="165">
        <v>31</v>
      </c>
      <c r="H41" s="165" t="e">
        <f t="shared" si="0"/>
        <v>#REF!</v>
      </c>
      <c r="I41" s="165" t="e">
        <f t="shared" si="1"/>
        <v>#REF!</v>
      </c>
    </row>
    <row r="42" spans="1:9" ht="22.5" customHeight="1">
      <c r="A42" s="1229" t="e">
        <f>IF($H36=0," ",LOOKUP($H36,#REF!,#REF!))</f>
        <v>#REF!</v>
      </c>
      <c r="B42" s="1227" t="e">
        <f>IF($H36=0," ",LOOKUP($H36,#REF!,#REF!))</f>
        <v>#REF!</v>
      </c>
      <c r="C42" s="1228"/>
      <c r="D42" s="1348" t="e">
        <f>IF($H36=0," ",LOOKUP($H36,#REF!,#REF!))</f>
        <v>#REF!</v>
      </c>
      <c r="E42" s="703"/>
      <c r="F42" s="1941"/>
      <c r="G42" s="165">
        <v>32</v>
      </c>
      <c r="H42" s="165" t="e">
        <f t="shared" si="0"/>
        <v>#REF!</v>
      </c>
      <c r="I42" s="165" t="e">
        <f t="shared" si="1"/>
        <v>#REF!</v>
      </c>
    </row>
    <row r="43" spans="1:9" ht="22.5" customHeight="1">
      <c r="A43" s="1229" t="e">
        <f>IF($H37=0," ",LOOKUP($H37,#REF!,#REF!))</f>
        <v>#REF!</v>
      </c>
      <c r="B43" s="1227" t="e">
        <f>IF($H37=0," ",LOOKUP($H37,#REF!,#REF!))</f>
        <v>#REF!</v>
      </c>
      <c r="C43" s="1228"/>
      <c r="D43" s="1348" t="e">
        <f>IF($H37=0," ",LOOKUP($H37,#REF!,#REF!))</f>
        <v>#REF!</v>
      </c>
      <c r="E43" s="703"/>
      <c r="F43" s="1941"/>
      <c r="G43" s="165">
        <v>33</v>
      </c>
      <c r="H43" s="165" t="e">
        <f t="shared" si="0"/>
        <v>#REF!</v>
      </c>
      <c r="I43" s="165" t="e">
        <f t="shared" si="1"/>
        <v>#REF!</v>
      </c>
    </row>
    <row r="44" spans="1:9" ht="22.5" customHeight="1">
      <c r="A44" s="1229" t="e">
        <f>IF($H38=0," ",LOOKUP($H38,#REF!,#REF!))</f>
        <v>#REF!</v>
      </c>
      <c r="B44" s="1227" t="e">
        <f>IF($H38=0," ",LOOKUP($H38,#REF!,#REF!))</f>
        <v>#REF!</v>
      </c>
      <c r="C44" s="1228"/>
      <c r="D44" s="1348" t="e">
        <f>IF($H38=0," ",LOOKUP($H38,#REF!,#REF!))</f>
        <v>#REF!</v>
      </c>
      <c r="E44" s="703"/>
      <c r="F44" s="1941"/>
      <c r="G44" s="165">
        <v>34</v>
      </c>
      <c r="H44" s="165" t="e">
        <f t="shared" si="0"/>
        <v>#REF!</v>
      </c>
      <c r="I44" s="165" t="e">
        <f t="shared" si="1"/>
        <v>#REF!</v>
      </c>
    </row>
    <row r="45" spans="1:9" ht="22.5" customHeight="1">
      <c r="A45" s="1229" t="e">
        <f>IF($H39=0," ",LOOKUP($H39,#REF!,#REF!))</f>
        <v>#REF!</v>
      </c>
      <c r="B45" s="1227" t="e">
        <f>IF($H39=0," ",LOOKUP($H39,#REF!,#REF!))</f>
        <v>#REF!</v>
      </c>
      <c r="C45" s="1228"/>
      <c r="D45" s="1348" t="e">
        <f>IF($H39=0," ",LOOKUP($H39,#REF!,#REF!))</f>
        <v>#REF!</v>
      </c>
      <c r="E45" s="703"/>
      <c r="F45" s="1941"/>
      <c r="G45" s="165">
        <v>35</v>
      </c>
      <c r="H45" s="165" t="e">
        <f t="shared" si="0"/>
        <v>#REF!</v>
      </c>
      <c r="I45" s="165" t="e">
        <f t="shared" si="1"/>
        <v>#REF!</v>
      </c>
    </row>
    <row r="46" spans="1:9" ht="22.5" customHeight="1">
      <c r="A46" s="1229" t="e">
        <f>IF($H40=0," ",LOOKUP($H40,#REF!,#REF!))</f>
        <v>#REF!</v>
      </c>
      <c r="B46" s="1227" t="e">
        <f>IF($H40=0," ",LOOKUP($H40,#REF!,#REF!))</f>
        <v>#REF!</v>
      </c>
      <c r="C46" s="1228"/>
      <c r="D46" s="1348" t="e">
        <f>IF($H40=0," ",LOOKUP($H40,#REF!,#REF!))</f>
        <v>#REF!</v>
      </c>
      <c r="E46" s="703"/>
      <c r="F46" s="1941"/>
    </row>
    <row r="47" spans="1:9" ht="22.5" customHeight="1">
      <c r="A47" s="1229" t="e">
        <f>IF($H41=0," ",LOOKUP($H41,#REF!,#REF!))</f>
        <v>#REF!</v>
      </c>
      <c r="B47" s="1227" t="e">
        <f>IF($H41=0," ",LOOKUP($H41,#REF!,#REF!))</f>
        <v>#REF!</v>
      </c>
      <c r="C47" s="1228"/>
      <c r="D47" s="1348" t="e">
        <f>IF($H41=0," ",LOOKUP($H41,#REF!,#REF!))</f>
        <v>#REF!</v>
      </c>
      <c r="E47" s="703"/>
      <c r="F47" s="1941"/>
    </row>
    <row r="48" spans="1:9" ht="22.5" customHeight="1">
      <c r="A48" s="1229" t="e">
        <f>IF($H42=0," ",LOOKUP($H42,#REF!,#REF!))</f>
        <v>#REF!</v>
      </c>
      <c r="B48" s="1227" t="e">
        <f>IF($H42=0," ",LOOKUP($H42,#REF!,#REF!))</f>
        <v>#REF!</v>
      </c>
      <c r="C48" s="1228"/>
      <c r="D48" s="1348" t="e">
        <f>IF($H42=0," ",LOOKUP($H42,#REF!,#REF!))</f>
        <v>#REF!</v>
      </c>
      <c r="E48" s="703"/>
      <c r="F48" s="1941"/>
    </row>
    <row r="49" spans="1:6" ht="22.5" customHeight="1">
      <c r="A49" s="1231" t="e">
        <f>IF($H43=0," ",LOOKUP($H43,#REF!,#REF!))</f>
        <v>#REF!</v>
      </c>
      <c r="B49" s="1230" t="e">
        <f>IF($H43=0," ",LOOKUP($H43,#REF!,#REF!))</f>
        <v>#REF!</v>
      </c>
      <c r="C49" s="1232"/>
      <c r="D49" s="1350" t="e">
        <f>IF($H43=0," ",LOOKUP($H43,#REF!,#REF!))</f>
        <v>#REF!</v>
      </c>
      <c r="E49" s="703"/>
      <c r="F49" s="1941"/>
    </row>
    <row r="50" spans="1:6" ht="22.5" customHeight="1">
      <c r="E50" s="703"/>
      <c r="F50" s="1941"/>
    </row>
    <row r="51" spans="1:6" ht="22.5" customHeight="1">
      <c r="A51" s="1215" t="s">
        <v>296</v>
      </c>
      <c r="E51" s="703"/>
      <c r="F51" s="1941"/>
    </row>
    <row r="52" spans="1:6" ht="22.5" customHeight="1">
      <c r="A52" s="3404" t="s">
        <v>1251</v>
      </c>
      <c r="B52" s="3406" t="s">
        <v>2264</v>
      </c>
      <c r="C52" s="3407"/>
      <c r="D52" s="3410" t="s">
        <v>989</v>
      </c>
      <c r="E52" s="703"/>
      <c r="F52" s="1941"/>
    </row>
    <row r="53" spans="1:6" ht="22.5" customHeight="1">
      <c r="A53" s="3405"/>
      <c r="B53" s="3408"/>
      <c r="C53" s="3409"/>
      <c r="D53" s="3411"/>
      <c r="E53" s="703"/>
      <c r="F53" s="1941"/>
    </row>
    <row r="54" spans="1:6" ht="22.5" customHeight="1">
      <c r="A54" s="1226" t="e">
        <f>IF($I11=0," ",LOOKUP($I11,#REF!,#REF!))</f>
        <v>#REF!</v>
      </c>
      <c r="B54" s="1224" t="e">
        <f>IF($I11=0," ",LOOKUP($I11,#REF!,#REF!))</f>
        <v>#REF!</v>
      </c>
      <c r="C54" s="1225"/>
      <c r="D54" s="1347" t="e">
        <f>IF($I11=0," ",LOOKUP($I11,#REF!,#REF!))</f>
        <v>#REF!</v>
      </c>
      <c r="E54" s="703"/>
      <c r="F54" s="1941"/>
    </row>
    <row r="55" spans="1:6" ht="22.5" customHeight="1">
      <c r="A55" s="1229" t="e">
        <f>IF($I12=0," ",LOOKUP($I12,#REF!,#REF!))</f>
        <v>#REF!</v>
      </c>
      <c r="B55" s="1227" t="e">
        <f>IF($I12=0," ",LOOKUP($I12,#REF!,#REF!))</f>
        <v>#REF!</v>
      </c>
      <c r="C55" s="1228"/>
      <c r="D55" s="1348" t="e">
        <f>IF($I12=0," ",LOOKUP($I12,#REF!,#REF!))</f>
        <v>#REF!</v>
      </c>
      <c r="E55" s="703"/>
      <c r="F55" s="1941"/>
    </row>
    <row r="56" spans="1:6" ht="22.5" customHeight="1">
      <c r="A56" s="1229" t="e">
        <f>IF($I13=0," ",LOOKUP($I13,#REF!,#REF!))</f>
        <v>#REF!</v>
      </c>
      <c r="B56" s="1227" t="e">
        <f>IF($I13=0," ",LOOKUP($I13,#REF!,#REF!))</f>
        <v>#REF!</v>
      </c>
      <c r="C56" s="1228"/>
      <c r="D56" s="1348" t="e">
        <f>IF($I13=0," ",LOOKUP($I13,#REF!,#REF!))</f>
        <v>#REF!</v>
      </c>
      <c r="E56" s="703"/>
      <c r="F56" s="1941"/>
    </row>
    <row r="57" spans="1:6" ht="22.5" customHeight="1">
      <c r="A57" s="1229" t="e">
        <f>IF($I14=0," ",LOOKUP($I14,#REF!,#REF!))</f>
        <v>#REF!</v>
      </c>
      <c r="B57" s="1227" t="e">
        <f>IF($I14=0," ",LOOKUP($I14,#REF!,#REF!))</f>
        <v>#REF!</v>
      </c>
      <c r="C57" s="1228"/>
      <c r="D57" s="1348" t="e">
        <f>IF($I14=0," ",LOOKUP($I14,#REF!,#REF!))</f>
        <v>#REF!</v>
      </c>
      <c r="E57" s="703"/>
      <c r="F57" s="1941"/>
    </row>
    <row r="58" spans="1:6" ht="22.5" customHeight="1">
      <c r="A58" s="1229" t="e">
        <f>IF($I15=0," ",LOOKUP($I15,#REF!,#REF!))</f>
        <v>#REF!</v>
      </c>
      <c r="B58" s="1227" t="e">
        <f>IF($I15=0," ",LOOKUP($I15,#REF!,#REF!))</f>
        <v>#REF!</v>
      </c>
      <c r="C58" s="1228"/>
      <c r="D58" s="1348" t="e">
        <f>IF($I15=0," ",LOOKUP($I15,#REF!,#REF!))</f>
        <v>#REF!</v>
      </c>
      <c r="E58" s="703"/>
      <c r="F58" s="1941"/>
    </row>
    <row r="59" spans="1:6" ht="22.5" customHeight="1">
      <c r="A59" s="1229" t="e">
        <f>IF($I16=0," ",LOOKUP($I16,#REF!,#REF!))</f>
        <v>#REF!</v>
      </c>
      <c r="B59" s="1227" t="e">
        <f>IF($I16=0," ",LOOKUP($I16,#REF!,#REF!))</f>
        <v>#REF!</v>
      </c>
      <c r="C59" s="1228"/>
      <c r="D59" s="1348" t="e">
        <f>IF($I16=0," ",LOOKUP($I16,#REF!,#REF!))</f>
        <v>#REF!</v>
      </c>
      <c r="E59" s="703"/>
      <c r="F59" s="1941"/>
    </row>
    <row r="60" spans="1:6" ht="22.5" customHeight="1">
      <c r="A60" s="1229" t="e">
        <f>IF($I17=0," ",LOOKUP($I17,#REF!,#REF!))</f>
        <v>#REF!</v>
      </c>
      <c r="B60" s="1227" t="e">
        <f>IF($I17=0," ",LOOKUP($I17,#REF!,#REF!))</f>
        <v>#REF!</v>
      </c>
      <c r="C60" s="1228"/>
      <c r="D60" s="1348" t="e">
        <f>IF($I17=0," ",LOOKUP($I17,#REF!,#REF!))</f>
        <v>#REF!</v>
      </c>
      <c r="E60" s="703"/>
      <c r="F60" s="1941"/>
    </row>
    <row r="61" spans="1:6" ht="22.5" customHeight="1">
      <c r="A61" s="1229" t="e">
        <f>IF($I18=0," ",LOOKUP($I18,#REF!,#REF!))</f>
        <v>#REF!</v>
      </c>
      <c r="B61" s="1227" t="e">
        <f>IF($I18=0," ",LOOKUP($I18,#REF!,#REF!))</f>
        <v>#REF!</v>
      </c>
      <c r="C61" s="1228"/>
      <c r="D61" s="1348" t="e">
        <f>IF($I18=0," ",LOOKUP($I18,#REF!,#REF!))</f>
        <v>#REF!</v>
      </c>
      <c r="E61" s="703"/>
      <c r="F61" s="1941"/>
    </row>
    <row r="62" spans="1:6" ht="22.5" customHeight="1">
      <c r="A62" s="1229" t="e">
        <f>IF($I19=0," ",LOOKUP($I19,#REF!,#REF!))</f>
        <v>#REF!</v>
      </c>
      <c r="B62" s="1227" t="e">
        <f>IF($I19=0," ",LOOKUP($I19,#REF!,#REF!))</f>
        <v>#REF!</v>
      </c>
      <c r="C62" s="1228"/>
      <c r="D62" s="1348" t="e">
        <f>IF($I19=0," ",LOOKUP($I19,#REF!,#REF!))</f>
        <v>#REF!</v>
      </c>
      <c r="E62" s="703"/>
      <c r="F62" s="1941"/>
    </row>
    <row r="63" spans="1:6" ht="22.5" customHeight="1">
      <c r="A63" s="1229" t="e">
        <f>IF($I20=0," ",LOOKUP($I20,#REF!,#REF!))</f>
        <v>#REF!</v>
      </c>
      <c r="B63" s="1227" t="e">
        <f>IF($I20=0," ",LOOKUP($I20,#REF!,#REF!))</f>
        <v>#REF!</v>
      </c>
      <c r="C63" s="1228"/>
      <c r="D63" s="1348" t="e">
        <f>IF($I20=0," ",LOOKUP($I20,#REF!,#REF!))</f>
        <v>#REF!</v>
      </c>
      <c r="E63" s="703"/>
      <c r="F63" s="1941"/>
    </row>
    <row r="64" spans="1:6" ht="22.5" customHeight="1">
      <c r="A64" s="1229" t="e">
        <f>IF($I21=0," ",LOOKUP($I21,#REF!,#REF!))</f>
        <v>#REF!</v>
      </c>
      <c r="B64" s="1227" t="e">
        <f>IF($I21=0," ",LOOKUP($I21,#REF!,#REF!))</f>
        <v>#REF!</v>
      </c>
      <c r="C64" s="1228"/>
      <c r="D64" s="1348" t="e">
        <f>IF($I21=0," ",LOOKUP($I21,#REF!,#REF!))</f>
        <v>#REF!</v>
      </c>
      <c r="E64" s="703"/>
      <c r="F64" s="1941"/>
    </row>
    <row r="65" spans="1:6" ht="22.5" customHeight="1">
      <c r="A65" s="1229" t="e">
        <f>IF($I22=0," ",LOOKUP($I22,#REF!,#REF!))</f>
        <v>#REF!</v>
      </c>
      <c r="B65" s="1227" t="e">
        <f>IF($I22=0," ",LOOKUP($I22,#REF!,#REF!))</f>
        <v>#REF!</v>
      </c>
      <c r="C65" s="1228"/>
      <c r="D65" s="1348" t="e">
        <f>IF($I22=0," ",LOOKUP($I22,#REF!,#REF!))</f>
        <v>#REF!</v>
      </c>
      <c r="E65" s="703"/>
      <c r="F65" s="1941"/>
    </row>
    <row r="66" spans="1:6" ht="22.5" customHeight="1">
      <c r="A66" s="1229" t="e">
        <f>IF($I23=0," ",LOOKUP($I23,#REF!,#REF!))</f>
        <v>#REF!</v>
      </c>
      <c r="B66" s="1227" t="e">
        <f>IF($I23=0," ",LOOKUP($I23,#REF!,#REF!))</f>
        <v>#REF!</v>
      </c>
      <c r="C66" s="1228"/>
      <c r="D66" s="1348" t="e">
        <f>IF($I23=0," ",LOOKUP($I23,#REF!,#REF!))</f>
        <v>#REF!</v>
      </c>
      <c r="E66" s="703"/>
      <c r="F66" s="1941"/>
    </row>
    <row r="67" spans="1:6" ht="22.5" customHeight="1">
      <c r="A67" s="1229" t="e">
        <f>IF($I24=0," ",LOOKUP($I24,#REF!,#REF!))</f>
        <v>#REF!</v>
      </c>
      <c r="B67" s="1227" t="e">
        <f>IF($I24=0," ",LOOKUP($I24,#REF!,#REF!))</f>
        <v>#REF!</v>
      </c>
      <c r="C67" s="1228"/>
      <c r="D67" s="1348" t="e">
        <f>IF($I24=0," ",LOOKUP($I24,#REF!,#REF!))</f>
        <v>#REF!</v>
      </c>
      <c r="E67" s="703"/>
      <c r="F67" s="1941"/>
    </row>
    <row r="68" spans="1:6" ht="22.5" customHeight="1">
      <c r="A68" s="1231" t="e">
        <f>IF($I25=0," ",LOOKUP($I25,#REF!,#REF!))</f>
        <v>#REF!</v>
      </c>
      <c r="B68" s="1230" t="e">
        <f>IF($I25=0," ",LOOKUP($I25,#REF!,#REF!))</f>
        <v>#REF!</v>
      </c>
      <c r="C68" s="1232"/>
      <c r="D68" s="1350" t="e">
        <f>IF($I25=0," ",LOOKUP($I25,#REF!,#REF!))</f>
        <v>#REF!</v>
      </c>
      <c r="E68" s="703"/>
      <c r="F68" s="1941"/>
    </row>
    <row r="69" spans="1:6" ht="22.5" customHeight="1">
      <c r="A69" s="1234" t="e">
        <f>"- "&amp;F69&amp;" -"</f>
        <v>#REF!</v>
      </c>
      <c r="B69" s="1234"/>
      <c r="C69" s="1234"/>
      <c r="D69" s="1234"/>
      <c r="E69" s="703">
        <v>1</v>
      </c>
      <c r="F69" s="1941" t="e">
        <f>IF(E69&gt;0,SUM(E$1:E69),0)</f>
        <v>#REF!</v>
      </c>
    </row>
    <row r="70" spans="1:6" ht="22.5" customHeight="1">
      <c r="E70" s="703"/>
      <c r="F70" s="1941"/>
    </row>
    <row r="71" spans="1:6" ht="22.5" customHeight="1">
      <c r="E71" s="703"/>
      <c r="F71" s="1941"/>
    </row>
    <row r="72" spans="1:6" ht="22.5" customHeight="1">
      <c r="A72" s="1218" t="s">
        <v>990</v>
      </c>
      <c r="E72" s="703"/>
      <c r="F72" s="1941"/>
    </row>
    <row r="73" spans="1:6" ht="22.5" customHeight="1">
      <c r="B73" s="1215" t="s">
        <v>230</v>
      </c>
      <c r="E73" s="703"/>
      <c r="F73" s="1941"/>
    </row>
    <row r="74" spans="1:6" ht="22.5" customHeight="1">
      <c r="B74" s="1215" t="s">
        <v>1258</v>
      </c>
      <c r="E74" s="703"/>
      <c r="F74" s="1941"/>
    </row>
    <row r="75" spans="1:6" ht="22.5" customHeight="1">
      <c r="C75" s="1215" t="str">
        <f>IF(X!EQ11=0," ",X!EQ11)</f>
        <v>จุดเด่น</v>
      </c>
      <c r="E75" s="703"/>
      <c r="F75" s="1941"/>
    </row>
    <row r="76" spans="1:6" ht="22.5" customHeight="1">
      <c r="C76" s="1215" t="str">
        <f>IF(X!EQ12=0," ",X!EQ12)</f>
        <v xml:space="preserve"> -  ผู้เรียนรู้จักดูแลสุขภาพ รู้จักเลือกรับประทานอาหารที่มีคุณค่า</v>
      </c>
      <c r="E76" s="703"/>
      <c r="F76" s="1941"/>
    </row>
    <row r="77" spans="1:6" ht="22.5" customHeight="1">
      <c r="C77" s="1215" t="str">
        <f>IF(X!EQ13=0," ",X!EQ13)</f>
        <v xml:space="preserve"> -  ผู้เรียนมีสุขนิสัยที่ดี มีน้ำหนัก ส่วนสูงตามเกณฑ์ </v>
      </c>
      <c r="E77" s="703"/>
      <c r="F77" s="1941"/>
    </row>
    <row r="78" spans="1:6" ht="22.5" customHeight="1">
      <c r="C78" s="1215" t="str">
        <f>IF(X!EQ14=0," ",X!EQ14)</f>
        <v xml:space="preserve"> -  ผู้เรียนมีการออกกำลังกายสม่ำเสมอ มีความรู้เกี่ยวเรื่องยาเสพติด</v>
      </c>
      <c r="E78" s="703"/>
      <c r="F78" s="1941"/>
    </row>
    <row r="79" spans="1:6" ht="22.5" customHeight="1">
      <c r="C79" s="1215" t="str">
        <f>IF(X!EQ15=0," ",X!EQ15)</f>
        <v xml:space="preserve"> -  ผู้เรียนมีสุนทรียภาพและลักษณะนิสัยด้านศิลป ดนตรีและกีฬา</v>
      </c>
      <c r="E79" s="703"/>
      <c r="F79" s="1941"/>
    </row>
    <row r="80" spans="1:6" ht="22.5" customHeight="1">
      <c r="C80" s="1215" t="str">
        <f>IF(X!EQ16=0," ",X!EQ16)</f>
        <v xml:space="preserve">  - ผู้เรียนรู้ประโยชน์และโทษของอินเตอร์เน็ท กล้าแสดงออก  รู้จักการให้เกียรติผู้อื่น</v>
      </c>
      <c r="E80" s="703"/>
      <c r="F80" s="1941"/>
    </row>
    <row r="81" spans="2:6" ht="22.5" customHeight="1">
      <c r="C81" s="1215" t="str">
        <f>IF(X!EQ17=0," ",X!EQ17)</f>
        <v>จุดที่ควรพัฒนา</v>
      </c>
      <c r="E81" s="703"/>
      <c r="F81" s="1941"/>
    </row>
    <row r="82" spans="2:6" ht="22.5" customHeight="1">
      <c r="C82" s="1215" t="str">
        <f>IF(X!EQ18=0," ",X!EQ18)</f>
        <v xml:space="preserve"> -  ผู้เรียนควรได้รับการพัฒนาผลสัมฤทธิ์ในกลุ่มสาระการเรียนรู้ ทั้ง ๘ กลุ่มสาระการเรียนรู้</v>
      </c>
      <c r="E82" s="703"/>
      <c r="F82" s="1941"/>
    </row>
    <row r="83" spans="2:6" ht="22.5" customHeight="1">
      <c r="C83" s="1215" t="str">
        <f>IF(X!EQ19=0," ",X!EQ19)</f>
        <v xml:space="preserve"> -  ผู้เรียนควรได้รับการพัฒนาให้มีความสามารถในการคิดวิเคราะห์</v>
      </c>
      <c r="E83" s="703"/>
      <c r="F83" s="1941"/>
    </row>
    <row r="84" spans="2:6" ht="22.5" customHeight="1">
      <c r="C84" s="1215" t="str">
        <f>IF(X!EQ20=0," ",X!EQ20)</f>
        <v xml:space="preserve"> -  ผู้เรียนควรได้รับการพัฒนาให้มีความคิดริเริ่มสร้างสรรค์</v>
      </c>
      <c r="E84" s="703"/>
      <c r="F84" s="1941"/>
    </row>
    <row r="85" spans="2:6" ht="22.5" customHeight="1">
      <c r="C85" s="1215" t="str">
        <f>IF(X!EQ21=0," ",X!EQ21)</f>
        <v xml:space="preserve"> -  ผู้เรียนควรได้รับการพัฒนาด้านทักษะการทำงาน </v>
      </c>
      <c r="E85" s="703"/>
      <c r="F85" s="1941"/>
    </row>
    <row r="86" spans="2:6" ht="22.5" customHeight="1">
      <c r="C86" s="1215" t="str">
        <f>IF(X!EQ22=0," ",X!EQ22)</f>
        <v xml:space="preserve"> </v>
      </c>
      <c r="E86" s="703"/>
      <c r="F86" s="1941"/>
    </row>
    <row r="87" spans="2:6" ht="22.5" customHeight="1">
      <c r="C87" s="1215" t="str">
        <f>IF(X!EQ22=0," ",X!EQ22)</f>
        <v xml:space="preserve"> </v>
      </c>
      <c r="E87" s="703"/>
      <c r="F87" s="1941"/>
    </row>
    <row r="88" spans="2:6" ht="22.5" customHeight="1">
      <c r="B88" s="1215" t="s">
        <v>1259</v>
      </c>
      <c r="E88" s="703"/>
      <c r="F88" s="1941"/>
    </row>
    <row r="89" spans="2:6" ht="22.5" customHeight="1">
      <c r="C89" s="1215" t="str">
        <f>IF(X!ER11=0," ",X!ER11)</f>
        <v>จุดเด่น</v>
      </c>
      <c r="E89" s="703"/>
      <c r="F89" s="1941"/>
    </row>
    <row r="90" spans="2:6" ht="22.5" customHeight="1">
      <c r="C90" s="1215" t="str">
        <f>IF(X!ER12=0," ",X!ER12)</f>
        <v xml:space="preserve"> -  ครูมีวุฒิการศึกษาปริญญาตรี</v>
      </c>
      <c r="E90" s="703"/>
      <c r="F90" s="1941"/>
    </row>
    <row r="91" spans="2:6" ht="22.5" customHeight="1">
      <c r="C91" s="1215" t="str">
        <f>IF(X!ER13=0," ",X!ER13)</f>
        <v xml:space="preserve"> -  ครูมีความรู้และประสบการณ์ในการสอนนักเรียน</v>
      </c>
      <c r="E91" s="703"/>
      <c r="F91" s="1941"/>
    </row>
    <row r="92" spans="2:6" ht="22.5" customHeight="1">
      <c r="C92" s="1215" t="str">
        <f>IF(X!ER14=0," ",X!ER14)</f>
        <v xml:space="preserve">- ครูมีความรับผิดชอบในการสอนเต็มเวลา เต็มความสามารถ </v>
      </c>
      <c r="E92" s="703"/>
      <c r="F92" s="1941"/>
    </row>
    <row r="93" spans="2:6" ht="22.5" customHeight="1">
      <c r="C93" s="1215" t="str">
        <f>IF(X!ER15=0," ",X!ER15)</f>
        <v xml:space="preserve"> </v>
      </c>
      <c r="E93" s="703"/>
      <c r="F93" s="1941"/>
    </row>
    <row r="94" spans="2:6" ht="22.5" customHeight="1">
      <c r="C94" s="1215" t="str">
        <f>IF(X!ER16=0," ",X!ER16)</f>
        <v xml:space="preserve"> </v>
      </c>
      <c r="E94" s="703"/>
      <c r="F94" s="1941"/>
    </row>
    <row r="95" spans="2:6" ht="22.5" customHeight="1">
      <c r="C95" s="1215" t="str">
        <f>IF(X!ER17=0," ",X!ER17)</f>
        <v>จุดที่ควรพัฒนา</v>
      </c>
      <c r="E95" s="703"/>
      <c r="F95" s="1941"/>
    </row>
    <row r="96" spans="2:6" ht="22.5" customHeight="1">
      <c r="C96" s="1215" t="str">
        <f>IF(X!ER18=0," ",X!ER18)</f>
        <v xml:space="preserve"> -  ครูควรประเมินผลการเรียนการสอนสอดคล้องกับสภาพการเรียนรู้</v>
      </c>
      <c r="E96" s="703"/>
      <c r="F96" s="1941"/>
    </row>
    <row r="97" spans="1:6" ht="22.5" customHeight="1">
      <c r="C97" s="1215" t="str">
        <f>IF(X!ER19=0," ",X!ER19)</f>
        <v xml:space="preserve"> -  การจัดทำมุมมต่างๆในห้องเรียน</v>
      </c>
      <c r="E97" s="703"/>
      <c r="F97" s="1941"/>
    </row>
    <row r="98" spans="1:6" ht="22.5" customHeight="1">
      <c r="C98" s="1215" t="str">
        <f>IF(X!ER20=0," ",X!ER20)</f>
        <v xml:space="preserve"> -  ครูควรฝึกทักษะความคิดสร้งสรรค์ และเสริมสร้างจินตนาการแก่นักเรียน</v>
      </c>
      <c r="E98" s="703"/>
      <c r="F98" s="1941"/>
    </row>
    <row r="99" spans="1:6" ht="22.5" customHeight="1">
      <c r="C99" s="1215" t="str">
        <f>IF(X!ER21=0," ",X!ER21)</f>
        <v xml:space="preserve"> </v>
      </c>
      <c r="E99" s="703"/>
      <c r="F99" s="1941"/>
    </row>
    <row r="100" spans="1:6" ht="22.5" customHeight="1">
      <c r="C100" s="1215" t="str">
        <f>IF(X!ER22=0," ",X!ER22)</f>
        <v xml:space="preserve"> </v>
      </c>
      <c r="E100" s="703"/>
      <c r="F100" s="1941"/>
    </row>
    <row r="101" spans="1:6" ht="22.5" customHeight="1">
      <c r="E101" s="703"/>
      <c r="F101" s="1941"/>
    </row>
    <row r="102" spans="1:6" ht="22.5" customHeight="1">
      <c r="A102" s="1234" t="e">
        <f>"- "&amp;F102&amp;" -"</f>
        <v>#REF!</v>
      </c>
      <c r="B102" s="1234"/>
      <c r="C102" s="1234"/>
      <c r="D102" s="1234"/>
      <c r="E102" s="703">
        <v>1</v>
      </c>
      <c r="F102" s="1941" t="e">
        <f>IF(E102&gt;0,SUM(E$1:E102),0)</f>
        <v>#REF!</v>
      </c>
    </row>
    <row r="103" spans="1:6" ht="22.5" customHeight="1">
      <c r="E103" s="703"/>
      <c r="F103" s="1941"/>
    </row>
    <row r="104" spans="1:6" ht="22.5" customHeight="1">
      <c r="E104" s="703"/>
      <c r="F104" s="1941"/>
    </row>
    <row r="105" spans="1:6" ht="22.5" customHeight="1">
      <c r="B105" s="1215" t="s">
        <v>1260</v>
      </c>
      <c r="E105" s="703"/>
      <c r="F105" s="1941"/>
    </row>
    <row r="106" spans="1:6" ht="22.5" customHeight="1">
      <c r="C106" s="1215" t="str">
        <f>IF(X!EQ25=0," ",X!EQ25)</f>
        <v>จุดเด่น</v>
      </c>
      <c r="E106" s="703"/>
      <c r="F106" s="1941"/>
    </row>
    <row r="107" spans="1:6" ht="22.5" customHeight="1">
      <c r="C107" s="1215" t="str">
        <f>IF(X!EQ26=0," ",X!EQ26)</f>
        <v xml:space="preserve"> -  ส่งเสริมและสนับสนุนให้บุคลากรได้รับการพัฒนาตนเองอยู่เสมอ</v>
      </c>
      <c r="E107" s="703"/>
      <c r="F107" s="1941"/>
    </row>
    <row r="108" spans="1:6" ht="22.5" customHeight="1">
      <c r="C108" s="1215" t="str">
        <f>IF(X!EQ27=0," ",X!EQ27)</f>
        <v xml:space="preserve"> -  จัดหาสื่อและเทคโนโลยีให้เพียงพอต่อความต้องการ</v>
      </c>
      <c r="E108" s="703"/>
      <c r="F108" s="1941"/>
    </row>
    <row r="109" spans="1:6" ht="22.5" customHeight="1">
      <c r="C109" s="1215" t="str">
        <f>IF(X!EQ28=0," ",X!EQ28)</f>
        <v xml:space="preserve"> -  เป็นผู้นำในการวางแผนพัฒนาหลักสูตรและกระบวนการเรียนรู้</v>
      </c>
      <c r="E109" s="703"/>
      <c r="F109" s="1941"/>
    </row>
    <row r="110" spans="1:6" ht="22.5" customHeight="1">
      <c r="C110" s="1215" t="str">
        <f>IF(X!EQ29=0," ",X!EQ29)</f>
        <v xml:space="preserve"> </v>
      </c>
      <c r="E110" s="703"/>
      <c r="F110" s="1941"/>
    </row>
    <row r="111" spans="1:6" ht="22.5" customHeight="1">
      <c r="C111" s="1215" t="str">
        <f>IF(X!EQ30=0," ",X!EQ30)</f>
        <v xml:space="preserve"> </v>
      </c>
      <c r="E111" s="703"/>
      <c r="F111" s="1941"/>
    </row>
    <row r="112" spans="1:6" ht="22.5" customHeight="1">
      <c r="C112" s="1215" t="str">
        <f>IF(X!EQ31=0," ",X!EQ31)</f>
        <v>จุดที่ควรพัฒนา</v>
      </c>
      <c r="E112" s="703"/>
      <c r="F112" s="1941"/>
    </row>
    <row r="113" spans="2:6" ht="22.5" customHeight="1">
      <c r="C113" s="1215" t="str">
        <f>IF(X!EQ32=0," ",X!EQ32)</f>
        <v xml:space="preserve"> -  ควรกำหนดนโยบายในการพัฒนาหลักสูตรให้ครอบคลุมการจัดประสบการณ์</v>
      </c>
      <c r="E113" s="703"/>
      <c r="F113" s="1941"/>
    </row>
    <row r="114" spans="2:6" ht="22.5" customHeight="1">
      <c r="C114" s="1215" t="str">
        <f>IF(X!EQ33=0," ",X!EQ33)</f>
        <v xml:space="preserve"> -  ควรส่งเสริมพัฒนาบุคลากรในด้านวิธีการสอน</v>
      </c>
      <c r="E114" s="703"/>
      <c r="F114" s="1941"/>
    </row>
    <row r="115" spans="2:6" ht="22.5" customHeight="1">
      <c r="C115" s="1215" t="str">
        <f>IF(X!EQ34=0," ",X!EQ34)</f>
        <v xml:space="preserve"> -  เปิดโอกาสให้ผู้ปกครองได้มีส่วนร่วมในการพัฒผู้เรียน</v>
      </c>
      <c r="E115" s="703"/>
      <c r="F115" s="1941"/>
    </row>
    <row r="116" spans="2:6" ht="22.5" customHeight="1">
      <c r="C116" s="1215" t="str">
        <f>IF(X!EQ35=0," ",X!EQ35)</f>
        <v xml:space="preserve"> </v>
      </c>
      <c r="E116" s="703"/>
      <c r="F116" s="1941"/>
    </row>
    <row r="117" spans="2:6" ht="22.5" customHeight="1">
      <c r="C117" s="1215" t="str">
        <f>IF(X!EQ36=0," ",X!EQ36)</f>
        <v xml:space="preserve"> </v>
      </c>
      <c r="E117" s="703"/>
      <c r="F117" s="1941"/>
    </row>
    <row r="118" spans="2:6" ht="22.5" customHeight="1">
      <c r="C118" s="1215" t="str">
        <f>IF(X!EQ37=0," ",X!EQ37)</f>
        <v xml:space="preserve"> </v>
      </c>
      <c r="E118" s="703"/>
      <c r="F118" s="1941"/>
    </row>
    <row r="119" spans="2:6" ht="22.5" customHeight="1">
      <c r="B119" s="1215" t="s">
        <v>1261</v>
      </c>
      <c r="E119" s="703"/>
      <c r="F119" s="1941"/>
    </row>
    <row r="120" spans="2:6" ht="22.5" customHeight="1">
      <c r="C120" s="1215" t="str">
        <f>IF(X!ER25=0," ",X!ER25)</f>
        <v>จุดเด่น</v>
      </c>
      <c r="E120" s="703"/>
      <c r="F120" s="1941"/>
    </row>
    <row r="121" spans="2:6" ht="22.5" customHeight="1">
      <c r="C121" s="1215" t="str">
        <f>IF(X!ER26=0," ",X!ER26)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121" s="703"/>
      <c r="F121" s="1941"/>
    </row>
    <row r="122" spans="2:6" ht="22.5" customHeight="1">
      <c r="C122" s="1215" t="str">
        <f>IF(X!ER27=0," ",X!ER27)</f>
        <v xml:space="preserve"> -  องค์การปกครองท้องถิ่นสนับสนุนงบประมาณอย่างต่อเนื่อง</v>
      </c>
      <c r="E122" s="703"/>
      <c r="F122" s="1941"/>
    </row>
    <row r="123" spans="2:6" ht="22.5" customHeight="1">
      <c r="C123" s="1215" t="str">
        <f>IF(X!ER28=0," ",X!ER28)</f>
        <v xml:space="preserve"> -  นักเรียนและบุคลากรให้การสนับสนุนกิจกรรมในชุมชน</v>
      </c>
      <c r="E123" s="703"/>
      <c r="F123" s="1941"/>
    </row>
    <row r="124" spans="2:6" ht="22.5" customHeight="1">
      <c r="C124" s="1215" t="str">
        <f>IF(X!ER29=0," ",X!ER29)</f>
        <v xml:space="preserve"> </v>
      </c>
      <c r="E124" s="703"/>
      <c r="F124" s="1941"/>
    </row>
    <row r="125" spans="2:6" ht="22.5" customHeight="1">
      <c r="C125" s="1215" t="str">
        <f>IF(X!ER30=0," ",X!ER30)</f>
        <v xml:space="preserve"> </v>
      </c>
      <c r="E125" s="703"/>
      <c r="F125" s="1941"/>
    </row>
    <row r="126" spans="2:6" ht="22.5" customHeight="1">
      <c r="C126" s="1215" t="str">
        <f>IF(X!ER31=0," ",X!ER31)</f>
        <v>จุดที่ควรพัฒนา</v>
      </c>
      <c r="E126" s="703"/>
      <c r="F126" s="1941"/>
    </row>
    <row r="127" spans="2:6" ht="22.5" customHeight="1">
      <c r="C127" s="1215" t="str">
        <f>IF(X!ER32=0," ",X!ER32)</f>
        <v xml:space="preserve"> -  พัฒนาหลักสูตรท้องถิ่น</v>
      </c>
      <c r="E127" s="703"/>
      <c r="F127" s="1941"/>
    </row>
    <row r="128" spans="2:6" ht="22.5" customHeight="1">
      <c r="C128" s="1215" t="str">
        <f>IF(X!ER33=0," ",X!ER33)</f>
        <v xml:space="preserve"> -  สนับสนุนชุมชนให้เข้ามามีส่วนร่วมมากขึ้น</v>
      </c>
      <c r="E128" s="703"/>
      <c r="F128" s="1941"/>
    </row>
    <row r="129" spans="1:6" ht="22.5" customHeight="1">
      <c r="C129" s="1215" t="str">
        <f>IF(X!ER34=0," ",X!ER34)</f>
        <v xml:space="preserve"> </v>
      </c>
      <c r="E129" s="703"/>
      <c r="F129" s="1941"/>
    </row>
    <row r="130" spans="1:6" ht="22.5" customHeight="1">
      <c r="C130" s="1215" t="str">
        <f>IF(X!ER35=0," ",X!ER35)</f>
        <v xml:space="preserve"> </v>
      </c>
      <c r="E130" s="703"/>
      <c r="F130" s="1941"/>
    </row>
    <row r="131" spans="1:6" ht="22.5" customHeight="1">
      <c r="C131" s="1215" t="str">
        <f>IF(X!ER36=0," ",X!ER36)</f>
        <v xml:space="preserve"> </v>
      </c>
      <c r="E131" s="703"/>
      <c r="F131" s="1941"/>
    </row>
    <row r="132" spans="1:6" ht="22.5" customHeight="1">
      <c r="C132" s="1215" t="str">
        <f>IF(X!ER37=0," ",X!ER37)</f>
        <v xml:space="preserve"> </v>
      </c>
      <c r="E132" s="703"/>
      <c r="F132" s="1941"/>
    </row>
    <row r="133" spans="1:6" ht="22.5" customHeight="1">
      <c r="E133" s="703"/>
      <c r="F133" s="1941"/>
    </row>
    <row r="134" spans="1:6" ht="22.5" customHeight="1">
      <c r="E134" s="703"/>
      <c r="F134" s="1941"/>
    </row>
    <row r="135" spans="1:6" ht="22.5" customHeight="1">
      <c r="A135" s="1234" t="e">
        <f>"- "&amp;F135&amp;" -"</f>
        <v>#REF!</v>
      </c>
      <c r="B135" s="1234"/>
      <c r="C135" s="1234"/>
      <c r="D135" s="1234"/>
      <c r="E135" s="703">
        <v>1</v>
      </c>
      <c r="F135" s="1941" t="e">
        <f>IF(E135&gt;0,SUM(E$1:E135),0)</f>
        <v>#REF!</v>
      </c>
    </row>
    <row r="136" spans="1:6" ht="22.5" customHeight="1">
      <c r="E136" s="703"/>
      <c r="F136" s="1941"/>
    </row>
    <row r="137" spans="1:6" ht="22.5" customHeight="1">
      <c r="E137" s="703"/>
      <c r="F137" s="1941"/>
    </row>
    <row r="138" spans="1:6" ht="22.5" customHeight="1">
      <c r="B138" s="1215" t="s">
        <v>1262</v>
      </c>
      <c r="E138" s="703"/>
      <c r="F138" s="1941"/>
    </row>
    <row r="139" spans="1:6" ht="22.5" customHeight="1">
      <c r="C139" s="1215" t="str">
        <f>IF(X!ER39=0," ",X!ER39)</f>
        <v>จุดเด่น</v>
      </c>
      <c r="E139" s="703"/>
      <c r="F139" s="1941"/>
    </row>
    <row r="140" spans="1:6" ht="22.5" customHeight="1">
      <c r="C140" s="1215" t="str">
        <f>IF(X!ER40=0," ",X!ER40)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140" s="703"/>
      <c r="F140" s="1941"/>
    </row>
    <row r="141" spans="1:6" ht="22.5" customHeight="1">
      <c r="C141" s="1215" t="str">
        <f>IF(X!ER41=0," ",X!ER41)</f>
        <v xml:space="preserve"> -  องค์การปกครองท้องถิ่นสนับสนุนงบประมาณอย่างต่อเนื่อง</v>
      </c>
      <c r="E141" s="703"/>
      <c r="F141" s="1941"/>
    </row>
    <row r="142" spans="1:6" ht="22.5" customHeight="1">
      <c r="C142" s="1215" t="str">
        <f>IF(X!ER42=0," ",X!ER42)</f>
        <v xml:space="preserve"> -  นักเรียนและบุคลากรให้การสนับสนุนกิจกรรมในชุมชน</v>
      </c>
      <c r="E142" s="703"/>
      <c r="F142" s="1941"/>
    </row>
    <row r="143" spans="1:6" ht="22.5" customHeight="1">
      <c r="C143" s="1215" t="str">
        <f>IF(X!ER43=0," ",X!ER43)</f>
        <v xml:space="preserve"> </v>
      </c>
      <c r="E143" s="703"/>
      <c r="F143" s="1941"/>
    </row>
    <row r="144" spans="1:6" ht="22.5" customHeight="1">
      <c r="C144" s="1215" t="str">
        <f>IF(X!ER44=0," ",X!ER44)</f>
        <v xml:space="preserve"> </v>
      </c>
      <c r="E144" s="703"/>
      <c r="F144" s="1941"/>
    </row>
    <row r="145" spans="1:6" ht="22.5" customHeight="1">
      <c r="C145" s="1215" t="str">
        <f>IF(X!ER45=0," ",X!ER45)</f>
        <v>จุดที่ควรพัฒนา</v>
      </c>
      <c r="E145" s="703"/>
      <c r="F145" s="1941"/>
    </row>
    <row r="146" spans="1:6" ht="22.5" customHeight="1">
      <c r="C146" s="1215" t="str">
        <f>IF(X!ER46=0," ",X!ER46)</f>
        <v xml:space="preserve"> -  พัฒนาหลักสูตรท้องถิ่น</v>
      </c>
      <c r="E146" s="703"/>
      <c r="F146" s="1941"/>
    </row>
    <row r="147" spans="1:6" ht="22.5" customHeight="1">
      <c r="C147" s="1215" t="str">
        <f>IF(X!ER47=0," ",X!ER47)</f>
        <v xml:space="preserve"> -  สนับสนุนชุมชนให้เข้ามามีส่วนร่วมมากขึ้น</v>
      </c>
      <c r="E147" s="703"/>
      <c r="F147" s="1941"/>
    </row>
    <row r="148" spans="1:6" ht="22.5" customHeight="1">
      <c r="C148" s="1215" t="str">
        <f>IF(X!ER48=0," ",X!ER48)</f>
        <v xml:space="preserve"> </v>
      </c>
      <c r="E148" s="703"/>
      <c r="F148" s="1941"/>
    </row>
    <row r="149" spans="1:6" ht="22.5" customHeight="1">
      <c r="C149" s="1215" t="str">
        <f>IF(X!ER49=0," ",X!ER49)</f>
        <v xml:space="preserve"> </v>
      </c>
      <c r="E149" s="703"/>
      <c r="F149" s="1941"/>
    </row>
    <row r="150" spans="1:6" ht="22.5" customHeight="1">
      <c r="C150" s="1215" t="str">
        <f>IF(X!ER50=0," ",X!ER50)</f>
        <v xml:space="preserve"> </v>
      </c>
      <c r="E150" s="703"/>
      <c r="F150" s="1941"/>
    </row>
    <row r="151" spans="1:6" ht="22.5" customHeight="1">
      <c r="E151" s="703"/>
      <c r="F151" s="1941"/>
    </row>
    <row r="152" spans="1:6" ht="22.5" customHeight="1">
      <c r="A152" s="1218" t="s">
        <v>298</v>
      </c>
      <c r="E152" s="703"/>
      <c r="F152" s="1941"/>
    </row>
    <row r="153" spans="1:6" ht="22.5" customHeight="1">
      <c r="A153" s="2118"/>
      <c r="B153" s="1215" t="s">
        <v>1263</v>
      </c>
      <c r="E153" s="703"/>
      <c r="F153" s="1941"/>
    </row>
    <row r="154" spans="1:6" ht="22.5" customHeight="1">
      <c r="B154" s="1215" t="str">
        <f>IF(X!EO10=0," ",X!EO10)</f>
        <v>แนวทางการพัฒนาในอนาคต   มาตรฐานที่ 1</v>
      </c>
      <c r="E154" s="703"/>
      <c r="F154" s="1941"/>
    </row>
    <row r="155" spans="1:6" ht="22.5" customHeight="1">
      <c r="B155" s="1215" t="str">
        <f>IF(X!EO11=0," ",X!EO11)</f>
        <v xml:space="preserve">            จัดอาหารให้เพียงพอและมีคุณภาพให้นักเรียนทุกคน</v>
      </c>
      <c r="E155" s="703"/>
      <c r="F155" s="1941"/>
    </row>
    <row r="156" spans="1:6" ht="22.5" customHeight="1">
      <c r="B156" s="1215" t="str">
        <f>IF(X!EO12=0," ",X!EO12)</f>
        <v>จัดเวลาว่างให้เหมาะสมกับการออกกำลังกาย ส่งเสริมการรักษาสุขภาพตามหลักอนามัย</v>
      </c>
      <c r="E156" s="703"/>
      <c r="F156" s="1941"/>
    </row>
    <row r="157" spans="1:6" ht="22.5" customHeight="1">
      <c r="B157" s="1215" t="str">
        <f>IF(X!EO13=0," ",X!EO13)</f>
        <v>กิจกรรมการป้องกันสารเสพติโดยประสานงานกับหน่วยงานอื่น</v>
      </c>
      <c r="E157" s="703"/>
      <c r="F157" s="1941"/>
    </row>
    <row r="158" spans="1:6" ht="22.5" customHeight="1">
      <c r="B158" s="1215" t="str">
        <f>IF(X!EO14=0," ",X!EO14)</f>
        <v xml:space="preserve"> </v>
      </c>
      <c r="E158" s="703"/>
      <c r="F158" s="1941"/>
    </row>
    <row r="159" spans="1:6" ht="22.5" customHeight="1">
      <c r="B159" s="1215" t="str">
        <f>IF(X!EO15=0," ",X!EO15)</f>
        <v xml:space="preserve"> </v>
      </c>
      <c r="E159" s="703"/>
      <c r="F159" s="1941"/>
    </row>
    <row r="160" spans="1:6" ht="22.5" customHeight="1">
      <c r="B160" s="1215" t="str">
        <f>IF(X!EO16=0," ",X!EO16)</f>
        <v>แนวทางการพัฒนาในอนาคต   มาตรฐานที่ 2</v>
      </c>
      <c r="E160" s="703"/>
      <c r="F160" s="1941"/>
    </row>
    <row r="161" spans="1:6" ht="22.5" customHeight="1">
      <c r="B161" s="1215" t="str">
        <f>IF(X!EO17=0," ",X!EO17)</f>
        <v>จัดกิจกรรมส่งเสริมคุณธรรม จริยธรรม สร้างชุมชนแห่งจิตอาสา</v>
      </c>
      <c r="E161" s="703"/>
      <c r="F161" s="1941"/>
    </row>
    <row r="162" spans="1:6" ht="22.5" customHeight="1">
      <c r="B162" s="1215" t="str">
        <f>IF(X!EO18=0," ",X!EO18)</f>
        <v>อนุรักษ์สิ่งงแวดล้อมแยกขยะ ปลูกต้นไม้ให้ร่มเงาเพิ่มขึ้น</v>
      </c>
      <c r="E162" s="703"/>
      <c r="F162" s="1941"/>
    </row>
    <row r="163" spans="1:6" ht="22.5" customHeight="1">
      <c r="B163" s="1215" t="str">
        <f>IF(X!EO19=0," ",X!EO19)</f>
        <v>ส่งเสริมการปฎิบัติที่สร้างความกตัญญูต่อผู้มีพระคุณ</v>
      </c>
      <c r="E163" s="703"/>
      <c r="F163" s="1941"/>
    </row>
    <row r="164" spans="1:6" ht="22.5" customHeight="1">
      <c r="B164" s="1215" t="str">
        <f>IF(X!EO20=0," ",X!EO20)</f>
        <v xml:space="preserve"> </v>
      </c>
      <c r="E164" s="703"/>
      <c r="F164" s="1941"/>
    </row>
    <row r="165" spans="1:6" ht="22.5" customHeight="1">
      <c r="B165" s="1215" t="str">
        <f>IF(X!EO21=0," ",X!EO21)</f>
        <v xml:space="preserve"> </v>
      </c>
      <c r="E165" s="703"/>
      <c r="F165" s="1941"/>
    </row>
    <row r="166" spans="1:6" ht="22.5" customHeight="1">
      <c r="E166" s="703"/>
      <c r="F166" s="1941"/>
    </row>
    <row r="167" spans="1:6" ht="22.5" customHeight="1">
      <c r="E167" s="703"/>
      <c r="F167" s="1941"/>
    </row>
    <row r="168" spans="1:6" ht="22.5" customHeight="1">
      <c r="A168" s="1234" t="e">
        <f>"- "&amp;F168&amp;" -"</f>
        <v>#REF!</v>
      </c>
      <c r="B168" s="1234"/>
      <c r="C168" s="1234"/>
      <c r="D168" s="1234"/>
      <c r="E168" s="703">
        <v>1</v>
      </c>
      <c r="F168" s="1941" t="e">
        <f>IF(E168&gt;0,SUM(E$1:E168),0)</f>
        <v>#REF!</v>
      </c>
    </row>
    <row r="169" spans="1:6" ht="22.5" customHeight="1">
      <c r="E169" s="703"/>
      <c r="F169" s="1941"/>
    </row>
    <row r="170" spans="1:6" ht="22.5" customHeight="1">
      <c r="A170" s="1669"/>
      <c r="E170" s="703"/>
      <c r="F170" s="1941"/>
    </row>
    <row r="171" spans="1:6" ht="22.5" customHeight="1">
      <c r="B171" s="1215" t="str">
        <f>IF(X!EO22=0," ",X!EO22)</f>
        <v>แนวทางการพัฒนาในอนาคต   มาตรฐานที่ 3</v>
      </c>
      <c r="E171" s="703"/>
      <c r="F171" s="1941"/>
    </row>
    <row r="172" spans="1:6" ht="22.5" customHeight="1">
      <c r="B172" s="1215" t="str">
        <f>IF(X!EO23=0," ",X!EO23)</f>
        <v>กิจกกรรมส่งเสริมการรักการอ่านบันทึกการอ่านให้เป็นรูปธรรม</v>
      </c>
      <c r="E172" s="703"/>
      <c r="F172" s="1941"/>
    </row>
    <row r="173" spans="1:6" ht="22.5" customHeight="1">
      <c r="B173" s="1215" t="str">
        <f>IF(X!EO24=0," ",X!EO24)</f>
        <v>จัดหาหนังสือที่หลากหลายให้น่าสนในเพิ่มในห้องสมุด</v>
      </c>
      <c r="E173" s="703"/>
      <c r="F173" s="1941"/>
    </row>
    <row r="174" spans="1:6" ht="22.5" customHeight="1">
      <c r="B174" s="1215" t="str">
        <f>IF(X!EO25=0," ",X!EO25)</f>
        <v>เน้นการเรียนการสอนนำเสนอผลงานด้วยคอมพิวเตร์</v>
      </c>
      <c r="E174" s="703"/>
      <c r="F174" s="1941"/>
    </row>
    <row r="175" spans="1:6" ht="22.5" customHeight="1">
      <c r="B175" s="1215" t="str">
        <f>IF(X!EO26=0," ",X!EO26)</f>
        <v xml:space="preserve"> </v>
      </c>
      <c r="E175" s="703"/>
      <c r="F175" s="1941"/>
    </row>
    <row r="176" spans="1:6" ht="22.5" customHeight="1">
      <c r="B176" s="1215" t="str">
        <f>IF(X!EO27=0," ",X!EO27)</f>
        <v xml:space="preserve"> </v>
      </c>
      <c r="E176" s="703"/>
      <c r="F176" s="1941"/>
    </row>
    <row r="177" spans="2:6" ht="22.5" customHeight="1">
      <c r="B177" s="1215" t="str">
        <f>IF(X!EO28=0," ",X!EO28)</f>
        <v>แนวทางการพัฒนาในอนาคต   มาตรฐานที่ 4</v>
      </c>
      <c r="E177" s="703"/>
      <c r="F177" s="1941"/>
    </row>
    <row r="178" spans="2:6" ht="22.5" customHeight="1">
      <c r="B178" s="1215" t="str">
        <f>IF(X!EO29=0," ",X!EO29)</f>
        <v>นักเรียนจัดทำ Port Folio เมื่อสิ้นภาคเรียนและสิ้นปีการศึกษา</v>
      </c>
      <c r="E178" s="703"/>
      <c r="F178" s="1941"/>
    </row>
    <row r="179" spans="2:6" ht="22.5" customHeight="1">
      <c r="B179" s="1215" t="str">
        <f>IF(X!EO30=0," ",X!EO30)</f>
        <v>จัดกิจกรรมส่วเสริมการอ่านและเขียนในทุกกิจกรรมวันสำคัญ</v>
      </c>
      <c r="E179" s="703"/>
      <c r="F179" s="1941"/>
    </row>
    <row r="180" spans="2:6" ht="22.5" customHeight="1">
      <c r="B180" s="1215" t="str">
        <f>IF(X!EO31=0," ",X!EO31)</f>
        <v xml:space="preserve"> </v>
      </c>
      <c r="E180" s="703"/>
      <c r="F180" s="1941"/>
    </row>
    <row r="181" spans="2:6" ht="22.5" customHeight="1">
      <c r="B181" s="1215" t="str">
        <f>IF(X!EO32=0," ",X!EO32)</f>
        <v xml:space="preserve"> </v>
      </c>
      <c r="E181" s="703"/>
      <c r="F181" s="1941"/>
    </row>
    <row r="182" spans="2:6" ht="22.5" customHeight="1">
      <c r="B182" s="1215" t="str">
        <f>IF(X!EO33=0," ",X!EO33)</f>
        <v xml:space="preserve"> </v>
      </c>
      <c r="E182" s="703"/>
      <c r="F182" s="1941"/>
    </row>
    <row r="183" spans="2:6" ht="22.5" customHeight="1">
      <c r="B183" s="1215" t="str">
        <f>IF(X!EO34=0," ",X!EO34)</f>
        <v>แนวทางการพัฒนาในอนาคต   มาตรฐานที่ 5</v>
      </c>
      <c r="E183" s="703"/>
      <c r="F183" s="1941"/>
    </row>
    <row r="184" spans="2:6" ht="22.5" customHeight="1">
      <c r="B184" s="1215" t="str">
        <f>IF(X!EO35=0," ",X!EO35)</f>
        <v>ยกผลสัมฤทธิ์ทางการเรียนให้สูงขึ้นรอ้ยละ 4 ทุกกลุ่มสาระการเรียนรู้</v>
      </c>
      <c r="E184" s="703"/>
      <c r="F184" s="1941"/>
    </row>
    <row r="185" spans="2:6" ht="22.5" customHeight="1">
      <c r="B185" s="1215" t="str">
        <f>IF(X!EO36=0," ",X!EO36)</f>
        <v>ประเมินสมรรถนะทุกกลุ่มสาระการเรียยนรู้ให้เป็นรูปธรรม</v>
      </c>
      <c r="E185" s="703"/>
      <c r="F185" s="1941"/>
    </row>
    <row r="186" spans="2:6" ht="22.5" customHeight="1">
      <c r="B186" s="1215" t="str">
        <f>IF(X!EO37=0," ",X!EO37)</f>
        <v>ประเมินลักษณะอันพึงประสงค์ทุกกลุ่มสาระการเรียนรู้ ติวข้อสอบ ป. 3  ป. 6 และ ม. 3</v>
      </c>
      <c r="E186" s="703"/>
      <c r="F186" s="1941"/>
    </row>
    <row r="187" spans="2:6" ht="22.5" customHeight="1">
      <c r="B187" s="1215" t="str">
        <f>IF(X!EO38=0," ",X!EO38)</f>
        <v xml:space="preserve"> </v>
      </c>
      <c r="E187" s="703"/>
      <c r="F187" s="1941"/>
    </row>
    <row r="188" spans="2:6" ht="22.5" customHeight="1">
      <c r="B188" s="1215" t="str">
        <f>IF(X!EO39=0," ",X!EO39)</f>
        <v xml:space="preserve"> </v>
      </c>
      <c r="E188" s="703"/>
      <c r="F188" s="1941"/>
    </row>
    <row r="189" spans="2:6" ht="22.5" customHeight="1">
      <c r="B189" s="1215" t="str">
        <f>IF(X!EO40=0," ",X!EO40)</f>
        <v>แนวทางการพัฒนาในอนาคต  มาตรฐานที่  6</v>
      </c>
      <c r="E189" s="703"/>
      <c r="F189" s="1941"/>
    </row>
    <row r="190" spans="2:6" ht="22.5" customHeight="1">
      <c r="B190" s="1215" t="str">
        <f>IF(X!EO41=0," ",X!EO41)</f>
        <v>จัดกิจกรรมการเรียนรแบบกลุ่ม</v>
      </c>
      <c r="E190" s="703"/>
      <c r="F190" s="1941"/>
    </row>
    <row r="191" spans="2:6" ht="22.5" customHeight="1">
      <c r="B191" s="1215" t="str">
        <f>IF(X!EO42=0," ",X!EO42)</f>
        <v>จัดเขตรับผิดชอบในการทำงาน</v>
      </c>
      <c r="E191" s="703"/>
      <c r="F191" s="1941"/>
    </row>
    <row r="192" spans="2:6" ht="22.5" customHeight="1">
      <c r="B192" s="1215" t="str">
        <f>IF(X!EO43=0," ",X!EO43)</f>
        <v xml:space="preserve"> </v>
      </c>
      <c r="E192" s="703"/>
      <c r="F192" s="1941"/>
    </row>
    <row r="193" spans="1:6" ht="22.5" customHeight="1">
      <c r="B193" s="1215" t="str">
        <f>IF(X!EO44=0," ",X!EO44)</f>
        <v xml:space="preserve"> </v>
      </c>
      <c r="E193" s="703"/>
      <c r="F193" s="1941"/>
    </row>
    <row r="194" spans="1:6" ht="22.5" customHeight="1">
      <c r="B194" s="1215" t="str">
        <f>IF(X!EO45=0," ",X!EO45)</f>
        <v xml:space="preserve"> </v>
      </c>
      <c r="E194" s="703"/>
      <c r="F194" s="1941"/>
    </row>
    <row r="195" spans="1:6" ht="22.5" customHeight="1">
      <c r="A195" s="2118"/>
      <c r="B195" s="1215" t="s">
        <v>93</v>
      </c>
      <c r="E195" s="703"/>
      <c r="F195" s="1941"/>
    </row>
    <row r="196" spans="1:6" ht="22.5" customHeight="1">
      <c r="B196" s="1215" t="str">
        <f>IF(X!EP10=0," ",X!EP10)</f>
        <v>แนวทางการพัฒนาในอนาคต   มาตรฐานที่ 7</v>
      </c>
      <c r="E196" s="703"/>
      <c r="F196" s="1941"/>
    </row>
    <row r="197" spans="1:6" ht="22.5" customHeight="1">
      <c r="B197" s="1215" t="str">
        <f>IF(X!EP11=0," ",X!EP11)</f>
        <v xml:space="preserve">             ครูมีการวิเคราะห์ผู้เรียนเป็นรายกลุ่มสาระ ทำแผนการสอนให้สอดคล้องกับผู้เรียน จัดกลุ่มการเรียนรู้</v>
      </c>
      <c r="E197" s="703"/>
      <c r="F197" s="1941"/>
    </row>
    <row r="198" spans="1:6" ht="22.5" customHeight="1">
      <c r="B198" s="1215" t="str">
        <f>IF(X!EP12=0," ",X!EP12)</f>
        <v>ตามศักยภาพของผู้เรียน ประเมินผลการจัดการเรียนรู้อย่างต่อเนื่องและนำมาปรับเพื่อมุ่งผลสัมฤทธิ์</v>
      </c>
      <c r="E198" s="703"/>
      <c r="F198" s="1941"/>
    </row>
    <row r="199" spans="1:6" ht="22.5" customHeight="1">
      <c r="B199" s="1215" t="str">
        <f>IF(X!EP13=0," ",X!EP13)</f>
        <v>ทางการเรียน วิจัยในชั้นเรียนเพื่อแก้ปัญหาผู้เรียน พัฒนาครูให้มีความรู้ความสามารถในการทำงาน</v>
      </c>
      <c r="E199" s="703"/>
      <c r="F199" s="1941"/>
    </row>
    <row r="200" spans="1:6" ht="22.5" customHeight="1">
      <c r="B200" s="1215" t="str">
        <f>IF(X!EP14=0," ",X!EP14)</f>
        <v xml:space="preserve"> </v>
      </c>
      <c r="E200" s="703"/>
      <c r="F200" s="1941"/>
    </row>
    <row r="201" spans="1:6" ht="22.5" customHeight="1">
      <c r="B201" s="1215" t="str">
        <f>IF(X!EP15=0," ",X!EP15)</f>
        <v xml:space="preserve"> </v>
      </c>
      <c r="E201" s="703"/>
      <c r="F201" s="1941"/>
    </row>
    <row r="202" spans="1:6" ht="22.5" customHeight="1">
      <c r="A202" s="1234" t="e">
        <f>"- "&amp;F202&amp;" -"</f>
        <v>#REF!</v>
      </c>
      <c r="B202" s="1234"/>
      <c r="C202" s="1234"/>
      <c r="D202" s="1234"/>
      <c r="E202" s="703">
        <v>1</v>
      </c>
      <c r="F202" s="1941" t="e">
        <f>IF(E202&gt;0,SUM(E$1:E202),0)</f>
        <v>#REF!</v>
      </c>
    </row>
    <row r="203" spans="1:6" ht="22.5" customHeight="1">
      <c r="E203" s="703"/>
      <c r="F203" s="1941"/>
    </row>
    <row r="204" spans="1:6" ht="22.5" customHeight="1">
      <c r="A204" s="2118"/>
      <c r="B204" s="1215" t="str">
        <f>IF(X!EP15=0," ",X!EP15)</f>
        <v xml:space="preserve"> </v>
      </c>
      <c r="E204" s="703"/>
      <c r="F204" s="1941"/>
    </row>
    <row r="205" spans="1:6" ht="22.5" customHeight="1">
      <c r="B205" s="1215" t="str">
        <f>IF(X!EP16=0," ",X!EP16)</f>
        <v>แนวทางการพัฒนาในอนาคต   มาตรฐานที่ 8</v>
      </c>
      <c r="E205" s="703"/>
      <c r="F205" s="1941"/>
    </row>
    <row r="206" spans="1:6" ht="22.5" customHeight="1">
      <c r="B206" s="1215" t="str">
        <f>IF(X!EP17=0," ",X!EP17)</f>
        <v>บริหารแบบมีส่วนร่วม  ระบบการทำงาน (PDCA)  ให้ครบวงจรการทำงาน</v>
      </c>
      <c r="E206" s="703"/>
      <c r="F206" s="1941"/>
    </row>
    <row r="207" spans="1:6" ht="22.5" customHeight="1">
      <c r="B207" s="1215" t="str">
        <f>IF(X!EP18=0," ",X!EP18)</f>
        <v>นิเทศ ติดตามการดำเนินงานอย่างต่อเนื่อง</v>
      </c>
      <c r="E207" s="703"/>
      <c r="F207" s="1941"/>
    </row>
    <row r="208" spans="1:6" ht="22.5" customHeight="1">
      <c r="B208" s="1215" t="str">
        <f>IF(X!EP19=0," ",X!EP19)</f>
        <v>ผู้บริหารเป็นผู้นำทางวิชาการ</v>
      </c>
      <c r="E208" s="703"/>
      <c r="F208" s="1941"/>
    </row>
    <row r="209" spans="2:6" ht="22.5" customHeight="1">
      <c r="B209" s="1215" t="str">
        <f>IF(X!EP20=0," ",X!EP20)</f>
        <v xml:space="preserve"> </v>
      </c>
      <c r="E209" s="703"/>
      <c r="F209" s="1941"/>
    </row>
    <row r="210" spans="2:6" ht="22.5" customHeight="1">
      <c r="B210" s="1215" t="str">
        <f>IF(X!EP21=0," ",X!EP21)</f>
        <v xml:space="preserve"> </v>
      </c>
      <c r="E210" s="703"/>
      <c r="F210" s="1941"/>
    </row>
    <row r="211" spans="2:6" ht="22.5" customHeight="1">
      <c r="B211" s="1215" t="str">
        <f>IF(X!EP22=0," ",X!EP22)</f>
        <v>แนวทางการพัฒนาในอนาคต   มาตรฐานที่ 9</v>
      </c>
      <c r="E211" s="703"/>
      <c r="F211" s="1941"/>
    </row>
    <row r="212" spans="2:6" ht="22.5" customHeight="1">
      <c r="B212" s="1215" t="str">
        <f>IF(X!EP23=0," ",X!EP23)</f>
        <v>จัดทำคู่มมือให้คณะกรรมการสถานศึกษาให้เข้าใจแนงปฏิบัติการทำงานพัฒนาการศึกษา</v>
      </c>
      <c r="E212" s="703"/>
      <c r="F212" s="1941"/>
    </row>
    <row r="213" spans="2:6" ht="22.5" customHeight="1">
      <c r="B213" s="1215" t="str">
        <f>IF(X!EP24=0," ",X!EP24)</f>
        <v>จัดประชุมผู้ปกครองเพื่อสร้างความร่วมมือในการพัฒนาการศึกษา</v>
      </c>
      <c r="E213" s="703"/>
      <c r="F213" s="1941"/>
    </row>
    <row r="214" spans="2:6" ht="22.5" customHeight="1">
      <c r="B214" s="1215" t="str">
        <f>IF(X!EP25=0," ",X!EP25)</f>
        <v>แจ้งผลการดำเนินงานทุกปีการศึกษาให้ผู้ปกครองทราบ</v>
      </c>
      <c r="E214" s="703"/>
      <c r="F214" s="1941"/>
    </row>
    <row r="215" spans="2:6" ht="22.5" customHeight="1">
      <c r="B215" s="1215" t="str">
        <f>IF(X!EP26=0," ",X!EP26)</f>
        <v xml:space="preserve"> </v>
      </c>
      <c r="E215" s="703"/>
      <c r="F215" s="1941"/>
    </row>
    <row r="216" spans="2:6" ht="22.5" customHeight="1">
      <c r="B216" s="1215" t="str">
        <f>IF(X!EP27=0," ",X!EP27)</f>
        <v xml:space="preserve"> </v>
      </c>
      <c r="E216" s="703"/>
      <c r="F216" s="1941"/>
    </row>
    <row r="217" spans="2:6" ht="22.5" customHeight="1">
      <c r="B217" s="1215" t="str">
        <f>IF(X!EP28=0," ",X!EP28)</f>
        <v>แนวทางการพัฒนาในอนาคต   มาตรฐานที่ 10</v>
      </c>
      <c r="E217" s="703"/>
      <c r="F217" s="1941"/>
    </row>
    <row r="218" spans="2:6" ht="22.5" customHeight="1">
      <c r="B218" s="1215" t="str">
        <f>IF(X!EP29=0," ",X!EP29)</f>
        <v>ประเมินการใช้หลักสูตรทุกปีการศึกษา</v>
      </c>
      <c r="E218" s="703"/>
      <c r="F218" s="1941"/>
    </row>
    <row r="219" spans="2:6" ht="22.5" customHeight="1">
      <c r="B219" s="1215" t="str">
        <f>IF(X!EP30=0," ",X!EP30)</f>
        <v>เน้นกิจกรรมการเรียนรู้สู่การปฏิบัติจริงสอดคล้องกับบริบทของชีวิตจริง</v>
      </c>
      <c r="E219" s="703"/>
      <c r="F219" s="1941"/>
    </row>
    <row r="220" spans="2:6" ht="22.5" customHeight="1">
      <c r="B220" s="1215" t="str">
        <f>IF(X!EP31=0," ",X!EP31)</f>
        <v>นิเทศติดกตามการนำหลักสูตรมาใช้อย่างต่อเนื่อง</v>
      </c>
      <c r="E220" s="703"/>
      <c r="F220" s="1941"/>
    </row>
    <row r="221" spans="2:6" ht="22.5" customHeight="1">
      <c r="B221" s="1215" t="str">
        <f>IF(X!EP32=0," ",X!EP32)</f>
        <v xml:space="preserve"> </v>
      </c>
      <c r="E221" s="703"/>
      <c r="F221" s="1941"/>
    </row>
    <row r="222" spans="2:6" ht="22.5" customHeight="1">
      <c r="B222" s="1215" t="str">
        <f>IF(X!EP33=0," ",X!EP33)</f>
        <v xml:space="preserve"> </v>
      </c>
      <c r="E222" s="703"/>
      <c r="F222" s="1941"/>
    </row>
    <row r="223" spans="2:6" ht="22.5" customHeight="1">
      <c r="B223" s="1215" t="str">
        <f>IF(X!EP34=0," ",X!EP34)</f>
        <v>แนววทางการพัฒนาในอนาคต มาตรฐานที่ 11</v>
      </c>
      <c r="E223" s="703"/>
      <c r="F223" s="1941"/>
    </row>
    <row r="224" spans="2:6" ht="22.5" customHeight="1">
      <c r="B224" s="1215" t="str">
        <f>IF(X!EP35=0," ",X!EP35)</f>
        <v>ส่งเสริมกิจการ 5 ส. ทุกวันศุกร์</v>
      </c>
      <c r="E224" s="703"/>
      <c r="F224" s="1941"/>
    </row>
    <row r="225" spans="1:6" ht="22.5" customHeight="1">
      <c r="B225" s="1215" t="str">
        <f>IF(X!EP36=0," ",X!EP36)</f>
        <v>พัฒนาสภาพแวดล้อมให้สะอาดร่มรื่น</v>
      </c>
      <c r="E225" s="703"/>
      <c r="F225" s="1941"/>
    </row>
    <row r="226" spans="1:6" ht="22.5" customHeight="1">
      <c r="B226" s="1215" t="str">
        <f>IF(X!EP37=0," ",X!EP37)</f>
        <v>จัดกิจกรรมส่งเสริมการเข้าใช้ห้องสมุดอย่างต่อเนื่องทุกช่วงชั้น</v>
      </c>
      <c r="E226" s="703"/>
      <c r="F226" s="1941"/>
    </row>
    <row r="227" spans="1:6" ht="22.5" customHeight="1">
      <c r="B227" s="1215" t="str">
        <f>IF(X!EP38=0," ",X!EP38)</f>
        <v xml:space="preserve"> </v>
      </c>
      <c r="E227" s="703"/>
      <c r="F227" s="1941"/>
    </row>
    <row r="228" spans="1:6" ht="22.5" customHeight="1">
      <c r="B228" s="1215" t="str">
        <f>IF(X!EP39=0," ",X!EP39)</f>
        <v xml:space="preserve"> </v>
      </c>
      <c r="E228" s="703"/>
      <c r="F228" s="1941"/>
    </row>
    <row r="229" spans="1:6" ht="22.5" customHeight="1">
      <c r="B229" s="1215" t="str">
        <f>IF(X!EP40=0," ",X!EP40)</f>
        <v>แนวทางการพัฒนาในอนาคต   มาตรฐานที่ 12</v>
      </c>
      <c r="E229" s="703"/>
      <c r="F229" s="1941"/>
    </row>
    <row r="230" spans="1:6" ht="22.5" customHeight="1">
      <c r="B230" s="1215" t="str">
        <f>IF(X!EP41=0," ",X!EP41)</f>
        <v>จัดทำแผนปฏิบัติการก่อนเปิดเรียนโดยทุกคนมีส่วนร่วม</v>
      </c>
      <c r="E230" s="703"/>
      <c r="F230" s="1941"/>
    </row>
    <row r="231" spans="1:6" ht="22.5" customHeight="1">
      <c r="B231" s="1215" t="str">
        <f>IF(X!EP42=0," ",X!EP42)</f>
        <v>จัดทำรายงานการประเมินตนเองจากการปฏิบัติงานตามสภาพจริง</v>
      </c>
      <c r="E231" s="703"/>
      <c r="F231" s="1941"/>
    </row>
    <row r="232" spans="1:6" ht="22.5" customHeight="1">
      <c r="B232" s="1215" t="str">
        <f>IF(X!EP43=0," ",X!EP43)</f>
        <v>จัดทำ SAR ให้ตรงตามเวลากำหนด</v>
      </c>
      <c r="E232" s="703"/>
      <c r="F232" s="1941"/>
    </row>
    <row r="233" spans="1:6" ht="22.5" customHeight="1">
      <c r="B233" s="1215" t="str">
        <f>IF(X!EP44=0," ",X!EP44)</f>
        <v xml:space="preserve"> </v>
      </c>
      <c r="E233" s="703"/>
      <c r="F233" s="1941"/>
    </row>
    <row r="234" spans="1:6" ht="22.5" customHeight="1">
      <c r="B234" s="1215" t="str">
        <f>IF(X!EP45=0," ",X!EP45)</f>
        <v xml:space="preserve"> </v>
      </c>
      <c r="E234" s="703"/>
      <c r="F234" s="1941"/>
    </row>
    <row r="235" spans="1:6" ht="22.5" customHeight="1">
      <c r="E235" s="703"/>
      <c r="F235" s="1941"/>
    </row>
    <row r="236" spans="1:6" ht="22.5" customHeight="1">
      <c r="A236" s="1234" t="e">
        <f>"- "&amp;F236&amp;" -"</f>
        <v>#REF!</v>
      </c>
      <c r="B236" s="1234"/>
      <c r="C236" s="1234"/>
      <c r="D236" s="1234"/>
      <c r="E236" s="703">
        <v>1</v>
      </c>
      <c r="F236" s="1941" t="e">
        <f>IF(E236&gt;0,SUM(E$1:E236),0)</f>
        <v>#REF!</v>
      </c>
    </row>
    <row r="237" spans="1:6" ht="22.5" customHeight="1">
      <c r="E237" s="703"/>
      <c r="F237" s="1941"/>
    </row>
    <row r="238" spans="1:6" ht="22.5" customHeight="1">
      <c r="E238" s="703"/>
      <c r="F238" s="1941"/>
    </row>
    <row r="239" spans="1:6" ht="22.5" customHeight="1">
      <c r="A239" s="2118"/>
      <c r="B239" s="1215" t="s">
        <v>90</v>
      </c>
      <c r="E239" s="703"/>
      <c r="F239" s="1941"/>
    </row>
    <row r="240" spans="1:6" ht="22.5" customHeight="1">
      <c r="B240" s="1215" t="str">
        <f>IF(X!EO47=0," ",X!EO47)</f>
        <v>แนวทางการพัฒนาในอนาคต   มาตรฐานที่ 13</v>
      </c>
      <c r="E240" s="703"/>
      <c r="F240" s="1941"/>
    </row>
    <row r="241" spans="1:6" ht="22.5" customHeight="1">
      <c r="B241" s="1215" t="str">
        <f>IF(X!EO48=0," ",X!EO48)</f>
        <v xml:space="preserve">          -  จัดทำคู่มือแหล่งเรียนรู้นอกโรงเรียนและนำนักเรียนไปศึกษาเรียนรู้จากสถานที่จริง</v>
      </c>
      <c r="E241" s="703"/>
      <c r="F241" s="1941"/>
    </row>
    <row r="242" spans="1:6" ht="22.5" customHeight="1">
      <c r="B242" s="1215" t="str">
        <f>IF(X!EO49=0," ",X!EO49)</f>
        <v xml:space="preserve">          -  จัดแหล่งเรียนเรียนทุกกลุ่มสาระการเรียนรู้สาระหลักในห้องเรียน</v>
      </c>
      <c r="E242" s="703"/>
      <c r="F242" s="1941"/>
    </row>
    <row r="243" spans="1:6" ht="22.5" customHeight="1">
      <c r="B243" s="1215" t="str">
        <f>IF(X!EO50=0," ",X!EO50)</f>
        <v xml:space="preserve"> </v>
      </c>
      <c r="E243" s="703"/>
      <c r="F243" s="1941"/>
    </row>
    <row r="244" spans="1:6" ht="22.5" customHeight="1">
      <c r="B244" s="1215" t="str">
        <f>IF(X!EO51=0," ",X!EO51)</f>
        <v xml:space="preserve"> </v>
      </c>
      <c r="E244" s="703"/>
      <c r="F244" s="1941"/>
    </row>
    <row r="245" spans="1:6" ht="22.5" customHeight="1">
      <c r="B245" s="1215" t="str">
        <f>IF(X!EO52=0," ",X!EO52)</f>
        <v xml:space="preserve"> </v>
      </c>
      <c r="E245" s="703"/>
      <c r="F245" s="1941"/>
    </row>
    <row r="246" spans="1:6" ht="22.5" customHeight="1">
      <c r="A246" s="2118"/>
      <c r="B246" s="1215" t="s">
        <v>91</v>
      </c>
      <c r="E246" s="703"/>
      <c r="F246" s="1941"/>
    </row>
    <row r="247" spans="1:6" ht="22.5" customHeight="1">
      <c r="B247" s="1215" t="str">
        <f>IF(X!EP47=0," ",X!EP47)</f>
        <v>แนวทางการพัฒนาในอนาคต   มาตรฐานที่ 14</v>
      </c>
      <c r="E247" s="703"/>
      <c r="F247" s="1941"/>
    </row>
    <row r="248" spans="1:6" ht="22.5" customHeight="1">
      <c r="B248" s="1215" t="str">
        <f>IF(X!EP48=0," ",X!EP48)</f>
        <v xml:space="preserve">        -   ยกระดับผลสัมฤทธิ์ทงการเรียนให้ได้มาตรฐาน </v>
      </c>
      <c r="E248" s="703"/>
      <c r="F248" s="1941"/>
    </row>
    <row r="249" spans="1:6" ht="22.5" customHeight="1">
      <c r="B249" s="1215" t="str">
        <f>IF(X!EP49=0," ",X!EP49)</f>
        <v xml:space="preserve">        -  จัดหาเครื่องดนตรีที่หลากหลายให้เพียงพอกับจำนวนนักเรียน</v>
      </c>
      <c r="E249" s="703"/>
      <c r="F249" s="1941"/>
    </row>
    <row r="250" spans="1:6" ht="22.5" customHeight="1">
      <c r="B250" s="1215" t="str">
        <f>IF(X!EP50=0," ",X!EP50)</f>
        <v xml:space="preserve"> </v>
      </c>
      <c r="E250" s="703"/>
      <c r="F250" s="1941"/>
    </row>
    <row r="251" spans="1:6" ht="22.5" customHeight="1">
      <c r="B251" s="1215" t="str">
        <f>IF(X!EP51=0," ",X!EP51)</f>
        <v xml:space="preserve"> </v>
      </c>
      <c r="E251" s="703"/>
      <c r="F251" s="1941"/>
    </row>
    <row r="252" spans="1:6" ht="22.5" customHeight="1">
      <c r="B252" s="1215" t="str">
        <f>IF(X!EP52=0," ",X!EP52)</f>
        <v xml:space="preserve"> </v>
      </c>
      <c r="E252" s="703"/>
      <c r="F252" s="1941"/>
    </row>
    <row r="253" spans="1:6" ht="22.5" customHeight="1">
      <c r="A253" s="2118"/>
      <c r="B253" s="1215" t="s">
        <v>92</v>
      </c>
      <c r="E253" s="703"/>
      <c r="F253" s="1941"/>
    </row>
    <row r="254" spans="1:6" ht="22.5" customHeight="1">
      <c r="B254" s="1215" t="str">
        <f>IF(X!EP54=0," ",X!EP54)</f>
        <v>แนวทางการพัฒนาในอนาคต   มาตรฐานที่ 15</v>
      </c>
      <c r="E254" s="703"/>
      <c r="F254" s="1941"/>
    </row>
    <row r="255" spans="1:6" ht="22.5" customHeight="1">
      <c r="B255" s="1215" t="str">
        <f>IF(X!EP55=0," ",X!EP55)</f>
        <v xml:space="preserve">          -  จัดกิจกรรมการเรียนการสอนเพื่อยกระดับผลสัมฤทธิ์ทางการเรียนให้สูงขึ้น โดยเฉพาะวิชา</v>
      </c>
      <c r="E255" s="703"/>
      <c r="F255" s="1941"/>
    </row>
    <row r="256" spans="1:6" ht="22.5" customHeight="1">
      <c r="B256" s="1215" t="str">
        <f>IF(X!EP56=0," ",X!EP56)</f>
        <v xml:space="preserve">          -ภาษาไทย  คณิตศาสตร์ วิทยาศาสตร์  ภาษาอังกฤษ </v>
      </c>
      <c r="E256" s="703"/>
      <c r="F256" s="1941"/>
    </row>
    <row r="257" spans="1:6" ht="22.5" customHeight="1">
      <c r="B257" s="1215" t="str">
        <f>IF(X!EP57=0," ",X!EP57)</f>
        <v xml:space="preserve">  สอนซ่อมเสริมให้ปลอดนักเรียนอ่านไม่ออกเขียนไม่ได้</v>
      </c>
      <c r="E257" s="703"/>
      <c r="F257" s="1941"/>
    </row>
    <row r="258" spans="1:6" ht="22.5" customHeight="1">
      <c r="B258" s="1215" t="str">
        <f>IF(X!EP58=0," ",X!EP58)</f>
        <v xml:space="preserve"> </v>
      </c>
      <c r="E258" s="703"/>
      <c r="F258" s="1941"/>
    </row>
    <row r="259" spans="1:6" ht="22.5" customHeight="1">
      <c r="B259" s="1215" t="str">
        <f>IF(X!EP59=0," ",X!EP59)</f>
        <v xml:space="preserve"> </v>
      </c>
      <c r="E259" s="703"/>
      <c r="F259" s="1941"/>
    </row>
    <row r="260" spans="1:6" ht="22.5" customHeight="1">
      <c r="E260" s="703"/>
      <c r="F260" s="1941"/>
    </row>
    <row r="261" spans="1:6" ht="22.5" customHeight="1">
      <c r="E261" s="703"/>
      <c r="F261" s="1941"/>
    </row>
    <row r="262" spans="1:6" ht="22.5" customHeight="1">
      <c r="E262" s="703"/>
      <c r="F262" s="1941"/>
    </row>
    <row r="263" spans="1:6" ht="22.5" customHeight="1">
      <c r="E263" s="703"/>
      <c r="F263" s="1941"/>
    </row>
    <row r="264" spans="1:6" ht="22.5" customHeight="1">
      <c r="E264" s="703"/>
      <c r="F264" s="1941"/>
    </row>
    <row r="265" spans="1:6" ht="22.5" customHeight="1">
      <c r="E265" s="703"/>
      <c r="F265" s="1941"/>
    </row>
    <row r="266" spans="1:6" ht="22.5" customHeight="1">
      <c r="E266" s="703"/>
      <c r="F266" s="1941"/>
    </row>
    <row r="267" spans="1:6" ht="22.5" customHeight="1">
      <c r="E267" s="703"/>
      <c r="F267" s="1941"/>
    </row>
    <row r="268" spans="1:6" ht="22.5" customHeight="1">
      <c r="E268" s="703"/>
      <c r="F268" s="1941"/>
    </row>
    <row r="269" spans="1:6" ht="22.5" customHeight="1">
      <c r="E269" s="703"/>
      <c r="F269" s="1941"/>
    </row>
    <row r="270" spans="1:6" ht="22.5" customHeight="1">
      <c r="A270" s="1234" t="e">
        <f>"- "&amp;F270&amp;" -"</f>
        <v>#REF!</v>
      </c>
      <c r="B270" s="1234"/>
      <c r="C270" s="1234"/>
      <c r="D270" s="1234"/>
      <c r="E270" s="703">
        <v>1</v>
      </c>
      <c r="F270" s="1941" t="e">
        <f>IF(E270&gt;0,SUM(E$1:E270),0)</f>
        <v>#REF!</v>
      </c>
    </row>
    <row r="271" spans="1:6" ht="22.5" customHeight="1">
      <c r="E271" s="703"/>
      <c r="F271" s="1941"/>
    </row>
    <row r="272" spans="1:6" ht="22.5" customHeight="1">
      <c r="E272" s="703"/>
      <c r="F272" s="1941"/>
    </row>
    <row r="273" spans="1:6" ht="22.5" customHeight="1">
      <c r="A273" s="1218" t="s">
        <v>991</v>
      </c>
      <c r="E273" s="703"/>
      <c r="F273" s="1941"/>
    </row>
    <row r="274" spans="1:6" ht="22.5" customHeight="1">
      <c r="B274" s="1215" t="str">
        <f>IF(X!ES11=0," ",X!ES11)</f>
        <v>รายการความต้องการช่วยเหลือ</v>
      </c>
      <c r="E274" s="703"/>
      <c r="F274" s="1941"/>
    </row>
    <row r="275" spans="1:6" ht="22.5" customHeight="1">
      <c r="B275" s="1215" t="str">
        <f>IF(X!ES12=0," ",X!ES12)</f>
        <v xml:space="preserve"> สนับสนุนงบลงทุนเพื่อพัฒนาและปรับปรุงอาคารสถานที่ที่ชำรุดทรุดโทรมและไม่สวยงาม</v>
      </c>
      <c r="E275" s="703"/>
      <c r="F275" s="1941"/>
    </row>
    <row r="276" spans="1:6" ht="22.5" customHeight="1">
      <c r="B276" s="1215" t="str">
        <f>IF(X!ES13=0," ",X!ES13)</f>
        <v xml:space="preserve"> คอมพิวเตอร์ อุปกรณ์ และ Projector ในห้องเรียน</v>
      </c>
      <c r="E276" s="703"/>
      <c r="F276" s="1941"/>
    </row>
    <row r="277" spans="1:6" ht="22.5" customHeight="1">
      <c r="B277" s="1215" t="str">
        <f>IF(X!ES14=0," ",X!ES14)</f>
        <v>สนับสนุ่น ส่งเสริมการจัดกิจกรรมการเรียนเพื่อให้บรรลุตามมาตรฐานการศึกษา</v>
      </c>
      <c r="E277" s="703"/>
      <c r="F277" s="1941"/>
    </row>
    <row r="278" spans="1:6" ht="22.5" customHeight="1">
      <c r="B278" s="1215" t="str">
        <f>IF(X!ES15=0," ",X!ES15)</f>
        <v xml:space="preserve"> </v>
      </c>
      <c r="E278" s="703"/>
      <c r="F278" s="1941"/>
    </row>
    <row r="279" spans="1:6" ht="22.5" customHeight="1">
      <c r="B279" s="1215" t="str">
        <f>IF(X!ES16=0," ",X!ES16)</f>
        <v xml:space="preserve"> </v>
      </c>
      <c r="E279" s="703"/>
      <c r="F279" s="1941"/>
    </row>
    <row r="280" spans="1:6" ht="22.5" customHeight="1">
      <c r="B280" s="1215" t="str">
        <f>IF(X!ES17=0," ",X!ES17)</f>
        <v xml:space="preserve"> </v>
      </c>
      <c r="E280" s="703"/>
      <c r="F280" s="1941"/>
    </row>
    <row r="281" spans="1:6" ht="22.5" customHeight="1">
      <c r="B281" s="1215" t="str">
        <f>IF(X!ES18=0," ",X!ES18)</f>
        <v xml:space="preserve"> </v>
      </c>
      <c r="E281" s="703"/>
      <c r="F281" s="1941"/>
    </row>
    <row r="282" spans="1:6" ht="22.5" customHeight="1">
      <c r="B282" s="1215" t="str">
        <f>IF(X!ES19=0," ",X!ES19)</f>
        <v xml:space="preserve"> </v>
      </c>
      <c r="E282" s="703"/>
      <c r="F282" s="1941"/>
    </row>
    <row r="283" spans="1:6" ht="22.5" customHeight="1">
      <c r="B283" s="1215" t="str">
        <f>IF(X!ES20=0," ",X!ES20)</f>
        <v xml:space="preserve"> </v>
      </c>
      <c r="E283" s="703"/>
      <c r="F283" s="1941"/>
    </row>
    <row r="284" spans="1:6" ht="22.5" customHeight="1">
      <c r="B284" s="1215" t="str">
        <f>IF(X!ES21=0," ",X!ES21)</f>
        <v xml:space="preserve"> </v>
      </c>
      <c r="E284" s="703"/>
      <c r="F284" s="1941"/>
    </row>
    <row r="285" spans="1:6" ht="22.5" customHeight="1">
      <c r="B285" s="1215" t="str">
        <f>IF(X!ES22=0," ",X!ES22)</f>
        <v xml:space="preserve"> </v>
      </c>
      <c r="E285" s="703"/>
      <c r="F285" s="1941"/>
    </row>
    <row r="286" spans="1:6" ht="22.5" customHeight="1">
      <c r="E286" s="703"/>
      <c r="F286" s="1941"/>
    </row>
    <row r="287" spans="1:6" ht="22.5" customHeight="1">
      <c r="E287" s="703"/>
      <c r="F287" s="1941"/>
    </row>
    <row r="288" spans="1:6" ht="22.5" customHeight="1">
      <c r="E288" s="703"/>
      <c r="F288" s="1941"/>
    </row>
    <row r="289" spans="5:6" ht="22.5" customHeight="1">
      <c r="E289" s="703"/>
      <c r="F289" s="1941"/>
    </row>
    <row r="290" spans="5:6" ht="22.5" customHeight="1">
      <c r="E290" s="703"/>
      <c r="F290" s="1941"/>
    </row>
    <row r="291" spans="5:6" ht="22.5" customHeight="1">
      <c r="E291" s="703"/>
      <c r="F291" s="1941"/>
    </row>
    <row r="292" spans="5:6" ht="22.5" customHeight="1">
      <c r="E292" s="703"/>
      <c r="F292" s="1941"/>
    </row>
    <row r="293" spans="5:6" ht="22.5" customHeight="1">
      <c r="E293" s="703"/>
      <c r="F293" s="1941"/>
    </row>
    <row r="294" spans="5:6" ht="22.5" customHeight="1">
      <c r="E294" s="703"/>
      <c r="F294" s="1941"/>
    </row>
    <row r="295" spans="5:6" ht="22.5" customHeight="1">
      <c r="E295" s="703"/>
      <c r="F295" s="1941"/>
    </row>
    <row r="296" spans="5:6" ht="22.5" customHeight="1">
      <c r="E296" s="703"/>
      <c r="F296" s="1941"/>
    </row>
    <row r="297" spans="5:6" ht="22.5" customHeight="1">
      <c r="E297" s="703"/>
      <c r="F297" s="1941"/>
    </row>
    <row r="298" spans="5:6" ht="22.5" customHeight="1">
      <c r="E298" s="703"/>
      <c r="F298" s="1941"/>
    </row>
    <row r="299" spans="5:6" ht="22.5" customHeight="1">
      <c r="E299" s="703"/>
      <c r="F299" s="1941"/>
    </row>
    <row r="300" spans="5:6" ht="22.5" customHeight="1">
      <c r="E300" s="703"/>
      <c r="F300" s="1941"/>
    </row>
    <row r="301" spans="5:6" ht="22.5" customHeight="1">
      <c r="E301" s="703"/>
      <c r="F301" s="1941"/>
    </row>
    <row r="302" spans="5:6" ht="22.5" customHeight="1">
      <c r="E302" s="703"/>
      <c r="F302" s="1941"/>
    </row>
    <row r="303" spans="5:6" ht="22.5" customHeight="1">
      <c r="E303" s="703"/>
      <c r="F303" s="1941"/>
    </row>
    <row r="304" spans="5:6" ht="22.5" customHeight="1">
      <c r="E304" s="374"/>
    </row>
    <row r="305" spans="5:5" ht="22.5" customHeight="1">
      <c r="E305" s="374"/>
    </row>
    <row r="306" spans="5:5" ht="22.5" customHeight="1">
      <c r="E306" s="374"/>
    </row>
    <row r="307" spans="5:5" ht="22.5" customHeight="1">
      <c r="E307" s="374"/>
    </row>
    <row r="308" spans="5:5" ht="22.5" customHeight="1">
      <c r="E308" s="374"/>
    </row>
    <row r="309" spans="5:5" ht="22.5" customHeight="1">
      <c r="E309" s="374"/>
    </row>
    <row r="310" spans="5:5" ht="22.5" customHeight="1">
      <c r="E310" s="374"/>
    </row>
    <row r="311" spans="5:5" ht="22.5" customHeight="1">
      <c r="E311" s="374"/>
    </row>
    <row r="312" spans="5:5" ht="22.5" customHeight="1">
      <c r="E312" s="374"/>
    </row>
    <row r="313" spans="5:5" ht="22.5" customHeight="1">
      <c r="E313" s="374"/>
    </row>
    <row r="314" spans="5:5" ht="22.5" customHeight="1">
      <c r="E314" s="374"/>
    </row>
    <row r="315" spans="5:5" ht="22.5" customHeight="1">
      <c r="E315" s="374"/>
    </row>
    <row r="316" spans="5:5" ht="22.5" customHeight="1">
      <c r="E316" s="374"/>
    </row>
    <row r="317" spans="5:5" ht="22.5" customHeight="1">
      <c r="E317" s="374"/>
    </row>
    <row r="318" spans="5:5" ht="22.5" customHeight="1">
      <c r="E318" s="374"/>
    </row>
    <row r="319" spans="5:5" ht="22.5" customHeight="1">
      <c r="E319" s="374"/>
    </row>
    <row r="320" spans="5:5" ht="22.5" customHeight="1">
      <c r="E320" s="374"/>
    </row>
    <row r="321" spans="5:5" ht="22.5" customHeight="1">
      <c r="E321" s="374"/>
    </row>
    <row r="322" spans="5:5" ht="22.5" customHeight="1">
      <c r="E322" s="374"/>
    </row>
    <row r="323" spans="5:5" ht="22.5" customHeight="1">
      <c r="E323" s="374"/>
    </row>
    <row r="324" spans="5:5" ht="22.5" customHeight="1">
      <c r="E324" s="374"/>
    </row>
    <row r="325" spans="5:5" ht="22.5" customHeight="1">
      <c r="E325" s="374"/>
    </row>
    <row r="326" spans="5:5" ht="22.5" customHeight="1">
      <c r="E326" s="374"/>
    </row>
    <row r="327" spans="5:5" ht="22.5" customHeight="1">
      <c r="E327" s="374"/>
    </row>
    <row r="328" spans="5:5" ht="22.5" customHeight="1">
      <c r="E328" s="374"/>
    </row>
    <row r="329" spans="5:5" ht="22.5" customHeight="1">
      <c r="E329" s="374"/>
    </row>
    <row r="330" spans="5:5" ht="22.5" customHeight="1">
      <c r="E330" s="374"/>
    </row>
    <row r="331" spans="5:5" ht="22.5" customHeight="1">
      <c r="E331" s="374"/>
    </row>
    <row r="332" spans="5:5" ht="22.5" customHeight="1">
      <c r="E332" s="374"/>
    </row>
    <row r="333" spans="5:5" ht="22.5" customHeight="1">
      <c r="E333" s="374"/>
    </row>
    <row r="334" spans="5:5" ht="22.5" customHeight="1">
      <c r="E334" s="374"/>
    </row>
    <row r="335" spans="5:5" ht="22.5" customHeight="1">
      <c r="E335" s="374"/>
    </row>
    <row r="336" spans="5:5" ht="22.5" customHeight="1">
      <c r="E336" s="374"/>
    </row>
    <row r="337" spans="5:5" ht="22.5" customHeight="1">
      <c r="E337" s="374"/>
    </row>
    <row r="338" spans="5:5" ht="22.5" customHeight="1">
      <c r="E338" s="374"/>
    </row>
    <row r="339" spans="5:5" ht="22.5" customHeight="1">
      <c r="E339" s="374"/>
    </row>
    <row r="340" spans="5:5" ht="22.5" customHeight="1">
      <c r="E340" s="374"/>
    </row>
    <row r="341" spans="5:5" ht="22.5" customHeight="1">
      <c r="E341" s="374"/>
    </row>
    <row r="342" spans="5:5" ht="22.5" customHeight="1">
      <c r="E342" s="374"/>
    </row>
    <row r="343" spans="5:5" ht="22.5" customHeight="1">
      <c r="E343" s="374"/>
    </row>
    <row r="344" spans="5:5" ht="22.5" customHeight="1">
      <c r="E344" s="374"/>
    </row>
    <row r="345" spans="5:5" ht="22.5" customHeight="1">
      <c r="E345" s="374"/>
    </row>
    <row r="346" spans="5:5" ht="22.5" customHeight="1">
      <c r="E346" s="374"/>
    </row>
    <row r="347" spans="5:5" ht="22.5" customHeight="1">
      <c r="E347" s="374"/>
    </row>
    <row r="348" spans="5:5" ht="22.5" customHeight="1">
      <c r="E348" s="374"/>
    </row>
    <row r="349" spans="5:5" ht="22.5" customHeight="1">
      <c r="E349" s="374"/>
    </row>
    <row r="350" spans="5:5" ht="22.5" customHeight="1">
      <c r="E350" s="374"/>
    </row>
    <row r="351" spans="5:5" ht="22.5" customHeight="1">
      <c r="E351" s="374"/>
    </row>
    <row r="352" spans="5:5" ht="22.5" customHeight="1">
      <c r="E352" s="374"/>
    </row>
    <row r="353" spans="5:5" ht="22.5" customHeight="1">
      <c r="E353" s="374"/>
    </row>
    <row r="354" spans="5:5" ht="22.5" customHeight="1">
      <c r="E354" s="374"/>
    </row>
    <row r="355" spans="5:5" ht="22.5" customHeight="1">
      <c r="E355" s="374"/>
    </row>
    <row r="356" spans="5:5" ht="22.5" customHeight="1">
      <c r="E356" s="374"/>
    </row>
    <row r="357" spans="5:5" ht="22.5" customHeight="1">
      <c r="E357" s="374"/>
    </row>
    <row r="358" spans="5:5" ht="22.5" customHeight="1">
      <c r="E358" s="374"/>
    </row>
    <row r="359" spans="5:5" ht="22.5" customHeight="1">
      <c r="E359" s="374"/>
    </row>
    <row r="360" spans="5:5" ht="22.5" customHeight="1">
      <c r="E360" s="374"/>
    </row>
    <row r="361" spans="5:5" ht="22.5" customHeight="1">
      <c r="E361" s="374"/>
    </row>
    <row r="362" spans="5:5" ht="22.5" customHeight="1">
      <c r="E362" s="374"/>
    </row>
    <row r="363" spans="5:5" ht="22.5" customHeight="1">
      <c r="E363" s="374"/>
    </row>
    <row r="364" spans="5:5" ht="22.5" customHeight="1">
      <c r="E364" s="374"/>
    </row>
    <row r="365" spans="5:5" ht="22.5" customHeight="1">
      <c r="E365" s="374"/>
    </row>
    <row r="366" spans="5:5" ht="22.5" customHeight="1">
      <c r="E366" s="374"/>
    </row>
    <row r="367" spans="5:5" ht="22.5" customHeight="1">
      <c r="E367" s="374"/>
    </row>
    <row r="368" spans="5:5" ht="22.5" customHeight="1">
      <c r="E368" s="374"/>
    </row>
    <row r="369" spans="5:5" ht="22.5" customHeight="1">
      <c r="E369" s="374"/>
    </row>
    <row r="370" spans="5:5" ht="22.5" customHeight="1">
      <c r="E370" s="374"/>
    </row>
    <row r="371" spans="5:5" ht="22.5" customHeight="1">
      <c r="E371" s="374"/>
    </row>
    <row r="372" spans="5:5" ht="22.5" customHeight="1">
      <c r="E372" s="374"/>
    </row>
    <row r="373" spans="5:5" ht="22.5" customHeight="1">
      <c r="E373" s="374"/>
    </row>
    <row r="374" spans="5:5" ht="22.5" customHeight="1">
      <c r="E374" s="374"/>
    </row>
    <row r="375" spans="5:5" ht="22.5" customHeight="1">
      <c r="E375" s="374"/>
    </row>
    <row r="376" spans="5:5" ht="22.5" customHeight="1">
      <c r="E376" s="374"/>
    </row>
    <row r="377" spans="5:5" ht="22.5" customHeight="1">
      <c r="E377" s="374"/>
    </row>
    <row r="378" spans="5:5" ht="22.5" customHeight="1">
      <c r="E378" s="374"/>
    </row>
    <row r="379" spans="5:5" ht="22.5" customHeight="1">
      <c r="E379" s="374"/>
    </row>
    <row r="380" spans="5:5" ht="22.5" customHeight="1">
      <c r="E380" s="374"/>
    </row>
    <row r="381" spans="5:5" ht="22.5" customHeight="1">
      <c r="E381" s="374"/>
    </row>
    <row r="382" spans="5:5" ht="22.5" customHeight="1">
      <c r="E382" s="374"/>
    </row>
    <row r="383" spans="5:5" ht="22.5" customHeight="1">
      <c r="E383" s="374"/>
    </row>
    <row r="384" spans="5:5" ht="22.5" customHeight="1">
      <c r="E384" s="374"/>
    </row>
    <row r="385" spans="5:5" ht="22.5" customHeight="1">
      <c r="E385" s="374"/>
    </row>
    <row r="386" spans="5:5" ht="22.5" customHeight="1">
      <c r="E386" s="374"/>
    </row>
    <row r="387" spans="5:5" ht="22.5" customHeight="1">
      <c r="E387" s="374"/>
    </row>
    <row r="388" spans="5:5" ht="22.5" customHeight="1">
      <c r="E388" s="374"/>
    </row>
    <row r="389" spans="5:5" ht="22.5" customHeight="1">
      <c r="E389" s="374"/>
    </row>
    <row r="390" spans="5:5" ht="22.5" customHeight="1">
      <c r="E390" s="374"/>
    </row>
    <row r="391" spans="5:5" ht="22.5" customHeight="1">
      <c r="E391" s="374"/>
    </row>
    <row r="392" spans="5:5" ht="22.5" customHeight="1">
      <c r="E392" s="374"/>
    </row>
    <row r="393" spans="5:5" ht="22.5" customHeight="1">
      <c r="E393" s="374"/>
    </row>
    <row r="394" spans="5:5" ht="22.5" customHeight="1">
      <c r="E394" s="374"/>
    </row>
    <row r="395" spans="5:5" ht="22.5" customHeight="1">
      <c r="E395" s="374"/>
    </row>
  </sheetData>
  <mergeCells count="9">
    <mergeCell ref="A52:A53"/>
    <mergeCell ref="B52:C53"/>
    <mergeCell ref="D52:D53"/>
    <mergeCell ref="A9:A10"/>
    <mergeCell ref="B9:C10"/>
    <mergeCell ref="D9:D10"/>
    <mergeCell ref="A39:A40"/>
    <mergeCell ref="B39:C40"/>
    <mergeCell ref="D39:D40"/>
  </mergeCells>
  <phoneticPr fontId="2" type="noConversion"/>
  <conditionalFormatting sqref="A41:D49 A11:D34 A54:D68">
    <cfRule type="cellIs" dxfId="5" priority="3" stopIfTrue="1" operator="equal">
      <formula>0</formula>
    </cfRule>
  </conditionalFormatting>
  <conditionalFormatting sqref="E2:E328">
    <cfRule type="cellIs" dxfId="4" priority="1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31496062992125984" footer="0.31496062992125984"/>
  <pageSetup paperSize="9" orientation="portrait" horizontalDpi="4294967294" r:id="rId1"/>
  <headerFooter alignWithMargins="0"/>
  <rowBreaks count="8" manualBreakCount="8">
    <brk id="34" max="3" man="1"/>
    <brk id="68" max="3" man="1"/>
    <brk id="101" max="3" man="1"/>
    <brk id="134" max="3" man="1"/>
    <brk id="167" max="3" man="1"/>
    <brk id="201" max="3" man="1"/>
    <brk id="235" max="3" man="1"/>
    <brk id="269" max="3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1"/>
  </sheetPr>
  <dimension ref="A1:J291"/>
  <sheetViews>
    <sheetView showGridLines="0" zoomScale="75" workbookViewId="0">
      <pane xSplit="10" topLeftCell="K1" activePane="topRight" state="frozen"/>
      <selection pane="topRight" activeCell="J8" sqref="J8"/>
    </sheetView>
  </sheetViews>
  <sheetFormatPr defaultRowHeight="13.5"/>
  <cols>
    <col min="1" max="1" width="4.5703125" style="2121" customWidth="1"/>
    <col min="2" max="2" width="6" style="2121" customWidth="1"/>
    <col min="3" max="3" width="24.140625" style="2121" customWidth="1"/>
    <col min="4" max="4" width="51.85546875" style="2121" customWidth="1"/>
    <col min="5" max="5" width="5.28515625" customWidth="1"/>
    <col min="6" max="6" width="5.28515625" style="287" customWidth="1"/>
    <col min="7" max="7" width="4.140625" style="2321" customWidth="1"/>
    <col min="8" max="8" width="12" customWidth="1"/>
    <col min="9" max="9" width="3.28515625" customWidth="1"/>
    <col min="10" max="10" width="17.5703125" customWidth="1"/>
    <col min="11" max="11" width="11.5703125" customWidth="1"/>
  </cols>
  <sheetData>
    <row r="1" spans="1:10" ht="23.25">
      <c r="A1" s="2119"/>
      <c r="B1" s="2119"/>
      <c r="C1" s="2119"/>
      <c r="D1" s="2119"/>
      <c r="E1" s="1212">
        <f>MAX(ต3!M234:M1776)+1</f>
        <v>69</v>
      </c>
      <c r="F1" s="2312">
        <f>IF(E1&gt;0,SUM(E$1:E1),0)</f>
        <v>69</v>
      </c>
      <c r="G1" s="1213"/>
      <c r="H1" s="293"/>
      <c r="I1" s="4"/>
      <c r="J1" s="291"/>
    </row>
    <row r="2" spans="1:10" ht="29.25">
      <c r="A2" s="2119"/>
      <c r="B2" s="2119"/>
      <c r="C2" s="2119"/>
      <c r="D2" s="2119"/>
      <c r="E2" s="47"/>
      <c r="F2" s="2313"/>
      <c r="G2" s="286"/>
      <c r="H2" s="294" t="s">
        <v>982</v>
      </c>
      <c r="J2" s="292" t="s">
        <v>771</v>
      </c>
    </row>
    <row r="3" spans="1:10" ht="23.25">
      <c r="A3" s="2119"/>
      <c r="B3" s="2119"/>
      <c r="C3" s="2119"/>
      <c r="D3" s="2119"/>
      <c r="E3" s="47"/>
      <c r="F3" s="2313"/>
      <c r="G3" s="286"/>
      <c r="H3" s="293"/>
      <c r="J3" s="291"/>
    </row>
    <row r="4" spans="1:10" ht="23.25">
      <c r="A4" s="2119"/>
      <c r="B4" s="2119"/>
      <c r="C4" s="2119"/>
      <c r="D4" s="2119"/>
      <c r="E4" s="47"/>
      <c r="F4" s="2313"/>
      <c r="G4" s="286"/>
    </row>
    <row r="5" spans="1:10" ht="23.25">
      <c r="A5" s="2119"/>
      <c r="B5" s="2119"/>
      <c r="C5" s="2119"/>
      <c r="D5" s="2119"/>
      <c r="E5" s="47"/>
      <c r="F5" s="2313"/>
      <c r="G5" s="286"/>
    </row>
    <row r="6" spans="1:10" ht="23.25">
      <c r="A6" s="2119"/>
      <c r="B6" s="2119"/>
      <c r="C6" s="2119"/>
      <c r="D6" s="2119"/>
      <c r="E6" s="47"/>
      <c r="F6" s="2313"/>
      <c r="G6" s="286"/>
    </row>
    <row r="7" spans="1:10" ht="23.25">
      <c r="A7" s="2119"/>
      <c r="B7" s="2119"/>
      <c r="C7" s="2119"/>
      <c r="D7" s="2119"/>
      <c r="E7" s="47"/>
      <c r="F7" s="2313"/>
      <c r="G7" s="286"/>
    </row>
    <row r="8" spans="1:10" ht="23.25">
      <c r="A8" s="2119"/>
      <c r="B8" s="2119"/>
      <c r="C8" s="2119"/>
      <c r="D8" s="2119"/>
      <c r="E8" s="47"/>
      <c r="F8" s="2313"/>
      <c r="G8" s="286"/>
    </row>
    <row r="9" spans="1:10" ht="23.25">
      <c r="A9" s="2119"/>
      <c r="B9" s="2119"/>
      <c r="C9" s="2119"/>
      <c r="D9" s="2119"/>
      <c r="E9" s="47"/>
      <c r="F9" s="2313"/>
      <c r="G9" s="286"/>
    </row>
    <row r="10" spans="1:10" ht="23.25">
      <c r="A10" s="2119"/>
      <c r="B10" s="2119"/>
      <c r="C10" s="2119"/>
      <c r="D10" s="2119"/>
      <c r="E10" s="47"/>
      <c r="F10" s="2313"/>
      <c r="G10" s="286"/>
    </row>
    <row r="11" spans="1:10" ht="23.25">
      <c r="A11" s="2119"/>
      <c r="B11" s="2119"/>
      <c r="C11" s="2119"/>
      <c r="D11" s="2119"/>
      <c r="E11" s="47"/>
      <c r="F11" s="2313"/>
      <c r="G11" s="286"/>
    </row>
    <row r="12" spans="1:10" ht="45.75">
      <c r="A12" s="2120" t="s">
        <v>2061</v>
      </c>
      <c r="B12" s="2120"/>
      <c r="C12" s="2120"/>
      <c r="D12" s="2120"/>
      <c r="E12" s="47"/>
      <c r="F12" s="2313"/>
      <c r="G12" s="286"/>
    </row>
    <row r="13" spans="1:10" ht="23.25">
      <c r="A13" s="2119"/>
      <c r="B13" s="2119"/>
      <c r="C13" s="2119"/>
      <c r="D13" s="2119"/>
      <c r="E13" s="47"/>
      <c r="F13" s="2313"/>
      <c r="G13" s="286"/>
    </row>
    <row r="14" spans="1:10" ht="23.25">
      <c r="A14" s="2119"/>
      <c r="B14" s="2119"/>
      <c r="C14" s="2119"/>
      <c r="D14" s="2119"/>
      <c r="E14" s="47"/>
      <c r="F14" s="2313"/>
      <c r="G14" s="286"/>
    </row>
    <row r="15" spans="1:10" ht="23.25">
      <c r="A15" s="2119"/>
      <c r="B15" s="2119"/>
      <c r="C15" s="2119"/>
      <c r="D15" s="2119"/>
      <c r="E15" s="47"/>
      <c r="F15" s="2313"/>
      <c r="G15" s="286"/>
    </row>
    <row r="16" spans="1:10" ht="23.25">
      <c r="A16" s="2119"/>
      <c r="B16" s="2119"/>
      <c r="C16" s="2119"/>
      <c r="D16" s="2119"/>
      <c r="E16" s="47"/>
      <c r="F16" s="2313"/>
      <c r="G16" s="286"/>
    </row>
    <row r="17" spans="1:7" ht="23.25">
      <c r="A17" s="2119"/>
      <c r="B17" s="2119"/>
      <c r="C17" s="2119"/>
      <c r="D17" s="2119"/>
      <c r="E17" s="47"/>
      <c r="F17" s="2313"/>
      <c r="G17" s="286"/>
    </row>
    <row r="18" spans="1:7" ht="23.25">
      <c r="A18" s="2119"/>
      <c r="B18" s="2119"/>
      <c r="C18" s="2119"/>
      <c r="D18" s="2119"/>
      <c r="E18" s="47"/>
      <c r="F18" s="2313"/>
      <c r="G18" s="286"/>
    </row>
    <row r="19" spans="1:7" ht="23.25">
      <c r="A19" s="2119"/>
      <c r="B19" s="2119"/>
      <c r="C19" s="2119"/>
      <c r="D19" s="2119"/>
      <c r="E19" s="47"/>
      <c r="F19" s="2313"/>
      <c r="G19" s="286"/>
    </row>
    <row r="20" spans="1:7" ht="23.25">
      <c r="A20" s="2119"/>
      <c r="B20" s="2119"/>
      <c r="C20" s="2119"/>
      <c r="D20" s="2119"/>
      <c r="E20" s="47"/>
      <c r="F20" s="2313"/>
      <c r="G20" s="286"/>
    </row>
    <row r="21" spans="1:7" ht="23.25">
      <c r="A21" s="2119"/>
      <c r="B21" s="2119"/>
      <c r="C21" s="2119"/>
      <c r="D21" s="2119"/>
      <c r="E21" s="47"/>
      <c r="F21" s="2313"/>
      <c r="G21" s="286"/>
    </row>
    <row r="22" spans="1:7" ht="23.25">
      <c r="A22" s="2119"/>
      <c r="B22" s="2119"/>
      <c r="C22" s="2119"/>
      <c r="D22" s="2119"/>
      <c r="E22" s="47"/>
      <c r="F22" s="2313"/>
      <c r="G22" s="286"/>
    </row>
    <row r="23" spans="1:7" ht="23.25">
      <c r="A23" s="2119"/>
      <c r="B23" s="2119"/>
      <c r="C23" s="2119"/>
      <c r="D23" s="2119"/>
      <c r="E23" s="47"/>
      <c r="F23" s="2313"/>
      <c r="G23" s="286"/>
    </row>
    <row r="24" spans="1:7" ht="23.25">
      <c r="A24" s="2119"/>
      <c r="B24" s="2119"/>
      <c r="C24" s="2119"/>
      <c r="D24" s="2119"/>
      <c r="E24" s="47"/>
      <c r="F24" s="2313"/>
      <c r="G24" s="286"/>
    </row>
    <row r="25" spans="1:7" ht="23.25">
      <c r="A25" s="2119"/>
      <c r="B25" s="2119"/>
      <c r="C25" s="2119"/>
      <c r="D25" s="2119"/>
      <c r="E25" s="47"/>
      <c r="F25" s="2313"/>
      <c r="G25" s="286"/>
    </row>
    <row r="26" spans="1:7" ht="23.25">
      <c r="A26" s="2119"/>
      <c r="B26" s="2119"/>
      <c r="C26" s="2119"/>
      <c r="D26" s="2119"/>
      <c r="E26" s="47"/>
      <c r="F26" s="2313"/>
      <c r="G26" s="286"/>
    </row>
    <row r="27" spans="1:7" ht="23.25">
      <c r="A27" s="2119"/>
      <c r="B27" s="2119"/>
      <c r="C27" s="2119"/>
      <c r="D27" s="2119"/>
      <c r="E27" s="47"/>
      <c r="F27" s="2313"/>
      <c r="G27" s="286"/>
    </row>
    <row r="28" spans="1:7" ht="23.25">
      <c r="A28" s="2119"/>
      <c r="B28" s="2119"/>
      <c r="C28" s="2119"/>
      <c r="D28" s="2119"/>
      <c r="E28" s="47"/>
      <c r="F28" s="2313"/>
      <c r="G28" s="286"/>
    </row>
    <row r="29" spans="1:7" ht="23.25">
      <c r="A29" s="2119"/>
      <c r="B29" s="2119"/>
      <c r="C29" s="2119"/>
      <c r="D29" s="2119"/>
      <c r="E29" s="47"/>
      <c r="F29" s="2313"/>
      <c r="G29" s="286"/>
    </row>
    <row r="30" spans="1:7" ht="23.25">
      <c r="A30" s="2119"/>
      <c r="B30" s="2119"/>
      <c r="C30" s="2119"/>
      <c r="D30" s="2119"/>
      <c r="E30" s="47"/>
      <c r="F30" s="2313"/>
      <c r="G30" s="286"/>
    </row>
    <row r="31" spans="1:7" ht="23.25">
      <c r="A31" s="2119"/>
      <c r="B31" s="2119"/>
      <c r="C31" s="2119"/>
      <c r="D31" s="2119"/>
      <c r="E31" s="47"/>
      <c r="F31" s="2313"/>
      <c r="G31" s="286"/>
    </row>
    <row r="32" spans="1:7" ht="23.25">
      <c r="A32" s="2119"/>
      <c r="B32" s="2119"/>
      <c r="C32" s="2119"/>
      <c r="D32" s="2119"/>
      <c r="E32" s="47"/>
      <c r="F32" s="2313"/>
      <c r="G32" s="286"/>
    </row>
    <row r="33" spans="1:9" ht="23.25">
      <c r="A33" s="2119"/>
      <c r="B33" s="2119"/>
      <c r="C33" s="2119"/>
      <c r="D33" s="2119"/>
      <c r="E33" s="47"/>
      <c r="F33" s="2313"/>
      <c r="G33" s="286"/>
    </row>
    <row r="34" spans="1:9" ht="21">
      <c r="A34" s="2262"/>
      <c r="B34" s="1228"/>
      <c r="C34" s="1228"/>
      <c r="D34" s="2262"/>
      <c r="E34" s="2262"/>
      <c r="F34" s="2262"/>
      <c r="G34" s="2119"/>
      <c r="H34" s="2119"/>
      <c r="I34" s="2119"/>
    </row>
    <row r="35" spans="1:9" ht="23.25">
      <c r="A35" s="3570"/>
      <c r="B35" s="3570"/>
      <c r="C35" s="3570"/>
      <c r="D35" s="3570"/>
      <c r="E35" s="3294"/>
      <c r="F35" s="3294"/>
      <c r="G35" s="1218"/>
      <c r="H35" s="1218"/>
      <c r="I35" s="1218"/>
    </row>
    <row r="36" spans="1:9" ht="21">
      <c r="A36" s="2262"/>
      <c r="B36" s="2262"/>
      <c r="C36" s="2262"/>
      <c r="D36" s="2262"/>
      <c r="E36" s="2262"/>
      <c r="F36" s="2262"/>
      <c r="G36" s="2119"/>
      <c r="H36" s="2119"/>
      <c r="I36" s="2119"/>
    </row>
    <row r="37" spans="1:9" ht="21">
      <c r="A37" s="2262"/>
      <c r="B37" s="2262"/>
      <c r="C37" s="2262"/>
      <c r="D37" s="2262"/>
      <c r="E37" s="2262"/>
      <c r="F37" s="2262"/>
      <c r="G37" s="2119"/>
      <c r="H37" s="2119"/>
      <c r="I37" s="2119"/>
    </row>
    <row r="38" spans="1:9" ht="21">
      <c r="A38" s="2262"/>
      <c r="B38" s="2262"/>
      <c r="C38" s="2262"/>
      <c r="D38" s="2262"/>
      <c r="E38" s="2262"/>
      <c r="F38" s="2262"/>
      <c r="G38" s="2262"/>
      <c r="H38" s="2262"/>
      <c r="I38" s="2262"/>
    </row>
    <row r="39" spans="1:9" ht="21">
      <c r="A39" s="2262"/>
      <c r="B39" s="2262"/>
      <c r="C39" s="2262"/>
      <c r="D39" s="2262"/>
      <c r="E39" s="2262"/>
      <c r="F39" s="2262"/>
      <c r="G39" s="2262"/>
      <c r="H39" s="2262"/>
      <c r="I39" s="2262"/>
    </row>
    <row r="40" spans="1:9" ht="21">
      <c r="A40" s="2262"/>
      <c r="B40" s="2262"/>
      <c r="C40" s="2262"/>
      <c r="D40" s="2262"/>
      <c r="E40" s="2262"/>
      <c r="F40" s="2262"/>
      <c r="G40" s="2119"/>
      <c r="H40" s="2119"/>
      <c r="I40" s="2119"/>
    </row>
    <row r="41" spans="1:9" ht="21">
      <c r="A41" s="2262"/>
      <c r="B41" s="2262"/>
      <c r="C41" s="2262"/>
      <c r="D41" s="2262"/>
      <c r="E41" s="2262"/>
      <c r="F41" s="2262"/>
      <c r="G41" s="2119"/>
      <c r="H41" s="2119"/>
      <c r="I41" s="2119"/>
    </row>
    <row r="42" spans="1:9" ht="21">
      <c r="A42" s="2262"/>
      <c r="B42" s="2262"/>
      <c r="C42" s="2262"/>
      <c r="D42" s="2262"/>
      <c r="E42" s="2262"/>
      <c r="F42" s="2262"/>
      <c r="G42" s="2119"/>
      <c r="H42" s="2119"/>
      <c r="I42" s="2119"/>
    </row>
    <row r="43" spans="1:9" ht="21">
      <c r="A43" s="2262"/>
      <c r="B43" s="2262"/>
      <c r="C43" s="2262"/>
      <c r="D43" s="2262"/>
      <c r="E43" s="2262"/>
      <c r="F43" s="2262"/>
      <c r="G43" s="2119"/>
      <c r="H43" s="2119"/>
      <c r="I43" s="2119"/>
    </row>
    <row r="44" spans="1:9" ht="21">
      <c r="A44" s="2262"/>
      <c r="B44" s="2262"/>
      <c r="C44" s="2262"/>
      <c r="D44" s="2262"/>
      <c r="E44" s="2262"/>
      <c r="F44" s="2262"/>
      <c r="G44" s="2119"/>
      <c r="H44" s="2119"/>
      <c r="I44" s="2119"/>
    </row>
    <row r="45" spans="1:9" ht="21">
      <c r="A45" s="2262"/>
      <c r="B45" s="2262"/>
      <c r="C45" s="2262"/>
      <c r="D45" s="2262"/>
      <c r="E45" s="2262"/>
      <c r="F45" s="2262"/>
      <c r="G45" s="2119"/>
      <c r="H45" s="2119"/>
      <c r="I45" s="2119"/>
    </row>
    <row r="46" spans="1:9" ht="21">
      <c r="A46" s="2262"/>
      <c r="B46" s="2262"/>
      <c r="C46" s="2262"/>
      <c r="D46" s="2262"/>
      <c r="E46" s="2262"/>
      <c r="F46" s="2262"/>
      <c r="G46" s="2119"/>
      <c r="H46" s="2119"/>
      <c r="I46" s="2119"/>
    </row>
    <row r="47" spans="1:9" ht="21">
      <c r="A47" s="3295"/>
      <c r="B47" s="2262"/>
      <c r="C47" s="2262"/>
      <c r="D47" s="3296"/>
      <c r="E47" s="2262"/>
      <c r="F47" s="2262"/>
      <c r="G47" s="2119"/>
      <c r="H47" s="2119"/>
      <c r="I47" s="2119"/>
    </row>
    <row r="48" spans="1:9" ht="21">
      <c r="A48" s="3295"/>
      <c r="B48" s="2262"/>
      <c r="C48" s="2262"/>
      <c r="D48" s="3296"/>
      <c r="E48" s="2262"/>
      <c r="F48" s="2262"/>
      <c r="G48" s="2119"/>
      <c r="H48" s="2119"/>
      <c r="I48" s="2119"/>
    </row>
    <row r="49" spans="1:9" ht="21">
      <c r="A49" s="2262"/>
      <c r="B49" s="2262"/>
      <c r="C49" s="3295"/>
      <c r="D49" s="3296"/>
      <c r="E49" s="3297"/>
      <c r="F49" s="2262"/>
      <c r="G49" s="2119"/>
      <c r="H49" s="2119"/>
      <c r="I49" s="2119"/>
    </row>
    <row r="50" spans="1:9" ht="21">
      <c r="A50" s="2262"/>
      <c r="B50" s="2262"/>
      <c r="C50" s="2262"/>
      <c r="D50" s="2262"/>
      <c r="E50" s="2262"/>
      <c r="F50" s="2262"/>
      <c r="G50" s="2119"/>
      <c r="H50" s="2119"/>
      <c r="I50" s="2119"/>
    </row>
    <row r="51" spans="1:9" ht="21">
      <c r="A51" s="2262"/>
      <c r="B51" s="2262"/>
      <c r="C51" s="2262"/>
      <c r="D51" s="2262"/>
      <c r="E51" s="2262"/>
      <c r="F51" s="2262"/>
      <c r="G51" s="2119"/>
      <c r="H51" s="2119"/>
      <c r="I51" s="2119"/>
    </row>
    <row r="52" spans="1:9" ht="21">
      <c r="A52" s="2262"/>
      <c r="B52" s="2262"/>
      <c r="C52" s="2262"/>
      <c r="D52" s="2262"/>
      <c r="E52" s="2262"/>
      <c r="F52" s="2262"/>
      <c r="G52" s="2119"/>
      <c r="H52" s="2119"/>
      <c r="I52" s="2119"/>
    </row>
    <row r="53" spans="1:9" ht="21">
      <c r="A53" s="2262"/>
      <c r="B53" s="2262"/>
      <c r="C53" s="2262"/>
      <c r="D53" s="3296"/>
      <c r="E53" s="3297"/>
      <c r="F53" s="2262"/>
      <c r="G53" s="2119"/>
      <c r="H53" s="2119"/>
      <c r="I53" s="2119"/>
    </row>
    <row r="54" spans="1:9" ht="21">
      <c r="A54" s="2262"/>
      <c r="B54" s="2262"/>
      <c r="C54" s="2262"/>
      <c r="D54" s="3296"/>
      <c r="E54" s="3297"/>
      <c r="F54" s="2262"/>
      <c r="G54" s="2119"/>
      <c r="H54" s="2119"/>
      <c r="I54" s="2119"/>
    </row>
    <row r="55" spans="1:9" ht="21">
      <c r="A55" s="2262"/>
      <c r="B55" s="2262"/>
      <c r="C55" s="2262"/>
      <c r="D55" s="3296"/>
      <c r="E55" s="3297"/>
      <c r="F55" s="2262"/>
      <c r="G55" s="2119"/>
      <c r="H55" s="2119"/>
      <c r="I55" s="2119"/>
    </row>
    <row r="56" spans="1:9" ht="21">
      <c r="A56" s="2262"/>
      <c r="B56" s="2262"/>
      <c r="C56" s="2262"/>
      <c r="D56" s="3296"/>
      <c r="E56" s="3297"/>
      <c r="F56" s="2262"/>
      <c r="G56" s="2119"/>
      <c r="H56" s="2119"/>
      <c r="I56" s="2119"/>
    </row>
    <row r="57" spans="1:9" ht="21">
      <c r="A57" s="2262"/>
      <c r="B57" s="2262"/>
      <c r="C57" s="2262"/>
      <c r="D57" s="2262"/>
      <c r="E57" s="2262"/>
      <c r="F57" s="2262"/>
      <c r="G57" s="2119"/>
      <c r="H57" s="2119"/>
      <c r="I57" s="2119"/>
    </row>
    <row r="58" spans="1:9" ht="21">
      <c r="A58" s="2262"/>
      <c r="B58" s="2262"/>
      <c r="C58" s="2262"/>
      <c r="D58" s="2262"/>
      <c r="E58" s="2262"/>
      <c r="F58" s="2262"/>
      <c r="G58" s="2119"/>
      <c r="H58" s="2119"/>
      <c r="I58" s="2119"/>
    </row>
    <row r="59" spans="1:9" ht="21">
      <c r="A59" s="2262"/>
      <c r="B59" s="2262"/>
      <c r="C59" s="2262"/>
      <c r="D59" s="2262"/>
      <c r="E59" s="2262"/>
      <c r="F59" s="2262"/>
      <c r="G59" s="2119"/>
      <c r="H59" s="2119"/>
      <c r="I59" s="2119"/>
    </row>
    <row r="60" spans="1:9" ht="21">
      <c r="A60" s="2119"/>
      <c r="B60" s="2119"/>
      <c r="C60" s="2119"/>
      <c r="D60" s="2119"/>
      <c r="E60" s="2119"/>
      <c r="F60" s="2119"/>
      <c r="G60" s="2119"/>
      <c r="H60" s="2119"/>
      <c r="I60" s="2119"/>
    </row>
    <row r="61" spans="1:9" ht="21">
      <c r="A61" s="2119"/>
      <c r="B61" s="2119"/>
      <c r="C61" s="2119"/>
      <c r="D61" s="2119"/>
      <c r="E61" s="2119"/>
      <c r="F61" s="2119"/>
      <c r="G61" s="2119"/>
      <c r="H61" s="2119"/>
      <c r="I61" s="2119"/>
    </row>
    <row r="62" spans="1:9" ht="21">
      <c r="A62" s="2119"/>
      <c r="B62" s="2119"/>
      <c r="C62" s="2119"/>
      <c r="D62" s="2119"/>
      <c r="E62" s="2119"/>
      <c r="F62" s="2119"/>
      <c r="G62" s="2119"/>
      <c r="H62" s="2119"/>
      <c r="I62" s="2119"/>
    </row>
    <row r="63" spans="1:9" ht="21">
      <c r="A63" s="2119"/>
      <c r="B63" s="2119"/>
      <c r="C63" s="2119"/>
      <c r="D63" s="2119"/>
      <c r="E63" s="2119"/>
      <c r="F63" s="2119"/>
      <c r="G63" s="2119"/>
      <c r="H63" s="2119"/>
      <c r="I63" s="2119"/>
    </row>
    <row r="64" spans="1:9" ht="21">
      <c r="A64" s="2119"/>
      <c r="B64" s="2119"/>
      <c r="C64" s="2119"/>
      <c r="D64" s="2119"/>
      <c r="E64" s="2119"/>
      <c r="F64" s="2119"/>
      <c r="G64" s="2119"/>
      <c r="H64" s="2119"/>
      <c r="I64" s="2119"/>
    </row>
    <row r="65" spans="1:9" ht="21">
      <c r="A65" s="2119"/>
      <c r="B65" s="2119"/>
      <c r="C65" s="2119"/>
      <c r="D65" s="2119"/>
      <c r="E65" s="2119"/>
      <c r="F65" s="2119"/>
      <c r="G65" s="2119"/>
      <c r="H65" s="2119"/>
      <c r="I65" s="2119"/>
    </row>
    <row r="66" spans="1:9" ht="21">
      <c r="A66" s="2119"/>
      <c r="B66" s="2119"/>
      <c r="C66" s="2119"/>
      <c r="D66" s="2119"/>
      <c r="E66" s="2119"/>
      <c r="F66" s="2119"/>
      <c r="G66" s="2119"/>
      <c r="H66" s="2119"/>
      <c r="I66" s="2119"/>
    </row>
    <row r="67" spans="1:9" ht="23.25">
      <c r="E67" s="13"/>
      <c r="F67" s="286"/>
      <c r="G67" s="286"/>
    </row>
    <row r="68" spans="1:9" ht="23.25">
      <c r="E68" s="13"/>
      <c r="F68" s="286"/>
      <c r="G68" s="286"/>
    </row>
    <row r="69" spans="1:9" ht="23.25">
      <c r="E69" s="13"/>
      <c r="F69" s="286"/>
      <c r="G69" s="286"/>
    </row>
    <row r="70" spans="1:9" ht="23.25">
      <c r="E70" s="13"/>
      <c r="F70" s="286"/>
      <c r="G70" s="286"/>
    </row>
    <row r="71" spans="1:9" ht="23.25">
      <c r="E71" s="13"/>
      <c r="F71" s="286"/>
      <c r="G71" s="286"/>
    </row>
    <row r="72" spans="1:9" ht="23.25">
      <c r="E72" s="13"/>
      <c r="F72" s="286"/>
      <c r="G72" s="286"/>
    </row>
    <row r="73" spans="1:9" ht="23.25">
      <c r="E73" s="13"/>
      <c r="F73" s="286"/>
      <c r="G73" s="286"/>
    </row>
    <row r="74" spans="1:9" ht="23.25">
      <c r="E74" s="13"/>
      <c r="F74" s="286"/>
      <c r="G74" s="286"/>
    </row>
    <row r="75" spans="1:9" ht="23.25">
      <c r="E75" s="13"/>
      <c r="F75" s="286"/>
      <c r="G75" s="286"/>
    </row>
    <row r="76" spans="1:9" ht="23.25">
      <c r="E76" s="13"/>
      <c r="F76" s="286"/>
      <c r="G76" s="286"/>
    </row>
    <row r="77" spans="1:9" ht="23.25">
      <c r="E77" s="13"/>
      <c r="F77" s="286"/>
      <c r="G77" s="286"/>
    </row>
    <row r="78" spans="1:9" ht="23.25">
      <c r="E78" s="13"/>
      <c r="F78" s="286"/>
      <c r="G78" s="286"/>
    </row>
    <row r="79" spans="1:9" ht="23.25">
      <c r="E79" s="13"/>
      <c r="F79" s="286"/>
      <c r="G79" s="286"/>
    </row>
    <row r="80" spans="1:9" ht="23.25">
      <c r="E80" s="13"/>
      <c r="F80" s="286"/>
      <c r="G80" s="286"/>
    </row>
    <row r="81" spans="5:7" ht="23.25">
      <c r="E81" s="13"/>
      <c r="F81" s="286"/>
      <c r="G81" s="286"/>
    </row>
    <row r="82" spans="5:7" ht="23.25">
      <c r="E82" s="13"/>
      <c r="F82" s="286"/>
      <c r="G82" s="286"/>
    </row>
    <row r="83" spans="5:7" ht="23.25">
      <c r="E83" s="13"/>
      <c r="F83" s="286"/>
      <c r="G83" s="286"/>
    </row>
    <row r="84" spans="5:7" ht="23.25">
      <c r="E84" s="13"/>
      <c r="F84" s="286"/>
      <c r="G84" s="286"/>
    </row>
    <row r="85" spans="5:7" ht="23.25">
      <c r="E85" s="13"/>
      <c r="F85" s="286"/>
      <c r="G85" s="286"/>
    </row>
    <row r="86" spans="5:7" ht="23.25">
      <c r="E86" s="13"/>
      <c r="F86" s="286"/>
      <c r="G86" s="286"/>
    </row>
    <row r="87" spans="5:7" ht="23.25">
      <c r="E87" s="13"/>
      <c r="F87" s="286"/>
      <c r="G87" s="286"/>
    </row>
    <row r="88" spans="5:7" ht="23.25">
      <c r="E88" s="13"/>
      <c r="F88" s="286"/>
      <c r="G88" s="286"/>
    </row>
    <row r="89" spans="5:7" ht="23.25">
      <c r="E89" s="13"/>
      <c r="F89" s="286"/>
      <c r="G89" s="286"/>
    </row>
    <row r="90" spans="5:7" ht="23.25">
      <c r="E90" s="13"/>
      <c r="F90" s="286"/>
      <c r="G90" s="286"/>
    </row>
    <row r="91" spans="5:7" ht="23.25">
      <c r="E91" s="13"/>
      <c r="F91" s="286"/>
      <c r="G91" s="286"/>
    </row>
    <row r="92" spans="5:7" ht="23.25">
      <c r="E92" s="13"/>
      <c r="F92" s="286"/>
      <c r="G92" s="286"/>
    </row>
    <row r="93" spans="5:7" ht="23.25">
      <c r="E93" s="13"/>
      <c r="F93" s="286"/>
      <c r="G93" s="286"/>
    </row>
    <row r="94" spans="5:7" ht="23.25">
      <c r="E94" s="13"/>
      <c r="F94" s="286"/>
      <c r="G94" s="286"/>
    </row>
    <row r="95" spans="5:7" ht="23.25">
      <c r="E95" s="13"/>
      <c r="F95" s="286"/>
      <c r="G95" s="286"/>
    </row>
    <row r="96" spans="5:7" ht="23.25">
      <c r="E96" s="13"/>
      <c r="F96" s="286"/>
      <c r="G96" s="286"/>
    </row>
    <row r="97" spans="5:7" ht="23.25">
      <c r="E97" s="13"/>
      <c r="F97" s="286"/>
      <c r="G97" s="286"/>
    </row>
    <row r="98" spans="5:7" ht="23.25">
      <c r="E98" s="13"/>
      <c r="F98" s="286"/>
      <c r="G98" s="286"/>
    </row>
    <row r="99" spans="5:7" ht="23.25">
      <c r="E99" s="13"/>
      <c r="F99" s="286"/>
      <c r="G99" s="286"/>
    </row>
    <row r="100" spans="5:7" ht="23.25">
      <c r="E100" s="13"/>
      <c r="F100" s="286"/>
      <c r="G100" s="286"/>
    </row>
    <row r="101" spans="5:7" ht="23.25">
      <c r="E101" s="13"/>
      <c r="F101" s="286"/>
      <c r="G101" s="286"/>
    </row>
    <row r="102" spans="5:7" ht="23.25">
      <c r="E102" s="13"/>
      <c r="F102" s="286"/>
      <c r="G102" s="286"/>
    </row>
    <row r="103" spans="5:7">
      <c r="E103" s="15"/>
    </row>
    <row r="104" spans="5:7">
      <c r="E104" s="15"/>
    </row>
    <row r="105" spans="5:7">
      <c r="E105" s="15"/>
    </row>
    <row r="106" spans="5:7">
      <c r="E106" s="15"/>
    </row>
    <row r="107" spans="5:7">
      <c r="E107" s="15"/>
    </row>
    <row r="108" spans="5:7">
      <c r="E108" s="15"/>
    </row>
    <row r="109" spans="5:7">
      <c r="E109" s="15"/>
    </row>
    <row r="110" spans="5:7">
      <c r="E110" s="15"/>
    </row>
    <row r="111" spans="5:7">
      <c r="E111" s="15"/>
    </row>
    <row r="112" spans="5:7">
      <c r="E112" s="15"/>
    </row>
    <row r="113" spans="5:5">
      <c r="E113" s="15"/>
    </row>
    <row r="114" spans="5:5">
      <c r="E114" s="15"/>
    </row>
    <row r="115" spans="5:5">
      <c r="E115" s="15"/>
    </row>
    <row r="116" spans="5:5">
      <c r="E116" s="15"/>
    </row>
    <row r="117" spans="5:5">
      <c r="E117" s="15"/>
    </row>
    <row r="118" spans="5:5">
      <c r="E118" s="15"/>
    </row>
    <row r="119" spans="5:5">
      <c r="E119" s="15"/>
    </row>
    <row r="120" spans="5:5">
      <c r="E120" s="15"/>
    </row>
    <row r="121" spans="5:5">
      <c r="E121" s="15"/>
    </row>
    <row r="122" spans="5:5">
      <c r="E122" s="15"/>
    </row>
    <row r="123" spans="5:5">
      <c r="E123" s="15"/>
    </row>
    <row r="124" spans="5:5">
      <c r="E124" s="15"/>
    </row>
    <row r="125" spans="5:5">
      <c r="E125" s="15"/>
    </row>
    <row r="126" spans="5:5">
      <c r="E126" s="15"/>
    </row>
    <row r="127" spans="5:5">
      <c r="E127" s="15"/>
    </row>
    <row r="128" spans="5:5">
      <c r="E128" s="15"/>
    </row>
    <row r="129" spans="5:5">
      <c r="E129" s="15"/>
    </row>
    <row r="130" spans="5:5">
      <c r="E130" s="15"/>
    </row>
    <row r="131" spans="5:5">
      <c r="E131" s="15"/>
    </row>
    <row r="132" spans="5:5">
      <c r="E132" s="15"/>
    </row>
    <row r="133" spans="5:5">
      <c r="E133" s="15"/>
    </row>
    <row r="134" spans="5:5">
      <c r="E134" s="15"/>
    </row>
    <row r="135" spans="5:5">
      <c r="E135" s="15"/>
    </row>
    <row r="136" spans="5:5">
      <c r="E136" s="15"/>
    </row>
    <row r="137" spans="5:5">
      <c r="E137" s="15"/>
    </row>
    <row r="138" spans="5:5">
      <c r="E138" s="15"/>
    </row>
    <row r="139" spans="5:5">
      <c r="E139" s="15"/>
    </row>
    <row r="140" spans="5:5">
      <c r="E140" s="15"/>
    </row>
    <row r="141" spans="5:5">
      <c r="E141" s="15"/>
    </row>
    <row r="142" spans="5:5">
      <c r="E142" s="15"/>
    </row>
    <row r="143" spans="5:5">
      <c r="E143" s="15"/>
    </row>
    <row r="144" spans="5:5">
      <c r="E144" s="15"/>
    </row>
    <row r="145" spans="5:5">
      <c r="E145" s="15"/>
    </row>
    <row r="146" spans="5:5">
      <c r="E146" s="15"/>
    </row>
    <row r="147" spans="5:5">
      <c r="E147" s="15"/>
    </row>
    <row r="148" spans="5:5">
      <c r="E148" s="15"/>
    </row>
    <row r="149" spans="5:5">
      <c r="E149" s="15"/>
    </row>
    <row r="150" spans="5:5">
      <c r="E150" s="15"/>
    </row>
    <row r="151" spans="5:5">
      <c r="E151" s="15"/>
    </row>
    <row r="152" spans="5:5">
      <c r="E152" s="15"/>
    </row>
    <row r="153" spans="5:5">
      <c r="E153" s="15"/>
    </row>
    <row r="154" spans="5:5">
      <c r="E154" s="15"/>
    </row>
    <row r="155" spans="5:5">
      <c r="E155" s="15"/>
    </row>
    <row r="156" spans="5:5">
      <c r="E156" s="15"/>
    </row>
    <row r="157" spans="5:5">
      <c r="E157" s="15"/>
    </row>
    <row r="158" spans="5:5">
      <c r="E158" s="15"/>
    </row>
    <row r="159" spans="5:5">
      <c r="E159" s="15"/>
    </row>
    <row r="160" spans="5:5">
      <c r="E160" s="15"/>
    </row>
    <row r="161" spans="5:5">
      <c r="E161" s="15"/>
    </row>
    <row r="162" spans="5:5">
      <c r="E162" s="15"/>
    </row>
    <row r="163" spans="5:5">
      <c r="E163" s="15"/>
    </row>
    <row r="164" spans="5:5">
      <c r="E164" s="15"/>
    </row>
    <row r="165" spans="5:5">
      <c r="E165" s="15"/>
    </row>
    <row r="166" spans="5:5">
      <c r="E166" s="15"/>
    </row>
    <row r="167" spans="5:5">
      <c r="E167" s="15"/>
    </row>
    <row r="168" spans="5:5">
      <c r="E168" s="15"/>
    </row>
    <row r="169" spans="5:5">
      <c r="E169" s="15"/>
    </row>
    <row r="170" spans="5:5">
      <c r="E170" s="15"/>
    </row>
    <row r="171" spans="5:5">
      <c r="E171" s="15"/>
    </row>
    <row r="172" spans="5:5">
      <c r="E172" s="15"/>
    </row>
    <row r="173" spans="5:5">
      <c r="E173" s="15"/>
    </row>
    <row r="174" spans="5:5">
      <c r="E174" s="15"/>
    </row>
    <row r="175" spans="5:5">
      <c r="E175" s="15"/>
    </row>
    <row r="176" spans="5:5">
      <c r="E176" s="15"/>
    </row>
    <row r="177" spans="5:5">
      <c r="E177" s="15"/>
    </row>
    <row r="178" spans="5:5">
      <c r="E178" s="15"/>
    </row>
    <row r="179" spans="5:5">
      <c r="E179" s="15"/>
    </row>
    <row r="180" spans="5:5">
      <c r="E180" s="15"/>
    </row>
    <row r="181" spans="5:5">
      <c r="E181" s="15"/>
    </row>
    <row r="182" spans="5:5">
      <c r="E182" s="15"/>
    </row>
    <row r="183" spans="5:5">
      <c r="E183" s="15"/>
    </row>
    <row r="184" spans="5:5">
      <c r="E184" s="15"/>
    </row>
    <row r="185" spans="5:5">
      <c r="E185" s="15"/>
    </row>
    <row r="186" spans="5:5">
      <c r="E186" s="15"/>
    </row>
    <row r="187" spans="5:5">
      <c r="E187" s="15"/>
    </row>
    <row r="188" spans="5:5">
      <c r="E188" s="15"/>
    </row>
    <row r="189" spans="5:5">
      <c r="E189" s="15"/>
    </row>
    <row r="190" spans="5:5">
      <c r="E190" s="15"/>
    </row>
    <row r="191" spans="5:5">
      <c r="E191" s="15"/>
    </row>
    <row r="192" spans="5:5">
      <c r="E192" s="15"/>
    </row>
    <row r="193" spans="5:5">
      <c r="E193" s="15"/>
    </row>
    <row r="194" spans="5:5">
      <c r="E194" s="15"/>
    </row>
    <row r="195" spans="5:5">
      <c r="E195" s="15"/>
    </row>
    <row r="196" spans="5:5">
      <c r="E196" s="15"/>
    </row>
    <row r="197" spans="5:5">
      <c r="E197" s="15"/>
    </row>
    <row r="198" spans="5:5">
      <c r="E198" s="15"/>
    </row>
    <row r="199" spans="5:5">
      <c r="E199" s="15"/>
    </row>
    <row r="200" spans="5:5">
      <c r="E200" s="15"/>
    </row>
    <row r="201" spans="5:5">
      <c r="E201" s="15"/>
    </row>
    <row r="202" spans="5:5">
      <c r="E202" s="15"/>
    </row>
    <row r="203" spans="5:5">
      <c r="E203" s="15"/>
    </row>
    <row r="204" spans="5:5">
      <c r="E204" s="15"/>
    </row>
    <row r="205" spans="5:5">
      <c r="E205" s="15"/>
    </row>
    <row r="206" spans="5:5">
      <c r="E206" s="15"/>
    </row>
    <row r="207" spans="5:5">
      <c r="E207" s="15"/>
    </row>
    <row r="208" spans="5:5">
      <c r="E208" s="15"/>
    </row>
    <row r="209" spans="5:5">
      <c r="E209" s="15"/>
    </row>
    <row r="210" spans="5:5">
      <c r="E210" s="15"/>
    </row>
    <row r="211" spans="5:5">
      <c r="E211" s="15"/>
    </row>
    <row r="212" spans="5:5">
      <c r="E212" s="15"/>
    </row>
    <row r="213" spans="5:5">
      <c r="E213" s="15"/>
    </row>
    <row r="214" spans="5:5">
      <c r="E214" s="15"/>
    </row>
    <row r="215" spans="5:5">
      <c r="E215" s="15"/>
    </row>
    <row r="216" spans="5:5">
      <c r="E216" s="15"/>
    </row>
    <row r="217" spans="5:5">
      <c r="E217" s="15"/>
    </row>
    <row r="218" spans="5:5">
      <c r="E218" s="15"/>
    </row>
    <row r="219" spans="5:5">
      <c r="E219" s="15"/>
    </row>
    <row r="220" spans="5:5">
      <c r="E220" s="15"/>
    </row>
    <row r="221" spans="5:5">
      <c r="E221" s="15"/>
    </row>
    <row r="222" spans="5:5">
      <c r="E222" s="15"/>
    </row>
    <row r="223" spans="5:5">
      <c r="E223" s="15"/>
    </row>
    <row r="224" spans="5:5">
      <c r="E224" s="15"/>
    </row>
    <row r="225" spans="5:5">
      <c r="E225" s="15"/>
    </row>
    <row r="226" spans="5:5">
      <c r="E226" s="15"/>
    </row>
    <row r="227" spans="5:5">
      <c r="E227" s="15"/>
    </row>
    <row r="228" spans="5:5">
      <c r="E228" s="15"/>
    </row>
    <row r="229" spans="5:5">
      <c r="E229" s="15"/>
    </row>
    <row r="230" spans="5:5">
      <c r="E230" s="15"/>
    </row>
    <row r="231" spans="5:5">
      <c r="E231" s="15"/>
    </row>
    <row r="232" spans="5:5">
      <c r="E232" s="15"/>
    </row>
    <row r="233" spans="5:5">
      <c r="E233" s="15"/>
    </row>
    <row r="234" spans="5:5">
      <c r="E234" s="15"/>
    </row>
    <row r="235" spans="5:5">
      <c r="E235" s="15"/>
    </row>
    <row r="236" spans="5:5">
      <c r="E236" s="15"/>
    </row>
    <row r="237" spans="5:5">
      <c r="E237" s="15"/>
    </row>
    <row r="238" spans="5:5">
      <c r="E238" s="15"/>
    </row>
    <row r="239" spans="5:5">
      <c r="E239" s="15"/>
    </row>
    <row r="240" spans="5:5">
      <c r="E240" s="15"/>
    </row>
    <row r="241" spans="5:5">
      <c r="E241" s="15"/>
    </row>
    <row r="242" spans="5:5">
      <c r="E242" s="15"/>
    </row>
    <row r="243" spans="5:5">
      <c r="E243" s="15"/>
    </row>
    <row r="244" spans="5:5">
      <c r="E244" s="15"/>
    </row>
    <row r="245" spans="5:5">
      <c r="E245" s="15"/>
    </row>
    <row r="246" spans="5:5">
      <c r="E246" s="15"/>
    </row>
    <row r="247" spans="5:5">
      <c r="E247" s="15"/>
    </row>
    <row r="248" spans="5:5">
      <c r="E248" s="15"/>
    </row>
    <row r="249" spans="5:5">
      <c r="E249" s="15"/>
    </row>
    <row r="250" spans="5:5">
      <c r="E250" s="15"/>
    </row>
    <row r="251" spans="5:5">
      <c r="E251" s="15"/>
    </row>
    <row r="252" spans="5:5">
      <c r="E252" s="15"/>
    </row>
    <row r="253" spans="5:5">
      <c r="E253" s="15"/>
    </row>
    <row r="254" spans="5:5">
      <c r="E254" s="15"/>
    </row>
    <row r="255" spans="5:5">
      <c r="E255" s="15"/>
    </row>
    <row r="256" spans="5:5">
      <c r="E256" s="15"/>
    </row>
    <row r="257" spans="5:5">
      <c r="E257" s="15"/>
    </row>
    <row r="258" spans="5:5">
      <c r="E258" s="15"/>
    </row>
    <row r="259" spans="5:5">
      <c r="E259" s="15"/>
    </row>
    <row r="260" spans="5:5">
      <c r="E260" s="15"/>
    </row>
    <row r="261" spans="5:5">
      <c r="E261" s="15"/>
    </row>
    <row r="262" spans="5:5">
      <c r="E262" s="15"/>
    </row>
    <row r="263" spans="5:5">
      <c r="E263" s="15"/>
    </row>
    <row r="264" spans="5:5">
      <c r="E264" s="15"/>
    </row>
    <row r="265" spans="5:5">
      <c r="E265" s="15"/>
    </row>
    <row r="266" spans="5:5">
      <c r="E266" s="15"/>
    </row>
    <row r="267" spans="5:5">
      <c r="E267" s="15"/>
    </row>
    <row r="268" spans="5:5">
      <c r="E268" s="15"/>
    </row>
    <row r="269" spans="5:5">
      <c r="E269" s="15"/>
    </row>
    <row r="270" spans="5:5">
      <c r="E270" s="15"/>
    </row>
    <row r="271" spans="5:5">
      <c r="E271" s="15"/>
    </row>
    <row r="272" spans="5:5">
      <c r="E272" s="15"/>
    </row>
    <row r="273" spans="5:5">
      <c r="E273" s="15"/>
    </row>
    <row r="274" spans="5:5">
      <c r="E274" s="15"/>
    </row>
    <row r="275" spans="5:5">
      <c r="E275" s="15"/>
    </row>
    <row r="276" spans="5:5">
      <c r="E276" s="15"/>
    </row>
    <row r="277" spans="5:5">
      <c r="E277" s="15"/>
    </row>
    <row r="278" spans="5:5">
      <c r="E278" s="15"/>
    </row>
    <row r="279" spans="5:5">
      <c r="E279" s="15"/>
    </row>
    <row r="280" spans="5:5">
      <c r="E280" s="15"/>
    </row>
    <row r="281" spans="5:5">
      <c r="E281" s="15"/>
    </row>
    <row r="282" spans="5:5">
      <c r="E282" s="15"/>
    </row>
    <row r="283" spans="5:5">
      <c r="E283" s="15"/>
    </row>
    <row r="284" spans="5:5">
      <c r="E284" s="15"/>
    </row>
    <row r="285" spans="5:5">
      <c r="E285" s="15"/>
    </row>
    <row r="286" spans="5:5">
      <c r="E286" s="15"/>
    </row>
    <row r="287" spans="5:5">
      <c r="E287" s="15"/>
    </row>
    <row r="288" spans="5:5">
      <c r="E288" s="15"/>
    </row>
    <row r="289" spans="5:5">
      <c r="E289" s="15"/>
    </row>
    <row r="290" spans="5:5">
      <c r="E290" s="15"/>
    </row>
    <row r="291" spans="5:5">
      <c r="E291" s="15"/>
    </row>
  </sheetData>
  <mergeCells count="1">
    <mergeCell ref="A35:D35"/>
  </mergeCells>
  <phoneticPr fontId="2" type="noConversion"/>
  <conditionalFormatting sqref="D49 E2:E48 E50:E52 E57:E102 D53:D56">
    <cfRule type="cellIs" dxfId="3" priority="1" stopIfTrue="1" operator="greaterThan">
      <formula>0</formula>
    </cfRule>
  </conditionalFormatting>
  <printOptions horizontalCentered="1"/>
  <pageMargins left="0.94488188976377963" right="0.35433070866141736" top="0.59055118110236227" bottom="0.59055118110236227" header="0.51181102362204722" footer="0.51181102362204722"/>
  <pageSetup paperSize="9" orientation="portrait" horizontalDpi="4294967293" verticalDpi="0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tabColor indexed="14"/>
  </sheetPr>
  <dimension ref="A1:IR61"/>
  <sheetViews>
    <sheetView showGridLines="0" zoomScale="68" zoomScaleNormal="68" workbookViewId="0">
      <pane xSplit="7" ySplit="10" topLeftCell="FO11" activePane="bottomRight" state="frozen"/>
      <selection activeCell="A8" sqref="A8"/>
      <selection pane="topRight" activeCell="H8" sqref="H8"/>
      <selection pane="bottomLeft" activeCell="A11" sqref="A11"/>
      <selection pane="bottomRight" activeCell="GT11" sqref="GT11"/>
    </sheetView>
  </sheetViews>
  <sheetFormatPr defaultColWidth="6.28515625" defaultRowHeight="18" customHeight="1"/>
  <cols>
    <col min="1" max="3" width="4.7109375" style="20" hidden="1" customWidth="1"/>
    <col min="4" max="4" width="10.5703125" style="20" customWidth="1"/>
    <col min="5" max="7" width="6.85546875" style="20" customWidth="1"/>
    <col min="8" max="8" width="15.140625" style="20" customWidth="1"/>
    <col min="9" max="9" width="23.85546875" style="20" customWidth="1"/>
    <col min="10" max="10" width="26.5703125" style="20" customWidth="1"/>
    <col min="11" max="11" width="17.85546875" style="20" customWidth="1"/>
    <col min="12" max="12" width="22.85546875" style="20" customWidth="1"/>
    <col min="13" max="13" width="21.140625" style="20" customWidth="1"/>
    <col min="14" max="14" width="14.5703125" style="20" customWidth="1"/>
    <col min="15" max="15" width="18.5703125" style="20" customWidth="1"/>
    <col min="16" max="16" width="13.28515625" style="20" customWidth="1"/>
    <col min="17" max="17" width="20.7109375" style="20" customWidth="1"/>
    <col min="18" max="18" width="13.5703125" style="20" customWidth="1"/>
    <col min="19" max="19" width="23.28515625" style="20" customWidth="1"/>
    <col min="20" max="20" width="17.85546875" style="20" customWidth="1"/>
    <col min="21" max="21" width="20" style="20" customWidth="1"/>
    <col min="22" max="25" width="27" style="20" customWidth="1"/>
    <col min="26" max="26" width="39" style="20" customWidth="1"/>
    <col min="27" max="29" width="10" style="20" customWidth="1"/>
    <col min="30" max="33" width="26.42578125" style="20" customWidth="1"/>
    <col min="34" max="34" width="27.42578125" style="20" customWidth="1"/>
    <col min="35" max="38" width="26.42578125" style="20" customWidth="1"/>
    <col min="39" max="39" width="28.28515625" style="20" customWidth="1"/>
    <col min="40" max="42" width="18" style="20" customWidth="1"/>
    <col min="43" max="44" width="9.7109375" style="20" customWidth="1"/>
    <col min="45" max="45" width="16.28515625" style="20" customWidth="1"/>
    <col min="46" max="46" width="21.140625" style="20" customWidth="1"/>
    <col min="47" max="47" width="20.85546875" style="20" customWidth="1"/>
    <col min="48" max="48" width="9.7109375" style="20" customWidth="1"/>
    <col min="49" max="55" width="12.42578125" style="20" customWidth="1"/>
    <col min="56" max="56" width="9.7109375" style="20" customWidth="1"/>
    <col min="57" max="57" width="6.85546875" style="20" customWidth="1"/>
    <col min="58" max="58" width="8.5703125" style="20" customWidth="1"/>
    <col min="59" max="63" width="11.7109375" style="20" customWidth="1"/>
    <col min="64" max="64" width="20.5703125" style="20" customWidth="1"/>
    <col min="65" max="65" width="24.85546875" style="20" customWidth="1"/>
    <col min="66" max="66" width="11.7109375" style="20" customWidth="1"/>
    <col min="67" max="68" width="11.7109375" style="269" customWidth="1"/>
    <col min="69" max="69" width="19" style="269" customWidth="1"/>
    <col min="70" max="70" width="26.42578125" style="269" customWidth="1"/>
    <col min="71" max="71" width="11.7109375" style="269" customWidth="1"/>
    <col min="72" max="72" width="5.28515625" style="269" customWidth="1"/>
    <col min="73" max="73" width="23" style="20" customWidth="1"/>
    <col min="74" max="77" width="17.7109375" style="20" customWidth="1"/>
    <col min="78" max="78" width="6.42578125" style="28" customWidth="1"/>
    <col min="79" max="79" width="24" style="20" customWidth="1"/>
    <col min="80" max="83" width="17.7109375" style="20" customWidth="1"/>
    <col min="84" max="84" width="86.5703125" style="20" customWidth="1"/>
    <col min="85" max="85" width="82.5703125" style="20" customWidth="1"/>
    <col min="86" max="87" width="18.140625" style="20" customWidth="1"/>
    <col min="88" max="88" width="83.5703125" style="20" customWidth="1"/>
    <col min="89" max="89" width="86.85546875" style="20" customWidth="1"/>
    <col min="90" max="90" width="88.7109375" style="20" customWidth="1"/>
    <col min="91" max="91" width="6.85546875" style="20" customWidth="1"/>
    <col min="92" max="92" width="32.85546875" style="20" customWidth="1"/>
    <col min="93" max="93" width="30.5703125" style="20" customWidth="1"/>
    <col min="94" max="94" width="18" style="20" customWidth="1"/>
    <col min="95" max="95" width="17.5703125" style="20" customWidth="1"/>
    <col min="96" max="97" width="6.140625" style="20" customWidth="1"/>
    <col min="98" max="100" width="6.140625" style="28" customWidth="1"/>
    <col min="101" max="101" width="20.28515625" style="28" customWidth="1"/>
    <col min="102" max="103" width="45.28515625" style="28" customWidth="1"/>
    <col min="104" max="104" width="6.85546875" style="28" customWidth="1"/>
    <col min="105" max="105" width="32.85546875" style="28" customWidth="1"/>
    <col min="106" max="106" width="30.5703125" style="28" customWidth="1"/>
    <col min="107" max="107" width="18" style="28" customWidth="1"/>
    <col min="108" max="108" width="17.5703125" style="28" customWidth="1"/>
    <col min="109" max="113" width="6.140625" style="28" customWidth="1"/>
    <col min="114" max="114" width="20.28515625" style="45" customWidth="1"/>
    <col min="115" max="116" width="45.28515625" style="28" customWidth="1"/>
    <col min="117" max="117" width="6.85546875" style="28" customWidth="1"/>
    <col min="118" max="118" width="32.85546875" style="28" customWidth="1"/>
    <col min="119" max="119" width="30.5703125" style="28" customWidth="1"/>
    <col min="120" max="120" width="18" style="28" customWidth="1"/>
    <col min="121" max="121" width="17.5703125" style="28" customWidth="1"/>
    <col min="122" max="126" width="6.140625" style="28" customWidth="1"/>
    <col min="127" max="127" width="20.28515625" style="28" customWidth="1"/>
    <col min="128" max="129" width="45.28515625" style="28" customWidth="1"/>
    <col min="130" max="130" width="6.85546875" style="28" customWidth="1"/>
    <col min="131" max="131" width="32.85546875" style="28" customWidth="1"/>
    <col min="132" max="132" width="30.5703125" style="28" customWidth="1"/>
    <col min="133" max="133" width="18" style="28" customWidth="1"/>
    <col min="134" max="134" width="17.5703125" style="28" customWidth="1"/>
    <col min="135" max="139" width="6.140625" style="28" customWidth="1"/>
    <col min="140" max="140" width="20.28515625" style="28" customWidth="1"/>
    <col min="141" max="142" width="45.28515625" style="28" customWidth="1"/>
    <col min="143" max="144" width="86.5703125" style="28" customWidth="1"/>
    <col min="145" max="148" width="93.7109375" style="28" customWidth="1"/>
    <col min="149" max="149" width="94" style="28" customWidth="1"/>
    <col min="150" max="150" width="14.85546875" style="28" customWidth="1"/>
    <col min="151" max="151" width="8.85546875" style="28" customWidth="1"/>
    <col min="152" max="152" width="6.85546875" style="28" customWidth="1"/>
    <col min="153" max="163" width="6.85546875" style="45" customWidth="1"/>
    <col min="164" max="209" width="6.28515625" style="45" customWidth="1"/>
    <col min="210" max="215" width="6.28515625" style="45"/>
    <col min="216" max="16384" width="6.28515625" style="28"/>
  </cols>
  <sheetData>
    <row r="1" spans="1:230" s="1010" customFormat="1" ht="21" customHeight="1">
      <c r="A1" s="1002"/>
      <c r="B1" s="1002"/>
      <c r="C1" s="1002"/>
      <c r="D1" s="1002" t="s">
        <v>787</v>
      </c>
      <c r="E1" s="1003"/>
      <c r="F1" s="1002"/>
      <c r="G1" s="1003"/>
      <c r="H1" s="1002"/>
      <c r="I1" s="1003"/>
      <c r="J1" s="1002"/>
      <c r="K1" s="1003"/>
      <c r="L1" s="1002"/>
      <c r="R1" s="1003"/>
      <c r="S1" s="1002"/>
      <c r="T1" s="1003"/>
      <c r="U1" s="1002"/>
      <c r="V1" s="1003"/>
      <c r="W1" s="1002"/>
      <c r="X1" s="1003"/>
      <c r="Y1" s="1002"/>
      <c r="Z1" s="1003"/>
      <c r="AA1" s="1002"/>
      <c r="AB1" s="1003"/>
      <c r="AC1" s="1002"/>
      <c r="AD1" s="1003"/>
      <c r="AE1" s="1002"/>
      <c r="AF1" s="1003"/>
      <c r="AG1" s="1002"/>
      <c r="AH1" s="1003"/>
      <c r="AI1" s="1002"/>
      <c r="AJ1" s="1003"/>
      <c r="AK1" s="1002"/>
      <c r="AL1" s="1003"/>
      <c r="AM1" s="1002"/>
      <c r="AN1" s="1003"/>
      <c r="AO1" s="1002"/>
      <c r="AP1" s="1003"/>
      <c r="AQ1" s="1002"/>
      <c r="AR1" s="1003"/>
      <c r="AS1" s="1002"/>
      <c r="AT1" s="1003"/>
      <c r="AU1" s="1002"/>
      <c r="AV1" s="1003"/>
      <c r="AW1" s="1002"/>
      <c r="AX1" s="1003"/>
      <c r="AY1" s="1002"/>
      <c r="AZ1" s="1003"/>
      <c r="BA1" s="1002"/>
      <c r="BB1" s="1003"/>
      <c r="BC1" s="1002"/>
      <c r="BD1" s="1003"/>
      <c r="BE1" s="1002"/>
      <c r="BF1" s="1003"/>
      <c r="BG1" s="1002"/>
      <c r="BH1" s="1003"/>
      <c r="BI1" s="1002"/>
      <c r="BJ1" s="1003"/>
      <c r="BK1" s="1002"/>
      <c r="BL1" s="1003"/>
      <c r="BM1" s="1002"/>
      <c r="BN1" s="1003"/>
      <c r="BO1" s="1002"/>
      <c r="BP1" s="1003"/>
      <c r="BQ1" s="1002"/>
      <c r="BR1" s="1002"/>
      <c r="BS1" s="1467"/>
      <c r="BU1" s="1004" t="s">
        <v>245</v>
      </c>
      <c r="BV1" s="1004"/>
      <c r="BW1" s="1004"/>
      <c r="BX1" s="1004"/>
      <c r="BY1" s="1004"/>
      <c r="CA1" s="1004"/>
      <c r="CB1" s="1004"/>
      <c r="CC1" s="1004"/>
      <c r="CD1" s="1004"/>
      <c r="CE1" s="1004"/>
      <c r="CF1" s="1004"/>
      <c r="CG1" s="1004"/>
      <c r="CH1" s="1004"/>
      <c r="CI1" s="1004"/>
      <c r="CJ1" s="1004"/>
      <c r="CK1" s="1004"/>
      <c r="CL1" s="1004"/>
      <c r="CM1" s="696"/>
      <c r="CN1" s="696" t="s">
        <v>2255</v>
      </c>
      <c r="CO1" s="1005">
        <f>B!HD11</f>
        <v>0</v>
      </c>
      <c r="CP1" s="696"/>
      <c r="CQ1" s="696"/>
      <c r="CR1" s="1006"/>
      <c r="CS1" s="1006"/>
      <c r="CT1" s="1006"/>
      <c r="CU1" s="1006"/>
      <c r="CV1" s="1006"/>
      <c r="CW1" s="696"/>
      <c r="CX1" s="1007"/>
      <c r="CY1" s="1007"/>
      <c r="CZ1" s="696"/>
      <c r="DA1" s="696" t="s">
        <v>2122</v>
      </c>
      <c r="DB1" s="1005">
        <f>B!HQ11</f>
        <v>0</v>
      </c>
      <c r="DC1" s="696"/>
      <c r="DD1" s="696"/>
      <c r="DE1" s="1006"/>
      <c r="DF1" s="1006"/>
      <c r="DG1" s="1006"/>
      <c r="DH1" s="1006"/>
      <c r="DI1" s="1006"/>
      <c r="DJ1" s="696"/>
      <c r="DK1" s="1007"/>
      <c r="DL1" s="1007"/>
      <c r="DM1" s="696"/>
      <c r="DN1" s="696" t="s">
        <v>2124</v>
      </c>
      <c r="DO1" s="1005">
        <f>B!ID11</f>
        <v>0</v>
      </c>
      <c r="DP1" s="696"/>
      <c r="DQ1" s="696"/>
      <c r="DR1" s="1006"/>
      <c r="DS1" s="1006"/>
      <c r="DT1" s="1006"/>
      <c r="DU1" s="1006"/>
      <c r="DV1" s="1006"/>
      <c r="DW1" s="696"/>
      <c r="DX1" s="1007"/>
      <c r="DY1" s="1007"/>
      <c r="DZ1" s="696"/>
      <c r="EA1" s="696" t="s">
        <v>2255</v>
      </c>
      <c r="EB1" s="1005">
        <f>B!IQ11</f>
        <v>0</v>
      </c>
      <c r="EC1" s="696"/>
      <c r="ED1" s="696"/>
      <c r="EE1" s="1006"/>
      <c r="EF1" s="1006"/>
      <c r="EG1" s="1006"/>
      <c r="EH1" s="1006"/>
      <c r="EI1" s="1006"/>
      <c r="EJ1" s="696"/>
      <c r="EK1" s="1007"/>
      <c r="EL1" s="1007"/>
      <c r="EM1" s="1498" t="s">
        <v>788</v>
      </c>
      <c r="EN1" s="1499"/>
      <c r="EO1" s="1017" t="s">
        <v>246</v>
      </c>
      <c r="EP1" s="1017"/>
      <c r="EQ1" s="1018" t="s">
        <v>789</v>
      </c>
      <c r="ER1" s="1018"/>
      <c r="ES1" s="1018"/>
      <c r="ET1" s="1008" t="s">
        <v>790</v>
      </c>
      <c r="EU1" s="1009"/>
      <c r="EV1" s="1009"/>
      <c r="EW1" s="1028"/>
      <c r="EX1" s="1029"/>
      <c r="EY1" s="1028"/>
      <c r="EZ1" s="1029"/>
      <c r="FA1" s="1028"/>
      <c r="FB1" s="1029"/>
      <c r="FC1" s="1028"/>
      <c r="FD1" s="1029"/>
      <c r="FE1" s="1028"/>
      <c r="FF1" s="1029"/>
      <c r="FG1" s="1028"/>
      <c r="FH1" s="1029"/>
      <c r="FI1" s="1028"/>
      <c r="FJ1" s="1029"/>
      <c r="FK1" s="1028"/>
      <c r="FL1" s="1029"/>
      <c r="FM1" s="1028"/>
      <c r="FN1" s="1029"/>
      <c r="FO1" s="1028"/>
      <c r="FP1" s="1029"/>
      <c r="FQ1" s="1028"/>
      <c r="FR1" s="1029"/>
      <c r="FS1" s="1028"/>
      <c r="FT1" s="1029"/>
      <c r="FU1" s="1028"/>
      <c r="FV1" s="1029"/>
      <c r="FW1" s="1028"/>
      <c r="FX1" s="1029"/>
      <c r="FY1" s="1028"/>
      <c r="FZ1" s="1029"/>
      <c r="GA1" s="1028"/>
      <c r="GB1" s="1029"/>
      <c r="GC1" s="1028"/>
      <c r="GD1" s="1029"/>
      <c r="GE1" s="1028"/>
      <c r="GF1" s="1029"/>
      <c r="GG1" s="1028"/>
      <c r="GH1" s="1029"/>
      <c r="GI1" s="1028"/>
      <c r="GJ1" s="1029"/>
      <c r="GK1" s="1028"/>
      <c r="GL1" s="1029"/>
      <c r="GM1" s="1028"/>
      <c r="GN1" s="1029"/>
      <c r="GO1" s="1028"/>
      <c r="GP1" s="1030"/>
      <c r="GQ1" s="1030"/>
      <c r="GR1" s="1030"/>
      <c r="GS1" s="1030"/>
      <c r="GT1" s="1030"/>
      <c r="GU1" s="1030"/>
      <c r="GV1" s="1030"/>
      <c r="GW1" s="1030"/>
      <c r="GX1" s="1030"/>
      <c r="GY1" s="1030"/>
      <c r="GZ1" s="1030"/>
      <c r="HA1" s="1030"/>
      <c r="HB1" s="1030"/>
      <c r="HC1" s="1030"/>
      <c r="HD1" s="1030"/>
      <c r="HE1" s="1030"/>
      <c r="HF1" s="1030"/>
      <c r="HG1" s="1030"/>
      <c r="HH1" s="1031"/>
      <c r="HI1" s="1031"/>
      <c r="HJ1" s="1031"/>
      <c r="HK1" s="1031"/>
      <c r="HL1" s="1031"/>
      <c r="HM1" s="1031"/>
      <c r="HN1" s="1031"/>
      <c r="HO1" s="1031"/>
      <c r="HP1" s="1031"/>
      <c r="HQ1" s="1031"/>
      <c r="HR1" s="1031"/>
      <c r="HS1" s="1031"/>
      <c r="HT1" s="1031"/>
      <c r="HU1" s="1011"/>
    </row>
    <row r="2" spans="1:230" ht="18" customHeight="1">
      <c r="A2" s="43"/>
      <c r="B2" s="43"/>
      <c r="C2" s="43"/>
      <c r="D2" s="43"/>
      <c r="E2" s="738"/>
      <c r="F2" s="1472"/>
      <c r="G2" s="738"/>
      <c r="H2" s="43"/>
      <c r="I2" s="43"/>
      <c r="J2" s="43"/>
      <c r="K2" s="43"/>
      <c r="L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1466"/>
      <c r="BT2" s="28"/>
      <c r="BU2" s="707">
        <f>'A2'!A1</f>
        <v>1</v>
      </c>
      <c r="BV2" s="707">
        <f>'A2'!B1</f>
        <v>0.1</v>
      </c>
      <c r="BW2" s="707"/>
      <c r="BX2" s="707" t="str">
        <f>'A2'!C1</f>
        <v>ปรับปรุง</v>
      </c>
      <c r="BY2" s="707"/>
      <c r="CA2" s="707"/>
      <c r="CB2" s="707"/>
      <c r="CC2" s="707"/>
      <c r="CD2" s="707"/>
      <c r="CE2" s="707"/>
      <c r="CF2" s="707"/>
      <c r="CG2" s="707"/>
      <c r="CH2" s="707"/>
      <c r="CI2" s="707"/>
      <c r="CJ2" s="707"/>
      <c r="CK2" s="707"/>
      <c r="CL2" s="707"/>
      <c r="CM2" s="916"/>
      <c r="CN2" s="916">
        <v>1</v>
      </c>
      <c r="CO2" s="916"/>
      <c r="CP2" s="916"/>
      <c r="CQ2" s="916"/>
      <c r="CR2" s="1492"/>
      <c r="CS2" s="1492"/>
      <c r="CT2" s="1492"/>
      <c r="CU2" s="1492"/>
      <c r="CV2" s="1492"/>
      <c r="CW2" s="916"/>
      <c r="CX2" s="916"/>
      <c r="CY2" s="916"/>
      <c r="CZ2" s="916"/>
      <c r="DA2" s="916">
        <v>2</v>
      </c>
      <c r="DB2" s="916"/>
      <c r="DC2" s="916"/>
      <c r="DD2" s="916"/>
      <c r="DE2" s="1492"/>
      <c r="DF2" s="1492"/>
      <c r="DG2" s="1492"/>
      <c r="DH2" s="1492"/>
      <c r="DI2" s="1492"/>
      <c r="DJ2" s="916"/>
      <c r="DK2" s="916"/>
      <c r="DL2" s="916"/>
      <c r="DM2" s="916"/>
      <c r="DN2" s="916">
        <v>3</v>
      </c>
      <c r="DO2" s="916"/>
      <c r="DP2" s="916"/>
      <c r="DQ2" s="916"/>
      <c r="DR2" s="1492"/>
      <c r="DS2" s="1492"/>
      <c r="DT2" s="1492"/>
      <c r="DU2" s="1492"/>
      <c r="DV2" s="1492"/>
      <c r="DW2" s="916"/>
      <c r="DX2" s="916"/>
      <c r="DY2" s="916"/>
      <c r="DZ2" s="916"/>
      <c r="EA2" s="916">
        <v>4</v>
      </c>
      <c r="EB2" s="1493"/>
      <c r="EC2" s="916"/>
      <c r="ED2" s="916"/>
      <c r="EE2" s="1492"/>
      <c r="EF2" s="1492"/>
      <c r="EG2" s="1492"/>
      <c r="EH2" s="1492"/>
      <c r="EI2" s="1492"/>
      <c r="EJ2" s="916"/>
      <c r="EK2" s="916"/>
      <c r="EL2" s="916"/>
      <c r="EM2" s="161" t="s">
        <v>345</v>
      </c>
      <c r="EN2" s="549"/>
      <c r="EO2" s="161" t="s">
        <v>345</v>
      </c>
      <c r="EP2" s="549"/>
      <c r="EQ2" s="696" t="s">
        <v>1436</v>
      </c>
      <c r="ER2" s="911"/>
      <c r="ES2" s="911"/>
      <c r="ET2" s="1008" t="s">
        <v>900</v>
      </c>
      <c r="EU2" s="1009"/>
      <c r="EV2" s="1009"/>
      <c r="EW2" s="1028"/>
      <c r="EX2" s="1029"/>
      <c r="EY2" s="1028"/>
      <c r="EZ2" s="1029"/>
      <c r="FA2" s="1028"/>
      <c r="FB2" s="1029"/>
      <c r="FC2" s="1028"/>
      <c r="FD2" s="1029"/>
      <c r="FE2" s="1028"/>
      <c r="FF2" s="1029"/>
      <c r="FG2" s="1028"/>
      <c r="FH2" s="1029"/>
      <c r="FI2" s="1028"/>
      <c r="FJ2" s="1029"/>
      <c r="FK2" s="1028"/>
      <c r="FL2" s="1029"/>
      <c r="FM2" s="1028"/>
      <c r="FN2" s="1029"/>
      <c r="FO2" s="1028"/>
      <c r="FP2" s="1029"/>
      <c r="FQ2" s="1028"/>
      <c r="FR2" s="1029"/>
      <c r="FS2" s="1028"/>
      <c r="FT2" s="1029"/>
      <c r="FU2" s="1028"/>
      <c r="FV2" s="1029"/>
      <c r="FW2" s="1028"/>
      <c r="FX2" s="1029"/>
      <c r="FY2" s="1028"/>
      <c r="FZ2" s="1029"/>
      <c r="GA2" s="1028"/>
      <c r="GB2" s="1029"/>
      <c r="GC2" s="1028"/>
      <c r="GD2" s="1029"/>
      <c r="GE2" s="1028"/>
      <c r="GF2" s="1029"/>
      <c r="GG2" s="1028"/>
      <c r="GH2" s="1029"/>
      <c r="GI2" s="1028"/>
      <c r="GJ2" s="1029"/>
      <c r="GK2" s="1028"/>
      <c r="GL2" s="1029"/>
      <c r="GM2" s="1028"/>
      <c r="GN2" s="1029"/>
      <c r="GO2" s="1028"/>
      <c r="GP2" s="1030"/>
      <c r="GQ2" s="1030"/>
      <c r="GR2" s="1030"/>
      <c r="GS2" s="1030"/>
      <c r="GT2" s="1030"/>
      <c r="GU2" s="1030"/>
      <c r="GV2" s="1030"/>
      <c r="GW2" s="1030"/>
      <c r="GX2" s="1030"/>
      <c r="GY2" s="1030"/>
      <c r="GZ2" s="1030"/>
      <c r="HA2" s="1030"/>
      <c r="HB2" s="1030"/>
      <c r="HC2" s="1030"/>
      <c r="HD2" s="1030"/>
      <c r="HE2" s="1030"/>
      <c r="HF2" s="1030"/>
      <c r="HG2" s="1030"/>
      <c r="HH2" s="1031"/>
      <c r="HI2" s="1031"/>
      <c r="HJ2" s="1031"/>
      <c r="HK2" s="1031"/>
      <c r="HL2" s="1031"/>
      <c r="HM2" s="1031"/>
      <c r="HN2" s="1031"/>
      <c r="HO2" s="1031"/>
      <c r="HP2" s="1031"/>
      <c r="HQ2" s="1031"/>
      <c r="HR2" s="1031"/>
      <c r="HS2" s="1031"/>
      <c r="HT2" s="1031"/>
      <c r="HU2" s="972"/>
    </row>
    <row r="3" spans="1:230" ht="21" customHeight="1">
      <c r="A3" s="43"/>
      <c r="B3" s="43"/>
      <c r="C3" s="43"/>
      <c r="D3" s="43"/>
      <c r="E3" s="738"/>
      <c r="F3" s="1472"/>
      <c r="G3" s="738"/>
      <c r="H3" s="43"/>
      <c r="I3" s="43"/>
      <c r="J3" s="43"/>
      <c r="K3" s="43"/>
      <c r="L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1466"/>
      <c r="BT3" s="28"/>
      <c r="BU3" s="707">
        <f>'A2'!A2</f>
        <v>2</v>
      </c>
      <c r="BV3" s="707">
        <f>'A2'!B2</f>
        <v>1.5</v>
      </c>
      <c r="BW3" s="707"/>
      <c r="BX3" s="707" t="str">
        <f>'A2'!C2</f>
        <v>พอใช้</v>
      </c>
      <c r="BY3" s="707"/>
      <c r="CA3" s="707"/>
      <c r="CB3" s="707"/>
      <c r="CC3" s="707"/>
      <c r="CD3" s="707"/>
      <c r="CE3" s="707"/>
      <c r="CF3" s="707"/>
      <c r="CG3" s="707"/>
      <c r="CH3" s="707"/>
      <c r="CI3" s="707"/>
      <c r="CJ3" s="707"/>
      <c r="CK3" s="707"/>
      <c r="CL3" s="707"/>
      <c r="CM3" s="916"/>
      <c r="CN3" s="916"/>
      <c r="CO3" s="916"/>
      <c r="CP3" s="1494" t="s">
        <v>745</v>
      </c>
      <c r="CQ3" s="916">
        <v>100</v>
      </c>
      <c r="CR3" s="1494" t="s">
        <v>2256</v>
      </c>
      <c r="CS3" s="1492"/>
      <c r="CT3" s="1492"/>
      <c r="CU3" s="1492"/>
      <c r="CV3" s="1492"/>
      <c r="CW3" s="916"/>
      <c r="CX3" s="916"/>
      <c r="CY3" s="916"/>
      <c r="CZ3" s="916"/>
      <c r="DA3" s="916"/>
      <c r="DB3" s="916"/>
      <c r="DC3" s="1494" t="s">
        <v>745</v>
      </c>
      <c r="DD3" s="916">
        <v>100</v>
      </c>
      <c r="DE3" s="1494" t="s">
        <v>2256</v>
      </c>
      <c r="DF3" s="1492"/>
      <c r="DG3" s="1492"/>
      <c r="DH3" s="1492"/>
      <c r="DI3" s="1492"/>
      <c r="DJ3" s="916"/>
      <c r="DK3" s="916"/>
      <c r="DL3" s="916"/>
      <c r="DM3" s="916"/>
      <c r="DN3" s="916"/>
      <c r="DO3" s="916"/>
      <c r="DP3" s="1494" t="s">
        <v>745</v>
      </c>
      <c r="DQ3" s="916">
        <v>100</v>
      </c>
      <c r="DR3" s="1494" t="s">
        <v>2256</v>
      </c>
      <c r="DS3" s="1492"/>
      <c r="DT3" s="1492"/>
      <c r="DU3" s="1492"/>
      <c r="DV3" s="1492"/>
      <c r="DW3" s="916"/>
      <c r="DX3" s="916"/>
      <c r="DY3" s="916"/>
      <c r="DZ3" s="916"/>
      <c r="EA3" s="916"/>
      <c r="EB3" s="916"/>
      <c r="EC3" s="1494" t="s">
        <v>745</v>
      </c>
      <c r="ED3" s="916">
        <v>100</v>
      </c>
      <c r="EE3" s="1494" t="s">
        <v>2256</v>
      </c>
      <c r="EF3" s="1492"/>
      <c r="EG3" s="1492"/>
      <c r="EH3" s="1492"/>
      <c r="EI3" s="1492"/>
      <c r="EJ3" s="916"/>
      <c r="EK3" s="916"/>
      <c r="EL3" s="916"/>
      <c r="EM3" s="549"/>
      <c r="EN3" s="549"/>
      <c r="EO3" s="549"/>
      <c r="EP3" s="549"/>
      <c r="EQ3" s="911"/>
      <c r="ER3" s="911"/>
      <c r="ES3" s="911"/>
      <c r="ET3" s="347"/>
      <c r="EU3" s="347"/>
      <c r="EV3" s="347"/>
      <c r="EW3" s="1951">
        <v>1</v>
      </c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951">
        <v>2</v>
      </c>
      <c r="FK3" s="146"/>
      <c r="FL3" s="146"/>
      <c r="FM3" s="146"/>
      <c r="FN3" s="146"/>
      <c r="FO3" s="146"/>
      <c r="FP3" s="146"/>
      <c r="FQ3" s="146"/>
      <c r="FR3" s="146"/>
      <c r="FS3" s="146"/>
      <c r="FT3" s="146"/>
      <c r="FU3" s="146"/>
      <c r="FV3" s="146"/>
      <c r="FW3" s="1951">
        <v>3</v>
      </c>
      <c r="FX3" s="146"/>
      <c r="FY3" s="146"/>
      <c r="FZ3" s="146"/>
      <c r="GA3" s="146"/>
      <c r="GB3" s="146"/>
      <c r="GC3" s="146"/>
      <c r="GD3" s="146"/>
      <c r="GE3" s="146"/>
      <c r="GF3" s="146"/>
      <c r="GG3" s="146"/>
      <c r="GH3" s="146"/>
      <c r="GI3" s="146"/>
      <c r="GJ3" s="1951">
        <v>4</v>
      </c>
      <c r="GK3" s="146"/>
      <c r="GL3" s="146"/>
      <c r="GM3" s="146"/>
      <c r="GN3" s="146"/>
      <c r="GO3" s="146"/>
      <c r="GP3" s="146"/>
      <c r="GQ3" s="146"/>
      <c r="GR3" s="146"/>
      <c r="GS3" s="146"/>
      <c r="GT3" s="146"/>
      <c r="GU3" s="146"/>
      <c r="GV3" s="146"/>
      <c r="GW3" s="1951">
        <v>5</v>
      </c>
      <c r="GX3" s="146"/>
      <c r="GY3" s="146"/>
      <c r="GZ3" s="146"/>
      <c r="HA3" s="146"/>
      <c r="HB3" s="146"/>
      <c r="HC3" s="146"/>
      <c r="HD3" s="146"/>
      <c r="HE3" s="146"/>
      <c r="HF3" s="146"/>
      <c r="HG3" s="146"/>
      <c r="HH3" s="146"/>
      <c r="HI3" s="146"/>
      <c r="HJ3" s="1951">
        <v>6</v>
      </c>
      <c r="HK3" s="146"/>
      <c r="HL3" s="146"/>
      <c r="HM3" s="146"/>
      <c r="HN3" s="146"/>
      <c r="HO3" s="146"/>
      <c r="HP3" s="146"/>
      <c r="HQ3" s="146"/>
      <c r="HR3" s="146"/>
      <c r="HS3" s="146"/>
      <c r="HT3" s="146"/>
      <c r="HU3" s="972"/>
      <c r="HV3" s="45"/>
    </row>
    <row r="4" spans="1:230" ht="21" customHeight="1">
      <c r="A4" s="1468"/>
      <c r="B4" s="1468"/>
      <c r="C4" s="1468"/>
      <c r="D4" s="1473"/>
      <c r="E4" s="1474"/>
      <c r="F4" s="1474"/>
      <c r="G4" s="1474"/>
      <c r="H4" s="1474"/>
      <c r="I4" s="1474"/>
      <c r="J4" s="1474"/>
      <c r="K4" s="1474"/>
      <c r="L4" s="1474"/>
      <c r="R4" s="1474"/>
      <c r="S4" s="1474"/>
      <c r="T4" s="1474"/>
      <c r="U4" s="1474"/>
      <c r="V4" s="1474"/>
      <c r="W4" s="1474"/>
      <c r="X4" s="1474"/>
      <c r="Y4" s="1474"/>
      <c r="Z4" s="1475"/>
      <c r="AA4" s="1476"/>
      <c r="AB4" s="1476"/>
      <c r="AC4" s="1476"/>
      <c r="AD4" s="1476"/>
      <c r="AE4" s="1476"/>
      <c r="AF4" s="1476"/>
      <c r="AG4" s="1476"/>
      <c r="AH4" s="1477"/>
      <c r="AI4" s="1474"/>
      <c r="AJ4" s="1474"/>
      <c r="AK4" s="1474"/>
      <c r="AL4" s="1474"/>
      <c r="AM4" s="1478"/>
      <c r="AN4" s="1478"/>
      <c r="AO4" s="1478"/>
      <c r="AP4" s="1479"/>
      <c r="AQ4" s="1474"/>
      <c r="AR4" s="1474"/>
      <c r="AS4" s="1474"/>
      <c r="AT4" s="1474"/>
      <c r="AU4" s="1474"/>
      <c r="AV4" s="1474"/>
      <c r="AW4" s="1474"/>
      <c r="AX4" s="1474"/>
      <c r="AY4" s="1474"/>
      <c r="AZ4" s="1474"/>
      <c r="BA4" s="1474"/>
      <c r="BB4" s="1474"/>
      <c r="BC4" s="1474"/>
      <c r="BD4" s="1474"/>
      <c r="BE4" s="1474"/>
      <c r="BF4" s="1474"/>
      <c r="BG4" s="1474"/>
      <c r="BH4" s="1474"/>
      <c r="BI4" s="1474"/>
      <c r="BJ4" s="43"/>
      <c r="BK4" s="43"/>
      <c r="BL4" s="43"/>
      <c r="BM4" s="43"/>
      <c r="BN4" s="43"/>
      <c r="BO4" s="43"/>
      <c r="BP4" s="43"/>
      <c r="BQ4" s="43"/>
      <c r="BR4" s="43"/>
      <c r="BS4" s="1466"/>
      <c r="BT4" s="28"/>
      <c r="BU4" s="707">
        <f>'A2'!A3</f>
        <v>3</v>
      </c>
      <c r="BV4" s="707">
        <f>'A2'!B3</f>
        <v>2.5</v>
      </c>
      <c r="BW4" s="707"/>
      <c r="BX4" s="707" t="str">
        <f>'A2'!C3</f>
        <v>ดี</v>
      </c>
      <c r="BY4" s="707"/>
      <c r="CA4" s="707"/>
      <c r="CB4" s="707"/>
      <c r="CC4" s="707"/>
      <c r="CD4" s="707"/>
      <c r="CE4" s="707"/>
      <c r="CF4" s="707"/>
      <c r="CG4" s="707"/>
      <c r="CH4" s="707"/>
      <c r="CI4" s="707"/>
      <c r="CJ4" s="707"/>
      <c r="CK4" s="707"/>
      <c r="CL4" s="707"/>
      <c r="CM4" s="1495"/>
      <c r="CN4" s="3571" t="s">
        <v>901</v>
      </c>
      <c r="CO4" s="916"/>
      <c r="CP4" s="1494" t="s">
        <v>1840</v>
      </c>
      <c r="CQ4" s="916">
        <v>200</v>
      </c>
      <c r="CR4" s="1494" t="s">
        <v>1840</v>
      </c>
      <c r="CS4" s="1492"/>
      <c r="CT4" s="1492"/>
      <c r="CU4" s="1492">
        <v>201</v>
      </c>
      <c r="CV4" s="1494" t="s">
        <v>1842</v>
      </c>
      <c r="CW4" s="916"/>
      <c r="CX4" s="916"/>
      <c r="CY4" s="916"/>
      <c r="CZ4" s="1495"/>
      <c r="DA4" s="1495" t="s">
        <v>901</v>
      </c>
      <c r="DB4" s="916"/>
      <c r="DC4" s="1494" t="s">
        <v>1840</v>
      </c>
      <c r="DD4" s="916">
        <v>200</v>
      </c>
      <c r="DE4" s="1494" t="s">
        <v>1840</v>
      </c>
      <c r="DF4" s="1492"/>
      <c r="DG4" s="1492"/>
      <c r="DH4" s="1492">
        <v>201</v>
      </c>
      <c r="DI4" s="1494" t="s">
        <v>1842</v>
      </c>
      <c r="DJ4" s="916"/>
      <c r="DK4" s="916"/>
      <c r="DL4" s="916"/>
      <c r="DM4" s="1495"/>
      <c r="DN4" s="1495" t="s">
        <v>901</v>
      </c>
      <c r="DO4" s="916"/>
      <c r="DP4" s="1494" t="s">
        <v>1840</v>
      </c>
      <c r="DQ4" s="916">
        <v>200</v>
      </c>
      <c r="DR4" s="1494" t="s">
        <v>1840</v>
      </c>
      <c r="DS4" s="1492"/>
      <c r="DT4" s="1492"/>
      <c r="DU4" s="1492">
        <v>201</v>
      </c>
      <c r="DV4" s="1494" t="s">
        <v>1842</v>
      </c>
      <c r="DW4" s="916"/>
      <c r="DX4" s="916"/>
      <c r="DY4" s="916"/>
      <c r="DZ4" s="1495"/>
      <c r="EA4" s="1495" t="s">
        <v>901</v>
      </c>
      <c r="EB4" s="916"/>
      <c r="EC4" s="1494" t="s">
        <v>1840</v>
      </c>
      <c r="ED4" s="916">
        <v>200</v>
      </c>
      <c r="EE4" s="1494" t="s">
        <v>1840</v>
      </c>
      <c r="EF4" s="1492"/>
      <c r="EG4" s="1492"/>
      <c r="EH4" s="1492">
        <v>201</v>
      </c>
      <c r="EI4" s="1494" t="s">
        <v>1842</v>
      </c>
      <c r="EJ4" s="916"/>
      <c r="EK4" s="916"/>
      <c r="EL4" s="916"/>
      <c r="EM4" s="549"/>
      <c r="EN4" s="549"/>
      <c r="EO4" s="549"/>
      <c r="EP4" s="549"/>
      <c r="EQ4" s="911"/>
      <c r="ER4" s="911"/>
      <c r="ES4" s="911"/>
      <c r="ET4" s="347"/>
      <c r="EU4" s="347"/>
      <c r="EV4" s="347"/>
      <c r="EW4" s="1951">
        <v>101</v>
      </c>
      <c r="EX4" s="146">
        <v>102</v>
      </c>
      <c r="EY4" s="146">
        <v>103</v>
      </c>
      <c r="EZ4" s="146">
        <v>104</v>
      </c>
      <c r="FA4" s="146">
        <v>105</v>
      </c>
      <c r="FB4" s="146">
        <v>106</v>
      </c>
      <c r="FC4" s="146">
        <v>107</v>
      </c>
      <c r="FD4" s="146">
        <v>108</v>
      </c>
      <c r="FE4" s="146">
        <v>109</v>
      </c>
      <c r="FF4" s="146">
        <v>110</v>
      </c>
      <c r="FG4" s="146">
        <v>111</v>
      </c>
      <c r="FH4" s="146">
        <v>112</v>
      </c>
      <c r="FI4" s="146">
        <v>113</v>
      </c>
      <c r="FJ4" s="1951">
        <v>201</v>
      </c>
      <c r="FK4" s="146">
        <v>202</v>
      </c>
      <c r="FL4" s="146">
        <v>203</v>
      </c>
      <c r="FM4" s="146">
        <v>204</v>
      </c>
      <c r="FN4" s="146">
        <v>205</v>
      </c>
      <c r="FO4" s="146">
        <v>206</v>
      </c>
      <c r="FP4" s="146">
        <v>207</v>
      </c>
      <c r="FQ4" s="146">
        <v>208</v>
      </c>
      <c r="FR4" s="146">
        <v>209</v>
      </c>
      <c r="FS4" s="146">
        <v>210</v>
      </c>
      <c r="FT4" s="146">
        <v>211</v>
      </c>
      <c r="FU4" s="146">
        <v>212</v>
      </c>
      <c r="FV4" s="146">
        <v>213</v>
      </c>
      <c r="FW4" s="1951">
        <v>301</v>
      </c>
      <c r="FX4" s="146">
        <v>302</v>
      </c>
      <c r="FY4" s="146">
        <v>303</v>
      </c>
      <c r="FZ4" s="146">
        <v>304</v>
      </c>
      <c r="GA4" s="146">
        <v>305</v>
      </c>
      <c r="GB4" s="146">
        <v>306</v>
      </c>
      <c r="GC4" s="146">
        <v>307</v>
      </c>
      <c r="GD4" s="146">
        <v>308</v>
      </c>
      <c r="GE4" s="146">
        <v>309</v>
      </c>
      <c r="GF4" s="146">
        <v>310</v>
      </c>
      <c r="GG4" s="146">
        <v>311</v>
      </c>
      <c r="GH4" s="146">
        <v>312</v>
      </c>
      <c r="GI4" s="146">
        <v>313</v>
      </c>
      <c r="GJ4" s="1951">
        <v>401</v>
      </c>
      <c r="GK4" s="146">
        <v>402</v>
      </c>
      <c r="GL4" s="146">
        <v>403</v>
      </c>
      <c r="GM4" s="146">
        <v>404</v>
      </c>
      <c r="GN4" s="146">
        <v>405</v>
      </c>
      <c r="GO4" s="146">
        <v>406</v>
      </c>
      <c r="GP4" s="146">
        <v>407</v>
      </c>
      <c r="GQ4" s="146">
        <v>408</v>
      </c>
      <c r="GR4" s="146">
        <v>409</v>
      </c>
      <c r="GS4" s="146">
        <v>410</v>
      </c>
      <c r="GT4" s="146">
        <v>411</v>
      </c>
      <c r="GU4" s="146">
        <v>412</v>
      </c>
      <c r="GV4" s="146">
        <v>413</v>
      </c>
      <c r="GW4" s="1951">
        <v>501</v>
      </c>
      <c r="GX4" s="146">
        <v>502</v>
      </c>
      <c r="GY4" s="146">
        <v>503</v>
      </c>
      <c r="GZ4" s="146">
        <v>504</v>
      </c>
      <c r="HA4" s="146">
        <v>505</v>
      </c>
      <c r="HB4" s="146">
        <v>506</v>
      </c>
      <c r="HC4" s="146">
        <v>507</v>
      </c>
      <c r="HD4" s="146">
        <v>508</v>
      </c>
      <c r="HE4" s="146">
        <v>509</v>
      </c>
      <c r="HF4" s="146">
        <v>510</v>
      </c>
      <c r="HG4" s="146">
        <v>511</v>
      </c>
      <c r="HH4" s="146">
        <v>512</v>
      </c>
      <c r="HI4" s="146">
        <v>513</v>
      </c>
      <c r="HJ4" s="1951">
        <v>601</v>
      </c>
      <c r="HK4" s="146">
        <v>602</v>
      </c>
      <c r="HL4" s="146">
        <v>603</v>
      </c>
      <c r="HM4" s="146">
        <v>604</v>
      </c>
      <c r="HN4" s="146">
        <v>605</v>
      </c>
      <c r="HO4" s="146">
        <v>606</v>
      </c>
      <c r="HP4" s="146">
        <v>607</v>
      </c>
      <c r="HQ4" s="146">
        <v>608</v>
      </c>
      <c r="HR4" s="146">
        <v>609</v>
      </c>
      <c r="HS4" s="146">
        <v>610</v>
      </c>
      <c r="HT4" s="146">
        <v>611</v>
      </c>
      <c r="HU4" s="146">
        <v>612</v>
      </c>
      <c r="HV4" s="146">
        <v>613</v>
      </c>
    </row>
    <row r="5" spans="1:230" ht="21" customHeight="1">
      <c r="A5" s="1468"/>
      <c r="B5" s="1468"/>
      <c r="C5" s="1468"/>
      <c r="D5" s="1471"/>
      <c r="E5" s="1469"/>
      <c r="F5" s="1469"/>
      <c r="G5" s="1469"/>
      <c r="H5" s="1480"/>
      <c r="I5" s="1480"/>
      <c r="J5" s="1480"/>
      <c r="K5" s="1470"/>
      <c r="L5" s="1469"/>
      <c r="R5" s="1469"/>
      <c r="S5" s="1470"/>
      <c r="T5" s="1470"/>
      <c r="U5" s="1480"/>
      <c r="V5" s="1480"/>
      <c r="W5" s="1480"/>
      <c r="X5" s="1480"/>
      <c r="Y5" s="1480"/>
      <c r="Z5" s="1481"/>
      <c r="AA5" s="1482"/>
      <c r="AB5" s="1482"/>
      <c r="AC5" s="1482"/>
      <c r="AD5" s="1482"/>
      <c r="AE5" s="1482"/>
      <c r="AF5" s="1482"/>
      <c r="AG5" s="1482"/>
      <c r="AH5" s="1483"/>
      <c r="AI5" s="1483"/>
      <c r="AJ5" s="1483"/>
      <c r="AK5" s="1483"/>
      <c r="AL5" s="1483"/>
      <c r="AM5" s="1483"/>
      <c r="AN5" s="1483"/>
      <c r="AO5" s="1483"/>
      <c r="AP5" s="1481"/>
      <c r="AQ5" s="1469"/>
      <c r="AR5" s="1469"/>
      <c r="AS5" s="1469"/>
      <c r="AT5" s="1469"/>
      <c r="AU5" s="1481"/>
      <c r="AV5" s="1469"/>
      <c r="AW5" s="1469"/>
      <c r="AX5" s="1469"/>
      <c r="AY5" s="1469"/>
      <c r="AZ5" s="1481"/>
      <c r="BA5" s="1469"/>
      <c r="BB5" s="1469"/>
      <c r="BC5" s="1469"/>
      <c r="BD5" s="1469"/>
      <c r="BE5" s="1481"/>
      <c r="BF5" s="1469"/>
      <c r="BG5" s="1469"/>
      <c r="BH5" s="1469"/>
      <c r="BI5" s="1469"/>
      <c r="BJ5" s="1468"/>
      <c r="BK5" s="1468"/>
      <c r="BL5" s="43"/>
      <c r="BM5" s="43"/>
      <c r="BN5" s="43"/>
      <c r="BO5" s="43"/>
      <c r="BP5" s="43"/>
      <c r="BQ5" s="43"/>
      <c r="BR5" s="43"/>
      <c r="BS5" s="1466"/>
      <c r="BT5" s="28"/>
      <c r="BU5" s="707">
        <f>'A2'!A4</f>
        <v>4</v>
      </c>
      <c r="BV5" s="707">
        <f>'A2'!B4</f>
        <v>3.5</v>
      </c>
      <c r="BW5" s="707"/>
      <c r="BX5" s="707" t="str">
        <f>'A2'!C4</f>
        <v>ดีมาก</v>
      </c>
      <c r="BY5" s="707"/>
      <c r="CA5" s="707"/>
      <c r="CB5" s="707"/>
      <c r="CC5" s="707"/>
      <c r="CD5" s="707"/>
      <c r="CE5" s="707"/>
      <c r="CF5" s="707"/>
      <c r="CG5" s="707"/>
      <c r="CH5" s="707"/>
      <c r="CI5" s="707"/>
      <c r="CJ5" s="707"/>
      <c r="CK5" s="707"/>
      <c r="CL5" s="707"/>
      <c r="CM5" s="1495"/>
      <c r="CN5" s="3571"/>
      <c r="CO5" s="916"/>
      <c r="CP5" s="1494" t="s">
        <v>1841</v>
      </c>
      <c r="CQ5" s="916">
        <v>300</v>
      </c>
      <c r="CR5" s="1494" t="s">
        <v>1841</v>
      </c>
      <c r="CS5" s="1492"/>
      <c r="CT5" s="1492"/>
      <c r="CU5" s="1492">
        <v>301</v>
      </c>
      <c r="CV5" s="1494" t="s">
        <v>1843</v>
      </c>
      <c r="CW5" s="916"/>
      <c r="CX5" s="916"/>
      <c r="CY5" s="916"/>
      <c r="CZ5" s="1495"/>
      <c r="DA5" s="1495"/>
      <c r="DB5" s="916"/>
      <c r="DC5" s="1494" t="s">
        <v>1841</v>
      </c>
      <c r="DD5" s="916">
        <v>300</v>
      </c>
      <c r="DE5" s="1494" t="s">
        <v>1841</v>
      </c>
      <c r="DF5" s="1492"/>
      <c r="DG5" s="1492"/>
      <c r="DH5" s="1492">
        <v>301</v>
      </c>
      <c r="DI5" s="1494" t="s">
        <v>1843</v>
      </c>
      <c r="DJ5" s="916"/>
      <c r="DK5" s="916"/>
      <c r="DL5" s="916"/>
      <c r="DM5" s="1495"/>
      <c r="DN5" s="1495"/>
      <c r="DO5" s="916"/>
      <c r="DP5" s="1494" t="s">
        <v>1841</v>
      </c>
      <c r="DQ5" s="916">
        <v>300</v>
      </c>
      <c r="DR5" s="1494" t="s">
        <v>1841</v>
      </c>
      <c r="DS5" s="1492"/>
      <c r="DT5" s="1492"/>
      <c r="DU5" s="1492">
        <v>301</v>
      </c>
      <c r="DV5" s="1494" t="s">
        <v>1843</v>
      </c>
      <c r="DW5" s="916"/>
      <c r="DX5" s="916"/>
      <c r="DY5" s="916"/>
      <c r="DZ5" s="1495"/>
      <c r="EA5" s="1495"/>
      <c r="EB5" s="916"/>
      <c r="EC5" s="1494" t="s">
        <v>1841</v>
      </c>
      <c r="ED5" s="916">
        <v>300</v>
      </c>
      <c r="EE5" s="1494" t="s">
        <v>1841</v>
      </c>
      <c r="EF5" s="1492"/>
      <c r="EG5" s="1492"/>
      <c r="EH5" s="1492">
        <v>301</v>
      </c>
      <c r="EI5" s="1494" t="s">
        <v>1843</v>
      </c>
      <c r="EJ5" s="916"/>
      <c r="EK5" s="916"/>
      <c r="EL5" s="916"/>
      <c r="EM5" s="549"/>
      <c r="EN5" s="549"/>
      <c r="EO5" s="549"/>
      <c r="EP5" s="549"/>
      <c r="EQ5" s="911"/>
      <c r="ER5" s="911"/>
      <c r="ES5" s="911"/>
      <c r="ET5" s="347"/>
      <c r="EU5" s="347"/>
      <c r="EV5" s="2926"/>
      <c r="EW5" s="1468">
        <v>7</v>
      </c>
      <c r="EX5" s="1468"/>
      <c r="EY5" s="1468"/>
      <c r="EZ5" s="1468"/>
      <c r="FA5" s="1468"/>
      <c r="FB5" s="1468"/>
      <c r="FC5" s="1468"/>
      <c r="FD5" s="1468"/>
      <c r="FE5" s="1468"/>
      <c r="FF5" s="1468"/>
      <c r="FG5" s="1468"/>
      <c r="FH5" s="1468"/>
      <c r="FI5" s="1468"/>
      <c r="FJ5" s="1468">
        <v>8</v>
      </c>
      <c r="FK5" s="1468"/>
      <c r="FL5" s="1468"/>
      <c r="FM5" s="1468"/>
      <c r="FN5" s="1468"/>
      <c r="FO5" s="1468"/>
      <c r="FP5" s="1468"/>
      <c r="FQ5" s="1468"/>
      <c r="FR5" s="1468"/>
      <c r="FS5" s="1468"/>
      <c r="FT5" s="1468"/>
      <c r="FU5" s="1468"/>
      <c r="FV5" s="1468"/>
      <c r="FW5" s="1468">
        <v>9</v>
      </c>
      <c r="FX5" s="1468"/>
      <c r="FY5" s="1468"/>
      <c r="FZ5" s="1468"/>
      <c r="GA5" s="1468"/>
      <c r="GB5" s="1468"/>
      <c r="GC5" s="1468"/>
      <c r="GD5" s="1468"/>
      <c r="GE5" s="1468"/>
      <c r="GF5" s="1468"/>
      <c r="GG5" s="1468"/>
      <c r="GH5" s="1468"/>
      <c r="GI5" s="1468"/>
      <c r="GJ5" s="1468">
        <v>10</v>
      </c>
      <c r="GK5" s="1468"/>
      <c r="GL5" s="1468"/>
      <c r="GM5" s="1468"/>
      <c r="GN5" s="1468"/>
      <c r="GO5" s="1468"/>
      <c r="GP5" s="1468"/>
      <c r="GQ5" s="1468"/>
      <c r="GR5" s="1468"/>
      <c r="GS5" s="1468"/>
      <c r="GT5" s="1468"/>
      <c r="GU5" s="1468"/>
      <c r="GV5" s="1468"/>
      <c r="GW5" s="1468"/>
      <c r="GX5" s="1468"/>
      <c r="GY5" s="1468"/>
      <c r="GZ5" s="1468"/>
      <c r="HA5" s="1468"/>
      <c r="HB5" s="1468"/>
      <c r="HC5" s="1468"/>
      <c r="HD5" s="1468"/>
      <c r="HE5" s="1468"/>
      <c r="HF5" s="1468"/>
      <c r="HG5" s="1468">
        <v>11</v>
      </c>
      <c r="HH5" s="1468"/>
      <c r="HI5" s="1468"/>
      <c r="HJ5" s="1468"/>
      <c r="HK5" s="1468"/>
      <c r="HL5" s="1468">
        <v>12</v>
      </c>
      <c r="HM5" s="1468"/>
      <c r="HN5" s="1468"/>
      <c r="HO5" s="1468"/>
      <c r="HP5" s="1468"/>
      <c r="HQ5" s="1468">
        <v>13</v>
      </c>
      <c r="HR5" s="1468"/>
      <c r="HS5" s="1468"/>
      <c r="HT5" s="1468"/>
      <c r="HU5" s="972"/>
      <c r="HV5" s="45"/>
    </row>
    <row r="6" spans="1:230" ht="21" customHeight="1">
      <c r="A6" s="1468"/>
      <c r="B6" s="1468"/>
      <c r="C6" s="1468"/>
      <c r="D6" s="1484"/>
      <c r="E6" s="1484"/>
      <c r="F6" s="1484"/>
      <c r="G6" s="1485"/>
      <c r="H6" s="1480"/>
      <c r="I6" s="1480"/>
      <c r="J6" s="1480"/>
      <c r="K6" s="1470"/>
      <c r="L6" s="1470"/>
      <c r="R6" s="1470"/>
      <c r="S6" s="1470"/>
      <c r="T6" s="1470"/>
      <c r="U6" s="1480"/>
      <c r="V6" s="1480"/>
      <c r="W6" s="1480"/>
      <c r="X6" s="1480"/>
      <c r="Y6" s="1480"/>
      <c r="Z6" s="1470"/>
      <c r="AA6" s="1470"/>
      <c r="AB6" s="1470"/>
      <c r="AC6" s="1470"/>
      <c r="AD6" s="1470"/>
      <c r="AE6" s="1470"/>
      <c r="AF6" s="1470"/>
      <c r="AG6" s="1470"/>
      <c r="AH6" s="1480"/>
      <c r="AI6" s="1480"/>
      <c r="AJ6" s="1480"/>
      <c r="AK6" s="1480"/>
      <c r="AL6" s="1480"/>
      <c r="AM6" s="1480"/>
      <c r="AN6" s="1480"/>
      <c r="AO6" s="1480"/>
      <c r="AP6" s="1470"/>
      <c r="AQ6" s="1470"/>
      <c r="AR6" s="1470"/>
      <c r="AS6" s="1470"/>
      <c r="AT6" s="1470"/>
      <c r="AU6" s="1470"/>
      <c r="AV6" s="1470"/>
      <c r="AW6" s="1470"/>
      <c r="AX6" s="1470"/>
      <c r="AY6" s="1470"/>
      <c r="AZ6" s="1470"/>
      <c r="BA6" s="1470"/>
      <c r="BB6" s="1470"/>
      <c r="BC6" s="1470"/>
      <c r="BD6" s="1470"/>
      <c r="BE6" s="1470"/>
      <c r="BF6" s="1470"/>
      <c r="BG6" s="1470"/>
      <c r="BH6" s="1470"/>
      <c r="BI6" s="1470"/>
      <c r="BJ6" s="1468"/>
      <c r="BK6" s="1468"/>
      <c r="BL6" s="43"/>
      <c r="BM6" s="43"/>
      <c r="BN6" s="43"/>
      <c r="BO6" s="43"/>
      <c r="BP6" s="43"/>
      <c r="BQ6" s="43"/>
      <c r="BR6" s="43"/>
      <c r="BS6" s="1466"/>
      <c r="BT6" s="28"/>
      <c r="BU6" s="707">
        <f>'A2'!A5</f>
        <v>5</v>
      </c>
      <c r="BV6" s="707">
        <f>'A2'!B5</f>
        <v>4.5</v>
      </c>
      <c r="BW6" s="707"/>
      <c r="BX6" s="707" t="str">
        <f>'A2'!C5</f>
        <v>ดีเยี่ยม</v>
      </c>
      <c r="BY6" s="707"/>
      <c r="CA6" s="707"/>
      <c r="CB6" s="707"/>
      <c r="CC6" s="707"/>
      <c r="CD6" s="707"/>
      <c r="CE6" s="707"/>
      <c r="CF6" s="707"/>
      <c r="CG6" s="707"/>
      <c r="CH6" s="707"/>
      <c r="CI6" s="707"/>
      <c r="CJ6" s="707"/>
      <c r="CK6" s="707"/>
      <c r="CL6" s="707"/>
      <c r="CM6" s="916"/>
      <c r="CN6" s="916"/>
      <c r="CO6" s="916"/>
      <c r="CP6" s="1494" t="s">
        <v>2257</v>
      </c>
      <c r="CQ6" s="916">
        <v>400</v>
      </c>
      <c r="CR6" s="1494" t="s">
        <v>2257</v>
      </c>
      <c r="CS6" s="1492"/>
      <c r="CT6" s="1492"/>
      <c r="CU6" s="1492">
        <v>401</v>
      </c>
      <c r="CV6" s="1494" t="s">
        <v>2258</v>
      </c>
      <c r="CW6" s="916"/>
      <c r="CX6" s="1493"/>
      <c r="CY6" s="916"/>
      <c r="CZ6" s="916"/>
      <c r="DA6" s="916"/>
      <c r="DB6" s="916"/>
      <c r="DC6" s="1494" t="s">
        <v>2257</v>
      </c>
      <c r="DD6" s="916">
        <v>400</v>
      </c>
      <c r="DE6" s="1494" t="s">
        <v>2257</v>
      </c>
      <c r="DF6" s="1492"/>
      <c r="DG6" s="1492"/>
      <c r="DH6" s="1492">
        <v>401</v>
      </c>
      <c r="DI6" s="1494" t="s">
        <v>2258</v>
      </c>
      <c r="DJ6" s="916"/>
      <c r="DK6" s="1493"/>
      <c r="DL6" s="916"/>
      <c r="DM6" s="916"/>
      <c r="DN6" s="916"/>
      <c r="DO6" s="916"/>
      <c r="DP6" s="1494" t="s">
        <v>2257</v>
      </c>
      <c r="DQ6" s="916">
        <v>400</v>
      </c>
      <c r="DR6" s="1494" t="s">
        <v>2257</v>
      </c>
      <c r="DS6" s="1492"/>
      <c r="DT6" s="1492"/>
      <c r="DU6" s="1492">
        <v>401</v>
      </c>
      <c r="DV6" s="1494" t="s">
        <v>2258</v>
      </c>
      <c r="DW6" s="916"/>
      <c r="DX6" s="1493"/>
      <c r="DY6" s="916"/>
      <c r="DZ6" s="916"/>
      <c r="EA6" s="916"/>
      <c r="EB6" s="916"/>
      <c r="EC6" s="1494" t="s">
        <v>2257</v>
      </c>
      <c r="ED6" s="916">
        <v>400</v>
      </c>
      <c r="EE6" s="1494" t="s">
        <v>2257</v>
      </c>
      <c r="EF6" s="1492"/>
      <c r="EG6" s="1492"/>
      <c r="EH6" s="1492">
        <v>401</v>
      </c>
      <c r="EI6" s="1494" t="s">
        <v>2258</v>
      </c>
      <c r="EJ6" s="916"/>
      <c r="EK6" s="1493"/>
      <c r="EL6" s="916"/>
      <c r="EM6" s="162" t="s">
        <v>264</v>
      </c>
      <c r="EN6" s="162"/>
      <c r="EO6" s="162" t="s">
        <v>325</v>
      </c>
      <c r="EP6" s="162"/>
      <c r="EQ6" s="911"/>
      <c r="ER6" s="911"/>
      <c r="ES6" s="911"/>
      <c r="ET6" s="347"/>
      <c r="EU6" s="347"/>
      <c r="EV6" s="2926"/>
      <c r="EW6" s="1468">
        <v>701</v>
      </c>
      <c r="EX6" s="1468">
        <v>702</v>
      </c>
      <c r="EY6" s="1468">
        <v>703</v>
      </c>
      <c r="EZ6" s="1468">
        <v>704</v>
      </c>
      <c r="FA6" s="1468">
        <v>705</v>
      </c>
      <c r="FB6" s="1468">
        <v>706</v>
      </c>
      <c r="FC6" s="1468">
        <v>707</v>
      </c>
      <c r="FD6" s="1468">
        <v>708</v>
      </c>
      <c r="FE6" s="1468">
        <v>709</v>
      </c>
      <c r="FF6" s="1468">
        <v>710</v>
      </c>
      <c r="FG6" s="1468">
        <v>711</v>
      </c>
      <c r="FH6" s="1468">
        <v>712</v>
      </c>
      <c r="FI6" s="1468">
        <v>713</v>
      </c>
      <c r="FJ6" s="1468">
        <v>801</v>
      </c>
      <c r="FK6" s="1468">
        <v>802</v>
      </c>
      <c r="FL6" s="1468">
        <v>803</v>
      </c>
      <c r="FM6" s="1468">
        <v>804</v>
      </c>
      <c r="FN6" s="1468">
        <v>805</v>
      </c>
      <c r="FO6" s="1468">
        <v>806</v>
      </c>
      <c r="FP6" s="1468">
        <v>807</v>
      </c>
      <c r="FQ6" s="1468">
        <v>808</v>
      </c>
      <c r="FR6" s="1468">
        <v>809</v>
      </c>
      <c r="FS6" s="1468">
        <v>810</v>
      </c>
      <c r="FT6" s="1468">
        <v>811</v>
      </c>
      <c r="FU6" s="1468">
        <v>812</v>
      </c>
      <c r="FV6" s="1468">
        <v>813</v>
      </c>
      <c r="FW6" s="1468">
        <v>901</v>
      </c>
      <c r="FX6" s="1468">
        <v>902</v>
      </c>
      <c r="FY6" s="1468">
        <v>903</v>
      </c>
      <c r="FZ6" s="1468">
        <v>904</v>
      </c>
      <c r="GA6" s="1468">
        <v>905</v>
      </c>
      <c r="GB6" s="1468">
        <v>906</v>
      </c>
      <c r="GC6" s="1468">
        <v>907</v>
      </c>
      <c r="GD6" s="1468">
        <v>908</v>
      </c>
      <c r="GE6" s="1468">
        <v>909</v>
      </c>
      <c r="GF6" s="1468">
        <v>910</v>
      </c>
      <c r="GG6" s="1468">
        <v>911</v>
      </c>
      <c r="GH6" s="1468">
        <v>912</v>
      </c>
      <c r="GI6" s="1468">
        <v>913</v>
      </c>
      <c r="GJ6" s="1468">
        <v>1001</v>
      </c>
      <c r="GK6" s="1468">
        <v>1002</v>
      </c>
      <c r="GL6" s="1468">
        <v>1003</v>
      </c>
      <c r="GM6" s="1468">
        <v>1004</v>
      </c>
      <c r="GN6" s="1468">
        <v>1005</v>
      </c>
      <c r="GO6" s="1468">
        <v>1006</v>
      </c>
      <c r="GP6" s="1468">
        <v>1007</v>
      </c>
      <c r="GQ6" s="1468">
        <v>1008</v>
      </c>
      <c r="GR6" s="1468">
        <v>1009</v>
      </c>
      <c r="GS6" s="1468">
        <v>1010</v>
      </c>
      <c r="GT6" s="1468">
        <v>1011</v>
      </c>
      <c r="GU6" s="1468">
        <v>1012</v>
      </c>
      <c r="GV6" s="1468">
        <v>1013</v>
      </c>
      <c r="GW6" s="1468">
        <v>1014</v>
      </c>
      <c r="GX6" s="1468">
        <v>1015</v>
      </c>
      <c r="GY6" s="1468">
        <v>1016</v>
      </c>
      <c r="GZ6" s="1468">
        <v>1017</v>
      </c>
      <c r="HA6" s="1468">
        <v>1018</v>
      </c>
      <c r="HB6" s="1468">
        <v>1019</v>
      </c>
      <c r="HC6" s="1468">
        <v>1020</v>
      </c>
      <c r="HD6" s="1468">
        <v>1021</v>
      </c>
      <c r="HE6" s="1468">
        <v>1022</v>
      </c>
      <c r="HF6" s="1468">
        <v>1023</v>
      </c>
      <c r="HG6" s="1468">
        <v>1101</v>
      </c>
      <c r="HH6" s="1468">
        <v>1102</v>
      </c>
      <c r="HI6" s="1468">
        <v>1103</v>
      </c>
      <c r="HJ6" s="1468">
        <v>1104</v>
      </c>
      <c r="HK6" s="1468">
        <v>1105</v>
      </c>
      <c r="HL6" s="1468">
        <v>1201</v>
      </c>
      <c r="HM6" s="1468">
        <v>1202</v>
      </c>
      <c r="HN6" s="1468">
        <v>1203</v>
      </c>
      <c r="HO6" s="1468">
        <v>1204</v>
      </c>
      <c r="HP6" s="1468">
        <v>1205</v>
      </c>
      <c r="HQ6" s="1468">
        <v>1301</v>
      </c>
      <c r="HR6" s="1468">
        <v>1302</v>
      </c>
      <c r="HS6" s="1468">
        <v>1303</v>
      </c>
      <c r="HT6" s="1468">
        <v>1304</v>
      </c>
      <c r="HU6" s="146">
        <v>1305</v>
      </c>
      <c r="HV6" s="146">
        <v>1306</v>
      </c>
    </row>
    <row r="7" spans="1:230" ht="21" customHeight="1">
      <c r="A7" s="43"/>
      <c r="B7" s="43"/>
      <c r="C7" s="43"/>
      <c r="D7" s="43"/>
      <c r="E7" s="738"/>
      <c r="F7" s="1472"/>
      <c r="G7" s="738"/>
      <c r="H7" s="43"/>
      <c r="I7" s="43"/>
      <c r="J7" s="43"/>
      <c r="K7" s="43"/>
      <c r="L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1486" t="s">
        <v>1733</v>
      </c>
      <c r="AD7" s="1487"/>
      <c r="AE7" s="1487"/>
      <c r="AF7" s="1487"/>
      <c r="AG7" s="1487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1468"/>
      <c r="BL7" s="43"/>
      <c r="BM7" s="43"/>
      <c r="BN7" s="43"/>
      <c r="BO7" s="43"/>
      <c r="BP7" s="43"/>
      <c r="BQ7" s="43"/>
      <c r="BR7" s="43"/>
      <c r="BS7" s="1466"/>
      <c r="BT7" s="28"/>
      <c r="BU7" s="847" t="s">
        <v>2196</v>
      </c>
      <c r="BV7" s="847"/>
      <c r="BW7" s="847"/>
      <c r="BX7" s="847"/>
      <c r="BY7" s="847"/>
      <c r="BZ7" s="2852"/>
      <c r="CA7" s="847"/>
      <c r="CB7" s="847"/>
      <c r="CC7" s="847"/>
      <c r="CD7" s="847"/>
      <c r="CE7" s="847"/>
      <c r="CF7" s="847"/>
      <c r="CG7" s="847"/>
      <c r="CH7" s="847"/>
      <c r="CI7" s="847"/>
      <c r="CJ7" s="847"/>
      <c r="CK7" s="847"/>
      <c r="CL7" s="847"/>
      <c r="CM7" s="1496">
        <v>1</v>
      </c>
      <c r="CN7" s="916"/>
      <c r="CO7" s="916"/>
      <c r="CP7" s="1494" t="s">
        <v>2260</v>
      </c>
      <c r="CQ7" s="916">
        <v>500</v>
      </c>
      <c r="CR7" s="1494" t="s">
        <v>2260</v>
      </c>
      <c r="CS7" s="1492"/>
      <c r="CT7" s="1492"/>
      <c r="CU7" s="1492">
        <v>501</v>
      </c>
      <c r="CV7" s="1494" t="s">
        <v>2260</v>
      </c>
      <c r="CW7" s="916"/>
      <c r="CX7" s="1493" t="s">
        <v>1135</v>
      </c>
      <c r="CY7" s="1497"/>
      <c r="CZ7" s="1496">
        <v>2</v>
      </c>
      <c r="DA7" s="916"/>
      <c r="DB7" s="916"/>
      <c r="DC7" s="1494" t="s">
        <v>2260</v>
      </c>
      <c r="DD7" s="916">
        <v>500</v>
      </c>
      <c r="DE7" s="1494" t="s">
        <v>2260</v>
      </c>
      <c r="DF7" s="1492"/>
      <c r="DG7" s="1492"/>
      <c r="DH7" s="1492">
        <v>501</v>
      </c>
      <c r="DI7" s="1494" t="s">
        <v>2260</v>
      </c>
      <c r="DJ7" s="916"/>
      <c r="DK7" s="1493" t="s">
        <v>1135</v>
      </c>
      <c r="DL7" s="1497"/>
      <c r="DM7" s="1496">
        <v>3</v>
      </c>
      <c r="DN7" s="916"/>
      <c r="DO7" s="916"/>
      <c r="DP7" s="1494" t="s">
        <v>2260</v>
      </c>
      <c r="DQ7" s="916">
        <v>500</v>
      </c>
      <c r="DR7" s="1494" t="s">
        <v>2260</v>
      </c>
      <c r="DS7" s="1492"/>
      <c r="DT7" s="1492"/>
      <c r="DU7" s="1492">
        <v>501</v>
      </c>
      <c r="DV7" s="1494" t="s">
        <v>2260</v>
      </c>
      <c r="DW7" s="916"/>
      <c r="DX7" s="1493" t="s">
        <v>1135</v>
      </c>
      <c r="DY7" s="1497"/>
      <c r="DZ7" s="1496">
        <v>4</v>
      </c>
      <c r="EA7" s="916"/>
      <c r="EB7" s="916"/>
      <c r="EC7" s="1494" t="s">
        <v>2260</v>
      </c>
      <c r="ED7" s="916">
        <v>500</v>
      </c>
      <c r="EE7" s="1494" t="s">
        <v>2260</v>
      </c>
      <c r="EF7" s="1492"/>
      <c r="EG7" s="1492"/>
      <c r="EH7" s="1492">
        <v>501</v>
      </c>
      <c r="EI7" s="1494" t="s">
        <v>2260</v>
      </c>
      <c r="EJ7" s="916"/>
      <c r="EK7" s="1493" t="s">
        <v>1135</v>
      </c>
      <c r="EL7" s="1497"/>
      <c r="EM7" s="404"/>
      <c r="EN7" s="404"/>
      <c r="EO7" s="457"/>
      <c r="EP7" s="457"/>
      <c r="EQ7" s="913" t="s">
        <v>1148</v>
      </c>
      <c r="ER7" s="695"/>
      <c r="ES7" s="695"/>
      <c r="ET7" s="63"/>
      <c r="EU7" s="63"/>
      <c r="EV7" s="965" t="s">
        <v>1546</v>
      </c>
      <c r="EW7" s="65"/>
      <c r="EX7" s="66" t="s">
        <v>1884</v>
      </c>
      <c r="EY7" s="66">
        <v>1</v>
      </c>
      <c r="EZ7" s="66"/>
      <c r="FA7" s="66"/>
      <c r="FB7" s="67"/>
      <c r="FC7" s="66"/>
      <c r="FD7" s="66"/>
      <c r="FE7" s="66"/>
      <c r="FF7" s="66"/>
      <c r="FG7" s="68"/>
      <c r="FH7" s="149"/>
      <c r="FI7" s="149"/>
      <c r="FJ7" s="69"/>
      <c r="FK7" s="70" t="s">
        <v>1884</v>
      </c>
      <c r="FL7" s="70">
        <v>2</v>
      </c>
      <c r="FM7" s="70"/>
      <c r="FN7" s="70"/>
      <c r="FO7" s="70"/>
      <c r="FP7" s="70"/>
      <c r="FQ7" s="70"/>
      <c r="FR7" s="70"/>
      <c r="FS7" s="70"/>
      <c r="FT7" s="71"/>
      <c r="FU7" s="149"/>
      <c r="FV7" s="149"/>
      <c r="FW7" s="65"/>
      <c r="FX7" s="66" t="s">
        <v>1884</v>
      </c>
      <c r="FY7" s="66">
        <v>3</v>
      </c>
      <c r="FZ7" s="66"/>
      <c r="GA7" s="66"/>
      <c r="GB7" s="66"/>
      <c r="GC7" s="66"/>
      <c r="GD7" s="66"/>
      <c r="GE7" s="66"/>
      <c r="GF7" s="66"/>
      <c r="GG7" s="68"/>
      <c r="GH7" s="149"/>
      <c r="GI7" s="149"/>
      <c r="GJ7" s="69"/>
      <c r="GK7" s="70" t="s">
        <v>1884</v>
      </c>
      <c r="GL7" s="70">
        <v>4</v>
      </c>
      <c r="GM7" s="70"/>
      <c r="GN7" s="70"/>
      <c r="GO7" s="70"/>
      <c r="GP7" s="70"/>
      <c r="GQ7" s="70"/>
      <c r="GR7" s="70"/>
      <c r="GS7" s="70"/>
      <c r="GT7" s="71"/>
      <c r="GU7" s="149"/>
      <c r="GV7" s="149"/>
      <c r="GW7" s="65"/>
      <c r="GX7" s="66" t="s">
        <v>1884</v>
      </c>
      <c r="GY7" s="66">
        <v>5</v>
      </c>
      <c r="GZ7" s="66"/>
      <c r="HA7" s="66"/>
      <c r="HB7" s="66"/>
      <c r="HC7" s="66"/>
      <c r="HD7" s="66"/>
      <c r="HE7" s="66"/>
      <c r="HF7" s="66"/>
      <c r="HG7" s="68"/>
      <c r="HH7" s="149"/>
      <c r="HI7" s="149"/>
      <c r="HJ7" s="69"/>
      <c r="HK7" s="70" t="s">
        <v>1884</v>
      </c>
      <c r="HL7" s="70">
        <v>6</v>
      </c>
      <c r="HM7" s="70"/>
      <c r="HN7" s="70"/>
      <c r="HO7" s="70"/>
      <c r="HP7" s="70"/>
      <c r="HQ7" s="70"/>
      <c r="HR7" s="70"/>
      <c r="HS7" s="70"/>
      <c r="HT7" s="71"/>
      <c r="HU7" s="982"/>
      <c r="HV7" s="979"/>
    </row>
    <row r="8" spans="1:230" ht="30" customHeight="1">
      <c r="A8" s="1390"/>
      <c r="B8" s="1390"/>
      <c r="C8" s="1390"/>
      <c r="D8" s="311" t="s">
        <v>308</v>
      </c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2"/>
      <c r="S8" s="312"/>
      <c r="T8" s="312"/>
      <c r="U8" s="312"/>
      <c r="V8" s="312"/>
      <c r="W8" s="312"/>
      <c r="X8" s="312"/>
      <c r="Y8" s="312"/>
      <c r="Z8" s="312"/>
      <c r="AA8" s="1394" t="s">
        <v>2253</v>
      </c>
      <c r="AB8" s="1395"/>
      <c r="AC8" s="1395"/>
      <c r="AD8" s="1395"/>
      <c r="AE8" s="1395"/>
      <c r="AF8" s="1395"/>
      <c r="AG8" s="1395"/>
      <c r="AH8" s="1395"/>
      <c r="AI8" s="1396" t="s">
        <v>1818</v>
      </c>
      <c r="AJ8" s="405"/>
      <c r="AK8" s="405"/>
      <c r="AL8" s="405"/>
      <c r="AM8" s="405"/>
      <c r="AN8" s="1397" t="s">
        <v>1817</v>
      </c>
      <c r="AO8" s="1398"/>
      <c r="AP8" s="1398"/>
      <c r="AQ8" s="1399" t="s">
        <v>1398</v>
      </c>
      <c r="AR8" s="1400"/>
      <c r="AS8" s="1400"/>
      <c r="AT8" s="1400"/>
      <c r="AU8" s="1400"/>
      <c r="AV8" s="1400"/>
      <c r="AW8" s="1400"/>
      <c r="AX8" s="1400"/>
      <c r="AY8" s="1400"/>
      <c r="AZ8" s="1400"/>
      <c r="BA8" s="1400"/>
      <c r="BB8" s="1400"/>
      <c r="BC8" s="1400"/>
      <c r="BD8" s="1400"/>
      <c r="BE8" s="1400"/>
      <c r="BF8" s="1400"/>
      <c r="BG8" s="1400"/>
      <c r="BH8" s="1400"/>
      <c r="BI8" s="1400"/>
      <c r="BJ8" s="1400"/>
      <c r="BK8" s="1468"/>
      <c r="BL8" s="1404" t="s">
        <v>2126</v>
      </c>
      <c r="BM8" s="1406"/>
      <c r="BN8" s="1406"/>
      <c r="BO8" s="1406"/>
      <c r="BP8" s="1406"/>
      <c r="BQ8" s="1406"/>
      <c r="BR8" s="1406"/>
      <c r="BS8" s="1406"/>
      <c r="BT8" s="2660"/>
      <c r="BU8" s="850" t="s">
        <v>1859</v>
      </c>
      <c r="BV8" s="2676"/>
      <c r="BW8" s="2676"/>
      <c r="BX8" s="2675"/>
      <c r="BY8" s="2675"/>
      <c r="BZ8" s="2171"/>
      <c r="CA8" s="2171"/>
      <c r="CB8" s="2171"/>
      <c r="CC8" s="2171"/>
      <c r="CD8" s="2171"/>
      <c r="CE8" s="2171"/>
      <c r="CF8" s="2642" t="s">
        <v>746</v>
      </c>
      <c r="CG8" s="2171"/>
      <c r="CH8" s="2171"/>
      <c r="CI8" s="2171"/>
      <c r="CJ8" s="2171"/>
      <c r="CK8" s="2171"/>
      <c r="CL8" s="2675"/>
      <c r="CM8" s="2925">
        <f>MAX(CM11:CM34)</f>
        <v>8</v>
      </c>
      <c r="CN8" s="1390"/>
      <c r="CO8" s="33"/>
      <c r="CP8" s="33"/>
      <c r="CQ8" s="33"/>
      <c r="CR8" s="34"/>
      <c r="CS8" s="34"/>
      <c r="CT8" s="34"/>
      <c r="CU8" s="34"/>
      <c r="CV8" s="34"/>
      <c r="CW8" s="182" t="s">
        <v>2261</v>
      </c>
      <c r="CX8" s="35" t="s">
        <v>2262</v>
      </c>
      <c r="CY8" s="35"/>
      <c r="CZ8" s="32">
        <f>MAX(CT11:CT35)</f>
        <v>8</v>
      </c>
      <c r="DA8" s="1390"/>
      <c r="DB8" s="33"/>
      <c r="DC8" s="33"/>
      <c r="DD8" s="33"/>
      <c r="DE8" s="34"/>
      <c r="DF8" s="34"/>
      <c r="DG8" s="34"/>
      <c r="DH8" s="34"/>
      <c r="DI8" s="34"/>
      <c r="DJ8" s="182" t="s">
        <v>2261</v>
      </c>
      <c r="DK8" s="35" t="s">
        <v>2262</v>
      </c>
      <c r="DL8" s="35"/>
      <c r="DM8" s="32">
        <f>MAX(DG11:DG35)</f>
        <v>3</v>
      </c>
      <c r="DN8" s="1390"/>
      <c r="DO8" s="33"/>
      <c r="DP8" s="33"/>
      <c r="DQ8" s="33"/>
      <c r="DR8" s="34"/>
      <c r="DS8" s="34"/>
      <c r="DT8" s="34"/>
      <c r="DU8" s="34"/>
      <c r="DV8" s="34"/>
      <c r="DW8" s="182" t="s">
        <v>2261</v>
      </c>
      <c r="DX8" s="35" t="s">
        <v>2262</v>
      </c>
      <c r="DY8" s="35"/>
      <c r="DZ8" s="32">
        <f>MAX(DT11:DT35)</f>
        <v>11</v>
      </c>
      <c r="EA8" s="1390"/>
      <c r="EB8" s="33"/>
      <c r="EC8" s="33"/>
      <c r="ED8" s="33"/>
      <c r="EE8" s="34"/>
      <c r="EF8" s="34"/>
      <c r="EG8" s="34"/>
      <c r="EH8" s="34"/>
      <c r="EI8" s="34"/>
      <c r="EJ8" s="182" t="s">
        <v>2261</v>
      </c>
      <c r="EK8" s="35" t="s">
        <v>2262</v>
      </c>
      <c r="EL8" s="35"/>
      <c r="EM8" s="886" t="s">
        <v>888</v>
      </c>
      <c r="EN8" s="888" t="s">
        <v>884</v>
      </c>
      <c r="EO8" s="886" t="s">
        <v>888</v>
      </c>
      <c r="EP8" s="888" t="s">
        <v>884</v>
      </c>
      <c r="EQ8" s="895" t="s">
        <v>911</v>
      </c>
      <c r="ER8" s="903" t="s">
        <v>2370</v>
      </c>
      <c r="ES8" s="920" t="s">
        <v>2053</v>
      </c>
      <c r="ET8" s="61" t="s">
        <v>1887</v>
      </c>
      <c r="EU8" s="61"/>
      <c r="EV8" s="966" t="s">
        <v>1154</v>
      </c>
      <c r="EW8" s="80" t="s">
        <v>1888</v>
      </c>
      <c r="EX8" s="81"/>
      <c r="EY8" s="81"/>
      <c r="EZ8" s="81"/>
      <c r="FA8" s="82"/>
      <c r="FB8" s="81" t="s">
        <v>1889</v>
      </c>
      <c r="FC8" s="82"/>
      <c r="FD8" s="83" t="s">
        <v>1890</v>
      </c>
      <c r="FE8" s="83" t="s">
        <v>1891</v>
      </c>
      <c r="FF8" s="81" t="s">
        <v>1892</v>
      </c>
      <c r="FG8" s="82"/>
      <c r="FH8" s="150"/>
      <c r="FI8" s="150"/>
      <c r="FJ8" s="84" t="s">
        <v>1888</v>
      </c>
      <c r="FK8" s="85"/>
      <c r="FL8" s="85"/>
      <c r="FM8" s="85"/>
      <c r="FN8" s="86"/>
      <c r="FO8" s="85" t="s">
        <v>1889</v>
      </c>
      <c r="FP8" s="86"/>
      <c r="FQ8" s="87" t="s">
        <v>1890</v>
      </c>
      <c r="FR8" s="87" t="s">
        <v>1891</v>
      </c>
      <c r="FS8" s="85" t="s">
        <v>1892</v>
      </c>
      <c r="FT8" s="86"/>
      <c r="FU8" s="150"/>
      <c r="FV8" s="150"/>
      <c r="FW8" s="80" t="s">
        <v>1888</v>
      </c>
      <c r="FX8" s="81"/>
      <c r="FY8" s="81"/>
      <c r="FZ8" s="81"/>
      <c r="GA8" s="82"/>
      <c r="GB8" s="81" t="s">
        <v>1889</v>
      </c>
      <c r="GC8" s="82"/>
      <c r="GD8" s="83" t="s">
        <v>1890</v>
      </c>
      <c r="GE8" s="83" t="s">
        <v>1891</v>
      </c>
      <c r="GF8" s="81" t="s">
        <v>1892</v>
      </c>
      <c r="GG8" s="82"/>
      <c r="GH8" s="150"/>
      <c r="GI8" s="150"/>
      <c r="GJ8" s="84" t="s">
        <v>1888</v>
      </c>
      <c r="GK8" s="85"/>
      <c r="GL8" s="85"/>
      <c r="GM8" s="85"/>
      <c r="GN8" s="86"/>
      <c r="GO8" s="85" t="s">
        <v>1889</v>
      </c>
      <c r="GP8" s="86"/>
      <c r="GQ8" s="87" t="s">
        <v>1890</v>
      </c>
      <c r="GR8" s="87" t="s">
        <v>1891</v>
      </c>
      <c r="GS8" s="85" t="s">
        <v>1892</v>
      </c>
      <c r="GT8" s="86"/>
      <c r="GU8" s="150"/>
      <c r="GV8" s="150"/>
      <c r="GW8" s="80" t="s">
        <v>1888</v>
      </c>
      <c r="GX8" s="81"/>
      <c r="GY8" s="81"/>
      <c r="GZ8" s="81"/>
      <c r="HA8" s="82"/>
      <c r="HB8" s="81" t="s">
        <v>1889</v>
      </c>
      <c r="HC8" s="82"/>
      <c r="HD8" s="83" t="s">
        <v>1890</v>
      </c>
      <c r="HE8" s="83" t="s">
        <v>1891</v>
      </c>
      <c r="HF8" s="81" t="s">
        <v>1892</v>
      </c>
      <c r="HG8" s="82"/>
      <c r="HH8" s="150"/>
      <c r="HI8" s="150"/>
      <c r="HJ8" s="84" t="s">
        <v>1888</v>
      </c>
      <c r="HK8" s="85"/>
      <c r="HL8" s="85"/>
      <c r="HM8" s="85"/>
      <c r="HN8" s="86"/>
      <c r="HO8" s="85" t="s">
        <v>1889</v>
      </c>
      <c r="HP8" s="86"/>
      <c r="HQ8" s="87" t="s">
        <v>1890</v>
      </c>
      <c r="HR8" s="87" t="s">
        <v>1891</v>
      </c>
      <c r="HS8" s="85" t="s">
        <v>1892</v>
      </c>
      <c r="HT8" s="86"/>
      <c r="HU8" s="983"/>
      <c r="HV8" s="980"/>
    </row>
    <row r="9" spans="1:230" ht="21" customHeight="1">
      <c r="A9" s="970"/>
      <c r="B9" s="970"/>
      <c r="C9" s="970"/>
      <c r="D9" s="353"/>
      <c r="E9" s="354" t="s">
        <v>1831</v>
      </c>
      <c r="F9" s="354"/>
      <c r="G9" s="354"/>
      <c r="H9" s="846" t="s">
        <v>1980</v>
      </c>
      <c r="I9" s="314" t="s">
        <v>309</v>
      </c>
      <c r="J9" s="846" t="s">
        <v>310</v>
      </c>
      <c r="K9" s="2132" t="s">
        <v>1153</v>
      </c>
      <c r="L9" s="2636" t="s">
        <v>1021</v>
      </c>
      <c r="M9" s="2470" t="s">
        <v>2164</v>
      </c>
      <c r="N9" s="356" t="s">
        <v>2165</v>
      </c>
      <c r="O9" s="319"/>
      <c r="P9" s="356" t="s">
        <v>2166</v>
      </c>
      <c r="Q9" s="358"/>
      <c r="R9" s="357" t="s">
        <v>324</v>
      </c>
      <c r="S9" s="358"/>
      <c r="T9" s="355" t="s">
        <v>1154</v>
      </c>
      <c r="U9" s="355" t="s">
        <v>1154</v>
      </c>
      <c r="V9" s="314" t="s">
        <v>1155</v>
      </c>
      <c r="W9" s="314" t="s">
        <v>1990</v>
      </c>
      <c r="X9" s="314" t="s">
        <v>1156</v>
      </c>
      <c r="Y9" s="314" t="s">
        <v>1993</v>
      </c>
      <c r="Z9" s="314" t="s">
        <v>1995</v>
      </c>
      <c r="AA9" s="338" t="s">
        <v>732</v>
      </c>
      <c r="AB9" s="1445"/>
      <c r="AC9" s="1445"/>
      <c r="AD9" s="1445"/>
      <c r="AE9" s="1445"/>
      <c r="AF9" s="1445"/>
      <c r="AG9" s="1445"/>
      <c r="AH9" s="1446"/>
      <c r="AI9" s="359" t="s">
        <v>1827</v>
      </c>
      <c r="AJ9" s="318"/>
      <c r="AK9" s="318"/>
      <c r="AL9" s="318"/>
      <c r="AM9" s="318"/>
      <c r="AN9" s="360" t="s">
        <v>912</v>
      </c>
      <c r="AO9" s="319"/>
      <c r="AP9" s="318"/>
      <c r="AQ9" s="338" t="s">
        <v>733</v>
      </c>
      <c r="AR9" s="357"/>
      <c r="AS9" s="357"/>
      <c r="AT9" s="357"/>
      <c r="AU9" s="357"/>
      <c r="AV9" s="338" t="s">
        <v>734</v>
      </c>
      <c r="AW9" s="357"/>
      <c r="AX9" s="357"/>
      <c r="AY9" s="357"/>
      <c r="AZ9" s="357"/>
      <c r="BA9" s="338" t="s">
        <v>735</v>
      </c>
      <c r="BB9" s="357"/>
      <c r="BC9" s="357"/>
      <c r="BD9" s="357"/>
      <c r="BE9" s="357"/>
      <c r="BF9" s="338" t="s">
        <v>736</v>
      </c>
      <c r="BG9" s="357"/>
      <c r="BH9" s="357"/>
      <c r="BI9" s="357"/>
      <c r="BJ9" s="357"/>
      <c r="BK9" s="1468"/>
      <c r="BL9" s="356" t="s">
        <v>187</v>
      </c>
      <c r="BM9" s="357"/>
      <c r="BN9" s="357"/>
      <c r="BO9" s="358"/>
      <c r="BP9" s="356" t="s">
        <v>188</v>
      </c>
      <c r="BQ9" s="357"/>
      <c r="BR9" s="357"/>
      <c r="BS9" s="357"/>
      <c r="BT9" s="2853"/>
      <c r="BU9" s="2677" t="str">
        <f>'A2'!A9</f>
        <v>1.  ด้านคุณภาพผู้เรียน</v>
      </c>
      <c r="BV9" s="2680"/>
      <c r="BW9" s="2680"/>
      <c r="BX9" s="2681"/>
      <c r="BY9" s="2681"/>
      <c r="BZ9" s="2678"/>
      <c r="CA9" s="2678" t="str">
        <f>'A2'!F9</f>
        <v>2.  ด้านการจัดการศึกษา</v>
      </c>
      <c r="CB9" s="2679"/>
      <c r="CC9" s="2679"/>
      <c r="CD9" s="2679"/>
      <c r="CE9" s="2679"/>
      <c r="CF9" s="2643" t="s">
        <v>1147</v>
      </c>
      <c r="CG9" s="2172"/>
      <c r="CH9" s="2172"/>
      <c r="CI9" s="2172"/>
      <c r="CJ9" s="2172"/>
      <c r="CK9" s="2172"/>
      <c r="CL9" s="2709"/>
      <c r="CM9" s="36" t="s">
        <v>2263</v>
      </c>
      <c r="CN9" s="36" t="s">
        <v>2264</v>
      </c>
      <c r="CO9" s="36" t="s">
        <v>1243</v>
      </c>
      <c r="CP9" s="36" t="s">
        <v>1244</v>
      </c>
      <c r="CQ9" s="37" t="s">
        <v>1245</v>
      </c>
      <c r="CR9" s="38" t="s">
        <v>1246</v>
      </c>
      <c r="CS9" s="39"/>
      <c r="CT9" s="39"/>
      <c r="CU9" s="39"/>
      <c r="CV9" s="39"/>
      <c r="CW9" s="183" t="s">
        <v>1247</v>
      </c>
      <c r="CX9" s="40" t="s">
        <v>1248</v>
      </c>
      <c r="CY9" s="40" t="s">
        <v>1249</v>
      </c>
      <c r="CZ9" s="36" t="s">
        <v>2263</v>
      </c>
      <c r="DA9" s="36" t="s">
        <v>2264</v>
      </c>
      <c r="DB9" s="36" t="s">
        <v>1243</v>
      </c>
      <c r="DC9" s="36" t="s">
        <v>1244</v>
      </c>
      <c r="DD9" s="37" t="s">
        <v>1245</v>
      </c>
      <c r="DE9" s="38" t="s">
        <v>1246</v>
      </c>
      <c r="DF9" s="39"/>
      <c r="DG9" s="39"/>
      <c r="DH9" s="39"/>
      <c r="DI9" s="39"/>
      <c r="DJ9" s="183" t="s">
        <v>1247</v>
      </c>
      <c r="DK9" s="40" t="s">
        <v>1248</v>
      </c>
      <c r="DL9" s="40" t="s">
        <v>1249</v>
      </c>
      <c r="DM9" s="36" t="s">
        <v>2263</v>
      </c>
      <c r="DN9" s="36" t="s">
        <v>2264</v>
      </c>
      <c r="DO9" s="36" t="s">
        <v>1243</v>
      </c>
      <c r="DP9" s="36" t="s">
        <v>1244</v>
      </c>
      <c r="DQ9" s="37" t="s">
        <v>1245</v>
      </c>
      <c r="DR9" s="38" t="s">
        <v>1246</v>
      </c>
      <c r="DS9" s="39"/>
      <c r="DT9" s="39"/>
      <c r="DU9" s="39"/>
      <c r="DV9" s="39"/>
      <c r="DW9" s="183" t="s">
        <v>1247</v>
      </c>
      <c r="DX9" s="40" t="s">
        <v>1248</v>
      </c>
      <c r="DY9" s="40" t="s">
        <v>1249</v>
      </c>
      <c r="DZ9" s="36" t="s">
        <v>2263</v>
      </c>
      <c r="EA9" s="36" t="s">
        <v>2264</v>
      </c>
      <c r="EB9" s="36" t="s">
        <v>1243</v>
      </c>
      <c r="EC9" s="36" t="s">
        <v>1244</v>
      </c>
      <c r="ED9" s="37" t="s">
        <v>1245</v>
      </c>
      <c r="EE9" s="38" t="s">
        <v>1246</v>
      </c>
      <c r="EF9" s="39"/>
      <c r="EG9" s="39"/>
      <c r="EH9" s="39"/>
      <c r="EI9" s="39"/>
      <c r="EJ9" s="183" t="s">
        <v>1247</v>
      </c>
      <c r="EK9" s="40" t="s">
        <v>1248</v>
      </c>
      <c r="EL9" s="40" t="s">
        <v>1249</v>
      </c>
      <c r="EM9" s="148"/>
      <c r="EN9" s="790"/>
      <c r="EO9" s="148"/>
      <c r="EP9" s="790"/>
      <c r="EQ9" s="1021"/>
      <c r="ER9" s="1022"/>
      <c r="ES9" s="1026"/>
      <c r="ET9" s="92" t="s">
        <v>901</v>
      </c>
      <c r="EU9" s="92"/>
      <c r="EV9" s="966" t="s">
        <v>2346</v>
      </c>
      <c r="EW9" s="93" t="s">
        <v>1893</v>
      </c>
      <c r="EX9" s="94"/>
      <c r="EY9" s="94"/>
      <c r="EZ9" s="94"/>
      <c r="FA9" s="95"/>
      <c r="FB9" s="94" t="s">
        <v>1894</v>
      </c>
      <c r="FC9" s="95"/>
      <c r="FD9" s="96" t="s">
        <v>1891</v>
      </c>
      <c r="FE9" s="96" t="s">
        <v>1895</v>
      </c>
      <c r="FF9" s="94" t="s">
        <v>890</v>
      </c>
      <c r="FG9" s="95"/>
      <c r="FH9" s="150"/>
      <c r="FI9" s="150"/>
      <c r="FJ9" s="97" t="s">
        <v>1893</v>
      </c>
      <c r="FK9" s="98"/>
      <c r="FL9" s="98"/>
      <c r="FM9" s="98"/>
      <c r="FN9" s="99"/>
      <c r="FO9" s="98" t="s">
        <v>1894</v>
      </c>
      <c r="FP9" s="99"/>
      <c r="FQ9" s="100" t="s">
        <v>1891</v>
      </c>
      <c r="FR9" s="100" t="s">
        <v>1895</v>
      </c>
      <c r="FS9" s="98" t="s">
        <v>890</v>
      </c>
      <c r="FT9" s="99"/>
      <c r="FU9" s="150"/>
      <c r="FV9" s="150"/>
      <c r="FW9" s="93" t="s">
        <v>1893</v>
      </c>
      <c r="FX9" s="94"/>
      <c r="FY9" s="94"/>
      <c r="FZ9" s="94"/>
      <c r="GA9" s="95"/>
      <c r="GB9" s="94" t="s">
        <v>1894</v>
      </c>
      <c r="GC9" s="95"/>
      <c r="GD9" s="96" t="s">
        <v>1891</v>
      </c>
      <c r="GE9" s="96" t="s">
        <v>1895</v>
      </c>
      <c r="GF9" s="94" t="s">
        <v>890</v>
      </c>
      <c r="GG9" s="95"/>
      <c r="GH9" s="150"/>
      <c r="GI9" s="150"/>
      <c r="GJ9" s="97" t="s">
        <v>1893</v>
      </c>
      <c r="GK9" s="98"/>
      <c r="GL9" s="98"/>
      <c r="GM9" s="98"/>
      <c r="GN9" s="99"/>
      <c r="GO9" s="98" t="s">
        <v>1894</v>
      </c>
      <c r="GP9" s="99"/>
      <c r="GQ9" s="100" t="s">
        <v>1891</v>
      </c>
      <c r="GR9" s="100" t="s">
        <v>1895</v>
      </c>
      <c r="GS9" s="98" t="s">
        <v>890</v>
      </c>
      <c r="GT9" s="99"/>
      <c r="GU9" s="150"/>
      <c r="GV9" s="150"/>
      <c r="GW9" s="93" t="s">
        <v>1893</v>
      </c>
      <c r="GX9" s="94"/>
      <c r="GY9" s="94"/>
      <c r="GZ9" s="94"/>
      <c r="HA9" s="95"/>
      <c r="HB9" s="94" t="s">
        <v>1894</v>
      </c>
      <c r="HC9" s="95"/>
      <c r="HD9" s="96" t="s">
        <v>1891</v>
      </c>
      <c r="HE9" s="96" t="s">
        <v>1895</v>
      </c>
      <c r="HF9" s="94" t="s">
        <v>890</v>
      </c>
      <c r="HG9" s="95"/>
      <c r="HH9" s="150"/>
      <c r="HI9" s="150"/>
      <c r="HJ9" s="97" t="s">
        <v>1893</v>
      </c>
      <c r="HK9" s="98"/>
      <c r="HL9" s="98"/>
      <c r="HM9" s="98"/>
      <c r="HN9" s="99"/>
      <c r="HO9" s="98" t="s">
        <v>1894</v>
      </c>
      <c r="HP9" s="99"/>
      <c r="HQ9" s="100" t="s">
        <v>1891</v>
      </c>
      <c r="HR9" s="100" t="s">
        <v>1895</v>
      </c>
      <c r="HS9" s="98" t="s">
        <v>890</v>
      </c>
      <c r="HT9" s="99"/>
      <c r="HU9" s="983"/>
      <c r="HV9" s="980"/>
    </row>
    <row r="10" spans="1:230" ht="21" customHeight="1" thickBot="1">
      <c r="A10" s="970"/>
      <c r="B10" s="970"/>
      <c r="C10" s="970"/>
      <c r="D10" s="363" t="s">
        <v>1157</v>
      </c>
      <c r="E10" s="363" t="s">
        <v>656</v>
      </c>
      <c r="F10" s="363" t="s">
        <v>657</v>
      </c>
      <c r="G10" s="352" t="s">
        <v>329</v>
      </c>
      <c r="H10" s="364" t="s">
        <v>1981</v>
      </c>
      <c r="I10" s="365" t="s">
        <v>1983</v>
      </c>
      <c r="J10" s="364" t="s">
        <v>1984</v>
      </c>
      <c r="K10" s="845" t="s">
        <v>1982</v>
      </c>
      <c r="L10" s="365" t="s">
        <v>1022</v>
      </c>
      <c r="M10" s="315" t="s">
        <v>2167</v>
      </c>
      <c r="N10" s="367" t="s">
        <v>510</v>
      </c>
      <c r="O10" s="368" t="s">
        <v>2168</v>
      </c>
      <c r="P10" s="367" t="s">
        <v>510</v>
      </c>
      <c r="Q10" s="368" t="s">
        <v>2168</v>
      </c>
      <c r="R10" s="2133" t="s">
        <v>1145</v>
      </c>
      <c r="S10" s="368" t="s">
        <v>1986</v>
      </c>
      <c r="T10" s="366" t="s">
        <v>1985</v>
      </c>
      <c r="U10" s="366" t="s">
        <v>1987</v>
      </c>
      <c r="V10" s="365" t="s">
        <v>1160</v>
      </c>
      <c r="W10" s="365" t="s">
        <v>1991</v>
      </c>
      <c r="X10" s="365" t="s">
        <v>1992</v>
      </c>
      <c r="Y10" s="365" t="s">
        <v>1994</v>
      </c>
      <c r="Z10" s="365" t="s">
        <v>1996</v>
      </c>
      <c r="AA10" s="315" t="s">
        <v>724</v>
      </c>
      <c r="AB10" s="315" t="s">
        <v>725</v>
      </c>
      <c r="AC10" s="315" t="s">
        <v>726</v>
      </c>
      <c r="AD10" s="315" t="s">
        <v>727</v>
      </c>
      <c r="AE10" s="315" t="s">
        <v>728</v>
      </c>
      <c r="AF10" s="315" t="s">
        <v>729</v>
      </c>
      <c r="AG10" s="315" t="s">
        <v>730</v>
      </c>
      <c r="AH10" s="315" t="s">
        <v>731</v>
      </c>
      <c r="AI10" s="365" t="s">
        <v>1189</v>
      </c>
      <c r="AJ10" s="365" t="s">
        <v>1190</v>
      </c>
      <c r="AK10" s="365" t="s">
        <v>1191</v>
      </c>
      <c r="AL10" s="365" t="s">
        <v>1192</v>
      </c>
      <c r="AM10" s="845" t="s">
        <v>186</v>
      </c>
      <c r="AN10" s="365" t="s">
        <v>187</v>
      </c>
      <c r="AO10" s="365" t="s">
        <v>188</v>
      </c>
      <c r="AP10" s="365" t="s">
        <v>189</v>
      </c>
      <c r="AQ10" s="369" t="s">
        <v>1907</v>
      </c>
      <c r="AR10" s="369" t="s">
        <v>1908</v>
      </c>
      <c r="AS10" s="369" t="s">
        <v>1909</v>
      </c>
      <c r="AT10" s="369" t="s">
        <v>1910</v>
      </c>
      <c r="AU10" s="369" t="s">
        <v>1911</v>
      </c>
      <c r="AV10" s="369" t="s">
        <v>1907</v>
      </c>
      <c r="AW10" s="369" t="s">
        <v>1908</v>
      </c>
      <c r="AX10" s="369" t="s">
        <v>1909</v>
      </c>
      <c r="AY10" s="369" t="s">
        <v>1910</v>
      </c>
      <c r="AZ10" s="369" t="s">
        <v>1911</v>
      </c>
      <c r="BA10" s="369" t="s">
        <v>1907</v>
      </c>
      <c r="BB10" s="369" t="s">
        <v>1908</v>
      </c>
      <c r="BC10" s="369" t="s">
        <v>1909</v>
      </c>
      <c r="BD10" s="369" t="s">
        <v>1910</v>
      </c>
      <c r="BE10" s="369" t="s">
        <v>1911</v>
      </c>
      <c r="BF10" s="369" t="s">
        <v>1907</v>
      </c>
      <c r="BG10" s="369" t="s">
        <v>1908</v>
      </c>
      <c r="BH10" s="369" t="s">
        <v>1909</v>
      </c>
      <c r="BI10" s="369" t="s">
        <v>1910</v>
      </c>
      <c r="BJ10" s="367" t="s">
        <v>1911</v>
      </c>
      <c r="BK10" s="1468"/>
      <c r="BL10" s="369" t="s">
        <v>707</v>
      </c>
      <c r="BM10" s="369" t="s">
        <v>710</v>
      </c>
      <c r="BN10" s="369" t="s">
        <v>708</v>
      </c>
      <c r="BO10" s="369" t="s">
        <v>709</v>
      </c>
      <c r="BP10" s="369" t="s">
        <v>711</v>
      </c>
      <c r="BQ10" s="369" t="s">
        <v>712</v>
      </c>
      <c r="BR10" s="369" t="s">
        <v>713</v>
      </c>
      <c r="BS10" s="367" t="s">
        <v>714</v>
      </c>
      <c r="BT10" s="2661"/>
      <c r="BU10" s="2645" t="str">
        <f>'A2'!A10</f>
        <v>มาตรฐาน / ตัวบ่งชี้</v>
      </c>
      <c r="BV10" s="2677" t="str">
        <f>'A2'!B10</f>
        <v>โดยสถานศึกษา</v>
      </c>
      <c r="BW10" s="2677"/>
      <c r="BX10" s="2677" t="str">
        <f>'A2'!D10</f>
        <v>โดยต้นสังกัด</v>
      </c>
      <c r="BY10" s="2677"/>
      <c r="BZ10" s="2646"/>
      <c r="CA10" s="2646" t="str">
        <f>'A2'!F10</f>
        <v>มาตรฐาน / ตัวบ่งชี้</v>
      </c>
      <c r="CB10" s="2678" t="str">
        <f>'A2'!G10</f>
        <v>โดยสถานศึกษา</v>
      </c>
      <c r="CC10" s="2678"/>
      <c r="CD10" s="2678" t="str">
        <f>'A2'!I10</f>
        <v>โดยต้นสังกัด</v>
      </c>
      <c r="CE10" s="2678"/>
      <c r="CF10" s="1489" t="str">
        <f>'A2'!U11</f>
        <v xml:space="preserve">          จุดเด่น</v>
      </c>
      <c r="CG10" s="2191"/>
      <c r="CH10" s="2650" t="s">
        <v>1891</v>
      </c>
      <c r="CI10" s="2194" t="s">
        <v>229</v>
      </c>
      <c r="CJ10" s="1927" t="s">
        <v>1174</v>
      </c>
      <c r="CK10" s="148" t="s">
        <v>759</v>
      </c>
      <c r="CL10" s="2738" t="s">
        <v>760</v>
      </c>
      <c r="CM10" s="36" t="s">
        <v>1251</v>
      </c>
      <c r="CN10" s="36"/>
      <c r="CO10" s="36"/>
      <c r="CP10" s="36" t="s">
        <v>1252</v>
      </c>
      <c r="CQ10" s="36" t="s">
        <v>1253</v>
      </c>
      <c r="CR10" s="36" t="s">
        <v>2256</v>
      </c>
      <c r="CS10" s="36" t="s">
        <v>2256</v>
      </c>
      <c r="CT10" s="36" t="s">
        <v>2256</v>
      </c>
      <c r="CU10" s="36" t="s">
        <v>2256</v>
      </c>
      <c r="CV10" s="36" t="s">
        <v>2256</v>
      </c>
      <c r="CW10" s="183" t="s">
        <v>1252</v>
      </c>
      <c r="CX10" s="40" t="s">
        <v>1254</v>
      </c>
      <c r="CY10" s="40" t="s">
        <v>1255</v>
      </c>
      <c r="CZ10" s="36" t="s">
        <v>1251</v>
      </c>
      <c r="DA10" s="36"/>
      <c r="DB10" s="36"/>
      <c r="DC10" s="36" t="s">
        <v>1252</v>
      </c>
      <c r="DD10" s="36" t="s">
        <v>1253</v>
      </c>
      <c r="DE10" s="36" t="s">
        <v>2256</v>
      </c>
      <c r="DF10" s="36" t="s">
        <v>2256</v>
      </c>
      <c r="DG10" s="36" t="s">
        <v>2256</v>
      </c>
      <c r="DH10" s="36" t="s">
        <v>2256</v>
      </c>
      <c r="DI10" s="36" t="s">
        <v>2256</v>
      </c>
      <c r="DJ10" s="183" t="s">
        <v>1252</v>
      </c>
      <c r="DK10" s="40" t="s">
        <v>1254</v>
      </c>
      <c r="DL10" s="40" t="s">
        <v>1255</v>
      </c>
      <c r="DM10" s="36" t="s">
        <v>1251</v>
      </c>
      <c r="DN10" s="36"/>
      <c r="DO10" s="36"/>
      <c r="DP10" s="36" t="s">
        <v>1252</v>
      </c>
      <c r="DQ10" s="36" t="s">
        <v>1253</v>
      </c>
      <c r="DR10" s="36" t="s">
        <v>2256</v>
      </c>
      <c r="DS10" s="36" t="s">
        <v>2256</v>
      </c>
      <c r="DT10" s="36" t="s">
        <v>2256</v>
      </c>
      <c r="DU10" s="36" t="s">
        <v>2256</v>
      </c>
      <c r="DV10" s="36" t="s">
        <v>2256</v>
      </c>
      <c r="DW10" s="183" t="s">
        <v>1252</v>
      </c>
      <c r="DX10" s="40" t="s">
        <v>1254</v>
      </c>
      <c r="DY10" s="40" t="s">
        <v>1255</v>
      </c>
      <c r="DZ10" s="36" t="s">
        <v>1251</v>
      </c>
      <c r="EA10" s="36"/>
      <c r="EB10" s="36"/>
      <c r="EC10" s="36" t="s">
        <v>1252</v>
      </c>
      <c r="ED10" s="36" t="s">
        <v>1253</v>
      </c>
      <c r="EE10" s="36" t="s">
        <v>2256</v>
      </c>
      <c r="EF10" s="36" t="s">
        <v>2256</v>
      </c>
      <c r="EG10" s="36" t="s">
        <v>2256</v>
      </c>
      <c r="EH10" s="36" t="s">
        <v>2256</v>
      </c>
      <c r="EI10" s="36" t="s">
        <v>2256</v>
      </c>
      <c r="EJ10" s="183" t="s">
        <v>1252</v>
      </c>
      <c r="EK10" s="40" t="s">
        <v>1254</v>
      </c>
      <c r="EL10" s="40" t="s">
        <v>1255</v>
      </c>
      <c r="EM10" s="883" t="str">
        <f>'C'!A10</f>
        <v>วิธีการพัฒนา  มาตรฐานที่ 1</v>
      </c>
      <c r="EN10" s="1014" t="str">
        <f>'C'!B10</f>
        <v>วิธีการพัฒนา  มาตรฐานที่ 7</v>
      </c>
      <c r="EO10" s="883" t="str">
        <f>'C2'!A10</f>
        <v>แนวทางการพัฒนาในอนาคต   มาตรฐานที่ 1</v>
      </c>
      <c r="EP10" s="1014" t="str">
        <f>'C2'!B10</f>
        <v>แนวทางการพัฒนาในอนาคต   มาตรฐานที่ 7</v>
      </c>
      <c r="EQ10" s="887" t="s">
        <v>1150</v>
      </c>
      <c r="ER10" s="889" t="s">
        <v>1150</v>
      </c>
      <c r="ES10" s="1027" t="s">
        <v>2368</v>
      </c>
      <c r="ET10" s="61"/>
      <c r="EU10" s="61"/>
      <c r="EV10" s="89"/>
      <c r="EW10" s="113">
        <v>1</v>
      </c>
      <c r="EX10" s="113">
        <v>2</v>
      </c>
      <c r="EY10" s="113">
        <v>3</v>
      </c>
      <c r="EZ10" s="113">
        <v>4</v>
      </c>
      <c r="FA10" s="113">
        <v>5</v>
      </c>
      <c r="FB10" s="114" t="s">
        <v>895</v>
      </c>
      <c r="FC10" s="115" t="s">
        <v>674</v>
      </c>
      <c r="FD10" s="113"/>
      <c r="FE10" s="114" t="s">
        <v>896</v>
      </c>
      <c r="FF10" s="123" t="s">
        <v>897</v>
      </c>
      <c r="FG10" s="124" t="s">
        <v>891</v>
      </c>
      <c r="FH10" s="133"/>
      <c r="FI10" s="133"/>
      <c r="FJ10" s="117">
        <v>1</v>
      </c>
      <c r="FK10" s="117">
        <v>2</v>
      </c>
      <c r="FL10" s="117">
        <v>3</v>
      </c>
      <c r="FM10" s="117">
        <v>4</v>
      </c>
      <c r="FN10" s="117">
        <v>5</v>
      </c>
      <c r="FO10" s="118" t="s">
        <v>895</v>
      </c>
      <c r="FP10" s="119" t="s">
        <v>674</v>
      </c>
      <c r="FQ10" s="117"/>
      <c r="FR10" s="118" t="s">
        <v>896</v>
      </c>
      <c r="FS10" s="138" t="s">
        <v>897</v>
      </c>
      <c r="FT10" s="139" t="s">
        <v>891</v>
      </c>
      <c r="FU10" s="133"/>
      <c r="FV10" s="133"/>
      <c r="FW10" s="113">
        <v>1</v>
      </c>
      <c r="FX10" s="113">
        <v>2</v>
      </c>
      <c r="FY10" s="113">
        <v>3</v>
      </c>
      <c r="FZ10" s="113">
        <v>4</v>
      </c>
      <c r="GA10" s="113">
        <v>5</v>
      </c>
      <c r="GB10" s="114" t="s">
        <v>895</v>
      </c>
      <c r="GC10" s="115" t="s">
        <v>674</v>
      </c>
      <c r="GD10" s="113"/>
      <c r="GE10" s="114" t="s">
        <v>896</v>
      </c>
      <c r="GF10" s="123" t="s">
        <v>897</v>
      </c>
      <c r="GG10" s="124" t="s">
        <v>891</v>
      </c>
      <c r="GH10" s="133"/>
      <c r="GI10" s="133"/>
      <c r="GJ10" s="117">
        <v>1</v>
      </c>
      <c r="GK10" s="117">
        <v>2</v>
      </c>
      <c r="GL10" s="117">
        <v>3</v>
      </c>
      <c r="GM10" s="117">
        <v>4</v>
      </c>
      <c r="GN10" s="117">
        <v>5</v>
      </c>
      <c r="GO10" s="118" t="s">
        <v>895</v>
      </c>
      <c r="GP10" s="119" t="s">
        <v>674</v>
      </c>
      <c r="GQ10" s="117"/>
      <c r="GR10" s="118" t="s">
        <v>896</v>
      </c>
      <c r="GS10" s="138" t="s">
        <v>897</v>
      </c>
      <c r="GT10" s="139" t="s">
        <v>891</v>
      </c>
      <c r="GU10" s="133"/>
      <c r="GV10" s="133"/>
      <c r="GW10" s="113">
        <v>1</v>
      </c>
      <c r="GX10" s="113">
        <v>2</v>
      </c>
      <c r="GY10" s="113">
        <v>3</v>
      </c>
      <c r="GZ10" s="113">
        <v>4</v>
      </c>
      <c r="HA10" s="113">
        <v>5</v>
      </c>
      <c r="HB10" s="114" t="s">
        <v>895</v>
      </c>
      <c r="HC10" s="115" t="s">
        <v>674</v>
      </c>
      <c r="HD10" s="113"/>
      <c r="HE10" s="114" t="s">
        <v>896</v>
      </c>
      <c r="HF10" s="123" t="s">
        <v>897</v>
      </c>
      <c r="HG10" s="124" t="s">
        <v>891</v>
      </c>
      <c r="HH10" s="133"/>
      <c r="HI10" s="133"/>
      <c r="HJ10" s="117">
        <v>1</v>
      </c>
      <c r="HK10" s="117">
        <v>2</v>
      </c>
      <c r="HL10" s="117">
        <v>3</v>
      </c>
      <c r="HM10" s="117">
        <v>4</v>
      </c>
      <c r="HN10" s="117">
        <v>5</v>
      </c>
      <c r="HO10" s="118" t="s">
        <v>895</v>
      </c>
      <c r="HP10" s="119" t="s">
        <v>674</v>
      </c>
      <c r="HQ10" s="117"/>
      <c r="HR10" s="118" t="s">
        <v>896</v>
      </c>
      <c r="HS10" s="138" t="s">
        <v>897</v>
      </c>
      <c r="HT10" s="139" t="s">
        <v>891</v>
      </c>
      <c r="HU10" s="984"/>
      <c r="HV10" s="129"/>
    </row>
    <row r="11" spans="1:230" ht="21" customHeight="1">
      <c r="A11" s="317">
        <v>1</v>
      </c>
      <c r="B11" s="317"/>
      <c r="C11" s="317"/>
      <c r="D11" s="406" t="str">
        <f>'A1'!A11</f>
        <v>ป. 1</v>
      </c>
      <c r="E11" s="1454">
        <f>'A1'!B11</f>
        <v>99</v>
      </c>
      <c r="F11" s="1454">
        <f>'A1'!C11</f>
        <v>99</v>
      </c>
      <c r="G11" s="1454">
        <f>'A1'!D11</f>
        <v>198</v>
      </c>
      <c r="H11" s="993">
        <f>'A1'!E11</f>
        <v>0</v>
      </c>
      <c r="I11" s="993">
        <f>'A1'!F11</f>
        <v>0</v>
      </c>
      <c r="J11" s="993">
        <f>'A1'!G11</f>
        <v>1</v>
      </c>
      <c r="K11" s="993">
        <f>'A1'!H11</f>
        <v>0</v>
      </c>
      <c r="L11" s="993">
        <f>'A1'!I11</f>
        <v>0</v>
      </c>
      <c r="M11" s="993">
        <f>'A1'!J11</f>
        <v>3</v>
      </c>
      <c r="N11" s="993">
        <f>'A1'!K11</f>
        <v>0</v>
      </c>
      <c r="O11" s="993">
        <f>'A1'!L11</f>
        <v>0</v>
      </c>
      <c r="P11" s="993">
        <f>'A1'!M11</f>
        <v>19</v>
      </c>
      <c r="Q11" s="993">
        <f>'A1'!N11</f>
        <v>19</v>
      </c>
      <c r="R11" s="993">
        <f>'A1'!O11</f>
        <v>0</v>
      </c>
      <c r="S11" s="993">
        <f>'A1'!P11</f>
        <v>0</v>
      </c>
      <c r="T11" s="993">
        <f>'A1'!Q11</f>
        <v>0</v>
      </c>
      <c r="U11" s="993">
        <f>'A1'!R11</f>
        <v>0</v>
      </c>
      <c r="V11" s="993">
        <f>'A1'!S11</f>
        <v>0</v>
      </c>
      <c r="W11" s="993">
        <f>'A1'!T11</f>
        <v>0</v>
      </c>
      <c r="X11" s="993">
        <f>'A1'!U11</f>
        <v>0</v>
      </c>
      <c r="Y11" s="993">
        <f>'A1'!V11</f>
        <v>0</v>
      </c>
      <c r="Z11" s="993">
        <f>'A1'!W11</f>
        <v>0</v>
      </c>
      <c r="AA11" s="993">
        <f>'A1'!X11</f>
        <v>0</v>
      </c>
      <c r="AB11" s="993">
        <f>'A1'!Y11</f>
        <v>0</v>
      </c>
      <c r="AC11" s="993">
        <f>'A1'!Z11</f>
        <v>0</v>
      </c>
      <c r="AD11" s="993">
        <f>'A1'!AA11</f>
        <v>0</v>
      </c>
      <c r="AE11" s="993">
        <f>'A1'!AB11</f>
        <v>0</v>
      </c>
      <c r="AF11" s="993">
        <f>'A1'!AC11</f>
        <v>0</v>
      </c>
      <c r="AG11" s="993">
        <f>'A1'!AD11</f>
        <v>0</v>
      </c>
      <c r="AH11" s="993">
        <f>'A1'!AE11</f>
        <v>0</v>
      </c>
      <c r="AI11" s="993">
        <f>'A1'!AF11</f>
        <v>4</v>
      </c>
      <c r="AJ11" s="993">
        <f>'A1'!AG11</f>
        <v>4</v>
      </c>
      <c r="AK11" s="993">
        <f>'A1'!AH11</f>
        <v>4</v>
      </c>
      <c r="AL11" s="993">
        <f>'A1'!AI11</f>
        <v>2</v>
      </c>
      <c r="AM11" s="993">
        <f>'A1'!AJ11</f>
        <v>5</v>
      </c>
      <c r="AN11" s="993">
        <f>'A1'!AK11</f>
        <v>2</v>
      </c>
      <c r="AO11" s="993">
        <f>'A1'!AL11</f>
        <v>2</v>
      </c>
      <c r="AP11" s="993">
        <f>'A1'!AM11</f>
        <v>4</v>
      </c>
      <c r="AQ11" s="993">
        <f>'A1'!AN11</f>
        <v>0</v>
      </c>
      <c r="AR11" s="993">
        <f>'A1'!AO11</f>
        <v>2</v>
      </c>
      <c r="AS11" s="993">
        <f>'A1'!AP11</f>
        <v>2</v>
      </c>
      <c r="AT11" s="993">
        <f>'A1'!AQ11</f>
        <v>12</v>
      </c>
      <c r="AU11" s="993">
        <f>'A1'!AR11</f>
        <v>182</v>
      </c>
      <c r="AV11" s="993">
        <f>'A1'!AS11</f>
        <v>0</v>
      </c>
      <c r="AW11" s="993">
        <f>'A1'!AT11</f>
        <v>0</v>
      </c>
      <c r="AX11" s="993">
        <f>'A1'!AU11</f>
        <v>2</v>
      </c>
      <c r="AY11" s="993">
        <f>'A1'!AV11</f>
        <v>15</v>
      </c>
      <c r="AZ11" s="993">
        <f>'A1'!AW11</f>
        <v>181</v>
      </c>
      <c r="BA11" s="993">
        <f>'A1'!AX11</f>
        <v>0</v>
      </c>
      <c r="BB11" s="993">
        <f>'A1'!AY11</f>
        <v>0</v>
      </c>
      <c r="BC11" s="993">
        <f>'A1'!AZ11</f>
        <v>2</v>
      </c>
      <c r="BD11" s="993">
        <f>'A1'!BA11</f>
        <v>16</v>
      </c>
      <c r="BE11" s="993">
        <f>'A1'!BB11</f>
        <v>180</v>
      </c>
      <c r="BF11" s="993">
        <f>'A1'!BC11</f>
        <v>0</v>
      </c>
      <c r="BG11" s="993">
        <f>'A1'!BD11</f>
        <v>0</v>
      </c>
      <c r="BH11" s="993">
        <f>'A1'!BE11</f>
        <v>0</v>
      </c>
      <c r="BI11" s="993">
        <f>'A1'!BF11</f>
        <v>0</v>
      </c>
      <c r="BJ11" s="1456">
        <f>'A1'!BG11</f>
        <v>198</v>
      </c>
      <c r="BK11" s="1468"/>
      <c r="BL11" s="1458"/>
      <c r="BM11" s="372"/>
      <c r="BN11" s="372"/>
      <c r="BO11" s="372"/>
      <c r="BP11" s="372"/>
      <c r="BQ11" s="372"/>
      <c r="BR11" s="372"/>
      <c r="BS11" s="2640"/>
      <c r="BT11" s="2661">
        <v>1.1000000000000001</v>
      </c>
      <c r="BU11" s="2645" t="str">
        <f>'A2'!A11</f>
        <v xml:space="preserve"> มาตรฐานที่ 1    ตัวบ่งชี้ที่ 1</v>
      </c>
      <c r="BV11" s="2644">
        <f>'A2'!B11</f>
        <v>0</v>
      </c>
      <c r="BW11" s="2645" t="str">
        <f>'A2'!C11</f>
        <v xml:space="preserve"> </v>
      </c>
      <c r="BX11" s="2644">
        <f>'A2'!D11</f>
        <v>0</v>
      </c>
      <c r="BY11" s="2645" t="str">
        <f>'A2'!E11</f>
        <v xml:space="preserve"> </v>
      </c>
      <c r="BZ11" s="2646">
        <v>7.1</v>
      </c>
      <c r="CA11" s="2646" t="str">
        <f>'A2'!F11</f>
        <v xml:space="preserve"> มาตรฐานที่ 7   ตัวบ่งชี้ที่ 1</v>
      </c>
      <c r="CB11" s="2644">
        <f>'A2'!G11</f>
        <v>0</v>
      </c>
      <c r="CC11" s="2646" t="str">
        <f>'A2'!H11</f>
        <v xml:space="preserve"> </v>
      </c>
      <c r="CD11" s="2644">
        <f>'A2'!I11</f>
        <v>0</v>
      </c>
      <c r="CE11" s="2646" t="str">
        <f>'A2'!J11</f>
        <v xml:space="preserve"> </v>
      </c>
      <c r="CF11" s="1001" t="str">
        <f>'A2'!U12</f>
        <v>1.นักเรียนมีสุขนิสัย สุขภาพกาย และสุขภาพจิตที่ดี กล้าแสดงออก มีมนุษย์สัมพันธ์ดี</v>
      </c>
      <c r="CG11" s="1488" t="str">
        <f>'A2'!V11</f>
        <v>กลุ่มตัวบ่งชี้พื้นฐาน    ตัวบ่งชี้ที่ 1</v>
      </c>
      <c r="CH11" s="2644">
        <f>'A2'!W11</f>
        <v>4</v>
      </c>
      <c r="CI11" s="2651" t="str">
        <f>'A2'!X11</f>
        <v>ดี</v>
      </c>
      <c r="CJ11" s="330" t="str">
        <f>B!A11</f>
        <v xml:space="preserve">               สถานศึกษาแบ่งโครงสร้างการบริหารงานเป็น    4  ด้าน  ได้แก่   งานบริหารวิชาการ, </v>
      </c>
      <c r="CK11" s="191" t="str">
        <f>B!B11</f>
        <v>วิชาการนำหน้า พัฒนลิศล้นาตามเกณฑ์ มุ่งเน้นคุณธรรม น้อมนำชุมชน เลิศล้นเทคโนโลยี สุสฺสูสํ ลภเต ปญญํ</v>
      </c>
      <c r="CL11" s="191" t="str">
        <f>B!C11</f>
        <v>1. จัดการศึกษาให้กับนักเรียนตั้งแต่ชั้นอนุบาลถึงมัธยมศึกษาตอนต้น</v>
      </c>
      <c r="CM11" s="1012">
        <f>'B1'!A11</f>
        <v>1</v>
      </c>
      <c r="CN11" s="141" t="str">
        <f>'B1'!B11</f>
        <v>โครงการส่งงเสริมพัฒนาการเรียนรู้</v>
      </c>
      <c r="CO11" s="141" t="str">
        <f>'B1'!C11</f>
        <v>เพื่อให้นักเรียนมีทักษะการคิด</v>
      </c>
      <c r="CP11" s="141" t="str">
        <f>'B1'!D11</f>
        <v>ร้อยละ 80</v>
      </c>
      <c r="CQ11" s="1012">
        <f>'B1'!E11</f>
        <v>100</v>
      </c>
      <c r="CR11" s="1012">
        <f>'B1'!F11</f>
        <v>3</v>
      </c>
      <c r="CS11" s="1012">
        <f>'B1'!G11</f>
        <v>4</v>
      </c>
      <c r="CT11" s="1012">
        <f>'B1'!H11</f>
        <v>5</v>
      </c>
      <c r="CU11" s="1012">
        <f>'B1'!I11</f>
        <v>6</v>
      </c>
      <c r="CV11" s="1012">
        <f>'B1'!J11</f>
        <v>0</v>
      </c>
      <c r="CW11" s="141" t="str">
        <f>'B1'!K11</f>
        <v>ร้อยละ 80</v>
      </c>
      <c r="CX11" s="141" t="str">
        <f>'B1'!L11</f>
        <v xml:space="preserve"> หน่วยงานอื่นให้การสนับสนุนกิจกรรมและทุกส่วนให้ความร่วม</v>
      </c>
      <c r="CY11" s="141">
        <f>'B1'!M11</f>
        <v>0</v>
      </c>
      <c r="CZ11" s="1012">
        <f>'B2'!A11</f>
        <v>1</v>
      </c>
      <c r="DA11" s="1012" t="str">
        <f>'B2'!B11</f>
        <v>โครงการพัฒนาผู้เรียนและส่งเสริม</v>
      </c>
      <c r="DB11" s="1012">
        <f>'B2'!C11</f>
        <v>0</v>
      </c>
      <c r="DC11" s="1012">
        <f>'B2'!D11</f>
        <v>0</v>
      </c>
      <c r="DD11" s="1012">
        <f>'B2'!E11</f>
        <v>100</v>
      </c>
      <c r="DE11" s="1012">
        <f>'B2'!F11</f>
        <v>1</v>
      </c>
      <c r="DF11" s="1012">
        <f>'B2'!G11</f>
        <v>2</v>
      </c>
      <c r="DG11" s="1012">
        <f>'B2'!H11</f>
        <v>3</v>
      </c>
      <c r="DH11" s="1012">
        <f>'B2'!I11</f>
        <v>4</v>
      </c>
      <c r="DI11" s="1012">
        <f>'B2'!J11</f>
        <v>0</v>
      </c>
      <c r="DJ11" s="1012" t="str">
        <f>'B2'!K11</f>
        <v>ร้อยละ 85</v>
      </c>
      <c r="DK11" s="1012" t="str">
        <f>'B2'!L11</f>
        <v>บุคคลากรทุกภาคส่วนให้การสนับสนุนการดดำเนินงานตามแผน</v>
      </c>
      <c r="DL11" s="1012">
        <f>'B2'!M11</f>
        <v>0</v>
      </c>
      <c r="DM11" s="1012">
        <f>'B3'!A11</f>
        <v>1</v>
      </c>
      <c r="DN11" s="1012" t="str">
        <f>'B3'!B11</f>
        <v>โครงการแนะแนวและระบบดูแล</v>
      </c>
      <c r="DO11" s="1012" t="str">
        <f>'B3'!C11</f>
        <v>ติดตามดูแลนักเรียนให้จบการ</v>
      </c>
      <c r="DP11" s="1012" t="str">
        <f>'B3'!D11</f>
        <v>ร้อยละ 85</v>
      </c>
      <c r="DQ11" s="1012">
        <f>'B3'!E11</f>
        <v>301</v>
      </c>
      <c r="DR11" s="1012">
        <f>'B3'!F11</f>
        <v>9</v>
      </c>
      <c r="DS11" s="1012">
        <f>'B3'!G11</f>
        <v>10</v>
      </c>
      <c r="DT11" s="1012">
        <f>'B3'!H11</f>
        <v>11</v>
      </c>
      <c r="DU11" s="1012">
        <f>'B3'!I11</f>
        <v>13</v>
      </c>
      <c r="DV11" s="1012">
        <f>'B3'!J11</f>
        <v>0</v>
      </c>
      <c r="DW11" s="1012" t="str">
        <f>'B3'!K11</f>
        <v>ร้อยละ 110 นักเรียน</v>
      </c>
      <c r="DX11" s="1012" t="str">
        <f>'B3'!L11</f>
        <v>ทุกหน่วยงานในโรงเรียนให้การสนับสนุนในการดำเนินงาน</v>
      </c>
      <c r="DY11" s="1012">
        <f>'B3'!M11</f>
        <v>0</v>
      </c>
      <c r="DZ11" s="1012">
        <f>'B4'!A11</f>
        <v>1</v>
      </c>
      <c r="EA11" s="1012" t="str">
        <f>'B4'!B11</f>
        <v>โครงการพัฒนาบุคลากร</v>
      </c>
      <c r="EB11" s="1012" t="str">
        <f>'B4'!C11</f>
        <v>สร้างบุคคลากรที่มึคุณภาพ</v>
      </c>
      <c r="EC11" s="1012" t="str">
        <f>'B4'!D11</f>
        <v>ร้อยละ 80</v>
      </c>
      <c r="ED11" s="1012">
        <f>'B4'!E11</f>
        <v>300</v>
      </c>
      <c r="EE11" s="1012">
        <f>'B4'!F11</f>
        <v>7</v>
      </c>
      <c r="EF11" s="1012">
        <f>'B4'!G11</f>
        <v>8</v>
      </c>
      <c r="EG11" s="1012">
        <f>'B4'!H11</f>
        <v>9</v>
      </c>
      <c r="EH11" s="1012">
        <f>'B4'!I11</f>
        <v>10</v>
      </c>
      <c r="EI11" s="1012">
        <f>'B4'!J11</f>
        <v>0</v>
      </c>
      <c r="EJ11" s="1012" t="str">
        <f>'B4'!K11</f>
        <v>ครูร้อยละ 100 ได้รับการ</v>
      </c>
      <c r="EK11" s="1012" t="str">
        <f>'B4'!L11</f>
        <v>ร้อยะ 80 ของบุคลากรได้รับการอบรมจำนวนเฉลี่ย  20 ชั่วโมง</v>
      </c>
      <c r="EL11" s="1012">
        <f>'B4'!M11</f>
        <v>0</v>
      </c>
      <c r="EM11" s="2282" t="str">
        <f>'C'!A11</f>
        <v>ออกกำลังกายทุกเช้ากิจกรรมหน้าเสาธง   ร่วมกับโรงพยาบาลส่งเสริมสุขภาพตรวจสุขภาพนักกเรียน</v>
      </c>
      <c r="EN11" s="2282" t="str">
        <f>'C'!B11</f>
        <v xml:space="preserve">  ครูมีการวเคราะห็ผู้เรียนเป็นรายบุคคล</v>
      </c>
      <c r="EO11" s="2282" t="str">
        <f>'C2'!A11</f>
        <v xml:space="preserve">            จัดอาหารให้เพียงพอและมีคุณภาพให้นักเรียนทุกคน</v>
      </c>
      <c r="EP11" s="2282" t="str">
        <f>'C2'!B11</f>
        <v xml:space="preserve">             ครูมีการวิเคราะห์ผู้เรียนเป็นรายกลุ่มสาระ ทำแผนการสอนให้สอดคล้องกับผู้เรียน จัดกลุ่มการเรียนรู้</v>
      </c>
      <c r="EQ11" s="1019" t="str">
        <f>D!A11</f>
        <v>จุดเด่น</v>
      </c>
      <c r="ER11" s="1019" t="str">
        <f>D!B11</f>
        <v>จุดเด่น</v>
      </c>
      <c r="ES11" s="2712" t="str">
        <f>D!G11</f>
        <v>รายการความต้องการช่วยเหลือ</v>
      </c>
      <c r="ET11" s="3527" t="s">
        <v>747</v>
      </c>
      <c r="EU11" s="219" t="s">
        <v>903</v>
      </c>
      <c r="EV11" s="1036">
        <f>'C1'!C11</f>
        <v>1188</v>
      </c>
      <c r="EW11" s="1034">
        <f>'C1'!D11</f>
        <v>0</v>
      </c>
      <c r="EX11" s="1032">
        <f>'C1'!E11</f>
        <v>0</v>
      </c>
      <c r="EY11" s="1032">
        <f>'C1'!F11</f>
        <v>110</v>
      </c>
      <c r="EZ11" s="1032">
        <f>'C1'!G11</f>
        <v>18</v>
      </c>
      <c r="FA11" s="1032">
        <f>'C1'!H11</f>
        <v>1060</v>
      </c>
      <c r="FB11" s="1032">
        <f>'C1'!I11</f>
        <v>1782</v>
      </c>
      <c r="FC11" s="1032">
        <f>'C1'!J11</f>
        <v>100</v>
      </c>
      <c r="FD11" s="1032">
        <f>'C1'!K11</f>
        <v>0.5</v>
      </c>
      <c r="FE11" s="1032">
        <f>'C1'!L11</f>
        <v>0.5</v>
      </c>
      <c r="FF11" s="1032">
        <f>'C1'!M11</f>
        <v>5</v>
      </c>
      <c r="FG11" s="1032" t="str">
        <f>'C1'!N11</f>
        <v>ดีเยี่ยม</v>
      </c>
      <c r="FH11" s="220"/>
      <c r="FI11" s="220"/>
      <c r="FJ11" s="1034">
        <f>'C1'!Q11</f>
        <v>0</v>
      </c>
      <c r="FK11" s="1032">
        <f>'C1'!R11</f>
        <v>10</v>
      </c>
      <c r="FL11" s="1032">
        <f>'C1'!S11</f>
        <v>15</v>
      </c>
      <c r="FM11" s="1032">
        <f>'C1'!T11</f>
        <v>10</v>
      </c>
      <c r="FN11" s="1032">
        <f>'C1'!U11</f>
        <v>1153</v>
      </c>
      <c r="FO11" s="1032">
        <f>'C1'!V11</f>
        <v>1772</v>
      </c>
      <c r="FP11" s="1032">
        <f>'C1'!W11</f>
        <v>99.44</v>
      </c>
      <c r="FQ11" s="1032">
        <f>'C1'!X11</f>
        <v>0.5</v>
      </c>
      <c r="FR11" s="1032">
        <f>'C1'!Y11</f>
        <v>0.5</v>
      </c>
      <c r="FS11" s="1032">
        <f>'C1'!Z11</f>
        <v>5</v>
      </c>
      <c r="FT11" s="1032" t="str">
        <f>'C1'!AA11</f>
        <v>ดีเยี่ยม</v>
      </c>
      <c r="FU11" s="220"/>
      <c r="FV11" s="220"/>
      <c r="FW11" s="1034">
        <f>'C1'!AD11</f>
        <v>0</v>
      </c>
      <c r="FX11" s="1032">
        <f>'C1'!AE11</f>
        <v>0</v>
      </c>
      <c r="FY11" s="1032">
        <f>'C1'!AF11</f>
        <v>0</v>
      </c>
      <c r="FZ11" s="1032">
        <f>'C1'!AG11</f>
        <v>35</v>
      </c>
      <c r="GA11" s="1032">
        <f>'C1'!AH11</f>
        <v>1153</v>
      </c>
      <c r="GB11" s="1032">
        <f>'C1'!AI11</f>
        <v>1782</v>
      </c>
      <c r="GC11" s="1032">
        <f>'C1'!AJ11</f>
        <v>100</v>
      </c>
      <c r="GD11" s="1032">
        <f>'C1'!AK11</f>
        <v>1</v>
      </c>
      <c r="GE11" s="1032">
        <f>'C1'!AL11</f>
        <v>1</v>
      </c>
      <c r="GF11" s="1032">
        <f>'C1'!AM11</f>
        <v>5</v>
      </c>
      <c r="GG11" s="1032" t="str">
        <f>'C1'!AN11</f>
        <v>ดีเยี่ยม</v>
      </c>
      <c r="GH11" s="220"/>
      <c r="GI11" s="220"/>
      <c r="GJ11" s="1034">
        <f>'C1'!AQ11</f>
        <v>0</v>
      </c>
      <c r="GK11" s="1032">
        <f>'C1'!AR11</f>
        <v>5</v>
      </c>
      <c r="GL11" s="1032">
        <f>'C1'!AS11</f>
        <v>15</v>
      </c>
      <c r="GM11" s="1032">
        <f>'C1'!AT11</f>
        <v>15</v>
      </c>
      <c r="GN11" s="1032">
        <f>'C1'!AU11</f>
        <v>1153</v>
      </c>
      <c r="GO11" s="1032">
        <f>'C1'!AV11</f>
        <v>1777</v>
      </c>
      <c r="GP11" s="1032">
        <f>'C1'!AW11</f>
        <v>99.72</v>
      </c>
      <c r="GQ11" s="1032">
        <f>'C1'!AX11</f>
        <v>1</v>
      </c>
      <c r="GR11" s="1032">
        <f>'C1'!AY11</f>
        <v>1</v>
      </c>
      <c r="GS11" s="1032">
        <f>'C1'!AZ11</f>
        <v>5</v>
      </c>
      <c r="GT11" s="1032" t="str">
        <f>'C1'!BA11</f>
        <v>ดีเยี่ยม</v>
      </c>
      <c r="GU11" s="220"/>
      <c r="GV11" s="220"/>
      <c r="GW11" s="1034">
        <f>'C1'!BD11</f>
        <v>0</v>
      </c>
      <c r="GX11" s="1032">
        <f>'C1'!BE11</f>
        <v>0</v>
      </c>
      <c r="GY11" s="1032">
        <f>'C1'!BF11</f>
        <v>0</v>
      </c>
      <c r="GZ11" s="1032">
        <f>'C1'!BG11</f>
        <v>30</v>
      </c>
      <c r="HA11" s="1032">
        <f>'C1'!BH11</f>
        <v>1158</v>
      </c>
      <c r="HB11" s="1032">
        <f>'C1'!BI11</f>
        <v>1782</v>
      </c>
      <c r="HC11" s="1032">
        <f>'C1'!BJ11</f>
        <v>100</v>
      </c>
      <c r="HD11" s="1032">
        <f>'C1'!BK11</f>
        <v>1</v>
      </c>
      <c r="HE11" s="1032">
        <f>'C1'!BL11</f>
        <v>1</v>
      </c>
      <c r="HF11" s="1032">
        <f>'C1'!BM11</f>
        <v>5</v>
      </c>
      <c r="HG11" s="1032" t="str">
        <f>'C1'!BN11</f>
        <v>ดีเยี่ยม</v>
      </c>
      <c r="HH11" s="220"/>
      <c r="HI11" s="220"/>
      <c r="HJ11" s="1034">
        <f>'C1'!BQ11</f>
        <v>0</v>
      </c>
      <c r="HK11" s="1032">
        <f>'C1'!BR11</f>
        <v>10</v>
      </c>
      <c r="HL11" s="1032">
        <f>'C1'!BS11</f>
        <v>20</v>
      </c>
      <c r="HM11" s="1032">
        <f>'C1'!BT11</f>
        <v>5</v>
      </c>
      <c r="HN11" s="1032">
        <f>'C1'!BU11</f>
        <v>1153</v>
      </c>
      <c r="HO11" s="1032">
        <f>'C1'!BV11</f>
        <v>1772</v>
      </c>
      <c r="HP11" s="1032">
        <f>'C1'!BW11</f>
        <v>99.44</v>
      </c>
      <c r="HQ11" s="1032">
        <f>'C1'!BX11</f>
        <v>1</v>
      </c>
      <c r="HR11" s="1032">
        <f>'C1'!BY11</f>
        <v>0.99</v>
      </c>
      <c r="HS11" s="1032">
        <f>'C1'!BZ11</f>
        <v>5</v>
      </c>
      <c r="HT11" s="1032" t="str">
        <f>'C1'!CA11</f>
        <v>ดีเยี่ยม</v>
      </c>
      <c r="HU11" s="985"/>
      <c r="HV11" s="981"/>
    </row>
    <row r="12" spans="1:230" ht="21" customHeight="1" thickBot="1">
      <c r="A12" s="317">
        <v>2</v>
      </c>
      <c r="B12" s="317"/>
      <c r="C12" s="317"/>
      <c r="D12" s="406" t="str">
        <f>'A1'!A12</f>
        <v>ป. 2</v>
      </c>
      <c r="E12" s="1454">
        <f>'A1'!B12</f>
        <v>99</v>
      </c>
      <c r="F12" s="1454">
        <f>'A1'!C12</f>
        <v>99</v>
      </c>
      <c r="G12" s="1454">
        <f>'A1'!D12</f>
        <v>198</v>
      </c>
      <c r="H12" s="993">
        <f>'A1'!E12</f>
        <v>0</v>
      </c>
      <c r="I12" s="993">
        <f>'A1'!F12</f>
        <v>0</v>
      </c>
      <c r="J12" s="993">
        <f>'A1'!G12</f>
        <v>1</v>
      </c>
      <c r="K12" s="993">
        <f>'A1'!H12</f>
        <v>0</v>
      </c>
      <c r="L12" s="993">
        <f>'A1'!I12</f>
        <v>0</v>
      </c>
      <c r="M12" s="993">
        <f>'A1'!J12</f>
        <v>6</v>
      </c>
      <c r="N12" s="993">
        <f>'A1'!K12</f>
        <v>0</v>
      </c>
      <c r="O12" s="993">
        <f>'A1'!L12</f>
        <v>0</v>
      </c>
      <c r="P12" s="993">
        <f>'A1'!M12</f>
        <v>20</v>
      </c>
      <c r="Q12" s="993">
        <f>'A1'!N12</f>
        <v>20</v>
      </c>
      <c r="R12" s="993">
        <f>'A1'!O12</f>
        <v>0</v>
      </c>
      <c r="S12" s="993">
        <f>'A1'!P12</f>
        <v>0</v>
      </c>
      <c r="T12" s="993">
        <f>'A1'!Q12</f>
        <v>0</v>
      </c>
      <c r="U12" s="993">
        <f>'A1'!R12</f>
        <v>0</v>
      </c>
      <c r="V12" s="993">
        <f>'A1'!S12</f>
        <v>0</v>
      </c>
      <c r="W12" s="993">
        <f>'A1'!T12</f>
        <v>0</v>
      </c>
      <c r="X12" s="993">
        <f>'A1'!U12</f>
        <v>0</v>
      </c>
      <c r="Y12" s="993">
        <f>'A1'!V12</f>
        <v>0</v>
      </c>
      <c r="Z12" s="993">
        <f>'A1'!W12</f>
        <v>0</v>
      </c>
      <c r="AA12" s="993">
        <f>'A1'!X12</f>
        <v>0</v>
      </c>
      <c r="AB12" s="993">
        <f>'A1'!Y12</f>
        <v>0</v>
      </c>
      <c r="AC12" s="993">
        <f>'A1'!Z12</f>
        <v>0</v>
      </c>
      <c r="AD12" s="993">
        <f>'A1'!AA12</f>
        <v>0</v>
      </c>
      <c r="AE12" s="993">
        <f>'A1'!AB12</f>
        <v>0</v>
      </c>
      <c r="AF12" s="993">
        <f>'A1'!AC12</f>
        <v>0</v>
      </c>
      <c r="AG12" s="993">
        <f>'A1'!AD12</f>
        <v>0</v>
      </c>
      <c r="AH12" s="993">
        <f>'A1'!AE12</f>
        <v>0</v>
      </c>
      <c r="AI12" s="993">
        <f>'A1'!AF12</f>
        <v>3</v>
      </c>
      <c r="AJ12" s="993">
        <f>'A1'!AG12</f>
        <v>2</v>
      </c>
      <c r="AK12" s="993">
        <f>'A1'!AH12</f>
        <v>2</v>
      </c>
      <c r="AL12" s="993">
        <f>'A1'!AI12</f>
        <v>2</v>
      </c>
      <c r="AM12" s="993">
        <f>'A1'!AJ12</f>
        <v>6</v>
      </c>
      <c r="AN12" s="993">
        <f>'A1'!AK12</f>
        <v>2</v>
      </c>
      <c r="AO12" s="993">
        <f>'A1'!AL12</f>
        <v>2</v>
      </c>
      <c r="AP12" s="993">
        <f>'A1'!AM12</f>
        <v>3</v>
      </c>
      <c r="AQ12" s="993">
        <f>'A1'!AN12</f>
        <v>0</v>
      </c>
      <c r="AR12" s="993">
        <f>'A1'!AO12</f>
        <v>1</v>
      </c>
      <c r="AS12" s="993">
        <f>'A1'!AP12</f>
        <v>9</v>
      </c>
      <c r="AT12" s="993">
        <f>'A1'!AQ12</f>
        <v>10</v>
      </c>
      <c r="AU12" s="993">
        <f>'A1'!AR12</f>
        <v>178</v>
      </c>
      <c r="AV12" s="993">
        <f>'A1'!AS12</f>
        <v>0</v>
      </c>
      <c r="AW12" s="993">
        <f>'A1'!AT12</f>
        <v>0</v>
      </c>
      <c r="AX12" s="993">
        <f>'A1'!AU12</f>
        <v>10</v>
      </c>
      <c r="AY12" s="993">
        <f>'A1'!AV12</f>
        <v>9</v>
      </c>
      <c r="AZ12" s="993">
        <f>'A1'!AW12</f>
        <v>179</v>
      </c>
      <c r="BA12" s="993">
        <f>'A1'!AX12</f>
        <v>0</v>
      </c>
      <c r="BB12" s="993">
        <f>'A1'!AY12</f>
        <v>0</v>
      </c>
      <c r="BC12" s="993">
        <f>'A1'!AZ12</f>
        <v>2</v>
      </c>
      <c r="BD12" s="993">
        <f>'A1'!BA12</f>
        <v>17</v>
      </c>
      <c r="BE12" s="993">
        <f>'A1'!BB12</f>
        <v>179</v>
      </c>
      <c r="BF12" s="993">
        <f>'A1'!BC12</f>
        <v>0</v>
      </c>
      <c r="BG12" s="993">
        <f>'A1'!BD12</f>
        <v>0</v>
      </c>
      <c r="BH12" s="993">
        <f>'A1'!BE12</f>
        <v>0</v>
      </c>
      <c r="BI12" s="993">
        <f>'A1'!BF12</f>
        <v>0</v>
      </c>
      <c r="BJ12" s="1456">
        <f>'A1'!BG12</f>
        <v>198</v>
      </c>
      <c r="BK12" s="1468"/>
      <c r="BL12" s="1459">
        <f>'A1'!FN12</f>
        <v>0</v>
      </c>
      <c r="BM12" s="996">
        <f>'A1'!FO12</f>
        <v>0</v>
      </c>
      <c r="BN12" s="996">
        <f>'A1'!FP12</f>
        <v>0</v>
      </c>
      <c r="BO12" s="996">
        <f>'A1'!FQ12</f>
        <v>0</v>
      </c>
      <c r="BP12" s="996">
        <f>'A1'!FR12</f>
        <v>0</v>
      </c>
      <c r="BQ12" s="996">
        <f>'A1'!FS12</f>
        <v>0</v>
      </c>
      <c r="BR12" s="996">
        <f>'A1'!FT12</f>
        <v>0</v>
      </c>
      <c r="BS12" s="2637">
        <f>'A1'!FU12</f>
        <v>0</v>
      </c>
      <c r="BT12" s="2661">
        <v>1.2</v>
      </c>
      <c r="BU12" s="2645" t="str">
        <f>'A2'!A12</f>
        <v xml:space="preserve"> ตัวบ่งชี้ที่ 2</v>
      </c>
      <c r="BV12" s="2644">
        <f>'A2'!B12</f>
        <v>0</v>
      </c>
      <c r="BW12" s="2645" t="str">
        <f>'A2'!C12</f>
        <v xml:space="preserve"> </v>
      </c>
      <c r="BX12" s="2644">
        <f>'A2'!D12</f>
        <v>0</v>
      </c>
      <c r="BY12" s="2645" t="str">
        <f>'A2'!E12</f>
        <v xml:space="preserve"> </v>
      </c>
      <c r="BZ12" s="2646">
        <v>7.2</v>
      </c>
      <c r="CA12" s="2646" t="str">
        <f>'A2'!F12</f>
        <v xml:space="preserve"> ตัวบ่งชี้ที่ 2</v>
      </c>
      <c r="CB12" s="2644">
        <f>'A2'!G12</f>
        <v>0</v>
      </c>
      <c r="CC12" s="2646" t="str">
        <f>'A2'!H12</f>
        <v xml:space="preserve"> </v>
      </c>
      <c r="CD12" s="2644">
        <f>'A2'!I12</f>
        <v>0</v>
      </c>
      <c r="CE12" s="2646" t="str">
        <f>'A2'!J12</f>
        <v xml:space="preserve"> </v>
      </c>
      <c r="CF12" s="1001" t="str">
        <f>'A2'!U13</f>
        <v>2.นักเรียนมีทักษะในการทำงาน รักการทำงาน สามารถทำงานร่วมกับผู้อื่นได้</v>
      </c>
      <c r="CG12" s="1488" t="str">
        <f>'A2'!V12</f>
        <v>ตัวบ่งชี้ที่ 2</v>
      </c>
      <c r="CH12" s="2644">
        <f>'A2'!W12</f>
        <v>5</v>
      </c>
      <c r="CI12" s="2651" t="str">
        <f>'A2'!X12</f>
        <v>ดีมาก</v>
      </c>
      <c r="CJ12" s="330" t="str">
        <f>B!A12</f>
        <v xml:space="preserve">งานบริหารงบประมาณ,   งานบริหารงานบุคคล,   งานบริหารทั่วไป   ใช้ระบบคุณภาพของเดมมิ่ง(PDCA) </v>
      </c>
      <c r="CK12" s="191" t="str">
        <f>B!B12</f>
        <v xml:space="preserve">ผู้ตั้งใจศึกษาย่อมได้ปัญญา </v>
      </c>
      <c r="CL12" s="191" t="str">
        <f>B!C12</f>
        <v>2.ส่งเสริมการศึกษาโดยมุ่งเน้นพัฒนาทักษะทางคณิตศาสตร์และภาษาไทย การอ่านการเขียนที่ถูกต้อง</v>
      </c>
      <c r="CM12" s="1012"/>
      <c r="CN12" s="141" t="str">
        <f>'B1'!B12</f>
        <v>วิทยาศาสตร์</v>
      </c>
      <c r="CO12" s="141">
        <f>'B1'!C12</f>
        <v>0</v>
      </c>
      <c r="CP12" s="1012"/>
      <c r="CQ12" s="1012"/>
      <c r="CR12" s="1012"/>
      <c r="CS12" s="1012"/>
      <c r="CT12" s="1012"/>
      <c r="CU12" s="1012"/>
      <c r="CV12" s="1012"/>
      <c r="CW12" s="141" t="str">
        <f>'B1'!K12</f>
        <v>มีทักษะทาง</v>
      </c>
      <c r="CX12" s="141" t="str">
        <f>'B1'!L12</f>
        <v>มือ</v>
      </c>
      <c r="CY12" s="141">
        <f>'B1'!M12</f>
        <v>0</v>
      </c>
      <c r="CZ12" s="1012"/>
      <c r="DA12" s="1012" t="str">
        <f>'B2'!B12</f>
        <v>คุณธรรม จริยธรรม</v>
      </c>
      <c r="DB12" s="1012">
        <f>'B2'!C12</f>
        <v>0</v>
      </c>
      <c r="DC12" s="1012">
        <f>'B2'!D12</f>
        <v>0</v>
      </c>
      <c r="DD12" s="1012"/>
      <c r="DE12" s="1012"/>
      <c r="DF12" s="1012"/>
      <c r="DG12" s="1012"/>
      <c r="DH12" s="1012"/>
      <c r="DI12" s="1012"/>
      <c r="DJ12" s="1012">
        <f>'B2'!K12</f>
        <v>0</v>
      </c>
      <c r="DK12" s="1012">
        <f>'B2'!L12</f>
        <v>0</v>
      </c>
      <c r="DL12" s="1012">
        <f>'B2'!M12</f>
        <v>0</v>
      </c>
      <c r="DM12" s="1012"/>
      <c r="DN12" s="1012" t="str">
        <f>'B3'!B12</f>
        <v>ช่วยเหลือนักเรียน</v>
      </c>
      <c r="DO12" s="1012" t="str">
        <f>'B3'!C12</f>
        <v>ศึกษาภาคบังคับ</v>
      </c>
      <c r="DP12" s="1012">
        <f>'B3'!D12</f>
        <v>0</v>
      </c>
      <c r="DQ12" s="1012"/>
      <c r="DR12" s="1012"/>
      <c r="DS12" s="1012"/>
      <c r="DT12" s="1012"/>
      <c r="DU12" s="1012"/>
      <c r="DV12" s="1012"/>
      <c r="DW12" s="1012" t="str">
        <f>'B3'!K12</f>
        <v>ได้ถูกครูออกเยี่ยมบ้าน</v>
      </c>
      <c r="DX12" s="1012">
        <f>'B3'!L12</f>
        <v>0</v>
      </c>
      <c r="DY12" s="1012">
        <f>'B3'!M12</f>
        <v>0</v>
      </c>
      <c r="DZ12" s="1012"/>
      <c r="EA12" s="1012">
        <f>'B4'!B12</f>
        <v>0</v>
      </c>
      <c r="EB12" s="1012">
        <f>'B4'!C12</f>
        <v>0</v>
      </c>
      <c r="EC12" s="1012">
        <f>'B4'!D12</f>
        <v>0</v>
      </c>
      <c r="ED12" s="1012"/>
      <c r="EE12" s="1012"/>
      <c r="EF12" s="1012"/>
      <c r="EG12" s="1012"/>
      <c r="EH12" s="1012"/>
      <c r="EI12" s="1012"/>
      <c r="EJ12" s="1012">
        <f>'B4'!K12</f>
        <v>0</v>
      </c>
      <c r="EK12" s="1012" t="str">
        <f>'B4'!L12</f>
        <v>ต่อปี</v>
      </c>
      <c r="EL12" s="1012">
        <f>'B4'!M12</f>
        <v>0</v>
      </c>
      <c r="EM12" s="2282" t="str">
        <f>'C'!A12</f>
        <v>ล้างมือก่อนรับประทานอาหารกลางวัน  จัดอาหารกลางวันครบทุกชั้น แปรงฟันหลังอาหารกลางวัน</v>
      </c>
      <c r="EN12" s="2282" t="str">
        <f>'C'!B12</f>
        <v>จัดแผนการสอนทุกกลุ่มสาระการเรียนรฤที่สอน</v>
      </c>
      <c r="EO12" s="2282" t="str">
        <f>'C2'!A12</f>
        <v>จัดเวลาว่างให้เหมาะสมกับการออกกำลังกาย ส่งเสริมการรักษาสุขภาพตามหลักอนามัย</v>
      </c>
      <c r="EP12" s="2282" t="str">
        <f>'C2'!B12</f>
        <v>ตามศักยภาพของผู้เรียน ประเมินผลการจัดการเรียนรู้อย่างต่อเนื่องและนำมาปรับเพื่อมุ่งผลสัมฤทธิ์</v>
      </c>
      <c r="EQ12" s="2711" t="str">
        <f>D!A12</f>
        <v xml:space="preserve"> -  ผู้เรียนรู้จักดูแลสุขภาพ รู้จักเลือกรับประทานอาหารที่มีคุณค่า</v>
      </c>
      <c r="ER12" s="2711" t="str">
        <f>D!B12</f>
        <v xml:space="preserve"> -  ครูมีวุฒิการศึกษาปริญญาตรี</v>
      </c>
      <c r="ES12" s="2712" t="str">
        <f>D!G12</f>
        <v xml:space="preserve"> สนับสนุนงบลงทุนเพื่อพัฒนาและปรับปรุงอาคารสถานที่ที่ชำรุดทรุดโทรมและไม่สวยงาม</v>
      </c>
      <c r="ET12" s="3528"/>
      <c r="EU12" s="227" t="s">
        <v>904</v>
      </c>
      <c r="EV12" s="1037">
        <f>'C1'!C12</f>
        <v>594</v>
      </c>
      <c r="EW12" s="1035">
        <f>'C1'!D12</f>
        <v>0</v>
      </c>
      <c r="EX12" s="1033">
        <f>'C1'!E12</f>
        <v>0</v>
      </c>
      <c r="EY12" s="1033">
        <f>'C1'!F12</f>
        <v>22</v>
      </c>
      <c r="EZ12" s="1033">
        <f>'C1'!G12</f>
        <v>48</v>
      </c>
      <c r="FA12" s="1033">
        <f>'C1'!H12</f>
        <v>524</v>
      </c>
      <c r="FB12" s="1033">
        <f>'C1'!I12</f>
        <v>0</v>
      </c>
      <c r="FC12" s="1033">
        <f>'C1'!J12</f>
        <v>0</v>
      </c>
      <c r="FD12" s="1033">
        <f>'C1'!K12</f>
        <v>0</v>
      </c>
      <c r="FE12" s="1033">
        <f>'C1'!L12</f>
        <v>0</v>
      </c>
      <c r="FF12" s="1033">
        <f>'C1'!M12</f>
        <v>0</v>
      </c>
      <c r="FG12" s="1033">
        <f>'C1'!N12</f>
        <v>0</v>
      </c>
      <c r="FH12" s="220"/>
      <c r="FI12" s="220"/>
      <c r="FJ12" s="1035">
        <f>'C1'!Q12</f>
        <v>0</v>
      </c>
      <c r="FK12" s="1033">
        <f>'C1'!R12</f>
        <v>0</v>
      </c>
      <c r="FL12" s="1033">
        <f>'C1'!S12</f>
        <v>22</v>
      </c>
      <c r="FM12" s="1033">
        <f>'C1'!T12</f>
        <v>48</v>
      </c>
      <c r="FN12" s="1033">
        <f>'C1'!U12</f>
        <v>524</v>
      </c>
      <c r="FO12" s="1033">
        <f>'C1'!V12</f>
        <v>0</v>
      </c>
      <c r="FP12" s="1033">
        <f>'C1'!W12</f>
        <v>0</v>
      </c>
      <c r="FQ12" s="1033">
        <f>'C1'!X12</f>
        <v>0</v>
      </c>
      <c r="FR12" s="1033">
        <f>'C1'!Y12</f>
        <v>0</v>
      </c>
      <c r="FS12" s="1033">
        <f>'C1'!Z12</f>
        <v>0</v>
      </c>
      <c r="FT12" s="1033">
        <f>'C1'!AA12</f>
        <v>0</v>
      </c>
      <c r="FU12" s="220"/>
      <c r="FV12" s="220"/>
      <c r="FW12" s="1035">
        <f>'C1'!AD12</f>
        <v>0</v>
      </c>
      <c r="FX12" s="1033">
        <f>'C1'!AE12</f>
        <v>0</v>
      </c>
      <c r="FY12" s="1033">
        <f>'C1'!AF12</f>
        <v>0</v>
      </c>
      <c r="FZ12" s="1033">
        <f>'C1'!AG12</f>
        <v>0</v>
      </c>
      <c r="GA12" s="1033">
        <f>'C1'!AH12</f>
        <v>594</v>
      </c>
      <c r="GB12" s="1033">
        <f>'C1'!AI12</f>
        <v>0</v>
      </c>
      <c r="GC12" s="1033">
        <f>'C1'!AJ12</f>
        <v>0</v>
      </c>
      <c r="GD12" s="1033">
        <f>'C1'!AK12</f>
        <v>0</v>
      </c>
      <c r="GE12" s="1033">
        <f>'C1'!AL12</f>
        <v>0</v>
      </c>
      <c r="GF12" s="1033">
        <f>'C1'!AM12</f>
        <v>0</v>
      </c>
      <c r="GG12" s="1033">
        <f>'C1'!AN12</f>
        <v>0</v>
      </c>
      <c r="GH12" s="220"/>
      <c r="GI12" s="220"/>
      <c r="GJ12" s="1035">
        <f>'C1'!AQ12</f>
        <v>0</v>
      </c>
      <c r="GK12" s="1033">
        <f>'C1'!AR12</f>
        <v>0</v>
      </c>
      <c r="GL12" s="1033">
        <f>'C1'!AS12</f>
        <v>0</v>
      </c>
      <c r="GM12" s="1033">
        <f>'C1'!AT12</f>
        <v>0</v>
      </c>
      <c r="GN12" s="1033">
        <f>'C1'!AU12</f>
        <v>594</v>
      </c>
      <c r="GO12" s="1033">
        <f>'C1'!AV12</f>
        <v>0</v>
      </c>
      <c r="GP12" s="1033">
        <f>'C1'!AW12</f>
        <v>0</v>
      </c>
      <c r="GQ12" s="1033">
        <f>'C1'!AX12</f>
        <v>0</v>
      </c>
      <c r="GR12" s="1033">
        <f>'C1'!AY12</f>
        <v>0</v>
      </c>
      <c r="GS12" s="1033">
        <f>'C1'!AZ12</f>
        <v>0</v>
      </c>
      <c r="GT12" s="1033">
        <f>'C1'!BA12</f>
        <v>0</v>
      </c>
      <c r="GU12" s="220"/>
      <c r="GV12" s="220"/>
      <c r="GW12" s="1035">
        <f>'C1'!BD12</f>
        <v>0</v>
      </c>
      <c r="GX12" s="1033">
        <f>'C1'!BE12</f>
        <v>0</v>
      </c>
      <c r="GY12" s="1033">
        <f>'C1'!BF12</f>
        <v>0</v>
      </c>
      <c r="GZ12" s="1033">
        <f>'C1'!BG12</f>
        <v>0</v>
      </c>
      <c r="HA12" s="1033">
        <f>'C1'!BH12</f>
        <v>594</v>
      </c>
      <c r="HB12" s="1033">
        <f>'C1'!BI12</f>
        <v>0</v>
      </c>
      <c r="HC12" s="1033">
        <f>'C1'!BJ12</f>
        <v>0</v>
      </c>
      <c r="HD12" s="1033">
        <f>'C1'!BK12</f>
        <v>0</v>
      </c>
      <c r="HE12" s="1033">
        <f>'C1'!BL12</f>
        <v>0</v>
      </c>
      <c r="HF12" s="1033">
        <f>'C1'!BM12</f>
        <v>0</v>
      </c>
      <c r="HG12" s="1033">
        <f>'C1'!BN12</f>
        <v>0</v>
      </c>
      <c r="HH12" s="220"/>
      <c r="HI12" s="220"/>
      <c r="HJ12" s="1035">
        <f>'C1'!BQ12</f>
        <v>0</v>
      </c>
      <c r="HK12" s="1033">
        <f>'C1'!BR12</f>
        <v>0</v>
      </c>
      <c r="HL12" s="1033">
        <f>'C1'!BS12</f>
        <v>0</v>
      </c>
      <c r="HM12" s="1033">
        <f>'C1'!BT12</f>
        <v>0</v>
      </c>
      <c r="HN12" s="1033">
        <f>'C1'!BU12</f>
        <v>594</v>
      </c>
      <c r="HO12" s="1033">
        <f>'C1'!BV12</f>
        <v>0</v>
      </c>
      <c r="HP12" s="1033">
        <f>'C1'!BW12</f>
        <v>0</v>
      </c>
      <c r="HQ12" s="1033">
        <f>'C1'!BX12</f>
        <v>0</v>
      </c>
      <c r="HR12" s="1033">
        <f>'C1'!BY12</f>
        <v>0</v>
      </c>
      <c r="HS12" s="1033">
        <f>'C1'!BZ12</f>
        <v>0</v>
      </c>
      <c r="HT12" s="1033">
        <f>'C1'!CA12</f>
        <v>0</v>
      </c>
      <c r="HU12" s="985"/>
      <c r="HV12" s="981"/>
    </row>
    <row r="13" spans="1:230" ht="21" customHeight="1">
      <c r="A13" s="317">
        <v>3</v>
      </c>
      <c r="B13" s="317"/>
      <c r="C13" s="317"/>
      <c r="D13" s="406" t="str">
        <f>'A1'!A13</f>
        <v>ป. 3</v>
      </c>
      <c r="E13" s="1454">
        <f>'A1'!B13</f>
        <v>99</v>
      </c>
      <c r="F13" s="1454">
        <f>'A1'!C13</f>
        <v>99</v>
      </c>
      <c r="G13" s="1454">
        <f>'A1'!D13</f>
        <v>198</v>
      </c>
      <c r="H13" s="993">
        <f>'A1'!E13</f>
        <v>0</v>
      </c>
      <c r="I13" s="993">
        <f>'A1'!F13</f>
        <v>0</v>
      </c>
      <c r="J13" s="993">
        <f>'A1'!G13</f>
        <v>10</v>
      </c>
      <c r="K13" s="993">
        <f>'A1'!H13</f>
        <v>0</v>
      </c>
      <c r="L13" s="993">
        <f>'A1'!I13</f>
        <v>0</v>
      </c>
      <c r="M13" s="993">
        <f>'A1'!J13</f>
        <v>3</v>
      </c>
      <c r="N13" s="993">
        <f>'A1'!K13</f>
        <v>0</v>
      </c>
      <c r="O13" s="993">
        <f>'A1'!L13</f>
        <v>0</v>
      </c>
      <c r="P13" s="993">
        <f>'A1'!M13</f>
        <v>25</v>
      </c>
      <c r="Q13" s="993">
        <f>'A1'!N13</f>
        <v>25</v>
      </c>
      <c r="R13" s="993">
        <f>'A1'!O13</f>
        <v>0</v>
      </c>
      <c r="S13" s="993">
        <f>'A1'!P13</f>
        <v>0</v>
      </c>
      <c r="T13" s="993">
        <f>'A1'!Q13</f>
        <v>0</v>
      </c>
      <c r="U13" s="993">
        <f>'A1'!R13</f>
        <v>0</v>
      </c>
      <c r="V13" s="993">
        <f>'A1'!S13</f>
        <v>0</v>
      </c>
      <c r="W13" s="993">
        <f>'A1'!T13</f>
        <v>0</v>
      </c>
      <c r="X13" s="993">
        <f>'A1'!U13</f>
        <v>0</v>
      </c>
      <c r="Y13" s="993">
        <f>'A1'!V13</f>
        <v>0</v>
      </c>
      <c r="Z13" s="993">
        <f>'A1'!W13</f>
        <v>0</v>
      </c>
      <c r="AA13" s="993">
        <f>'A1'!X13</f>
        <v>0</v>
      </c>
      <c r="AB13" s="993">
        <f>'A1'!Y13</f>
        <v>0</v>
      </c>
      <c r="AC13" s="993">
        <f>'A1'!Z13</f>
        <v>0</v>
      </c>
      <c r="AD13" s="993">
        <f>'A1'!AA13</f>
        <v>0</v>
      </c>
      <c r="AE13" s="993">
        <f>'A1'!AB13</f>
        <v>0</v>
      </c>
      <c r="AF13" s="993">
        <f>'A1'!AC13</f>
        <v>0</v>
      </c>
      <c r="AG13" s="993">
        <f>'A1'!AD13</f>
        <v>0</v>
      </c>
      <c r="AH13" s="993">
        <f>'A1'!AE13</f>
        <v>0</v>
      </c>
      <c r="AI13" s="993">
        <f>'A1'!AF13</f>
        <v>0</v>
      </c>
      <c r="AJ13" s="993">
        <f>'A1'!AG13</f>
        <v>0</v>
      </c>
      <c r="AK13" s="993">
        <f>'A1'!AH13</f>
        <v>0</v>
      </c>
      <c r="AL13" s="993">
        <f>'A1'!AI13</f>
        <v>0</v>
      </c>
      <c r="AM13" s="993">
        <f>'A1'!AJ13</f>
        <v>3</v>
      </c>
      <c r="AN13" s="993">
        <f>'A1'!AK13</f>
        <v>0</v>
      </c>
      <c r="AO13" s="993">
        <f>'A1'!AL13</f>
        <v>0</v>
      </c>
      <c r="AP13" s="993">
        <f>'A1'!AM13</f>
        <v>0</v>
      </c>
      <c r="AQ13" s="993">
        <f>'A1'!AN13</f>
        <v>0</v>
      </c>
      <c r="AR13" s="993">
        <f>'A1'!AO13</f>
        <v>4</v>
      </c>
      <c r="AS13" s="993">
        <f>'A1'!AP13</f>
        <v>10</v>
      </c>
      <c r="AT13" s="993">
        <f>'A1'!AQ13</f>
        <v>9</v>
      </c>
      <c r="AU13" s="993">
        <f>'A1'!AR13</f>
        <v>175</v>
      </c>
      <c r="AV13" s="993">
        <f>'A1'!AS13</f>
        <v>0</v>
      </c>
      <c r="AW13" s="993">
        <f>'A1'!AT13</f>
        <v>0</v>
      </c>
      <c r="AX13" s="993">
        <f>'A1'!AU13</f>
        <v>14</v>
      </c>
      <c r="AY13" s="993">
        <f>'A1'!AV13</f>
        <v>9</v>
      </c>
      <c r="AZ13" s="993">
        <f>'A1'!AW13</f>
        <v>175</v>
      </c>
      <c r="BA13" s="993">
        <f>'A1'!AX13</f>
        <v>0</v>
      </c>
      <c r="BB13" s="993">
        <f>'A1'!AY13</f>
        <v>0</v>
      </c>
      <c r="BC13" s="993">
        <f>'A1'!AZ13</f>
        <v>7</v>
      </c>
      <c r="BD13" s="993">
        <f>'A1'!BA13</f>
        <v>18</v>
      </c>
      <c r="BE13" s="993">
        <f>'A1'!BB13</f>
        <v>173</v>
      </c>
      <c r="BF13" s="993">
        <f>'A1'!BC13</f>
        <v>0</v>
      </c>
      <c r="BG13" s="993">
        <f>'A1'!BD13</f>
        <v>0</v>
      </c>
      <c r="BH13" s="993">
        <f>'A1'!BE13</f>
        <v>0</v>
      </c>
      <c r="BI13" s="993">
        <f>'A1'!BF13</f>
        <v>0</v>
      </c>
      <c r="BJ13" s="1456">
        <f>'A1'!BG13</f>
        <v>198</v>
      </c>
      <c r="BK13" s="1468"/>
      <c r="BL13" s="1460"/>
      <c r="BM13" s="380"/>
      <c r="BN13" s="380"/>
      <c r="BO13" s="380"/>
      <c r="BP13" s="380"/>
      <c r="BQ13" s="380"/>
      <c r="BR13" s="380"/>
      <c r="BS13" s="2638"/>
      <c r="BT13" s="2661">
        <v>1.3</v>
      </c>
      <c r="BU13" s="2645" t="str">
        <f>'A2'!A13</f>
        <v xml:space="preserve"> ตัวบ่งชี้ที่ 3</v>
      </c>
      <c r="BV13" s="2644">
        <f>'A2'!B13</f>
        <v>0</v>
      </c>
      <c r="BW13" s="2645" t="str">
        <f>'A2'!C13</f>
        <v xml:space="preserve"> </v>
      </c>
      <c r="BX13" s="2644">
        <f>'A2'!D13</f>
        <v>0</v>
      </c>
      <c r="BY13" s="2645" t="str">
        <f>'A2'!E13</f>
        <v xml:space="preserve"> </v>
      </c>
      <c r="BZ13" s="2646">
        <v>7.3</v>
      </c>
      <c r="CA13" s="2646" t="str">
        <f>'A2'!F13</f>
        <v xml:space="preserve"> ตัวบ่งชี้ที่ 3</v>
      </c>
      <c r="CB13" s="2644">
        <f>'A2'!G13</f>
        <v>0</v>
      </c>
      <c r="CC13" s="2646" t="str">
        <f>'A2'!H13</f>
        <v xml:space="preserve"> </v>
      </c>
      <c r="CD13" s="2644">
        <f>'A2'!I13</f>
        <v>0</v>
      </c>
      <c r="CE13" s="2646" t="str">
        <f>'A2'!J13</f>
        <v xml:space="preserve"> </v>
      </c>
      <c r="CF13" s="1001" t="str">
        <f>'A2'!U14</f>
        <v>3.นักเรียนมีจิตสำนึกในการอนุรักษ์และพัฒนาสิ่งแวดล้อม</v>
      </c>
      <c r="CG13" s="1488" t="str">
        <f>'A2'!V13</f>
        <v>ตัวบ่งชี้ที่ 3</v>
      </c>
      <c r="CH13" s="2644">
        <f>'A2'!W13</f>
        <v>3</v>
      </c>
      <c r="CI13" s="2651" t="str">
        <f>'A2'!X13</f>
        <v>พอใช้</v>
      </c>
      <c r="CJ13" s="330" t="str">
        <f>B!A13</f>
        <v>ในการบริหารงาน    นอกจากนี้ยังใช้ระบบบริหารงานโรงเรียนเป็นฐาน(SBM)  ให้ทุกภาคส่วน</v>
      </c>
      <c r="CK13" s="191">
        <f>B!B13</f>
        <v>0</v>
      </c>
      <c r="CL13" s="191" t="str">
        <f>B!C13</f>
        <v>3.พัฒนาแหล่งเรียนรู้ในสถานศึกษาให้เพียงพอในการจัดการเรียนรู้</v>
      </c>
      <c r="CM13" s="1012"/>
      <c r="CN13" s="141">
        <f>'B1'!B13</f>
        <v>0</v>
      </c>
      <c r="CO13" s="141">
        <f>'B1'!C13</f>
        <v>0</v>
      </c>
      <c r="CP13" s="1012"/>
      <c r="CQ13" s="1012"/>
      <c r="CR13" s="1012"/>
      <c r="CS13" s="1012"/>
      <c r="CT13" s="1012"/>
      <c r="CU13" s="1012"/>
      <c r="CV13" s="1012"/>
      <c r="CW13" s="141" t="str">
        <f>'B1'!K13</f>
        <v>วิทยาศาสตร์</v>
      </c>
      <c r="CX13" s="141">
        <f>'B1'!L13</f>
        <v>0</v>
      </c>
      <c r="CY13" s="141">
        <f>'B1'!M13</f>
        <v>0</v>
      </c>
      <c r="CZ13" s="1012"/>
      <c r="DA13" s="1012">
        <f>'B2'!B13</f>
        <v>0</v>
      </c>
      <c r="DB13" s="1012">
        <f>'B2'!C13</f>
        <v>0</v>
      </c>
      <c r="DC13" s="1012">
        <f>'B2'!D13</f>
        <v>0</v>
      </c>
      <c r="DD13" s="1012"/>
      <c r="DE13" s="1012"/>
      <c r="DF13" s="1012"/>
      <c r="DG13" s="1012"/>
      <c r="DH13" s="1012"/>
      <c r="DI13" s="1012"/>
      <c r="DJ13" s="1012">
        <f>'B2'!K13</f>
        <v>0</v>
      </c>
      <c r="DK13" s="1012">
        <f>'B2'!L13</f>
        <v>0</v>
      </c>
      <c r="DL13" s="1012">
        <f>'B2'!M13</f>
        <v>0</v>
      </c>
      <c r="DM13" s="1012"/>
      <c r="DN13" s="1012">
        <f>'B3'!B13</f>
        <v>0</v>
      </c>
      <c r="DO13" s="1012">
        <f>'B3'!C13</f>
        <v>0</v>
      </c>
      <c r="DP13" s="1012">
        <f>'B3'!D13</f>
        <v>0</v>
      </c>
      <c r="DQ13" s="1012"/>
      <c r="DR13" s="1012"/>
      <c r="DS13" s="1012"/>
      <c r="DT13" s="1012"/>
      <c r="DU13" s="1012"/>
      <c r="DV13" s="1012"/>
      <c r="DW13" s="1012">
        <f>'B3'!K13</f>
        <v>0</v>
      </c>
      <c r="DX13" s="1012">
        <f>'B3'!L13</f>
        <v>0</v>
      </c>
      <c r="DY13" s="1012">
        <f>'B3'!M13</f>
        <v>0</v>
      </c>
      <c r="DZ13" s="1012"/>
      <c r="EA13" s="1012">
        <f>'B4'!B13</f>
        <v>0</v>
      </c>
      <c r="EB13" s="1012">
        <f>'B4'!C13</f>
        <v>0</v>
      </c>
      <c r="EC13" s="1012">
        <f>'B4'!D13</f>
        <v>0</v>
      </c>
      <c r="ED13" s="1012"/>
      <c r="EE13" s="1012"/>
      <c r="EF13" s="1012"/>
      <c r="EG13" s="1012"/>
      <c r="EH13" s="1012"/>
      <c r="EI13" s="1012"/>
      <c r="EJ13" s="1012">
        <f>'B4'!K13</f>
        <v>0</v>
      </c>
      <c r="EK13" s="1012">
        <f>'B4'!L13</f>
        <v>0</v>
      </c>
      <c r="EL13" s="1012">
        <f>'B4'!M13</f>
        <v>0</v>
      </c>
      <c r="EM13" s="2282" t="str">
        <f>'C'!A13</f>
        <v>ร่วมมือกับเจ้าหน้าที่ตำรวจให้การอบรมสารเสพติดและสุ่มตรวจปัสสาวะทุกภาคเรียน</v>
      </c>
      <c r="EN13" s="2282" t="str">
        <f>'C'!B13</f>
        <v>วัดผลประเมินผลการเรียนอย่างต่อเนื่องด้วยวิธีทีหลากหลาย  ทำวัจัยในชั้นเรียนเพื่อแก้ปัญหา</v>
      </c>
      <c r="EO13" s="2282" t="str">
        <f>'C2'!A13</f>
        <v>กิจกรรมการป้องกันสารเสพติโดยประสานงานกับหน่วยงานอื่น</v>
      </c>
      <c r="EP13" s="2282" t="str">
        <f>'C2'!B13</f>
        <v>ทางการเรียน วิจัยในชั้นเรียนเพื่อแก้ปัญหาผู้เรียน พัฒนาครูให้มีความรู้ความสามารถในการทำงาน</v>
      </c>
      <c r="EQ13" s="2711" t="str">
        <f>D!A13</f>
        <v xml:space="preserve"> -  ผู้เรียนมีสุขนิสัยที่ดี มีน้ำหนัก ส่วนสูงตามเกณฑ์ </v>
      </c>
      <c r="ER13" s="2711" t="str">
        <f>D!B13</f>
        <v xml:space="preserve"> -  ครูมีความรู้และประสบการณ์ในการสอนนักเรียน</v>
      </c>
      <c r="ES13" s="2712" t="str">
        <f>D!G13</f>
        <v xml:space="preserve"> คอมพิวเตอร์ อุปกรณ์ และ Projector ในห้องเรียน</v>
      </c>
      <c r="ET13" s="3529" t="s">
        <v>748</v>
      </c>
      <c r="EU13" s="237" t="s">
        <v>903</v>
      </c>
      <c r="EV13" s="1037">
        <f>'C1'!C13</f>
        <v>1188</v>
      </c>
      <c r="EW13" s="1035">
        <f>'C1'!D13</f>
        <v>0</v>
      </c>
      <c r="EX13" s="1033">
        <f>'C1'!E13</f>
        <v>16</v>
      </c>
      <c r="EY13" s="1033">
        <f>'C1'!F13</f>
        <v>41</v>
      </c>
      <c r="EZ13" s="1033">
        <f>'C1'!G13</f>
        <v>60</v>
      </c>
      <c r="FA13" s="1033">
        <f>'C1'!H13</f>
        <v>1071</v>
      </c>
      <c r="FB13" s="1033">
        <f>'C1'!I13</f>
        <v>1763</v>
      </c>
      <c r="FC13" s="1033">
        <f>'C1'!J13</f>
        <v>98.93</v>
      </c>
      <c r="FD13" s="1033">
        <f>'C1'!K13</f>
        <v>2</v>
      </c>
      <c r="FE13" s="1033">
        <f>'C1'!L13</f>
        <v>1.98</v>
      </c>
      <c r="FF13" s="1033">
        <f>'C1'!M13</f>
        <v>5</v>
      </c>
      <c r="FG13" s="1033" t="str">
        <f>'C1'!N13</f>
        <v>ดีเยี่ยม</v>
      </c>
      <c r="FH13" s="220"/>
      <c r="FI13" s="220"/>
      <c r="FJ13" s="1035">
        <f>'C1'!Q13</f>
        <v>0</v>
      </c>
      <c r="FK13" s="1033">
        <f>'C1'!R13</f>
        <v>0</v>
      </c>
      <c r="FL13" s="1033">
        <f>'C1'!S13</f>
        <v>47</v>
      </c>
      <c r="FM13" s="1033">
        <f>'C1'!T13</f>
        <v>69</v>
      </c>
      <c r="FN13" s="1033">
        <f>'C1'!U13</f>
        <v>1072</v>
      </c>
      <c r="FO13" s="1033">
        <f>'C1'!V13</f>
        <v>1782</v>
      </c>
      <c r="FP13" s="1033">
        <f>'C1'!W13</f>
        <v>100</v>
      </c>
      <c r="FQ13" s="1033">
        <f>'C1'!X13</f>
        <v>0.5</v>
      </c>
      <c r="FR13" s="1033">
        <f>'C1'!Y13</f>
        <v>0.5</v>
      </c>
      <c r="FS13" s="1033">
        <f>'C1'!Z13</f>
        <v>5</v>
      </c>
      <c r="FT13" s="1033" t="str">
        <f>'C1'!AA13</f>
        <v>ดีเยี่ยม</v>
      </c>
      <c r="FU13" s="220"/>
      <c r="FV13" s="220"/>
      <c r="FW13" s="1035">
        <f>'C1'!AD13</f>
        <v>0</v>
      </c>
      <c r="FX13" s="1033">
        <f>'C1'!AE13</f>
        <v>0</v>
      </c>
      <c r="FY13" s="1033">
        <f>'C1'!AF13</f>
        <v>28</v>
      </c>
      <c r="FZ13" s="1033">
        <f>'C1'!AG13</f>
        <v>93</v>
      </c>
      <c r="GA13" s="1033">
        <f>'C1'!AH13</f>
        <v>1067</v>
      </c>
      <c r="GB13" s="1033">
        <f>'C1'!AI13</f>
        <v>1782</v>
      </c>
      <c r="GC13" s="1033">
        <f>'C1'!AJ13</f>
        <v>100</v>
      </c>
      <c r="GD13" s="1033">
        <f>'C1'!AK13</f>
        <v>1</v>
      </c>
      <c r="GE13" s="1033">
        <f>'C1'!AL13</f>
        <v>1</v>
      </c>
      <c r="GF13" s="1033">
        <f>'C1'!AM13</f>
        <v>5</v>
      </c>
      <c r="GG13" s="1033" t="str">
        <f>'C1'!AN13</f>
        <v>ดีเยี่ยม</v>
      </c>
      <c r="GH13" s="220"/>
      <c r="GI13" s="220"/>
      <c r="GJ13" s="1035">
        <f>'C1'!AQ13</f>
        <v>0</v>
      </c>
      <c r="GK13" s="1033">
        <f>'C1'!AR13</f>
        <v>0</v>
      </c>
      <c r="GL13" s="1033">
        <f>'C1'!AS13</f>
        <v>0</v>
      </c>
      <c r="GM13" s="1033">
        <f>'C1'!AT13</f>
        <v>0</v>
      </c>
      <c r="GN13" s="1033">
        <f>'C1'!AU13</f>
        <v>1188</v>
      </c>
      <c r="GO13" s="1033">
        <f>'C1'!AV13</f>
        <v>1782</v>
      </c>
      <c r="GP13" s="1033">
        <f>'C1'!AW13</f>
        <v>100</v>
      </c>
      <c r="GQ13" s="1033">
        <f>'C1'!AX13</f>
        <v>1</v>
      </c>
      <c r="GR13" s="1033">
        <f>'C1'!AY13</f>
        <v>1</v>
      </c>
      <c r="GS13" s="1033">
        <f>'C1'!AZ13</f>
        <v>5</v>
      </c>
      <c r="GT13" s="1033" t="str">
        <f>'C1'!BA13</f>
        <v>ดีเยี่ยม</v>
      </c>
      <c r="GU13" s="220"/>
      <c r="GV13" s="220"/>
      <c r="GW13" s="238"/>
      <c r="GX13" s="238"/>
      <c r="GY13" s="238"/>
      <c r="GZ13" s="238"/>
      <c r="HA13" s="238"/>
      <c r="HB13" s="238"/>
      <c r="HC13" s="238"/>
      <c r="HD13" s="225"/>
      <c r="HE13" s="238"/>
      <c r="HF13" s="225"/>
      <c r="HG13" s="225"/>
      <c r="HH13" s="220"/>
      <c r="HI13" s="220"/>
      <c r="HJ13" s="238"/>
      <c r="HK13" s="238"/>
      <c r="HL13" s="238"/>
      <c r="HM13" s="238"/>
      <c r="HN13" s="238"/>
      <c r="HO13" s="238"/>
      <c r="HP13" s="238"/>
      <c r="HQ13" s="225"/>
      <c r="HR13" s="238"/>
      <c r="HS13" s="225"/>
      <c r="HT13" s="225"/>
      <c r="HU13" s="985"/>
      <c r="HV13" s="981"/>
    </row>
    <row r="14" spans="1:230" ht="21" customHeight="1" thickBot="1">
      <c r="A14" s="317">
        <v>4</v>
      </c>
      <c r="B14" s="317"/>
      <c r="C14" s="317"/>
      <c r="D14" s="406" t="str">
        <f>'A1'!A14</f>
        <v>ป. 4</v>
      </c>
      <c r="E14" s="1454">
        <f>'A1'!B14</f>
        <v>99</v>
      </c>
      <c r="F14" s="1454">
        <f>'A1'!C14</f>
        <v>99</v>
      </c>
      <c r="G14" s="1454">
        <f>'A1'!D14</f>
        <v>198</v>
      </c>
      <c r="H14" s="993">
        <f>'A1'!E14</f>
        <v>0</v>
      </c>
      <c r="I14" s="993">
        <f>'A1'!F14</f>
        <v>0</v>
      </c>
      <c r="J14" s="993">
        <f>'A1'!G14</f>
        <v>5</v>
      </c>
      <c r="K14" s="993">
        <f>'A1'!H14</f>
        <v>0</v>
      </c>
      <c r="L14" s="993">
        <f>'A1'!I14</f>
        <v>0</v>
      </c>
      <c r="M14" s="993">
        <f>'A1'!J14</f>
        <v>3</v>
      </c>
      <c r="N14" s="993">
        <f>'A1'!K14</f>
        <v>0</v>
      </c>
      <c r="O14" s="993">
        <f>'A1'!L14</f>
        <v>0</v>
      </c>
      <c r="P14" s="993">
        <f>'A1'!M14</f>
        <v>13</v>
      </c>
      <c r="Q14" s="993">
        <f>'A1'!N14</f>
        <v>13</v>
      </c>
      <c r="R14" s="993">
        <f>'A1'!O14</f>
        <v>0</v>
      </c>
      <c r="S14" s="993">
        <f>'A1'!P14</f>
        <v>0</v>
      </c>
      <c r="T14" s="993">
        <f>'A1'!Q14</f>
        <v>0</v>
      </c>
      <c r="U14" s="993">
        <f>'A1'!R14</f>
        <v>0</v>
      </c>
      <c r="V14" s="993">
        <f>'A1'!S14</f>
        <v>0</v>
      </c>
      <c r="W14" s="993">
        <f>'A1'!T14</f>
        <v>0</v>
      </c>
      <c r="X14" s="993">
        <f>'A1'!U14</f>
        <v>0</v>
      </c>
      <c r="Y14" s="993">
        <f>'A1'!V14</f>
        <v>0</v>
      </c>
      <c r="Z14" s="993">
        <f>'A1'!W14</f>
        <v>0</v>
      </c>
      <c r="AA14" s="993">
        <f>'A1'!X14</f>
        <v>0</v>
      </c>
      <c r="AB14" s="993">
        <f>'A1'!Y14</f>
        <v>0</v>
      </c>
      <c r="AC14" s="993">
        <f>'A1'!Z14</f>
        <v>0</v>
      </c>
      <c r="AD14" s="993">
        <f>'A1'!AA14</f>
        <v>0</v>
      </c>
      <c r="AE14" s="993">
        <f>'A1'!AB14</f>
        <v>0</v>
      </c>
      <c r="AF14" s="993">
        <f>'A1'!AC14</f>
        <v>0</v>
      </c>
      <c r="AG14" s="993">
        <f>'A1'!AD14</f>
        <v>0</v>
      </c>
      <c r="AH14" s="993">
        <f>'A1'!AE14</f>
        <v>0</v>
      </c>
      <c r="AI14" s="993">
        <f>'A1'!AF14</f>
        <v>2</v>
      </c>
      <c r="AJ14" s="993">
        <f>'A1'!AG14</f>
        <v>1</v>
      </c>
      <c r="AK14" s="993">
        <f>'A1'!AH14</f>
        <v>1</v>
      </c>
      <c r="AL14" s="993">
        <f>'A1'!AI14</f>
        <v>0</v>
      </c>
      <c r="AM14" s="993">
        <f>'A1'!AJ14</f>
        <v>2</v>
      </c>
      <c r="AN14" s="993">
        <f>'A1'!AK14</f>
        <v>3</v>
      </c>
      <c r="AO14" s="993">
        <f>'A1'!AL14</f>
        <v>1</v>
      </c>
      <c r="AP14" s="993">
        <f>'A1'!AM14</f>
        <v>1</v>
      </c>
      <c r="AQ14" s="993">
        <f>'A1'!AN14</f>
        <v>0</v>
      </c>
      <c r="AR14" s="993">
        <f>'A1'!AO14</f>
        <v>3</v>
      </c>
      <c r="AS14" s="993">
        <f>'A1'!AP14</f>
        <v>6</v>
      </c>
      <c r="AT14" s="993">
        <f>'A1'!AQ14</f>
        <v>4</v>
      </c>
      <c r="AU14" s="993">
        <f>'A1'!AR14</f>
        <v>185</v>
      </c>
      <c r="AV14" s="993">
        <f>'A1'!AS14</f>
        <v>0</v>
      </c>
      <c r="AW14" s="993">
        <f>'A1'!AT14</f>
        <v>0</v>
      </c>
      <c r="AX14" s="993">
        <f>'A1'!AU14</f>
        <v>3</v>
      </c>
      <c r="AY14" s="993">
        <f>'A1'!AV14</f>
        <v>10</v>
      </c>
      <c r="AZ14" s="993">
        <f>'A1'!AW14</f>
        <v>185</v>
      </c>
      <c r="BA14" s="993">
        <f>'A1'!AX14</f>
        <v>0</v>
      </c>
      <c r="BB14" s="993">
        <f>'A1'!AY14</f>
        <v>0</v>
      </c>
      <c r="BC14" s="993">
        <f>'A1'!AZ14</f>
        <v>2</v>
      </c>
      <c r="BD14" s="993">
        <f>'A1'!BA14</f>
        <v>10</v>
      </c>
      <c r="BE14" s="993">
        <f>'A1'!BB14</f>
        <v>186</v>
      </c>
      <c r="BF14" s="993">
        <f>'A1'!BC14</f>
        <v>0</v>
      </c>
      <c r="BG14" s="993">
        <f>'A1'!BD14</f>
        <v>0</v>
      </c>
      <c r="BH14" s="993">
        <f>'A1'!BE14</f>
        <v>0</v>
      </c>
      <c r="BI14" s="993">
        <f>'A1'!BF14</f>
        <v>0</v>
      </c>
      <c r="BJ14" s="1456">
        <f>'A1'!BG14</f>
        <v>198</v>
      </c>
      <c r="BK14" s="1468"/>
      <c r="BL14" s="1460"/>
      <c r="BM14" s="380"/>
      <c r="BN14" s="380"/>
      <c r="BO14" s="380"/>
      <c r="BP14" s="380"/>
      <c r="BQ14" s="380"/>
      <c r="BR14" s="380"/>
      <c r="BS14" s="2638"/>
      <c r="BT14" s="2661">
        <v>1.4</v>
      </c>
      <c r="BU14" s="2645" t="str">
        <f>'A2'!A14</f>
        <v xml:space="preserve"> ตัวบ่งชี้ที่ 4</v>
      </c>
      <c r="BV14" s="2644">
        <f>'A2'!B14</f>
        <v>0</v>
      </c>
      <c r="BW14" s="2645" t="str">
        <f>'A2'!C14</f>
        <v xml:space="preserve"> </v>
      </c>
      <c r="BX14" s="2644">
        <f>'A2'!D14</f>
        <v>0</v>
      </c>
      <c r="BY14" s="2645" t="str">
        <f>'A2'!E14</f>
        <v xml:space="preserve"> </v>
      </c>
      <c r="BZ14" s="2646">
        <v>7.4</v>
      </c>
      <c r="CA14" s="2646" t="str">
        <f>'A2'!F14</f>
        <v xml:space="preserve"> ตัวบ่งชี้ที่ 4</v>
      </c>
      <c r="CB14" s="2644">
        <f>'A2'!G14</f>
        <v>0</v>
      </c>
      <c r="CC14" s="2646" t="str">
        <f>'A2'!H14</f>
        <v xml:space="preserve"> </v>
      </c>
      <c r="CD14" s="2644">
        <f>'A2'!I14</f>
        <v>0</v>
      </c>
      <c r="CE14" s="2646" t="str">
        <f>'A2'!J14</f>
        <v xml:space="preserve"> </v>
      </c>
      <c r="CF14" s="1001">
        <f>'A2'!U15</f>
        <v>0</v>
      </c>
      <c r="CG14" s="1488" t="str">
        <f>'A2'!V14</f>
        <v>ตัวบ่งชี้ที่ 4</v>
      </c>
      <c r="CH14" s="2644">
        <f>'A2'!W14</f>
        <v>5</v>
      </c>
      <c r="CI14" s="2651" t="str">
        <f>'A2'!X14</f>
        <v>ดีมาก</v>
      </c>
      <c r="CJ14" s="330" t="str">
        <f>B!A14</f>
        <v>มีส่วนร่วมพัฒนาคุณภาพการศึกษา ผู้นำชุมชนมีส่วนร่วมในกาพัฒนาการศึกษาสู่มาตรฐานตามหลักสูตร</v>
      </c>
      <c r="CK14" s="191">
        <f>B!B14</f>
        <v>0</v>
      </c>
      <c r="CL14" s="191" t="str">
        <f>B!C14</f>
        <v>4. ปลูกฝังให้นักเรียนมีคุณธรรม จริยธรรม ค่านิยมอย่างไทยและคุณลักษณะอันพึงประสงค์ มีระเบียบวินัย</v>
      </c>
      <c r="CM14" s="1012">
        <f>'B1'!A14</f>
        <v>2</v>
      </c>
      <c r="CN14" s="141" t="str">
        <f>'B1'!B14</f>
        <v>โครงการพัฒนาผู้เรียนให้มีนิสัยรัก</v>
      </c>
      <c r="CO14" s="141" t="str">
        <f>'B1'!C14</f>
        <v>เพื่อให้นักเรียนมีนิสัยรัก</v>
      </c>
      <c r="CP14" s="141" t="str">
        <f>'B1'!D14</f>
        <v>ร้อยละ 80</v>
      </c>
      <c r="CQ14" s="1012">
        <f>'B1'!E14</f>
        <v>201</v>
      </c>
      <c r="CR14" s="1012">
        <f>'B1'!F14</f>
        <v>4</v>
      </c>
      <c r="CS14" s="1012">
        <f>'B1'!G14</f>
        <v>5</v>
      </c>
      <c r="CT14" s="1012">
        <f>'B1'!H14</f>
        <v>6</v>
      </c>
      <c r="CU14" s="1012">
        <f>'B1'!I14</f>
        <v>0</v>
      </c>
      <c r="CV14" s="1012">
        <f>'B1'!J14</f>
        <v>0</v>
      </c>
      <c r="CW14" s="141" t="str">
        <f>'B1'!K14</f>
        <v>ร้อยละ 80ของนักเรียน</v>
      </c>
      <c r="CX14" s="141" t="str">
        <f>'B1'!L14</f>
        <v>ห้องสมุดและแหล่งเรียนรู้เอื้อต่อการอ่าน</v>
      </c>
      <c r="CY14" s="141">
        <f>'B1'!M14</f>
        <v>0</v>
      </c>
      <c r="CZ14" s="1012">
        <f>'B2'!A14</f>
        <v>2</v>
      </c>
      <c r="DA14" s="1012" t="str">
        <f>'B2'!B14</f>
        <v>โครงการพัฒนาประชาธิปไตยใน</v>
      </c>
      <c r="DB14" s="1012">
        <f>'B2'!C14</f>
        <v>0</v>
      </c>
      <c r="DC14" s="1012">
        <f>'B2'!D14</f>
        <v>0</v>
      </c>
      <c r="DD14" s="1012">
        <f>'B2'!E14</f>
        <v>100</v>
      </c>
      <c r="DE14" s="1012">
        <f>'B2'!F14</f>
        <v>1</v>
      </c>
      <c r="DF14" s="1012">
        <f>'B2'!G14</f>
        <v>2</v>
      </c>
      <c r="DG14" s="1012">
        <f>'B2'!H14</f>
        <v>3</v>
      </c>
      <c r="DH14" s="1012">
        <f>'B2'!I14</f>
        <v>5</v>
      </c>
      <c r="DI14" s="1012">
        <f>'B2'!J14</f>
        <v>15</v>
      </c>
      <c r="DJ14" s="1012" t="str">
        <f>'B2'!K14</f>
        <v>ร้อยละ 85</v>
      </c>
      <c r="DK14" s="1012" t="str">
        <f>'B2'!L14</f>
        <v>นักเรียนมีส่วนร่วมในการแสดงสิทธิ์ในการเลือกประธานนักเรียน</v>
      </c>
      <c r="DL14" s="1012">
        <f>'B2'!M14</f>
        <v>0</v>
      </c>
      <c r="DM14" s="1012">
        <f>'B3'!A14</f>
        <v>2</v>
      </c>
      <c r="DN14" s="1012" t="str">
        <f>'B3'!B14</f>
        <v>โครงการส่งเสริมความเป็นเลิศ</v>
      </c>
      <c r="DO14" s="1012" t="str">
        <f>'B3'!C14</f>
        <v>เพื่อส่งเสริมนักเรียนแสดงออก</v>
      </c>
      <c r="DP14" s="1012" t="str">
        <f>'B3'!D14</f>
        <v>ร้อยะ 85</v>
      </c>
      <c r="DQ14" s="1012">
        <f>'B3'!E14</f>
        <v>100</v>
      </c>
      <c r="DR14" s="1012">
        <f>'B3'!F14</f>
        <v>3</v>
      </c>
      <c r="DS14" s="1012">
        <f>'B3'!G14</f>
        <v>4</v>
      </c>
      <c r="DT14" s="1012">
        <f>'B3'!H14</f>
        <v>5</v>
      </c>
      <c r="DU14" s="1012">
        <f>'B3'!I14</f>
        <v>6</v>
      </c>
      <c r="DV14" s="1012">
        <f>'B3'!J14</f>
        <v>7</v>
      </c>
      <c r="DW14" s="1012" t="str">
        <f>'B3'!K14</f>
        <v>ร้อย 100  นักเรียนได้</v>
      </c>
      <c r="DX14" s="1012" t="str">
        <f>'B3'!L14</f>
        <v>ครูทุกกลุ่มสาระมีส่วนร่วมในการดำเนินกิจกรรม</v>
      </c>
      <c r="DY14" s="1012">
        <f>'B3'!M14</f>
        <v>0</v>
      </c>
      <c r="DZ14" s="1012">
        <f>'B4'!A14</f>
        <v>2</v>
      </c>
      <c r="EA14" s="1012" t="str">
        <f>'B4'!B14</f>
        <v>โครงการส่งเสริมการวิจัยในชั้นเรียน</v>
      </c>
      <c r="EB14" s="1012" t="str">
        <f>'B4'!C14</f>
        <v>การหาการเรียนรู้ผู้เรียนของผู้</v>
      </c>
      <c r="EC14" s="1012" t="str">
        <f>'B4'!D14</f>
        <v>ร้อยละ 80</v>
      </c>
      <c r="ED14" s="1012">
        <f>'B4'!E14</f>
        <v>400</v>
      </c>
      <c r="EE14" s="1012">
        <f>'B4'!F14</f>
        <v>7</v>
      </c>
      <c r="EF14" s="1012">
        <f>'B4'!G14</f>
        <v>8</v>
      </c>
      <c r="EG14" s="1012">
        <f>'B4'!H14</f>
        <v>9</v>
      </c>
      <c r="EH14" s="1012">
        <f>'B4'!I14</f>
        <v>10</v>
      </c>
      <c r="EI14" s="1012">
        <f>'B4'!J14</f>
        <v>0</v>
      </c>
      <c r="EJ14" s="1012" t="str">
        <f>'B4'!K14</f>
        <v>ร้อยละ 90 ของครูทำ</v>
      </c>
      <c r="EK14" s="1012" t="str">
        <f>'B4'!L14</f>
        <v>บุคคลากรให้ความร่วมมือในการแก้ปัญหาการเรียนรู้ของผู้เรียน</v>
      </c>
      <c r="EL14" s="1012">
        <f>'B4'!M14</f>
        <v>0</v>
      </c>
      <c r="EM14" s="2282">
        <f>'C'!A14</f>
        <v>0</v>
      </c>
      <c r="EN14" s="2282" t="str">
        <f>'C'!B14</f>
        <v>ด้านการเรียนทุกภาคเรียน</v>
      </c>
      <c r="EO14" s="2282">
        <f>'C2'!A14</f>
        <v>0</v>
      </c>
      <c r="EP14" s="2282">
        <f>'C2'!B14</f>
        <v>0</v>
      </c>
      <c r="EQ14" s="2711" t="str">
        <f>D!A14</f>
        <v xml:space="preserve"> -  ผู้เรียนมีการออกกำลังกายสม่ำเสมอ มีความรู้เกี่ยวเรื่องยาเสพติด</v>
      </c>
      <c r="ER14" s="2711" t="str">
        <f>D!B14</f>
        <v xml:space="preserve">- ครูมีความรับผิดชอบในการสอนเต็มเวลา เต็มความสามารถ </v>
      </c>
      <c r="ES14" s="2712" t="str">
        <f>D!G14</f>
        <v>สนับสนุ่น ส่งเสริมการจัดกิจกรรมการเรียนเพื่อให้บรรลุตามมาตรฐานการศึกษา</v>
      </c>
      <c r="ET14" s="3530"/>
      <c r="EU14" s="239" t="s">
        <v>904</v>
      </c>
      <c r="EV14" s="1037">
        <f>'C1'!C14</f>
        <v>594</v>
      </c>
      <c r="EW14" s="1035">
        <f>'C1'!D14</f>
        <v>0</v>
      </c>
      <c r="EX14" s="1033">
        <f>'C1'!E14</f>
        <v>3</v>
      </c>
      <c r="EY14" s="1033">
        <f>'C1'!F14</f>
        <v>39</v>
      </c>
      <c r="EZ14" s="1033">
        <f>'C1'!G14</f>
        <v>30</v>
      </c>
      <c r="FA14" s="1033">
        <f>'C1'!H14</f>
        <v>522</v>
      </c>
      <c r="FB14" s="1033">
        <f>'C1'!I14</f>
        <v>0</v>
      </c>
      <c r="FC14" s="1033">
        <f>'C1'!J14</f>
        <v>0</v>
      </c>
      <c r="FD14" s="1033">
        <f>'C1'!K14</f>
        <v>0</v>
      </c>
      <c r="FE14" s="1033">
        <f>'C1'!L14</f>
        <v>0</v>
      </c>
      <c r="FF14" s="1033">
        <f>'C1'!M14</f>
        <v>0</v>
      </c>
      <c r="FG14" s="1033">
        <f>'C1'!N14</f>
        <v>0</v>
      </c>
      <c r="FH14" s="220"/>
      <c r="FI14" s="220"/>
      <c r="FJ14" s="1035">
        <f>'C1'!Q14</f>
        <v>0</v>
      </c>
      <c r="FK14" s="1033">
        <f>'C1'!R14</f>
        <v>0</v>
      </c>
      <c r="FL14" s="1033">
        <f>'C1'!S14</f>
        <v>47</v>
      </c>
      <c r="FM14" s="1033">
        <f>'C1'!T14</f>
        <v>33</v>
      </c>
      <c r="FN14" s="1033">
        <f>'C1'!U14</f>
        <v>514</v>
      </c>
      <c r="FO14" s="1033">
        <f>'C1'!V14</f>
        <v>0</v>
      </c>
      <c r="FP14" s="1033">
        <f>'C1'!W14</f>
        <v>0</v>
      </c>
      <c r="FQ14" s="1033">
        <f>'C1'!X14</f>
        <v>0</v>
      </c>
      <c r="FR14" s="1033">
        <f>'C1'!Y14</f>
        <v>0</v>
      </c>
      <c r="FS14" s="1033">
        <f>'C1'!Z14</f>
        <v>0</v>
      </c>
      <c r="FT14" s="1033">
        <f>'C1'!AA14</f>
        <v>0</v>
      </c>
      <c r="FU14" s="220"/>
      <c r="FV14" s="220"/>
      <c r="FW14" s="1035">
        <f>'C1'!AD14</f>
        <v>0</v>
      </c>
      <c r="FX14" s="1033">
        <f>'C1'!AE14</f>
        <v>0</v>
      </c>
      <c r="FY14" s="1033">
        <f>'C1'!AF14</f>
        <v>31</v>
      </c>
      <c r="FZ14" s="1033">
        <f>'C1'!AG14</f>
        <v>56</v>
      </c>
      <c r="GA14" s="1033">
        <f>'C1'!AH14</f>
        <v>507</v>
      </c>
      <c r="GB14" s="1033">
        <f>'C1'!AI14</f>
        <v>0</v>
      </c>
      <c r="GC14" s="1033">
        <f>'C1'!AJ14</f>
        <v>0</v>
      </c>
      <c r="GD14" s="1033">
        <f>'C1'!AK14</f>
        <v>0</v>
      </c>
      <c r="GE14" s="1033">
        <f>'C1'!AL14</f>
        <v>0</v>
      </c>
      <c r="GF14" s="1033">
        <f>'C1'!AM14</f>
        <v>0</v>
      </c>
      <c r="GG14" s="1033">
        <f>'C1'!AN14</f>
        <v>0</v>
      </c>
      <c r="GH14" s="220"/>
      <c r="GI14" s="220"/>
      <c r="GJ14" s="1035">
        <f>'C1'!AQ14</f>
        <v>0</v>
      </c>
      <c r="GK14" s="1033">
        <f>'C1'!AR14</f>
        <v>0</v>
      </c>
      <c r="GL14" s="1033">
        <f>'C1'!AS14</f>
        <v>0</v>
      </c>
      <c r="GM14" s="1033">
        <f>'C1'!AT14</f>
        <v>0</v>
      </c>
      <c r="GN14" s="1033">
        <f>'C1'!AU14</f>
        <v>594</v>
      </c>
      <c r="GO14" s="1033">
        <f>'C1'!AV14</f>
        <v>0</v>
      </c>
      <c r="GP14" s="1033">
        <f>'C1'!AW14</f>
        <v>0</v>
      </c>
      <c r="GQ14" s="1033">
        <f>'C1'!AX14</f>
        <v>0</v>
      </c>
      <c r="GR14" s="1033">
        <f>'C1'!AY14</f>
        <v>0</v>
      </c>
      <c r="GS14" s="1033">
        <f>'C1'!AZ14</f>
        <v>0</v>
      </c>
      <c r="GT14" s="1033">
        <f>'C1'!BA14</f>
        <v>0</v>
      </c>
      <c r="GU14" s="220"/>
      <c r="GV14" s="220"/>
      <c r="GW14" s="238"/>
      <c r="GX14" s="238"/>
      <c r="GY14" s="238"/>
      <c r="GZ14" s="238"/>
      <c r="HA14" s="238"/>
      <c r="HB14" s="238"/>
      <c r="HC14" s="238"/>
      <c r="HD14" s="225"/>
      <c r="HE14" s="238"/>
      <c r="HF14" s="225"/>
      <c r="HG14" s="225"/>
      <c r="HH14" s="220"/>
      <c r="HI14" s="220"/>
      <c r="HJ14" s="238"/>
      <c r="HK14" s="238"/>
      <c r="HL14" s="238"/>
      <c r="HM14" s="238"/>
      <c r="HN14" s="238"/>
      <c r="HO14" s="238"/>
      <c r="HP14" s="238"/>
      <c r="HQ14" s="225"/>
      <c r="HR14" s="238"/>
      <c r="HS14" s="225"/>
      <c r="HT14" s="225"/>
      <c r="HU14" s="985"/>
      <c r="HV14" s="981"/>
    </row>
    <row r="15" spans="1:230" ht="21" customHeight="1">
      <c r="A15" s="317">
        <v>5</v>
      </c>
      <c r="B15" s="317"/>
      <c r="C15" s="317"/>
      <c r="D15" s="406" t="str">
        <f>'A1'!A15</f>
        <v>ป. 5</v>
      </c>
      <c r="E15" s="1454">
        <f>'A1'!B15</f>
        <v>99</v>
      </c>
      <c r="F15" s="1454">
        <f>'A1'!C15</f>
        <v>99</v>
      </c>
      <c r="G15" s="1454">
        <f>'A1'!D15</f>
        <v>198</v>
      </c>
      <c r="H15" s="993">
        <f>'A1'!E15</f>
        <v>0</v>
      </c>
      <c r="I15" s="993">
        <f>'A1'!F15</f>
        <v>0</v>
      </c>
      <c r="J15" s="993">
        <f>'A1'!G15</f>
        <v>1</v>
      </c>
      <c r="K15" s="993">
        <f>'A1'!H15</f>
        <v>0</v>
      </c>
      <c r="L15" s="993">
        <f>'A1'!I15</f>
        <v>0</v>
      </c>
      <c r="M15" s="993">
        <f>'A1'!J15</f>
        <v>4</v>
      </c>
      <c r="N15" s="993">
        <f>'A1'!K15</f>
        <v>0</v>
      </c>
      <c r="O15" s="993">
        <f>'A1'!L15</f>
        <v>0</v>
      </c>
      <c r="P15" s="993">
        <f>'A1'!M15</f>
        <v>23</v>
      </c>
      <c r="Q15" s="993">
        <f>'A1'!N15</f>
        <v>23</v>
      </c>
      <c r="R15" s="993">
        <f>'A1'!O15</f>
        <v>0</v>
      </c>
      <c r="S15" s="993">
        <f>'A1'!P15</f>
        <v>0</v>
      </c>
      <c r="T15" s="993">
        <f>'A1'!Q15</f>
        <v>0</v>
      </c>
      <c r="U15" s="993">
        <f>'A1'!R15</f>
        <v>0</v>
      </c>
      <c r="V15" s="993">
        <f>'A1'!S15</f>
        <v>0</v>
      </c>
      <c r="W15" s="993">
        <f>'A1'!T15</f>
        <v>0</v>
      </c>
      <c r="X15" s="993">
        <f>'A1'!U15</f>
        <v>0</v>
      </c>
      <c r="Y15" s="993">
        <f>'A1'!V15</f>
        <v>0</v>
      </c>
      <c r="Z15" s="993">
        <f>'A1'!W15</f>
        <v>0</v>
      </c>
      <c r="AA15" s="993">
        <f>'A1'!X15</f>
        <v>0</v>
      </c>
      <c r="AB15" s="993">
        <f>'A1'!Y15</f>
        <v>0</v>
      </c>
      <c r="AC15" s="993">
        <f>'A1'!Z15</f>
        <v>0</v>
      </c>
      <c r="AD15" s="993">
        <f>'A1'!AA15</f>
        <v>0</v>
      </c>
      <c r="AE15" s="993">
        <f>'A1'!AB15</f>
        <v>0</v>
      </c>
      <c r="AF15" s="993">
        <f>'A1'!AC15</f>
        <v>0</v>
      </c>
      <c r="AG15" s="993">
        <f>'A1'!AD15</f>
        <v>0</v>
      </c>
      <c r="AH15" s="993">
        <f>'A1'!AE15</f>
        <v>0</v>
      </c>
      <c r="AI15" s="993">
        <f>'A1'!AF15</f>
        <v>2</v>
      </c>
      <c r="AJ15" s="993">
        <f>'A1'!AG15</f>
        <v>5</v>
      </c>
      <c r="AK15" s="993">
        <f>'A1'!AH15</f>
        <v>4</v>
      </c>
      <c r="AL15" s="993">
        <f>'A1'!AI15</f>
        <v>1</v>
      </c>
      <c r="AM15" s="993">
        <f>'A1'!AJ15</f>
        <v>1</v>
      </c>
      <c r="AN15" s="993">
        <f>'A1'!AK15</f>
        <v>4</v>
      </c>
      <c r="AO15" s="993">
        <f>'A1'!AL15</f>
        <v>4</v>
      </c>
      <c r="AP15" s="993">
        <f>'A1'!AM15</f>
        <v>5</v>
      </c>
      <c r="AQ15" s="993">
        <f>'A1'!AN15</f>
        <v>0</v>
      </c>
      <c r="AR15" s="993">
        <f>'A1'!AO15</f>
        <v>3</v>
      </c>
      <c r="AS15" s="993">
        <f>'A1'!AP15</f>
        <v>7</v>
      </c>
      <c r="AT15" s="993">
        <f>'A1'!AQ15</f>
        <v>13</v>
      </c>
      <c r="AU15" s="993">
        <f>'A1'!AR15</f>
        <v>175</v>
      </c>
      <c r="AV15" s="993">
        <f>'A1'!AS15</f>
        <v>0</v>
      </c>
      <c r="AW15" s="993">
        <f>'A1'!AT15</f>
        <v>0</v>
      </c>
      <c r="AX15" s="993">
        <f>'A1'!AU15</f>
        <v>8</v>
      </c>
      <c r="AY15" s="993">
        <f>'A1'!AV15</f>
        <v>14</v>
      </c>
      <c r="AZ15" s="993">
        <f>'A1'!AW15</f>
        <v>176</v>
      </c>
      <c r="BA15" s="993">
        <f>'A1'!AX15</f>
        <v>0</v>
      </c>
      <c r="BB15" s="993">
        <f>'A1'!AY15</f>
        <v>0</v>
      </c>
      <c r="BC15" s="993">
        <f>'A1'!AZ15</f>
        <v>7</v>
      </c>
      <c r="BD15" s="993">
        <f>'A1'!BA15</f>
        <v>16</v>
      </c>
      <c r="BE15" s="993">
        <f>'A1'!BB15</f>
        <v>175</v>
      </c>
      <c r="BF15" s="993">
        <f>'A1'!BC15</f>
        <v>0</v>
      </c>
      <c r="BG15" s="993">
        <f>'A1'!BD15</f>
        <v>0</v>
      </c>
      <c r="BH15" s="993">
        <f>'A1'!BE15</f>
        <v>0</v>
      </c>
      <c r="BI15" s="993">
        <f>'A1'!BF15</f>
        <v>0</v>
      </c>
      <c r="BJ15" s="1456">
        <f>'A1'!BG15</f>
        <v>198</v>
      </c>
      <c r="BK15" s="1468"/>
      <c r="BL15" s="1460"/>
      <c r="BM15" s="380"/>
      <c r="BN15" s="380"/>
      <c r="BO15" s="380"/>
      <c r="BP15" s="380"/>
      <c r="BQ15" s="380"/>
      <c r="BR15" s="380"/>
      <c r="BS15" s="2638"/>
      <c r="BT15" s="2661">
        <v>1.5</v>
      </c>
      <c r="BU15" s="2645" t="str">
        <f>'A2'!A15</f>
        <v xml:space="preserve"> ตัวบ่งชี้ที่ 5</v>
      </c>
      <c r="BV15" s="2644">
        <f>'A2'!B15</f>
        <v>0</v>
      </c>
      <c r="BW15" s="2645" t="str">
        <f>'A2'!C15</f>
        <v xml:space="preserve"> </v>
      </c>
      <c r="BX15" s="2644">
        <f>'A2'!D15</f>
        <v>0</v>
      </c>
      <c r="BY15" s="2645" t="str">
        <f>'A2'!E15</f>
        <v xml:space="preserve"> </v>
      </c>
      <c r="BZ15" s="2646">
        <v>7.5</v>
      </c>
      <c r="CA15" s="2646" t="str">
        <f>'A2'!F15</f>
        <v xml:space="preserve"> ตัวบ่งชี้ที่ 5</v>
      </c>
      <c r="CB15" s="2644">
        <f>'A2'!G15</f>
        <v>0</v>
      </c>
      <c r="CC15" s="2646" t="str">
        <f>'A2'!H15</f>
        <v xml:space="preserve"> </v>
      </c>
      <c r="CD15" s="2644">
        <f>'A2'!I15</f>
        <v>0</v>
      </c>
      <c r="CE15" s="2646" t="str">
        <f>'A2'!J15</f>
        <v xml:space="preserve"> </v>
      </c>
      <c r="CF15" s="1001">
        <f>'A2'!U16</f>
        <v>0</v>
      </c>
      <c r="CG15" s="1488" t="str">
        <f>'A2'!V15</f>
        <v>ตัวบ่งชี้ที่ 5</v>
      </c>
      <c r="CH15" s="2644">
        <f>'A2'!W15</f>
        <v>5</v>
      </c>
      <c r="CI15" s="2651" t="str">
        <f>'A2'!X15</f>
        <v>ดีมาก</v>
      </c>
      <c r="CJ15" s="330" t="str">
        <f>B!A15</f>
        <v>สถานศึกษา</v>
      </c>
      <c r="CK15" s="191">
        <f>B!B15</f>
        <v>0</v>
      </c>
      <c r="CL15" s="191">
        <f>B!C15</f>
        <v>0</v>
      </c>
      <c r="CM15" s="1012"/>
      <c r="CN15" s="141" t="str">
        <f>'B1'!B15</f>
        <v>การอ่าน</v>
      </c>
      <c r="CO15" s="141" t="str">
        <f>'B1'!C15</f>
        <v>การอ่าน</v>
      </c>
      <c r="CP15" s="1012"/>
      <c r="CQ15" s="1012"/>
      <c r="CR15" s="1012"/>
      <c r="CS15" s="1012"/>
      <c r="CT15" s="1012"/>
      <c r="CU15" s="1012"/>
      <c r="CV15" s="1012"/>
      <c r="CW15" s="141" t="str">
        <f>'B1'!K15</f>
        <v>มีการบันทึกการอ่าน</v>
      </c>
      <c r="CX15" s="141">
        <f>'B1'!L15</f>
        <v>0</v>
      </c>
      <c r="CY15" s="141">
        <f>'B1'!M15</f>
        <v>0</v>
      </c>
      <c r="CZ15" s="1012"/>
      <c r="DA15" s="1012" t="str">
        <f>'B2'!B15</f>
        <v>สถานศึกษา</v>
      </c>
      <c r="DB15" s="1012">
        <f>'B2'!C15</f>
        <v>0</v>
      </c>
      <c r="DC15" s="1012">
        <f>'B2'!D15</f>
        <v>0</v>
      </c>
      <c r="DD15" s="1012"/>
      <c r="DE15" s="1012"/>
      <c r="DF15" s="1012"/>
      <c r="DG15" s="1012"/>
      <c r="DH15" s="1012"/>
      <c r="DI15" s="1012"/>
      <c r="DJ15" s="1012">
        <f>'B2'!K15</f>
        <v>0</v>
      </c>
      <c r="DK15" s="1012" t="str">
        <f>'B2'!L15</f>
        <v>รับฟัง ความคิดเห็นของผู้อื่น</v>
      </c>
      <c r="DL15" s="1012">
        <f>'B2'!M15</f>
        <v>0</v>
      </c>
      <c r="DM15" s="1012"/>
      <c r="DN15" s="1012" t="str">
        <f>'B3'!B15</f>
        <v>ทางวิชาการ</v>
      </c>
      <c r="DO15" s="1012" t="str">
        <f>'B3'!C15</f>
        <v>ซึ่งความสามารถ</v>
      </c>
      <c r="DP15" s="1012">
        <f>'B3'!D15</f>
        <v>0</v>
      </c>
      <c r="DQ15" s="1012"/>
      <c r="DR15" s="1012"/>
      <c r="DS15" s="1012"/>
      <c r="DT15" s="1012"/>
      <c r="DU15" s="1012"/>
      <c r="DV15" s="1012"/>
      <c r="DW15" s="1012" t="str">
        <f>'B3'!K15</f>
        <v>รับการคัดกรองและ</v>
      </c>
      <c r="DX15" s="1012">
        <f>'B3'!L15</f>
        <v>0</v>
      </c>
      <c r="DY15" s="1012">
        <f>'B3'!M15</f>
        <v>0</v>
      </c>
      <c r="DZ15" s="1012"/>
      <c r="EA15" s="1012">
        <f>'B4'!B15</f>
        <v>0</v>
      </c>
      <c r="EB15" s="1012" t="str">
        <f>'B4'!C15</f>
        <v>เรียน</v>
      </c>
      <c r="EC15" s="1012">
        <f>'B4'!D15</f>
        <v>0</v>
      </c>
      <c r="ED15" s="1012"/>
      <c r="EE15" s="1012"/>
      <c r="EF15" s="1012"/>
      <c r="EG15" s="1012"/>
      <c r="EH15" s="1012"/>
      <c r="EI15" s="1012"/>
      <c r="EJ15" s="1012" t="str">
        <f>'B4'!K15</f>
        <v>วิจัยในชั้นเรียนเพื่อ</v>
      </c>
      <c r="EK15" s="1012">
        <f>'B4'!L15</f>
        <v>0</v>
      </c>
      <c r="EL15" s="1012">
        <f>'B4'!M15</f>
        <v>0</v>
      </c>
      <c r="EM15" s="2282">
        <f>'C'!A15</f>
        <v>0</v>
      </c>
      <c r="EN15" s="2282">
        <f>'C'!B15</f>
        <v>0</v>
      </c>
      <c r="EO15" s="2282">
        <f>'C2'!A15</f>
        <v>0</v>
      </c>
      <c r="EP15" s="2282">
        <f>'C2'!B15</f>
        <v>0</v>
      </c>
      <c r="EQ15" s="2711" t="str">
        <f>D!A15</f>
        <v xml:space="preserve"> -  ผู้เรียนมีสุนทรียภาพและลักษณะนิสัยด้านศิลป ดนตรีและกีฬา</v>
      </c>
      <c r="ER15" s="2711">
        <f>D!B15</f>
        <v>0</v>
      </c>
      <c r="ES15" s="2712">
        <f>D!G15</f>
        <v>0</v>
      </c>
      <c r="ET15" s="3527" t="s">
        <v>749</v>
      </c>
      <c r="EU15" s="219" t="s">
        <v>903</v>
      </c>
      <c r="EV15" s="1037">
        <f>'C1'!C15</f>
        <v>1188</v>
      </c>
      <c r="EW15" s="1035">
        <f>'C1'!D15</f>
        <v>0</v>
      </c>
      <c r="EX15" s="1033">
        <f>'C1'!E15</f>
        <v>0</v>
      </c>
      <c r="EY15" s="1033">
        <f>'C1'!F15</f>
        <v>0</v>
      </c>
      <c r="EZ15" s="1033">
        <f>'C1'!G15</f>
        <v>0</v>
      </c>
      <c r="FA15" s="1033">
        <f>'C1'!H15</f>
        <v>1188</v>
      </c>
      <c r="FB15" s="1033">
        <f>'C1'!I15</f>
        <v>1782</v>
      </c>
      <c r="FC15" s="1033">
        <f>'C1'!J15</f>
        <v>100</v>
      </c>
      <c r="FD15" s="1033">
        <f>'C1'!K15</f>
        <v>2</v>
      </c>
      <c r="FE15" s="1033">
        <f>'C1'!L15</f>
        <v>2</v>
      </c>
      <c r="FF15" s="1033">
        <f>'C1'!M15</f>
        <v>5</v>
      </c>
      <c r="FG15" s="1033" t="str">
        <f>'C1'!N15</f>
        <v>ดีเยี่ยม</v>
      </c>
      <c r="FH15" s="220"/>
      <c r="FI15" s="220"/>
      <c r="FJ15" s="1035">
        <f>'C1'!Q15</f>
        <v>0</v>
      </c>
      <c r="FK15" s="1033">
        <f>'C1'!R15</f>
        <v>0</v>
      </c>
      <c r="FL15" s="1033">
        <f>'C1'!S15</f>
        <v>0</v>
      </c>
      <c r="FM15" s="1033">
        <f>'C1'!T15</f>
        <v>0</v>
      </c>
      <c r="FN15" s="1033">
        <f>'C1'!U15</f>
        <v>1188</v>
      </c>
      <c r="FO15" s="1033">
        <f>'C1'!V15</f>
        <v>1782</v>
      </c>
      <c r="FP15" s="1033">
        <f>'C1'!W15</f>
        <v>100</v>
      </c>
      <c r="FQ15" s="1033">
        <f>'C1'!X15</f>
        <v>0.5</v>
      </c>
      <c r="FR15" s="1033">
        <f>'C1'!Y15</f>
        <v>0.5</v>
      </c>
      <c r="FS15" s="1033">
        <f>'C1'!Z15</f>
        <v>5</v>
      </c>
      <c r="FT15" s="1033" t="str">
        <f>'C1'!AA15</f>
        <v>ดีเยี่ยม</v>
      </c>
      <c r="FU15" s="220"/>
      <c r="FV15" s="220"/>
      <c r="FW15" s="1035">
        <f>'C1'!AD15</f>
        <v>0</v>
      </c>
      <c r="FX15" s="1033">
        <f>'C1'!AE15</f>
        <v>0</v>
      </c>
      <c r="FY15" s="1033">
        <f>'C1'!AF15</f>
        <v>0</v>
      </c>
      <c r="FZ15" s="1033">
        <f>'C1'!AG15</f>
        <v>0</v>
      </c>
      <c r="GA15" s="1033">
        <f>'C1'!AH15</f>
        <v>1188</v>
      </c>
      <c r="GB15" s="1033">
        <f>'C1'!AI15</f>
        <v>1782</v>
      </c>
      <c r="GC15" s="1033">
        <f>'C1'!AJ15</f>
        <v>100</v>
      </c>
      <c r="GD15" s="1033">
        <f>'C1'!AK15</f>
        <v>1</v>
      </c>
      <c r="GE15" s="1033">
        <f>'C1'!AL15</f>
        <v>1</v>
      </c>
      <c r="GF15" s="1033">
        <f>'C1'!AM15</f>
        <v>5</v>
      </c>
      <c r="GG15" s="1033" t="str">
        <f>'C1'!AN15</f>
        <v>ดีเยี่ยม</v>
      </c>
      <c r="GH15" s="220"/>
      <c r="GI15" s="220"/>
      <c r="GJ15" s="1035">
        <f>'C1'!AQ15</f>
        <v>0</v>
      </c>
      <c r="GK15" s="1033">
        <f>'C1'!AR15</f>
        <v>0</v>
      </c>
      <c r="GL15" s="1033">
        <f>'C1'!AS15</f>
        <v>0</v>
      </c>
      <c r="GM15" s="1033">
        <f>'C1'!AT15</f>
        <v>0</v>
      </c>
      <c r="GN15" s="1033">
        <f>'C1'!AU15</f>
        <v>1188</v>
      </c>
      <c r="GO15" s="1033">
        <f>'C1'!AV15</f>
        <v>1782</v>
      </c>
      <c r="GP15" s="1033">
        <f>'C1'!AW15</f>
        <v>100</v>
      </c>
      <c r="GQ15" s="1033">
        <f>'C1'!AX15</f>
        <v>1</v>
      </c>
      <c r="GR15" s="1033">
        <f>'C1'!AY15</f>
        <v>1</v>
      </c>
      <c r="GS15" s="1033">
        <f>'C1'!AZ15</f>
        <v>5</v>
      </c>
      <c r="GT15" s="1033" t="str">
        <f>'C1'!BA15</f>
        <v>ดีเยี่ยม</v>
      </c>
      <c r="GU15" s="220"/>
      <c r="GV15" s="220"/>
      <c r="GW15" s="238"/>
      <c r="GX15" s="238"/>
      <c r="GY15" s="238"/>
      <c r="GZ15" s="238"/>
      <c r="HA15" s="238"/>
      <c r="HB15" s="238"/>
      <c r="HC15" s="238"/>
      <c r="HD15" s="225"/>
      <c r="HE15" s="238"/>
      <c r="HF15" s="225"/>
      <c r="HG15" s="225"/>
      <c r="HH15" s="220"/>
      <c r="HI15" s="220"/>
      <c r="HJ15" s="238"/>
      <c r="HK15" s="238"/>
      <c r="HL15" s="238"/>
      <c r="HM15" s="238"/>
      <c r="HN15" s="238"/>
      <c r="HO15" s="238"/>
      <c r="HP15" s="238"/>
      <c r="HQ15" s="225"/>
      <c r="HR15" s="238"/>
      <c r="HS15" s="225"/>
      <c r="HT15" s="225"/>
      <c r="HU15" s="985"/>
      <c r="HV15" s="981"/>
    </row>
    <row r="16" spans="1:230" ht="21" customHeight="1" thickBot="1">
      <c r="A16" s="317">
        <v>6</v>
      </c>
      <c r="B16" s="317"/>
      <c r="C16" s="317"/>
      <c r="D16" s="406" t="str">
        <f>'A1'!A16</f>
        <v>ป. 6</v>
      </c>
      <c r="E16" s="1454">
        <f>'A1'!B16</f>
        <v>99</v>
      </c>
      <c r="F16" s="1454">
        <f>'A1'!C16</f>
        <v>99</v>
      </c>
      <c r="G16" s="1454">
        <f>'A1'!D16</f>
        <v>198</v>
      </c>
      <c r="H16" s="993">
        <f>'A1'!E16</f>
        <v>0</v>
      </c>
      <c r="I16" s="993">
        <f>'A1'!F16</f>
        <v>0</v>
      </c>
      <c r="J16" s="993">
        <f>'A1'!G16</f>
        <v>2</v>
      </c>
      <c r="K16" s="993">
        <f>'A1'!H16</f>
        <v>0</v>
      </c>
      <c r="L16" s="993">
        <f>'A1'!I16</f>
        <v>0</v>
      </c>
      <c r="M16" s="993">
        <f>'A1'!J16</f>
        <v>2</v>
      </c>
      <c r="N16" s="993">
        <f>'A1'!K16</f>
        <v>0</v>
      </c>
      <c r="O16" s="993">
        <f>'A1'!L16</f>
        <v>0</v>
      </c>
      <c r="P16" s="993">
        <f>'A1'!M16</f>
        <v>24</v>
      </c>
      <c r="Q16" s="993">
        <f>'A1'!N16</f>
        <v>24</v>
      </c>
      <c r="R16" s="993">
        <f>'A1'!O16</f>
        <v>0</v>
      </c>
      <c r="S16" s="993">
        <f>'A1'!P16</f>
        <v>0</v>
      </c>
      <c r="T16" s="993">
        <f>'A1'!Q16</f>
        <v>0</v>
      </c>
      <c r="U16" s="993">
        <f>'A1'!R16</f>
        <v>0</v>
      </c>
      <c r="V16" s="993">
        <f>'A1'!S16</f>
        <v>0</v>
      </c>
      <c r="W16" s="993">
        <f>'A1'!T16</f>
        <v>0</v>
      </c>
      <c r="X16" s="993">
        <f>'A1'!U16</f>
        <v>0</v>
      </c>
      <c r="Y16" s="993">
        <f>'A1'!V16</f>
        <v>0</v>
      </c>
      <c r="Z16" s="993">
        <f>'A1'!W16</f>
        <v>0</v>
      </c>
      <c r="AA16" s="993">
        <f>'A1'!X16</f>
        <v>0</v>
      </c>
      <c r="AB16" s="993">
        <f>'A1'!Y16</f>
        <v>0</v>
      </c>
      <c r="AC16" s="993">
        <f>'A1'!Z16</f>
        <v>0</v>
      </c>
      <c r="AD16" s="993">
        <f>'A1'!AA16</f>
        <v>0</v>
      </c>
      <c r="AE16" s="993">
        <f>'A1'!AB16</f>
        <v>0</v>
      </c>
      <c r="AF16" s="993">
        <f>'A1'!AC16</f>
        <v>0</v>
      </c>
      <c r="AG16" s="993">
        <f>'A1'!AD16</f>
        <v>0</v>
      </c>
      <c r="AH16" s="993">
        <f>'A1'!AE16</f>
        <v>0</v>
      </c>
      <c r="AI16" s="993">
        <f>'A1'!AF16</f>
        <v>0</v>
      </c>
      <c r="AJ16" s="993">
        <f>'A1'!AG16</f>
        <v>0</v>
      </c>
      <c r="AK16" s="993">
        <f>'A1'!AH16</f>
        <v>0</v>
      </c>
      <c r="AL16" s="993">
        <f>'A1'!AI16</f>
        <v>0</v>
      </c>
      <c r="AM16" s="993">
        <f>'A1'!AJ16</f>
        <v>0</v>
      </c>
      <c r="AN16" s="993">
        <f>'A1'!AK16</f>
        <v>0</v>
      </c>
      <c r="AO16" s="993">
        <f>'A1'!AL16</f>
        <v>0</v>
      </c>
      <c r="AP16" s="993">
        <f>'A1'!AM16</f>
        <v>0</v>
      </c>
      <c r="AQ16" s="993">
        <f>'A1'!AN16</f>
        <v>0</v>
      </c>
      <c r="AR16" s="993">
        <f>'A1'!AO16</f>
        <v>3</v>
      </c>
      <c r="AS16" s="993">
        <f>'A1'!AP16</f>
        <v>7</v>
      </c>
      <c r="AT16" s="993">
        <f>'A1'!AQ16</f>
        <v>12</v>
      </c>
      <c r="AU16" s="993">
        <f>'A1'!AR16</f>
        <v>176</v>
      </c>
      <c r="AV16" s="993">
        <f>'A1'!AS16</f>
        <v>0</v>
      </c>
      <c r="AW16" s="993">
        <f>'A1'!AT16</f>
        <v>0</v>
      </c>
      <c r="AX16" s="993">
        <f>'A1'!AU16</f>
        <v>10</v>
      </c>
      <c r="AY16" s="993">
        <f>'A1'!AV16</f>
        <v>12</v>
      </c>
      <c r="AZ16" s="993">
        <f>'A1'!AW16</f>
        <v>176</v>
      </c>
      <c r="BA16" s="993">
        <f>'A1'!AX16</f>
        <v>0</v>
      </c>
      <c r="BB16" s="993">
        <f>'A1'!AY16</f>
        <v>0</v>
      </c>
      <c r="BC16" s="993">
        <f>'A1'!AZ16</f>
        <v>8</v>
      </c>
      <c r="BD16" s="993">
        <f>'A1'!BA16</f>
        <v>16</v>
      </c>
      <c r="BE16" s="993">
        <f>'A1'!BB16</f>
        <v>174</v>
      </c>
      <c r="BF16" s="993">
        <f>'A1'!BC16</f>
        <v>0</v>
      </c>
      <c r="BG16" s="993">
        <f>'A1'!BD16</f>
        <v>0</v>
      </c>
      <c r="BH16" s="993">
        <f>'A1'!BE16</f>
        <v>0</v>
      </c>
      <c r="BI16" s="993">
        <f>'A1'!BF16</f>
        <v>0</v>
      </c>
      <c r="BJ16" s="1456">
        <f>'A1'!BG16</f>
        <v>198</v>
      </c>
      <c r="BK16" s="1468"/>
      <c r="BL16" s="1459">
        <f>'A1'!FN16</f>
        <v>0</v>
      </c>
      <c r="BM16" s="996">
        <f>'A1'!FO16</f>
        <v>0</v>
      </c>
      <c r="BN16" s="996">
        <f>'A1'!FP16</f>
        <v>0</v>
      </c>
      <c r="BO16" s="996">
        <f>'A1'!FQ16</f>
        <v>0</v>
      </c>
      <c r="BP16" s="996">
        <f>'A1'!FR16</f>
        <v>0</v>
      </c>
      <c r="BQ16" s="996">
        <f>'A1'!FS16</f>
        <v>0</v>
      </c>
      <c r="BR16" s="996">
        <f>'A1'!FT16</f>
        <v>0</v>
      </c>
      <c r="BS16" s="2637">
        <f>'A1'!FU16</f>
        <v>0</v>
      </c>
      <c r="BT16" s="2661">
        <v>1.6</v>
      </c>
      <c r="BU16" s="2645" t="str">
        <f>'A2'!A16</f>
        <v xml:space="preserve"> ตัวบ่งชี้ที่ 6</v>
      </c>
      <c r="BV16" s="2644">
        <f>'A2'!B16</f>
        <v>0</v>
      </c>
      <c r="BW16" s="2645" t="str">
        <f>'A2'!C16</f>
        <v xml:space="preserve"> </v>
      </c>
      <c r="BX16" s="2644">
        <f>'A2'!D16</f>
        <v>0</v>
      </c>
      <c r="BY16" s="2645" t="str">
        <f>'A2'!E16</f>
        <v xml:space="preserve"> </v>
      </c>
      <c r="BZ16" s="2646">
        <v>7.6</v>
      </c>
      <c r="CA16" s="2646" t="str">
        <f>'A2'!F16</f>
        <v xml:space="preserve"> ตัวบ่งชี้ที่ 6</v>
      </c>
      <c r="CB16" s="2644">
        <f>'A2'!G16</f>
        <v>0</v>
      </c>
      <c r="CC16" s="2646" t="str">
        <f>'A2'!H16</f>
        <v xml:space="preserve"> </v>
      </c>
      <c r="CD16" s="2644">
        <f>'A2'!I16</f>
        <v>0</v>
      </c>
      <c r="CE16" s="2646" t="str">
        <f>'A2'!J16</f>
        <v xml:space="preserve"> </v>
      </c>
      <c r="CF16" s="1001">
        <f>'A2'!U17</f>
        <v>0</v>
      </c>
      <c r="CG16" s="1488" t="str">
        <f>'A2'!V16</f>
        <v>ตัวบ่งชี้ที่ 6</v>
      </c>
      <c r="CH16" s="2644">
        <f>'A2'!W16</f>
        <v>4</v>
      </c>
      <c r="CI16" s="2651" t="str">
        <f>'A2'!X16</f>
        <v>ดี</v>
      </c>
      <c r="CJ16" s="330">
        <f>B!A16</f>
        <v>0</v>
      </c>
      <c r="CK16" s="1916"/>
      <c r="CL16" s="191">
        <f>B!C16</f>
        <v>0</v>
      </c>
      <c r="CM16" s="1012"/>
      <c r="CN16" s="141">
        <f>'B1'!B16</f>
        <v>0</v>
      </c>
      <c r="CO16" s="141">
        <f>'B1'!C16</f>
        <v>0</v>
      </c>
      <c r="CP16" s="1012"/>
      <c r="CQ16" s="1012"/>
      <c r="CR16" s="1012"/>
      <c r="CS16" s="1012"/>
      <c r="CT16" s="1012"/>
      <c r="CU16" s="1012"/>
      <c r="CV16" s="1012"/>
      <c r="CW16" s="141">
        <f>'B1'!K16</f>
        <v>0</v>
      </c>
      <c r="CX16" s="141">
        <f>'B1'!L16</f>
        <v>0</v>
      </c>
      <c r="CY16" s="141">
        <f>'B1'!M16</f>
        <v>0</v>
      </c>
      <c r="CZ16" s="1012"/>
      <c r="DA16" s="1012">
        <f>'B2'!B16</f>
        <v>0</v>
      </c>
      <c r="DB16" s="1012">
        <f>'B2'!C16</f>
        <v>0</v>
      </c>
      <c r="DC16" s="1012">
        <f>'B2'!D16</f>
        <v>0</v>
      </c>
      <c r="DD16" s="1012"/>
      <c r="DE16" s="1012"/>
      <c r="DF16" s="1012"/>
      <c r="DG16" s="1012"/>
      <c r="DH16" s="1012"/>
      <c r="DI16" s="1012"/>
      <c r="DJ16" s="1012">
        <f>'B2'!K16</f>
        <v>0</v>
      </c>
      <c r="DK16" s="1012">
        <f>'B2'!L16</f>
        <v>0</v>
      </c>
      <c r="DL16" s="1012">
        <f>'B2'!M16</f>
        <v>0</v>
      </c>
      <c r="DM16" s="1012"/>
      <c r="DN16" s="1012">
        <f>'B3'!B16</f>
        <v>0</v>
      </c>
      <c r="DO16" s="1012">
        <f>'B3'!C16</f>
        <v>0</v>
      </c>
      <c r="DP16" s="1012">
        <f>'B3'!D16</f>
        <v>0</v>
      </c>
      <c r="DQ16" s="1012"/>
      <c r="DR16" s="1012"/>
      <c r="DS16" s="1012"/>
      <c r="DT16" s="1012"/>
      <c r="DU16" s="1012"/>
      <c r="DV16" s="1012"/>
      <c r="DW16" s="1012" t="str">
        <f>'B3'!K16</f>
        <v>ได้รับการส่งเสริม</v>
      </c>
      <c r="DX16" s="1012">
        <f>'B3'!L16</f>
        <v>0</v>
      </c>
      <c r="DY16" s="1012">
        <f>'B3'!M16</f>
        <v>0</v>
      </c>
      <c r="DZ16" s="1012"/>
      <c r="EA16" s="1012">
        <f>'B4'!B16</f>
        <v>0</v>
      </c>
      <c r="EB16" s="1012">
        <f>'B4'!C16</f>
        <v>0</v>
      </c>
      <c r="EC16" s="1012">
        <f>'B4'!D16</f>
        <v>0</v>
      </c>
      <c r="ED16" s="1012"/>
      <c r="EE16" s="1012"/>
      <c r="EF16" s="1012"/>
      <c r="EG16" s="1012"/>
      <c r="EH16" s="1012"/>
      <c r="EI16" s="1012"/>
      <c r="EJ16" s="1012" t="str">
        <f>'B4'!K16</f>
        <v>แก้ปัญหาผู้เรียน</v>
      </c>
      <c r="EK16" s="1012">
        <f>'B4'!L16</f>
        <v>0</v>
      </c>
      <c r="EL16" s="1012">
        <f>'B4'!M16</f>
        <v>0</v>
      </c>
      <c r="EM16" s="883" t="str">
        <f>'C'!A16</f>
        <v>วิธีการพัฒนา  มาตรฐานที่ 2</v>
      </c>
      <c r="EN16" s="1014" t="str">
        <f>'C'!B16</f>
        <v>วิธีการพัฒนา  มาตรฐานที่ 8</v>
      </c>
      <c r="EO16" s="883" t="str">
        <f>'C2'!A16</f>
        <v>แนวทางการพัฒนาในอนาคต   มาตรฐานที่ 2</v>
      </c>
      <c r="EP16" s="1014" t="str">
        <f>'C2'!B16</f>
        <v>แนวทางการพัฒนาในอนาคต   มาตรฐานที่ 8</v>
      </c>
      <c r="EQ16" s="2711" t="str">
        <f>D!A16</f>
        <v xml:space="preserve">  - ผู้เรียนรู้ประโยชน์และโทษของอินเตอร์เน็ท กล้าแสดงออก  รู้จักการให้เกียรติผู้อื่น</v>
      </c>
      <c r="ER16" s="2711">
        <f>D!B16</f>
        <v>0</v>
      </c>
      <c r="ES16" s="2712">
        <f>D!G16</f>
        <v>0</v>
      </c>
      <c r="ET16" s="3528"/>
      <c r="EU16" s="227" t="s">
        <v>904</v>
      </c>
      <c r="EV16" s="1037">
        <f>'C1'!C16</f>
        <v>594</v>
      </c>
      <c r="EW16" s="1035">
        <f>'C1'!D16</f>
        <v>0</v>
      </c>
      <c r="EX16" s="1033">
        <f>'C1'!E16</f>
        <v>0</v>
      </c>
      <c r="EY16" s="1033">
        <f>'C1'!F16</f>
        <v>0</v>
      </c>
      <c r="EZ16" s="1033">
        <f>'C1'!G16</f>
        <v>0</v>
      </c>
      <c r="FA16" s="1033">
        <f>'C1'!H16</f>
        <v>594</v>
      </c>
      <c r="FB16" s="1033">
        <f>'C1'!I16</f>
        <v>0</v>
      </c>
      <c r="FC16" s="1033">
        <f>'C1'!J16</f>
        <v>0</v>
      </c>
      <c r="FD16" s="1033">
        <f>'C1'!K16</f>
        <v>0</v>
      </c>
      <c r="FE16" s="1033">
        <f>'C1'!L16</f>
        <v>0</v>
      </c>
      <c r="FF16" s="1033">
        <f>'C1'!M16</f>
        <v>0</v>
      </c>
      <c r="FG16" s="1033">
        <f>'C1'!N16</f>
        <v>0</v>
      </c>
      <c r="FH16" s="220"/>
      <c r="FI16" s="220"/>
      <c r="FJ16" s="1035">
        <f>'C1'!Q16</f>
        <v>0</v>
      </c>
      <c r="FK16" s="1033">
        <f>'C1'!R16</f>
        <v>0</v>
      </c>
      <c r="FL16" s="1033">
        <f>'C1'!S16</f>
        <v>0</v>
      </c>
      <c r="FM16" s="1033">
        <f>'C1'!T16</f>
        <v>0</v>
      </c>
      <c r="FN16" s="1033">
        <f>'C1'!U16</f>
        <v>594</v>
      </c>
      <c r="FO16" s="1033">
        <f>'C1'!V16</f>
        <v>0</v>
      </c>
      <c r="FP16" s="1033">
        <f>'C1'!W16</f>
        <v>0</v>
      </c>
      <c r="FQ16" s="1033">
        <f>'C1'!X16</f>
        <v>0</v>
      </c>
      <c r="FR16" s="1033">
        <f>'C1'!Y16</f>
        <v>0</v>
      </c>
      <c r="FS16" s="1033">
        <f>'C1'!Z16</f>
        <v>0</v>
      </c>
      <c r="FT16" s="1033">
        <f>'C1'!AA16</f>
        <v>0</v>
      </c>
      <c r="FU16" s="220"/>
      <c r="FV16" s="220"/>
      <c r="FW16" s="1035">
        <f>'C1'!AD16</f>
        <v>0</v>
      </c>
      <c r="FX16" s="1033">
        <f>'C1'!AE16</f>
        <v>0</v>
      </c>
      <c r="FY16" s="1033">
        <f>'C1'!AF16</f>
        <v>0</v>
      </c>
      <c r="FZ16" s="1033">
        <f>'C1'!AG16</f>
        <v>0</v>
      </c>
      <c r="GA16" s="1033">
        <f>'C1'!AH16</f>
        <v>594</v>
      </c>
      <c r="GB16" s="1033">
        <f>'C1'!AI16</f>
        <v>0</v>
      </c>
      <c r="GC16" s="1033">
        <f>'C1'!AJ16</f>
        <v>0</v>
      </c>
      <c r="GD16" s="1033">
        <f>'C1'!AK16</f>
        <v>0</v>
      </c>
      <c r="GE16" s="1033">
        <f>'C1'!AL16</f>
        <v>0</v>
      </c>
      <c r="GF16" s="1033">
        <f>'C1'!AM16</f>
        <v>0</v>
      </c>
      <c r="GG16" s="1033">
        <f>'C1'!AN16</f>
        <v>0</v>
      </c>
      <c r="GH16" s="220"/>
      <c r="GI16" s="220"/>
      <c r="GJ16" s="1035">
        <f>'C1'!AQ16</f>
        <v>0</v>
      </c>
      <c r="GK16" s="1033">
        <f>'C1'!AR16</f>
        <v>0</v>
      </c>
      <c r="GL16" s="1033">
        <f>'C1'!AS16</f>
        <v>0</v>
      </c>
      <c r="GM16" s="1033">
        <f>'C1'!AT16</f>
        <v>0</v>
      </c>
      <c r="GN16" s="1033">
        <f>'C1'!AU16</f>
        <v>594</v>
      </c>
      <c r="GO16" s="1033">
        <f>'C1'!AV16</f>
        <v>0</v>
      </c>
      <c r="GP16" s="1033">
        <f>'C1'!AW16</f>
        <v>0</v>
      </c>
      <c r="GQ16" s="1033">
        <f>'C1'!AX16</f>
        <v>0</v>
      </c>
      <c r="GR16" s="1033">
        <f>'C1'!AY16</f>
        <v>0</v>
      </c>
      <c r="GS16" s="1033">
        <f>'C1'!AZ16</f>
        <v>0</v>
      </c>
      <c r="GT16" s="1033">
        <f>'C1'!BA16</f>
        <v>0</v>
      </c>
      <c r="GU16" s="220"/>
      <c r="GV16" s="220"/>
      <c r="GW16" s="238"/>
      <c r="GX16" s="238"/>
      <c r="GY16" s="238"/>
      <c r="GZ16" s="238"/>
      <c r="HA16" s="238"/>
      <c r="HB16" s="238"/>
      <c r="HC16" s="238"/>
      <c r="HD16" s="225"/>
      <c r="HE16" s="238"/>
      <c r="HF16" s="225"/>
      <c r="HG16" s="225"/>
      <c r="HH16" s="220"/>
      <c r="HI16" s="220"/>
      <c r="HJ16" s="238"/>
      <c r="HK16" s="238"/>
      <c r="HL16" s="238"/>
      <c r="HM16" s="238"/>
      <c r="HN16" s="238"/>
      <c r="HO16" s="238"/>
      <c r="HP16" s="238"/>
      <c r="HQ16" s="225"/>
      <c r="HR16" s="238"/>
      <c r="HS16" s="225"/>
      <c r="HT16" s="225"/>
      <c r="HU16" s="985"/>
      <c r="HV16" s="981"/>
    </row>
    <row r="17" spans="1:252" ht="21" customHeight="1">
      <c r="A17" s="317">
        <v>7</v>
      </c>
      <c r="B17" s="317"/>
      <c r="C17" s="317"/>
      <c r="D17" s="406" t="str">
        <f>'A1'!A17</f>
        <v>ม. 1</v>
      </c>
      <c r="E17" s="1454">
        <f>'A1'!B17</f>
        <v>99</v>
      </c>
      <c r="F17" s="1454">
        <f>'A1'!C17</f>
        <v>99</v>
      </c>
      <c r="G17" s="1454">
        <f>'A1'!D17</f>
        <v>198</v>
      </c>
      <c r="H17" s="993">
        <f>'A1'!E17</f>
        <v>0</v>
      </c>
      <c r="I17" s="993">
        <f>'A1'!F17</f>
        <v>0</v>
      </c>
      <c r="J17" s="993">
        <f>'A1'!G17</f>
        <v>1</v>
      </c>
      <c r="K17" s="993">
        <f>'A1'!H17</f>
        <v>0</v>
      </c>
      <c r="L17" s="993">
        <f>'A1'!I17</f>
        <v>0</v>
      </c>
      <c r="M17" s="993">
        <f>'A1'!J17</f>
        <v>2</v>
      </c>
      <c r="N17" s="993">
        <f>'A1'!K17</f>
        <v>0</v>
      </c>
      <c r="O17" s="993">
        <f>'A1'!L17</f>
        <v>0</v>
      </c>
      <c r="P17" s="993">
        <f>'A1'!M17</f>
        <v>36</v>
      </c>
      <c r="Q17" s="993">
        <f>'A1'!N17</f>
        <v>36</v>
      </c>
      <c r="R17" s="993">
        <f>'A1'!O17</f>
        <v>0</v>
      </c>
      <c r="S17" s="993">
        <f>'A1'!P17</f>
        <v>0</v>
      </c>
      <c r="T17" s="993">
        <f>'A1'!Q17</f>
        <v>0</v>
      </c>
      <c r="U17" s="993">
        <f>'A1'!R17</f>
        <v>0</v>
      </c>
      <c r="V17" s="993">
        <f>'A1'!S17</f>
        <v>0</v>
      </c>
      <c r="W17" s="993">
        <f>'A1'!T17</f>
        <v>0</v>
      </c>
      <c r="X17" s="993">
        <f>'A1'!U17</f>
        <v>0</v>
      </c>
      <c r="Y17" s="993">
        <f>'A1'!V17</f>
        <v>0</v>
      </c>
      <c r="Z17" s="993">
        <f>'A1'!W17</f>
        <v>0</v>
      </c>
      <c r="AA17" s="993">
        <f>'A1'!X17</f>
        <v>0</v>
      </c>
      <c r="AB17" s="993">
        <f>'A1'!Y17</f>
        <v>0</v>
      </c>
      <c r="AC17" s="993">
        <f>'A1'!Z17</f>
        <v>0</v>
      </c>
      <c r="AD17" s="993">
        <f>'A1'!AA17</f>
        <v>0</v>
      </c>
      <c r="AE17" s="993">
        <f>'A1'!AB17</f>
        <v>0</v>
      </c>
      <c r="AF17" s="993">
        <f>'A1'!AC17</f>
        <v>0</v>
      </c>
      <c r="AG17" s="993">
        <f>'A1'!AD17</f>
        <v>0</v>
      </c>
      <c r="AH17" s="993">
        <f>'A1'!AE17</f>
        <v>0</v>
      </c>
      <c r="AI17" s="993">
        <f>'A1'!AF17</f>
        <v>4</v>
      </c>
      <c r="AJ17" s="993">
        <f>'A1'!AG17</f>
        <v>6</v>
      </c>
      <c r="AK17" s="993">
        <f>'A1'!AH17</f>
        <v>6</v>
      </c>
      <c r="AL17" s="993">
        <f>'A1'!AI17</f>
        <v>3</v>
      </c>
      <c r="AM17" s="993">
        <f>'A1'!AJ17</f>
        <v>0</v>
      </c>
      <c r="AN17" s="993">
        <f>'A1'!AK17</f>
        <v>4</v>
      </c>
      <c r="AO17" s="993">
        <f>'A1'!AL17</f>
        <v>4</v>
      </c>
      <c r="AP17" s="993">
        <f>'A1'!AM17</f>
        <v>6</v>
      </c>
      <c r="AQ17" s="993">
        <f>'A1'!AN17</f>
        <v>0</v>
      </c>
      <c r="AR17" s="993">
        <f>'A1'!AO17</f>
        <v>3</v>
      </c>
      <c r="AS17" s="993">
        <f>'A1'!AP17</f>
        <v>14</v>
      </c>
      <c r="AT17" s="993">
        <f>'A1'!AQ17</f>
        <v>12</v>
      </c>
      <c r="AU17" s="993">
        <f>'A1'!AR17</f>
        <v>169</v>
      </c>
      <c r="AV17" s="993">
        <f>'A1'!AS17</f>
        <v>0</v>
      </c>
      <c r="AW17" s="993">
        <f>'A1'!AT17</f>
        <v>0</v>
      </c>
      <c r="AX17" s="993">
        <f>'A1'!AU17</f>
        <v>17</v>
      </c>
      <c r="AY17" s="993">
        <f>'A1'!AV17</f>
        <v>12</v>
      </c>
      <c r="AZ17" s="993">
        <f>'A1'!AW17</f>
        <v>169</v>
      </c>
      <c r="BA17" s="993">
        <f>'A1'!AX17</f>
        <v>0</v>
      </c>
      <c r="BB17" s="993">
        <f>'A1'!AY17</f>
        <v>0</v>
      </c>
      <c r="BC17" s="993">
        <f>'A1'!AZ17</f>
        <v>16</v>
      </c>
      <c r="BD17" s="993">
        <f>'A1'!BA17</f>
        <v>19</v>
      </c>
      <c r="BE17" s="993">
        <f>'A1'!BB17</f>
        <v>163</v>
      </c>
      <c r="BF17" s="993">
        <f>'A1'!BC17</f>
        <v>0</v>
      </c>
      <c r="BG17" s="993">
        <f>'A1'!BD17</f>
        <v>0</v>
      </c>
      <c r="BH17" s="993">
        <f>'A1'!BE17</f>
        <v>0</v>
      </c>
      <c r="BI17" s="993">
        <f>'A1'!BF17</f>
        <v>0</v>
      </c>
      <c r="BJ17" s="1456">
        <f>'A1'!BG17</f>
        <v>198</v>
      </c>
      <c r="BK17" s="1468"/>
      <c r="BL17" s="1460"/>
      <c r="BM17" s="380"/>
      <c r="BN17" s="380"/>
      <c r="BO17" s="380"/>
      <c r="BP17" s="380"/>
      <c r="BQ17" s="380"/>
      <c r="BR17" s="380"/>
      <c r="BS17" s="2638"/>
      <c r="BT17" s="2661">
        <v>2.1</v>
      </c>
      <c r="BU17" s="2645" t="str">
        <f>'A2'!A17</f>
        <v xml:space="preserve"> มาตรฐานที่ 2   ตัวบ่งชี้ที่ 1</v>
      </c>
      <c r="BV17" s="2644">
        <f>'A2'!B17</f>
        <v>0</v>
      </c>
      <c r="BW17" s="2645" t="str">
        <f>'A2'!C17</f>
        <v xml:space="preserve"> </v>
      </c>
      <c r="BX17" s="2644">
        <f>'A2'!D17</f>
        <v>0</v>
      </c>
      <c r="BY17" s="2645" t="str">
        <f>'A2'!E17</f>
        <v xml:space="preserve"> </v>
      </c>
      <c r="BZ17" s="2646">
        <v>7.7</v>
      </c>
      <c r="CA17" s="2646" t="str">
        <f>'A2'!F17</f>
        <v xml:space="preserve"> ตัวบ่งชี้ที่ 7</v>
      </c>
      <c r="CB17" s="2644">
        <f>'A2'!G17</f>
        <v>0</v>
      </c>
      <c r="CC17" s="2646" t="str">
        <f>'A2'!H17</f>
        <v xml:space="preserve"> </v>
      </c>
      <c r="CD17" s="2644">
        <f>'A2'!I17</f>
        <v>0</v>
      </c>
      <c r="CE17" s="2646" t="str">
        <f>'A2'!J17</f>
        <v xml:space="preserve"> </v>
      </c>
      <c r="CF17" s="1001">
        <f>'A2'!U18</f>
        <v>0</v>
      </c>
      <c r="CG17" s="1488" t="str">
        <f>'A2'!V17</f>
        <v>ตัวบ่งชี้ที่ 7</v>
      </c>
      <c r="CH17" s="2644">
        <f>'A2'!W17</f>
        <v>4</v>
      </c>
      <c r="CI17" s="2651" t="str">
        <f>'A2'!X17</f>
        <v>ดี</v>
      </c>
      <c r="CJ17" s="2192"/>
      <c r="CK17" s="548"/>
      <c r="CL17" s="191">
        <f>B!C17</f>
        <v>0</v>
      </c>
      <c r="CM17" s="1012">
        <f>'B1'!A17</f>
        <v>3</v>
      </c>
      <c r="CN17" s="141" t="str">
        <f>'B1'!B17</f>
        <v>โครงการสอนซ่อมเสริม</v>
      </c>
      <c r="CO17" s="141" t="str">
        <f>'B1'!C17</f>
        <v>เพื่อพัฒนาผู้เรียนมีคุณภาพ</v>
      </c>
      <c r="CP17" s="141" t="str">
        <f>'B1'!D17</f>
        <v>ร้อยละ 80</v>
      </c>
      <c r="CQ17" s="1012">
        <f>'B1'!E17</f>
        <v>201</v>
      </c>
      <c r="CR17" s="1012">
        <f>'B1'!F17</f>
        <v>3</v>
      </c>
      <c r="CS17" s="1012">
        <f>'B1'!G17</f>
        <v>4</v>
      </c>
      <c r="CT17" s="1012">
        <f>'B1'!H17</f>
        <v>5</v>
      </c>
      <c r="CU17" s="1012">
        <f>'B1'!I17</f>
        <v>6</v>
      </c>
      <c r="CV17" s="1012">
        <f>'B1'!J17</f>
        <v>0</v>
      </c>
      <c r="CW17" s="141" t="str">
        <f>'B1'!K17</f>
        <v>ร้อยละ 90 เข้าร่วมกิจ</v>
      </c>
      <c r="CX17" s="141" t="str">
        <f>'B1'!L17</f>
        <v>คนที่มีส่วนรับผิดชอบทำงานตามระบบการทำงาน</v>
      </c>
      <c r="CY17" s="141">
        <f>'B1'!M17</f>
        <v>0</v>
      </c>
      <c r="CZ17" s="1012">
        <f>'B2'!A17</f>
        <v>3</v>
      </c>
      <c r="DA17" s="1012" t="str">
        <f>'B2'!B17</f>
        <v>โครงการเสริมสราท้งสังคมไทย</v>
      </c>
      <c r="DB17" s="1012">
        <f>'B2'!C17</f>
        <v>0</v>
      </c>
      <c r="DC17" s="1012">
        <f>'B2'!D17</f>
        <v>0</v>
      </c>
      <c r="DD17" s="1012">
        <f>'B2'!E17</f>
        <v>100</v>
      </c>
      <c r="DE17" s="1012">
        <f>'B2'!F17</f>
        <v>1</v>
      </c>
      <c r="DF17" s="1012">
        <f>'B2'!G17</f>
        <v>2</v>
      </c>
      <c r="DG17" s="1012">
        <f>'B2'!H17</f>
        <v>3</v>
      </c>
      <c r="DH17" s="1012">
        <f>'B2'!I17</f>
        <v>4</v>
      </c>
      <c r="DI17" s="1012">
        <f>'B2'!J17</f>
        <v>5</v>
      </c>
      <c r="DJ17" s="1012" t="str">
        <f>'B2'!K17</f>
        <v>ร้อยละ 80</v>
      </c>
      <c r="DK17" s="1012" t="str">
        <f>'B2'!L17</f>
        <v>จัดกิจกรรมวันสำคัญต่างๆให้นักเรียนตระหนักถึงความสำคัญ</v>
      </c>
      <c r="DL17" s="1012">
        <f>'B2'!M17</f>
        <v>0</v>
      </c>
      <c r="DM17" s="1012">
        <f>'B3'!A17</f>
        <v>0</v>
      </c>
      <c r="DN17" s="1012">
        <f>'B3'!B17</f>
        <v>0</v>
      </c>
      <c r="DO17" s="1012">
        <f>'B3'!C17</f>
        <v>0</v>
      </c>
      <c r="DP17" s="1012">
        <f>'B3'!D17</f>
        <v>0</v>
      </c>
      <c r="DQ17" s="1012">
        <f>'B3'!E17</f>
        <v>0</v>
      </c>
      <c r="DR17" s="1012">
        <f>'B3'!F17</f>
        <v>0</v>
      </c>
      <c r="DS17" s="1012">
        <f>'B3'!G17</f>
        <v>0</v>
      </c>
      <c r="DT17" s="1012">
        <f>'B3'!H17</f>
        <v>0</v>
      </c>
      <c r="DU17" s="1012">
        <f>'B3'!I17</f>
        <v>0</v>
      </c>
      <c r="DV17" s="1012">
        <f>'B3'!J17</f>
        <v>0</v>
      </c>
      <c r="DW17" s="1012">
        <f>'B3'!K17</f>
        <v>0</v>
      </c>
      <c r="DX17" s="1012">
        <f>'B3'!L17</f>
        <v>0</v>
      </c>
      <c r="DY17" s="1012">
        <f>'B3'!M17</f>
        <v>0</v>
      </c>
      <c r="DZ17" s="1012">
        <f>'B4'!A17</f>
        <v>3</v>
      </c>
      <c r="EA17" s="1012" t="str">
        <f>'B4'!B17</f>
        <v>โครงการประกันคุณภาพภายใน</v>
      </c>
      <c r="EB17" s="1012" t="str">
        <f>'B4'!C17</f>
        <v>ติดตามการดำเนินงานให้บรรลุ</v>
      </c>
      <c r="EC17" s="1012" t="str">
        <f>'B4'!D17</f>
        <v>ร้อยละ 80</v>
      </c>
      <c r="ED17" s="1012">
        <f>'B4'!E17</f>
        <v>200</v>
      </c>
      <c r="EE17" s="1012">
        <f>'B4'!F17</f>
        <v>1</v>
      </c>
      <c r="EF17" s="1012">
        <f>'B4'!G17</f>
        <v>2</v>
      </c>
      <c r="EG17" s="1012">
        <f>'B4'!H17</f>
        <v>3</v>
      </c>
      <c r="EH17" s="1012">
        <f>'B4'!I17</f>
        <v>4</v>
      </c>
      <c r="EI17" s="1012">
        <f>'B4'!J17</f>
        <v>5</v>
      </c>
      <c r="EJ17" s="1012" t="str">
        <f>'B4'!K17</f>
        <v>โครงการได้รับการประ</v>
      </c>
      <c r="EK17" s="1012" t="str">
        <f>'B4'!L17</f>
        <v>ทุกโครงการและกิจ กรรมได้มีการติดตามประเมินผลอย่างต่อเนื่อง</v>
      </c>
      <c r="EL17" s="1012">
        <f>'B4'!M17</f>
        <v>0</v>
      </c>
      <c r="EM17" s="2282" t="str">
        <f>'C'!A17</f>
        <v>อบรมคุณธรรมทุกวันศุกร์ บันทึกความดีนักเรียนเก็บของหายแล้วคืน  กิจกรรมกลุ่มสีทำความสะอาด</v>
      </c>
      <c r="EN17" s="2282" t="str">
        <f>'C'!B17</f>
        <v xml:space="preserve"> ผู้บริหารติดตามการดำเนินงานทั้งระบบ และเป็นผู้นำทางวิชาการ  ร่วมมือกับชุมชนในการพัฒนา</v>
      </c>
      <c r="EO17" s="2282" t="str">
        <f>'C2'!A17</f>
        <v>จัดกิจกรรมส่งเสริมคุณธรรม จริยธรรม สร้างชุมชนแห่งจิตอาสา</v>
      </c>
      <c r="EP17" s="2282" t="str">
        <f>'C2'!B17</f>
        <v>บริหารแบบมีส่วนร่วม  ระบบการทำงาน (PDCA)  ให้ครบวงจรการทำงาน</v>
      </c>
      <c r="EQ17" s="887" t="str">
        <f>D!A17</f>
        <v>จุดที่ควรพัฒนา</v>
      </c>
      <c r="ER17" s="889" t="str">
        <f>D!B17</f>
        <v>จุดที่ควรพัฒนา</v>
      </c>
      <c r="ES17" s="2712">
        <f>D!G17</f>
        <v>0</v>
      </c>
      <c r="ET17" s="3529" t="s">
        <v>750</v>
      </c>
      <c r="EU17" s="237" t="s">
        <v>903</v>
      </c>
      <c r="EV17" s="1037">
        <f>'C1'!C17</f>
        <v>1188</v>
      </c>
      <c r="EW17" s="1035">
        <f>'C1'!D17</f>
        <v>0</v>
      </c>
      <c r="EX17" s="1033">
        <f>'C1'!E17</f>
        <v>0</v>
      </c>
      <c r="EY17" s="1033">
        <f>'C1'!F17</f>
        <v>0</v>
      </c>
      <c r="EZ17" s="1033">
        <f>'C1'!G17</f>
        <v>0</v>
      </c>
      <c r="FA17" s="1033">
        <f>'C1'!H17</f>
        <v>1188</v>
      </c>
      <c r="FB17" s="1033">
        <f>'C1'!I17</f>
        <v>1782</v>
      </c>
      <c r="FC17" s="1033">
        <f>'C1'!J17</f>
        <v>100</v>
      </c>
      <c r="FD17" s="1033">
        <f>'C1'!K17</f>
        <v>2</v>
      </c>
      <c r="FE17" s="1033">
        <f>'C1'!L17</f>
        <v>2</v>
      </c>
      <c r="FF17" s="1033">
        <f>'C1'!M17</f>
        <v>5</v>
      </c>
      <c r="FG17" s="1033" t="str">
        <f>'C1'!N17</f>
        <v>ดีเยี่ยม</v>
      </c>
      <c r="FH17" s="220"/>
      <c r="FI17" s="220"/>
      <c r="FJ17" s="1035">
        <f>'C1'!Q17</f>
        <v>0</v>
      </c>
      <c r="FK17" s="1033">
        <f>'C1'!R17</f>
        <v>0</v>
      </c>
      <c r="FL17" s="1033">
        <f>'C1'!S17</f>
        <v>0</v>
      </c>
      <c r="FM17" s="1033">
        <f>'C1'!T17</f>
        <v>0</v>
      </c>
      <c r="FN17" s="1033">
        <f>'C1'!U17</f>
        <v>1188</v>
      </c>
      <c r="FO17" s="1033">
        <f>'C1'!V17</f>
        <v>1782</v>
      </c>
      <c r="FP17" s="1033">
        <f>'C1'!W17</f>
        <v>100</v>
      </c>
      <c r="FQ17" s="1033">
        <f>'C1'!X17</f>
        <v>0.5</v>
      </c>
      <c r="FR17" s="1033">
        <f>'C1'!Y17</f>
        <v>0.5</v>
      </c>
      <c r="FS17" s="1033">
        <f>'C1'!Z17</f>
        <v>5</v>
      </c>
      <c r="FT17" s="1033" t="str">
        <f>'C1'!AA17</f>
        <v>ดีเยี่ยม</v>
      </c>
      <c r="FU17" s="220"/>
      <c r="FV17" s="220"/>
      <c r="FW17" s="1035">
        <f>'C1'!AD17</f>
        <v>0</v>
      </c>
      <c r="FX17" s="1033">
        <f>'C1'!AE17</f>
        <v>0</v>
      </c>
      <c r="FY17" s="1033">
        <f>'C1'!AF17</f>
        <v>0</v>
      </c>
      <c r="FZ17" s="1033">
        <f>'C1'!AG17</f>
        <v>0</v>
      </c>
      <c r="GA17" s="1033">
        <f>'C1'!AH17</f>
        <v>1188</v>
      </c>
      <c r="GB17" s="1033">
        <f>'C1'!AI17</f>
        <v>1782</v>
      </c>
      <c r="GC17" s="1033">
        <f>'C1'!AJ17</f>
        <v>100</v>
      </c>
      <c r="GD17" s="1033">
        <f>'C1'!AK17</f>
        <v>1</v>
      </c>
      <c r="GE17" s="1033">
        <f>'C1'!AL17</f>
        <v>1</v>
      </c>
      <c r="GF17" s="1033">
        <f>'C1'!AM17</f>
        <v>5</v>
      </c>
      <c r="GG17" s="1033" t="str">
        <f>'C1'!AN17</f>
        <v>ดีเยี่ยม</v>
      </c>
      <c r="GH17" s="220"/>
      <c r="GI17" s="220"/>
      <c r="GJ17" s="1035">
        <f>'C1'!AQ17</f>
        <v>0</v>
      </c>
      <c r="GK17" s="1033">
        <f>'C1'!AR17</f>
        <v>0</v>
      </c>
      <c r="GL17" s="1033">
        <f>'C1'!AS17</f>
        <v>0</v>
      </c>
      <c r="GM17" s="1033">
        <f>'C1'!AT17</f>
        <v>0</v>
      </c>
      <c r="GN17" s="1033">
        <f>'C1'!AU17</f>
        <v>1188</v>
      </c>
      <c r="GO17" s="1033">
        <f>'C1'!AV17</f>
        <v>1782</v>
      </c>
      <c r="GP17" s="1033">
        <f>'C1'!AW17</f>
        <v>100</v>
      </c>
      <c r="GQ17" s="1033">
        <f>'C1'!AX17</f>
        <v>1</v>
      </c>
      <c r="GR17" s="1033">
        <f>'C1'!AY17</f>
        <v>1</v>
      </c>
      <c r="GS17" s="1033">
        <f>'C1'!AZ17</f>
        <v>5</v>
      </c>
      <c r="GT17" s="1033" t="str">
        <f>'C1'!BA17</f>
        <v>ดีเยี่ยม</v>
      </c>
      <c r="GU17" s="220"/>
      <c r="GV17" s="220"/>
      <c r="GW17" s="238"/>
      <c r="GX17" s="238"/>
      <c r="GY17" s="238"/>
      <c r="GZ17" s="238"/>
      <c r="HA17" s="238"/>
      <c r="HB17" s="238"/>
      <c r="HC17" s="238"/>
      <c r="HD17" s="225"/>
      <c r="HE17" s="238"/>
      <c r="HF17" s="225"/>
      <c r="HG17" s="225"/>
      <c r="HH17" s="220"/>
      <c r="HI17" s="220"/>
      <c r="HJ17" s="238"/>
      <c r="HK17" s="238"/>
      <c r="HL17" s="238"/>
      <c r="HM17" s="238"/>
      <c r="HN17" s="238"/>
      <c r="HO17" s="238"/>
      <c r="HP17" s="238"/>
      <c r="HQ17" s="225"/>
      <c r="HR17" s="238"/>
      <c r="HS17" s="225"/>
      <c r="HT17" s="225"/>
      <c r="HU17" s="985"/>
      <c r="HV17" s="981"/>
    </row>
    <row r="18" spans="1:252" ht="21" customHeight="1" thickBot="1">
      <c r="A18" s="317">
        <v>8</v>
      </c>
      <c r="B18" s="317"/>
      <c r="C18" s="317"/>
      <c r="D18" s="406" t="str">
        <f>'A1'!A18</f>
        <v>ม. 2</v>
      </c>
      <c r="E18" s="1454">
        <f>'A1'!B18</f>
        <v>99</v>
      </c>
      <c r="F18" s="1454">
        <f>'A1'!C18</f>
        <v>99</v>
      </c>
      <c r="G18" s="1454">
        <f>'A1'!D18</f>
        <v>198</v>
      </c>
      <c r="H18" s="993">
        <f>'A1'!E18</f>
        <v>0</v>
      </c>
      <c r="I18" s="993">
        <f>'A1'!F18</f>
        <v>0</v>
      </c>
      <c r="J18" s="993">
        <f>'A1'!G18</f>
        <v>5</v>
      </c>
      <c r="K18" s="993">
        <f>'A1'!H18</f>
        <v>0</v>
      </c>
      <c r="L18" s="993">
        <f>'A1'!I18</f>
        <v>0</v>
      </c>
      <c r="M18" s="993">
        <f>'A1'!J18</f>
        <v>1</v>
      </c>
      <c r="N18" s="993">
        <f>'A1'!K18</f>
        <v>0</v>
      </c>
      <c r="O18" s="993">
        <f>'A1'!L18</f>
        <v>0</v>
      </c>
      <c r="P18" s="993">
        <f>'A1'!M18</f>
        <v>28</v>
      </c>
      <c r="Q18" s="993">
        <f>'A1'!N18</f>
        <v>28</v>
      </c>
      <c r="R18" s="993">
        <f>'A1'!O18</f>
        <v>0</v>
      </c>
      <c r="S18" s="993">
        <f>'A1'!P18</f>
        <v>0</v>
      </c>
      <c r="T18" s="993">
        <f>'A1'!Q18</f>
        <v>0</v>
      </c>
      <c r="U18" s="993">
        <f>'A1'!R18</f>
        <v>0</v>
      </c>
      <c r="V18" s="993">
        <f>'A1'!S18</f>
        <v>0</v>
      </c>
      <c r="W18" s="993">
        <f>'A1'!T18</f>
        <v>0</v>
      </c>
      <c r="X18" s="993">
        <f>'A1'!U18</f>
        <v>0</v>
      </c>
      <c r="Y18" s="993">
        <f>'A1'!V18</f>
        <v>0</v>
      </c>
      <c r="Z18" s="993">
        <f>'A1'!W18</f>
        <v>0</v>
      </c>
      <c r="AA18" s="993">
        <f>'A1'!X18</f>
        <v>0</v>
      </c>
      <c r="AB18" s="993">
        <f>'A1'!Y18</f>
        <v>0</v>
      </c>
      <c r="AC18" s="993">
        <f>'A1'!Z18</f>
        <v>0</v>
      </c>
      <c r="AD18" s="993">
        <f>'A1'!AA18</f>
        <v>0</v>
      </c>
      <c r="AE18" s="993">
        <f>'A1'!AB18</f>
        <v>0</v>
      </c>
      <c r="AF18" s="993">
        <f>'A1'!AC18</f>
        <v>0</v>
      </c>
      <c r="AG18" s="993">
        <f>'A1'!AD18</f>
        <v>0</v>
      </c>
      <c r="AH18" s="993">
        <f>'A1'!AE18</f>
        <v>0</v>
      </c>
      <c r="AI18" s="993">
        <f>'A1'!AF18</f>
        <v>3</v>
      </c>
      <c r="AJ18" s="993">
        <f>'A1'!AG18</f>
        <v>3</v>
      </c>
      <c r="AK18" s="993">
        <f>'A1'!AH18</f>
        <v>3</v>
      </c>
      <c r="AL18" s="993">
        <f>'A1'!AI18</f>
        <v>3</v>
      </c>
      <c r="AM18" s="993">
        <f>'A1'!AJ18</f>
        <v>0</v>
      </c>
      <c r="AN18" s="993">
        <f>'A1'!AK18</f>
        <v>3</v>
      </c>
      <c r="AO18" s="993">
        <f>'A1'!AL18</f>
        <v>3</v>
      </c>
      <c r="AP18" s="993">
        <f>'A1'!AM18</f>
        <v>3</v>
      </c>
      <c r="AQ18" s="993">
        <f>'A1'!AN18</f>
        <v>0</v>
      </c>
      <c r="AR18" s="993">
        <f>'A1'!AO18</f>
        <v>0</v>
      </c>
      <c r="AS18" s="993">
        <f>'A1'!AP18</f>
        <v>15</v>
      </c>
      <c r="AT18" s="993">
        <f>'A1'!AQ18</f>
        <v>10</v>
      </c>
      <c r="AU18" s="993">
        <f>'A1'!AR18</f>
        <v>173</v>
      </c>
      <c r="AV18" s="993">
        <f>'A1'!AS18</f>
        <v>0</v>
      </c>
      <c r="AW18" s="993">
        <f>'A1'!AT18</f>
        <v>0</v>
      </c>
      <c r="AX18" s="993">
        <f>'A1'!AU18</f>
        <v>17</v>
      </c>
      <c r="AY18" s="993">
        <f>'A1'!AV18</f>
        <v>9</v>
      </c>
      <c r="AZ18" s="993">
        <f>'A1'!AW18</f>
        <v>172</v>
      </c>
      <c r="BA18" s="993">
        <f>'A1'!AX18</f>
        <v>0</v>
      </c>
      <c r="BB18" s="993">
        <f>'A1'!AY18</f>
        <v>0</v>
      </c>
      <c r="BC18" s="993">
        <f>'A1'!AZ18</f>
        <v>8</v>
      </c>
      <c r="BD18" s="993">
        <f>'A1'!BA18</f>
        <v>19</v>
      </c>
      <c r="BE18" s="993">
        <f>'A1'!BB18</f>
        <v>171</v>
      </c>
      <c r="BF18" s="993">
        <f>'A1'!BC18</f>
        <v>0</v>
      </c>
      <c r="BG18" s="993">
        <f>'A1'!BD18</f>
        <v>0</v>
      </c>
      <c r="BH18" s="993">
        <f>'A1'!BE18</f>
        <v>0</v>
      </c>
      <c r="BI18" s="993">
        <f>'A1'!BF18</f>
        <v>0</v>
      </c>
      <c r="BJ18" s="1456">
        <f>'A1'!BG18</f>
        <v>198</v>
      </c>
      <c r="BK18" s="1468"/>
      <c r="BL18" s="1460"/>
      <c r="BM18" s="380"/>
      <c r="BN18" s="380"/>
      <c r="BO18" s="380"/>
      <c r="BP18" s="380"/>
      <c r="BQ18" s="380"/>
      <c r="BR18" s="380"/>
      <c r="BS18" s="2638"/>
      <c r="BT18" s="2661">
        <v>2.2000000000000002</v>
      </c>
      <c r="BU18" s="2645" t="str">
        <f>'A2'!A18</f>
        <v xml:space="preserve"> ตัวบ่งชี้ที่ 2</v>
      </c>
      <c r="BV18" s="2644">
        <f>'A2'!B18</f>
        <v>0</v>
      </c>
      <c r="BW18" s="2645" t="str">
        <f>'A2'!C18</f>
        <v xml:space="preserve"> </v>
      </c>
      <c r="BX18" s="2644">
        <f>'A2'!D18</f>
        <v>0</v>
      </c>
      <c r="BY18" s="2645" t="str">
        <f>'A2'!E18</f>
        <v xml:space="preserve"> </v>
      </c>
      <c r="BZ18" s="2646">
        <v>7.8</v>
      </c>
      <c r="CA18" s="2646" t="str">
        <f>'A2'!F18</f>
        <v xml:space="preserve"> ตัวบ่งชี้ที่ 8</v>
      </c>
      <c r="CB18" s="2644">
        <f>'A2'!G18</f>
        <v>0</v>
      </c>
      <c r="CC18" s="2646" t="str">
        <f>'A2'!H18</f>
        <v xml:space="preserve"> </v>
      </c>
      <c r="CD18" s="2644">
        <f>'A2'!I18</f>
        <v>0</v>
      </c>
      <c r="CE18" s="2646" t="str">
        <f>'A2'!J18</f>
        <v xml:space="preserve"> </v>
      </c>
      <c r="CF18" s="1001">
        <f>'A2'!U19</f>
        <v>0</v>
      </c>
      <c r="CG18" s="1488" t="str">
        <f>'A2'!V18</f>
        <v>ตัวบ่งชี้ที่ 8</v>
      </c>
      <c r="CH18" s="2644">
        <f>'A2'!W18</f>
        <v>3</v>
      </c>
      <c r="CI18" s="2651" t="str">
        <f>'A2'!X18</f>
        <v>พอใช้</v>
      </c>
      <c r="CJ18" s="26"/>
      <c r="CK18" s="548"/>
      <c r="CL18" s="191">
        <f>B!C18</f>
        <v>0</v>
      </c>
      <c r="CM18" s="1012"/>
      <c r="CN18" s="141">
        <f>'B1'!B18</f>
        <v>0</v>
      </c>
      <c r="CO18" s="141">
        <f>'B1'!C18</f>
        <v>0</v>
      </c>
      <c r="CP18" s="1012"/>
      <c r="CQ18" s="1012"/>
      <c r="CR18" s="1012"/>
      <c r="CS18" s="1012"/>
      <c r="CT18" s="1012"/>
      <c r="CU18" s="1012"/>
      <c r="CV18" s="1012"/>
      <c r="CW18" s="141" t="str">
        <f>'B1'!K18</f>
        <v>กรรมสอนซ่อมเสริม</v>
      </c>
      <c r="CX18" s="141">
        <f>'B1'!L18</f>
        <v>0</v>
      </c>
      <c r="CY18" s="141">
        <f>'B1'!M18</f>
        <v>0</v>
      </c>
      <c r="CZ18" s="1012"/>
      <c r="DA18" s="1012" t="str">
        <f>'B2'!B18</f>
        <v>ในโรงเรียน</v>
      </c>
      <c r="DB18" s="1012">
        <f>'B2'!C18</f>
        <v>0</v>
      </c>
      <c r="DC18" s="1012">
        <f>'B2'!D18</f>
        <v>0</v>
      </c>
      <c r="DD18" s="1012"/>
      <c r="DE18" s="1012"/>
      <c r="DF18" s="1012"/>
      <c r="DG18" s="1012"/>
      <c r="DH18" s="1012"/>
      <c r="DI18" s="1012"/>
      <c r="DJ18" s="1012">
        <f>'B2'!K18</f>
        <v>0</v>
      </c>
      <c r="DK18" s="1012" t="str">
        <f>'B2'!L18</f>
        <v xml:space="preserve"> </v>
      </c>
      <c r="DL18" s="1012">
        <f>'B2'!M18</f>
        <v>0</v>
      </c>
      <c r="DM18" s="1012"/>
      <c r="DN18" s="1012">
        <f>'B3'!B18</f>
        <v>0</v>
      </c>
      <c r="DO18" s="1012">
        <f>'B3'!C18</f>
        <v>0</v>
      </c>
      <c r="DP18" s="1012">
        <f>'B3'!D18</f>
        <v>0</v>
      </c>
      <c r="DQ18" s="1012"/>
      <c r="DR18" s="1012"/>
      <c r="DS18" s="1012"/>
      <c r="DT18" s="1012"/>
      <c r="DU18" s="1012"/>
      <c r="DV18" s="1012"/>
      <c r="DW18" s="1012">
        <f>'B3'!K18</f>
        <v>0</v>
      </c>
      <c r="DX18" s="1012">
        <f>'B3'!L18</f>
        <v>0</v>
      </c>
      <c r="DY18" s="1012">
        <f>'B3'!M18</f>
        <v>0</v>
      </c>
      <c r="DZ18" s="1012"/>
      <c r="EA18" s="1012" t="str">
        <f>'B4'!B18</f>
        <v>สถานศึกษา</v>
      </c>
      <c r="EB18" s="1012" t="str">
        <f>'B4'!C18</f>
        <v>เป้าหมายของมาตรฐานการศึกษา</v>
      </c>
      <c r="EC18" s="1012">
        <f>'B4'!D18</f>
        <v>0</v>
      </c>
      <c r="ED18" s="1012"/>
      <c r="EE18" s="1012"/>
      <c r="EF18" s="1012"/>
      <c r="EG18" s="1012"/>
      <c r="EH18" s="1012"/>
      <c r="EI18" s="1012"/>
      <c r="EJ18" s="1012" t="str">
        <f>'B4'!K18</f>
        <v>เมินในการดำเนินงาน</v>
      </c>
      <c r="EK18" s="1012">
        <f>'B4'!L18</f>
        <v>0</v>
      </c>
      <c r="EL18" s="1012">
        <f>'B4'!M18</f>
        <v>0</v>
      </c>
      <c r="EM18" s="2282" t="str">
        <f>'C'!A18</f>
        <v>เขตรับผิดชอบร่วมกัน  กิจกรรมวันสำคัญเพื่อส่วเสริมความกตัญญูต่อบิดา มารดา กิจกรรมรักษ์โลก</v>
      </c>
      <c r="EN18" s="2282" t="str">
        <f>'C'!B18</f>
        <v>เสียสละในการทำงานและทุ่มเทในการทำงาน</v>
      </c>
      <c r="EO18" s="2282" t="str">
        <f>'C2'!A18</f>
        <v>อนุรักษ์สิ่งงแวดล้อมแยกขยะ ปลูกต้นไม้ให้ร่มเงาเพิ่มขึ้น</v>
      </c>
      <c r="EP18" s="2282" t="str">
        <f>'C2'!B18</f>
        <v>นิเทศ ติดตามการดำเนินงานอย่างต่อเนื่อง</v>
      </c>
      <c r="EQ18" s="2711" t="str">
        <f>D!A18</f>
        <v xml:space="preserve"> -  ผู้เรียนควรได้รับการพัฒนาผลสัมฤทธิ์ในกลุ่มสาระการเรียนรู้ ทั้ง ๘ กลุ่มสาระการเรียนรู้</v>
      </c>
      <c r="ER18" s="2711" t="str">
        <f>D!B18</f>
        <v xml:space="preserve"> -  ครูควรประเมินผลการเรียนการสอนสอดคล้องกับสภาพการเรียนรู้</v>
      </c>
      <c r="ES18" s="2712">
        <f>D!G18</f>
        <v>0</v>
      </c>
      <c r="ET18" s="3530"/>
      <c r="EU18" s="239" t="s">
        <v>904</v>
      </c>
      <c r="EV18" s="1037">
        <f>'C1'!C18</f>
        <v>594</v>
      </c>
      <c r="EW18" s="1035">
        <f>'C1'!D18</f>
        <v>0</v>
      </c>
      <c r="EX18" s="1033">
        <f>'C1'!E18</f>
        <v>0</v>
      </c>
      <c r="EY18" s="1033">
        <f>'C1'!F18</f>
        <v>0</v>
      </c>
      <c r="EZ18" s="1033">
        <f>'C1'!G18</f>
        <v>0</v>
      </c>
      <c r="FA18" s="1033">
        <f>'C1'!H18</f>
        <v>594</v>
      </c>
      <c r="FB18" s="1033">
        <f>'C1'!I18</f>
        <v>0</v>
      </c>
      <c r="FC18" s="1033">
        <f>'C1'!J18</f>
        <v>0</v>
      </c>
      <c r="FD18" s="1033">
        <f>'C1'!K18</f>
        <v>0</v>
      </c>
      <c r="FE18" s="1033">
        <f>'C1'!L18</f>
        <v>0</v>
      </c>
      <c r="FF18" s="1033">
        <f>'C1'!M18</f>
        <v>0</v>
      </c>
      <c r="FG18" s="1033">
        <f>'C1'!N18</f>
        <v>0</v>
      </c>
      <c r="FH18" s="220"/>
      <c r="FI18" s="220"/>
      <c r="FJ18" s="1035">
        <f>'C1'!Q18</f>
        <v>0</v>
      </c>
      <c r="FK18" s="1033">
        <f>'C1'!R18</f>
        <v>0</v>
      </c>
      <c r="FL18" s="1033">
        <f>'C1'!S18</f>
        <v>0</v>
      </c>
      <c r="FM18" s="1033">
        <f>'C1'!T18</f>
        <v>0</v>
      </c>
      <c r="FN18" s="1033">
        <f>'C1'!U18</f>
        <v>594</v>
      </c>
      <c r="FO18" s="1033">
        <f>'C1'!V18</f>
        <v>0</v>
      </c>
      <c r="FP18" s="1033">
        <f>'C1'!W18</f>
        <v>0</v>
      </c>
      <c r="FQ18" s="1033">
        <f>'C1'!X18</f>
        <v>0</v>
      </c>
      <c r="FR18" s="1033">
        <f>'C1'!Y18</f>
        <v>0</v>
      </c>
      <c r="FS18" s="1033">
        <f>'C1'!Z18</f>
        <v>0</v>
      </c>
      <c r="FT18" s="1033">
        <f>'C1'!AA18</f>
        <v>0</v>
      </c>
      <c r="FU18" s="220"/>
      <c r="FV18" s="220"/>
      <c r="FW18" s="1035">
        <f>'C1'!AD18</f>
        <v>0</v>
      </c>
      <c r="FX18" s="1033">
        <f>'C1'!AE18</f>
        <v>0</v>
      </c>
      <c r="FY18" s="1033">
        <f>'C1'!AF18</f>
        <v>0</v>
      </c>
      <c r="FZ18" s="1033">
        <f>'C1'!AG18</f>
        <v>0</v>
      </c>
      <c r="GA18" s="1033">
        <f>'C1'!AH18</f>
        <v>594</v>
      </c>
      <c r="GB18" s="1033">
        <f>'C1'!AI18</f>
        <v>0</v>
      </c>
      <c r="GC18" s="1033">
        <f>'C1'!AJ18</f>
        <v>0</v>
      </c>
      <c r="GD18" s="1033">
        <f>'C1'!AK18</f>
        <v>0</v>
      </c>
      <c r="GE18" s="1033">
        <f>'C1'!AL18</f>
        <v>0</v>
      </c>
      <c r="GF18" s="1033">
        <f>'C1'!AM18</f>
        <v>0</v>
      </c>
      <c r="GG18" s="1033">
        <f>'C1'!AN18</f>
        <v>0</v>
      </c>
      <c r="GH18" s="220"/>
      <c r="GI18" s="220"/>
      <c r="GJ18" s="1035">
        <f>'C1'!AQ18</f>
        <v>0</v>
      </c>
      <c r="GK18" s="1033">
        <f>'C1'!AR18</f>
        <v>0</v>
      </c>
      <c r="GL18" s="1033">
        <f>'C1'!AS18</f>
        <v>0</v>
      </c>
      <c r="GM18" s="1033">
        <f>'C1'!AT18</f>
        <v>0</v>
      </c>
      <c r="GN18" s="1033">
        <f>'C1'!AU18</f>
        <v>594</v>
      </c>
      <c r="GO18" s="1033">
        <f>'C1'!AV18</f>
        <v>0</v>
      </c>
      <c r="GP18" s="1033">
        <f>'C1'!AW18</f>
        <v>0</v>
      </c>
      <c r="GQ18" s="1033">
        <f>'C1'!AX18</f>
        <v>0</v>
      </c>
      <c r="GR18" s="1033">
        <f>'C1'!AY18</f>
        <v>0</v>
      </c>
      <c r="GS18" s="1033">
        <f>'C1'!AZ18</f>
        <v>0</v>
      </c>
      <c r="GT18" s="1033">
        <f>'C1'!BA18</f>
        <v>0</v>
      </c>
      <c r="GU18" s="220"/>
      <c r="GV18" s="220"/>
      <c r="GW18" s="238"/>
      <c r="GX18" s="238"/>
      <c r="GY18" s="238"/>
      <c r="GZ18" s="238"/>
      <c r="HA18" s="238"/>
      <c r="HB18" s="238"/>
      <c r="HC18" s="238"/>
      <c r="HD18" s="225"/>
      <c r="HE18" s="238"/>
      <c r="HF18" s="225"/>
      <c r="HG18" s="225"/>
      <c r="HH18" s="220"/>
      <c r="HI18" s="220"/>
      <c r="HJ18" s="238"/>
      <c r="HK18" s="238"/>
      <c r="HL18" s="238"/>
      <c r="HM18" s="238"/>
      <c r="HN18" s="238"/>
      <c r="HO18" s="238"/>
      <c r="HP18" s="238"/>
      <c r="HQ18" s="225"/>
      <c r="HR18" s="238"/>
      <c r="HS18" s="225"/>
      <c r="HT18" s="225"/>
      <c r="HU18" s="985"/>
      <c r="HV18" s="981"/>
    </row>
    <row r="19" spans="1:252" ht="21" customHeight="1">
      <c r="A19" s="317">
        <v>9</v>
      </c>
      <c r="B19" s="317"/>
      <c r="C19" s="317"/>
      <c r="D19" s="406" t="str">
        <f>'A1'!A19</f>
        <v>ม. 3</v>
      </c>
      <c r="E19" s="1454">
        <f>'A1'!B19</f>
        <v>99</v>
      </c>
      <c r="F19" s="1454">
        <f>'A1'!C19</f>
        <v>99</v>
      </c>
      <c r="G19" s="1454">
        <f>'A1'!D19</f>
        <v>198</v>
      </c>
      <c r="H19" s="993">
        <f>'A1'!E19</f>
        <v>0</v>
      </c>
      <c r="I19" s="993">
        <f>'A1'!F19</f>
        <v>0</v>
      </c>
      <c r="J19" s="993">
        <f>'A1'!G19</f>
        <v>0</v>
      </c>
      <c r="K19" s="993">
        <f>'A1'!H19</f>
        <v>0</v>
      </c>
      <c r="L19" s="993">
        <f>'A1'!I19</f>
        <v>0</v>
      </c>
      <c r="M19" s="993">
        <f>'A1'!J19</f>
        <v>0</v>
      </c>
      <c r="N19" s="993">
        <f>'A1'!K19</f>
        <v>0</v>
      </c>
      <c r="O19" s="993">
        <f>'A1'!L19</f>
        <v>0</v>
      </c>
      <c r="P19" s="993">
        <f>'A1'!M19</f>
        <v>26</v>
      </c>
      <c r="Q19" s="993">
        <f>'A1'!N19</f>
        <v>26</v>
      </c>
      <c r="R19" s="993">
        <f>'A1'!O19</f>
        <v>0</v>
      </c>
      <c r="S19" s="993">
        <f>'A1'!P19</f>
        <v>0</v>
      </c>
      <c r="T19" s="993">
        <f>'A1'!Q19</f>
        <v>0</v>
      </c>
      <c r="U19" s="993">
        <f>'A1'!R19</f>
        <v>0</v>
      </c>
      <c r="V19" s="993">
        <f>'A1'!S19</f>
        <v>0</v>
      </c>
      <c r="W19" s="993">
        <f>'A1'!T19</f>
        <v>0</v>
      </c>
      <c r="X19" s="993">
        <f>'A1'!U19</f>
        <v>0</v>
      </c>
      <c r="Y19" s="993">
        <f>'A1'!V19</f>
        <v>0</v>
      </c>
      <c r="Z19" s="993">
        <f>'A1'!W19</f>
        <v>0</v>
      </c>
      <c r="AA19" s="993">
        <f>'A1'!X19</f>
        <v>0</v>
      </c>
      <c r="AB19" s="993">
        <f>'A1'!Y19</f>
        <v>0</v>
      </c>
      <c r="AC19" s="993">
        <f>'A1'!Z19</f>
        <v>0</v>
      </c>
      <c r="AD19" s="993">
        <f>'A1'!AA19</f>
        <v>0</v>
      </c>
      <c r="AE19" s="993">
        <f>'A1'!AB19</f>
        <v>0</v>
      </c>
      <c r="AF19" s="993">
        <f>'A1'!AC19</f>
        <v>0</v>
      </c>
      <c r="AG19" s="993">
        <f>'A1'!AD19</f>
        <v>0</v>
      </c>
      <c r="AH19" s="993">
        <f>'A1'!AE19</f>
        <v>0</v>
      </c>
      <c r="AI19" s="993">
        <f>'A1'!AF19</f>
        <v>3</v>
      </c>
      <c r="AJ19" s="993">
        <f>'A1'!AG19</f>
        <v>3</v>
      </c>
      <c r="AK19" s="993">
        <f>'A1'!AH19</f>
        <v>3</v>
      </c>
      <c r="AL19" s="993">
        <f>'A1'!AI19</f>
        <v>3</v>
      </c>
      <c r="AM19" s="993">
        <f>'A1'!AJ19</f>
        <v>3</v>
      </c>
      <c r="AN19" s="993">
        <f>'A1'!AK19</f>
        <v>3</v>
      </c>
      <c r="AO19" s="993">
        <f>'A1'!AL19</f>
        <v>3</v>
      </c>
      <c r="AP19" s="993">
        <f>'A1'!AM19</f>
        <v>3</v>
      </c>
      <c r="AQ19" s="993">
        <f>'A1'!AN19</f>
        <v>0</v>
      </c>
      <c r="AR19" s="993">
        <f>'A1'!AO19</f>
        <v>0</v>
      </c>
      <c r="AS19" s="993">
        <f>'A1'!AP19</f>
        <v>10</v>
      </c>
      <c r="AT19" s="993">
        <f>'A1'!AQ19</f>
        <v>8</v>
      </c>
      <c r="AU19" s="993">
        <f>'A1'!AR19</f>
        <v>180</v>
      </c>
      <c r="AV19" s="993">
        <f>'A1'!AS19</f>
        <v>0</v>
      </c>
      <c r="AW19" s="993">
        <f>'A1'!AT19</f>
        <v>0</v>
      </c>
      <c r="AX19" s="993">
        <f>'A1'!AU19</f>
        <v>13</v>
      </c>
      <c r="AY19" s="993">
        <f>'A1'!AV19</f>
        <v>12</v>
      </c>
      <c r="AZ19" s="993">
        <f>'A1'!AW19</f>
        <v>173</v>
      </c>
      <c r="BA19" s="993">
        <f>'A1'!AX19</f>
        <v>0</v>
      </c>
      <c r="BB19" s="993">
        <f>'A1'!AY19</f>
        <v>0</v>
      </c>
      <c r="BC19" s="993">
        <f>'A1'!AZ19</f>
        <v>7</v>
      </c>
      <c r="BD19" s="993">
        <f>'A1'!BA19</f>
        <v>18</v>
      </c>
      <c r="BE19" s="993">
        <f>'A1'!BB19</f>
        <v>173</v>
      </c>
      <c r="BF19" s="993">
        <f>'A1'!BC19</f>
        <v>0</v>
      </c>
      <c r="BG19" s="993">
        <f>'A1'!BD19</f>
        <v>0</v>
      </c>
      <c r="BH19" s="993">
        <f>'A1'!BE19</f>
        <v>0</v>
      </c>
      <c r="BI19" s="993">
        <f>'A1'!BF19</f>
        <v>0</v>
      </c>
      <c r="BJ19" s="1456">
        <f>'A1'!BG19</f>
        <v>198</v>
      </c>
      <c r="BK19" s="1468"/>
      <c r="BL19" s="1461"/>
      <c r="BM19" s="386"/>
      <c r="BN19" s="386"/>
      <c r="BO19" s="386"/>
      <c r="BP19" s="386"/>
      <c r="BQ19" s="386"/>
      <c r="BR19" s="386"/>
      <c r="BS19" s="2641"/>
      <c r="BT19" s="2661">
        <v>2.2999999999999998</v>
      </c>
      <c r="BU19" s="2645" t="str">
        <f>'A2'!A19</f>
        <v xml:space="preserve"> ตัวบ่งชี้ที่ 3</v>
      </c>
      <c r="BV19" s="2644">
        <f>'A2'!B19</f>
        <v>0</v>
      </c>
      <c r="BW19" s="2645" t="str">
        <f>'A2'!C19</f>
        <v xml:space="preserve"> </v>
      </c>
      <c r="BX19" s="2644">
        <f>'A2'!D19</f>
        <v>0</v>
      </c>
      <c r="BY19" s="2645" t="str">
        <f>'A2'!E19</f>
        <v xml:space="preserve"> </v>
      </c>
      <c r="BZ19" s="2646">
        <v>7.9</v>
      </c>
      <c r="CA19" s="2646" t="str">
        <f>'A2'!F19</f>
        <v xml:space="preserve"> ตัวบ่งชี้ที่ 9</v>
      </c>
      <c r="CB19" s="2644">
        <f>'A2'!G19</f>
        <v>0</v>
      </c>
      <c r="CC19" s="2646" t="str">
        <f>'A2'!H19</f>
        <v xml:space="preserve"> </v>
      </c>
      <c r="CD19" s="2644">
        <f>'A2'!I19</f>
        <v>0</v>
      </c>
      <c r="CE19" s="2646" t="str">
        <f>'A2'!J19</f>
        <v xml:space="preserve"> </v>
      </c>
      <c r="CF19" s="1489" t="str">
        <f>'A2'!U20</f>
        <v xml:space="preserve">          จุดที่ควรพัฒนา</v>
      </c>
      <c r="CG19" s="1488" t="str">
        <f>'A2'!V19</f>
        <v>กลุ่มตัวบ่งชี้อัตลักษณ์    ตัวบ่งชี้ที่ 9</v>
      </c>
      <c r="CH19" s="2644">
        <f>'A2'!W19</f>
        <v>5</v>
      </c>
      <c r="CI19" s="2651" t="str">
        <f>'A2'!X19</f>
        <v>ดีมาก</v>
      </c>
      <c r="CJ19" s="26"/>
      <c r="CK19" s="41"/>
      <c r="CL19" s="41"/>
      <c r="CM19" s="1012"/>
      <c r="CN19" s="141">
        <f>'B1'!B19</f>
        <v>0</v>
      </c>
      <c r="CO19" s="141">
        <f>'B1'!C19</f>
        <v>0</v>
      </c>
      <c r="CP19" s="1012"/>
      <c r="CQ19" s="1012"/>
      <c r="CR19" s="1012"/>
      <c r="CS19" s="1012"/>
      <c r="CT19" s="1012"/>
      <c r="CU19" s="1012"/>
      <c r="CV19" s="1012"/>
      <c r="CW19" s="141">
        <f>'B1'!K19</f>
        <v>0</v>
      </c>
      <c r="CX19" s="141">
        <f>'B1'!L19</f>
        <v>0</v>
      </c>
      <c r="CY19" s="141">
        <f>'B1'!M19</f>
        <v>0</v>
      </c>
      <c r="CZ19" s="1012"/>
      <c r="DA19" s="1012">
        <f>'B2'!B19</f>
        <v>0</v>
      </c>
      <c r="DB19" s="1012">
        <f>'B2'!C19</f>
        <v>0</v>
      </c>
      <c r="DC19" s="1012">
        <f>'B2'!D19</f>
        <v>0</v>
      </c>
      <c r="DD19" s="1012"/>
      <c r="DE19" s="1012"/>
      <c r="DF19" s="1012"/>
      <c r="DG19" s="1012"/>
      <c r="DH19" s="1012"/>
      <c r="DI19" s="1012"/>
      <c r="DJ19" s="1012">
        <f>'B2'!K19</f>
        <v>0</v>
      </c>
      <c r="DK19" s="1012">
        <f>'B2'!L19</f>
        <v>0</v>
      </c>
      <c r="DL19" s="1012">
        <f>'B2'!M19</f>
        <v>0</v>
      </c>
      <c r="DM19" s="1012"/>
      <c r="DN19" s="1012">
        <f>'B3'!B19</f>
        <v>0</v>
      </c>
      <c r="DO19" s="1012">
        <f>'B3'!C19</f>
        <v>0</v>
      </c>
      <c r="DP19" s="1012">
        <f>'B3'!D19</f>
        <v>0</v>
      </c>
      <c r="DQ19" s="1012"/>
      <c r="DR19" s="1012"/>
      <c r="DS19" s="1012"/>
      <c r="DT19" s="1012"/>
      <c r="DU19" s="1012"/>
      <c r="DV19" s="1012"/>
      <c r="DW19" s="1012">
        <f>'B3'!K19</f>
        <v>0</v>
      </c>
      <c r="DX19" s="1012">
        <f>'B3'!L19</f>
        <v>0</v>
      </c>
      <c r="DY19" s="1012">
        <f>'B3'!M19</f>
        <v>0</v>
      </c>
      <c r="DZ19" s="1012"/>
      <c r="EA19" s="1012">
        <f>'B4'!B19</f>
        <v>0</v>
      </c>
      <c r="EB19" s="1012">
        <f>'B4'!C19</f>
        <v>0</v>
      </c>
      <c r="EC19" s="1012">
        <f>'B4'!D19</f>
        <v>0</v>
      </c>
      <c r="ED19" s="1012"/>
      <c r="EE19" s="1012"/>
      <c r="EF19" s="1012"/>
      <c r="EG19" s="1012"/>
      <c r="EH19" s="1012"/>
      <c r="EI19" s="1012"/>
      <c r="EJ19" s="1012">
        <f>'B4'!K19</f>
        <v>0</v>
      </c>
      <c r="EK19" s="1012">
        <f>'B4'!L19</f>
        <v>0</v>
      </c>
      <c r="EL19" s="1012">
        <f>'B4'!M19</f>
        <v>0</v>
      </c>
      <c r="EM19" s="2282" t="str">
        <f>'C'!A19</f>
        <v>ทิ้งขยะให้ถูกที่และนำขยะที่สามารถกลับมาใช้ได้ใหม่จำหน่าย</v>
      </c>
      <c r="EN19" s="2282">
        <f>'C'!B19</f>
        <v>0</v>
      </c>
      <c r="EO19" s="2282" t="str">
        <f>'C2'!A19</f>
        <v>ส่งเสริมการปฎิบัติที่สร้างความกตัญญูต่อผู้มีพระคุณ</v>
      </c>
      <c r="EP19" s="2282" t="str">
        <f>'C2'!B19</f>
        <v>ผู้บริหารเป็นผู้นำทางวิชาการ</v>
      </c>
      <c r="EQ19" s="2711" t="str">
        <f>D!A19</f>
        <v xml:space="preserve"> -  ผู้เรียนควรได้รับการพัฒนาให้มีความสามารถในการคิดวิเคราะห์</v>
      </c>
      <c r="ER19" s="2711" t="str">
        <f>D!B19</f>
        <v xml:space="preserve"> -  การจัดทำมุมมต่างๆในห้องเรียน</v>
      </c>
      <c r="ES19" s="2712">
        <f>D!G19</f>
        <v>0</v>
      </c>
      <c r="ET19" s="3534" t="s">
        <v>751</v>
      </c>
      <c r="EU19" s="219" t="s">
        <v>903</v>
      </c>
      <c r="EV19" s="1037">
        <f>'C1'!C19</f>
        <v>1188</v>
      </c>
      <c r="EW19" s="1035">
        <f>'C1'!D19</f>
        <v>0</v>
      </c>
      <c r="EX19" s="1033">
        <f>'C1'!E19</f>
        <v>0</v>
      </c>
      <c r="EY19" s="1033">
        <f>'C1'!F19</f>
        <v>0</v>
      </c>
      <c r="EZ19" s="1033">
        <f>'C1'!G19</f>
        <v>0</v>
      </c>
      <c r="FA19" s="1033">
        <f>'C1'!H19</f>
        <v>5</v>
      </c>
      <c r="FB19" s="1033">
        <f>'C1'!I19</f>
        <v>0</v>
      </c>
      <c r="FC19" s="1033">
        <f>'C1'!J19</f>
        <v>0</v>
      </c>
      <c r="FD19" s="1033">
        <f>'C1'!K19</f>
        <v>1</v>
      </c>
      <c r="FE19" s="1033">
        <f>'C1'!L19</f>
        <v>1</v>
      </c>
      <c r="FF19" s="1033">
        <f>'C1'!M19</f>
        <v>5</v>
      </c>
      <c r="FG19" s="1033" t="str">
        <f>'C1'!N19</f>
        <v>ดีเยี่ยม</v>
      </c>
      <c r="FH19" s="220"/>
      <c r="FI19" s="220"/>
      <c r="FJ19" s="1035">
        <f>'C1'!Q19</f>
        <v>0</v>
      </c>
      <c r="FK19" s="1033">
        <f>'C1'!R19</f>
        <v>0</v>
      </c>
      <c r="FL19" s="1033">
        <f>'C1'!S19</f>
        <v>0</v>
      </c>
      <c r="FM19" s="1033">
        <f>'C1'!T19</f>
        <v>0</v>
      </c>
      <c r="FN19" s="1033">
        <f>'C1'!U19</f>
        <v>1188</v>
      </c>
      <c r="FO19" s="1033">
        <f>'C1'!V19</f>
        <v>1782</v>
      </c>
      <c r="FP19" s="1033">
        <f>'C1'!W19</f>
        <v>100</v>
      </c>
      <c r="FQ19" s="1033">
        <f>'C1'!X19</f>
        <v>1</v>
      </c>
      <c r="FR19" s="1033">
        <f>'C1'!Y19</f>
        <v>1</v>
      </c>
      <c r="FS19" s="1033">
        <f>'C1'!Z19</f>
        <v>5</v>
      </c>
      <c r="FT19" s="1033" t="str">
        <f>'C1'!AA19</f>
        <v>ดีเยี่ยม</v>
      </c>
      <c r="FU19" s="220"/>
      <c r="FV19" s="220"/>
      <c r="FW19" s="1035">
        <f>'C1'!AD19</f>
        <v>0</v>
      </c>
      <c r="FX19" s="1033">
        <f>'C1'!AE19</f>
        <v>0</v>
      </c>
      <c r="FY19" s="1033">
        <f>'C1'!AF19</f>
        <v>77</v>
      </c>
      <c r="FZ19" s="1033">
        <f>'C1'!AG19</f>
        <v>23</v>
      </c>
      <c r="GA19" s="1033">
        <f>'C1'!AH19</f>
        <v>1088</v>
      </c>
      <c r="GB19" s="1033">
        <f>'C1'!AI19</f>
        <v>1782</v>
      </c>
      <c r="GC19" s="1033">
        <f>'C1'!AJ19</f>
        <v>100</v>
      </c>
      <c r="GD19" s="1033">
        <f>'C1'!AK19</f>
        <v>2</v>
      </c>
      <c r="GE19" s="1033">
        <f>'C1'!AL19</f>
        <v>2</v>
      </c>
      <c r="GF19" s="1033">
        <f>'C1'!AM19</f>
        <v>5</v>
      </c>
      <c r="GG19" s="1033" t="str">
        <f>'C1'!AN19</f>
        <v>ดีเยี่ยม</v>
      </c>
      <c r="GH19" s="220"/>
      <c r="GI19" s="220"/>
      <c r="GJ19" s="1035">
        <f>'C1'!AQ19</f>
        <v>0</v>
      </c>
      <c r="GK19" s="1033">
        <f>'C1'!AR19</f>
        <v>0</v>
      </c>
      <c r="GL19" s="1033">
        <f>'C1'!AS19</f>
        <v>0</v>
      </c>
      <c r="GM19" s="1033">
        <f>'C1'!AT19</f>
        <v>0</v>
      </c>
      <c r="GN19" s="1033">
        <f>'C1'!AU19</f>
        <v>5</v>
      </c>
      <c r="GO19" s="1033">
        <f>'C1'!AV19</f>
        <v>0</v>
      </c>
      <c r="GP19" s="1033">
        <f>'C1'!AW19</f>
        <v>0</v>
      </c>
      <c r="GQ19" s="1033">
        <f>'C1'!AX19</f>
        <v>1</v>
      </c>
      <c r="GR19" s="1033">
        <f>'C1'!AY19</f>
        <v>1</v>
      </c>
      <c r="GS19" s="1033">
        <f>'C1'!AZ19</f>
        <v>5</v>
      </c>
      <c r="GT19" s="1033" t="str">
        <f>'C1'!BA19</f>
        <v>ดีเยี่ยม</v>
      </c>
      <c r="GU19" s="220"/>
      <c r="GV19" s="220"/>
      <c r="GW19" s="238"/>
      <c r="GX19" s="238"/>
      <c r="GY19" s="238"/>
      <c r="GZ19" s="238"/>
      <c r="HA19" s="238"/>
      <c r="HB19" s="238"/>
      <c r="HC19" s="238"/>
      <c r="HD19" s="225"/>
      <c r="HE19" s="238"/>
      <c r="HF19" s="225"/>
      <c r="HG19" s="225"/>
      <c r="HH19" s="220"/>
      <c r="HI19" s="220"/>
      <c r="HJ19" s="238"/>
      <c r="HK19" s="238"/>
      <c r="HL19" s="238"/>
      <c r="HM19" s="238"/>
      <c r="HN19" s="238"/>
      <c r="HO19" s="238"/>
      <c r="HP19" s="238"/>
      <c r="HQ19" s="225"/>
      <c r="HR19" s="238"/>
      <c r="HS19" s="225"/>
      <c r="HT19" s="225"/>
      <c r="HU19" s="985"/>
      <c r="HV19" s="981"/>
    </row>
    <row r="20" spans="1:252" ht="21" customHeight="1" thickBot="1">
      <c r="A20" s="317">
        <v>10</v>
      </c>
      <c r="B20" s="317"/>
      <c r="C20" s="317"/>
      <c r="D20" s="406" t="str">
        <f>'A1'!A20</f>
        <v>ม. 4</v>
      </c>
      <c r="E20" s="1454">
        <f>'A1'!B20</f>
        <v>0</v>
      </c>
      <c r="F20" s="1454">
        <f>'A1'!C20</f>
        <v>0</v>
      </c>
      <c r="G20" s="1454">
        <f>'A1'!D20</f>
        <v>0</v>
      </c>
      <c r="H20" s="993">
        <f>'A1'!E20</f>
        <v>0</v>
      </c>
      <c r="I20" s="993">
        <f>'A1'!F20</f>
        <v>0</v>
      </c>
      <c r="J20" s="993">
        <f>'A1'!G20</f>
        <v>0</v>
      </c>
      <c r="K20" s="993">
        <f>'A1'!H20</f>
        <v>0</v>
      </c>
      <c r="L20" s="993">
        <f>'A1'!I20</f>
        <v>0</v>
      </c>
      <c r="M20" s="993">
        <f>'A1'!J20</f>
        <v>0</v>
      </c>
      <c r="N20" s="993">
        <f>'A1'!K20</f>
        <v>0</v>
      </c>
      <c r="O20" s="993">
        <f>'A1'!L20</f>
        <v>0</v>
      </c>
      <c r="P20" s="993">
        <f>'A1'!M20</f>
        <v>0</v>
      </c>
      <c r="Q20" s="993">
        <f>'A1'!N20</f>
        <v>0</v>
      </c>
      <c r="R20" s="993">
        <f>'A1'!O20</f>
        <v>0</v>
      </c>
      <c r="S20" s="993">
        <f>'A1'!P20</f>
        <v>0</v>
      </c>
      <c r="T20" s="993">
        <f>'A1'!Q20</f>
        <v>0</v>
      </c>
      <c r="U20" s="993">
        <f>'A1'!R20</f>
        <v>0</v>
      </c>
      <c r="V20" s="993">
        <f>'A1'!S20</f>
        <v>0</v>
      </c>
      <c r="W20" s="993">
        <f>'A1'!T20</f>
        <v>0</v>
      </c>
      <c r="X20" s="993">
        <f>'A1'!U20</f>
        <v>0</v>
      </c>
      <c r="Y20" s="993">
        <f>'A1'!V20</f>
        <v>0</v>
      </c>
      <c r="Z20" s="993">
        <f>'A1'!W20</f>
        <v>0</v>
      </c>
      <c r="AA20" s="993">
        <f>'A1'!X20</f>
        <v>0</v>
      </c>
      <c r="AB20" s="993">
        <f>'A1'!Y20</f>
        <v>0</v>
      </c>
      <c r="AC20" s="993">
        <f>'A1'!Z20</f>
        <v>0</v>
      </c>
      <c r="AD20" s="993">
        <f>'A1'!AA20</f>
        <v>0</v>
      </c>
      <c r="AE20" s="993">
        <f>'A1'!AB20</f>
        <v>0</v>
      </c>
      <c r="AF20" s="993">
        <f>'A1'!AC20</f>
        <v>0</v>
      </c>
      <c r="AG20" s="993">
        <f>'A1'!AD20</f>
        <v>0</v>
      </c>
      <c r="AH20" s="993">
        <f>'A1'!AE20</f>
        <v>0</v>
      </c>
      <c r="AI20" s="993">
        <f>'A1'!AF20</f>
        <v>0</v>
      </c>
      <c r="AJ20" s="993">
        <f>'A1'!AG20</f>
        <v>0</v>
      </c>
      <c r="AK20" s="993">
        <f>'A1'!AH20</f>
        <v>0</v>
      </c>
      <c r="AL20" s="993">
        <f>'A1'!AI20</f>
        <v>0</v>
      </c>
      <c r="AM20" s="993">
        <f>'A1'!AJ20</f>
        <v>0</v>
      </c>
      <c r="AN20" s="993">
        <f>'A1'!AK20</f>
        <v>0</v>
      </c>
      <c r="AO20" s="993">
        <f>'A1'!AL20</f>
        <v>0</v>
      </c>
      <c r="AP20" s="993">
        <f>'A1'!AM20</f>
        <v>0</v>
      </c>
      <c r="AQ20" s="993">
        <f>'A1'!AN20</f>
        <v>0</v>
      </c>
      <c r="AR20" s="993">
        <f>'A1'!AO20</f>
        <v>0</v>
      </c>
      <c r="AS20" s="993">
        <f>'A1'!AP20</f>
        <v>0</v>
      </c>
      <c r="AT20" s="993">
        <f>'A1'!AQ20</f>
        <v>0</v>
      </c>
      <c r="AU20" s="993">
        <f>'A1'!AR20</f>
        <v>0</v>
      </c>
      <c r="AV20" s="993">
        <f>'A1'!AS20</f>
        <v>0</v>
      </c>
      <c r="AW20" s="993">
        <f>'A1'!AT20</f>
        <v>0</v>
      </c>
      <c r="AX20" s="993">
        <f>'A1'!AU20</f>
        <v>0</v>
      </c>
      <c r="AY20" s="993">
        <f>'A1'!AV20</f>
        <v>0</v>
      </c>
      <c r="AZ20" s="993">
        <f>'A1'!AW20</f>
        <v>0</v>
      </c>
      <c r="BA20" s="993">
        <f>'A1'!AX20</f>
        <v>0</v>
      </c>
      <c r="BB20" s="993">
        <f>'A1'!AY20</f>
        <v>0</v>
      </c>
      <c r="BC20" s="993">
        <f>'A1'!AZ20</f>
        <v>0</v>
      </c>
      <c r="BD20" s="993">
        <f>'A1'!BA20</f>
        <v>0</v>
      </c>
      <c r="BE20" s="993">
        <f>'A1'!BB20</f>
        <v>0</v>
      </c>
      <c r="BF20" s="993">
        <f>'A1'!BC20</f>
        <v>0</v>
      </c>
      <c r="BG20" s="993">
        <f>'A1'!BD20</f>
        <v>0</v>
      </c>
      <c r="BH20" s="993">
        <f>'A1'!BE20</f>
        <v>0</v>
      </c>
      <c r="BI20" s="993">
        <f>'A1'!BF20</f>
        <v>0</v>
      </c>
      <c r="BJ20" s="1456">
        <f>'A1'!BG20</f>
        <v>0</v>
      </c>
      <c r="BK20" s="1468"/>
      <c r="BL20" s="1460"/>
      <c r="BM20" s="380"/>
      <c r="BN20" s="380"/>
      <c r="BO20" s="380"/>
      <c r="BP20" s="380"/>
      <c r="BQ20" s="380"/>
      <c r="BR20" s="380"/>
      <c r="BS20" s="2638"/>
      <c r="BT20" s="2661">
        <v>2.4</v>
      </c>
      <c r="BU20" s="2645" t="str">
        <f>'A2'!A20</f>
        <v xml:space="preserve"> ตัวบ่งชี้ที่ 4</v>
      </c>
      <c r="BV20" s="2644">
        <f>'A2'!B20</f>
        <v>0</v>
      </c>
      <c r="BW20" s="2645" t="str">
        <f>'A2'!C20</f>
        <v xml:space="preserve"> </v>
      </c>
      <c r="BX20" s="2644">
        <f>'A2'!D20</f>
        <v>0</v>
      </c>
      <c r="BY20" s="2645" t="str">
        <f>'A2'!E20</f>
        <v xml:space="preserve"> </v>
      </c>
      <c r="BZ20" s="2646">
        <v>8.1</v>
      </c>
      <c r="CA20" s="2646" t="str">
        <f>'A2'!F20</f>
        <v xml:space="preserve">  มาตรฐานที่ 8   ตัวบ่งชี้ที่ 1</v>
      </c>
      <c r="CB20" s="2644">
        <f>'A2'!G20</f>
        <v>0</v>
      </c>
      <c r="CC20" s="2646" t="str">
        <f>'A2'!H20</f>
        <v xml:space="preserve"> </v>
      </c>
      <c r="CD20" s="2644">
        <f>'A2'!I20</f>
        <v>0</v>
      </c>
      <c r="CE20" s="2646" t="str">
        <f>'A2'!J20</f>
        <v xml:space="preserve"> </v>
      </c>
      <c r="CF20" s="1001" t="str">
        <f>'A2'!U21</f>
        <v>1. ความสามารถในการจัดการเรียนการสอนที่เน้นผู้เรียนเป็นสำคัญ</v>
      </c>
      <c r="CG20" s="1488" t="str">
        <f>'A2'!V20</f>
        <v>ตัวบ่งชี้ที่ 10</v>
      </c>
      <c r="CH20" s="2644">
        <f>'A2'!W20</f>
        <v>4</v>
      </c>
      <c r="CI20" s="2651" t="str">
        <f>'A2'!X20</f>
        <v>ดี</v>
      </c>
      <c r="CJ20" s="2193" t="s">
        <v>1871</v>
      </c>
      <c r="CK20" s="414" t="s">
        <v>2148</v>
      </c>
      <c r="CL20" s="2743" t="s">
        <v>2149</v>
      </c>
      <c r="CM20" s="1012">
        <f>'B1'!A20</f>
        <v>4</v>
      </c>
      <c r="CN20" s="141" t="str">
        <f>'B1'!B20</f>
        <v>โครงการส่งเสริมสุขภาพนักเรียน</v>
      </c>
      <c r="CO20" s="141" t="str">
        <f>'B1'!C20</f>
        <v>นักเรียนมีสุขภาพแข็งแรง เลือป</v>
      </c>
      <c r="CP20" s="141" t="str">
        <f>'B1'!D20</f>
        <v>ร้อยละ 80</v>
      </c>
      <c r="CQ20" s="1012">
        <f>'B1'!E20</f>
        <v>100</v>
      </c>
      <c r="CR20" s="1012">
        <f>'B1'!F20</f>
        <v>1</v>
      </c>
      <c r="CS20" s="1012">
        <f>'B1'!G20</f>
        <v>2</v>
      </c>
      <c r="CT20" s="1012">
        <f>'B1'!H20</f>
        <v>3</v>
      </c>
      <c r="CU20" s="1012">
        <f>'B1'!I20</f>
        <v>4</v>
      </c>
      <c r="CV20" s="1012">
        <f>'B1'!J20</f>
        <v>5</v>
      </c>
      <c r="CW20" s="141" t="str">
        <f>'B1'!K20</f>
        <v>นักเรียนมีสุขภาพ</v>
      </c>
      <c r="CX20" s="141" t="str">
        <f>'B1'!L20</f>
        <v>หน่วยงานภายนอกให้การช่วยเหลือ มีอาหารเพียงพอในการรับ</v>
      </c>
      <c r="CY20" s="141">
        <f>'B1'!M20</f>
        <v>0</v>
      </c>
      <c r="CZ20" s="1012">
        <f>'B2'!A20</f>
        <v>0</v>
      </c>
      <c r="DA20" s="1012">
        <f>'B2'!B20</f>
        <v>0</v>
      </c>
      <c r="DB20" s="1012">
        <f>'B2'!C20</f>
        <v>0</v>
      </c>
      <c r="DC20" s="1012">
        <f>'B2'!D20</f>
        <v>0</v>
      </c>
      <c r="DD20" s="1012">
        <f>'B2'!E20</f>
        <v>0</v>
      </c>
      <c r="DE20" s="1012">
        <f>'B2'!F20</f>
        <v>0</v>
      </c>
      <c r="DF20" s="1012">
        <f>'B2'!G20</f>
        <v>0</v>
      </c>
      <c r="DG20" s="1012">
        <f>'B2'!H20</f>
        <v>0</v>
      </c>
      <c r="DH20" s="1012">
        <f>'B2'!I20</f>
        <v>0</v>
      </c>
      <c r="DI20" s="1012">
        <f>'B2'!J20</f>
        <v>0</v>
      </c>
      <c r="DJ20" s="1012">
        <f>'B2'!K20</f>
        <v>0</v>
      </c>
      <c r="DK20" s="1012">
        <f>'B2'!L20</f>
        <v>0</v>
      </c>
      <c r="DL20" s="1012">
        <f>'B2'!M20</f>
        <v>0</v>
      </c>
      <c r="DM20" s="1012">
        <f>'B3'!A20</f>
        <v>0</v>
      </c>
      <c r="DN20" s="1012">
        <f>'B3'!B20</f>
        <v>0</v>
      </c>
      <c r="DO20" s="1012">
        <f>'B3'!C20</f>
        <v>0</v>
      </c>
      <c r="DP20" s="1012">
        <f>'B3'!D20</f>
        <v>0</v>
      </c>
      <c r="DQ20" s="1012">
        <f>'B3'!E20</f>
        <v>0</v>
      </c>
      <c r="DR20" s="1012">
        <f>'B3'!F20</f>
        <v>0</v>
      </c>
      <c r="DS20" s="1012">
        <f>'B3'!G20</f>
        <v>0</v>
      </c>
      <c r="DT20" s="1012">
        <f>'B3'!H20</f>
        <v>0</v>
      </c>
      <c r="DU20" s="1012">
        <f>'B3'!I20</f>
        <v>0</v>
      </c>
      <c r="DV20" s="1012">
        <f>'B3'!J20</f>
        <v>0</v>
      </c>
      <c r="DW20" s="1012">
        <f>'B3'!K20</f>
        <v>0</v>
      </c>
      <c r="DX20" s="1012">
        <f>'B3'!L20</f>
        <v>0</v>
      </c>
      <c r="DY20" s="1012">
        <f>'B3'!M20</f>
        <v>0</v>
      </c>
      <c r="DZ20" s="1012">
        <f>'B4'!A20</f>
        <v>4</v>
      </c>
      <c r="EA20" s="1012" t="str">
        <f>'B4'!B20</f>
        <v>โครงการพาเรียนรู้สู่โลกกว้าง</v>
      </c>
      <c r="EB20" s="1012" t="str">
        <f>'B4'!C20</f>
        <v>รเรียนรู้จากประสบการณ์จริง</v>
      </c>
      <c r="EC20" s="1012" t="str">
        <f>'B4'!D20</f>
        <v>ร้อยละ 90</v>
      </c>
      <c r="ED20" s="1012">
        <f>'B4'!E20</f>
        <v>100</v>
      </c>
      <c r="EE20" s="1012">
        <f>'B4'!F20</f>
        <v>6</v>
      </c>
      <c r="EF20" s="1012">
        <f>'B4'!G20</f>
        <v>9</v>
      </c>
      <c r="EG20" s="1012">
        <f>'B4'!H20</f>
        <v>13</v>
      </c>
      <c r="EH20" s="1012">
        <f>'B4'!I20</f>
        <v>15</v>
      </c>
      <c r="EI20" s="1012">
        <f>'B4'!J20</f>
        <v>0</v>
      </c>
      <c r="EJ20" s="1012" t="str">
        <f>'B4'!K20</f>
        <v>นักเรียนร้อยละ 50</v>
      </c>
      <c r="EK20" s="1012">
        <f>'B4'!L20</f>
        <v>0</v>
      </c>
      <c r="EL20" s="1012" t="str">
        <f>'B4'!M20</f>
        <v>เสี่ยงต่อความปลอดภัยของผู้เรียนในการเดินทางไปต่างจังหวัด</v>
      </c>
      <c r="EM20" s="2282">
        <f>'C'!A20</f>
        <v>0</v>
      </c>
      <c r="EN20" s="2282">
        <f>'C'!B20</f>
        <v>0</v>
      </c>
      <c r="EO20" s="2282">
        <f>'C2'!A20</f>
        <v>0</v>
      </c>
      <c r="EP20" s="2282">
        <f>'C2'!B20</f>
        <v>0</v>
      </c>
      <c r="EQ20" s="2711" t="str">
        <f>D!A20</f>
        <v xml:space="preserve"> -  ผู้เรียนควรได้รับการพัฒนาให้มีความคิดริเริ่มสร้างสรรค์</v>
      </c>
      <c r="ER20" s="2711" t="str">
        <f>D!B20</f>
        <v xml:space="preserve"> -  ครูควรฝึกทักษะความคิดสร้งสรรค์ และเสริมสร้างจินตนาการแก่นักเรียน</v>
      </c>
      <c r="ES20" s="2712">
        <f>D!G20</f>
        <v>0</v>
      </c>
      <c r="ET20" s="3535"/>
      <c r="EU20" s="227" t="s">
        <v>904</v>
      </c>
      <c r="EV20" s="1037">
        <f>'C1'!C20</f>
        <v>594</v>
      </c>
      <c r="EW20" s="1035">
        <f>'C1'!D20</f>
        <v>0</v>
      </c>
      <c r="EX20" s="1033">
        <f>'C1'!E20</f>
        <v>0</v>
      </c>
      <c r="EY20" s="1033">
        <f>'C1'!F20</f>
        <v>0</v>
      </c>
      <c r="EZ20" s="1033">
        <f>'C1'!G20</f>
        <v>0</v>
      </c>
      <c r="FA20" s="1033">
        <f>'C1'!H20</f>
        <v>0</v>
      </c>
      <c r="FB20" s="1033">
        <f>'C1'!I20</f>
        <v>0</v>
      </c>
      <c r="FC20" s="1033">
        <f>'C1'!J20</f>
        <v>0</v>
      </c>
      <c r="FD20" s="1033">
        <f>'C1'!K20</f>
        <v>0</v>
      </c>
      <c r="FE20" s="1033">
        <f>'C1'!L20</f>
        <v>0</v>
      </c>
      <c r="FF20" s="1033">
        <f>'C1'!M20</f>
        <v>0</v>
      </c>
      <c r="FG20" s="1033">
        <f>'C1'!N20</f>
        <v>0</v>
      </c>
      <c r="FH20" s="220"/>
      <c r="FI20" s="220"/>
      <c r="FJ20" s="1035">
        <f>'C1'!Q20</f>
        <v>0</v>
      </c>
      <c r="FK20" s="1033">
        <f>'C1'!R20</f>
        <v>0</v>
      </c>
      <c r="FL20" s="1033">
        <f>'C1'!S20</f>
        <v>0</v>
      </c>
      <c r="FM20" s="1033">
        <f>'C1'!T20</f>
        <v>0</v>
      </c>
      <c r="FN20" s="1033">
        <f>'C1'!U20</f>
        <v>594</v>
      </c>
      <c r="FO20" s="1033">
        <f>'C1'!V20</f>
        <v>0</v>
      </c>
      <c r="FP20" s="1033">
        <f>'C1'!W20</f>
        <v>0</v>
      </c>
      <c r="FQ20" s="1033">
        <f>'C1'!X20</f>
        <v>0</v>
      </c>
      <c r="FR20" s="1033">
        <f>'C1'!Y20</f>
        <v>0</v>
      </c>
      <c r="FS20" s="1033">
        <f>'C1'!Z20</f>
        <v>0</v>
      </c>
      <c r="FT20" s="1033">
        <f>'C1'!AA20</f>
        <v>0</v>
      </c>
      <c r="FU20" s="220"/>
      <c r="FV20" s="220"/>
      <c r="FW20" s="1035">
        <f>'C1'!AD20</f>
        <v>0</v>
      </c>
      <c r="FX20" s="1033">
        <f>'C1'!AE20</f>
        <v>0</v>
      </c>
      <c r="FY20" s="1033">
        <f>'C1'!AF20</f>
        <v>39</v>
      </c>
      <c r="FZ20" s="1033">
        <f>'C1'!AG20</f>
        <v>12</v>
      </c>
      <c r="GA20" s="1033">
        <f>'C1'!AH20</f>
        <v>543</v>
      </c>
      <c r="GB20" s="1033">
        <f>'C1'!AI20</f>
        <v>0</v>
      </c>
      <c r="GC20" s="1033">
        <f>'C1'!AJ20</f>
        <v>0</v>
      </c>
      <c r="GD20" s="1033">
        <f>'C1'!AK20</f>
        <v>0</v>
      </c>
      <c r="GE20" s="1033">
        <f>'C1'!AL20</f>
        <v>0</v>
      </c>
      <c r="GF20" s="1033">
        <f>'C1'!AM20</f>
        <v>0</v>
      </c>
      <c r="GG20" s="1033">
        <f>'C1'!AN20</f>
        <v>0</v>
      </c>
      <c r="GH20" s="220"/>
      <c r="GI20" s="220"/>
      <c r="GJ20" s="1035">
        <f>'C1'!AQ20</f>
        <v>0</v>
      </c>
      <c r="GK20" s="1033">
        <f>'C1'!AR20</f>
        <v>0</v>
      </c>
      <c r="GL20" s="1033">
        <f>'C1'!AS20</f>
        <v>0</v>
      </c>
      <c r="GM20" s="1033">
        <f>'C1'!AT20</f>
        <v>0</v>
      </c>
      <c r="GN20" s="1033">
        <f>'C1'!AU20</f>
        <v>0</v>
      </c>
      <c r="GO20" s="1033">
        <f>'C1'!AV20</f>
        <v>0</v>
      </c>
      <c r="GP20" s="1033">
        <f>'C1'!AW20</f>
        <v>0</v>
      </c>
      <c r="GQ20" s="1033">
        <f>'C1'!AX20</f>
        <v>0</v>
      </c>
      <c r="GR20" s="1033">
        <f>'C1'!AY20</f>
        <v>0</v>
      </c>
      <c r="GS20" s="1033">
        <f>'C1'!AZ20</f>
        <v>0</v>
      </c>
      <c r="GT20" s="1033">
        <f>'C1'!BA20</f>
        <v>0</v>
      </c>
      <c r="GU20" s="220"/>
      <c r="GV20" s="220"/>
      <c r="GW20" s="238"/>
      <c r="GX20" s="238"/>
      <c r="GY20" s="238"/>
      <c r="GZ20" s="238"/>
      <c r="HA20" s="238"/>
      <c r="HB20" s="238"/>
      <c r="HC20" s="238"/>
      <c r="HD20" s="225"/>
      <c r="HE20" s="238"/>
      <c r="HF20" s="225"/>
      <c r="HG20" s="225"/>
      <c r="HH20" s="220"/>
      <c r="HI20" s="220"/>
      <c r="HJ20" s="238"/>
      <c r="HK20" s="238"/>
      <c r="HL20" s="238"/>
      <c r="HM20" s="238"/>
      <c r="HN20" s="238"/>
      <c r="HO20" s="238"/>
      <c r="HP20" s="238"/>
      <c r="HQ20" s="225"/>
      <c r="HR20" s="238"/>
      <c r="HS20" s="225"/>
      <c r="HT20" s="225"/>
      <c r="HU20" s="985"/>
      <c r="HV20" s="981"/>
    </row>
    <row r="21" spans="1:252" ht="21" customHeight="1">
      <c r="A21" s="317">
        <v>11</v>
      </c>
      <c r="B21" s="317"/>
      <c r="C21" s="317"/>
      <c r="D21" s="406" t="str">
        <f>'A1'!A21</f>
        <v>ม. 5</v>
      </c>
      <c r="E21" s="1454">
        <f>'A1'!B21</f>
        <v>0</v>
      </c>
      <c r="F21" s="1454">
        <f>'A1'!C21</f>
        <v>0</v>
      </c>
      <c r="G21" s="1454">
        <f>'A1'!D21</f>
        <v>0</v>
      </c>
      <c r="H21" s="993">
        <f>'A1'!E21</f>
        <v>0</v>
      </c>
      <c r="I21" s="993">
        <f>'A1'!F21</f>
        <v>0</v>
      </c>
      <c r="J21" s="993">
        <f>'A1'!G21</f>
        <v>0</v>
      </c>
      <c r="K21" s="993">
        <f>'A1'!H21</f>
        <v>0</v>
      </c>
      <c r="L21" s="993">
        <f>'A1'!I21</f>
        <v>0</v>
      </c>
      <c r="M21" s="993">
        <f>'A1'!J21</f>
        <v>0</v>
      </c>
      <c r="N21" s="993">
        <f>'A1'!K21</f>
        <v>0</v>
      </c>
      <c r="O21" s="993">
        <f>'A1'!L21</f>
        <v>0</v>
      </c>
      <c r="P21" s="993">
        <f>'A1'!M21</f>
        <v>0</v>
      </c>
      <c r="Q21" s="993">
        <f>'A1'!N21</f>
        <v>0</v>
      </c>
      <c r="R21" s="993">
        <f>'A1'!O21</f>
        <v>0</v>
      </c>
      <c r="S21" s="993">
        <f>'A1'!P21</f>
        <v>0</v>
      </c>
      <c r="T21" s="993">
        <f>'A1'!Q21</f>
        <v>0</v>
      </c>
      <c r="U21" s="993">
        <f>'A1'!R21</f>
        <v>0</v>
      </c>
      <c r="V21" s="993">
        <f>'A1'!S21</f>
        <v>0</v>
      </c>
      <c r="W21" s="993">
        <f>'A1'!T21</f>
        <v>0</v>
      </c>
      <c r="X21" s="993">
        <f>'A1'!U21</f>
        <v>0</v>
      </c>
      <c r="Y21" s="993">
        <f>'A1'!V21</f>
        <v>0</v>
      </c>
      <c r="Z21" s="993">
        <f>'A1'!W21</f>
        <v>0</v>
      </c>
      <c r="AA21" s="993">
        <f>'A1'!X21</f>
        <v>0</v>
      </c>
      <c r="AB21" s="993">
        <f>'A1'!Y21</f>
        <v>0</v>
      </c>
      <c r="AC21" s="993">
        <f>'A1'!Z21</f>
        <v>0</v>
      </c>
      <c r="AD21" s="993">
        <f>'A1'!AA21</f>
        <v>0</v>
      </c>
      <c r="AE21" s="993">
        <f>'A1'!AB21</f>
        <v>0</v>
      </c>
      <c r="AF21" s="993">
        <f>'A1'!AC21</f>
        <v>0</v>
      </c>
      <c r="AG21" s="993">
        <f>'A1'!AD21</f>
        <v>0</v>
      </c>
      <c r="AH21" s="993">
        <f>'A1'!AE21</f>
        <v>0</v>
      </c>
      <c r="AI21" s="993">
        <f>'A1'!AF21</f>
        <v>0</v>
      </c>
      <c r="AJ21" s="993">
        <f>'A1'!AG21</f>
        <v>0</v>
      </c>
      <c r="AK21" s="993">
        <f>'A1'!AH21</f>
        <v>0</v>
      </c>
      <c r="AL21" s="993">
        <f>'A1'!AI21</f>
        <v>0</v>
      </c>
      <c r="AM21" s="993">
        <f>'A1'!AJ21</f>
        <v>0</v>
      </c>
      <c r="AN21" s="993">
        <f>'A1'!AK21</f>
        <v>0</v>
      </c>
      <c r="AO21" s="993">
        <f>'A1'!AL21</f>
        <v>0</v>
      </c>
      <c r="AP21" s="993">
        <f>'A1'!AM21</f>
        <v>0</v>
      </c>
      <c r="AQ21" s="993">
        <f>'A1'!AN21</f>
        <v>0</v>
      </c>
      <c r="AR21" s="993">
        <f>'A1'!AO21</f>
        <v>0</v>
      </c>
      <c r="AS21" s="993">
        <f>'A1'!AP21</f>
        <v>0</v>
      </c>
      <c r="AT21" s="993">
        <f>'A1'!AQ21</f>
        <v>0</v>
      </c>
      <c r="AU21" s="993">
        <f>'A1'!AR21</f>
        <v>0</v>
      </c>
      <c r="AV21" s="993">
        <f>'A1'!AS21</f>
        <v>0</v>
      </c>
      <c r="AW21" s="993">
        <f>'A1'!AT21</f>
        <v>0</v>
      </c>
      <c r="AX21" s="993">
        <f>'A1'!AU21</f>
        <v>0</v>
      </c>
      <c r="AY21" s="993">
        <f>'A1'!AV21</f>
        <v>0</v>
      </c>
      <c r="AZ21" s="993">
        <f>'A1'!AW21</f>
        <v>0</v>
      </c>
      <c r="BA21" s="993">
        <f>'A1'!AX21</f>
        <v>0</v>
      </c>
      <c r="BB21" s="993">
        <f>'A1'!AY21</f>
        <v>0</v>
      </c>
      <c r="BC21" s="993">
        <f>'A1'!AZ21</f>
        <v>0</v>
      </c>
      <c r="BD21" s="993">
        <f>'A1'!BA21</f>
        <v>0</v>
      </c>
      <c r="BE21" s="993">
        <f>'A1'!BB21</f>
        <v>0</v>
      </c>
      <c r="BF21" s="993">
        <f>'A1'!BC21</f>
        <v>0</v>
      </c>
      <c r="BG21" s="993">
        <f>'A1'!BD21</f>
        <v>0</v>
      </c>
      <c r="BH21" s="993">
        <f>'A1'!BE21</f>
        <v>0</v>
      </c>
      <c r="BI21" s="993">
        <f>'A1'!BF21</f>
        <v>0</v>
      </c>
      <c r="BJ21" s="1456">
        <f>'A1'!BG21</f>
        <v>0</v>
      </c>
      <c r="BK21" s="1468"/>
      <c r="BL21" s="1460"/>
      <c r="BM21" s="380"/>
      <c r="BN21" s="380"/>
      <c r="BO21" s="380"/>
      <c r="BP21" s="380"/>
      <c r="BQ21" s="380"/>
      <c r="BR21" s="380"/>
      <c r="BS21" s="2638"/>
      <c r="BT21" s="2661">
        <v>3.1</v>
      </c>
      <c r="BU21" s="2645" t="str">
        <f>'A2'!A21</f>
        <v xml:space="preserve"> มาตรฐานที่ 3   ตัวบ่งชี้ที่ 1</v>
      </c>
      <c r="BV21" s="2644">
        <f>'A2'!B21</f>
        <v>0</v>
      </c>
      <c r="BW21" s="2645" t="str">
        <f>'A2'!C21</f>
        <v xml:space="preserve"> </v>
      </c>
      <c r="BX21" s="2644">
        <f>'A2'!D21</f>
        <v>0</v>
      </c>
      <c r="BY21" s="2645" t="str">
        <f>'A2'!E21</f>
        <v xml:space="preserve"> </v>
      </c>
      <c r="BZ21" s="2646">
        <v>8.1999999999999993</v>
      </c>
      <c r="CA21" s="2646" t="str">
        <f>'A2'!F21</f>
        <v xml:space="preserve"> ตัวบ่งชี้ที่ 2</v>
      </c>
      <c r="CB21" s="2644">
        <f>'A2'!G21</f>
        <v>0</v>
      </c>
      <c r="CC21" s="2646" t="str">
        <f>'A2'!H21</f>
        <v xml:space="preserve"> </v>
      </c>
      <c r="CD21" s="2644">
        <f>'A2'!I21</f>
        <v>0</v>
      </c>
      <c r="CE21" s="2646" t="str">
        <f>'A2'!J21</f>
        <v xml:space="preserve"> </v>
      </c>
      <c r="CF21" s="1001" t="str">
        <f>'A2'!U22</f>
        <v>2. ความสามารถใช้เทคโนโลยีในการพัฒนาการเรียนรู้ของตนเองและผู้อื่น</v>
      </c>
      <c r="CG21" s="1488" t="str">
        <f>'A2'!V21</f>
        <v>กลุ่มตัวบ่งชี้มาตรการส่งเสริม    ตัวบ่งชี้ที่ 11</v>
      </c>
      <c r="CH21" s="2644">
        <f>'A2'!W21</f>
        <v>5</v>
      </c>
      <c r="CI21" s="2651" t="str">
        <f>'A2'!X21</f>
        <v>ดีมาก</v>
      </c>
      <c r="CJ21" s="330" t="str">
        <f>B!D11</f>
        <v xml:space="preserve"> - นักเรียนจบการศึกษาภาคบังคับ</v>
      </c>
      <c r="CK21" s="191" t="str">
        <f>B!E11</f>
        <v xml:space="preserve"> โรงเรียนวัดวังสำโรงได้จัดหาอุปกรณ์กีฬาเพียงพอกับนักเรียนและชุมชนม่ส่วนร่วมในการถ่ายทอดองค์ความ</v>
      </c>
      <c r="CL21" s="191" t="str">
        <f>B!F11</f>
        <v>ส่งเสริมให้ผู้เรียนทุกช่วงชั้นรักการออมทรัพย์และประหยัดเพื่อให้เป็นผู้ใหญ่ที่มีคุณภาพในการดำเนินชีวิต</v>
      </c>
      <c r="CM21" s="1012"/>
      <c r="CN21" s="141">
        <f>'B1'!B21</f>
        <v>0</v>
      </c>
      <c r="CO21" s="141" t="str">
        <f>'B1'!C21</f>
        <v>รับประทานอาหารที่มีสุขอนามัย</v>
      </c>
      <c r="CP21" s="1012"/>
      <c r="CQ21" s="1012"/>
      <c r="CR21" s="1012"/>
      <c r="CS21" s="1012"/>
      <c r="CT21" s="1012"/>
      <c r="CU21" s="1012"/>
      <c r="CV21" s="1012"/>
      <c r="CW21" s="141" t="str">
        <f>'B1'!K21</f>
        <v>แข็งแรง ร่าเริง</v>
      </c>
      <c r="CX21" s="141" t="str">
        <f>'B1'!L21</f>
        <v>ประทานและอาหารเสริมนม</v>
      </c>
      <c r="CY21" s="141">
        <f>'B1'!M21</f>
        <v>0</v>
      </c>
      <c r="CZ21" s="1012"/>
      <c r="DA21" s="1012">
        <f>'B2'!B21</f>
        <v>0</v>
      </c>
      <c r="DB21" s="1012">
        <f>'B2'!C21</f>
        <v>0</v>
      </c>
      <c r="DC21" s="1012">
        <f>'B2'!D21</f>
        <v>0</v>
      </c>
      <c r="DD21" s="1012"/>
      <c r="DE21" s="1012"/>
      <c r="DF21" s="1012"/>
      <c r="DG21" s="1012"/>
      <c r="DH21" s="1012"/>
      <c r="DI21" s="1012"/>
      <c r="DJ21" s="1012">
        <f>'B2'!K21</f>
        <v>0</v>
      </c>
      <c r="DK21" s="1012">
        <f>'B2'!L21</f>
        <v>0</v>
      </c>
      <c r="DL21" s="1012">
        <f>'B2'!M21</f>
        <v>0</v>
      </c>
      <c r="DM21" s="1012"/>
      <c r="DN21" s="1012">
        <f>'B3'!B21</f>
        <v>0</v>
      </c>
      <c r="DO21" s="1012">
        <f>'B3'!C21</f>
        <v>0</v>
      </c>
      <c r="DP21" s="1012">
        <f>'B3'!D21</f>
        <v>0</v>
      </c>
      <c r="DQ21" s="1012"/>
      <c r="DR21" s="1012"/>
      <c r="DS21" s="1012"/>
      <c r="DT21" s="1012"/>
      <c r="DU21" s="1012"/>
      <c r="DV21" s="1012"/>
      <c r="DW21" s="1012">
        <f>'B3'!K21</f>
        <v>0</v>
      </c>
      <c r="DX21" s="1012">
        <f>'B3'!L21</f>
        <v>0</v>
      </c>
      <c r="DY21" s="1012">
        <f>'B3'!M21</f>
        <v>0</v>
      </c>
      <c r="DZ21" s="1012"/>
      <c r="EA21" s="1012">
        <f>'B4'!B21</f>
        <v>0</v>
      </c>
      <c r="EB21" s="1012">
        <f>'B4'!C21</f>
        <v>0</v>
      </c>
      <c r="EC21" s="1012">
        <f>'B4'!D21</f>
        <v>0</v>
      </c>
      <c r="ED21" s="1012"/>
      <c r="EE21" s="1012"/>
      <c r="EF21" s="1012"/>
      <c r="EG21" s="1012"/>
      <c r="EH21" s="1012"/>
      <c r="EI21" s="1012"/>
      <c r="EJ21" s="1012">
        <f>'B4'!K21</f>
        <v>0</v>
      </c>
      <c r="EK21" s="1012">
        <f>'B4'!L21</f>
        <v>0</v>
      </c>
      <c r="EL21" s="1012" t="str">
        <f>'B4'!M21</f>
        <v>และผู้ปกครองไม่อนุญาติ</v>
      </c>
      <c r="EM21" s="2282">
        <f>'C'!A21</f>
        <v>0</v>
      </c>
      <c r="EN21" s="2282">
        <f>'C'!B21</f>
        <v>0</v>
      </c>
      <c r="EO21" s="2282">
        <f>'C2'!A21</f>
        <v>0</v>
      </c>
      <c r="EP21" s="2282">
        <f>'C2'!B21</f>
        <v>0</v>
      </c>
      <c r="EQ21" s="2711" t="str">
        <f>D!A21</f>
        <v xml:space="preserve"> -  ผู้เรียนควรได้รับการพัฒนาด้านทักษะการทำงาน </v>
      </c>
      <c r="ER21" s="2711">
        <f>D!B21</f>
        <v>0</v>
      </c>
      <c r="ES21" s="2712">
        <f>D!G21</f>
        <v>0</v>
      </c>
      <c r="ET21" s="3529" t="s">
        <v>2046</v>
      </c>
      <c r="EU21" s="237" t="s">
        <v>903</v>
      </c>
      <c r="EV21" s="1037">
        <f>'C1'!C21</f>
        <v>1188</v>
      </c>
      <c r="EW21" s="1035">
        <f>'C1'!D21</f>
        <v>0</v>
      </c>
      <c r="EX21" s="1033">
        <f>'C1'!E21</f>
        <v>0</v>
      </c>
      <c r="EY21" s="1033">
        <f>'C1'!F21</f>
        <v>110</v>
      </c>
      <c r="EZ21" s="1033">
        <f>'C1'!G21</f>
        <v>18</v>
      </c>
      <c r="FA21" s="1033">
        <f>'C1'!H21</f>
        <v>1060</v>
      </c>
      <c r="FB21" s="1033">
        <f>'C1'!I21</f>
        <v>1782</v>
      </c>
      <c r="FC21" s="1033">
        <f>'C1'!J21</f>
        <v>100</v>
      </c>
      <c r="FD21" s="1033">
        <f>'C1'!K21</f>
        <v>2</v>
      </c>
      <c r="FE21" s="1033">
        <f>'C1'!L21</f>
        <v>2</v>
      </c>
      <c r="FF21" s="1033">
        <f>'C1'!M21</f>
        <v>5</v>
      </c>
      <c r="FG21" s="1033" t="str">
        <f>'C1'!N21</f>
        <v>ดีเยี่ยม</v>
      </c>
      <c r="FH21" s="220"/>
      <c r="FI21" s="220"/>
      <c r="FJ21" s="1035">
        <f>'C1'!Q21</f>
        <v>0</v>
      </c>
      <c r="FK21" s="1033">
        <f>'C1'!R21</f>
        <v>25</v>
      </c>
      <c r="FL21" s="1033">
        <f>'C1'!S21</f>
        <v>10</v>
      </c>
      <c r="FM21" s="1033">
        <f>'C1'!T21</f>
        <v>0</v>
      </c>
      <c r="FN21" s="1033">
        <f>'C1'!U21</f>
        <v>1153</v>
      </c>
      <c r="FO21" s="1033">
        <f>'C1'!V21</f>
        <v>1757</v>
      </c>
      <c r="FP21" s="1033">
        <f>'C1'!W21</f>
        <v>98.6</v>
      </c>
      <c r="FQ21" s="1033">
        <f>'C1'!X21</f>
        <v>0.5</v>
      </c>
      <c r="FR21" s="1033">
        <f>'C1'!Y21</f>
        <v>0.49</v>
      </c>
      <c r="FS21" s="1033">
        <f>'C1'!Z21</f>
        <v>5</v>
      </c>
      <c r="FT21" s="1033" t="str">
        <f>'C1'!AA21</f>
        <v>ดีเยี่ยม</v>
      </c>
      <c r="FU21" s="220"/>
      <c r="FV21" s="220"/>
      <c r="FW21" s="1035">
        <f>'C1'!AD21</f>
        <v>0</v>
      </c>
      <c r="FX21" s="1033">
        <f>'C1'!AE21</f>
        <v>0</v>
      </c>
      <c r="FY21" s="1033">
        <f>'C1'!AF21</f>
        <v>35</v>
      </c>
      <c r="FZ21" s="1033">
        <f>'C1'!AG21</f>
        <v>0</v>
      </c>
      <c r="GA21" s="1033">
        <f>'C1'!AH21</f>
        <v>1153</v>
      </c>
      <c r="GB21" s="1033">
        <f>'C1'!AI21</f>
        <v>1782</v>
      </c>
      <c r="GC21" s="1033">
        <f>'C1'!AJ21</f>
        <v>100</v>
      </c>
      <c r="GD21" s="1033">
        <f>'C1'!AK21</f>
        <v>1</v>
      </c>
      <c r="GE21" s="1033">
        <f>'C1'!AL21</f>
        <v>1</v>
      </c>
      <c r="GF21" s="1033">
        <f>'C1'!AM21</f>
        <v>5</v>
      </c>
      <c r="GG21" s="1033" t="str">
        <f>'C1'!AN21</f>
        <v>ดีเยี่ยม</v>
      </c>
      <c r="GH21" s="220"/>
      <c r="GI21" s="220"/>
      <c r="GJ21" s="1035">
        <f>'C1'!AQ21</f>
        <v>0</v>
      </c>
      <c r="GK21" s="1033">
        <f>'C1'!AR21</f>
        <v>10</v>
      </c>
      <c r="GL21" s="1033">
        <f>'C1'!AS21</f>
        <v>25</v>
      </c>
      <c r="GM21" s="1033">
        <f>'C1'!AT21</f>
        <v>0</v>
      </c>
      <c r="GN21" s="1033">
        <f>'C1'!AU21</f>
        <v>1153</v>
      </c>
      <c r="GO21" s="1033">
        <f>'C1'!AV21</f>
        <v>1772</v>
      </c>
      <c r="GP21" s="1033">
        <f>'C1'!AW21</f>
        <v>99.44</v>
      </c>
      <c r="GQ21" s="1033">
        <f>'C1'!AX21</f>
        <v>1</v>
      </c>
      <c r="GR21" s="1033">
        <f>'C1'!AY21</f>
        <v>0.99</v>
      </c>
      <c r="GS21" s="1033">
        <f>'C1'!AZ21</f>
        <v>5</v>
      </c>
      <c r="GT21" s="1033" t="str">
        <f>'C1'!BA21</f>
        <v>ดีเยี่ยม</v>
      </c>
      <c r="GU21" s="220"/>
      <c r="GV21" s="220"/>
      <c r="GW21" s="238"/>
      <c r="GX21" s="238"/>
      <c r="GY21" s="238"/>
      <c r="GZ21" s="238"/>
      <c r="HA21" s="238"/>
      <c r="HB21" s="238"/>
      <c r="HC21" s="238"/>
      <c r="HD21" s="225"/>
      <c r="HE21" s="238"/>
      <c r="HF21" s="225"/>
      <c r="HG21" s="225"/>
      <c r="HH21" s="220"/>
      <c r="HI21" s="220"/>
      <c r="HJ21" s="238"/>
      <c r="HK21" s="238"/>
      <c r="HL21" s="238"/>
      <c r="HM21" s="238"/>
      <c r="HN21" s="238"/>
      <c r="HO21" s="238"/>
      <c r="HP21" s="238"/>
      <c r="HQ21" s="225"/>
      <c r="HR21" s="238"/>
      <c r="HS21" s="225"/>
      <c r="HT21" s="225"/>
      <c r="HU21" s="985"/>
      <c r="HV21" s="981"/>
    </row>
    <row r="22" spans="1:252" ht="21" customHeight="1" thickBot="1">
      <c r="A22" s="317">
        <v>12</v>
      </c>
      <c r="B22" s="317"/>
      <c r="C22" s="317"/>
      <c r="D22" s="406" t="str">
        <f>'A1'!A22</f>
        <v>ม. 6</v>
      </c>
      <c r="E22" s="1454">
        <f>'A1'!B22</f>
        <v>0</v>
      </c>
      <c r="F22" s="1454">
        <f>'A1'!C22</f>
        <v>0</v>
      </c>
      <c r="G22" s="1454">
        <f>'A1'!D22</f>
        <v>0</v>
      </c>
      <c r="H22" s="993">
        <f>'A1'!E22</f>
        <v>0</v>
      </c>
      <c r="I22" s="993">
        <f>'A1'!F22</f>
        <v>0</v>
      </c>
      <c r="J22" s="993">
        <f>'A1'!G22</f>
        <v>0</v>
      </c>
      <c r="K22" s="993">
        <f>'A1'!H22</f>
        <v>0</v>
      </c>
      <c r="L22" s="993">
        <f>'A1'!I22</f>
        <v>0</v>
      </c>
      <c r="M22" s="993">
        <f>'A1'!J22</f>
        <v>0</v>
      </c>
      <c r="N22" s="993">
        <f>'A1'!K22</f>
        <v>0</v>
      </c>
      <c r="O22" s="993">
        <f>'A1'!L22</f>
        <v>0</v>
      </c>
      <c r="P22" s="993">
        <f>'A1'!M22</f>
        <v>0</v>
      </c>
      <c r="Q22" s="993">
        <f>'A1'!N22</f>
        <v>0</v>
      </c>
      <c r="R22" s="993">
        <f>'A1'!O22</f>
        <v>0</v>
      </c>
      <c r="S22" s="993">
        <f>'A1'!P22</f>
        <v>0</v>
      </c>
      <c r="T22" s="993">
        <f>'A1'!Q22</f>
        <v>0</v>
      </c>
      <c r="U22" s="993">
        <f>'A1'!R22</f>
        <v>0</v>
      </c>
      <c r="V22" s="993">
        <f>'A1'!S22</f>
        <v>0</v>
      </c>
      <c r="W22" s="993">
        <f>'A1'!T22</f>
        <v>0</v>
      </c>
      <c r="X22" s="993">
        <f>'A1'!U22</f>
        <v>0</v>
      </c>
      <c r="Y22" s="993">
        <f>'A1'!V22</f>
        <v>0</v>
      </c>
      <c r="Z22" s="993">
        <f>'A1'!W22</f>
        <v>0</v>
      </c>
      <c r="AA22" s="993">
        <f>'A1'!X22</f>
        <v>0</v>
      </c>
      <c r="AB22" s="993">
        <f>'A1'!Y22</f>
        <v>0</v>
      </c>
      <c r="AC22" s="993">
        <f>'A1'!Z22</f>
        <v>0</v>
      </c>
      <c r="AD22" s="993">
        <f>'A1'!AA22</f>
        <v>0</v>
      </c>
      <c r="AE22" s="993">
        <f>'A1'!AB22</f>
        <v>0</v>
      </c>
      <c r="AF22" s="993">
        <f>'A1'!AC22</f>
        <v>0</v>
      </c>
      <c r="AG22" s="993">
        <f>'A1'!AD22</f>
        <v>0</v>
      </c>
      <c r="AH22" s="993">
        <f>'A1'!AE22</f>
        <v>0</v>
      </c>
      <c r="AI22" s="993">
        <f>'A1'!AF22</f>
        <v>0</v>
      </c>
      <c r="AJ22" s="993">
        <f>'A1'!AG22</f>
        <v>0</v>
      </c>
      <c r="AK22" s="993">
        <f>'A1'!AH22</f>
        <v>0</v>
      </c>
      <c r="AL22" s="993">
        <f>'A1'!AI22</f>
        <v>0</v>
      </c>
      <c r="AM22" s="993">
        <f>'A1'!AJ22</f>
        <v>0</v>
      </c>
      <c r="AN22" s="993">
        <f>'A1'!AK22</f>
        <v>0</v>
      </c>
      <c r="AO22" s="993">
        <f>'A1'!AL22</f>
        <v>0</v>
      </c>
      <c r="AP22" s="993">
        <f>'A1'!AM22</f>
        <v>0</v>
      </c>
      <c r="AQ22" s="993">
        <f>'A1'!AN22</f>
        <v>0</v>
      </c>
      <c r="AR22" s="993">
        <f>'A1'!AO22</f>
        <v>0</v>
      </c>
      <c r="AS22" s="993">
        <f>'A1'!AP22</f>
        <v>0</v>
      </c>
      <c r="AT22" s="993">
        <f>'A1'!AQ22</f>
        <v>0</v>
      </c>
      <c r="AU22" s="993">
        <f>'A1'!AR22</f>
        <v>0</v>
      </c>
      <c r="AV22" s="993">
        <f>'A1'!AS22</f>
        <v>0</v>
      </c>
      <c r="AW22" s="993">
        <f>'A1'!AT22</f>
        <v>0</v>
      </c>
      <c r="AX22" s="993">
        <f>'A1'!AU22</f>
        <v>0</v>
      </c>
      <c r="AY22" s="993">
        <f>'A1'!AV22</f>
        <v>0</v>
      </c>
      <c r="AZ22" s="993">
        <f>'A1'!AW22</f>
        <v>0</v>
      </c>
      <c r="BA22" s="993">
        <f>'A1'!AX22</f>
        <v>0</v>
      </c>
      <c r="BB22" s="993">
        <f>'A1'!AY22</f>
        <v>0</v>
      </c>
      <c r="BC22" s="993">
        <f>'A1'!AZ22</f>
        <v>0</v>
      </c>
      <c r="BD22" s="993">
        <f>'A1'!BA22</f>
        <v>0</v>
      </c>
      <c r="BE22" s="993">
        <f>'A1'!BB22</f>
        <v>0</v>
      </c>
      <c r="BF22" s="993">
        <f>'A1'!BC22</f>
        <v>0</v>
      </c>
      <c r="BG22" s="993">
        <f>'A1'!BD22</f>
        <v>0</v>
      </c>
      <c r="BH22" s="993">
        <f>'A1'!BE22</f>
        <v>0</v>
      </c>
      <c r="BI22" s="993">
        <f>'A1'!BF22</f>
        <v>0</v>
      </c>
      <c r="BJ22" s="1456">
        <f>'A1'!BG22</f>
        <v>0</v>
      </c>
      <c r="BK22" s="1468"/>
      <c r="BL22" s="1460"/>
      <c r="BM22" s="380"/>
      <c r="BN22" s="380"/>
      <c r="BO22" s="380"/>
      <c r="BP22" s="380"/>
      <c r="BQ22" s="380"/>
      <c r="BR22" s="380"/>
      <c r="BS22" s="2638"/>
      <c r="BT22" s="2661">
        <v>3.2</v>
      </c>
      <c r="BU22" s="2645" t="str">
        <f>'A2'!A22</f>
        <v xml:space="preserve"> ตัวบ่งชี้ที่ 2</v>
      </c>
      <c r="BV22" s="2644">
        <f>'A2'!B22</f>
        <v>0</v>
      </c>
      <c r="BW22" s="2645" t="str">
        <f>'A2'!C22</f>
        <v xml:space="preserve"> </v>
      </c>
      <c r="BX22" s="2644">
        <f>'A2'!D22</f>
        <v>0</v>
      </c>
      <c r="BY22" s="2645" t="str">
        <f>'A2'!E22</f>
        <v xml:space="preserve"> </v>
      </c>
      <c r="BZ22" s="2646">
        <v>8.3000000000000007</v>
      </c>
      <c r="CA22" s="2646" t="str">
        <f>'A2'!F22</f>
        <v xml:space="preserve"> ตัวบ่งชี้ที่ 3</v>
      </c>
      <c r="CB22" s="2644">
        <f>'A2'!G22</f>
        <v>0</v>
      </c>
      <c r="CC22" s="2646" t="str">
        <f>'A2'!H22</f>
        <v xml:space="preserve"> </v>
      </c>
      <c r="CD22" s="2644">
        <f>'A2'!I22</f>
        <v>0</v>
      </c>
      <c r="CE22" s="2646" t="str">
        <f>'A2'!J22</f>
        <v xml:space="preserve"> </v>
      </c>
      <c r="CF22" s="1001" t="str">
        <f>'A2'!U23</f>
        <v>3. การประเมินผลการเรียนการสอนที่สอดคล้องกับสภาพการเรียนรู้และอิงพัฒนาการของผู้เรียน</v>
      </c>
      <c r="CG22" s="1488" t="str">
        <f>'A2'!V22</f>
        <v>ตัวบ่งชี้ที่ 12</v>
      </c>
      <c r="CH22" s="2644">
        <f>'A2'!W22</f>
        <v>5</v>
      </c>
      <c r="CI22" s="2651" t="str">
        <f>'A2'!X22</f>
        <v>ดีมาก</v>
      </c>
      <c r="CJ22" s="330" t="str">
        <f>B!D12</f>
        <v>-นักเรียนมีคุณภาพตามเกณฑ์มาตรฐานทุกกลุ่มสาระการเรียนรู้</v>
      </c>
      <c r="CK22" s="191" t="str">
        <f>B!E12</f>
        <v>รู้เพื่อเป็นพื้นฐานในการประกอบอาชีพในอนาคตและฝึกให้ผู้เรียนมีความรักในดนตรีและให้ความช่วยเหลือ</v>
      </c>
      <c r="CL22" s="191" t="str">
        <f>B!F12</f>
        <v>อย่างพออเพียงโดยร่วมมืออกับธนาคารเพื่อการเกษตรเปิดโรงเรียนธนาคารที่โรงเรียนให้ทุกคนมีเงินฝากและ</v>
      </c>
      <c r="CM22" s="1012"/>
      <c r="CN22" s="141">
        <f>'B1'!B22</f>
        <v>0</v>
      </c>
      <c r="CO22" s="141">
        <f>'B1'!C22</f>
        <v>0</v>
      </c>
      <c r="CP22" s="1012"/>
      <c r="CQ22" s="1012"/>
      <c r="CR22" s="1012"/>
      <c r="CS22" s="1012"/>
      <c r="CT22" s="1012"/>
      <c r="CU22" s="1012"/>
      <c r="CV22" s="1012"/>
      <c r="CW22" s="141">
        <f>'B1'!K22</f>
        <v>0</v>
      </c>
      <c r="CX22" s="141">
        <f>'B1'!L22</f>
        <v>0</v>
      </c>
      <c r="CY22" s="141">
        <f>'B1'!M22</f>
        <v>0</v>
      </c>
      <c r="CZ22" s="1012"/>
      <c r="DA22" s="1012">
        <f>'B2'!B22</f>
        <v>0</v>
      </c>
      <c r="DB22" s="1012">
        <f>'B2'!C22</f>
        <v>0</v>
      </c>
      <c r="DC22" s="1012">
        <f>'B2'!D22</f>
        <v>0</v>
      </c>
      <c r="DD22" s="1012"/>
      <c r="DE22" s="1012"/>
      <c r="DF22" s="1012"/>
      <c r="DG22" s="1012"/>
      <c r="DH22" s="1012"/>
      <c r="DI22" s="1012"/>
      <c r="DJ22" s="1012">
        <f>'B2'!K22</f>
        <v>0</v>
      </c>
      <c r="DK22" s="1012">
        <f>'B2'!L22</f>
        <v>0</v>
      </c>
      <c r="DL22" s="1012">
        <f>'B2'!M22</f>
        <v>0</v>
      </c>
      <c r="DM22" s="1012"/>
      <c r="DN22" s="1012">
        <f>'B3'!B22</f>
        <v>0</v>
      </c>
      <c r="DO22" s="1012">
        <f>'B3'!C22</f>
        <v>0</v>
      </c>
      <c r="DP22" s="1012">
        <f>'B3'!D22</f>
        <v>0</v>
      </c>
      <c r="DQ22" s="1012"/>
      <c r="DR22" s="1012"/>
      <c r="DS22" s="1012"/>
      <c r="DT22" s="1012"/>
      <c r="DU22" s="1012"/>
      <c r="DV22" s="1012"/>
      <c r="DW22" s="1012">
        <f>'B3'!K22</f>
        <v>0</v>
      </c>
      <c r="DX22" s="1012">
        <f>'B3'!L22</f>
        <v>0</v>
      </c>
      <c r="DY22" s="1012">
        <f>'B3'!M22</f>
        <v>0</v>
      </c>
      <c r="DZ22" s="1012"/>
      <c r="EA22" s="1012">
        <f>'B4'!B22</f>
        <v>0</v>
      </c>
      <c r="EB22" s="1012">
        <f>'B4'!C22</f>
        <v>0</v>
      </c>
      <c r="EC22" s="1012">
        <f>'B4'!D22</f>
        <v>0</v>
      </c>
      <c r="ED22" s="1012"/>
      <c r="EE22" s="1012"/>
      <c r="EF22" s="1012"/>
      <c r="EG22" s="1012"/>
      <c r="EH22" s="1012"/>
      <c r="EI22" s="1012"/>
      <c r="EJ22" s="1012">
        <f>'B4'!K22</f>
        <v>0</v>
      </c>
      <c r="EK22" s="1012">
        <f>'B4'!L22</f>
        <v>0</v>
      </c>
      <c r="EL22" s="1012">
        <f>'B4'!M22</f>
        <v>0</v>
      </c>
      <c r="EM22" s="883" t="str">
        <f>'C'!A22</f>
        <v>วิธีการพัฒนา  มาตรฐานที่ 3</v>
      </c>
      <c r="EN22" s="1014" t="str">
        <f>'C'!B22</f>
        <v>วิธีการพัฒนา  มาตรฐานที่ 9</v>
      </c>
      <c r="EO22" s="883" t="str">
        <f>'C2'!A22</f>
        <v>แนวทางการพัฒนาในอนาคต   มาตรฐานที่ 3</v>
      </c>
      <c r="EP22" s="1014" t="str">
        <f>'C2'!B22</f>
        <v>แนวทางการพัฒนาในอนาคต   มาตรฐานที่ 9</v>
      </c>
      <c r="EQ22" s="2711">
        <f>D!A22</f>
        <v>0</v>
      </c>
      <c r="ER22" s="2711">
        <f>D!B22</f>
        <v>0</v>
      </c>
      <c r="ES22" s="2712">
        <f>D!G22</f>
        <v>0</v>
      </c>
      <c r="ET22" s="3530"/>
      <c r="EU22" s="239" t="s">
        <v>904</v>
      </c>
      <c r="EV22" s="1037">
        <f>'C1'!C22</f>
        <v>594</v>
      </c>
      <c r="EW22" s="1035">
        <f>'C1'!D22</f>
        <v>0</v>
      </c>
      <c r="EX22" s="1033">
        <f>'C1'!E22</f>
        <v>0</v>
      </c>
      <c r="EY22" s="1033">
        <f>'C1'!F22</f>
        <v>22</v>
      </c>
      <c r="EZ22" s="1033">
        <f>'C1'!G22</f>
        <v>47</v>
      </c>
      <c r="FA22" s="1033">
        <f>'C1'!H22</f>
        <v>525</v>
      </c>
      <c r="FB22" s="1033">
        <f>'C1'!I22</f>
        <v>0</v>
      </c>
      <c r="FC22" s="1033">
        <f>'C1'!J22</f>
        <v>0</v>
      </c>
      <c r="FD22" s="1033">
        <f>'C1'!K22</f>
        <v>0</v>
      </c>
      <c r="FE22" s="1033">
        <f>'C1'!L22</f>
        <v>0</v>
      </c>
      <c r="FF22" s="1033">
        <f>'C1'!M22</f>
        <v>0</v>
      </c>
      <c r="FG22" s="1033">
        <f>'C1'!N22</f>
        <v>0</v>
      </c>
      <c r="FH22" s="220"/>
      <c r="FI22" s="220"/>
      <c r="FJ22" s="1035">
        <f>'C1'!Q22</f>
        <v>0</v>
      </c>
      <c r="FK22" s="1033">
        <f>'C1'!R22</f>
        <v>0</v>
      </c>
      <c r="FL22" s="1033">
        <f>'C1'!S22</f>
        <v>0</v>
      </c>
      <c r="FM22" s="1033">
        <f>'C1'!T22</f>
        <v>0</v>
      </c>
      <c r="FN22" s="1033">
        <f>'C1'!U22</f>
        <v>594</v>
      </c>
      <c r="FO22" s="1033">
        <f>'C1'!V22</f>
        <v>0</v>
      </c>
      <c r="FP22" s="1033">
        <f>'C1'!W22</f>
        <v>0</v>
      </c>
      <c r="FQ22" s="1033">
        <f>'C1'!X22</f>
        <v>0</v>
      </c>
      <c r="FR22" s="1033">
        <f>'C1'!Y22</f>
        <v>0</v>
      </c>
      <c r="FS22" s="1033">
        <f>'C1'!Z22</f>
        <v>0</v>
      </c>
      <c r="FT22" s="1033">
        <f>'C1'!AA22</f>
        <v>0</v>
      </c>
      <c r="FU22" s="220"/>
      <c r="FV22" s="220"/>
      <c r="FW22" s="1035">
        <f>'C1'!AD22</f>
        <v>0</v>
      </c>
      <c r="FX22" s="1033">
        <f>'C1'!AE22</f>
        <v>0</v>
      </c>
      <c r="FY22" s="1033">
        <f>'C1'!AF22</f>
        <v>0</v>
      </c>
      <c r="FZ22" s="1033">
        <f>'C1'!AG22</f>
        <v>0</v>
      </c>
      <c r="GA22" s="1033">
        <f>'C1'!AH22</f>
        <v>594</v>
      </c>
      <c r="GB22" s="1033">
        <f>'C1'!AI22</f>
        <v>0</v>
      </c>
      <c r="GC22" s="1033">
        <f>'C1'!AJ22</f>
        <v>0</v>
      </c>
      <c r="GD22" s="1033">
        <f>'C1'!AK22</f>
        <v>0</v>
      </c>
      <c r="GE22" s="1033">
        <f>'C1'!AL22</f>
        <v>0</v>
      </c>
      <c r="GF22" s="1033">
        <f>'C1'!AM22</f>
        <v>0</v>
      </c>
      <c r="GG22" s="1033">
        <f>'C1'!AN22</f>
        <v>0</v>
      </c>
      <c r="GH22" s="220"/>
      <c r="GI22" s="220"/>
      <c r="GJ22" s="1035">
        <f>'C1'!AQ22</f>
        <v>0</v>
      </c>
      <c r="GK22" s="1033">
        <f>'C1'!AR22</f>
        <v>0</v>
      </c>
      <c r="GL22" s="1033">
        <f>'C1'!AS22</f>
        <v>0</v>
      </c>
      <c r="GM22" s="1033">
        <f>'C1'!AT22</f>
        <v>0</v>
      </c>
      <c r="GN22" s="1033">
        <f>'C1'!AU22</f>
        <v>594</v>
      </c>
      <c r="GO22" s="1033">
        <f>'C1'!AV22</f>
        <v>0</v>
      </c>
      <c r="GP22" s="1033">
        <f>'C1'!AW22</f>
        <v>0</v>
      </c>
      <c r="GQ22" s="1033">
        <f>'C1'!AX22</f>
        <v>0</v>
      </c>
      <c r="GR22" s="1033">
        <f>'C1'!AY22</f>
        <v>0</v>
      </c>
      <c r="GS22" s="1033">
        <f>'C1'!AZ22</f>
        <v>0</v>
      </c>
      <c r="GT22" s="1033">
        <f>'C1'!BA22</f>
        <v>0</v>
      </c>
      <c r="GU22" s="220"/>
      <c r="GV22" s="220"/>
      <c r="GW22" s="238"/>
      <c r="GX22" s="238"/>
      <c r="GY22" s="238"/>
      <c r="GZ22" s="238"/>
      <c r="HA22" s="238"/>
      <c r="HB22" s="238"/>
      <c r="HC22" s="238"/>
      <c r="HD22" s="225"/>
      <c r="HE22" s="238"/>
      <c r="HF22" s="225"/>
      <c r="HG22" s="225"/>
      <c r="HH22" s="220"/>
      <c r="HI22" s="220"/>
      <c r="HJ22" s="238"/>
      <c r="HK22" s="238"/>
      <c r="HL22" s="238"/>
      <c r="HM22" s="238"/>
      <c r="HN22" s="238"/>
      <c r="HO22" s="238"/>
      <c r="HP22" s="238"/>
      <c r="HQ22" s="225"/>
      <c r="HR22" s="238"/>
      <c r="HS22" s="225"/>
      <c r="HT22" s="225"/>
      <c r="HU22" s="985"/>
      <c r="HV22" s="981"/>
    </row>
    <row r="23" spans="1:252" ht="21" customHeight="1">
      <c r="A23" s="317">
        <v>13</v>
      </c>
      <c r="B23" s="317"/>
      <c r="C23" s="317"/>
      <c r="D23" s="406" t="str">
        <f>'A1'!A23</f>
        <v>รวมประถม</v>
      </c>
      <c r="E23" s="1454">
        <f>'A1'!B23</f>
        <v>594</v>
      </c>
      <c r="F23" s="1454">
        <f>'A1'!C23</f>
        <v>594</v>
      </c>
      <c r="G23" s="1454">
        <f>'A1'!D23</f>
        <v>1188</v>
      </c>
      <c r="H23" s="1455">
        <f>'A1'!E23</f>
        <v>0</v>
      </c>
      <c r="I23" s="1455">
        <f>'A1'!F23</f>
        <v>0</v>
      </c>
      <c r="J23" s="1455">
        <f>'A1'!G23</f>
        <v>20</v>
      </c>
      <c r="K23" s="1455">
        <f>'A1'!H23</f>
        <v>0</v>
      </c>
      <c r="L23" s="1455">
        <f>'A1'!I23</f>
        <v>0</v>
      </c>
      <c r="M23" s="1455">
        <f>'A1'!J23</f>
        <v>21</v>
      </c>
      <c r="N23" s="1455">
        <f>'A1'!K23</f>
        <v>0</v>
      </c>
      <c r="O23" s="1455">
        <f>'A1'!L23</f>
        <v>0</v>
      </c>
      <c r="P23" s="1455">
        <f>'A1'!M23</f>
        <v>124</v>
      </c>
      <c r="Q23" s="1455">
        <f>'A1'!N23</f>
        <v>124</v>
      </c>
      <c r="R23" s="1455">
        <f>'A1'!O23</f>
        <v>0</v>
      </c>
      <c r="S23" s="1455">
        <f>'A1'!P23</f>
        <v>0</v>
      </c>
      <c r="T23" s="1455">
        <f>'A1'!Q23</f>
        <v>0</v>
      </c>
      <c r="U23" s="1455">
        <f>'A1'!R23</f>
        <v>0</v>
      </c>
      <c r="V23" s="1455">
        <f>'A1'!S23</f>
        <v>0</v>
      </c>
      <c r="W23" s="1455">
        <f>'A1'!T23</f>
        <v>0</v>
      </c>
      <c r="X23" s="1455">
        <f>'A1'!U23</f>
        <v>0</v>
      </c>
      <c r="Y23" s="1455">
        <f>'A1'!V23</f>
        <v>0</v>
      </c>
      <c r="Z23" s="1455">
        <f>'A1'!W23</f>
        <v>0</v>
      </c>
      <c r="AA23" s="1455">
        <f>'A1'!X23</f>
        <v>0</v>
      </c>
      <c r="AB23" s="1455">
        <f>'A1'!Y23</f>
        <v>0</v>
      </c>
      <c r="AC23" s="1455">
        <f>'A1'!Z23</f>
        <v>0</v>
      </c>
      <c r="AD23" s="1455">
        <f>'A1'!AA23</f>
        <v>0</v>
      </c>
      <c r="AE23" s="1455">
        <f>'A1'!AB23</f>
        <v>0</v>
      </c>
      <c r="AF23" s="1455">
        <f>'A1'!AC23</f>
        <v>0</v>
      </c>
      <c r="AG23" s="1455">
        <f>'A1'!AD23</f>
        <v>0</v>
      </c>
      <c r="AH23" s="1455">
        <f>'A1'!AE23</f>
        <v>0</v>
      </c>
      <c r="AI23" s="1455">
        <f>'A1'!AF23</f>
        <v>11</v>
      </c>
      <c r="AJ23" s="1455">
        <f>'A1'!AG23</f>
        <v>12</v>
      </c>
      <c r="AK23" s="1455">
        <f>'A1'!AH23</f>
        <v>11</v>
      </c>
      <c r="AL23" s="1455">
        <f>'A1'!AI23</f>
        <v>5</v>
      </c>
      <c r="AM23" s="1455">
        <f>'A1'!AJ23</f>
        <v>17</v>
      </c>
      <c r="AN23" s="1455">
        <f>'A1'!AK23</f>
        <v>11</v>
      </c>
      <c r="AO23" s="1455">
        <f>'A1'!AL23</f>
        <v>9</v>
      </c>
      <c r="AP23" s="1455">
        <f>'A1'!AM23</f>
        <v>13</v>
      </c>
      <c r="AQ23" s="1455">
        <f>'A1'!AN23</f>
        <v>0</v>
      </c>
      <c r="AR23" s="1455">
        <f>'A1'!AO23</f>
        <v>16</v>
      </c>
      <c r="AS23" s="1455">
        <f>'A1'!AP23</f>
        <v>41</v>
      </c>
      <c r="AT23" s="1455">
        <f>'A1'!AQ23</f>
        <v>60</v>
      </c>
      <c r="AU23" s="1455">
        <f>'A1'!AR23</f>
        <v>1071</v>
      </c>
      <c r="AV23" s="1455">
        <f>'A1'!AS23</f>
        <v>0</v>
      </c>
      <c r="AW23" s="1455">
        <f>'A1'!AT23</f>
        <v>0</v>
      </c>
      <c r="AX23" s="1455">
        <f>'A1'!AU23</f>
        <v>47</v>
      </c>
      <c r="AY23" s="1455">
        <f>'A1'!AV23</f>
        <v>69</v>
      </c>
      <c r="AZ23" s="1455">
        <f>'A1'!AW23</f>
        <v>1072</v>
      </c>
      <c r="BA23" s="1455">
        <f>'A1'!AX23</f>
        <v>0</v>
      </c>
      <c r="BB23" s="1455">
        <f>'A1'!AY23</f>
        <v>0</v>
      </c>
      <c r="BC23" s="1455">
        <f>'A1'!AZ23</f>
        <v>28</v>
      </c>
      <c r="BD23" s="1455">
        <f>'A1'!BA23</f>
        <v>93</v>
      </c>
      <c r="BE23" s="1455">
        <f>'A1'!BB23</f>
        <v>1067</v>
      </c>
      <c r="BF23" s="1455">
        <f>'A1'!BC23</f>
        <v>0</v>
      </c>
      <c r="BG23" s="1455">
        <f>'A1'!BD23</f>
        <v>0</v>
      </c>
      <c r="BH23" s="1455">
        <f>'A1'!BE23</f>
        <v>0</v>
      </c>
      <c r="BI23" s="1455">
        <f>'A1'!BF23</f>
        <v>0</v>
      </c>
      <c r="BJ23" s="1457">
        <f>'A1'!BG23</f>
        <v>1188</v>
      </c>
      <c r="BK23" s="1468"/>
      <c r="BL23" s="1462"/>
      <c r="BM23" s="399"/>
      <c r="BN23" s="399"/>
      <c r="BO23" s="399"/>
      <c r="BP23" s="399"/>
      <c r="BQ23" s="399"/>
      <c r="BR23" s="399"/>
      <c r="BS23" s="399"/>
      <c r="BT23" s="2661">
        <v>3.3</v>
      </c>
      <c r="BU23" s="2645" t="str">
        <f>'A2'!A23</f>
        <v xml:space="preserve"> ตัวบ่งชี้ที่ 3</v>
      </c>
      <c r="BV23" s="2644">
        <f>'A2'!B23</f>
        <v>0</v>
      </c>
      <c r="BW23" s="2645" t="str">
        <f>'A2'!C23</f>
        <v xml:space="preserve"> </v>
      </c>
      <c r="BX23" s="2644">
        <f>'A2'!D23</f>
        <v>0</v>
      </c>
      <c r="BY23" s="2645" t="str">
        <f>'A2'!E23</f>
        <v xml:space="preserve"> </v>
      </c>
      <c r="BZ23" s="2646">
        <v>8.4</v>
      </c>
      <c r="CA23" s="2646" t="str">
        <f>'A2'!F23</f>
        <v xml:space="preserve"> ตัวบ่งชี้ที่ 4</v>
      </c>
      <c r="CB23" s="2644">
        <f>'A2'!G23</f>
        <v>0</v>
      </c>
      <c r="CC23" s="2646" t="str">
        <f>'A2'!H23</f>
        <v xml:space="preserve"> </v>
      </c>
      <c r="CD23" s="2644">
        <f>'A2'!I23</f>
        <v>0</v>
      </c>
      <c r="CE23" s="2646" t="str">
        <f>'A2'!J23</f>
        <v xml:space="preserve"> </v>
      </c>
      <c r="CF23" s="1001" t="str">
        <f>'A2'!U24</f>
        <v>4. การวิจัยเพื่อพัฒนาการเรียนรู้ของเด็ก และนำผลไปใช้พัฒนาเด็ก</v>
      </c>
      <c r="CG23" s="1488" t="str">
        <f>'A2'!V23</f>
        <v>คะแนนประเมินเฉลี่ย</v>
      </c>
      <c r="CH23" s="2644">
        <f>'A2'!W23</f>
        <v>4.33</v>
      </c>
      <c r="CI23" s="2651" t="str">
        <f>'A2'!X23</f>
        <v>ดี</v>
      </c>
      <c r="CJ23" s="330" t="str">
        <f>B!D13</f>
        <v>- นักเรียนมีคุณธรรม จริยธรรม มีค่านิยม และคุณลักษณะอันพึงประสงค์</v>
      </c>
      <c r="CK23" s="191" t="str">
        <f>B!E13</f>
        <v>หน่วยงานอื่น ชุมชนในการจัดกิจกรรมด้านดนตรี</v>
      </c>
      <c r="CL23" s="191" t="str">
        <f>B!F13</f>
        <v>ให้นักเรียนแกนนำดำเนินกิจกรรมเหมือนธนาคารโดยธนาคารเพื่อการเกษตรและสหกรณ์การเกษตรเป็นพี่เลี้ยง</v>
      </c>
      <c r="CM23" s="1012">
        <f>'B1'!A23</f>
        <v>5</v>
      </c>
      <c r="CN23" s="141" t="str">
        <f>'B1'!B23</f>
        <v>โครงการพัฒนานักเรียนที่มีความ</v>
      </c>
      <c r="CO23" s="141" t="str">
        <f>'B1'!C23</f>
        <v>เพื่อช่วยเหลือนักเรียนที่มีปัญหา</v>
      </c>
      <c r="CP23" s="141" t="str">
        <f>'B1'!D23</f>
        <v>ร้อยละ 80</v>
      </c>
      <c r="CQ23" s="1012">
        <f>'B1'!E23</f>
        <v>200</v>
      </c>
      <c r="CR23" s="1012">
        <f>'B1'!F23</f>
        <v>1</v>
      </c>
      <c r="CS23" s="1012">
        <f>'B1'!G23</f>
        <v>2</v>
      </c>
      <c r="CT23" s="1012">
        <f>'B1'!H23</f>
        <v>0</v>
      </c>
      <c r="CU23" s="1012">
        <f>'B1'!I23</f>
        <v>0</v>
      </c>
      <c r="CV23" s="1012">
        <f>'B1'!J23</f>
        <v>0</v>
      </c>
      <c r="CW23" s="141" t="str">
        <f>'B1'!K23</f>
        <v>ร้อยละ 80ของนักเรียน</v>
      </c>
      <c r="CX23" s="141" t="str">
        <f>'B1'!L23</f>
        <v>ได้รับการจัดสรรงบประมาณจากหน่วยงานต้นสังกัดในการจ้าง</v>
      </c>
      <c r="CY23" s="141">
        <f>'B1'!M23</f>
        <v>0</v>
      </c>
      <c r="CZ23" s="1012">
        <f>'B2'!A23</f>
        <v>0</v>
      </c>
      <c r="DA23" s="1012">
        <f>'B2'!B23</f>
        <v>0</v>
      </c>
      <c r="DB23" s="1012">
        <f>'B2'!C23</f>
        <v>0</v>
      </c>
      <c r="DC23" s="1012">
        <f>'B2'!D23</f>
        <v>0</v>
      </c>
      <c r="DD23" s="1012">
        <f>'B2'!E23</f>
        <v>0</v>
      </c>
      <c r="DE23" s="1012">
        <f>'B2'!F23</f>
        <v>0</v>
      </c>
      <c r="DF23" s="1012">
        <f>'B2'!G23</f>
        <v>0</v>
      </c>
      <c r="DG23" s="1012">
        <f>'B2'!H23</f>
        <v>0</v>
      </c>
      <c r="DH23" s="1012">
        <f>'B2'!I23</f>
        <v>0</v>
      </c>
      <c r="DI23" s="1012">
        <f>'B2'!J23</f>
        <v>0</v>
      </c>
      <c r="DJ23" s="1012">
        <f>'B2'!K23</f>
        <v>0</v>
      </c>
      <c r="DK23" s="1012">
        <f>'B2'!L23</f>
        <v>0</v>
      </c>
      <c r="DL23" s="1012">
        <f>'B2'!M23</f>
        <v>0</v>
      </c>
      <c r="DM23" s="1012">
        <f>'B3'!A23</f>
        <v>0</v>
      </c>
      <c r="DN23" s="1012">
        <f>'B3'!B23</f>
        <v>0</v>
      </c>
      <c r="DO23" s="1012">
        <f>'B3'!C23</f>
        <v>0</v>
      </c>
      <c r="DP23" s="1012">
        <f>'B3'!D23</f>
        <v>0</v>
      </c>
      <c r="DQ23" s="1012">
        <f>'B3'!E23</f>
        <v>0</v>
      </c>
      <c r="DR23" s="1012">
        <f>'B3'!F23</f>
        <v>0</v>
      </c>
      <c r="DS23" s="1012">
        <f>'B3'!G23</f>
        <v>0</v>
      </c>
      <c r="DT23" s="1012">
        <f>'B3'!H23</f>
        <v>0</v>
      </c>
      <c r="DU23" s="1012">
        <f>'B3'!I23</f>
        <v>0</v>
      </c>
      <c r="DV23" s="1012">
        <f>'B3'!J23</f>
        <v>0</v>
      </c>
      <c r="DW23" s="1012">
        <f>'B3'!K23</f>
        <v>0</v>
      </c>
      <c r="DX23" s="1012">
        <f>'B3'!L23</f>
        <v>0</v>
      </c>
      <c r="DY23" s="1012">
        <f>'B3'!M23</f>
        <v>0</v>
      </c>
      <c r="DZ23" s="1012">
        <f>'B4'!A23</f>
        <v>0</v>
      </c>
      <c r="EA23" s="1012">
        <f>'B4'!B23</f>
        <v>0</v>
      </c>
      <c r="EB23" s="1012">
        <f>'B4'!C23</f>
        <v>0</v>
      </c>
      <c r="EC23" s="1012">
        <f>'B4'!D23</f>
        <v>0</v>
      </c>
      <c r="ED23" s="1012">
        <f>'B4'!E23</f>
        <v>0</v>
      </c>
      <c r="EE23" s="1012">
        <f>'B4'!F23</f>
        <v>0</v>
      </c>
      <c r="EF23" s="1012">
        <f>'B4'!G23</f>
        <v>0</v>
      </c>
      <c r="EG23" s="1012">
        <f>'B4'!H23</f>
        <v>0</v>
      </c>
      <c r="EH23" s="1012">
        <f>'B4'!I23</f>
        <v>0</v>
      </c>
      <c r="EI23" s="1012">
        <f>'B4'!J23</f>
        <v>0</v>
      </c>
      <c r="EJ23" s="1012">
        <f>'B4'!K23</f>
        <v>0</v>
      </c>
      <c r="EK23" s="1012">
        <f>'B4'!L23</f>
        <v>0</v>
      </c>
      <c r="EL23" s="1012">
        <f>'B4'!M23</f>
        <v>0</v>
      </c>
      <c r="EM23" s="2282" t="str">
        <f>'C'!A23</f>
        <v>กิจกรรมภาษาไทย เสนอข่าว  ภาษาอังกฤษวันละคำ ประโยค สำนวนไทย  แข่งขันการตอบปัญหา</v>
      </c>
      <c r="EN23" s="2282" t="str">
        <f>'C'!B23</f>
        <v xml:space="preserve"> ประชุมกรรมการสถานศึกษาเพื่อให้ทราบแนวทางการพัฒนาการศึกษา</v>
      </c>
      <c r="EO23" s="2282" t="str">
        <f>'C2'!A23</f>
        <v>กิจกกรรมส่งเสริมการรักการอ่านบันทึกการอ่านให้เป็นรูปธรรม</v>
      </c>
      <c r="EP23" s="2282" t="str">
        <f>'C2'!B23</f>
        <v>จัดทำคู่มมือให้คณะกรรมการสถานศึกษาให้เข้าใจแนงปฏิบัติการทำงานพัฒนาการศึกษา</v>
      </c>
      <c r="EQ23" s="1020"/>
      <c r="ER23" s="1020"/>
      <c r="ES23" s="146"/>
      <c r="ET23" s="3541" t="s">
        <v>2047</v>
      </c>
      <c r="EU23" s="242" t="s">
        <v>903</v>
      </c>
      <c r="EV23" s="1037">
        <f>'C1'!C23</f>
        <v>0</v>
      </c>
      <c r="EW23" s="1035">
        <f>'C1'!D23</f>
        <v>0</v>
      </c>
      <c r="EX23" s="1033">
        <f>'C1'!E23</f>
        <v>0</v>
      </c>
      <c r="EY23" s="1033">
        <f>'C1'!F23</f>
        <v>2</v>
      </c>
      <c r="EZ23" s="1033">
        <f>'C1'!G23</f>
        <v>3</v>
      </c>
      <c r="FA23" s="1033">
        <f>'C1'!H23</f>
        <v>0</v>
      </c>
      <c r="FB23" s="1033">
        <f>'C1'!I23</f>
        <v>0</v>
      </c>
      <c r="FC23" s="1033">
        <f>'C1'!J23</f>
        <v>0</v>
      </c>
      <c r="FD23" s="1033">
        <f>'C1'!K23</f>
        <v>1</v>
      </c>
      <c r="FE23" s="1033">
        <f>'C1'!L23</f>
        <v>0</v>
      </c>
      <c r="FF23" s="1033">
        <f>'C1'!M23</f>
        <v>0</v>
      </c>
      <c r="FG23" s="1033">
        <f>'C1'!N23</f>
        <v>0</v>
      </c>
      <c r="FH23" s="220"/>
      <c r="FI23" s="220"/>
      <c r="FJ23" s="1035">
        <f>'C1'!Q23</f>
        <v>0</v>
      </c>
      <c r="FK23" s="1033">
        <f>'C1'!R23</f>
        <v>1</v>
      </c>
      <c r="FL23" s="1033">
        <f>'C1'!S23</f>
        <v>3</v>
      </c>
      <c r="FM23" s="1033">
        <f>'C1'!T23</f>
        <v>0</v>
      </c>
      <c r="FN23" s="1033">
        <f>'C1'!U23</f>
        <v>0</v>
      </c>
      <c r="FO23" s="1033">
        <f>'C1'!V23</f>
        <v>0</v>
      </c>
      <c r="FP23" s="1033">
        <f>'C1'!W23</f>
        <v>0</v>
      </c>
      <c r="FQ23" s="1033">
        <f>'C1'!X23</f>
        <v>1</v>
      </c>
      <c r="FR23" s="1033">
        <f>'C1'!Y23</f>
        <v>0</v>
      </c>
      <c r="FS23" s="1033">
        <f>'C1'!Z23</f>
        <v>0</v>
      </c>
      <c r="FT23" s="1033">
        <f>'C1'!AA23</f>
        <v>0</v>
      </c>
      <c r="FU23" s="220"/>
      <c r="FV23" s="220"/>
      <c r="FW23" s="1035">
        <f>'C1'!AD23</f>
        <v>0</v>
      </c>
      <c r="FX23" s="1033">
        <f>'C1'!AE23</f>
        <v>0</v>
      </c>
      <c r="FY23" s="1033">
        <f>'C1'!AF23</f>
        <v>4</v>
      </c>
      <c r="FZ23" s="1033">
        <f>'C1'!AG23</f>
        <v>0</v>
      </c>
      <c r="GA23" s="1033">
        <f>'C1'!AH23</f>
        <v>0</v>
      </c>
      <c r="GB23" s="1033">
        <f>'C1'!AI23</f>
        <v>0</v>
      </c>
      <c r="GC23" s="1033">
        <f>'C1'!AJ23</f>
        <v>0</v>
      </c>
      <c r="GD23" s="1033">
        <f>'C1'!AK23</f>
        <v>2</v>
      </c>
      <c r="GE23" s="1033">
        <f>'C1'!AL23</f>
        <v>0</v>
      </c>
      <c r="GF23" s="1033">
        <f>'C1'!AM23</f>
        <v>0</v>
      </c>
      <c r="GG23" s="1033">
        <f>'C1'!AN23</f>
        <v>0</v>
      </c>
      <c r="GH23" s="220"/>
      <c r="GI23" s="220"/>
      <c r="GJ23" s="1035">
        <f>'C1'!AQ23</f>
        <v>0</v>
      </c>
      <c r="GK23" s="1033">
        <f>'C1'!AR23</f>
        <v>0</v>
      </c>
      <c r="GL23" s="1033">
        <f>'C1'!AS23</f>
        <v>4</v>
      </c>
      <c r="GM23" s="1033">
        <f>'C1'!AT23</f>
        <v>0</v>
      </c>
      <c r="GN23" s="1033">
        <f>'C1'!AU23</f>
        <v>0</v>
      </c>
      <c r="GO23" s="1033">
        <f>'C1'!AV23</f>
        <v>0</v>
      </c>
      <c r="GP23" s="1033">
        <f>'C1'!AW23</f>
        <v>0</v>
      </c>
      <c r="GQ23" s="1033">
        <f>'C1'!AX23</f>
        <v>1</v>
      </c>
      <c r="GR23" s="1033">
        <f>'C1'!AY23</f>
        <v>0</v>
      </c>
      <c r="GS23" s="1033">
        <f>'C1'!AZ23</f>
        <v>0</v>
      </c>
      <c r="GT23" s="1033">
        <f>'C1'!BA23</f>
        <v>0</v>
      </c>
      <c r="GU23" s="220"/>
      <c r="GV23" s="220"/>
      <c r="GW23" s="1035">
        <f>'C1'!BD23</f>
        <v>0</v>
      </c>
      <c r="GX23" s="1033">
        <f>'C1'!BE23</f>
        <v>0</v>
      </c>
      <c r="GY23" s="1033">
        <f>'C1'!BF23</f>
        <v>4</v>
      </c>
      <c r="GZ23" s="1033">
        <f>'C1'!BG23</f>
        <v>0</v>
      </c>
      <c r="HA23" s="1033">
        <f>'C1'!BH23</f>
        <v>0</v>
      </c>
      <c r="HB23" s="1033">
        <f>'C1'!BI23</f>
        <v>0</v>
      </c>
      <c r="HC23" s="1033">
        <f>'C1'!BJ23</f>
        <v>0</v>
      </c>
      <c r="HD23" s="1033">
        <f>'C1'!BK23</f>
        <v>1</v>
      </c>
      <c r="HE23" s="1033">
        <f>'C1'!BL23</f>
        <v>0</v>
      </c>
      <c r="HF23" s="1033">
        <f>'C1'!BM23</f>
        <v>0</v>
      </c>
      <c r="HG23" s="1033">
        <f>'C1'!BN23</f>
        <v>0</v>
      </c>
      <c r="HH23" s="220"/>
      <c r="HI23" s="220"/>
      <c r="HJ23" s="1035">
        <f>'C1'!BQ23</f>
        <v>0</v>
      </c>
      <c r="HK23" s="1033">
        <f>'C1'!BR23</f>
        <v>0</v>
      </c>
      <c r="HL23" s="1033">
        <f>'C1'!BS23</f>
        <v>4</v>
      </c>
      <c r="HM23" s="1033">
        <f>'C1'!BT23</f>
        <v>0</v>
      </c>
      <c r="HN23" s="1033">
        <f>'C1'!BU23</f>
        <v>0</v>
      </c>
      <c r="HO23" s="1033">
        <f>'C1'!BV23</f>
        <v>0</v>
      </c>
      <c r="HP23" s="1033">
        <f>'C1'!BW23</f>
        <v>0</v>
      </c>
      <c r="HQ23" s="1033">
        <f>'C1'!BX23</f>
        <v>1</v>
      </c>
      <c r="HR23" s="1033">
        <f>'C1'!BY23</f>
        <v>0</v>
      </c>
      <c r="HS23" s="1033">
        <f>'C1'!BZ23</f>
        <v>0</v>
      </c>
      <c r="HT23" s="1033">
        <f>'C1'!CA23</f>
        <v>0</v>
      </c>
      <c r="HU23" s="985"/>
      <c r="HV23" s="981"/>
    </row>
    <row r="24" spans="1:252" ht="21" customHeight="1" thickBot="1">
      <c r="A24" s="317">
        <v>14</v>
      </c>
      <c r="B24" s="317"/>
      <c r="C24" s="317"/>
      <c r="D24" s="406" t="str">
        <f>'A1'!A24</f>
        <v>รวมมัธยม</v>
      </c>
      <c r="E24" s="1454">
        <f>'A1'!B24</f>
        <v>297</v>
      </c>
      <c r="F24" s="1454">
        <f>'A1'!C24</f>
        <v>297</v>
      </c>
      <c r="G24" s="1454">
        <f>'A1'!D24</f>
        <v>594</v>
      </c>
      <c r="H24" s="1455">
        <f>'A1'!E24</f>
        <v>0</v>
      </c>
      <c r="I24" s="1455">
        <f>'A1'!F24</f>
        <v>0</v>
      </c>
      <c r="J24" s="1455">
        <f>'A1'!G24</f>
        <v>6</v>
      </c>
      <c r="K24" s="1455">
        <f>'A1'!H24</f>
        <v>0</v>
      </c>
      <c r="L24" s="1455">
        <f>'A1'!I24</f>
        <v>0</v>
      </c>
      <c r="M24" s="1455">
        <f>'A1'!J24</f>
        <v>3</v>
      </c>
      <c r="N24" s="1455">
        <f>'A1'!K24</f>
        <v>0</v>
      </c>
      <c r="O24" s="1455">
        <f>'A1'!L24</f>
        <v>0</v>
      </c>
      <c r="P24" s="1455">
        <f>'A1'!M24</f>
        <v>90</v>
      </c>
      <c r="Q24" s="1455">
        <f>'A1'!N24</f>
        <v>90</v>
      </c>
      <c r="R24" s="1455">
        <f>'A1'!O24</f>
        <v>0</v>
      </c>
      <c r="S24" s="1455">
        <f>'A1'!P24</f>
        <v>0</v>
      </c>
      <c r="T24" s="1455">
        <f>'A1'!Q24</f>
        <v>0</v>
      </c>
      <c r="U24" s="1455">
        <f>'A1'!R24</f>
        <v>0</v>
      </c>
      <c r="V24" s="1455">
        <f>'A1'!S24</f>
        <v>0</v>
      </c>
      <c r="W24" s="1455">
        <f>'A1'!T24</f>
        <v>0</v>
      </c>
      <c r="X24" s="1455">
        <f>'A1'!U24</f>
        <v>0</v>
      </c>
      <c r="Y24" s="1455">
        <f>'A1'!V24</f>
        <v>0</v>
      </c>
      <c r="Z24" s="1455">
        <f>'A1'!W24</f>
        <v>0</v>
      </c>
      <c r="AA24" s="1455">
        <f>'A1'!X24</f>
        <v>0</v>
      </c>
      <c r="AB24" s="1455">
        <f>'A1'!Y24</f>
        <v>0</v>
      </c>
      <c r="AC24" s="1455">
        <f>'A1'!Z24</f>
        <v>0</v>
      </c>
      <c r="AD24" s="1455">
        <f>'A1'!AA24</f>
        <v>0</v>
      </c>
      <c r="AE24" s="1455">
        <f>'A1'!AB24</f>
        <v>0</v>
      </c>
      <c r="AF24" s="1455">
        <f>'A1'!AC24</f>
        <v>0</v>
      </c>
      <c r="AG24" s="1455">
        <f>'A1'!AD24</f>
        <v>0</v>
      </c>
      <c r="AH24" s="1455">
        <f>'A1'!AE24</f>
        <v>0</v>
      </c>
      <c r="AI24" s="1455">
        <f>'A1'!AF24</f>
        <v>10</v>
      </c>
      <c r="AJ24" s="1455">
        <f>'A1'!AG24</f>
        <v>12</v>
      </c>
      <c r="AK24" s="1455">
        <f>'A1'!AH24</f>
        <v>12</v>
      </c>
      <c r="AL24" s="1455">
        <f>'A1'!AI24</f>
        <v>9</v>
      </c>
      <c r="AM24" s="1455">
        <f>'A1'!AJ24</f>
        <v>3</v>
      </c>
      <c r="AN24" s="1455">
        <f>'A1'!AK24</f>
        <v>10</v>
      </c>
      <c r="AO24" s="1455">
        <f>'A1'!AL24</f>
        <v>10</v>
      </c>
      <c r="AP24" s="1455">
        <f>'A1'!AM24</f>
        <v>12</v>
      </c>
      <c r="AQ24" s="1455">
        <f>'A1'!AN24</f>
        <v>0</v>
      </c>
      <c r="AR24" s="1455">
        <f>'A1'!AO24</f>
        <v>3</v>
      </c>
      <c r="AS24" s="1455">
        <f>'A1'!AP24</f>
        <v>39</v>
      </c>
      <c r="AT24" s="1455">
        <f>'A1'!AQ24</f>
        <v>30</v>
      </c>
      <c r="AU24" s="1455">
        <f>'A1'!AR24</f>
        <v>522</v>
      </c>
      <c r="AV24" s="1455">
        <f>'A1'!AS24</f>
        <v>0</v>
      </c>
      <c r="AW24" s="1455">
        <f>'A1'!AT24</f>
        <v>0</v>
      </c>
      <c r="AX24" s="1455">
        <f>'A1'!AU24</f>
        <v>47</v>
      </c>
      <c r="AY24" s="1455">
        <f>'A1'!AV24</f>
        <v>33</v>
      </c>
      <c r="AZ24" s="1455">
        <f>'A1'!AW24</f>
        <v>514</v>
      </c>
      <c r="BA24" s="1455">
        <f>'A1'!AX24</f>
        <v>0</v>
      </c>
      <c r="BB24" s="1455">
        <f>'A1'!AY24</f>
        <v>0</v>
      </c>
      <c r="BC24" s="1455">
        <f>'A1'!AZ24</f>
        <v>31</v>
      </c>
      <c r="BD24" s="1455">
        <f>'A1'!BA24</f>
        <v>56</v>
      </c>
      <c r="BE24" s="1455">
        <f>'A1'!BB24</f>
        <v>507</v>
      </c>
      <c r="BF24" s="1455">
        <f>'A1'!BC24</f>
        <v>0</v>
      </c>
      <c r="BG24" s="1455">
        <f>'A1'!BD24</f>
        <v>0</v>
      </c>
      <c r="BH24" s="1455">
        <f>'A1'!BE24</f>
        <v>0</v>
      </c>
      <c r="BI24" s="1455">
        <f>'A1'!BF24</f>
        <v>0</v>
      </c>
      <c r="BJ24" s="1457">
        <f>'A1'!BG24</f>
        <v>594</v>
      </c>
      <c r="BK24" s="1468"/>
      <c r="BL24" s="1463"/>
      <c r="BM24" s="400"/>
      <c r="BN24" s="400"/>
      <c r="BO24" s="400"/>
      <c r="BP24" s="400"/>
      <c r="BQ24" s="400"/>
      <c r="BR24" s="400"/>
      <c r="BS24" s="400"/>
      <c r="BT24" s="2661">
        <v>3.4</v>
      </c>
      <c r="BU24" s="2645" t="str">
        <f>'A2'!A24</f>
        <v xml:space="preserve"> ตัวบ่งชี้ที่ 4</v>
      </c>
      <c r="BV24" s="2644">
        <f>'A2'!B24</f>
        <v>0</v>
      </c>
      <c r="BW24" s="2645" t="str">
        <f>'A2'!C24</f>
        <v xml:space="preserve"> </v>
      </c>
      <c r="BX24" s="2644">
        <f>'A2'!D24</f>
        <v>0</v>
      </c>
      <c r="BY24" s="2645" t="str">
        <f>'A2'!E24</f>
        <v xml:space="preserve"> </v>
      </c>
      <c r="BZ24" s="2646">
        <v>8.5</v>
      </c>
      <c r="CA24" s="2646" t="str">
        <f>'A2'!F24</f>
        <v xml:space="preserve"> ตัวบ่งชี้ที่ 5</v>
      </c>
      <c r="CB24" s="2644">
        <f>'A2'!G24</f>
        <v>0</v>
      </c>
      <c r="CC24" s="2646" t="str">
        <f>'A2'!H24</f>
        <v xml:space="preserve"> </v>
      </c>
      <c r="CD24" s="2644">
        <f>'A2'!I24</f>
        <v>0</v>
      </c>
      <c r="CE24" s="2646" t="str">
        <f>'A2'!J24</f>
        <v xml:space="preserve"> </v>
      </c>
      <c r="CF24" s="1001" t="str">
        <f>'A2'!U25</f>
        <v>5. ผู้บริหารมีวิสัยทัศน์ก้าวไกล มุ่งมั่นในการทำงาน อุทิศตนในการทำงาน บุคลากรทางการศึกษา</v>
      </c>
      <c r="CG24" s="1488" t="str">
        <f>'A2'!V24</f>
        <v>การรับรอง</v>
      </c>
      <c r="CH24" s="1488"/>
      <c r="CI24" s="2851"/>
      <c r="CJ24" s="330">
        <f>B!D14</f>
        <v>0</v>
      </c>
      <c r="CK24" s="191">
        <f>B!E14</f>
        <v>0</v>
      </c>
      <c r="CL24" s="191" t="str">
        <f>B!F14</f>
        <v>ในการดำเนินงาน</v>
      </c>
      <c r="CM24" s="1012"/>
      <c r="CN24" s="141" t="str">
        <f>'B1'!B24</f>
        <v>ต้องการพิเศษ</v>
      </c>
      <c r="CO24" s="141" t="str">
        <f>'B1'!C24</f>
        <v>ด้านการเรียนรู้</v>
      </c>
      <c r="CP24" s="1012"/>
      <c r="CQ24" s="1012"/>
      <c r="CR24" s="1012"/>
      <c r="CS24" s="1012"/>
      <c r="CT24" s="1012"/>
      <c r="CU24" s="1012"/>
      <c r="CV24" s="1012"/>
      <c r="CW24" s="141" t="str">
        <f>'B1'!K24</f>
        <v>ไดรับการพัฒนาดีขึ้น</v>
      </c>
      <c r="CX24" s="141" t="str">
        <f>'B1'!L24</f>
        <v>ครูสอน</v>
      </c>
      <c r="CY24" s="141">
        <f>'B1'!M24</f>
        <v>0</v>
      </c>
      <c r="CZ24" s="1012"/>
      <c r="DA24" s="1012">
        <f>'B2'!B24</f>
        <v>0</v>
      </c>
      <c r="DB24" s="1012">
        <f>'B2'!C24</f>
        <v>0</v>
      </c>
      <c r="DC24" s="1012">
        <f>'B2'!D24</f>
        <v>0</v>
      </c>
      <c r="DD24" s="1012"/>
      <c r="DE24" s="1012"/>
      <c r="DF24" s="1012"/>
      <c r="DG24" s="1012"/>
      <c r="DH24" s="1012"/>
      <c r="DI24" s="1012"/>
      <c r="DJ24" s="1012">
        <f>'B2'!K24</f>
        <v>0</v>
      </c>
      <c r="DK24" s="1012">
        <f>'B2'!L24</f>
        <v>0</v>
      </c>
      <c r="DL24" s="1012">
        <f>'B2'!M24</f>
        <v>0</v>
      </c>
      <c r="DM24" s="1012"/>
      <c r="DN24" s="1012">
        <f>'B3'!B24</f>
        <v>0</v>
      </c>
      <c r="DO24" s="1012">
        <f>'B3'!C24</f>
        <v>0</v>
      </c>
      <c r="DP24" s="1012">
        <f>'B3'!D24</f>
        <v>0</v>
      </c>
      <c r="DQ24" s="1012"/>
      <c r="DR24" s="1012"/>
      <c r="DS24" s="1012"/>
      <c r="DT24" s="1012"/>
      <c r="DU24" s="1012"/>
      <c r="DV24" s="1012"/>
      <c r="DW24" s="1012">
        <f>'B3'!K24</f>
        <v>0</v>
      </c>
      <c r="DX24" s="1012">
        <f>'B3'!L24</f>
        <v>0</v>
      </c>
      <c r="DY24" s="1012">
        <f>'B3'!M24</f>
        <v>0</v>
      </c>
      <c r="DZ24" s="1012"/>
      <c r="EA24" s="1012">
        <f>'B4'!B24</f>
        <v>0</v>
      </c>
      <c r="EB24" s="1012">
        <f>'B4'!C24</f>
        <v>0</v>
      </c>
      <c r="EC24" s="1012">
        <f>'B4'!D24</f>
        <v>0</v>
      </c>
      <c r="ED24" s="1012"/>
      <c r="EE24" s="1012"/>
      <c r="EF24" s="1012"/>
      <c r="EG24" s="1012"/>
      <c r="EH24" s="1012"/>
      <c r="EI24" s="1012"/>
      <c r="EJ24" s="1012">
        <f>'B4'!K24</f>
        <v>0</v>
      </c>
      <c r="EK24" s="1012">
        <f>'B4'!L24</f>
        <v>0</v>
      </c>
      <c r="EL24" s="1012">
        <f>'B4'!M24</f>
        <v>0</v>
      </c>
      <c r="EM24" s="2282" t="str">
        <f>'C'!A24</f>
        <v>สารานุกรม  จัดกิจการเรียนรฤแบบกลุ่ม  จัดห้องให้สะอาดและมีหนัวสือใหม่ให้ยืม ให้นักเรียนนำ</v>
      </c>
      <c r="EN24" s="2282" t="str">
        <f>'C'!B24</f>
        <v>ประชุมผู้ปกครองเพื่อหาทางร่วมมือในการพัฒนาการศึกษาและร่มมือสร้างความตั้งใจบุตรหลาน</v>
      </c>
      <c r="EO24" s="2282" t="str">
        <f>'C2'!A24</f>
        <v>จัดหาหนังสือที่หลากหลายให้น่าสนในเพิ่มในห้องสมุด</v>
      </c>
      <c r="EP24" s="2282" t="str">
        <f>'C2'!B24</f>
        <v>จัดประชุมผู้ปกครองเพื่อสร้างความร่วมมือในการพัฒนาการศึกษา</v>
      </c>
      <c r="EQ24" s="905" t="s">
        <v>1376</v>
      </c>
      <c r="ER24" s="907" t="s">
        <v>1377</v>
      </c>
      <c r="ES24" s="21"/>
      <c r="ET24" s="3542"/>
      <c r="EU24" s="246" t="s">
        <v>904</v>
      </c>
      <c r="EV24" s="1037">
        <f>'C1'!C24</f>
        <v>0</v>
      </c>
      <c r="EW24" s="1035">
        <f>'C1'!D24</f>
        <v>0</v>
      </c>
      <c r="EX24" s="1033">
        <f>'C1'!E24</f>
        <v>0</v>
      </c>
      <c r="EY24" s="1033">
        <f>'C1'!F24</f>
        <v>2</v>
      </c>
      <c r="EZ24" s="1033">
        <f>'C1'!G24</f>
        <v>2</v>
      </c>
      <c r="FA24" s="1033">
        <f>'C1'!H24</f>
        <v>0</v>
      </c>
      <c r="FB24" s="1033">
        <f>'C1'!I24</f>
        <v>0</v>
      </c>
      <c r="FC24" s="1033">
        <f>'C1'!J24</f>
        <v>0</v>
      </c>
      <c r="FD24" s="1033">
        <f>'C1'!K24</f>
        <v>0</v>
      </c>
      <c r="FE24" s="1033">
        <f>'C1'!L24</f>
        <v>0</v>
      </c>
      <c r="FF24" s="1033">
        <f>'C1'!M24</f>
        <v>0</v>
      </c>
      <c r="FG24" s="1033">
        <f>'C1'!N24</f>
        <v>0</v>
      </c>
      <c r="FH24" s="220"/>
      <c r="FI24" s="220"/>
      <c r="FJ24" s="1035">
        <f>'C1'!Q24</f>
        <v>0</v>
      </c>
      <c r="FK24" s="1033">
        <f>'C1'!R24</f>
        <v>0</v>
      </c>
      <c r="FL24" s="1033">
        <f>'C1'!S24</f>
        <v>0</v>
      </c>
      <c r="FM24" s="1033">
        <f>'C1'!T24</f>
        <v>0</v>
      </c>
      <c r="FN24" s="1033">
        <f>'C1'!U24</f>
        <v>0</v>
      </c>
      <c r="FO24" s="1033">
        <f>'C1'!V24</f>
        <v>0</v>
      </c>
      <c r="FP24" s="1033">
        <f>'C1'!W24</f>
        <v>0</v>
      </c>
      <c r="FQ24" s="1033">
        <f>'C1'!X24</f>
        <v>0</v>
      </c>
      <c r="FR24" s="1033">
        <f>'C1'!Y24</f>
        <v>0</v>
      </c>
      <c r="FS24" s="1033">
        <f>'C1'!Z24</f>
        <v>0</v>
      </c>
      <c r="FT24" s="1033">
        <f>'C1'!AA24</f>
        <v>0</v>
      </c>
      <c r="FU24" s="220"/>
      <c r="FV24" s="220"/>
      <c r="FW24" s="1035">
        <f>'C1'!AD24</f>
        <v>0</v>
      </c>
      <c r="FX24" s="1033">
        <f>'C1'!AE24</f>
        <v>0</v>
      </c>
      <c r="FY24" s="1033">
        <f>'C1'!AF24</f>
        <v>0</v>
      </c>
      <c r="FZ24" s="1033">
        <f>'C1'!AG24</f>
        <v>3</v>
      </c>
      <c r="GA24" s="1033">
        <f>'C1'!AH24</f>
        <v>0</v>
      </c>
      <c r="GB24" s="1033">
        <f>'C1'!AI24</f>
        <v>0</v>
      </c>
      <c r="GC24" s="1033">
        <f>'C1'!AJ24</f>
        <v>0</v>
      </c>
      <c r="GD24" s="1033">
        <f>'C1'!AK24</f>
        <v>0</v>
      </c>
      <c r="GE24" s="1033">
        <f>'C1'!AL24</f>
        <v>0</v>
      </c>
      <c r="GF24" s="1033">
        <f>'C1'!AM24</f>
        <v>0</v>
      </c>
      <c r="GG24" s="1033">
        <f>'C1'!AN24</f>
        <v>0</v>
      </c>
      <c r="GH24" s="220"/>
      <c r="GI24" s="220"/>
      <c r="GJ24" s="1035">
        <f>'C1'!AQ24</f>
        <v>0</v>
      </c>
      <c r="GK24" s="1033">
        <f>'C1'!AR24</f>
        <v>0</v>
      </c>
      <c r="GL24" s="1033">
        <f>'C1'!AS24</f>
        <v>0</v>
      </c>
      <c r="GM24" s="1033">
        <f>'C1'!AT24</f>
        <v>3</v>
      </c>
      <c r="GN24" s="1033">
        <f>'C1'!AU24</f>
        <v>0</v>
      </c>
      <c r="GO24" s="1033">
        <f>'C1'!AV24</f>
        <v>0</v>
      </c>
      <c r="GP24" s="1033">
        <f>'C1'!AW24</f>
        <v>0</v>
      </c>
      <c r="GQ24" s="1033">
        <f>'C1'!AX24</f>
        <v>0</v>
      </c>
      <c r="GR24" s="1033">
        <f>'C1'!AY24</f>
        <v>0</v>
      </c>
      <c r="GS24" s="1033">
        <f>'C1'!AZ24</f>
        <v>0</v>
      </c>
      <c r="GT24" s="1033">
        <f>'C1'!BA24</f>
        <v>0</v>
      </c>
      <c r="GU24" s="220"/>
      <c r="GV24" s="220"/>
      <c r="GW24" s="1035">
        <f>'C1'!BD24</f>
        <v>0</v>
      </c>
      <c r="GX24" s="1033">
        <f>'C1'!BE24</f>
        <v>0</v>
      </c>
      <c r="GY24" s="1033">
        <f>'C1'!BF24</f>
        <v>3</v>
      </c>
      <c r="GZ24" s="1033">
        <f>'C1'!BG24</f>
        <v>0</v>
      </c>
      <c r="HA24" s="1033">
        <f>'C1'!BH24</f>
        <v>0</v>
      </c>
      <c r="HB24" s="1033">
        <f>'C1'!BI24</f>
        <v>0</v>
      </c>
      <c r="HC24" s="1033">
        <f>'C1'!BJ24</f>
        <v>0</v>
      </c>
      <c r="HD24" s="1033">
        <f>'C1'!BK24</f>
        <v>0</v>
      </c>
      <c r="HE24" s="1033">
        <f>'C1'!BL24</f>
        <v>0</v>
      </c>
      <c r="HF24" s="1033">
        <f>'C1'!BM24</f>
        <v>0</v>
      </c>
      <c r="HG24" s="1033">
        <f>'C1'!BN24</f>
        <v>0</v>
      </c>
      <c r="HH24" s="220"/>
      <c r="HI24" s="220"/>
      <c r="HJ24" s="1035">
        <f>'C1'!BQ24</f>
        <v>0</v>
      </c>
      <c r="HK24" s="1033">
        <f>'C1'!BR24</f>
        <v>0</v>
      </c>
      <c r="HL24" s="1033">
        <f>'C1'!BS24</f>
        <v>0</v>
      </c>
      <c r="HM24" s="1033">
        <f>'C1'!BT24</f>
        <v>0</v>
      </c>
      <c r="HN24" s="1033">
        <f>'C1'!BU24</f>
        <v>0</v>
      </c>
      <c r="HO24" s="1033">
        <f>'C1'!BV24</f>
        <v>0</v>
      </c>
      <c r="HP24" s="1033">
        <f>'C1'!BW24</f>
        <v>0</v>
      </c>
      <c r="HQ24" s="1033">
        <f>'C1'!BX24</f>
        <v>0</v>
      </c>
      <c r="HR24" s="1033">
        <f>'C1'!BY24</f>
        <v>0</v>
      </c>
      <c r="HS24" s="1033">
        <f>'C1'!BZ24</f>
        <v>0</v>
      </c>
      <c r="HT24" s="1033">
        <f>'C1'!CA24</f>
        <v>0</v>
      </c>
      <c r="HU24" s="985"/>
      <c r="HV24" s="981"/>
    </row>
    <row r="25" spans="1:252" ht="21" customHeight="1" thickBot="1">
      <c r="A25" s="317">
        <v>15</v>
      </c>
      <c r="B25" s="317"/>
      <c r="C25" s="317"/>
      <c r="D25" s="406" t="str">
        <f>'A1'!A25</f>
        <v>รวมพื้นฐาน</v>
      </c>
      <c r="E25" s="1454">
        <f>'A1'!B25</f>
        <v>891</v>
      </c>
      <c r="F25" s="1454">
        <f>'A1'!C25</f>
        <v>891</v>
      </c>
      <c r="G25" s="1454">
        <f>'A1'!D25</f>
        <v>1782</v>
      </c>
      <c r="H25" s="1455">
        <f>'A1'!E25</f>
        <v>0</v>
      </c>
      <c r="I25" s="1455">
        <f>'A1'!F25</f>
        <v>0</v>
      </c>
      <c r="J25" s="1455">
        <f>'A1'!G25</f>
        <v>26</v>
      </c>
      <c r="K25" s="1455">
        <f>'A1'!H25</f>
        <v>0</v>
      </c>
      <c r="L25" s="1455">
        <f>'A1'!I25</f>
        <v>0</v>
      </c>
      <c r="M25" s="1455">
        <f>'A1'!J25</f>
        <v>24</v>
      </c>
      <c r="N25" s="1455">
        <f>'A1'!K25</f>
        <v>0</v>
      </c>
      <c r="O25" s="1455">
        <f>'A1'!L25</f>
        <v>0</v>
      </c>
      <c r="P25" s="1455">
        <f>'A1'!M25</f>
        <v>214</v>
      </c>
      <c r="Q25" s="1455">
        <f>'A1'!N25</f>
        <v>214</v>
      </c>
      <c r="R25" s="1455">
        <f>'A1'!O25</f>
        <v>0</v>
      </c>
      <c r="S25" s="1455">
        <f>'A1'!P25</f>
        <v>0</v>
      </c>
      <c r="T25" s="1455">
        <f>'A1'!Q25</f>
        <v>0</v>
      </c>
      <c r="U25" s="1455">
        <f>'A1'!R25</f>
        <v>0</v>
      </c>
      <c r="V25" s="1455">
        <f>'A1'!S25</f>
        <v>0</v>
      </c>
      <c r="W25" s="1455">
        <f>'A1'!T25</f>
        <v>0</v>
      </c>
      <c r="X25" s="1455">
        <f>'A1'!U25</f>
        <v>0</v>
      </c>
      <c r="Y25" s="1455">
        <f>'A1'!V25</f>
        <v>0</v>
      </c>
      <c r="Z25" s="1455">
        <f>'A1'!W25</f>
        <v>0</v>
      </c>
      <c r="AA25" s="1455">
        <f>'A1'!X25</f>
        <v>0</v>
      </c>
      <c r="AB25" s="1455">
        <f>'A1'!Y25</f>
        <v>0</v>
      </c>
      <c r="AC25" s="1455">
        <f>'A1'!Z25</f>
        <v>0</v>
      </c>
      <c r="AD25" s="1455">
        <f>'A1'!AA25</f>
        <v>0</v>
      </c>
      <c r="AE25" s="1455">
        <f>'A1'!AB25</f>
        <v>0</v>
      </c>
      <c r="AF25" s="1455">
        <f>'A1'!AC25</f>
        <v>0</v>
      </c>
      <c r="AG25" s="1455">
        <f>'A1'!AD25</f>
        <v>0</v>
      </c>
      <c r="AH25" s="1455">
        <f>'A1'!AE25</f>
        <v>0</v>
      </c>
      <c r="AI25" s="1455">
        <f>'A1'!AF25</f>
        <v>21</v>
      </c>
      <c r="AJ25" s="1455">
        <f>'A1'!AG25</f>
        <v>24</v>
      </c>
      <c r="AK25" s="1455">
        <f>'A1'!AH25</f>
        <v>23</v>
      </c>
      <c r="AL25" s="1455">
        <f>'A1'!AI25</f>
        <v>14</v>
      </c>
      <c r="AM25" s="1455">
        <f>'A1'!AJ25</f>
        <v>20</v>
      </c>
      <c r="AN25" s="1455">
        <f>'A1'!AK25</f>
        <v>21</v>
      </c>
      <c r="AO25" s="1455">
        <f>'A1'!AL25</f>
        <v>19</v>
      </c>
      <c r="AP25" s="1455">
        <f>'A1'!AM25</f>
        <v>25</v>
      </c>
      <c r="AQ25" s="1455">
        <f>'A1'!AN25</f>
        <v>0</v>
      </c>
      <c r="AR25" s="1455">
        <f>'A1'!AO25</f>
        <v>19</v>
      </c>
      <c r="AS25" s="1455">
        <f>'A1'!AP25</f>
        <v>80</v>
      </c>
      <c r="AT25" s="1455">
        <f>'A1'!AQ25</f>
        <v>90</v>
      </c>
      <c r="AU25" s="1455">
        <f>'A1'!AR25</f>
        <v>1593</v>
      </c>
      <c r="AV25" s="1455">
        <f>'A1'!AS25</f>
        <v>0</v>
      </c>
      <c r="AW25" s="1455">
        <f>'A1'!AT25</f>
        <v>0</v>
      </c>
      <c r="AX25" s="1455">
        <f>'A1'!AU25</f>
        <v>94</v>
      </c>
      <c r="AY25" s="1455">
        <f>'A1'!AV25</f>
        <v>102</v>
      </c>
      <c r="AZ25" s="1455">
        <f>'A1'!AW25</f>
        <v>1586</v>
      </c>
      <c r="BA25" s="1455">
        <f>'A1'!AX25</f>
        <v>0</v>
      </c>
      <c r="BB25" s="1455">
        <f>'A1'!AY25</f>
        <v>0</v>
      </c>
      <c r="BC25" s="1455">
        <f>'A1'!AZ25</f>
        <v>59</v>
      </c>
      <c r="BD25" s="1455">
        <f>'A1'!BA25</f>
        <v>149</v>
      </c>
      <c r="BE25" s="1455">
        <f>'A1'!BB25</f>
        <v>1574</v>
      </c>
      <c r="BF25" s="1455">
        <f>'A1'!BC25</f>
        <v>0</v>
      </c>
      <c r="BG25" s="1455">
        <f>'A1'!BD25</f>
        <v>0</v>
      </c>
      <c r="BH25" s="1455">
        <f>'A1'!BE25</f>
        <v>0</v>
      </c>
      <c r="BI25" s="1455">
        <f>'A1'!BF25</f>
        <v>0</v>
      </c>
      <c r="BJ25" s="1457">
        <f>'A1'!BG25</f>
        <v>1782</v>
      </c>
      <c r="BK25" s="1468"/>
      <c r="BL25" s="1464"/>
      <c r="BM25" s="401"/>
      <c r="BN25" s="401"/>
      <c r="BO25" s="401"/>
      <c r="BP25" s="401"/>
      <c r="BQ25" s="401"/>
      <c r="BR25" s="401"/>
      <c r="BS25" s="401"/>
      <c r="BT25" s="2661">
        <v>4.0999999999999996</v>
      </c>
      <c r="BU25" s="2645" t="str">
        <f>'A2'!A25</f>
        <v>มาตรฐานที่ 4   ตัวบ่งชี้ที่ 1</v>
      </c>
      <c r="BV25" s="2644">
        <f>'A2'!B25</f>
        <v>0</v>
      </c>
      <c r="BW25" s="2645" t="str">
        <f>'A2'!C25</f>
        <v xml:space="preserve"> </v>
      </c>
      <c r="BX25" s="2644">
        <f>'A2'!D25</f>
        <v>0</v>
      </c>
      <c r="BY25" s="2645" t="str">
        <f>'A2'!E25</f>
        <v xml:space="preserve"> </v>
      </c>
      <c r="BZ25" s="2646">
        <v>8.6</v>
      </c>
      <c r="CA25" s="2646" t="str">
        <f>'A2'!F25</f>
        <v xml:space="preserve"> ตัวบ่งชี้ที่ 6</v>
      </c>
      <c r="CB25" s="2644">
        <f>'A2'!G25</f>
        <v>0</v>
      </c>
      <c r="CC25" s="2646" t="str">
        <f>'A2'!H25</f>
        <v xml:space="preserve"> </v>
      </c>
      <c r="CD25" s="2644">
        <f>'A2'!I25</f>
        <v>0</v>
      </c>
      <c r="CE25" s="2646" t="str">
        <f>'A2'!J25</f>
        <v xml:space="preserve"> </v>
      </c>
      <c r="CF25" s="1001" t="str">
        <f>'A2'!U26</f>
        <v xml:space="preserve">   มีจำนวนพอเพียงในการจัดการศึกษา ชุมชนมีส่วนร่วมในการพัฒนาการศึกษา สภาพแวดล้อมเอื้อ</v>
      </c>
      <c r="CG25" s="1488" t="str">
        <f>'A2'!V25</f>
        <v xml:space="preserve"> - ผลคะแนนรวมทุกตัวบ่งชี้  ตั้งแต่  80  คะแนนขึ้นไป</v>
      </c>
      <c r="CH25" s="2644" t="str">
        <f>'A2'!W25</f>
        <v>ใช่</v>
      </c>
      <c r="CI25" s="2651">
        <f>'A2'!X25</f>
        <v>0</v>
      </c>
      <c r="CJ25" s="191">
        <f>B!D15</f>
        <v>0</v>
      </c>
      <c r="CK25" s="191">
        <f>B!E15</f>
        <v>0</v>
      </c>
      <c r="CL25" s="191">
        <f>B!F15</f>
        <v>0</v>
      </c>
      <c r="CM25" s="1012"/>
      <c r="CN25" s="141">
        <f>'B1'!B25</f>
        <v>0</v>
      </c>
      <c r="CO25" s="141">
        <f>'B1'!C25</f>
        <v>0</v>
      </c>
      <c r="CP25" s="1012"/>
      <c r="CQ25" s="1012"/>
      <c r="CR25" s="1012"/>
      <c r="CS25" s="1012"/>
      <c r="CT25" s="1012"/>
      <c r="CU25" s="1012"/>
      <c r="CV25" s="1012"/>
      <c r="CW25" s="141">
        <f>'B1'!K25</f>
        <v>0</v>
      </c>
      <c r="CX25" s="141">
        <f>'B1'!L25</f>
        <v>0</v>
      </c>
      <c r="CY25" s="141">
        <f>'B1'!M25</f>
        <v>0</v>
      </c>
      <c r="CZ25" s="1012"/>
      <c r="DA25" s="1012">
        <f>'B2'!B25</f>
        <v>0</v>
      </c>
      <c r="DB25" s="1012">
        <f>'B2'!C25</f>
        <v>0</v>
      </c>
      <c r="DC25" s="1012">
        <f>'B2'!D25</f>
        <v>0</v>
      </c>
      <c r="DD25" s="1012"/>
      <c r="DE25" s="1012"/>
      <c r="DF25" s="1012"/>
      <c r="DG25" s="1012"/>
      <c r="DH25" s="1012"/>
      <c r="DI25" s="1012"/>
      <c r="DJ25" s="1012">
        <f>'B2'!K25</f>
        <v>0</v>
      </c>
      <c r="DK25" s="1012">
        <f>'B2'!L25</f>
        <v>0</v>
      </c>
      <c r="DL25" s="1012">
        <f>'B2'!M25</f>
        <v>0</v>
      </c>
      <c r="DM25" s="1012"/>
      <c r="DN25" s="1012">
        <f>'B3'!B25</f>
        <v>0</v>
      </c>
      <c r="DO25" s="1012">
        <f>'B3'!C25</f>
        <v>0</v>
      </c>
      <c r="DP25" s="1012">
        <f>'B3'!D25</f>
        <v>0</v>
      </c>
      <c r="DQ25" s="1012"/>
      <c r="DR25" s="1012"/>
      <c r="DS25" s="1012"/>
      <c r="DT25" s="1012"/>
      <c r="DU25" s="1012"/>
      <c r="DV25" s="1012"/>
      <c r="DW25" s="1012">
        <f>'B3'!K25</f>
        <v>0</v>
      </c>
      <c r="DX25" s="1012">
        <f>'B3'!L25</f>
        <v>0</v>
      </c>
      <c r="DY25" s="1012">
        <f>'B3'!M25</f>
        <v>0</v>
      </c>
      <c r="DZ25" s="1012"/>
      <c r="EA25" s="1012">
        <f>'B4'!B25</f>
        <v>0</v>
      </c>
      <c r="EB25" s="1012">
        <f>'B4'!C25</f>
        <v>0</v>
      </c>
      <c r="EC25" s="1012">
        <f>'B4'!D25</f>
        <v>0</v>
      </c>
      <c r="ED25" s="1012"/>
      <c r="EE25" s="1012"/>
      <c r="EF25" s="1012"/>
      <c r="EG25" s="1012"/>
      <c r="EH25" s="1012"/>
      <c r="EI25" s="1012"/>
      <c r="EJ25" s="1012">
        <f>'B4'!K25</f>
        <v>0</v>
      </c>
      <c r="EK25" s="1012">
        <f>'B4'!L25</f>
        <v>0</v>
      </c>
      <c r="EL25" s="1012">
        <f>'B4'!M25</f>
        <v>0</v>
      </c>
      <c r="EM25" s="2282" t="str">
        <f>'C'!A25</f>
        <v>เสนอผลงานด้วย Microsoft Word และExcel นำเสนอผลงาน</v>
      </c>
      <c r="EN25" s="2282" t="str">
        <f>'C'!B25</f>
        <v>ในการศึกษา</v>
      </c>
      <c r="EO25" s="2282" t="str">
        <f>'C2'!A25</f>
        <v>เน้นการเรียนการสอนนำเสนอผลงานด้วยคอมพิวเตร์</v>
      </c>
      <c r="EP25" s="2282" t="str">
        <f>'C2'!B25</f>
        <v>แจ้งผลการดำเนินงานทุกปีการศึกษาให้ผู้ปกครองทราบ</v>
      </c>
      <c r="EQ25" s="1023" t="str">
        <f>D!C11</f>
        <v>จุดเด่น</v>
      </c>
      <c r="ER25" s="921" t="str">
        <f>D!D11</f>
        <v>จุดเด่น</v>
      </c>
      <c r="ES25" s="21"/>
      <c r="ET25" s="953" t="s">
        <v>1824</v>
      </c>
      <c r="EU25" s="959"/>
      <c r="EV25" s="1037">
        <f>'C1'!C25</f>
        <v>1</v>
      </c>
      <c r="EW25" s="969"/>
      <c r="EX25" s="969"/>
      <c r="EY25" s="969"/>
      <c r="EZ25" s="969"/>
      <c r="FA25" s="968"/>
      <c r="FB25" s="1033">
        <f>'C1'!I25</f>
        <v>0</v>
      </c>
      <c r="FC25" s="1033">
        <f>'C1'!J25</f>
        <v>0</v>
      </c>
      <c r="FD25" s="1033">
        <f>'C1'!K25</f>
        <v>1</v>
      </c>
      <c r="FE25" s="1033">
        <f>'C1'!L25</f>
        <v>0.6</v>
      </c>
      <c r="FF25" s="1033">
        <f>'C1'!M25</f>
        <v>3</v>
      </c>
      <c r="FG25" s="1033" t="str">
        <f>'C1'!N25</f>
        <v>ดี</v>
      </c>
      <c r="FH25" s="220"/>
      <c r="FI25" s="220"/>
      <c r="FJ25" s="969"/>
      <c r="FK25" s="969"/>
      <c r="FL25" s="969"/>
      <c r="FM25" s="969"/>
      <c r="FN25" s="968"/>
      <c r="FO25" s="1033">
        <f>'C1'!V25</f>
        <v>0</v>
      </c>
      <c r="FP25" s="1033">
        <f>'C1'!W25</f>
        <v>0</v>
      </c>
      <c r="FQ25" s="1033">
        <f>'C1'!X25</f>
        <v>2</v>
      </c>
      <c r="FR25" s="1033">
        <f>'C1'!Y25</f>
        <v>1.2</v>
      </c>
      <c r="FS25" s="1033">
        <f>'C1'!Z25</f>
        <v>3</v>
      </c>
      <c r="FT25" s="1033" t="str">
        <f>'C1'!AA25</f>
        <v>ดี</v>
      </c>
      <c r="FU25" s="220"/>
      <c r="FV25" s="220"/>
      <c r="FW25" s="969"/>
      <c r="FX25" s="969"/>
      <c r="FY25" s="969"/>
      <c r="FZ25" s="969"/>
      <c r="GA25" s="968"/>
      <c r="GB25" s="1033">
        <f>'C1'!AI25</f>
        <v>0</v>
      </c>
      <c r="GC25" s="1033">
        <f>'C1'!AJ25</f>
        <v>0</v>
      </c>
      <c r="GD25" s="1033">
        <f>'C1'!AK25</f>
        <v>2</v>
      </c>
      <c r="GE25" s="1033">
        <f>'C1'!AL25</f>
        <v>1.6</v>
      </c>
      <c r="GF25" s="1033">
        <f>'C1'!AM25</f>
        <v>4</v>
      </c>
      <c r="GG25" s="1033" t="str">
        <f>'C1'!AN25</f>
        <v>ดีมาก</v>
      </c>
      <c r="GH25" s="220"/>
      <c r="GI25" s="220"/>
      <c r="GJ25" s="968"/>
      <c r="GK25" s="969"/>
      <c r="GL25" s="969"/>
      <c r="GM25" s="969"/>
      <c r="GN25" s="969"/>
      <c r="GO25" s="1033">
        <f>'C1'!AV25</f>
        <v>0</v>
      </c>
      <c r="GP25" s="1033">
        <f>'C1'!AW25</f>
        <v>0</v>
      </c>
      <c r="GQ25" s="1033">
        <f>'C1'!AX25</f>
        <v>2</v>
      </c>
      <c r="GR25" s="1033">
        <f>'C1'!AY25</f>
        <v>1.6</v>
      </c>
      <c r="GS25" s="1033">
        <f>'C1'!AZ25</f>
        <v>4</v>
      </c>
      <c r="GT25" s="1033" t="str">
        <f>'C1'!BA25</f>
        <v>ดีมาก</v>
      </c>
      <c r="GU25" s="220"/>
      <c r="GV25" s="220"/>
      <c r="GW25" s="968"/>
      <c r="GX25" s="969"/>
      <c r="GY25" s="969"/>
      <c r="GZ25" s="969"/>
      <c r="HA25" s="969"/>
      <c r="HB25" s="1033">
        <f>'C1'!BI25</f>
        <v>0</v>
      </c>
      <c r="HC25" s="1033">
        <f>'C1'!BJ25</f>
        <v>0</v>
      </c>
      <c r="HD25" s="1033">
        <f>'C1'!BK25</f>
        <v>1</v>
      </c>
      <c r="HE25" s="1033">
        <f>'C1'!BL25</f>
        <v>0.6</v>
      </c>
      <c r="HF25" s="1033">
        <f>'C1'!BM25</f>
        <v>3</v>
      </c>
      <c r="HG25" s="1033" t="str">
        <f>'C1'!BN25</f>
        <v>ดี</v>
      </c>
      <c r="HH25" s="220"/>
      <c r="HI25" s="220"/>
      <c r="HJ25" s="968"/>
      <c r="HK25" s="969"/>
      <c r="HL25" s="969"/>
      <c r="HM25" s="969"/>
      <c r="HN25" s="969"/>
      <c r="HO25" s="1033">
        <f>'C1'!BV25</f>
        <v>0</v>
      </c>
      <c r="HP25" s="1033">
        <f>'C1'!BW25</f>
        <v>0</v>
      </c>
      <c r="HQ25" s="1033">
        <f>'C1'!BX25</f>
        <v>2</v>
      </c>
      <c r="HR25" s="1033">
        <f>'C1'!BY25</f>
        <v>1.6</v>
      </c>
      <c r="HS25" s="1033">
        <f>'C1'!BZ25</f>
        <v>4</v>
      </c>
      <c r="HT25" s="1033" t="str">
        <f>'C1'!CA25</f>
        <v>ดีมาก</v>
      </c>
      <c r="HU25" s="985"/>
      <c r="HV25" s="981"/>
    </row>
    <row r="26" spans="1:252" ht="21" customHeight="1" thickTop="1">
      <c r="A26" s="317">
        <v>16</v>
      </c>
      <c r="B26" s="317"/>
      <c r="C26" s="317"/>
      <c r="D26" s="1024"/>
      <c r="E26" s="411" t="s">
        <v>1399</v>
      </c>
      <c r="F26" s="405"/>
      <c r="G26" s="405"/>
      <c r="H26" s="405"/>
      <c r="I26" s="405"/>
      <c r="J26" s="405"/>
      <c r="K26" s="405"/>
      <c r="L26" s="405"/>
      <c r="M26" s="405"/>
      <c r="N26" s="405"/>
      <c r="O26" s="405"/>
      <c r="P26" s="405"/>
      <c r="Q26" s="405"/>
      <c r="R26" s="405"/>
      <c r="S26" s="405"/>
      <c r="T26" s="411"/>
      <c r="U26" s="405"/>
      <c r="V26" s="405"/>
      <c r="W26" s="405"/>
      <c r="X26" s="405"/>
      <c r="Y26" s="412" t="s">
        <v>1400</v>
      </c>
      <c r="Z26" s="311"/>
      <c r="AA26" s="311"/>
      <c r="AB26" s="311"/>
      <c r="AC26" s="311"/>
      <c r="AD26" s="413"/>
      <c r="AE26" s="413"/>
      <c r="AF26" s="413"/>
      <c r="AG26" s="413"/>
      <c r="AH26" s="413"/>
      <c r="AI26" s="413"/>
      <c r="AJ26" s="413"/>
      <c r="AK26" s="413"/>
      <c r="AL26" s="413"/>
      <c r="AM26" s="413"/>
      <c r="AN26" s="311"/>
      <c r="AO26" s="311"/>
      <c r="AP26" s="311"/>
      <c r="AQ26" s="311"/>
      <c r="AR26" s="311"/>
      <c r="AS26" s="1401" t="s">
        <v>1828</v>
      </c>
      <c r="AT26" s="1402"/>
      <c r="AU26" s="1402"/>
      <c r="AV26" s="1402"/>
      <c r="AW26" s="1402"/>
      <c r="AX26" s="1403"/>
      <c r="AY26" s="1403"/>
      <c r="AZ26" s="1403"/>
      <c r="BA26" s="1403"/>
      <c r="BB26" s="1403"/>
      <c r="BC26" s="43"/>
      <c r="BD26" s="43"/>
      <c r="BE26" s="43"/>
      <c r="BF26" s="43"/>
      <c r="BG26" s="43"/>
      <c r="BH26" s="43"/>
      <c r="BI26" s="43"/>
      <c r="BJ26" s="43"/>
      <c r="BK26" s="43"/>
      <c r="BL26" s="987" t="s">
        <v>663</v>
      </c>
      <c r="BM26" s="988"/>
      <c r="BN26" s="988"/>
      <c r="BO26" s="988"/>
      <c r="BP26" s="988"/>
      <c r="BQ26" s="989" t="s">
        <v>1393</v>
      </c>
      <c r="BR26" s="986"/>
      <c r="BS26" s="2659"/>
      <c r="BT26" s="2661">
        <v>4.2</v>
      </c>
      <c r="BU26" s="2645" t="str">
        <f>'A2'!A26</f>
        <v xml:space="preserve"> ตัวบ่งชี้ที่ 2</v>
      </c>
      <c r="BV26" s="2644">
        <f>'A2'!B26</f>
        <v>0</v>
      </c>
      <c r="BW26" s="2645" t="str">
        <f>'A2'!C26</f>
        <v xml:space="preserve"> </v>
      </c>
      <c r="BX26" s="2644">
        <f>'A2'!D26</f>
        <v>0</v>
      </c>
      <c r="BY26" s="2645" t="str">
        <f>'A2'!E26</f>
        <v xml:space="preserve"> </v>
      </c>
      <c r="BZ26" s="2646">
        <v>9.1</v>
      </c>
      <c r="CA26" s="2646" t="str">
        <f>'A2'!F26</f>
        <v xml:space="preserve">  มาตรฐานที่ 9   ตัวบ่งชี้ที่ 1</v>
      </c>
      <c r="CB26" s="2644">
        <f>'A2'!G26</f>
        <v>0</v>
      </c>
      <c r="CC26" s="2646" t="str">
        <f>'A2'!H26</f>
        <v xml:space="preserve"> </v>
      </c>
      <c r="CD26" s="2644">
        <f>'A2'!I26</f>
        <v>0</v>
      </c>
      <c r="CE26" s="2646" t="str">
        <f>'A2'!J26</f>
        <v xml:space="preserve"> </v>
      </c>
      <c r="CF26" s="1001" t="str">
        <f>'A2'!U27</f>
        <v xml:space="preserve">   ต่อการพัฒนา</v>
      </c>
      <c r="CG26" s="1488" t="str">
        <f>'A2'!V26</f>
        <v xml:space="preserve"> - มีตัวบ่งชี้ที่ได้ระดับดีขึ้นไปอย่างน้อย  10  ตัวบ่งชี้</v>
      </c>
      <c r="CH26" s="2644" t="str">
        <f>'A2'!W26</f>
        <v>ใช่</v>
      </c>
      <c r="CI26" s="2651">
        <f>'A2'!X26</f>
        <v>0</v>
      </c>
      <c r="CJ26" s="191">
        <f>B!D16</f>
        <v>0</v>
      </c>
      <c r="CK26" s="191">
        <f>B!E16</f>
        <v>0</v>
      </c>
      <c r="CL26" s="191">
        <f>B!F16</f>
        <v>0</v>
      </c>
      <c r="CM26" s="1012">
        <f>'B1'!A26</f>
        <v>6</v>
      </c>
      <c r="CN26" s="141" t="str">
        <f>'B1'!B26</f>
        <v>โดครงการพัฒนาห้องสมุดและมุม</v>
      </c>
      <c r="CO26" s="141" t="str">
        <f>'B1'!C26</f>
        <v>เพื่อให้นักเรียนมีนิสัยรักการอ่าน</v>
      </c>
      <c r="CP26" s="141" t="str">
        <f>'B1'!D26</f>
        <v>ร้อยละ 80</v>
      </c>
      <c r="CQ26" s="1012">
        <f>'B1'!E26</f>
        <v>200</v>
      </c>
      <c r="CR26" s="1012">
        <f>'B1'!F26</f>
        <v>3</v>
      </c>
      <c r="CS26" s="1012">
        <f>'B1'!G26</f>
        <v>4</v>
      </c>
      <c r="CT26" s="1012">
        <f>'B1'!H26</f>
        <v>5</v>
      </c>
      <c r="CU26" s="1012">
        <f>'B1'!I26</f>
        <v>6</v>
      </c>
      <c r="CV26" s="1012">
        <f>'B1'!J26</f>
        <v>13</v>
      </c>
      <c r="CW26" s="141" t="str">
        <f>'B1'!K26</f>
        <v>ห้องสมุดมีหนังสือ</v>
      </c>
      <c r="CX26" s="141" t="str">
        <f>'B1'!L26</f>
        <v>เจ้าหน้าที่ห้องสมุดมีความรู้ในการจัดหาหนังสือและวิธีการดำเนิน</v>
      </c>
      <c r="CY26" s="141">
        <f>'B1'!M26</f>
        <v>0</v>
      </c>
      <c r="CZ26" s="1012">
        <f>'B2'!A26</f>
        <v>0</v>
      </c>
      <c r="DA26" s="1012">
        <f>'B2'!B26</f>
        <v>0</v>
      </c>
      <c r="DB26" s="1012">
        <f>'B2'!C26</f>
        <v>0</v>
      </c>
      <c r="DC26" s="1012">
        <f>'B2'!D26</f>
        <v>0</v>
      </c>
      <c r="DD26" s="1012">
        <f>'B2'!E26</f>
        <v>0</v>
      </c>
      <c r="DE26" s="1012">
        <f>'B2'!F26</f>
        <v>0</v>
      </c>
      <c r="DF26" s="1012">
        <f>'B2'!G26</f>
        <v>0</v>
      </c>
      <c r="DG26" s="1012">
        <f>'B2'!H26</f>
        <v>0</v>
      </c>
      <c r="DH26" s="1012">
        <f>'B2'!I26</f>
        <v>0</v>
      </c>
      <c r="DI26" s="1012">
        <f>'B2'!J26</f>
        <v>0</v>
      </c>
      <c r="DJ26" s="1012">
        <f>'B2'!K26</f>
        <v>0</v>
      </c>
      <c r="DK26" s="1012">
        <f>'B2'!L26</f>
        <v>0</v>
      </c>
      <c r="DL26" s="1012">
        <f>'B2'!M26</f>
        <v>0</v>
      </c>
      <c r="DM26" s="1012">
        <f>'B3'!A26</f>
        <v>0</v>
      </c>
      <c r="DN26" s="1012">
        <f>'B3'!B26</f>
        <v>0</v>
      </c>
      <c r="DO26" s="1012">
        <f>'B3'!C26</f>
        <v>0</v>
      </c>
      <c r="DP26" s="1012">
        <f>'B3'!D26</f>
        <v>0</v>
      </c>
      <c r="DQ26" s="1012">
        <f>'B3'!E26</f>
        <v>0</v>
      </c>
      <c r="DR26" s="1012">
        <f>'B3'!F26</f>
        <v>0</v>
      </c>
      <c r="DS26" s="1012">
        <f>'B3'!G26</f>
        <v>0</v>
      </c>
      <c r="DT26" s="1012">
        <f>'B3'!H26</f>
        <v>0</v>
      </c>
      <c r="DU26" s="1012">
        <f>'B3'!I26</f>
        <v>0</v>
      </c>
      <c r="DV26" s="1012">
        <f>'B3'!J26</f>
        <v>0</v>
      </c>
      <c r="DW26" s="1012">
        <f>'B3'!K26</f>
        <v>0</v>
      </c>
      <c r="DX26" s="1012">
        <f>'B3'!L26</f>
        <v>0</v>
      </c>
      <c r="DY26" s="1012">
        <f>'B3'!M26</f>
        <v>0</v>
      </c>
      <c r="DZ26" s="1012">
        <f>'B4'!A26</f>
        <v>0</v>
      </c>
      <c r="EA26" s="1012">
        <f>'B4'!B26</f>
        <v>0</v>
      </c>
      <c r="EB26" s="1012">
        <f>'B4'!C26</f>
        <v>0</v>
      </c>
      <c r="EC26" s="1012">
        <f>'B4'!D26</f>
        <v>0</v>
      </c>
      <c r="ED26" s="1012">
        <f>'B4'!E26</f>
        <v>0</v>
      </c>
      <c r="EE26" s="1012">
        <f>'B4'!F26</f>
        <v>0</v>
      </c>
      <c r="EF26" s="1012">
        <f>'B4'!G26</f>
        <v>0</v>
      </c>
      <c r="EG26" s="1012">
        <f>'B4'!H26</f>
        <v>0</v>
      </c>
      <c r="EH26" s="1012">
        <f>'B4'!I26</f>
        <v>0</v>
      </c>
      <c r="EI26" s="1012">
        <f>'B4'!J26</f>
        <v>0</v>
      </c>
      <c r="EJ26" s="1012">
        <f>'B4'!K26</f>
        <v>0</v>
      </c>
      <c r="EK26" s="1012">
        <f>'B4'!L26</f>
        <v>0</v>
      </c>
      <c r="EL26" s="1012">
        <f>'B4'!M26</f>
        <v>0</v>
      </c>
      <c r="EM26" s="2282">
        <f>'C'!A26</f>
        <v>0</v>
      </c>
      <c r="EN26" s="2282">
        <f>'C'!B26</f>
        <v>0</v>
      </c>
      <c r="EO26" s="2282">
        <f>'C2'!A26</f>
        <v>0</v>
      </c>
      <c r="EP26" s="2282">
        <f>'C2'!B26</f>
        <v>0</v>
      </c>
      <c r="EQ26" s="2711" t="str">
        <f>D!C12</f>
        <v xml:space="preserve"> -  ส่งเสริมและสนับสนุนให้บุคลากรได้รับการพัฒนาตนเองอยู่เสมอ</v>
      </c>
      <c r="ER26" s="2711" t="str">
        <f>D!D12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S26" s="21"/>
      <c r="ET26" s="954" t="s">
        <v>1825</v>
      </c>
      <c r="EU26" s="960"/>
      <c r="EV26" s="1037">
        <f>'C1'!C26</f>
        <v>1</v>
      </c>
      <c r="EW26" s="969"/>
      <c r="EX26" s="969"/>
      <c r="EY26" s="969"/>
      <c r="EZ26" s="969"/>
      <c r="FA26" s="968"/>
      <c r="FB26" s="1033">
        <f>'C1'!I26</f>
        <v>0</v>
      </c>
      <c r="FC26" s="1033">
        <f>'C1'!J26</f>
        <v>0</v>
      </c>
      <c r="FD26" s="1033">
        <f>'C1'!K26</f>
        <v>2</v>
      </c>
      <c r="FE26" s="1033">
        <f>'C1'!L26</f>
        <v>1.2</v>
      </c>
      <c r="FF26" s="1033">
        <f>'C1'!M26</f>
        <v>3</v>
      </c>
      <c r="FG26" s="1033" t="str">
        <f>'C1'!N26</f>
        <v>ดี</v>
      </c>
      <c r="FH26" s="220"/>
      <c r="FI26" s="220"/>
      <c r="FJ26" s="969"/>
      <c r="FK26" s="969"/>
      <c r="FL26" s="969"/>
      <c r="FM26" s="969"/>
      <c r="FN26" s="968"/>
      <c r="FO26" s="1033">
        <f>'C1'!V26</f>
        <v>0</v>
      </c>
      <c r="FP26" s="1033">
        <f>'C1'!W26</f>
        <v>0</v>
      </c>
      <c r="FQ26" s="1033">
        <f>'C1'!X26</f>
        <v>1</v>
      </c>
      <c r="FR26" s="1033">
        <f>'C1'!Y26</f>
        <v>0.8</v>
      </c>
      <c r="FS26" s="1033">
        <f>'C1'!Z26</f>
        <v>4</v>
      </c>
      <c r="FT26" s="1033" t="str">
        <f>'C1'!AA26</f>
        <v>ดีมาก</v>
      </c>
      <c r="FU26" s="220"/>
      <c r="FV26" s="220"/>
      <c r="FW26" s="969"/>
      <c r="FX26" s="969"/>
      <c r="FY26" s="969"/>
      <c r="FZ26" s="969"/>
      <c r="GA26" s="968"/>
      <c r="GB26" s="1033">
        <f>'C1'!AI26</f>
        <v>0</v>
      </c>
      <c r="GC26" s="1033">
        <f>'C1'!AJ26</f>
        <v>0</v>
      </c>
      <c r="GD26" s="1033">
        <f>'C1'!AK26</f>
        <v>2</v>
      </c>
      <c r="GE26" s="1033">
        <f>'C1'!AL26</f>
        <v>1.2</v>
      </c>
      <c r="GF26" s="1033">
        <f>'C1'!AM26</f>
        <v>3</v>
      </c>
      <c r="GG26" s="1033" t="str">
        <f>'C1'!AN26</f>
        <v>ดี</v>
      </c>
      <c r="GH26" s="220"/>
      <c r="GI26" s="220"/>
      <c r="GJ26" s="1501"/>
      <c r="GK26" s="1502"/>
      <c r="GL26" s="1502"/>
      <c r="GM26" s="1502"/>
      <c r="GN26" s="1502"/>
      <c r="GO26" s="225"/>
      <c r="GP26" s="225"/>
      <c r="GQ26" s="253"/>
      <c r="GR26" s="254"/>
      <c r="GS26" s="255"/>
      <c r="GT26" s="225"/>
      <c r="GU26" s="220"/>
      <c r="GV26" s="220"/>
      <c r="GW26" s="1501"/>
      <c r="GX26" s="1502"/>
      <c r="GY26" s="1502"/>
      <c r="GZ26" s="1502"/>
      <c r="HA26" s="1502"/>
      <c r="HB26" s="225"/>
      <c r="HC26" s="225"/>
      <c r="HD26" s="253"/>
      <c r="HE26" s="254"/>
      <c r="HF26" s="255"/>
      <c r="HG26" s="225"/>
      <c r="HH26" s="220"/>
      <c r="HI26" s="220"/>
      <c r="HJ26" s="1501"/>
      <c r="HK26" s="1502"/>
      <c r="HL26" s="1502"/>
      <c r="HM26" s="1502"/>
      <c r="HN26" s="1502"/>
      <c r="HO26" s="225"/>
      <c r="HP26" s="225"/>
      <c r="HQ26" s="253"/>
      <c r="HR26" s="254"/>
      <c r="HS26" s="255"/>
      <c r="HT26" s="225"/>
      <c r="HU26" s="985"/>
      <c r="HV26" s="981"/>
    </row>
    <row r="27" spans="1:252" ht="21" customHeight="1">
      <c r="A27" s="317">
        <v>17</v>
      </c>
      <c r="B27" s="317"/>
      <c r="C27" s="317"/>
      <c r="D27" s="353"/>
      <c r="E27" s="338" t="s">
        <v>737</v>
      </c>
      <c r="F27" s="357"/>
      <c r="G27" s="357"/>
      <c r="H27" s="357"/>
      <c r="I27" s="358"/>
      <c r="J27" s="338" t="s">
        <v>738</v>
      </c>
      <c r="K27" s="357"/>
      <c r="L27" s="357"/>
      <c r="M27" s="357"/>
      <c r="N27" s="358"/>
      <c r="O27" s="338" t="s">
        <v>739</v>
      </c>
      <c r="P27" s="357"/>
      <c r="Q27" s="357"/>
      <c r="R27" s="357"/>
      <c r="S27" s="358"/>
      <c r="T27" s="338" t="s">
        <v>740</v>
      </c>
      <c r="U27" s="357"/>
      <c r="V27" s="357"/>
      <c r="W27" s="357"/>
      <c r="X27" s="358"/>
      <c r="Y27" s="338" t="s">
        <v>741</v>
      </c>
      <c r="Z27" s="357"/>
      <c r="AA27" s="357"/>
      <c r="AB27" s="357"/>
      <c r="AC27" s="358"/>
      <c r="AD27" s="338" t="s">
        <v>742</v>
      </c>
      <c r="AE27" s="357"/>
      <c r="AF27" s="357"/>
      <c r="AG27" s="357"/>
      <c r="AH27" s="358"/>
      <c r="AI27" s="338" t="s">
        <v>1232</v>
      </c>
      <c r="AJ27" s="357"/>
      <c r="AK27" s="357"/>
      <c r="AL27" s="357"/>
      <c r="AM27" s="358"/>
      <c r="AN27" s="361" t="s">
        <v>1233</v>
      </c>
      <c r="AO27" s="357"/>
      <c r="AP27" s="357"/>
      <c r="AQ27" s="357"/>
      <c r="AR27" s="358"/>
      <c r="AS27" s="338" t="s">
        <v>1829</v>
      </c>
      <c r="AT27" s="357"/>
      <c r="AU27" s="357"/>
      <c r="AV27" s="357"/>
      <c r="AW27" s="358"/>
      <c r="AX27" s="338" t="s">
        <v>1830</v>
      </c>
      <c r="AY27" s="357"/>
      <c r="AZ27" s="357"/>
      <c r="BA27" s="357"/>
      <c r="BB27" s="358"/>
      <c r="BC27" s="43"/>
      <c r="BD27" s="43"/>
      <c r="BE27" s="43"/>
      <c r="BF27" s="43"/>
      <c r="BG27" s="43"/>
      <c r="BH27" s="43"/>
      <c r="BI27" s="43"/>
      <c r="BJ27" s="43"/>
      <c r="BK27" s="43"/>
      <c r="BL27" s="359" t="s">
        <v>664</v>
      </c>
      <c r="BM27" s="318"/>
      <c r="BN27" s="318"/>
      <c r="BO27" s="318"/>
      <c r="BP27" s="319"/>
      <c r="BQ27" s="314" t="s">
        <v>1401</v>
      </c>
      <c r="BR27" s="314" t="s">
        <v>2323</v>
      </c>
      <c r="BS27" s="2659"/>
      <c r="BT27" s="2661">
        <v>4.3</v>
      </c>
      <c r="BU27" s="2645" t="str">
        <f>'A2'!A27</f>
        <v xml:space="preserve"> ตัวบ่งชี้ที่ 3</v>
      </c>
      <c r="BV27" s="2644">
        <f>'A2'!B27</f>
        <v>0</v>
      </c>
      <c r="BW27" s="2645" t="str">
        <f>'A2'!C27</f>
        <v xml:space="preserve"> </v>
      </c>
      <c r="BX27" s="2644">
        <f>'A2'!D27</f>
        <v>0</v>
      </c>
      <c r="BY27" s="2645" t="str">
        <f>'A2'!E27</f>
        <v xml:space="preserve"> </v>
      </c>
      <c r="BZ27" s="2646">
        <v>9.1999999999999993</v>
      </c>
      <c r="CA27" s="2646" t="str">
        <f>'A2'!F27</f>
        <v xml:space="preserve"> ตัวบ่งชี้ที่ 2</v>
      </c>
      <c r="CB27" s="2644">
        <f>'A2'!G27</f>
        <v>0</v>
      </c>
      <c r="CC27" s="2646" t="str">
        <f>'A2'!H27</f>
        <v xml:space="preserve"> </v>
      </c>
      <c r="CD27" s="2644">
        <f>'A2'!I27</f>
        <v>0</v>
      </c>
      <c r="CE27" s="2646" t="str">
        <f>'A2'!J27</f>
        <v xml:space="preserve"> </v>
      </c>
      <c r="CF27" s="1001">
        <f>'A2'!U28</f>
        <v>0</v>
      </c>
      <c r="CG27" s="1488" t="str">
        <f>'A2'!V27</f>
        <v xml:space="preserve"> - ไม่มีตัวบ่งชี้ใดที่มีระดับคุณภาพต้องปรับปรุง / ต้องปรับปรุงเร่งด่วน</v>
      </c>
      <c r="CH27" s="2644" t="str">
        <f>'A2'!W27</f>
        <v>ใช่</v>
      </c>
      <c r="CI27" s="2651">
        <f>'A2'!X27</f>
        <v>0</v>
      </c>
      <c r="CJ27" s="191">
        <f>B!D17</f>
        <v>0</v>
      </c>
      <c r="CK27" s="191">
        <f>B!E17</f>
        <v>0</v>
      </c>
      <c r="CL27" s="191">
        <f>B!F17</f>
        <v>0</v>
      </c>
      <c r="CM27" s="1012"/>
      <c r="CN27" s="141" t="str">
        <f>'B1'!B27</f>
        <v>หนังสือ</v>
      </c>
      <c r="CO27" s="141">
        <f>'B1'!C27</f>
        <v>0</v>
      </c>
      <c r="CP27" s="1012"/>
      <c r="CQ27" s="1012"/>
      <c r="CR27" s="1012"/>
      <c r="CS27" s="1012"/>
      <c r="CT27" s="1012"/>
      <c r="CU27" s="1012"/>
      <c r="CV27" s="1012"/>
      <c r="CW27" s="141" t="str">
        <f>'B1'!K27</f>
        <v>เพิ่มข้นและนักเรียน</v>
      </c>
      <c r="CX27" s="141" t="str">
        <f>'B1'!L27</f>
        <v>งาน</v>
      </c>
      <c r="CY27" s="141">
        <f>'B1'!M27</f>
        <v>0</v>
      </c>
      <c r="CZ27" s="1012"/>
      <c r="DA27" s="1012">
        <f>'B2'!B27</f>
        <v>0</v>
      </c>
      <c r="DB27" s="1012">
        <f>'B2'!C27</f>
        <v>0</v>
      </c>
      <c r="DC27" s="1012">
        <f>'B2'!D27</f>
        <v>0</v>
      </c>
      <c r="DD27" s="1012"/>
      <c r="DE27" s="1012"/>
      <c r="DF27" s="1012"/>
      <c r="DG27" s="1012"/>
      <c r="DH27" s="1012"/>
      <c r="DI27" s="1012"/>
      <c r="DJ27" s="1012">
        <f>'B2'!K27</f>
        <v>0</v>
      </c>
      <c r="DK27" s="1012">
        <f>'B2'!L27</f>
        <v>0</v>
      </c>
      <c r="DL27" s="1012">
        <f>'B2'!M27</f>
        <v>0</v>
      </c>
      <c r="DM27" s="1012"/>
      <c r="DN27" s="1012">
        <f>'B3'!B27</f>
        <v>0</v>
      </c>
      <c r="DO27" s="1012">
        <f>'B3'!C27</f>
        <v>0</v>
      </c>
      <c r="DP27" s="1012">
        <f>'B3'!D27</f>
        <v>0</v>
      </c>
      <c r="DQ27" s="1012"/>
      <c r="DR27" s="1012"/>
      <c r="DS27" s="1012"/>
      <c r="DT27" s="1012"/>
      <c r="DU27" s="1012"/>
      <c r="DV27" s="1012"/>
      <c r="DW27" s="1012">
        <f>'B3'!K27</f>
        <v>0</v>
      </c>
      <c r="DX27" s="1012">
        <f>'B3'!L27</f>
        <v>0</v>
      </c>
      <c r="DY27" s="1012">
        <f>'B3'!M27</f>
        <v>0</v>
      </c>
      <c r="DZ27" s="1012"/>
      <c r="EA27" s="1012">
        <f>'B4'!B27</f>
        <v>0</v>
      </c>
      <c r="EB27" s="1012">
        <f>'B4'!C27</f>
        <v>0</v>
      </c>
      <c r="EC27" s="1012">
        <f>'B4'!D27</f>
        <v>0</v>
      </c>
      <c r="ED27" s="1012"/>
      <c r="EE27" s="1012"/>
      <c r="EF27" s="1012"/>
      <c r="EG27" s="1012"/>
      <c r="EH27" s="1012"/>
      <c r="EI27" s="1012"/>
      <c r="EJ27" s="1012">
        <f>'B4'!K27</f>
        <v>0</v>
      </c>
      <c r="EK27" s="1012">
        <f>'B4'!L27</f>
        <v>0</v>
      </c>
      <c r="EL27" s="1012">
        <f>'B4'!M27</f>
        <v>0</v>
      </c>
      <c r="EM27" s="2282">
        <f>'C'!A27</f>
        <v>0</v>
      </c>
      <c r="EN27" s="2282">
        <f>'C'!B27</f>
        <v>0</v>
      </c>
      <c r="EO27" s="2282">
        <f>'C2'!A27</f>
        <v>0</v>
      </c>
      <c r="EP27" s="2282">
        <f>'C2'!B27</f>
        <v>0</v>
      </c>
      <c r="EQ27" s="2711" t="str">
        <f>D!C13</f>
        <v xml:space="preserve"> -  จัดหาสื่อและเทคโนโลยีให้เพียงพอต่อความต้องการ</v>
      </c>
      <c r="ER27" s="2711" t="str">
        <f>D!D13</f>
        <v xml:space="preserve"> -  องค์การปกครองท้องถิ่นสนับสนุนงบประมาณอย่างต่อเนื่อง</v>
      </c>
      <c r="ES27" s="21"/>
      <c r="ET27" s="955" t="s">
        <v>1834</v>
      </c>
      <c r="EU27" s="961"/>
      <c r="EV27" s="1037">
        <f>'C1'!C27</f>
        <v>1</v>
      </c>
      <c r="EW27" s="969"/>
      <c r="EX27" s="969"/>
      <c r="EY27" s="969"/>
      <c r="EZ27" s="969"/>
      <c r="FA27" s="968"/>
      <c r="FB27" s="1033">
        <f>'C1'!I27</f>
        <v>0</v>
      </c>
      <c r="FC27" s="1033">
        <f>'C1'!J27</f>
        <v>0</v>
      </c>
      <c r="FD27" s="1033">
        <f>'C1'!K27</f>
        <v>2</v>
      </c>
      <c r="FE27" s="1033">
        <f>'C1'!L27</f>
        <v>0.8</v>
      </c>
      <c r="FF27" s="1033">
        <f>'C1'!M27</f>
        <v>2</v>
      </c>
      <c r="FG27" s="1033" t="str">
        <f>'C1'!N27</f>
        <v>พอใช้</v>
      </c>
      <c r="FH27" s="220"/>
      <c r="FI27" s="220"/>
      <c r="FJ27" s="969"/>
      <c r="FK27" s="969"/>
      <c r="FL27" s="969"/>
      <c r="FM27" s="969"/>
      <c r="FN27" s="968"/>
      <c r="FO27" s="1033">
        <f>'C1'!V27</f>
        <v>0</v>
      </c>
      <c r="FP27" s="1033">
        <f>'C1'!W27</f>
        <v>0</v>
      </c>
      <c r="FQ27" s="1033">
        <f>'C1'!X27</f>
        <v>2</v>
      </c>
      <c r="FR27" s="1033">
        <f>'C1'!Y27</f>
        <v>1.2</v>
      </c>
      <c r="FS27" s="1033">
        <f>'C1'!Z27</f>
        <v>3</v>
      </c>
      <c r="FT27" s="1033" t="str">
        <f>'C1'!AA27</f>
        <v>ดี</v>
      </c>
      <c r="FU27" s="220"/>
      <c r="FV27" s="220"/>
      <c r="FW27" s="969"/>
      <c r="FX27" s="969"/>
      <c r="FY27" s="969"/>
      <c r="FZ27" s="969"/>
      <c r="GA27" s="968"/>
      <c r="GB27" s="1033">
        <f>'C1'!AI27</f>
        <v>0</v>
      </c>
      <c r="GC27" s="1033">
        <f>'C1'!AJ27</f>
        <v>0</v>
      </c>
      <c r="GD27" s="1033">
        <f>'C1'!AK27</f>
        <v>1</v>
      </c>
      <c r="GE27" s="1033">
        <f>'C1'!AL27</f>
        <v>0.8</v>
      </c>
      <c r="GF27" s="1033">
        <f>'C1'!AM27</f>
        <v>4</v>
      </c>
      <c r="GG27" s="1033" t="str">
        <f>'C1'!AN27</f>
        <v>ดีมาก</v>
      </c>
      <c r="GH27" s="220"/>
      <c r="GI27" s="220"/>
      <c r="GJ27" s="968"/>
      <c r="GK27" s="969"/>
      <c r="GL27" s="969"/>
      <c r="GM27" s="969"/>
      <c r="GN27" s="969"/>
      <c r="GO27" s="1033">
        <f>'C1'!AV27</f>
        <v>0</v>
      </c>
      <c r="GP27" s="1033">
        <f>'C1'!AW27</f>
        <v>0</v>
      </c>
      <c r="GQ27" s="1033">
        <f>'C1'!AX27</f>
        <v>1</v>
      </c>
      <c r="GR27" s="1033">
        <f>'C1'!AY27</f>
        <v>0.8</v>
      </c>
      <c r="GS27" s="1033">
        <f>'C1'!AZ27</f>
        <v>4</v>
      </c>
      <c r="GT27" s="1033" t="str">
        <f>'C1'!BA27</f>
        <v>ดีมาก</v>
      </c>
      <c r="GU27" s="220"/>
      <c r="GV27" s="220"/>
      <c r="GW27" s="968"/>
      <c r="GX27" s="969"/>
      <c r="GY27" s="969"/>
      <c r="GZ27" s="969"/>
      <c r="HA27" s="969"/>
      <c r="HB27" s="1033">
        <f>'C1'!BI27</f>
        <v>0</v>
      </c>
      <c r="HC27" s="1033">
        <f>'C1'!BJ27</f>
        <v>0</v>
      </c>
      <c r="HD27" s="1033">
        <f>'C1'!BK27</f>
        <v>2</v>
      </c>
      <c r="HE27" s="1033">
        <f>'C1'!BL27</f>
        <v>1.2</v>
      </c>
      <c r="HF27" s="1033">
        <f>'C1'!BM27</f>
        <v>3</v>
      </c>
      <c r="HG27" s="1033" t="str">
        <f>'C1'!BN27</f>
        <v>ดี</v>
      </c>
      <c r="HH27" s="220"/>
      <c r="HI27" s="220"/>
      <c r="HJ27" s="968"/>
      <c r="HK27" s="969"/>
      <c r="HL27" s="969"/>
      <c r="HM27" s="969"/>
      <c r="HN27" s="969"/>
      <c r="HO27" s="1033">
        <f>'C1'!BV27</f>
        <v>0</v>
      </c>
      <c r="HP27" s="1033">
        <f>'C1'!BW27</f>
        <v>0</v>
      </c>
      <c r="HQ27" s="1033">
        <f>'C1'!BX27</f>
        <v>2</v>
      </c>
      <c r="HR27" s="1033">
        <f>'C1'!BY27</f>
        <v>1.2</v>
      </c>
      <c r="HS27" s="1033">
        <f>'C1'!BZ27</f>
        <v>3</v>
      </c>
      <c r="HT27" s="1033" t="str">
        <f>'C1'!CA27</f>
        <v>ดี</v>
      </c>
      <c r="HU27" s="985"/>
      <c r="HV27" s="981"/>
    </row>
    <row r="28" spans="1:252" ht="21" customHeight="1">
      <c r="A28" s="317">
        <v>18</v>
      </c>
      <c r="B28" s="317"/>
      <c r="C28" s="317"/>
      <c r="D28" s="363" t="s">
        <v>1157</v>
      </c>
      <c r="E28" s="369" t="s">
        <v>1907</v>
      </c>
      <c r="F28" s="369" t="s">
        <v>1908</v>
      </c>
      <c r="G28" s="369" t="s">
        <v>1909</v>
      </c>
      <c r="H28" s="369" t="s">
        <v>1910</v>
      </c>
      <c r="I28" s="369" t="s">
        <v>1911</v>
      </c>
      <c r="J28" s="369" t="s">
        <v>1907</v>
      </c>
      <c r="K28" s="369" t="s">
        <v>1908</v>
      </c>
      <c r="L28" s="369" t="s">
        <v>1909</v>
      </c>
      <c r="M28" s="369" t="s">
        <v>1910</v>
      </c>
      <c r="N28" s="369" t="s">
        <v>1911</v>
      </c>
      <c r="O28" s="369" t="s">
        <v>1907</v>
      </c>
      <c r="P28" s="369" t="s">
        <v>1908</v>
      </c>
      <c r="Q28" s="369" t="s">
        <v>1909</v>
      </c>
      <c r="R28" s="369" t="s">
        <v>1910</v>
      </c>
      <c r="S28" s="369" t="s">
        <v>1911</v>
      </c>
      <c r="T28" s="369" t="s">
        <v>1907</v>
      </c>
      <c r="U28" s="369" t="s">
        <v>1908</v>
      </c>
      <c r="V28" s="369" t="s">
        <v>1909</v>
      </c>
      <c r="W28" s="369" t="s">
        <v>1910</v>
      </c>
      <c r="X28" s="369" t="s">
        <v>1911</v>
      </c>
      <c r="Y28" s="369" t="s">
        <v>1907</v>
      </c>
      <c r="Z28" s="369" t="s">
        <v>1908</v>
      </c>
      <c r="AA28" s="369" t="s">
        <v>1909</v>
      </c>
      <c r="AB28" s="369" t="s">
        <v>1910</v>
      </c>
      <c r="AC28" s="369" t="s">
        <v>1911</v>
      </c>
      <c r="AD28" s="369" t="s">
        <v>1907</v>
      </c>
      <c r="AE28" s="369" t="s">
        <v>1908</v>
      </c>
      <c r="AF28" s="369" t="s">
        <v>1909</v>
      </c>
      <c r="AG28" s="369" t="s">
        <v>1910</v>
      </c>
      <c r="AH28" s="369" t="s">
        <v>1911</v>
      </c>
      <c r="AI28" s="369" t="s">
        <v>1907</v>
      </c>
      <c r="AJ28" s="369" t="s">
        <v>1908</v>
      </c>
      <c r="AK28" s="369" t="s">
        <v>1909</v>
      </c>
      <c r="AL28" s="369" t="s">
        <v>1910</v>
      </c>
      <c r="AM28" s="369" t="s">
        <v>1911</v>
      </c>
      <c r="AN28" s="369" t="s">
        <v>1907</v>
      </c>
      <c r="AO28" s="369" t="s">
        <v>1908</v>
      </c>
      <c r="AP28" s="369" t="s">
        <v>1909</v>
      </c>
      <c r="AQ28" s="369" t="s">
        <v>1910</v>
      </c>
      <c r="AR28" s="369" t="s">
        <v>1911</v>
      </c>
      <c r="AS28" s="369" t="s">
        <v>1907</v>
      </c>
      <c r="AT28" s="369" t="s">
        <v>1908</v>
      </c>
      <c r="AU28" s="369" t="s">
        <v>1909</v>
      </c>
      <c r="AV28" s="369" t="s">
        <v>1910</v>
      </c>
      <c r="AW28" s="369" t="s">
        <v>1911</v>
      </c>
      <c r="AX28" s="369" t="s">
        <v>1907</v>
      </c>
      <c r="AY28" s="369" t="s">
        <v>1908</v>
      </c>
      <c r="AZ28" s="369" t="s">
        <v>1909</v>
      </c>
      <c r="BA28" s="369" t="s">
        <v>1910</v>
      </c>
      <c r="BB28" s="369" t="s">
        <v>1911</v>
      </c>
      <c r="BC28" s="43"/>
      <c r="BD28" s="43"/>
      <c r="BE28" s="43"/>
      <c r="BF28" s="43"/>
      <c r="BG28" s="43"/>
      <c r="BH28" s="43"/>
      <c r="BI28" s="43"/>
      <c r="BJ28" s="43"/>
      <c r="BK28" s="43"/>
      <c r="BL28" s="365" t="s">
        <v>715</v>
      </c>
      <c r="BM28" s="365" t="s">
        <v>1730</v>
      </c>
      <c r="BN28" s="365" t="s">
        <v>226</v>
      </c>
      <c r="BO28" s="365" t="s">
        <v>227</v>
      </c>
      <c r="BP28" s="365" t="s">
        <v>744</v>
      </c>
      <c r="BQ28" s="365" t="s">
        <v>1737</v>
      </c>
      <c r="BR28" s="365" t="s">
        <v>1519</v>
      </c>
      <c r="BS28" s="2659"/>
      <c r="BT28" s="2661">
        <v>4.4000000000000004</v>
      </c>
      <c r="BU28" s="2645" t="str">
        <f>'A2'!A28</f>
        <v xml:space="preserve"> ตัวบ่งชี้ที่ 4</v>
      </c>
      <c r="BV28" s="2644">
        <f>'A2'!B28</f>
        <v>0</v>
      </c>
      <c r="BW28" s="2645" t="str">
        <f>'A2'!C28</f>
        <v xml:space="preserve"> </v>
      </c>
      <c r="BX28" s="2644">
        <f>'A2'!D28</f>
        <v>0</v>
      </c>
      <c r="BY28" s="2645" t="str">
        <f>'A2'!E28</f>
        <v xml:space="preserve"> </v>
      </c>
      <c r="BZ28" s="2646">
        <v>9.3000000000000007</v>
      </c>
      <c r="CA28" s="2646" t="str">
        <f>'A2'!F28</f>
        <v xml:space="preserve"> ตัวบ่งชี้ที่ 3</v>
      </c>
      <c r="CB28" s="2644">
        <f>'A2'!G28</f>
        <v>0</v>
      </c>
      <c r="CC28" s="2646" t="str">
        <f>'A2'!H28</f>
        <v xml:space="preserve"> </v>
      </c>
      <c r="CD28" s="2644">
        <f>'A2'!I28</f>
        <v>0</v>
      </c>
      <c r="CE28" s="2646" t="str">
        <f>'A2'!J28</f>
        <v xml:space="preserve"> </v>
      </c>
      <c r="CF28" s="1489" t="str">
        <f>'A2'!U29</f>
        <v xml:space="preserve">          ข้อเสนอแนะ</v>
      </c>
      <c r="CG28" s="1488" t="str">
        <f>'A2'!V28</f>
        <v>สรุปผลการรับรอง</v>
      </c>
      <c r="CH28" s="2652" t="str">
        <f>'A2'!W28</f>
        <v>รับรอง</v>
      </c>
      <c r="CI28" s="2651">
        <f>'A2'!X28</f>
        <v>1</v>
      </c>
      <c r="CJ28" s="191">
        <f>B!D18</f>
        <v>0</v>
      </c>
      <c r="CK28" s="191">
        <f>B!E18</f>
        <v>0</v>
      </c>
      <c r="CL28" s="191">
        <f>B!F18</f>
        <v>0</v>
      </c>
      <c r="CM28" s="1012"/>
      <c r="CN28" s="141">
        <f>'B1'!B28</f>
        <v>0</v>
      </c>
      <c r="CO28" s="141">
        <f>'B1'!C28</f>
        <v>0</v>
      </c>
      <c r="CP28" s="1012"/>
      <c r="CQ28" s="1012"/>
      <c r="CR28" s="1012"/>
      <c r="CS28" s="1012"/>
      <c r="CT28" s="1012"/>
      <c r="CU28" s="1012"/>
      <c r="CV28" s="1012"/>
      <c r="CW28" s="141" t="str">
        <f>'B1'!K28</f>
        <v>เข้าใช้ห้องสมุด</v>
      </c>
      <c r="CX28" s="141">
        <f>'B1'!L28</f>
        <v>0</v>
      </c>
      <c r="CY28" s="141">
        <f>'B1'!M28</f>
        <v>0</v>
      </c>
      <c r="CZ28" s="1012"/>
      <c r="DA28" s="1012">
        <f>'B2'!B28</f>
        <v>0</v>
      </c>
      <c r="DB28" s="1012">
        <f>'B2'!C28</f>
        <v>0</v>
      </c>
      <c r="DC28" s="1012">
        <f>'B2'!D28</f>
        <v>0</v>
      </c>
      <c r="DD28" s="1012"/>
      <c r="DE28" s="1012"/>
      <c r="DF28" s="1012"/>
      <c r="DG28" s="1012"/>
      <c r="DH28" s="1012"/>
      <c r="DI28" s="1012"/>
      <c r="DJ28" s="1012">
        <f>'B2'!K28</f>
        <v>0</v>
      </c>
      <c r="DK28" s="1012">
        <f>'B2'!L28</f>
        <v>0</v>
      </c>
      <c r="DL28" s="1012">
        <f>'B2'!M28</f>
        <v>0</v>
      </c>
      <c r="DM28" s="1012"/>
      <c r="DN28" s="1012">
        <f>'B3'!B28</f>
        <v>0</v>
      </c>
      <c r="DO28" s="1012">
        <f>'B3'!C28</f>
        <v>0</v>
      </c>
      <c r="DP28" s="1012">
        <f>'B3'!D28</f>
        <v>0</v>
      </c>
      <c r="DQ28" s="1012"/>
      <c r="DR28" s="1012"/>
      <c r="DS28" s="1012"/>
      <c r="DT28" s="1012"/>
      <c r="DU28" s="1012"/>
      <c r="DV28" s="1012"/>
      <c r="DW28" s="1012">
        <f>'B3'!K28</f>
        <v>0</v>
      </c>
      <c r="DX28" s="1012">
        <f>'B3'!L28</f>
        <v>0</v>
      </c>
      <c r="DY28" s="1012">
        <f>'B3'!M28</f>
        <v>0</v>
      </c>
      <c r="DZ28" s="1012"/>
      <c r="EA28" s="1012">
        <f>'B4'!B28</f>
        <v>0</v>
      </c>
      <c r="EB28" s="1012">
        <f>'B4'!C28</f>
        <v>0</v>
      </c>
      <c r="EC28" s="1012">
        <f>'B4'!D28</f>
        <v>0</v>
      </c>
      <c r="ED28" s="1012"/>
      <c r="EE28" s="1012"/>
      <c r="EF28" s="1012"/>
      <c r="EG28" s="1012"/>
      <c r="EH28" s="1012"/>
      <c r="EI28" s="1012"/>
      <c r="EJ28" s="1012">
        <f>'B4'!K28</f>
        <v>0</v>
      </c>
      <c r="EK28" s="1012">
        <f>'B4'!L28</f>
        <v>0</v>
      </c>
      <c r="EL28" s="1012">
        <f>'B4'!M28</f>
        <v>0</v>
      </c>
      <c r="EM28" s="883" t="str">
        <f>'C'!A28</f>
        <v>วิธีการพัฒนา  มาตรฐานที่ 4</v>
      </c>
      <c r="EN28" s="1014" t="str">
        <f>'C'!B28</f>
        <v>วิธีการพัฒนา  มาตรฐานที่ 10</v>
      </c>
      <c r="EO28" s="883" t="str">
        <f>'C2'!A28</f>
        <v>แนวทางการพัฒนาในอนาคต   มาตรฐานที่ 4</v>
      </c>
      <c r="EP28" s="1014" t="str">
        <f>'C2'!B28</f>
        <v>แนวทางการพัฒนาในอนาคต   มาตรฐานที่ 10</v>
      </c>
      <c r="EQ28" s="2711" t="str">
        <f>D!C14</f>
        <v xml:space="preserve"> -  เป็นผู้นำในการวางแผนพัฒนาหลักสูตรและกระบวนการเรียนรู้</v>
      </c>
      <c r="ER28" s="2711" t="str">
        <f>D!D14</f>
        <v xml:space="preserve"> -  นักเรียนและบุคลากรให้การสนับสนุนกิจกรรมในชุมชน</v>
      </c>
      <c r="ES28" s="21"/>
      <c r="ET28" s="954" t="s">
        <v>1835</v>
      </c>
      <c r="EU28" s="960"/>
      <c r="EV28" s="1037">
        <f>'C1'!C28</f>
        <v>1</v>
      </c>
      <c r="EW28" s="969"/>
      <c r="EX28" s="969"/>
      <c r="EY28" s="969"/>
      <c r="EZ28" s="969"/>
      <c r="FA28" s="968"/>
      <c r="FB28" s="1033">
        <f>'C1'!I28</f>
        <v>0</v>
      </c>
      <c r="FC28" s="1033">
        <f>'C1'!J28</f>
        <v>0</v>
      </c>
      <c r="FD28" s="1033">
        <f>'C1'!K28</f>
        <v>4</v>
      </c>
      <c r="FE28" s="1033">
        <f>'C1'!L28</f>
        <v>2.4</v>
      </c>
      <c r="FF28" s="1033">
        <f>'C1'!M28</f>
        <v>3</v>
      </c>
      <c r="FG28" s="1033" t="str">
        <f>'C1'!N28</f>
        <v>ดี</v>
      </c>
      <c r="FH28" s="220"/>
      <c r="FI28" s="220"/>
      <c r="FJ28" s="969"/>
      <c r="FK28" s="969"/>
      <c r="FL28" s="969"/>
      <c r="FM28" s="969"/>
      <c r="FN28" s="968"/>
      <c r="FO28" s="1033">
        <f>'C1'!V28</f>
        <v>0</v>
      </c>
      <c r="FP28" s="1033">
        <f>'C1'!W28</f>
        <v>0</v>
      </c>
      <c r="FQ28" s="1033">
        <f>'C1'!X28</f>
        <v>3</v>
      </c>
      <c r="FR28" s="1033">
        <f>'C1'!Y28</f>
        <v>2.4</v>
      </c>
      <c r="FS28" s="1033">
        <f>'C1'!Z28</f>
        <v>4</v>
      </c>
      <c r="FT28" s="1033" t="str">
        <f>'C1'!AA28</f>
        <v>ดีมาก</v>
      </c>
      <c r="FU28" s="220"/>
      <c r="FV28" s="220"/>
      <c r="FW28" s="969"/>
      <c r="FX28" s="969"/>
      <c r="FY28" s="969"/>
      <c r="FZ28" s="969"/>
      <c r="GA28" s="968"/>
      <c r="GB28" s="1033">
        <f>'C1'!AI28</f>
        <v>0</v>
      </c>
      <c r="GC28" s="1033">
        <f>'C1'!AJ28</f>
        <v>0</v>
      </c>
      <c r="GD28" s="1033">
        <f>'C1'!AK28</f>
        <v>3</v>
      </c>
      <c r="GE28" s="1033">
        <f>'C1'!AL28</f>
        <v>1.8</v>
      </c>
      <c r="GF28" s="1033">
        <f>'C1'!AM28</f>
        <v>3</v>
      </c>
      <c r="GG28" s="1033" t="str">
        <f>'C1'!AN28</f>
        <v>ดี</v>
      </c>
      <c r="GH28" s="220"/>
      <c r="GI28" s="220"/>
      <c r="GJ28" s="1501"/>
      <c r="GK28" s="1502"/>
      <c r="GL28" s="1502"/>
      <c r="GM28" s="1502"/>
      <c r="GN28" s="1502"/>
      <c r="GO28" s="225"/>
      <c r="GP28" s="225"/>
      <c r="GQ28" s="258"/>
      <c r="GR28" s="254"/>
      <c r="GS28" s="255"/>
      <c r="GT28" s="225"/>
      <c r="GU28" s="220"/>
      <c r="GV28" s="220"/>
      <c r="GW28" s="1501"/>
      <c r="GX28" s="1502"/>
      <c r="GY28" s="1502"/>
      <c r="GZ28" s="1502"/>
      <c r="HA28" s="1502"/>
      <c r="HB28" s="225"/>
      <c r="HC28" s="225"/>
      <c r="HD28" s="258"/>
      <c r="HE28" s="254"/>
      <c r="HF28" s="255"/>
      <c r="HG28" s="225"/>
      <c r="HH28" s="220"/>
      <c r="HI28" s="220"/>
      <c r="HJ28" s="1501"/>
      <c r="HK28" s="1502"/>
      <c r="HL28" s="1502"/>
      <c r="HM28" s="1502"/>
      <c r="HN28" s="1502"/>
      <c r="HO28" s="225"/>
      <c r="HP28" s="225"/>
      <c r="HQ28" s="258"/>
      <c r="HR28" s="254"/>
      <c r="HS28" s="255"/>
      <c r="HT28" s="225"/>
      <c r="HU28" s="985"/>
      <c r="HV28" s="981"/>
    </row>
    <row r="29" spans="1:252" ht="21" customHeight="1">
      <c r="A29" s="317">
        <v>19</v>
      </c>
      <c r="B29" s="317"/>
      <c r="C29" s="317"/>
      <c r="D29" s="406" t="s">
        <v>1163</v>
      </c>
      <c r="E29" s="995">
        <f>'A1'!BH11</f>
        <v>0</v>
      </c>
      <c r="F29" s="995">
        <f>'A1'!BI11</f>
        <v>0</v>
      </c>
      <c r="G29" s="995">
        <f>'A1'!BJ11</f>
        <v>0</v>
      </c>
      <c r="H29" s="995">
        <f>'A1'!BK11</f>
        <v>0</v>
      </c>
      <c r="I29" s="995">
        <f>'A1'!BL11</f>
        <v>198</v>
      </c>
      <c r="J29" s="995">
        <f>'A1'!BM11</f>
        <v>0</v>
      </c>
      <c r="K29" s="995">
        <f>'A1'!BN11</f>
        <v>0</v>
      </c>
      <c r="L29" s="995">
        <f>'A1'!BO11</f>
        <v>0</v>
      </c>
      <c r="M29" s="995">
        <f>'A1'!BP11</f>
        <v>0</v>
      </c>
      <c r="N29" s="995">
        <f>'A1'!BQ11</f>
        <v>198</v>
      </c>
      <c r="O29" s="995">
        <f>'A1'!BR11</f>
        <v>0</v>
      </c>
      <c r="P29" s="995">
        <f>'A1'!BS11</f>
        <v>0</v>
      </c>
      <c r="Q29" s="995">
        <f>'A1'!BT11</f>
        <v>0</v>
      </c>
      <c r="R29" s="995">
        <f>'A1'!BU11</f>
        <v>0</v>
      </c>
      <c r="S29" s="995">
        <f>'A1'!BV11</f>
        <v>198</v>
      </c>
      <c r="T29" s="995">
        <f>'A1'!BW11</f>
        <v>0</v>
      </c>
      <c r="U29" s="995">
        <f>'A1'!BX11</f>
        <v>0</v>
      </c>
      <c r="V29" s="995">
        <f>'A1'!BY11</f>
        <v>0</v>
      </c>
      <c r="W29" s="995">
        <f>'A1'!BZ11</f>
        <v>0</v>
      </c>
      <c r="X29" s="995">
        <f>'A1'!CA11</f>
        <v>198</v>
      </c>
      <c r="Y29" s="995">
        <f>'A1'!CB11</f>
        <v>0</v>
      </c>
      <c r="Z29" s="995">
        <f>'A1'!CC11</f>
        <v>0</v>
      </c>
      <c r="AA29" s="995">
        <f>'A1'!CD11</f>
        <v>0</v>
      </c>
      <c r="AB29" s="995">
        <f>'A1'!CE11</f>
        <v>0</v>
      </c>
      <c r="AC29" s="995">
        <f>'A1'!CF11</f>
        <v>0</v>
      </c>
      <c r="AD29" s="995">
        <f>'A1'!CG11</f>
        <v>0</v>
      </c>
      <c r="AE29" s="995">
        <f>'A1'!CH11</f>
        <v>0</v>
      </c>
      <c r="AF29" s="995">
        <f>'A1'!CI11</f>
        <v>0</v>
      </c>
      <c r="AG29" s="995">
        <f>'A1'!CJ11</f>
        <v>0</v>
      </c>
      <c r="AH29" s="995">
        <f>'A1'!CK11</f>
        <v>0</v>
      </c>
      <c r="AI29" s="995">
        <f>'A1'!CL11</f>
        <v>0</v>
      </c>
      <c r="AJ29" s="995">
        <f>'A1'!CM11</f>
        <v>0</v>
      </c>
      <c r="AK29" s="995">
        <f>'A1'!CN11</f>
        <v>0</v>
      </c>
      <c r="AL29" s="995">
        <f>'A1'!CO11</f>
        <v>0</v>
      </c>
      <c r="AM29" s="995">
        <f>'A1'!CP11</f>
        <v>0</v>
      </c>
      <c r="AN29" s="995">
        <f>'A1'!CQ11</f>
        <v>0</v>
      </c>
      <c r="AO29" s="995">
        <f>'A1'!CR11</f>
        <v>0</v>
      </c>
      <c r="AP29" s="995">
        <f>'A1'!CS11</f>
        <v>0</v>
      </c>
      <c r="AQ29" s="995">
        <f>'A1'!CT11</f>
        <v>0</v>
      </c>
      <c r="AR29" s="995">
        <f>'A1'!CU11</f>
        <v>0</v>
      </c>
      <c r="AS29" s="995">
        <f>'A1'!CV11</f>
        <v>0</v>
      </c>
      <c r="AT29" s="995">
        <f>'A1'!CW11</f>
        <v>0</v>
      </c>
      <c r="AU29" s="995">
        <f>'A1'!CX11</f>
        <v>0</v>
      </c>
      <c r="AV29" s="995">
        <f>'A1'!CY11</f>
        <v>0</v>
      </c>
      <c r="AW29" s="995">
        <f>'A1'!CZ11</f>
        <v>0</v>
      </c>
      <c r="AX29" s="995">
        <f>'A1'!DA11</f>
        <v>0</v>
      </c>
      <c r="AY29" s="995">
        <f>'A1'!DB11</f>
        <v>0</v>
      </c>
      <c r="AZ29" s="995">
        <f>'A1'!DC11</f>
        <v>12</v>
      </c>
      <c r="BA29" s="995">
        <f>'A1'!DD11</f>
        <v>2</v>
      </c>
      <c r="BB29" s="995">
        <f>'A1'!DE11</f>
        <v>184</v>
      </c>
      <c r="BC29" s="43"/>
      <c r="BD29" s="43"/>
      <c r="BE29" s="43"/>
      <c r="BF29" s="43"/>
      <c r="BG29" s="43"/>
      <c r="BH29" s="43"/>
      <c r="BI29" s="43"/>
      <c r="BJ29" s="43"/>
      <c r="BK29" s="43"/>
      <c r="BL29" s="999"/>
      <c r="BM29" s="320"/>
      <c r="BN29" s="320"/>
      <c r="BO29" s="320"/>
      <c r="BP29" s="320"/>
      <c r="BQ29" s="320"/>
      <c r="BR29" s="320"/>
      <c r="BS29" s="2659"/>
      <c r="BT29" s="2661">
        <v>5.0999999999999996</v>
      </c>
      <c r="BU29" s="2645" t="str">
        <f>'A2'!A29</f>
        <v xml:space="preserve"> มาตรฐานที่ 5   ตัวบ่งชี้ที่ 1</v>
      </c>
      <c r="BV29" s="2644">
        <f>'A2'!B29</f>
        <v>0</v>
      </c>
      <c r="BW29" s="2645" t="str">
        <f>'A2'!C29</f>
        <v xml:space="preserve"> </v>
      </c>
      <c r="BX29" s="2644">
        <f>'A2'!D29</f>
        <v>0</v>
      </c>
      <c r="BY29" s="2645" t="str">
        <f>'A2'!E29</f>
        <v xml:space="preserve"> </v>
      </c>
      <c r="BZ29" s="2646">
        <v>10.1</v>
      </c>
      <c r="CA29" s="2646" t="str">
        <f>'A2'!F29</f>
        <v xml:space="preserve"> มาตรฐานที่ 10   ตัวบ่งชี้ที่ 1</v>
      </c>
      <c r="CB29" s="2644">
        <f>'A2'!G29</f>
        <v>0</v>
      </c>
      <c r="CC29" s="2646" t="str">
        <f>'A2'!H29</f>
        <v xml:space="preserve"> </v>
      </c>
      <c r="CD29" s="2644">
        <f>'A2'!I29</f>
        <v>0</v>
      </c>
      <c r="CE29" s="2646" t="str">
        <f>'A2'!J29</f>
        <v xml:space="preserve"> </v>
      </c>
      <c r="CF29" s="1001" t="str">
        <f>'A2'!U30</f>
        <v>1.โรงเรียนต้องพัฒนาการจัดการเรียนการสอนของครู โดยใช้เทคโนโลยี สื่อการเรียนรู้และนวัตกรรม</v>
      </c>
      <c r="CG29" s="1488" t="str">
        <f>'A2'!V29</f>
        <v>กรณีไม่ได้รับรองเนื่องจาก</v>
      </c>
      <c r="CH29" s="373">
        <f>'A2'!W29</f>
        <v>0</v>
      </c>
      <c r="CI29" s="179"/>
      <c r="CJ29" s="191">
        <f>B!D19</f>
        <v>0</v>
      </c>
      <c r="CK29" s="191">
        <f>B!E19</f>
        <v>0</v>
      </c>
      <c r="CL29" s="191">
        <f>B!F19</f>
        <v>0</v>
      </c>
      <c r="CM29" s="1012">
        <f>'B1'!A29</f>
        <v>7</v>
      </c>
      <c r="CN29" s="141" t="str">
        <f>'B1'!B29</f>
        <v>โครงการพัฒนาศักยภาพการใช้สื่อ</v>
      </c>
      <c r="CO29" s="141" t="str">
        <f>'B1'!C29</f>
        <v>เพื่อพัฒนาทักษะการเรียนรู้เทค</v>
      </c>
      <c r="CP29" s="141" t="str">
        <f>'B1'!D29</f>
        <v>ร้อยละ 80</v>
      </c>
      <c r="CQ29" s="1012">
        <f>'B1'!E29</f>
        <v>400</v>
      </c>
      <c r="CR29" s="1012">
        <f>'B1'!F29</f>
        <v>3</v>
      </c>
      <c r="CS29" s="1012">
        <f>'B1'!G29</f>
        <v>4</v>
      </c>
      <c r="CT29" s="1012">
        <f>'B1'!H29</f>
        <v>5</v>
      </c>
      <c r="CU29" s="1012">
        <f>'B1'!I29</f>
        <v>6</v>
      </c>
      <c r="CV29" s="1012">
        <f>'B1'!J29</f>
        <v>13</v>
      </c>
      <c r="CW29" s="141" t="str">
        <f>'B1'!K29</f>
        <v xml:space="preserve">ร้อยละ 75 </v>
      </c>
      <c r="CX29" s="141">
        <f>'B1'!L29</f>
        <v>0</v>
      </c>
      <c r="CY29" s="141" t="str">
        <f>'B1'!M29</f>
        <v xml:space="preserve">ขาดการติดตามในการดำเนินกิจกรรม </v>
      </c>
      <c r="CZ29" s="1012">
        <f>'B2'!A29</f>
        <v>0</v>
      </c>
      <c r="DA29" s="1012">
        <f>'B2'!B29</f>
        <v>0</v>
      </c>
      <c r="DB29" s="1012">
        <f>'B2'!C29</f>
        <v>0</v>
      </c>
      <c r="DC29" s="1012">
        <f>'B2'!D29</f>
        <v>0</v>
      </c>
      <c r="DD29" s="1012">
        <f>'B2'!E29</f>
        <v>0</v>
      </c>
      <c r="DE29" s="1012">
        <f>'B2'!F29</f>
        <v>0</v>
      </c>
      <c r="DF29" s="1012">
        <f>'B2'!G29</f>
        <v>0</v>
      </c>
      <c r="DG29" s="1012">
        <f>'B2'!H29</f>
        <v>0</v>
      </c>
      <c r="DH29" s="1012">
        <f>'B2'!I29</f>
        <v>0</v>
      </c>
      <c r="DI29" s="1012">
        <f>'B2'!J29</f>
        <v>0</v>
      </c>
      <c r="DJ29" s="1012">
        <f>'B2'!K29</f>
        <v>0</v>
      </c>
      <c r="DK29" s="1012">
        <f>'B2'!L29</f>
        <v>0</v>
      </c>
      <c r="DL29" s="1012">
        <f>'B2'!M29</f>
        <v>0</v>
      </c>
      <c r="DM29" s="1012">
        <f>'B3'!A29</f>
        <v>0</v>
      </c>
      <c r="DN29" s="1012">
        <f>'B3'!B29</f>
        <v>0</v>
      </c>
      <c r="DO29" s="1012">
        <f>'B3'!C29</f>
        <v>0</v>
      </c>
      <c r="DP29" s="1012">
        <f>'B3'!D29</f>
        <v>0</v>
      </c>
      <c r="DQ29" s="1012">
        <f>'B3'!E29</f>
        <v>0</v>
      </c>
      <c r="DR29" s="1012">
        <f>'B3'!F29</f>
        <v>0</v>
      </c>
      <c r="DS29" s="1012">
        <f>'B3'!G29</f>
        <v>0</v>
      </c>
      <c r="DT29" s="1012">
        <f>'B3'!H29</f>
        <v>0</v>
      </c>
      <c r="DU29" s="1012">
        <f>'B3'!I29</f>
        <v>0</v>
      </c>
      <c r="DV29" s="1012">
        <f>'B3'!J29</f>
        <v>0</v>
      </c>
      <c r="DW29" s="1012">
        <f>'B3'!K29</f>
        <v>0</v>
      </c>
      <c r="DX29" s="1012">
        <f>'B3'!L29</f>
        <v>0</v>
      </c>
      <c r="DY29" s="1012">
        <f>'B3'!M29</f>
        <v>0</v>
      </c>
      <c r="DZ29" s="1012">
        <f>'B4'!A29</f>
        <v>0</v>
      </c>
      <c r="EA29" s="1012">
        <f>'B4'!B29</f>
        <v>0</v>
      </c>
      <c r="EB29" s="1012">
        <f>'B4'!C29</f>
        <v>0</v>
      </c>
      <c r="EC29" s="1012">
        <f>'B4'!D29</f>
        <v>0</v>
      </c>
      <c r="ED29" s="1012">
        <f>'B4'!E29</f>
        <v>0</v>
      </c>
      <c r="EE29" s="1012">
        <f>'B4'!F29</f>
        <v>0</v>
      </c>
      <c r="EF29" s="1012">
        <f>'B4'!G29</f>
        <v>0</v>
      </c>
      <c r="EG29" s="1012">
        <f>'B4'!H29</f>
        <v>0</v>
      </c>
      <c r="EH29" s="1012">
        <f>'B4'!I29</f>
        <v>0</v>
      </c>
      <c r="EI29" s="1012">
        <f>'B4'!J29</f>
        <v>0</v>
      </c>
      <c r="EJ29" s="1012">
        <f>'B4'!K29</f>
        <v>0</v>
      </c>
      <c r="EK29" s="1012">
        <f>'B4'!L29</f>
        <v>0</v>
      </c>
      <c r="EL29" s="1012">
        <f>'B4'!M29</f>
        <v>0</v>
      </c>
      <c r="EM29" s="2282" t="str">
        <f>'C'!A29</f>
        <v xml:space="preserve">  บันทึกการอ่านของนักเรียนทุกคน   เขียนเรียงความในกิจกรรมวันสำคัญต่างๆ  นักเรียนทำอPort</v>
      </c>
      <c r="EN29" s="2282" t="str">
        <f>'C'!B29</f>
        <v xml:space="preserve"> โรงเรียนจัดทำหลักสูตรสถานศึกษา และหลักสูตรกลุ่มสาระการเรียนรู้ที่สอดคล้องกับท้องถิ่น</v>
      </c>
      <c r="EO29" s="2282" t="str">
        <f>'C2'!A29</f>
        <v>นักเรียนจัดทำ Port Folio เมื่อสิ้นภาคเรียนและสิ้นปีการศึกษา</v>
      </c>
      <c r="EP29" s="2282" t="str">
        <f>'C2'!B29</f>
        <v>ประเมินการใช้หลักสูตรทุกปีการศึกษา</v>
      </c>
      <c r="EQ29" s="2711">
        <f>D!C15</f>
        <v>0</v>
      </c>
      <c r="ER29" s="2711">
        <f>D!D15</f>
        <v>0</v>
      </c>
      <c r="ES29" s="21"/>
      <c r="ET29" s="955" t="s">
        <v>1836</v>
      </c>
      <c r="EU29" s="961"/>
      <c r="EV29" s="1037">
        <f>'C1'!C29</f>
        <v>1</v>
      </c>
      <c r="EW29" s="969"/>
      <c r="EX29" s="969"/>
      <c r="EY29" s="969"/>
      <c r="EZ29" s="969"/>
      <c r="FA29" s="968"/>
      <c r="FB29" s="1033">
        <f>'C1'!I29</f>
        <v>0</v>
      </c>
      <c r="FC29" s="1033">
        <f>'C1'!J29</f>
        <v>0</v>
      </c>
      <c r="FD29" s="1033">
        <f>'C1'!K29</f>
        <v>1</v>
      </c>
      <c r="FE29" s="1033">
        <f>'C1'!L29</f>
        <v>0.6</v>
      </c>
      <c r="FF29" s="1033">
        <f>'C1'!M29</f>
        <v>3</v>
      </c>
      <c r="FG29" s="1033" t="str">
        <f>'C1'!N29</f>
        <v>ดี</v>
      </c>
      <c r="FH29" s="220"/>
      <c r="FI29" s="220"/>
      <c r="FJ29" s="969"/>
      <c r="FK29" s="969"/>
      <c r="FL29" s="969"/>
      <c r="FM29" s="969"/>
      <c r="FN29" s="968"/>
      <c r="FO29" s="1033">
        <f>'C1'!V29</f>
        <v>0</v>
      </c>
      <c r="FP29" s="1033">
        <f>'C1'!W29</f>
        <v>0</v>
      </c>
      <c r="FQ29" s="1033">
        <f>'C1'!X29</f>
        <v>1</v>
      </c>
      <c r="FR29" s="1033">
        <f>'C1'!Y29</f>
        <v>0.6</v>
      </c>
      <c r="FS29" s="1033">
        <f>'C1'!Z29</f>
        <v>3</v>
      </c>
      <c r="FT29" s="1033" t="str">
        <f>'C1'!AA29</f>
        <v>ดี</v>
      </c>
      <c r="FU29" s="220"/>
      <c r="FV29" s="220"/>
      <c r="FW29" s="969"/>
      <c r="FX29" s="969"/>
      <c r="FY29" s="969"/>
      <c r="FZ29" s="969"/>
      <c r="GA29" s="968"/>
      <c r="GB29" s="1033">
        <f>'C1'!AI29</f>
        <v>0</v>
      </c>
      <c r="GC29" s="1033">
        <f>'C1'!AJ29</f>
        <v>0</v>
      </c>
      <c r="GD29" s="1033">
        <f>'C1'!AK29</f>
        <v>1</v>
      </c>
      <c r="GE29" s="1033">
        <f>'C1'!AL29</f>
        <v>0.8</v>
      </c>
      <c r="GF29" s="1033">
        <f>'C1'!AM29</f>
        <v>4</v>
      </c>
      <c r="GG29" s="1033" t="str">
        <f>'C1'!AN29</f>
        <v>ดีมาก</v>
      </c>
      <c r="GH29" s="220"/>
      <c r="GI29" s="220"/>
      <c r="GJ29" s="968"/>
      <c r="GK29" s="969"/>
      <c r="GL29" s="969"/>
      <c r="GM29" s="969"/>
      <c r="GN29" s="969"/>
      <c r="GO29" s="1033">
        <f>'C1'!AV29</f>
        <v>0</v>
      </c>
      <c r="GP29" s="1033">
        <f>'C1'!AW29</f>
        <v>0</v>
      </c>
      <c r="GQ29" s="1033">
        <f>'C1'!AX29</f>
        <v>0.5</v>
      </c>
      <c r="GR29" s="1033">
        <f>'C1'!AY29</f>
        <v>0.4</v>
      </c>
      <c r="GS29" s="1033">
        <f>'C1'!AZ29</f>
        <v>4</v>
      </c>
      <c r="GT29" s="1033" t="str">
        <f>'C1'!BA29</f>
        <v>ดีมาก</v>
      </c>
      <c r="GU29" s="220"/>
      <c r="GV29" s="220"/>
      <c r="GW29" s="968"/>
      <c r="GX29" s="969"/>
      <c r="GY29" s="969"/>
      <c r="GZ29" s="969"/>
      <c r="HA29" s="969"/>
      <c r="HB29" s="1033">
        <f>'C1'!BI29</f>
        <v>0</v>
      </c>
      <c r="HC29" s="1033">
        <f>'C1'!BJ29</f>
        <v>0</v>
      </c>
      <c r="HD29" s="1033">
        <f>'C1'!BK29</f>
        <v>0.5</v>
      </c>
      <c r="HE29" s="1033">
        <f>'C1'!BL29</f>
        <v>0.3</v>
      </c>
      <c r="HF29" s="1033">
        <f>'C1'!BM29</f>
        <v>3</v>
      </c>
      <c r="HG29" s="1033" t="str">
        <f>'C1'!BN29</f>
        <v>ดี</v>
      </c>
      <c r="HH29" s="220"/>
      <c r="HI29" s="220"/>
      <c r="HJ29" s="968"/>
      <c r="HK29" s="969"/>
      <c r="HL29" s="969"/>
      <c r="HM29" s="969"/>
      <c r="HN29" s="969"/>
      <c r="HO29" s="1033">
        <f>'C1'!BV29</f>
        <v>0</v>
      </c>
      <c r="HP29" s="1033">
        <f>'C1'!BW29</f>
        <v>0</v>
      </c>
      <c r="HQ29" s="1033">
        <f>'C1'!BX29</f>
        <v>1</v>
      </c>
      <c r="HR29" s="1033">
        <f>'C1'!BY29</f>
        <v>0.8</v>
      </c>
      <c r="HS29" s="1033">
        <f>'C1'!BZ29</f>
        <v>4</v>
      </c>
      <c r="HT29" s="1033" t="str">
        <f>'C1'!CA29</f>
        <v>ดีมาก</v>
      </c>
      <c r="HU29" s="985"/>
      <c r="HV29" s="981"/>
    </row>
    <row r="30" spans="1:252" ht="21" customHeight="1">
      <c r="A30" s="317">
        <v>20</v>
      </c>
      <c r="B30" s="317"/>
      <c r="C30" s="317"/>
      <c r="D30" s="407" t="s">
        <v>1164</v>
      </c>
      <c r="E30" s="995">
        <f>'A1'!BH12</f>
        <v>0</v>
      </c>
      <c r="F30" s="995">
        <f>'A1'!BI12</f>
        <v>0</v>
      </c>
      <c r="G30" s="995">
        <f>'A1'!BJ12</f>
        <v>0</v>
      </c>
      <c r="H30" s="995">
        <f>'A1'!BK12</f>
        <v>0</v>
      </c>
      <c r="I30" s="995">
        <f>'A1'!BL12</f>
        <v>198</v>
      </c>
      <c r="J30" s="995">
        <f>'A1'!BM12</f>
        <v>0</v>
      </c>
      <c r="K30" s="995">
        <f>'A1'!BN12</f>
        <v>0</v>
      </c>
      <c r="L30" s="995">
        <f>'A1'!BO12</f>
        <v>0</v>
      </c>
      <c r="M30" s="995">
        <f>'A1'!BP12</f>
        <v>0</v>
      </c>
      <c r="N30" s="995">
        <f>'A1'!BQ12</f>
        <v>198</v>
      </c>
      <c r="O30" s="995">
        <f>'A1'!BR12</f>
        <v>0</v>
      </c>
      <c r="P30" s="995">
        <f>'A1'!BS12</f>
        <v>0</v>
      </c>
      <c r="Q30" s="995">
        <f>'A1'!BT12</f>
        <v>0</v>
      </c>
      <c r="R30" s="995">
        <f>'A1'!BU12</f>
        <v>0</v>
      </c>
      <c r="S30" s="995">
        <f>'A1'!BV12</f>
        <v>198</v>
      </c>
      <c r="T30" s="995">
        <f>'A1'!BW12</f>
        <v>0</v>
      </c>
      <c r="U30" s="995">
        <f>'A1'!BX12</f>
        <v>0</v>
      </c>
      <c r="V30" s="995">
        <f>'A1'!BY12</f>
        <v>0</v>
      </c>
      <c r="W30" s="995">
        <f>'A1'!BZ12</f>
        <v>0</v>
      </c>
      <c r="X30" s="995">
        <f>'A1'!CA12</f>
        <v>198</v>
      </c>
      <c r="Y30" s="995">
        <f>'A1'!CB12</f>
        <v>0</v>
      </c>
      <c r="Z30" s="995">
        <f>'A1'!CC12</f>
        <v>0</v>
      </c>
      <c r="AA30" s="995">
        <f>'A1'!CD12</f>
        <v>0</v>
      </c>
      <c r="AB30" s="995">
        <f>'A1'!CE12</f>
        <v>0</v>
      </c>
      <c r="AC30" s="995">
        <f>'A1'!CF12</f>
        <v>0</v>
      </c>
      <c r="AD30" s="995">
        <f>'A1'!CG12</f>
        <v>0</v>
      </c>
      <c r="AE30" s="995">
        <f>'A1'!CH12</f>
        <v>0</v>
      </c>
      <c r="AF30" s="995">
        <f>'A1'!CI12</f>
        <v>0</v>
      </c>
      <c r="AG30" s="995">
        <f>'A1'!CJ12</f>
        <v>0</v>
      </c>
      <c r="AH30" s="995">
        <f>'A1'!CK12</f>
        <v>0</v>
      </c>
      <c r="AI30" s="995">
        <f>'A1'!CL12</f>
        <v>0</v>
      </c>
      <c r="AJ30" s="995">
        <f>'A1'!CM12</f>
        <v>0</v>
      </c>
      <c r="AK30" s="995">
        <f>'A1'!CN12</f>
        <v>0</v>
      </c>
      <c r="AL30" s="995">
        <f>'A1'!CO12</f>
        <v>0</v>
      </c>
      <c r="AM30" s="995">
        <f>'A1'!CP12</f>
        <v>0</v>
      </c>
      <c r="AN30" s="995">
        <f>'A1'!CQ12</f>
        <v>0</v>
      </c>
      <c r="AO30" s="995">
        <f>'A1'!CR12</f>
        <v>0</v>
      </c>
      <c r="AP30" s="995">
        <f>'A1'!CS12</f>
        <v>0</v>
      </c>
      <c r="AQ30" s="995">
        <f>'A1'!CT12</f>
        <v>0</v>
      </c>
      <c r="AR30" s="995">
        <f>'A1'!CU12</f>
        <v>0</v>
      </c>
      <c r="AS30" s="995">
        <f>'A1'!CV12</f>
        <v>0</v>
      </c>
      <c r="AT30" s="995">
        <f>'A1'!CW12</f>
        <v>0</v>
      </c>
      <c r="AU30" s="995">
        <f>'A1'!CX12</f>
        <v>0</v>
      </c>
      <c r="AV30" s="995">
        <f>'A1'!CY12</f>
        <v>0</v>
      </c>
      <c r="AW30" s="995">
        <f>'A1'!CZ12</f>
        <v>0</v>
      </c>
      <c r="AX30" s="995">
        <f>'A1'!DA12</f>
        <v>0</v>
      </c>
      <c r="AY30" s="995">
        <f>'A1'!DB12</f>
        <v>0</v>
      </c>
      <c r="AZ30" s="995">
        <f>'A1'!DC12</f>
        <v>13</v>
      </c>
      <c r="BA30" s="995">
        <f>'A1'!DD12</f>
        <v>4</v>
      </c>
      <c r="BB30" s="995">
        <f>'A1'!DE12</f>
        <v>181</v>
      </c>
      <c r="BC30" s="43"/>
      <c r="BD30" s="43"/>
      <c r="BE30" s="43"/>
      <c r="BF30" s="43"/>
      <c r="BG30" s="43"/>
      <c r="BH30" s="43"/>
      <c r="BI30" s="43"/>
      <c r="BJ30" s="43"/>
      <c r="BK30" s="43"/>
      <c r="BL30" s="321"/>
      <c r="BM30" s="321"/>
      <c r="BN30" s="321"/>
      <c r="BO30" s="321"/>
      <c r="BP30" s="321"/>
      <c r="BQ30" s="321"/>
      <c r="BR30" s="321"/>
      <c r="BS30" s="2659"/>
      <c r="BT30" s="2661">
        <v>5.2</v>
      </c>
      <c r="BU30" s="2645" t="str">
        <f>'A2'!A30</f>
        <v xml:space="preserve"> ตัวบ่งชี้ที่ 2</v>
      </c>
      <c r="BV30" s="2644">
        <f>'A2'!B30</f>
        <v>0</v>
      </c>
      <c r="BW30" s="2645" t="str">
        <f>'A2'!C30</f>
        <v xml:space="preserve"> </v>
      </c>
      <c r="BX30" s="2644">
        <f>'A2'!D30</f>
        <v>0</v>
      </c>
      <c r="BY30" s="2645" t="str">
        <f>'A2'!E30</f>
        <v xml:space="preserve"> </v>
      </c>
      <c r="BZ30" s="2646">
        <v>10.199999999999999</v>
      </c>
      <c r="CA30" s="2646" t="str">
        <f>'A2'!F30</f>
        <v xml:space="preserve"> ตัวบ่งชี้ที่ 2</v>
      </c>
      <c r="CB30" s="2644">
        <f>'A2'!G30</f>
        <v>0</v>
      </c>
      <c r="CC30" s="2646" t="str">
        <f>'A2'!H30</f>
        <v xml:space="preserve"> </v>
      </c>
      <c r="CD30" s="2644">
        <f>'A2'!I30</f>
        <v>0</v>
      </c>
      <c r="CE30" s="2646" t="str">
        <f>'A2'!J30</f>
        <v xml:space="preserve"> </v>
      </c>
      <c r="CF30" s="1001" t="str">
        <f>'A2'!U31</f>
        <v xml:space="preserve">   ที่มีความเหมาะสมมาเสริมการจัดการเรียนการสอน เพื่อให้นักเรียนมีระดับผลสัมฤทธิ์ทาง</v>
      </c>
      <c r="CG30" s="971" t="s">
        <v>232</v>
      </c>
      <c r="CH30" s="2654"/>
      <c r="CI30" s="146"/>
      <c r="CJ30" s="2653">
        <f>B!D20</f>
        <v>0</v>
      </c>
      <c r="CK30" s="544">
        <f>B!E20</f>
        <v>0</v>
      </c>
      <c r="CL30" s="191">
        <f>B!F20</f>
        <v>0</v>
      </c>
      <c r="CM30" s="1012"/>
      <c r="CN30" s="141" t="str">
        <f>'B1'!B30</f>
        <v>เทคโนโลยีเพื่อการศึกษา</v>
      </c>
      <c r="CO30" s="141" t="str">
        <f>'B1'!C30</f>
        <v>โนโลยีของนักเรียน</v>
      </c>
      <c r="CP30" s="1012"/>
      <c r="CQ30" s="1012"/>
      <c r="CR30" s="1012"/>
      <c r="CS30" s="1012"/>
      <c r="CT30" s="1012"/>
      <c r="CU30" s="1012"/>
      <c r="CV30" s="1012"/>
      <c r="CW30" s="141">
        <f>'B1'!K30</f>
        <v>0</v>
      </c>
      <c r="CX30" s="141">
        <f>'B1'!L30</f>
        <v>0</v>
      </c>
      <c r="CY30" s="141">
        <f>'B1'!M30</f>
        <v>0</v>
      </c>
      <c r="CZ30" s="1012"/>
      <c r="DA30" s="1012">
        <f>'B2'!B30</f>
        <v>0</v>
      </c>
      <c r="DB30" s="1012">
        <f>'B2'!C30</f>
        <v>0</v>
      </c>
      <c r="DC30" s="1012">
        <f>'B2'!D30</f>
        <v>0</v>
      </c>
      <c r="DD30" s="1012"/>
      <c r="DE30" s="1012"/>
      <c r="DF30" s="1012"/>
      <c r="DG30" s="1012"/>
      <c r="DH30" s="1012"/>
      <c r="DI30" s="1012"/>
      <c r="DJ30" s="1012">
        <f>'B2'!K30</f>
        <v>0</v>
      </c>
      <c r="DK30" s="1012">
        <f>'B2'!L30</f>
        <v>0</v>
      </c>
      <c r="DL30" s="1012">
        <f>'B2'!M30</f>
        <v>0</v>
      </c>
      <c r="DM30" s="1012"/>
      <c r="DN30" s="1012">
        <f>'B3'!B30</f>
        <v>0</v>
      </c>
      <c r="DO30" s="1012">
        <f>'B3'!C30</f>
        <v>0</v>
      </c>
      <c r="DP30" s="1012">
        <f>'B3'!D30</f>
        <v>0</v>
      </c>
      <c r="DQ30" s="1012"/>
      <c r="DR30" s="1012"/>
      <c r="DS30" s="1012"/>
      <c r="DT30" s="1012"/>
      <c r="DU30" s="1012"/>
      <c r="DV30" s="1012"/>
      <c r="DW30" s="1012">
        <f>'B3'!K30</f>
        <v>0</v>
      </c>
      <c r="DX30" s="1012">
        <f>'B3'!L30</f>
        <v>0</v>
      </c>
      <c r="DY30" s="1012">
        <f>'B3'!M30</f>
        <v>0</v>
      </c>
      <c r="DZ30" s="1012"/>
      <c r="EA30" s="1012">
        <f>'B4'!B30</f>
        <v>0</v>
      </c>
      <c r="EB30" s="1012">
        <f>'B4'!C30</f>
        <v>0</v>
      </c>
      <c r="EC30" s="1012">
        <f>'B4'!D30</f>
        <v>0</v>
      </c>
      <c r="ED30" s="1012"/>
      <c r="EE30" s="1012"/>
      <c r="EF30" s="1012"/>
      <c r="EG30" s="1012"/>
      <c r="EH30" s="1012"/>
      <c r="EI30" s="1012"/>
      <c r="EJ30" s="1012">
        <f>'B4'!K30</f>
        <v>0</v>
      </c>
      <c r="EK30" s="1012">
        <f>'B4'!L30</f>
        <v>0</v>
      </c>
      <c r="EL30" s="1012">
        <f>'B4'!M30</f>
        <v>0</v>
      </c>
      <c r="EM30" s="2282" t="str">
        <f>'C'!A30</f>
        <v>Folio เสนอชิ้นงาน เมือสิ้นปีการศึกษา</v>
      </c>
      <c r="EN30" s="2282" t="str">
        <f>'C'!B30</f>
        <v>จักิจกรรมออกเยี่ยมบ้านเพื่อให้การดูแลช่วยเหลือนักเรียนเพื่อไม่ให้ออกกลางคัน</v>
      </c>
      <c r="EO30" s="2282" t="str">
        <f>'C2'!A30</f>
        <v>จัดกิจกรรมส่วเสริมการอ่านและเขียนในทุกกิจกรรมวันสำคัญ</v>
      </c>
      <c r="EP30" s="2282" t="str">
        <f>'C2'!B30</f>
        <v>เน้นกิจกรรมการเรียนรู้สู่การปฏิบัติจริงสอดคล้องกับบริบทของชีวิตจริง</v>
      </c>
      <c r="EQ30" s="2711">
        <f>D!C16</f>
        <v>0</v>
      </c>
      <c r="ER30" s="2711">
        <f>D!D16</f>
        <v>0</v>
      </c>
      <c r="ES30" s="21"/>
      <c r="ET30" s="956" t="s">
        <v>1837</v>
      </c>
      <c r="EU30" s="962"/>
      <c r="EV30" s="1037">
        <f>'C1'!C30</f>
        <v>1</v>
      </c>
      <c r="EW30" s="969"/>
      <c r="EX30" s="969"/>
      <c r="EY30" s="969"/>
      <c r="EZ30" s="969"/>
      <c r="FA30" s="968"/>
      <c r="FB30" s="1033">
        <f>'C1'!I30</f>
        <v>0</v>
      </c>
      <c r="FC30" s="1033">
        <f>'C1'!J30</f>
        <v>0</v>
      </c>
      <c r="FD30" s="1033">
        <f>'C1'!K30</f>
        <v>5</v>
      </c>
      <c r="FE30" s="1033">
        <f>'C1'!L30</f>
        <v>5</v>
      </c>
      <c r="FF30" s="1033">
        <f>'C1'!M30</f>
        <v>5</v>
      </c>
      <c r="FG30" s="1033" t="str">
        <f>'C1'!N30</f>
        <v>ดีเยี่ยม</v>
      </c>
      <c r="FH30" s="220"/>
      <c r="FI30" s="220"/>
      <c r="FJ30" s="969"/>
      <c r="FK30" s="969"/>
      <c r="FL30" s="969"/>
      <c r="FM30" s="969"/>
      <c r="FN30" s="968"/>
      <c r="FO30" s="1033">
        <f>'C1'!V30</f>
        <v>0</v>
      </c>
      <c r="FP30" s="1033">
        <f>'C1'!W30</f>
        <v>0</v>
      </c>
      <c r="FQ30" s="1033">
        <f>'C1'!X30</f>
        <v>5</v>
      </c>
      <c r="FR30" s="1033">
        <f>'C1'!Y30</f>
        <v>3</v>
      </c>
      <c r="FS30" s="1033">
        <f>'C1'!Z30</f>
        <v>3</v>
      </c>
      <c r="FT30" s="1033" t="str">
        <f>'C1'!AA30</f>
        <v>ดี</v>
      </c>
      <c r="FU30" s="220"/>
      <c r="FV30" s="220"/>
      <c r="FW30" s="1502"/>
      <c r="FX30" s="1502"/>
      <c r="FY30" s="1502"/>
      <c r="FZ30" s="1502"/>
      <c r="GA30" s="1501"/>
      <c r="GB30" s="1502"/>
      <c r="GC30" s="1502"/>
      <c r="GD30" s="1502"/>
      <c r="GE30" s="1502"/>
      <c r="GF30" s="1502"/>
      <c r="GG30" s="1502"/>
      <c r="GH30" s="220"/>
      <c r="GI30" s="220"/>
      <c r="GJ30" s="1501"/>
      <c r="GK30" s="1502"/>
      <c r="GL30" s="1502"/>
      <c r="GM30" s="1502"/>
      <c r="GN30" s="1502"/>
      <c r="GO30" s="225"/>
      <c r="GP30" s="225"/>
      <c r="GQ30" s="225"/>
      <c r="GR30" s="225"/>
      <c r="GS30" s="225"/>
      <c r="GT30" s="225"/>
      <c r="GU30" s="220"/>
      <c r="GV30" s="220"/>
      <c r="GW30" s="1501"/>
      <c r="GX30" s="1502"/>
      <c r="GY30" s="1502"/>
      <c r="GZ30" s="1502"/>
      <c r="HA30" s="1502"/>
      <c r="HB30" s="225"/>
      <c r="HC30" s="225"/>
      <c r="HD30" s="225"/>
      <c r="HE30" s="225"/>
      <c r="HF30" s="225"/>
      <c r="HG30" s="225"/>
      <c r="HH30" s="220"/>
      <c r="HI30" s="220"/>
      <c r="HJ30" s="1501"/>
      <c r="HK30" s="1502"/>
      <c r="HL30" s="1502"/>
      <c r="HM30" s="1502"/>
      <c r="HN30" s="1502"/>
      <c r="HO30" s="225"/>
      <c r="HP30" s="225"/>
      <c r="HQ30" s="225"/>
      <c r="HR30" s="225"/>
      <c r="HS30" s="225"/>
      <c r="HT30" s="225"/>
      <c r="HU30" s="985"/>
      <c r="HV30" s="981"/>
    </row>
    <row r="31" spans="1:252" s="21" customFormat="1" ht="21" customHeight="1">
      <c r="A31" s="317">
        <v>21</v>
      </c>
      <c r="B31" s="317"/>
      <c r="C31" s="317"/>
      <c r="D31" s="407" t="s">
        <v>1165</v>
      </c>
      <c r="E31" s="995">
        <f>'A1'!BH13</f>
        <v>0</v>
      </c>
      <c r="F31" s="995">
        <f>'A1'!BI13</f>
        <v>0</v>
      </c>
      <c r="G31" s="995">
        <f>'A1'!BJ13</f>
        <v>0</v>
      </c>
      <c r="H31" s="995">
        <f>'A1'!BK13</f>
        <v>0</v>
      </c>
      <c r="I31" s="995">
        <f>'A1'!BL13</f>
        <v>198</v>
      </c>
      <c r="J31" s="995">
        <f>'A1'!BM13</f>
        <v>0</v>
      </c>
      <c r="K31" s="995">
        <f>'A1'!BN13</f>
        <v>0</v>
      </c>
      <c r="L31" s="995">
        <f>'A1'!BO13</f>
        <v>0</v>
      </c>
      <c r="M31" s="995">
        <f>'A1'!BP13</f>
        <v>0</v>
      </c>
      <c r="N31" s="995">
        <f>'A1'!BQ13</f>
        <v>198</v>
      </c>
      <c r="O31" s="995">
        <f>'A1'!BR13</f>
        <v>0</v>
      </c>
      <c r="P31" s="995">
        <f>'A1'!BS13</f>
        <v>0</v>
      </c>
      <c r="Q31" s="995">
        <f>'A1'!BT13</f>
        <v>0</v>
      </c>
      <c r="R31" s="995">
        <f>'A1'!BU13</f>
        <v>0</v>
      </c>
      <c r="S31" s="995">
        <f>'A1'!BV13</f>
        <v>198</v>
      </c>
      <c r="T31" s="995">
        <f>'A1'!BW13</f>
        <v>0</v>
      </c>
      <c r="U31" s="995">
        <f>'A1'!BX13</f>
        <v>0</v>
      </c>
      <c r="V31" s="995">
        <f>'A1'!BY13</f>
        <v>0</v>
      </c>
      <c r="W31" s="995">
        <f>'A1'!BZ13</f>
        <v>0</v>
      </c>
      <c r="X31" s="995">
        <f>'A1'!CA13</f>
        <v>198</v>
      </c>
      <c r="Y31" s="995">
        <f>'A1'!CB13</f>
        <v>0</v>
      </c>
      <c r="Z31" s="995">
        <f>'A1'!CC13</f>
        <v>0</v>
      </c>
      <c r="AA31" s="995">
        <f>'A1'!CD13</f>
        <v>0</v>
      </c>
      <c r="AB31" s="995">
        <f>'A1'!CE13</f>
        <v>0</v>
      </c>
      <c r="AC31" s="995">
        <f>'A1'!CF13</f>
        <v>0</v>
      </c>
      <c r="AD31" s="995">
        <f>'A1'!CG13</f>
        <v>0</v>
      </c>
      <c r="AE31" s="995">
        <f>'A1'!CH13</f>
        <v>0</v>
      </c>
      <c r="AF31" s="995">
        <f>'A1'!CI13</f>
        <v>0</v>
      </c>
      <c r="AG31" s="995">
        <f>'A1'!CJ13</f>
        <v>0</v>
      </c>
      <c r="AH31" s="995">
        <f>'A1'!CK13</f>
        <v>0</v>
      </c>
      <c r="AI31" s="995">
        <f>'A1'!CL13</f>
        <v>0</v>
      </c>
      <c r="AJ31" s="995">
        <f>'A1'!CM13</f>
        <v>0</v>
      </c>
      <c r="AK31" s="995">
        <f>'A1'!CN13</f>
        <v>0</v>
      </c>
      <c r="AL31" s="995">
        <f>'A1'!CO13</f>
        <v>0</v>
      </c>
      <c r="AM31" s="995">
        <f>'A1'!CP13</f>
        <v>0</v>
      </c>
      <c r="AN31" s="995">
        <f>'A1'!CQ13</f>
        <v>0</v>
      </c>
      <c r="AO31" s="995">
        <f>'A1'!CR13</f>
        <v>0</v>
      </c>
      <c r="AP31" s="995">
        <f>'A1'!CS13</f>
        <v>0</v>
      </c>
      <c r="AQ31" s="995">
        <f>'A1'!CT13</f>
        <v>0</v>
      </c>
      <c r="AR31" s="995">
        <f>'A1'!CU13</f>
        <v>0</v>
      </c>
      <c r="AS31" s="995">
        <f>'A1'!CV13</f>
        <v>0</v>
      </c>
      <c r="AT31" s="995">
        <f>'A1'!CW13</f>
        <v>0</v>
      </c>
      <c r="AU31" s="995">
        <f>'A1'!CX13</f>
        <v>0</v>
      </c>
      <c r="AV31" s="995">
        <f>'A1'!CY13</f>
        <v>0</v>
      </c>
      <c r="AW31" s="995">
        <f>'A1'!CZ13</f>
        <v>0</v>
      </c>
      <c r="AX31" s="995">
        <f>'A1'!DA13</f>
        <v>0</v>
      </c>
      <c r="AY31" s="995">
        <f>'A1'!DB13</f>
        <v>0</v>
      </c>
      <c r="AZ31" s="995">
        <f>'A1'!DC13</f>
        <v>17</v>
      </c>
      <c r="BA31" s="995">
        <f>'A1'!DD13</f>
        <v>5</v>
      </c>
      <c r="BB31" s="995">
        <f>'A1'!DE13</f>
        <v>176</v>
      </c>
      <c r="BC31" s="43"/>
      <c r="BD31" s="43"/>
      <c r="BE31" s="43"/>
      <c r="BF31" s="43"/>
      <c r="BG31" s="43"/>
      <c r="BH31" s="43"/>
      <c r="BI31" s="43"/>
      <c r="BJ31" s="43"/>
      <c r="BK31" s="43"/>
      <c r="BL31" s="321"/>
      <c r="BM31" s="321"/>
      <c r="BN31" s="321"/>
      <c r="BO31" s="321"/>
      <c r="BP31" s="321"/>
      <c r="BQ31" s="321"/>
      <c r="BR31" s="321"/>
      <c r="BS31" s="2659"/>
      <c r="BT31" s="2661">
        <v>5.3</v>
      </c>
      <c r="BU31" s="2645" t="str">
        <f>'A2'!A31</f>
        <v xml:space="preserve"> ตัวบ่งชี้ที่ 3</v>
      </c>
      <c r="BV31" s="2644">
        <f>'A2'!B31</f>
        <v>0</v>
      </c>
      <c r="BW31" s="2645" t="str">
        <f>'A2'!C31</f>
        <v xml:space="preserve"> </v>
      </c>
      <c r="BX31" s="2644">
        <f>'A2'!D31</f>
        <v>0</v>
      </c>
      <c r="BY31" s="2645" t="str">
        <f>'A2'!E31</f>
        <v xml:space="preserve"> </v>
      </c>
      <c r="BZ31" s="2646">
        <v>10.3</v>
      </c>
      <c r="CA31" s="2646" t="str">
        <f>'A2'!F31</f>
        <v xml:space="preserve"> ตัวบ่งชี้ที่ 3</v>
      </c>
      <c r="CB31" s="2644">
        <f>'A2'!G31</f>
        <v>0</v>
      </c>
      <c r="CC31" s="2646" t="str">
        <f>'A2'!H31</f>
        <v xml:space="preserve"> </v>
      </c>
      <c r="CD31" s="2644">
        <f>'A2'!I31</f>
        <v>0</v>
      </c>
      <c r="CE31" s="2646" t="str">
        <f>'A2'!J31</f>
        <v xml:space="preserve"> </v>
      </c>
      <c r="CF31" s="1001" t="str">
        <f>'A2'!U32</f>
        <v xml:space="preserve">   การเรียนเฉลี่ยตามเกณฑ์ และความสามารถใช้ภาษาเพื่อการสื่อสารได้ทั้งภาษาไทยและภาษา</v>
      </c>
      <c r="CG31" s="1000" t="str">
        <f>'A2'!Y11</f>
        <v xml:space="preserve">          จุดเด่น</v>
      </c>
      <c r="CH31" s="193"/>
      <c r="CI31" s="146"/>
      <c r="CJ31" s="1490"/>
      <c r="CK31" s="1490"/>
      <c r="CL31" s="1490"/>
      <c r="CM31" s="1917"/>
      <c r="CN31" s="141">
        <f>'B1'!B31</f>
        <v>0</v>
      </c>
      <c r="CO31" s="141">
        <f>'B1'!C31</f>
        <v>0</v>
      </c>
      <c r="CP31" s="1012"/>
      <c r="CQ31" s="1012"/>
      <c r="CR31" s="1012"/>
      <c r="CS31" s="1012"/>
      <c r="CT31" s="1012"/>
      <c r="CU31" s="1012"/>
      <c r="CV31" s="1012"/>
      <c r="CW31" s="141">
        <f>'B1'!K31</f>
        <v>0</v>
      </c>
      <c r="CX31" s="141">
        <f>'B1'!L31</f>
        <v>0</v>
      </c>
      <c r="CY31" s="141">
        <f>'B1'!M31</f>
        <v>0</v>
      </c>
      <c r="CZ31" s="1012"/>
      <c r="DA31" s="1012">
        <f>'B2'!B31</f>
        <v>0</v>
      </c>
      <c r="DB31" s="1012">
        <f>'B2'!C31</f>
        <v>0</v>
      </c>
      <c r="DC31" s="1012">
        <f>'B2'!D31</f>
        <v>0</v>
      </c>
      <c r="DD31" s="1012"/>
      <c r="DE31" s="1012"/>
      <c r="DF31" s="1012"/>
      <c r="DG31" s="1012"/>
      <c r="DH31" s="1012"/>
      <c r="DI31" s="1012"/>
      <c r="DJ31" s="1012">
        <f>'B2'!K31</f>
        <v>0</v>
      </c>
      <c r="DK31" s="1012">
        <f>'B2'!L31</f>
        <v>0</v>
      </c>
      <c r="DL31" s="1012">
        <f>'B2'!M31</f>
        <v>0</v>
      </c>
      <c r="DM31" s="1012"/>
      <c r="DN31" s="1012">
        <f>'B3'!B31</f>
        <v>0</v>
      </c>
      <c r="DO31" s="1012">
        <f>'B3'!C31</f>
        <v>0</v>
      </c>
      <c r="DP31" s="1012">
        <f>'B3'!D31</f>
        <v>0</v>
      </c>
      <c r="DQ31" s="1012"/>
      <c r="DR31" s="1012"/>
      <c r="DS31" s="1012"/>
      <c r="DT31" s="1012"/>
      <c r="DU31" s="1012"/>
      <c r="DV31" s="1012"/>
      <c r="DW31" s="1012">
        <f>'B3'!K31</f>
        <v>0</v>
      </c>
      <c r="DX31" s="1012">
        <f>'B3'!L31</f>
        <v>0</v>
      </c>
      <c r="DY31" s="1012">
        <f>'B3'!M31</f>
        <v>0</v>
      </c>
      <c r="DZ31" s="1012"/>
      <c r="EA31" s="1012">
        <f>'B4'!B31</f>
        <v>0</v>
      </c>
      <c r="EB31" s="1012">
        <f>'B4'!C31</f>
        <v>0</v>
      </c>
      <c r="EC31" s="1012">
        <f>'B4'!D31</f>
        <v>0</v>
      </c>
      <c r="ED31" s="1012"/>
      <c r="EE31" s="1012"/>
      <c r="EF31" s="1012"/>
      <c r="EG31" s="1012"/>
      <c r="EH31" s="1012"/>
      <c r="EI31" s="1012"/>
      <c r="EJ31" s="1012">
        <f>'B4'!K31</f>
        <v>0</v>
      </c>
      <c r="EK31" s="1012">
        <f>'B4'!L31</f>
        <v>0</v>
      </c>
      <c r="EL31" s="1012">
        <f>'B4'!M31</f>
        <v>0</v>
      </c>
      <c r="EM31" s="2282">
        <f>'C'!A31</f>
        <v>0</v>
      </c>
      <c r="EN31" s="2282" t="str">
        <f>'C'!B31</f>
        <v>นิเทศติดตามการจัดกิจกรรมการเรียนรู้เพื่อให้การเรียนการสอนบรรลุเป้าหมายหลักสูตร</v>
      </c>
      <c r="EO31" s="2282">
        <f>'C2'!A31</f>
        <v>0</v>
      </c>
      <c r="EP31" s="2282" t="str">
        <f>'C2'!B31</f>
        <v>นิเทศติดกตามการนำหลักสูตรมาใช้อย่างต่อเนื่อง</v>
      </c>
      <c r="EQ31" s="1023" t="str">
        <f>D!C17</f>
        <v>จุดที่ควรพัฒนา</v>
      </c>
      <c r="ER31" s="921" t="str">
        <f>D!D17</f>
        <v>จุดที่ควรพัฒนา</v>
      </c>
      <c r="ET31" s="957" t="s">
        <v>1838</v>
      </c>
      <c r="EU31" s="963"/>
      <c r="EV31" s="1037">
        <f>'C1'!C31</f>
        <v>1</v>
      </c>
      <c r="EW31" s="969"/>
      <c r="EX31" s="969"/>
      <c r="EY31" s="969"/>
      <c r="EZ31" s="969"/>
      <c r="FA31" s="968"/>
      <c r="FB31" s="1033">
        <f>'C1'!I31</f>
        <v>0</v>
      </c>
      <c r="FC31" s="1033">
        <f>'C1'!J31</f>
        <v>0</v>
      </c>
      <c r="FD31" s="1033">
        <f>'C1'!K31</f>
        <v>3</v>
      </c>
      <c r="FE31" s="1033">
        <f>'C1'!L31</f>
        <v>2.4</v>
      </c>
      <c r="FF31" s="1033">
        <f>'C1'!M31</f>
        <v>4</v>
      </c>
      <c r="FG31" s="1033" t="str">
        <f>'C1'!N31</f>
        <v>ดีมาก</v>
      </c>
      <c r="FH31" s="220"/>
      <c r="FI31" s="220"/>
      <c r="FJ31" s="969"/>
      <c r="FK31" s="969"/>
      <c r="FL31" s="969"/>
      <c r="FM31" s="969"/>
      <c r="FN31" s="968"/>
      <c r="FO31" s="1033">
        <f>'C1'!V31</f>
        <v>0</v>
      </c>
      <c r="FP31" s="1033">
        <f>'C1'!W31</f>
        <v>0</v>
      </c>
      <c r="FQ31" s="1033">
        <f>'C1'!X31</f>
        <v>2</v>
      </c>
      <c r="FR31" s="1033">
        <f>'C1'!Y31</f>
        <v>1.6</v>
      </c>
      <c r="FS31" s="1033">
        <f>'C1'!Z31</f>
        <v>4</v>
      </c>
      <c r="FT31" s="1033" t="str">
        <f>'C1'!AA31</f>
        <v>ดีมาก</v>
      </c>
      <c r="FU31" s="220"/>
      <c r="FV31" s="220"/>
      <c r="FW31" s="1502"/>
      <c r="FX31" s="1502"/>
      <c r="FY31" s="1502"/>
      <c r="FZ31" s="1502"/>
      <c r="GA31" s="1501"/>
      <c r="GB31" s="1502"/>
      <c r="GC31" s="1502"/>
      <c r="GD31" s="1502"/>
      <c r="GE31" s="1502"/>
      <c r="GF31" s="1502"/>
      <c r="GG31" s="1502"/>
      <c r="GH31" s="220"/>
      <c r="GI31" s="220"/>
      <c r="GJ31" s="1501"/>
      <c r="GK31" s="1502"/>
      <c r="GL31" s="1502"/>
      <c r="GM31" s="1502"/>
      <c r="GN31" s="1502"/>
      <c r="GO31" s="225"/>
      <c r="GP31" s="225"/>
      <c r="GQ31" s="225"/>
      <c r="GR31" s="225"/>
      <c r="GS31" s="225"/>
      <c r="GT31" s="225"/>
      <c r="GU31" s="220"/>
      <c r="GV31" s="220"/>
      <c r="GW31" s="1501"/>
      <c r="GX31" s="1502"/>
      <c r="GY31" s="1502"/>
      <c r="GZ31" s="1502"/>
      <c r="HA31" s="1502"/>
      <c r="HB31" s="225"/>
      <c r="HC31" s="225"/>
      <c r="HD31" s="225"/>
      <c r="HE31" s="225"/>
      <c r="HF31" s="225"/>
      <c r="HG31" s="225"/>
      <c r="HH31" s="220"/>
      <c r="HI31" s="220"/>
      <c r="HJ31" s="1501"/>
      <c r="HK31" s="1502"/>
      <c r="HL31" s="1502"/>
      <c r="HM31" s="1502"/>
      <c r="HN31" s="1502"/>
      <c r="HO31" s="225"/>
      <c r="HP31" s="225"/>
      <c r="HQ31" s="225"/>
      <c r="HR31" s="225"/>
      <c r="HS31" s="225"/>
      <c r="HT31" s="225"/>
      <c r="HU31" s="985"/>
      <c r="HV31" s="981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</row>
    <row r="32" spans="1:252" s="21" customFormat="1" ht="21" customHeight="1">
      <c r="A32" s="317">
        <v>22</v>
      </c>
      <c r="B32" s="317"/>
      <c r="C32" s="317"/>
      <c r="D32" s="407" t="s">
        <v>254</v>
      </c>
      <c r="E32" s="995">
        <f>'A1'!BH14</f>
        <v>0</v>
      </c>
      <c r="F32" s="995">
        <f>'A1'!BI14</f>
        <v>0</v>
      </c>
      <c r="G32" s="995">
        <f>'A1'!BJ14</f>
        <v>0</v>
      </c>
      <c r="H32" s="995">
        <f>'A1'!BK14</f>
        <v>0</v>
      </c>
      <c r="I32" s="995">
        <f>'A1'!BL14</f>
        <v>198</v>
      </c>
      <c r="J32" s="995">
        <f>'A1'!BM14</f>
        <v>0</v>
      </c>
      <c r="K32" s="995">
        <f>'A1'!BN14</f>
        <v>0</v>
      </c>
      <c r="L32" s="995">
        <f>'A1'!BO14</f>
        <v>0</v>
      </c>
      <c r="M32" s="995">
        <f>'A1'!BP14</f>
        <v>0</v>
      </c>
      <c r="N32" s="995">
        <f>'A1'!BQ14</f>
        <v>198</v>
      </c>
      <c r="O32" s="995">
        <f>'A1'!BR14</f>
        <v>0</v>
      </c>
      <c r="P32" s="995">
        <f>'A1'!BS14</f>
        <v>0</v>
      </c>
      <c r="Q32" s="995">
        <f>'A1'!BT14</f>
        <v>0</v>
      </c>
      <c r="R32" s="995">
        <f>'A1'!BU14</f>
        <v>0</v>
      </c>
      <c r="S32" s="995">
        <f>'A1'!BV14</f>
        <v>198</v>
      </c>
      <c r="T32" s="995">
        <f>'A1'!BW14</f>
        <v>0</v>
      </c>
      <c r="U32" s="995">
        <f>'A1'!BX14</f>
        <v>0</v>
      </c>
      <c r="V32" s="995">
        <f>'A1'!BY14</f>
        <v>0</v>
      </c>
      <c r="W32" s="995">
        <f>'A1'!BZ14</f>
        <v>0</v>
      </c>
      <c r="X32" s="995">
        <f>'A1'!CA14</f>
        <v>198</v>
      </c>
      <c r="Y32" s="995">
        <f>'A1'!CB14</f>
        <v>0</v>
      </c>
      <c r="Z32" s="995">
        <f>'A1'!CC14</f>
        <v>0</v>
      </c>
      <c r="AA32" s="995">
        <f>'A1'!CD14</f>
        <v>0</v>
      </c>
      <c r="AB32" s="995">
        <f>'A1'!CE14</f>
        <v>0</v>
      </c>
      <c r="AC32" s="995">
        <f>'A1'!CF14</f>
        <v>0</v>
      </c>
      <c r="AD32" s="995">
        <f>'A1'!CG14</f>
        <v>0</v>
      </c>
      <c r="AE32" s="995">
        <f>'A1'!CH14</f>
        <v>0</v>
      </c>
      <c r="AF32" s="995">
        <f>'A1'!CI14</f>
        <v>0</v>
      </c>
      <c r="AG32" s="995">
        <f>'A1'!CJ14</f>
        <v>0</v>
      </c>
      <c r="AH32" s="995">
        <f>'A1'!CK14</f>
        <v>0</v>
      </c>
      <c r="AI32" s="995">
        <f>'A1'!CL14</f>
        <v>0</v>
      </c>
      <c r="AJ32" s="995">
        <f>'A1'!CM14</f>
        <v>0</v>
      </c>
      <c r="AK32" s="995">
        <f>'A1'!CN14</f>
        <v>0</v>
      </c>
      <c r="AL32" s="995">
        <f>'A1'!CO14</f>
        <v>0</v>
      </c>
      <c r="AM32" s="995">
        <f>'A1'!CP14</f>
        <v>0</v>
      </c>
      <c r="AN32" s="995">
        <f>'A1'!CQ14</f>
        <v>0</v>
      </c>
      <c r="AO32" s="995">
        <f>'A1'!CR14</f>
        <v>0</v>
      </c>
      <c r="AP32" s="995">
        <f>'A1'!CS14</f>
        <v>0</v>
      </c>
      <c r="AQ32" s="995">
        <f>'A1'!CT14</f>
        <v>0</v>
      </c>
      <c r="AR32" s="995">
        <f>'A1'!CU14</f>
        <v>0</v>
      </c>
      <c r="AS32" s="995">
        <f>'A1'!CV14</f>
        <v>0</v>
      </c>
      <c r="AT32" s="995">
        <f>'A1'!CW14</f>
        <v>0</v>
      </c>
      <c r="AU32" s="995">
        <f>'A1'!CX14</f>
        <v>0</v>
      </c>
      <c r="AV32" s="995">
        <f>'A1'!CY14</f>
        <v>0</v>
      </c>
      <c r="AW32" s="995">
        <f>'A1'!CZ14</f>
        <v>0</v>
      </c>
      <c r="AX32" s="995">
        <f>'A1'!DA14</f>
        <v>0</v>
      </c>
      <c r="AY32" s="995">
        <f>'A1'!DB14</f>
        <v>0</v>
      </c>
      <c r="AZ32" s="995">
        <f>'A1'!DC14</f>
        <v>6</v>
      </c>
      <c r="BA32" s="995">
        <f>'A1'!DD14</f>
        <v>3</v>
      </c>
      <c r="BB32" s="995">
        <f>'A1'!DE14</f>
        <v>189</v>
      </c>
      <c r="BC32" s="43"/>
      <c r="BD32" s="43"/>
      <c r="BE32" s="43"/>
      <c r="BF32" s="43"/>
      <c r="BG32" s="43"/>
      <c r="BH32" s="43"/>
      <c r="BI32" s="43"/>
      <c r="BJ32" s="43"/>
      <c r="BK32" s="43"/>
      <c r="BL32" s="321"/>
      <c r="BM32" s="321"/>
      <c r="BN32" s="321"/>
      <c r="BO32" s="321"/>
      <c r="BP32" s="321"/>
      <c r="BQ32" s="321"/>
      <c r="BR32" s="321"/>
      <c r="BS32" s="2659"/>
      <c r="BT32" s="2661">
        <v>5.4</v>
      </c>
      <c r="BU32" s="2645" t="str">
        <f>'A2'!A32</f>
        <v xml:space="preserve"> ตัวบ่งชี้ที่ 4</v>
      </c>
      <c r="BV32" s="2644">
        <f>'A2'!B32</f>
        <v>0</v>
      </c>
      <c r="BW32" s="2645" t="str">
        <f>'A2'!C32</f>
        <v xml:space="preserve"> </v>
      </c>
      <c r="BX32" s="2644">
        <f>'A2'!D32</f>
        <v>0</v>
      </c>
      <c r="BY32" s="2645" t="str">
        <f>'A2'!E32</f>
        <v xml:space="preserve"> </v>
      </c>
      <c r="BZ32" s="2646">
        <v>10.4</v>
      </c>
      <c r="CA32" s="2646" t="str">
        <f>'A2'!F32</f>
        <v xml:space="preserve"> ตัวบ่งชี้ที่ 4</v>
      </c>
      <c r="CB32" s="2644">
        <f>'A2'!G32</f>
        <v>0</v>
      </c>
      <c r="CC32" s="2646" t="str">
        <f>'A2'!H32</f>
        <v xml:space="preserve"> </v>
      </c>
      <c r="CD32" s="2644">
        <f>'A2'!I32</f>
        <v>0</v>
      </c>
      <c r="CE32" s="2646" t="str">
        <f>'A2'!J32</f>
        <v xml:space="preserve"> </v>
      </c>
      <c r="CF32" s="1001" t="str">
        <f>'A2'!U33</f>
        <v xml:space="preserve">   ต่างประเทศให้พัฒนาอย่างต่อเนื่อง</v>
      </c>
      <c r="CG32" s="1001" t="str">
        <f>'A2'!Y12</f>
        <v xml:space="preserve">        ผู้เรียนรู้จักดูแลสุขภาพรู้จักเลือกรับประทานอาหารที่มีคุณค่า มีสุขนิสัยที่ดี มีน้ำหนัก ส่วนสูง </v>
      </c>
      <c r="CH32" s="193"/>
      <c r="CI32" s="146"/>
      <c r="CJ32" s="1468"/>
      <c r="CK32" s="1468"/>
      <c r="CL32" s="1468"/>
      <c r="CM32" s="1917">
        <f>'B1'!A32</f>
        <v>8</v>
      </c>
      <c r="CN32" s="141" t="str">
        <f>'B1'!B32</f>
        <v xml:space="preserve">โครงการสุนทรียภาพทางศิลปะ </v>
      </c>
      <c r="CO32" s="141" t="str">
        <f>'B1'!C32</f>
        <v>เพื่อส่งเสริมนักเรียนที่มีความ</v>
      </c>
      <c r="CP32" s="141" t="str">
        <f>'B1'!D32</f>
        <v>ร้อยละ 80</v>
      </c>
      <c r="CQ32" s="1012">
        <f>'B1'!E32</f>
        <v>400</v>
      </c>
      <c r="CR32" s="1012">
        <f>'B1'!F32</f>
        <v>1</v>
      </c>
      <c r="CS32" s="1012">
        <f>'B1'!G32</f>
        <v>5</v>
      </c>
      <c r="CT32" s="1012">
        <f>'B1'!H32</f>
        <v>8</v>
      </c>
      <c r="CU32" s="1012">
        <f>'B1'!I32</f>
        <v>0</v>
      </c>
      <c r="CV32" s="1012">
        <f>'B1'!J32</f>
        <v>0</v>
      </c>
      <c r="CW32" s="141" t="str">
        <f>'B1'!K32</f>
        <v>นักเรียนเข้าร่วมกิจกรรม</v>
      </c>
      <c r="CX32" s="141" t="str">
        <f>'B1'!L32</f>
        <v>ได้รับความร่วมมือจากวิทยากรภายนอก และนักเรียนให้ความ</v>
      </c>
      <c r="CY32" s="141">
        <f>'B1'!M32</f>
        <v>0</v>
      </c>
      <c r="CZ32" s="1012">
        <f>'B2'!A32</f>
        <v>0</v>
      </c>
      <c r="DA32" s="1012">
        <f>'B2'!B32</f>
        <v>0</v>
      </c>
      <c r="DB32" s="1012">
        <f>'B2'!C32</f>
        <v>0</v>
      </c>
      <c r="DC32" s="1012">
        <f>'B2'!D32</f>
        <v>0</v>
      </c>
      <c r="DD32" s="1012">
        <f>'B2'!E32</f>
        <v>0</v>
      </c>
      <c r="DE32" s="1012">
        <f>'B2'!F32</f>
        <v>0</v>
      </c>
      <c r="DF32" s="1012">
        <f>'B2'!G32</f>
        <v>0</v>
      </c>
      <c r="DG32" s="1012">
        <f>'B2'!H32</f>
        <v>0</v>
      </c>
      <c r="DH32" s="1012">
        <f>'B2'!I32</f>
        <v>0</v>
      </c>
      <c r="DI32" s="1012">
        <f>'B2'!J32</f>
        <v>0</v>
      </c>
      <c r="DJ32" s="1012">
        <f>'B2'!K32</f>
        <v>0</v>
      </c>
      <c r="DK32" s="1012">
        <f>'B2'!L32</f>
        <v>0</v>
      </c>
      <c r="DL32" s="1012">
        <f>'B2'!M32</f>
        <v>0</v>
      </c>
      <c r="DM32" s="1012">
        <f>'B3'!A32</f>
        <v>0</v>
      </c>
      <c r="DN32" s="1012">
        <f>'B3'!B32</f>
        <v>0</v>
      </c>
      <c r="DO32" s="1012">
        <f>'B3'!C32</f>
        <v>0</v>
      </c>
      <c r="DP32" s="1012">
        <f>'B3'!D32</f>
        <v>0</v>
      </c>
      <c r="DQ32" s="1012">
        <f>'B3'!E32</f>
        <v>0</v>
      </c>
      <c r="DR32" s="1012">
        <f>'B3'!F32</f>
        <v>0</v>
      </c>
      <c r="DS32" s="1012">
        <f>'B3'!G32</f>
        <v>0</v>
      </c>
      <c r="DT32" s="1012">
        <f>'B3'!H32</f>
        <v>0</v>
      </c>
      <c r="DU32" s="1012">
        <f>'B3'!I32</f>
        <v>0</v>
      </c>
      <c r="DV32" s="1012">
        <f>'B3'!J32</f>
        <v>0</v>
      </c>
      <c r="DW32" s="1012">
        <f>'B3'!K32</f>
        <v>0</v>
      </c>
      <c r="DX32" s="1012">
        <f>'B3'!L32</f>
        <v>0</v>
      </c>
      <c r="DY32" s="1012">
        <f>'B3'!M32</f>
        <v>0</v>
      </c>
      <c r="DZ32" s="1012">
        <f>'B4'!A32</f>
        <v>0</v>
      </c>
      <c r="EA32" s="1012">
        <f>'B4'!B32</f>
        <v>0</v>
      </c>
      <c r="EB32" s="1012">
        <f>'B4'!C32</f>
        <v>0</v>
      </c>
      <c r="EC32" s="1012">
        <f>'B4'!D32</f>
        <v>0</v>
      </c>
      <c r="ED32" s="1012">
        <f>'B4'!E32</f>
        <v>0</v>
      </c>
      <c r="EE32" s="1012">
        <f>'B4'!F32</f>
        <v>0</v>
      </c>
      <c r="EF32" s="1012">
        <f>'B4'!G32</f>
        <v>0</v>
      </c>
      <c r="EG32" s="1012">
        <f>'B4'!H32</f>
        <v>0</v>
      </c>
      <c r="EH32" s="1012">
        <f>'B4'!I32</f>
        <v>0</v>
      </c>
      <c r="EI32" s="1012">
        <f>'B4'!J32</f>
        <v>0</v>
      </c>
      <c r="EJ32" s="1012">
        <f>'B4'!K32</f>
        <v>0</v>
      </c>
      <c r="EK32" s="1012">
        <f>'B4'!L32</f>
        <v>0</v>
      </c>
      <c r="EL32" s="1012">
        <f>'B4'!M32</f>
        <v>0</v>
      </c>
      <c r="EM32" s="2282">
        <f>'C'!A32</f>
        <v>0</v>
      </c>
      <c r="EN32" s="2282">
        <f>'C'!B32</f>
        <v>0</v>
      </c>
      <c r="EO32" s="2282">
        <f>'C2'!A32</f>
        <v>0</v>
      </c>
      <c r="EP32" s="2282">
        <f>'C2'!B32</f>
        <v>0</v>
      </c>
      <c r="EQ32" s="2711" t="str">
        <f>D!C18</f>
        <v xml:space="preserve"> -  ควรกำหนดนโยบายในการพัฒนาหลักสูตรให้ครอบคลุมการจัดประสบการณ์</v>
      </c>
      <c r="ER32" s="2711" t="str">
        <f>D!D18</f>
        <v xml:space="preserve"> -  พัฒนาหลักสูตรท้องถิ่น</v>
      </c>
      <c r="ET32" s="958" t="s">
        <v>1839</v>
      </c>
      <c r="EU32" s="964"/>
      <c r="EV32" s="1037">
        <f>'C1'!C32</f>
        <v>1</v>
      </c>
      <c r="EW32" s="969"/>
      <c r="EX32" s="969"/>
      <c r="EY32" s="969"/>
      <c r="EZ32" s="969"/>
      <c r="FA32" s="968"/>
      <c r="FB32" s="1033">
        <f>'C1'!I32</f>
        <v>0</v>
      </c>
      <c r="FC32" s="1033">
        <f>'C1'!J32</f>
        <v>0</v>
      </c>
      <c r="FD32" s="1033">
        <f>'C1'!K32</f>
        <v>3</v>
      </c>
      <c r="FE32" s="1033">
        <f>'C1'!L32</f>
        <v>3</v>
      </c>
      <c r="FF32" s="1033">
        <f>'C1'!M32</f>
        <v>5</v>
      </c>
      <c r="FG32" s="1033" t="str">
        <f>'C1'!N32</f>
        <v>ดีเยี่ยม</v>
      </c>
      <c r="FH32" s="220"/>
      <c r="FI32" s="220"/>
      <c r="FJ32" s="969"/>
      <c r="FK32" s="969"/>
      <c r="FL32" s="969"/>
      <c r="FM32" s="969"/>
      <c r="FN32" s="968"/>
      <c r="FO32" s="1033">
        <f>'C1'!V32</f>
        <v>0</v>
      </c>
      <c r="FP32" s="1033">
        <f>'C1'!W32</f>
        <v>0</v>
      </c>
      <c r="FQ32" s="1033">
        <f>'C1'!X32</f>
        <v>2</v>
      </c>
      <c r="FR32" s="1033">
        <f>'C1'!Y32</f>
        <v>1.6</v>
      </c>
      <c r="FS32" s="1033">
        <f>'C1'!Z32</f>
        <v>4</v>
      </c>
      <c r="FT32" s="1033" t="str">
        <f>'C1'!AA32</f>
        <v>ดีมาก</v>
      </c>
      <c r="FU32" s="220"/>
      <c r="FV32" s="220"/>
      <c r="FW32" s="1502"/>
      <c r="FX32" s="1502"/>
      <c r="FY32" s="1502"/>
      <c r="FZ32" s="1502"/>
      <c r="GA32" s="1501"/>
      <c r="GB32" s="1502"/>
      <c r="GC32" s="1502"/>
      <c r="GD32" s="1502"/>
      <c r="GE32" s="1502"/>
      <c r="GF32" s="1502"/>
      <c r="GG32" s="1502"/>
      <c r="GH32" s="220"/>
      <c r="GI32" s="220"/>
      <c r="GJ32" s="1501"/>
      <c r="GK32" s="1502"/>
      <c r="GL32" s="1502"/>
      <c r="GM32" s="1502"/>
      <c r="GN32" s="1502"/>
      <c r="GO32" s="225"/>
      <c r="GP32" s="225"/>
      <c r="GQ32" s="225"/>
      <c r="GR32" s="225"/>
      <c r="GS32" s="225"/>
      <c r="GT32" s="225"/>
      <c r="GU32" s="220"/>
      <c r="GV32" s="220"/>
      <c r="GW32" s="1501"/>
      <c r="GX32" s="1502"/>
      <c r="GY32" s="1502"/>
      <c r="GZ32" s="1502"/>
      <c r="HA32" s="1502"/>
      <c r="HB32" s="225"/>
      <c r="HC32" s="225"/>
      <c r="HD32" s="225"/>
      <c r="HE32" s="225"/>
      <c r="HF32" s="225"/>
      <c r="HG32" s="225"/>
      <c r="HH32" s="220"/>
      <c r="HI32" s="220"/>
      <c r="HJ32" s="1501"/>
      <c r="HK32" s="1502"/>
      <c r="HL32" s="1502"/>
      <c r="HM32" s="1502"/>
      <c r="HN32" s="1502"/>
      <c r="HO32" s="225"/>
      <c r="HP32" s="225"/>
      <c r="HQ32" s="225"/>
      <c r="HR32" s="225"/>
      <c r="HS32" s="225"/>
      <c r="HT32" s="225"/>
      <c r="HU32" s="985"/>
      <c r="HV32" s="981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</row>
    <row r="33" spans="1:252" s="21" customFormat="1" ht="21" customHeight="1">
      <c r="A33" s="317">
        <v>23</v>
      </c>
      <c r="B33" s="317"/>
      <c r="C33" s="317"/>
      <c r="D33" s="407" t="s">
        <v>255</v>
      </c>
      <c r="E33" s="995">
        <f>'A1'!BH15</f>
        <v>0</v>
      </c>
      <c r="F33" s="995">
        <f>'A1'!BI15</f>
        <v>0</v>
      </c>
      <c r="G33" s="995">
        <f>'A1'!BJ15</f>
        <v>0</v>
      </c>
      <c r="H33" s="995">
        <f>'A1'!BK15</f>
        <v>0</v>
      </c>
      <c r="I33" s="995">
        <f>'A1'!BL15</f>
        <v>198</v>
      </c>
      <c r="J33" s="995">
        <f>'A1'!BM15</f>
        <v>0</v>
      </c>
      <c r="K33" s="995">
        <f>'A1'!BN15</f>
        <v>0</v>
      </c>
      <c r="L33" s="995">
        <f>'A1'!BO15</f>
        <v>0</v>
      </c>
      <c r="M33" s="995">
        <f>'A1'!BP15</f>
        <v>0</v>
      </c>
      <c r="N33" s="995">
        <f>'A1'!BQ15</f>
        <v>198</v>
      </c>
      <c r="O33" s="995">
        <f>'A1'!BR15</f>
        <v>0</v>
      </c>
      <c r="P33" s="995">
        <f>'A1'!BS15</f>
        <v>0</v>
      </c>
      <c r="Q33" s="995">
        <f>'A1'!BT15</f>
        <v>0</v>
      </c>
      <c r="R33" s="995">
        <f>'A1'!BU15</f>
        <v>0</v>
      </c>
      <c r="S33" s="995">
        <f>'A1'!BV15</f>
        <v>198</v>
      </c>
      <c r="T33" s="995">
        <f>'A1'!BW15</f>
        <v>0</v>
      </c>
      <c r="U33" s="995">
        <f>'A1'!BX15</f>
        <v>0</v>
      </c>
      <c r="V33" s="995">
        <f>'A1'!BY15</f>
        <v>0</v>
      </c>
      <c r="W33" s="995">
        <f>'A1'!BZ15</f>
        <v>0</v>
      </c>
      <c r="X33" s="995">
        <f>'A1'!CA15</f>
        <v>198</v>
      </c>
      <c r="Y33" s="995">
        <f>'A1'!CB15</f>
        <v>0</v>
      </c>
      <c r="Z33" s="995">
        <f>'A1'!CC15</f>
        <v>0</v>
      </c>
      <c r="AA33" s="995">
        <f>'A1'!CD15</f>
        <v>0</v>
      </c>
      <c r="AB33" s="995">
        <f>'A1'!CE15</f>
        <v>0</v>
      </c>
      <c r="AC33" s="995">
        <f>'A1'!CF15</f>
        <v>0</v>
      </c>
      <c r="AD33" s="995">
        <f>'A1'!CG15</f>
        <v>0</v>
      </c>
      <c r="AE33" s="995">
        <f>'A1'!CH15</f>
        <v>0</v>
      </c>
      <c r="AF33" s="995">
        <f>'A1'!CI15</f>
        <v>0</v>
      </c>
      <c r="AG33" s="995">
        <f>'A1'!CJ15</f>
        <v>0</v>
      </c>
      <c r="AH33" s="995">
        <f>'A1'!CK15</f>
        <v>0</v>
      </c>
      <c r="AI33" s="995">
        <f>'A1'!CL15</f>
        <v>0</v>
      </c>
      <c r="AJ33" s="995">
        <f>'A1'!CM15</f>
        <v>0</v>
      </c>
      <c r="AK33" s="995">
        <f>'A1'!CN15</f>
        <v>0</v>
      </c>
      <c r="AL33" s="995">
        <f>'A1'!CO15</f>
        <v>0</v>
      </c>
      <c r="AM33" s="995">
        <f>'A1'!CP15</f>
        <v>0</v>
      </c>
      <c r="AN33" s="995">
        <f>'A1'!CQ15</f>
        <v>0</v>
      </c>
      <c r="AO33" s="995">
        <f>'A1'!CR15</f>
        <v>0</v>
      </c>
      <c r="AP33" s="995">
        <f>'A1'!CS15</f>
        <v>0</v>
      </c>
      <c r="AQ33" s="995">
        <f>'A1'!CT15</f>
        <v>0</v>
      </c>
      <c r="AR33" s="995">
        <f>'A1'!CU15</f>
        <v>0</v>
      </c>
      <c r="AS33" s="995">
        <f>'A1'!CV15</f>
        <v>0</v>
      </c>
      <c r="AT33" s="995">
        <f>'A1'!CW15</f>
        <v>0</v>
      </c>
      <c r="AU33" s="995">
        <f>'A1'!CX15</f>
        <v>0</v>
      </c>
      <c r="AV33" s="995">
        <f>'A1'!CY15</f>
        <v>0</v>
      </c>
      <c r="AW33" s="995">
        <f>'A1'!CZ15</f>
        <v>0</v>
      </c>
      <c r="AX33" s="995">
        <f>'A1'!DA15</f>
        <v>0</v>
      </c>
      <c r="AY33" s="995">
        <f>'A1'!DB15</f>
        <v>0</v>
      </c>
      <c r="AZ33" s="995">
        <f>'A1'!DC15</f>
        <v>15</v>
      </c>
      <c r="BA33" s="995">
        <f>'A1'!DD15</f>
        <v>6</v>
      </c>
      <c r="BB33" s="995">
        <f>'A1'!DE15</f>
        <v>177</v>
      </c>
      <c r="BC33" s="43"/>
      <c r="BD33" s="43"/>
      <c r="BE33" s="43"/>
      <c r="BF33" s="43"/>
      <c r="BG33" s="43"/>
      <c r="BH33" s="43"/>
      <c r="BI33" s="43"/>
      <c r="BJ33" s="43"/>
      <c r="BK33" s="43"/>
      <c r="BL33" s="321"/>
      <c r="BM33" s="321"/>
      <c r="BN33" s="321"/>
      <c r="BO33" s="321"/>
      <c r="BP33" s="321"/>
      <c r="BQ33" s="321"/>
      <c r="BR33" s="321"/>
      <c r="BS33" s="2659"/>
      <c r="BT33" s="2661">
        <v>6.1</v>
      </c>
      <c r="BU33" s="2645" t="str">
        <f>'A2'!A33</f>
        <v xml:space="preserve"> มาตรฐานที่ 6   ตัวบ่งชี้ที่ 1</v>
      </c>
      <c r="BV33" s="2644">
        <f>'A2'!B33</f>
        <v>0</v>
      </c>
      <c r="BW33" s="2645" t="str">
        <f>'A2'!C33</f>
        <v xml:space="preserve"> </v>
      </c>
      <c r="BX33" s="2644">
        <f>'A2'!D33</f>
        <v>0</v>
      </c>
      <c r="BY33" s="2645" t="str">
        <f>'A2'!E33</f>
        <v xml:space="preserve"> </v>
      </c>
      <c r="BZ33" s="2646">
        <v>10.5</v>
      </c>
      <c r="CA33" s="2646" t="str">
        <f>'A2'!F33</f>
        <v xml:space="preserve"> ตัวบ่งชี้ที่ 5</v>
      </c>
      <c r="CB33" s="2644">
        <f>'A2'!G33</f>
        <v>0</v>
      </c>
      <c r="CC33" s="2646" t="str">
        <f>'A2'!H33</f>
        <v xml:space="preserve"> </v>
      </c>
      <c r="CD33" s="2644">
        <f>'A2'!I33</f>
        <v>0</v>
      </c>
      <c r="CE33" s="2646" t="str">
        <f>'A2'!J33</f>
        <v xml:space="preserve"> </v>
      </c>
      <c r="CF33" s="1001" t="str">
        <f>'A2'!U34</f>
        <v>2.โรงเรียนส่งเสริมการจัดกิจกรรมการเรียนการสอนแบบโครงงาน โครงการ กิจกรรม หรือการ</v>
      </c>
      <c r="CG33" s="1001" t="str">
        <f>'A2'!Y13</f>
        <v>ตามเกณฑ์ได้รับการตรวจร่างกาย ออกกำลังกายสม่ำเสมอมีความรู้เรื่องยาเสพติด รู้จักประโยชน์และ</v>
      </c>
      <c r="CH33" s="193"/>
      <c r="CI33" s="146"/>
      <c r="CJ33" s="43"/>
      <c r="CK33" s="43"/>
      <c r="CL33" s="43"/>
      <c r="CM33" s="1012"/>
      <c r="CN33" s="141" t="str">
        <f>'B1'!B33</f>
        <v>ดนตรี</v>
      </c>
      <c r="CO33" s="141" t="str">
        <f>'B1'!C33</f>
        <v>สามารถด้านกีฬา ดนตรี</v>
      </c>
      <c r="CP33" s="1012"/>
      <c r="CQ33" s="1012"/>
      <c r="CR33" s="1012"/>
      <c r="CS33" s="1012"/>
      <c r="CT33" s="1012"/>
      <c r="CU33" s="1012"/>
      <c r="CV33" s="1012"/>
      <c r="CW33" s="141" t="str">
        <f>'B1'!K33</f>
        <v>การวาดภาพและดนตรี</v>
      </c>
      <c r="CX33" s="141" t="str">
        <f>'B1'!L33</f>
        <v>สนใจด้านดนตรี</v>
      </c>
      <c r="CY33" s="141">
        <f>'B1'!M33</f>
        <v>0</v>
      </c>
      <c r="CZ33" s="1012"/>
      <c r="DA33" s="1012">
        <f>'B2'!B33</f>
        <v>0</v>
      </c>
      <c r="DB33" s="1012">
        <f>'B2'!C33</f>
        <v>0</v>
      </c>
      <c r="DC33" s="1012">
        <f>'B2'!D33</f>
        <v>0</v>
      </c>
      <c r="DD33" s="1012"/>
      <c r="DE33" s="1012"/>
      <c r="DF33" s="1012"/>
      <c r="DG33" s="1012"/>
      <c r="DH33" s="1012"/>
      <c r="DI33" s="1012"/>
      <c r="DJ33" s="1012">
        <f>'B2'!K33</f>
        <v>0</v>
      </c>
      <c r="DK33" s="1012">
        <f>'B2'!L33</f>
        <v>0</v>
      </c>
      <c r="DL33" s="1012">
        <f>'B2'!M33</f>
        <v>0</v>
      </c>
      <c r="DM33" s="1012"/>
      <c r="DN33" s="1012">
        <f>'B3'!B33</f>
        <v>0</v>
      </c>
      <c r="DO33" s="1012">
        <f>'B3'!C33</f>
        <v>0</v>
      </c>
      <c r="DP33" s="1012">
        <f>'B3'!D33</f>
        <v>0</v>
      </c>
      <c r="DQ33" s="1012"/>
      <c r="DR33" s="1012"/>
      <c r="DS33" s="1012"/>
      <c r="DT33" s="1012"/>
      <c r="DU33" s="1012"/>
      <c r="DV33" s="1012"/>
      <c r="DW33" s="1012">
        <f>'B3'!K33</f>
        <v>0</v>
      </c>
      <c r="DX33" s="1012">
        <f>'B3'!L33</f>
        <v>0</v>
      </c>
      <c r="DY33" s="1012">
        <f>'B3'!M33</f>
        <v>0</v>
      </c>
      <c r="DZ33" s="1012"/>
      <c r="EA33" s="1012">
        <f>'B4'!B33</f>
        <v>0</v>
      </c>
      <c r="EB33" s="1012">
        <f>'B4'!C33</f>
        <v>0</v>
      </c>
      <c r="EC33" s="1012">
        <f>'B4'!D33</f>
        <v>0</v>
      </c>
      <c r="ED33" s="1012"/>
      <c r="EE33" s="1012"/>
      <c r="EF33" s="1012"/>
      <c r="EG33" s="1012"/>
      <c r="EH33" s="1012"/>
      <c r="EI33" s="1012"/>
      <c r="EJ33" s="1012">
        <f>'B4'!K33</f>
        <v>0</v>
      </c>
      <c r="EK33" s="1012">
        <f>'B4'!L33</f>
        <v>0</v>
      </c>
      <c r="EL33" s="1012">
        <f>'B4'!M33</f>
        <v>0</v>
      </c>
      <c r="EM33" s="2282">
        <f>'C'!A33</f>
        <v>0</v>
      </c>
      <c r="EN33" s="2282">
        <f>'C'!B33</f>
        <v>0</v>
      </c>
      <c r="EO33" s="2282">
        <f>'C2'!A33</f>
        <v>0</v>
      </c>
      <c r="EP33" s="2282">
        <f>'C2'!B33</f>
        <v>0</v>
      </c>
      <c r="EQ33" s="2711" t="str">
        <f>D!C19</f>
        <v xml:space="preserve"> -  ควรส่งเสริมพัฒนาบุคลากรในด้านวิธีการสอน</v>
      </c>
      <c r="ER33" s="2711" t="str">
        <f>D!D19</f>
        <v xml:space="preserve"> -  สนับสนุนชุมชนให้เข้ามามีส่วนร่วมมากขึ้น</v>
      </c>
      <c r="ET33" s="1500"/>
      <c r="EU33" s="1500"/>
      <c r="EV33" s="1500"/>
      <c r="EW33" s="1500"/>
      <c r="EX33" s="1500"/>
      <c r="EY33" s="1500"/>
      <c r="EZ33" s="1500"/>
      <c r="FA33" s="1500"/>
      <c r="FB33" s="133"/>
      <c r="FC33" s="133"/>
      <c r="FD33" s="133"/>
      <c r="FE33" s="133"/>
      <c r="FF33" s="133"/>
      <c r="FG33" s="133"/>
      <c r="FH33" s="133"/>
      <c r="FI33" s="133"/>
      <c r="FJ33" s="1500"/>
      <c r="FK33" s="1500"/>
      <c r="FL33" s="1500"/>
      <c r="FM33" s="1500"/>
      <c r="FN33" s="1500"/>
      <c r="FO33" s="133"/>
      <c r="FP33" s="133"/>
      <c r="FQ33" s="133"/>
      <c r="FR33" s="133"/>
      <c r="FS33" s="133"/>
      <c r="FT33" s="133"/>
      <c r="FU33" s="133"/>
      <c r="FV33" s="133"/>
      <c r="FW33" s="1500"/>
      <c r="FX33" s="1500"/>
      <c r="FY33" s="1500"/>
      <c r="FZ33" s="1500"/>
      <c r="GA33" s="1500"/>
      <c r="GB33" s="133"/>
      <c r="GC33" s="133"/>
      <c r="GD33" s="133"/>
      <c r="GE33" s="133"/>
      <c r="GF33" s="133"/>
      <c r="GG33" s="133"/>
      <c r="GH33" s="133"/>
      <c r="GI33" s="133"/>
      <c r="GJ33" s="1500"/>
      <c r="GK33" s="1500"/>
      <c r="GL33" s="1500"/>
      <c r="GM33" s="1500"/>
      <c r="GN33" s="1500"/>
      <c r="GO33" s="133"/>
      <c r="GP33" s="133"/>
      <c r="GQ33" s="133"/>
      <c r="GR33" s="133"/>
      <c r="GS33" s="133"/>
      <c r="GT33" s="133"/>
      <c r="GU33" s="133"/>
      <c r="GV33" s="133"/>
      <c r="GW33" s="1500"/>
      <c r="GX33" s="1500"/>
      <c r="GY33" s="1500"/>
      <c r="GZ33" s="1500"/>
      <c r="HA33" s="1500"/>
      <c r="HB33" s="133"/>
      <c r="HC33" s="133"/>
      <c r="HD33" s="133"/>
      <c r="HE33" s="133"/>
      <c r="HF33" s="133"/>
      <c r="HG33" s="133"/>
      <c r="HH33" s="133"/>
      <c r="HI33" s="133"/>
      <c r="HJ33" s="1500"/>
      <c r="HK33" s="1500"/>
      <c r="HL33" s="1500"/>
      <c r="HM33" s="1500"/>
      <c r="HN33" s="1500"/>
      <c r="HO33" s="133"/>
      <c r="HP33" s="133"/>
      <c r="HQ33" s="133"/>
      <c r="HR33" s="133"/>
      <c r="HS33" s="133"/>
      <c r="HT33" s="133"/>
      <c r="HU33" s="984"/>
      <c r="HV33" s="129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</row>
    <row r="34" spans="1:252" s="21" customFormat="1" ht="21" customHeight="1">
      <c r="A34" s="317">
        <v>24</v>
      </c>
      <c r="B34" s="317"/>
      <c r="C34" s="317"/>
      <c r="D34" s="409" t="s">
        <v>256</v>
      </c>
      <c r="E34" s="995">
        <f>'A1'!BH16</f>
        <v>0</v>
      </c>
      <c r="F34" s="995">
        <f>'A1'!BI16</f>
        <v>0</v>
      </c>
      <c r="G34" s="995">
        <f>'A1'!BJ16</f>
        <v>0</v>
      </c>
      <c r="H34" s="995">
        <f>'A1'!BK16</f>
        <v>0</v>
      </c>
      <c r="I34" s="995">
        <f>'A1'!BL16</f>
        <v>198</v>
      </c>
      <c r="J34" s="995">
        <f>'A1'!BM16</f>
        <v>0</v>
      </c>
      <c r="K34" s="995">
        <f>'A1'!BN16</f>
        <v>0</v>
      </c>
      <c r="L34" s="995">
        <f>'A1'!BO16</f>
        <v>0</v>
      </c>
      <c r="M34" s="995">
        <f>'A1'!BP16</f>
        <v>0</v>
      </c>
      <c r="N34" s="995">
        <f>'A1'!BQ16</f>
        <v>198</v>
      </c>
      <c r="O34" s="995">
        <f>'A1'!BR16</f>
        <v>0</v>
      </c>
      <c r="P34" s="995">
        <f>'A1'!BS16</f>
        <v>0</v>
      </c>
      <c r="Q34" s="995">
        <f>'A1'!BT16</f>
        <v>0</v>
      </c>
      <c r="R34" s="995">
        <f>'A1'!BU16</f>
        <v>0</v>
      </c>
      <c r="S34" s="995">
        <f>'A1'!BV16</f>
        <v>198</v>
      </c>
      <c r="T34" s="995">
        <f>'A1'!BW16</f>
        <v>0</v>
      </c>
      <c r="U34" s="995">
        <f>'A1'!BX16</f>
        <v>0</v>
      </c>
      <c r="V34" s="995">
        <f>'A1'!BY16</f>
        <v>0</v>
      </c>
      <c r="W34" s="995">
        <f>'A1'!BZ16</f>
        <v>0</v>
      </c>
      <c r="X34" s="995">
        <f>'A1'!CA16</f>
        <v>198</v>
      </c>
      <c r="Y34" s="995">
        <f>'A1'!CB16</f>
        <v>0</v>
      </c>
      <c r="Z34" s="995">
        <f>'A1'!CC16</f>
        <v>0</v>
      </c>
      <c r="AA34" s="995">
        <f>'A1'!CD16</f>
        <v>0</v>
      </c>
      <c r="AB34" s="995">
        <f>'A1'!CE16</f>
        <v>0</v>
      </c>
      <c r="AC34" s="995">
        <f>'A1'!CF16</f>
        <v>0</v>
      </c>
      <c r="AD34" s="995">
        <f>'A1'!CG16</f>
        <v>0</v>
      </c>
      <c r="AE34" s="995">
        <f>'A1'!CH16</f>
        <v>0</v>
      </c>
      <c r="AF34" s="995">
        <f>'A1'!CI16</f>
        <v>0</v>
      </c>
      <c r="AG34" s="995">
        <f>'A1'!CJ16</f>
        <v>0</v>
      </c>
      <c r="AH34" s="995">
        <f>'A1'!CK16</f>
        <v>0</v>
      </c>
      <c r="AI34" s="995">
        <f>'A1'!CL16</f>
        <v>0</v>
      </c>
      <c r="AJ34" s="995">
        <f>'A1'!CM16</f>
        <v>0</v>
      </c>
      <c r="AK34" s="995">
        <f>'A1'!CN16</f>
        <v>0</v>
      </c>
      <c r="AL34" s="995">
        <f>'A1'!CO16</f>
        <v>0</v>
      </c>
      <c r="AM34" s="995">
        <f>'A1'!CP16</f>
        <v>0</v>
      </c>
      <c r="AN34" s="995">
        <f>'A1'!CQ16</f>
        <v>0</v>
      </c>
      <c r="AO34" s="995">
        <f>'A1'!CR16</f>
        <v>0</v>
      </c>
      <c r="AP34" s="995">
        <f>'A1'!CS16</f>
        <v>0</v>
      </c>
      <c r="AQ34" s="995">
        <f>'A1'!CT16</f>
        <v>0</v>
      </c>
      <c r="AR34" s="995">
        <f>'A1'!CU16</f>
        <v>0</v>
      </c>
      <c r="AS34" s="995">
        <f>'A1'!CV16</f>
        <v>0</v>
      </c>
      <c r="AT34" s="995">
        <f>'A1'!CW16</f>
        <v>0</v>
      </c>
      <c r="AU34" s="995">
        <f>'A1'!CX16</f>
        <v>0</v>
      </c>
      <c r="AV34" s="995">
        <f>'A1'!CY16</f>
        <v>0</v>
      </c>
      <c r="AW34" s="995">
        <f>'A1'!CZ16</f>
        <v>0</v>
      </c>
      <c r="AX34" s="995">
        <f>'A1'!DA16</f>
        <v>0</v>
      </c>
      <c r="AY34" s="995">
        <f>'A1'!DB16</f>
        <v>0</v>
      </c>
      <c r="AZ34" s="995">
        <f>'A1'!DC16</f>
        <v>14</v>
      </c>
      <c r="BA34" s="995">
        <f>'A1'!DD16</f>
        <v>3</v>
      </c>
      <c r="BB34" s="995">
        <f>'A1'!DE16</f>
        <v>181</v>
      </c>
      <c r="BC34" s="43"/>
      <c r="BD34" s="43"/>
      <c r="BE34" s="43"/>
      <c r="BF34" s="43"/>
      <c r="BG34" s="43"/>
      <c r="BH34" s="43"/>
      <c r="BI34" s="43"/>
      <c r="BJ34" s="43"/>
      <c r="BK34" s="43"/>
      <c r="BL34" s="322"/>
      <c r="BM34" s="322"/>
      <c r="BN34" s="322"/>
      <c r="BO34" s="322"/>
      <c r="BP34" s="322"/>
      <c r="BQ34" s="996">
        <f>'A1'!GA16</f>
        <v>0</v>
      </c>
      <c r="BR34" s="996">
        <f>'A1'!GB16</f>
        <v>0</v>
      </c>
      <c r="BS34" s="2659"/>
      <c r="BT34" s="2661">
        <v>6.2</v>
      </c>
      <c r="BU34" s="2645" t="str">
        <f>'A2'!A34</f>
        <v xml:space="preserve"> ตัวบ่งชี้ที่ 2</v>
      </c>
      <c r="BV34" s="2644">
        <f>'A2'!B34</f>
        <v>0</v>
      </c>
      <c r="BW34" s="2645" t="str">
        <f>'A2'!C34</f>
        <v xml:space="preserve"> </v>
      </c>
      <c r="BX34" s="2644">
        <f>'A2'!D34</f>
        <v>0</v>
      </c>
      <c r="BY34" s="2645" t="str">
        <f>'A2'!E34</f>
        <v xml:space="preserve"> </v>
      </c>
      <c r="BZ34" s="2646">
        <v>10.6</v>
      </c>
      <c r="CA34" s="2646" t="str">
        <f>'A2'!F34</f>
        <v xml:space="preserve"> ตัวบ่งชี้ที่ 6</v>
      </c>
      <c r="CB34" s="2644">
        <f>'A2'!G34</f>
        <v>0</v>
      </c>
      <c r="CC34" s="2646" t="str">
        <f>'A2'!H34</f>
        <v xml:space="preserve"> </v>
      </c>
      <c r="CD34" s="2644">
        <f>'A2'!I34</f>
        <v>0</v>
      </c>
      <c r="CE34" s="2646" t="str">
        <f>'A2'!J34</f>
        <v xml:space="preserve"> </v>
      </c>
      <c r="CF34" s="1001" t="str">
        <f>'A2'!U35</f>
        <v xml:space="preserve">   รายงาน เพื่อให้นักเรียนสามารถวิเคราะห์ สังเคราะห์ สรุปความคิดรวบยอด คิดอย่างเป็นระบบ</v>
      </c>
      <c r="CG34" s="1001" t="str">
        <f>'A2'!Y14</f>
        <v>โทษของอินเตอร์เน็ท</v>
      </c>
      <c r="CH34" s="193"/>
      <c r="CI34" s="146"/>
      <c r="CJ34" s="1468"/>
      <c r="CK34" s="1468"/>
      <c r="CL34" s="1468"/>
      <c r="CM34" s="1917"/>
      <c r="CN34" s="141">
        <f>'B1'!B34</f>
        <v>0</v>
      </c>
      <c r="CO34" s="141">
        <f>'B1'!C34</f>
        <v>0</v>
      </c>
      <c r="CP34" s="1012"/>
      <c r="CQ34" s="1012"/>
      <c r="CR34" s="1012"/>
      <c r="CS34" s="1012"/>
      <c r="CT34" s="1012"/>
      <c r="CU34" s="1012"/>
      <c r="CV34" s="1012"/>
      <c r="CW34" s="141">
        <f>'B1'!K34</f>
        <v>0</v>
      </c>
      <c r="CX34" s="141">
        <f>'B1'!L34</f>
        <v>0</v>
      </c>
      <c r="CY34" s="141">
        <f>'B1'!M34</f>
        <v>0</v>
      </c>
      <c r="CZ34" s="1012"/>
      <c r="DA34" s="1012">
        <f>'B2'!B34</f>
        <v>0</v>
      </c>
      <c r="DB34" s="1012">
        <f>'B2'!C34</f>
        <v>0</v>
      </c>
      <c r="DC34" s="1012">
        <f>'B2'!D34</f>
        <v>0</v>
      </c>
      <c r="DD34" s="1012"/>
      <c r="DE34" s="1012"/>
      <c r="DF34" s="1012"/>
      <c r="DG34" s="1012"/>
      <c r="DH34" s="1012"/>
      <c r="DI34" s="1012"/>
      <c r="DJ34" s="1012">
        <f>'B2'!K34</f>
        <v>0</v>
      </c>
      <c r="DK34" s="1012">
        <f>'B2'!L34</f>
        <v>0</v>
      </c>
      <c r="DL34" s="1012">
        <f>'B2'!M34</f>
        <v>0</v>
      </c>
      <c r="DM34" s="1012"/>
      <c r="DN34" s="1012">
        <f>'B3'!B34</f>
        <v>0</v>
      </c>
      <c r="DO34" s="1012">
        <f>'B3'!C34</f>
        <v>0</v>
      </c>
      <c r="DP34" s="1012">
        <f>'B3'!D34</f>
        <v>0</v>
      </c>
      <c r="DQ34" s="1012"/>
      <c r="DR34" s="1012"/>
      <c r="DS34" s="1012"/>
      <c r="DT34" s="1012"/>
      <c r="DU34" s="1012"/>
      <c r="DV34" s="1012"/>
      <c r="DW34" s="1012">
        <f>'B3'!K34</f>
        <v>0</v>
      </c>
      <c r="DX34" s="1012">
        <f>'B3'!L34</f>
        <v>0</v>
      </c>
      <c r="DY34" s="1012">
        <f>'B3'!M34</f>
        <v>0</v>
      </c>
      <c r="DZ34" s="1012"/>
      <c r="EA34" s="1012">
        <f>'B4'!B34</f>
        <v>0</v>
      </c>
      <c r="EB34" s="1012">
        <f>'B4'!C34</f>
        <v>0</v>
      </c>
      <c r="EC34" s="1012">
        <f>'B4'!D34</f>
        <v>0</v>
      </c>
      <c r="ED34" s="1012"/>
      <c r="EE34" s="1012"/>
      <c r="EF34" s="1012"/>
      <c r="EG34" s="1012"/>
      <c r="EH34" s="1012"/>
      <c r="EI34" s="1012"/>
      <c r="EJ34" s="1012">
        <f>'B4'!K34</f>
        <v>0</v>
      </c>
      <c r="EK34" s="1012">
        <f>'B4'!L34</f>
        <v>0</v>
      </c>
      <c r="EL34" s="1012">
        <f>'B4'!M34</f>
        <v>0</v>
      </c>
      <c r="EM34" s="883" t="str">
        <f>'C'!A34</f>
        <v>วิธีการพัฒนา  มาตรฐานที่ 5</v>
      </c>
      <c r="EN34" s="1014" t="str">
        <f>'C'!B34</f>
        <v>วิธีการพัฒนา  มาตรฐานที่ 11</v>
      </c>
      <c r="EO34" s="883" t="str">
        <f>'C2'!A34</f>
        <v>แนวทางการพัฒนาในอนาคต   มาตรฐานที่ 5</v>
      </c>
      <c r="EP34" s="1014" t="str">
        <f>'C2'!B34</f>
        <v>แนววทางการพัฒนาในอนาคต มาตรฐานที่ 11</v>
      </c>
      <c r="EQ34" s="2711" t="str">
        <f>D!C20</f>
        <v xml:space="preserve"> -  เปิดโอกาสให้ผู้ปกครองได้มีส่วนร่วมในการพัฒผู้เรียน</v>
      </c>
      <c r="ER34" s="2711">
        <f>D!D20</f>
        <v>0</v>
      </c>
      <c r="ET34" s="63"/>
      <c r="EU34" s="63"/>
      <c r="EV34" s="965" t="s">
        <v>1546</v>
      </c>
      <c r="EW34" s="65"/>
      <c r="EX34" s="66" t="s">
        <v>1884</v>
      </c>
      <c r="EY34" s="66">
        <v>7</v>
      </c>
      <c r="EZ34" s="66"/>
      <c r="FA34" s="66"/>
      <c r="FB34" s="66"/>
      <c r="FC34" s="66"/>
      <c r="FD34" s="66"/>
      <c r="FE34" s="66"/>
      <c r="FF34" s="66"/>
      <c r="FG34" s="68"/>
      <c r="FH34" s="149"/>
      <c r="FI34" s="149"/>
      <c r="FJ34" s="69"/>
      <c r="FK34" s="70" t="s">
        <v>1884</v>
      </c>
      <c r="FL34" s="70">
        <v>8</v>
      </c>
      <c r="FM34" s="70"/>
      <c r="FN34" s="70"/>
      <c r="FO34" s="70"/>
      <c r="FP34" s="70"/>
      <c r="FQ34" s="70"/>
      <c r="FR34" s="70"/>
      <c r="FS34" s="70"/>
      <c r="FT34" s="71"/>
      <c r="FU34" s="149"/>
      <c r="FV34" s="149"/>
      <c r="FW34" s="65"/>
      <c r="FX34" s="66" t="s">
        <v>1884</v>
      </c>
      <c r="FY34" s="66">
        <v>9</v>
      </c>
      <c r="FZ34" s="66"/>
      <c r="GA34" s="66"/>
      <c r="GB34" s="66"/>
      <c r="GC34" s="66"/>
      <c r="GD34" s="66"/>
      <c r="GE34" s="66"/>
      <c r="GF34" s="66"/>
      <c r="GG34" s="68"/>
      <c r="GH34" s="151"/>
      <c r="GI34" s="151"/>
      <c r="GJ34" s="346"/>
      <c r="GK34" s="346"/>
      <c r="GL34" s="346"/>
      <c r="GM34" s="346"/>
      <c r="GN34" s="346"/>
      <c r="GO34" s="346"/>
      <c r="GP34" s="346"/>
      <c r="GQ34" s="346"/>
      <c r="GR34" s="346"/>
      <c r="GS34" s="346"/>
      <c r="GT34" s="346"/>
      <c r="GU34" s="151"/>
      <c r="GV34" s="151"/>
      <c r="GW34" s="346"/>
      <c r="GX34" s="346"/>
      <c r="GY34" s="346"/>
      <c r="GZ34" s="346"/>
      <c r="HA34" s="346"/>
      <c r="HB34" s="346"/>
      <c r="HC34" s="346"/>
      <c r="HD34" s="346"/>
      <c r="HE34" s="346"/>
      <c r="HF34" s="346"/>
      <c r="HG34" s="73" t="s">
        <v>1885</v>
      </c>
      <c r="HH34" s="73"/>
      <c r="HI34" s="73"/>
      <c r="HJ34" s="73"/>
      <c r="HK34" s="73"/>
      <c r="HL34" s="74" t="s">
        <v>1886</v>
      </c>
      <c r="HM34" s="75"/>
      <c r="HN34" s="75"/>
      <c r="HO34" s="75"/>
      <c r="HP34" s="75"/>
      <c r="HQ34" s="76"/>
      <c r="HR34" s="77"/>
      <c r="HS34" s="78"/>
      <c r="HU34" s="972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</row>
    <row r="35" spans="1:252" s="21" customFormat="1" ht="21" customHeight="1">
      <c r="A35" s="317">
        <v>25</v>
      </c>
      <c r="B35" s="317"/>
      <c r="C35" s="317"/>
      <c r="D35" s="406" t="s">
        <v>257</v>
      </c>
      <c r="E35" s="995">
        <f>'A1'!BH17</f>
        <v>0</v>
      </c>
      <c r="F35" s="995">
        <f>'A1'!BI17</f>
        <v>0</v>
      </c>
      <c r="G35" s="995">
        <f>'A1'!BJ17</f>
        <v>0</v>
      </c>
      <c r="H35" s="995">
        <f>'A1'!BK17</f>
        <v>0</v>
      </c>
      <c r="I35" s="995">
        <f>'A1'!BL17</f>
        <v>198</v>
      </c>
      <c r="J35" s="995">
        <f>'A1'!BM17</f>
        <v>0</v>
      </c>
      <c r="K35" s="995">
        <f>'A1'!BN17</f>
        <v>0</v>
      </c>
      <c r="L35" s="995">
        <f>'A1'!BO17</f>
        <v>0</v>
      </c>
      <c r="M35" s="995">
        <f>'A1'!BP17</f>
        <v>0</v>
      </c>
      <c r="N35" s="995">
        <f>'A1'!BQ17</f>
        <v>198</v>
      </c>
      <c r="O35" s="995">
        <f>'A1'!BR17</f>
        <v>0</v>
      </c>
      <c r="P35" s="995">
        <f>'A1'!BS17</f>
        <v>0</v>
      </c>
      <c r="Q35" s="995">
        <f>'A1'!BT17</f>
        <v>0</v>
      </c>
      <c r="R35" s="995">
        <f>'A1'!BU17</f>
        <v>0</v>
      </c>
      <c r="S35" s="995">
        <f>'A1'!BV17</f>
        <v>198</v>
      </c>
      <c r="T35" s="995">
        <f>'A1'!BW17</f>
        <v>0</v>
      </c>
      <c r="U35" s="995">
        <f>'A1'!BX17</f>
        <v>0</v>
      </c>
      <c r="V35" s="995">
        <f>'A1'!BY17</f>
        <v>0</v>
      </c>
      <c r="W35" s="995">
        <f>'A1'!BZ17</f>
        <v>0</v>
      </c>
      <c r="X35" s="995">
        <f>'A1'!CA17</f>
        <v>198</v>
      </c>
      <c r="Y35" s="995">
        <f>'A1'!CB17</f>
        <v>0</v>
      </c>
      <c r="Z35" s="995">
        <f>'A1'!CC17</f>
        <v>0</v>
      </c>
      <c r="AA35" s="995">
        <f>'A1'!CD17</f>
        <v>0</v>
      </c>
      <c r="AB35" s="995">
        <f>'A1'!CE17</f>
        <v>0</v>
      </c>
      <c r="AC35" s="995">
        <f>'A1'!CF17</f>
        <v>0</v>
      </c>
      <c r="AD35" s="995">
        <f>'A1'!CG17</f>
        <v>0</v>
      </c>
      <c r="AE35" s="995">
        <f>'A1'!CH17</f>
        <v>0</v>
      </c>
      <c r="AF35" s="995">
        <f>'A1'!CI17</f>
        <v>0</v>
      </c>
      <c r="AG35" s="995">
        <f>'A1'!CJ17</f>
        <v>0</v>
      </c>
      <c r="AH35" s="995">
        <f>'A1'!CK17</f>
        <v>0</v>
      </c>
      <c r="AI35" s="995">
        <f>'A1'!CL17</f>
        <v>0</v>
      </c>
      <c r="AJ35" s="995">
        <f>'A1'!CM17</f>
        <v>0</v>
      </c>
      <c r="AK35" s="995">
        <f>'A1'!CN17</f>
        <v>0</v>
      </c>
      <c r="AL35" s="995">
        <f>'A1'!CO17</f>
        <v>0</v>
      </c>
      <c r="AM35" s="995">
        <f>'A1'!CP17</f>
        <v>0</v>
      </c>
      <c r="AN35" s="995">
        <f>'A1'!CQ17</f>
        <v>0</v>
      </c>
      <c r="AO35" s="995">
        <f>'A1'!CR17</f>
        <v>0</v>
      </c>
      <c r="AP35" s="995">
        <f>'A1'!CS17</f>
        <v>0</v>
      </c>
      <c r="AQ35" s="995">
        <f>'A1'!CT17</f>
        <v>0</v>
      </c>
      <c r="AR35" s="995">
        <f>'A1'!CU17</f>
        <v>0</v>
      </c>
      <c r="AS35" s="995">
        <f>'A1'!CV17</f>
        <v>0</v>
      </c>
      <c r="AT35" s="995">
        <f>'A1'!CW17</f>
        <v>0</v>
      </c>
      <c r="AU35" s="995">
        <f>'A1'!CX17</f>
        <v>0</v>
      </c>
      <c r="AV35" s="995">
        <f>'A1'!CY17</f>
        <v>0</v>
      </c>
      <c r="AW35" s="995">
        <f>'A1'!CZ17</f>
        <v>0</v>
      </c>
      <c r="AX35" s="995">
        <f>'A1'!DA17</f>
        <v>0</v>
      </c>
      <c r="AY35" s="995">
        <f>'A1'!DB17</f>
        <v>0</v>
      </c>
      <c r="AZ35" s="995">
        <f>'A1'!DC17</f>
        <v>16</v>
      </c>
      <c r="BA35" s="995">
        <f>'A1'!DD17</f>
        <v>5</v>
      </c>
      <c r="BB35" s="995">
        <f>'A1'!DE17</f>
        <v>177</v>
      </c>
      <c r="BC35" s="43"/>
      <c r="BD35" s="43"/>
      <c r="BE35" s="43"/>
      <c r="BF35" s="43"/>
      <c r="BG35" s="43"/>
      <c r="BH35" s="43"/>
      <c r="BI35" s="43"/>
      <c r="BJ35" s="43"/>
      <c r="BK35" s="43"/>
      <c r="BL35" s="2135">
        <f>'A1'!FV17</f>
        <v>0</v>
      </c>
      <c r="BM35" s="2135">
        <f>'A1'!FW17</f>
        <v>0</v>
      </c>
      <c r="BN35" s="2135">
        <f>'A1'!FX17</f>
        <v>0</v>
      </c>
      <c r="BO35" s="2135">
        <f>'A1'!FY17</f>
        <v>0</v>
      </c>
      <c r="BP35" s="2135">
        <f>'A1'!FZ17</f>
        <v>0</v>
      </c>
      <c r="BQ35" s="379"/>
      <c r="BR35" s="379"/>
      <c r="BS35" s="2659"/>
      <c r="BT35" s="2661">
        <v>6.3</v>
      </c>
      <c r="BU35" s="2645" t="str">
        <f>'A2'!A35</f>
        <v xml:space="preserve"> ตัวบ่งชี้ที่ 3</v>
      </c>
      <c r="BV35" s="2644">
        <f>'A2'!B35</f>
        <v>0</v>
      </c>
      <c r="BW35" s="2645" t="str">
        <f>'A2'!C35</f>
        <v xml:space="preserve"> </v>
      </c>
      <c r="BX35" s="2644">
        <f>'A2'!D35</f>
        <v>0</v>
      </c>
      <c r="BY35" s="2645" t="str">
        <f>'A2'!E35</f>
        <v xml:space="preserve"> </v>
      </c>
      <c r="BZ35" s="2646">
        <v>11.1</v>
      </c>
      <c r="CA35" s="2646" t="str">
        <f>'A2'!F35</f>
        <v xml:space="preserve">  มาตรฐานที่ 11   ตัวบ่งชี้ที่ 1</v>
      </c>
      <c r="CB35" s="2644">
        <f>'A2'!G35</f>
        <v>0</v>
      </c>
      <c r="CC35" s="2646" t="str">
        <f>'A2'!H35</f>
        <v xml:space="preserve"> </v>
      </c>
      <c r="CD35" s="2644">
        <f>'A2'!I35</f>
        <v>0</v>
      </c>
      <c r="CE35" s="2646" t="str">
        <f>'A2'!J35</f>
        <v xml:space="preserve"> </v>
      </c>
      <c r="CF35" s="1001" t="str">
        <f>'A2'!U36</f>
        <v xml:space="preserve">   และมีความคิดแบบองค์รวม และเพื่อให้นักเรียนสามารถคาดการณ์ กำหนดเป้าหมาย และ</v>
      </c>
      <c r="CG35" s="1001" t="str">
        <f>'A2'!Y15</f>
        <v xml:space="preserve">       ครูมีคุณธรรม จริยธรรม มีปฏิสัมพันธ์ที่ดีกับผู้เรียน ผู้ปกครอง ชุมชน มีความถนัดการสอน </v>
      </c>
      <c r="CH35" s="193"/>
      <c r="CI35" s="146"/>
      <c r="CJ35" s="1468"/>
      <c r="CK35" s="1468"/>
      <c r="CL35" s="1468"/>
      <c r="CM35" s="1013" t="s">
        <v>471</v>
      </c>
      <c r="CN35" s="33" t="str">
        <f>'B1'!B1&amp;'B1'!C1</f>
        <v>กลยุทธ์ ที่ 1   สร้างเสริมความเสมอภาคทางการศึกษา</v>
      </c>
      <c r="CO35" s="33" t="str">
        <f>'B5'!B1&amp;'B5'!C1</f>
        <v>กลยุทธ์ ที่ 4 (ต่อ)   การพัฒนาผู้เรียนให้มีคุณภาพตามมาตรฐาน</v>
      </c>
      <c r="CP35" s="33"/>
      <c r="CQ35" s="33"/>
      <c r="CR35" s="34"/>
      <c r="CS35" s="34"/>
      <c r="CT35" s="34"/>
      <c r="CU35" s="34"/>
      <c r="CV35" s="34"/>
      <c r="CW35" s="182"/>
      <c r="CX35" s="35"/>
      <c r="CY35" s="35"/>
      <c r="CZ35" s="1013" t="s">
        <v>472</v>
      </c>
      <c r="DA35" s="33" t="str">
        <f>'B2'!B1&amp;'B2'!C1</f>
        <v>กลยุทธ์ ที่ 2   ส่งเสริมการศึกษาเพื่ออาชีพและการมีงานทำ</v>
      </c>
      <c r="DB35" s="33" t="str">
        <f>'B6'!B1&amp;'B6'!C1</f>
        <v xml:space="preserve">กลยุทธ์ ที่ </v>
      </c>
      <c r="DC35" s="33"/>
      <c r="DD35" s="33"/>
      <c r="DE35" s="34"/>
      <c r="DF35" s="34"/>
      <c r="DG35" s="34"/>
      <c r="DH35" s="34"/>
      <c r="DI35" s="34"/>
      <c r="DJ35" s="182"/>
      <c r="DK35" s="35"/>
      <c r="DL35" s="35"/>
      <c r="DM35" s="3286" t="s">
        <v>473</v>
      </c>
      <c r="DN35" s="33" t="str">
        <f>'B3'!B1&amp;'B3'!C1</f>
        <v>กลยุทธ์ ที่ 3   ระดมทรัพยากรเพื่อการศึกษา</v>
      </c>
      <c r="DO35" s="33" t="str">
        <f>'B7'!B1&amp;'B7'!C1</f>
        <v xml:space="preserve">กลยุทธ์ ที่ </v>
      </c>
      <c r="DP35" s="33"/>
      <c r="DQ35" s="33"/>
      <c r="DR35" s="34"/>
      <c r="DS35" s="34"/>
      <c r="DT35" s="34"/>
      <c r="DU35" s="34"/>
      <c r="DV35" s="34"/>
      <c r="DW35" s="182"/>
      <c r="DX35" s="35"/>
      <c r="DY35" s="35"/>
      <c r="DZ35" s="3286" t="s">
        <v>474</v>
      </c>
      <c r="EA35" s="33" t="str">
        <f>'B4'!B1&amp;'B4'!C1</f>
        <v>กลยุทธ์ ที่ 4   การพัฒนาผู้เรียนให้มีคุณภาพตามมาตรฐาน</v>
      </c>
      <c r="EB35" s="33"/>
      <c r="EC35" s="33"/>
      <c r="ED35" s="33"/>
      <c r="EE35" s="34"/>
      <c r="EF35" s="34"/>
      <c r="EG35" s="34"/>
      <c r="EH35" s="34"/>
      <c r="EI35" s="34"/>
      <c r="EJ35" s="182"/>
      <c r="EK35" s="35"/>
      <c r="EL35" s="35"/>
      <c r="EM35" s="2282" t="str">
        <f>'C'!A35</f>
        <v xml:space="preserve">  จัดกิจกรรมการเรียนการสอนที่เน้นผู้เรียนเป็นสำคัญ  นิเทศการสอนให้ตรงกับมาตรฐานและตัวชี้</v>
      </c>
      <c r="EN35" s="2282" t="str">
        <f>'C'!B35</f>
        <v>ปรับปรุงภูมิทัศน์ให้ดีอยู่เสมอ   พัฒนาห้องสมุดให้ดีมีหนังสือที่หลากหลายในกาค้นคว้าและการอ่าน</v>
      </c>
      <c r="EO35" s="2282" t="str">
        <f>'C2'!A35</f>
        <v>ยกผลสัมฤทธิ์ทางการเรียนให้สูงขึ้นรอ้ยละ 4 ทุกกลุ่มสาระการเรียนรู้</v>
      </c>
      <c r="EP35" s="2282" t="str">
        <f>'C2'!B35</f>
        <v>ส่งเสริมกิจการ 5 ส. ทุกวันศุกร์</v>
      </c>
      <c r="EQ35" s="2711">
        <f>D!C21</f>
        <v>0</v>
      </c>
      <c r="ER35" s="2711">
        <f>D!D21</f>
        <v>0</v>
      </c>
      <c r="ET35" s="61" t="s">
        <v>1887</v>
      </c>
      <c r="EU35" s="61"/>
      <c r="EV35" s="966" t="s">
        <v>1154</v>
      </c>
      <c r="EW35" s="80" t="s">
        <v>1888</v>
      </c>
      <c r="EX35" s="81"/>
      <c r="EY35" s="81"/>
      <c r="EZ35" s="81"/>
      <c r="FA35" s="82"/>
      <c r="FB35" s="81" t="s">
        <v>1889</v>
      </c>
      <c r="FC35" s="82"/>
      <c r="FD35" s="83" t="s">
        <v>1890</v>
      </c>
      <c r="FE35" s="83" t="s">
        <v>1891</v>
      </c>
      <c r="FF35" s="81" t="s">
        <v>1892</v>
      </c>
      <c r="FG35" s="82"/>
      <c r="FH35" s="150"/>
      <c r="FI35" s="150"/>
      <c r="FJ35" s="84" t="s">
        <v>1888</v>
      </c>
      <c r="FK35" s="85"/>
      <c r="FL35" s="85"/>
      <c r="FM35" s="85"/>
      <c r="FN35" s="86"/>
      <c r="FO35" s="85" t="s">
        <v>1889</v>
      </c>
      <c r="FP35" s="86"/>
      <c r="FQ35" s="87" t="s">
        <v>1890</v>
      </c>
      <c r="FR35" s="87" t="s">
        <v>1891</v>
      </c>
      <c r="FS35" s="85" t="s">
        <v>1892</v>
      </c>
      <c r="FT35" s="86"/>
      <c r="FU35" s="150"/>
      <c r="FV35" s="150"/>
      <c r="FW35" s="80" t="s">
        <v>1888</v>
      </c>
      <c r="FX35" s="81"/>
      <c r="FY35" s="81"/>
      <c r="FZ35" s="81"/>
      <c r="GA35" s="82"/>
      <c r="GB35" s="81" t="s">
        <v>1889</v>
      </c>
      <c r="GC35" s="82"/>
      <c r="GD35" s="83" t="s">
        <v>1890</v>
      </c>
      <c r="GE35" s="83" t="s">
        <v>1891</v>
      </c>
      <c r="GF35" s="81" t="s">
        <v>1892</v>
      </c>
      <c r="GG35" s="82"/>
      <c r="GH35" s="133"/>
      <c r="GI35" s="133"/>
      <c r="GJ35" s="347"/>
      <c r="GK35" s="347"/>
      <c r="GL35" s="347"/>
      <c r="GM35" s="347"/>
      <c r="GN35" s="347"/>
      <c r="GO35" s="347"/>
      <c r="GP35" s="347"/>
      <c r="GQ35" s="347"/>
      <c r="GR35" s="347"/>
      <c r="GS35" s="347"/>
      <c r="GT35" s="347"/>
      <c r="GU35" s="133"/>
      <c r="GV35" s="133"/>
      <c r="GW35" s="347"/>
      <c r="GX35" s="347"/>
      <c r="GY35" s="347"/>
      <c r="GZ35" s="347"/>
      <c r="HA35" s="347"/>
      <c r="HB35" s="347"/>
      <c r="HC35" s="347"/>
      <c r="HD35" s="347"/>
      <c r="HE35" s="347"/>
      <c r="HF35" s="347"/>
      <c r="HG35" s="62"/>
      <c r="HH35" s="62"/>
      <c r="HI35" s="62"/>
      <c r="HJ35" s="62"/>
      <c r="HK35" s="62"/>
      <c r="HL35" s="88"/>
      <c r="HM35" s="88"/>
      <c r="HN35" s="88"/>
      <c r="HO35" s="88"/>
      <c r="HP35" s="88"/>
      <c r="HQ35" s="89"/>
      <c r="HR35" s="90"/>
      <c r="HS35" s="91"/>
      <c r="HU35" s="972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</row>
    <row r="36" spans="1:252" s="21" customFormat="1" ht="21" customHeight="1">
      <c r="A36" s="317">
        <v>26</v>
      </c>
      <c r="B36" s="317"/>
      <c r="C36" s="317"/>
      <c r="D36" s="407" t="s">
        <v>258</v>
      </c>
      <c r="E36" s="995">
        <f>'A1'!BH18</f>
        <v>0</v>
      </c>
      <c r="F36" s="995">
        <f>'A1'!BI18</f>
        <v>0</v>
      </c>
      <c r="G36" s="995">
        <f>'A1'!BJ18</f>
        <v>0</v>
      </c>
      <c r="H36" s="995">
        <f>'A1'!BK18</f>
        <v>0</v>
      </c>
      <c r="I36" s="995">
        <f>'A1'!BL18</f>
        <v>198</v>
      </c>
      <c r="J36" s="995">
        <f>'A1'!BM18</f>
        <v>0</v>
      </c>
      <c r="K36" s="995">
        <f>'A1'!BN18</f>
        <v>0</v>
      </c>
      <c r="L36" s="995">
        <f>'A1'!BO18</f>
        <v>0</v>
      </c>
      <c r="M36" s="995">
        <f>'A1'!BP18</f>
        <v>0</v>
      </c>
      <c r="N36" s="995">
        <f>'A1'!BQ18</f>
        <v>198</v>
      </c>
      <c r="O36" s="995">
        <f>'A1'!BR18</f>
        <v>0</v>
      </c>
      <c r="P36" s="995">
        <f>'A1'!BS18</f>
        <v>0</v>
      </c>
      <c r="Q36" s="995">
        <f>'A1'!BT18</f>
        <v>0</v>
      </c>
      <c r="R36" s="995">
        <f>'A1'!BU18</f>
        <v>0</v>
      </c>
      <c r="S36" s="995">
        <f>'A1'!BV18</f>
        <v>198</v>
      </c>
      <c r="T36" s="995">
        <f>'A1'!BW18</f>
        <v>0</v>
      </c>
      <c r="U36" s="995">
        <f>'A1'!BX18</f>
        <v>0</v>
      </c>
      <c r="V36" s="995">
        <f>'A1'!BY18</f>
        <v>0</v>
      </c>
      <c r="W36" s="995">
        <f>'A1'!BZ18</f>
        <v>0</v>
      </c>
      <c r="X36" s="995">
        <f>'A1'!CA18</f>
        <v>198</v>
      </c>
      <c r="Y36" s="995">
        <f>'A1'!CB18</f>
        <v>0</v>
      </c>
      <c r="Z36" s="995">
        <f>'A1'!CC18</f>
        <v>0</v>
      </c>
      <c r="AA36" s="995">
        <f>'A1'!CD18</f>
        <v>0</v>
      </c>
      <c r="AB36" s="995">
        <f>'A1'!CE18</f>
        <v>0</v>
      </c>
      <c r="AC36" s="995">
        <f>'A1'!CF18</f>
        <v>0</v>
      </c>
      <c r="AD36" s="995">
        <f>'A1'!CG18</f>
        <v>0</v>
      </c>
      <c r="AE36" s="995">
        <f>'A1'!CH18</f>
        <v>0</v>
      </c>
      <c r="AF36" s="995">
        <f>'A1'!CI18</f>
        <v>0</v>
      </c>
      <c r="AG36" s="995">
        <f>'A1'!CJ18</f>
        <v>0</v>
      </c>
      <c r="AH36" s="995">
        <f>'A1'!CK18</f>
        <v>0</v>
      </c>
      <c r="AI36" s="995">
        <f>'A1'!CL18</f>
        <v>0</v>
      </c>
      <c r="AJ36" s="995">
        <f>'A1'!CM18</f>
        <v>0</v>
      </c>
      <c r="AK36" s="995">
        <f>'A1'!CN18</f>
        <v>0</v>
      </c>
      <c r="AL36" s="995">
        <f>'A1'!CO18</f>
        <v>0</v>
      </c>
      <c r="AM36" s="995">
        <f>'A1'!CP18</f>
        <v>0</v>
      </c>
      <c r="AN36" s="995">
        <f>'A1'!CQ18</f>
        <v>0</v>
      </c>
      <c r="AO36" s="995">
        <f>'A1'!CR18</f>
        <v>0</v>
      </c>
      <c r="AP36" s="995">
        <f>'A1'!CS18</f>
        <v>0</v>
      </c>
      <c r="AQ36" s="995">
        <f>'A1'!CT18</f>
        <v>0</v>
      </c>
      <c r="AR36" s="995">
        <f>'A1'!CU18</f>
        <v>0</v>
      </c>
      <c r="AS36" s="995">
        <f>'A1'!CV18</f>
        <v>0</v>
      </c>
      <c r="AT36" s="995">
        <f>'A1'!CW18</f>
        <v>0</v>
      </c>
      <c r="AU36" s="995">
        <f>'A1'!CX18</f>
        <v>0</v>
      </c>
      <c r="AV36" s="995">
        <f>'A1'!CY18</f>
        <v>0</v>
      </c>
      <c r="AW36" s="995">
        <f>'A1'!CZ18</f>
        <v>0</v>
      </c>
      <c r="AX36" s="995">
        <f>'A1'!DA18</f>
        <v>0</v>
      </c>
      <c r="AY36" s="995">
        <f>'A1'!DB18</f>
        <v>0</v>
      </c>
      <c r="AZ36" s="995">
        <f>'A1'!DC18</f>
        <v>12</v>
      </c>
      <c r="BA36" s="995">
        <f>'A1'!DD18</f>
        <v>4</v>
      </c>
      <c r="BB36" s="995">
        <f>'A1'!DE18</f>
        <v>182</v>
      </c>
      <c r="BC36" s="43"/>
      <c r="BD36" s="43"/>
      <c r="BE36" s="43"/>
      <c r="BF36" s="43"/>
      <c r="BG36" s="43"/>
      <c r="BH36" s="43"/>
      <c r="BI36" s="43"/>
      <c r="BJ36" s="43"/>
      <c r="BK36" s="43"/>
      <c r="BL36" s="2136">
        <f>'A1'!FV18</f>
        <v>0</v>
      </c>
      <c r="BM36" s="2136">
        <f>'A1'!FW18</f>
        <v>0</v>
      </c>
      <c r="BN36" s="2136">
        <f>'A1'!FX18</f>
        <v>0</v>
      </c>
      <c r="BO36" s="2136">
        <f>'A1'!FY18</f>
        <v>0</v>
      </c>
      <c r="BP36" s="2136">
        <f>'A1'!FZ18</f>
        <v>0</v>
      </c>
      <c r="BQ36" s="321"/>
      <c r="BR36" s="321"/>
      <c r="BS36" s="2659"/>
      <c r="BT36" s="2661">
        <v>6.4</v>
      </c>
      <c r="BU36" s="2645" t="str">
        <f>'A2'!A36</f>
        <v xml:space="preserve"> ตัวบ่งชี้ที่ 4</v>
      </c>
      <c r="BV36" s="2644">
        <f>'A2'!B36</f>
        <v>0</v>
      </c>
      <c r="BW36" s="2645" t="str">
        <f>'A2'!C36</f>
        <v xml:space="preserve"> </v>
      </c>
      <c r="BX36" s="2644">
        <f>'A2'!D36</f>
        <v>0</v>
      </c>
      <c r="BY36" s="2645" t="str">
        <f>'A2'!E36</f>
        <v xml:space="preserve"> </v>
      </c>
      <c r="BZ36" s="2646">
        <v>11.2</v>
      </c>
      <c r="CA36" s="2646" t="str">
        <f>'A2'!F36</f>
        <v xml:space="preserve"> ตัวบ่งชี้ที่ 2</v>
      </c>
      <c r="CB36" s="2644">
        <f>'A2'!G36</f>
        <v>0</v>
      </c>
      <c r="CC36" s="2646" t="str">
        <f>'A2'!H36</f>
        <v xml:space="preserve"> </v>
      </c>
      <c r="CD36" s="2644">
        <f>'A2'!I36</f>
        <v>0</v>
      </c>
      <c r="CE36" s="2646" t="str">
        <f>'A2'!J36</f>
        <v xml:space="preserve"> </v>
      </c>
      <c r="CF36" s="1001" t="str">
        <f>'A2'!U37</f>
        <v xml:space="preserve">   แนวทางการตัดสินใจได้</v>
      </c>
      <c r="CG36" s="1001" t="str">
        <f>'A2'!Y16</f>
        <v>ได้รับการพัฒาในวิชาที่สอนสม่ำเสมอ</v>
      </c>
      <c r="CH36" s="193"/>
      <c r="CI36" s="146"/>
      <c r="CJ36" s="1468"/>
      <c r="CK36" s="1468"/>
      <c r="CL36" s="1468"/>
      <c r="CM36" s="1917">
        <f>'B5'!A11</f>
        <v>1</v>
      </c>
      <c r="CN36" s="141" t="str">
        <f>'B5'!B11</f>
        <v>โครงการพัฒนาปรับปรุงภูมิทัศน์และ</v>
      </c>
      <c r="CO36" s="141" t="str">
        <f>'B5'!C11</f>
        <v>ปรับสภาพอาคารเรียนให้เอื้อ</v>
      </c>
      <c r="CP36" s="141" t="str">
        <f>'B5'!D11</f>
        <v>ร้อยละ 80</v>
      </c>
      <c r="CQ36" s="1012">
        <f>'B5'!E11</f>
        <v>100</v>
      </c>
      <c r="CR36" s="1012">
        <f>'B5'!F11</f>
        <v>6</v>
      </c>
      <c r="CS36" s="1012">
        <f>'B5'!G11</f>
        <v>7</v>
      </c>
      <c r="CT36" s="1012">
        <f>'B5'!H11</f>
        <v>11</v>
      </c>
      <c r="CU36" s="1012">
        <f>'B5'!I11</f>
        <v>0</v>
      </c>
      <c r="CV36" s="1012">
        <f>'B5'!J11</f>
        <v>0</v>
      </c>
      <c r="CW36" s="141" t="str">
        <f>'B5'!K11</f>
        <v xml:space="preserve">อาคารปลอดภัย </v>
      </c>
      <c r="CX36" s="141" t="str">
        <f>'B5'!L11</f>
        <v>ผู้รับมีความผิดชอบในการปรับปรุงสภาพภูมิทัศน์ทำให้สภาพโดย</v>
      </c>
      <c r="CY36" s="141">
        <f>'B5'!M11</f>
        <v>0</v>
      </c>
      <c r="CZ36" s="1012">
        <f>'B6'!A11</f>
        <v>0</v>
      </c>
      <c r="DA36" s="1012">
        <f>'B6'!B11</f>
        <v>0</v>
      </c>
      <c r="DB36" s="1012">
        <f>'B6'!C11</f>
        <v>0</v>
      </c>
      <c r="DC36" s="1012">
        <f>'B6'!D11</f>
        <v>0</v>
      </c>
      <c r="DD36" s="1012">
        <f>'B6'!E11</f>
        <v>0</v>
      </c>
      <c r="DE36" s="1012">
        <f>'B6'!F11</f>
        <v>0</v>
      </c>
      <c r="DF36" s="1012">
        <f>'B6'!G11</f>
        <v>0</v>
      </c>
      <c r="DG36" s="1012">
        <f>'B6'!H11</f>
        <v>0</v>
      </c>
      <c r="DH36" s="1012">
        <f>'B6'!I11</f>
        <v>0</v>
      </c>
      <c r="DI36" s="1012">
        <f>'B6'!J11</f>
        <v>0</v>
      </c>
      <c r="DJ36" s="1012">
        <f>'B6'!K11</f>
        <v>0</v>
      </c>
      <c r="DK36" s="1012">
        <f>'B6'!L11</f>
        <v>0</v>
      </c>
      <c r="DL36" s="1012">
        <f>'B6'!M11</f>
        <v>0</v>
      </c>
      <c r="DM36" s="1012">
        <f>'B7'!A11</f>
        <v>0</v>
      </c>
      <c r="DN36" s="1012">
        <f>'B7'!B11</f>
        <v>0</v>
      </c>
      <c r="DO36" s="1012">
        <f>'B7'!C11</f>
        <v>0</v>
      </c>
      <c r="DP36" s="1012">
        <f>'B7'!D11</f>
        <v>0</v>
      </c>
      <c r="DQ36" s="1012">
        <f>'B7'!E11</f>
        <v>0</v>
      </c>
      <c r="DR36" s="1012">
        <f>'B7'!F11</f>
        <v>0</v>
      </c>
      <c r="DS36" s="1012">
        <f>'B7'!G11</f>
        <v>0</v>
      </c>
      <c r="DT36" s="1012">
        <f>'B7'!H11</f>
        <v>0</v>
      </c>
      <c r="DU36" s="1012">
        <f>'B7'!I11</f>
        <v>0</v>
      </c>
      <c r="DV36" s="1012">
        <f>'B7'!J11</f>
        <v>0</v>
      </c>
      <c r="DW36" s="1012">
        <f>'B7'!K11</f>
        <v>0</v>
      </c>
      <c r="DX36" s="1012">
        <f>'B7'!L11</f>
        <v>0</v>
      </c>
      <c r="DY36" s="1012">
        <f>'B7'!M11</f>
        <v>0</v>
      </c>
      <c r="DZ36" s="1497"/>
      <c r="EA36" s="916"/>
      <c r="EB36" s="916"/>
      <c r="EC36" s="916"/>
      <c r="ED36" s="916"/>
      <c r="EE36" s="916"/>
      <c r="EF36" s="916"/>
      <c r="EG36" s="916"/>
      <c r="EH36" s="916"/>
      <c r="EI36" s="916"/>
      <c r="EJ36" s="916"/>
      <c r="EK36" s="916"/>
      <c r="EL36" s="916"/>
      <c r="EM36" s="2282" t="str">
        <f>'C'!A36</f>
        <v>วัดตามกลุ่มสาระการเรียนรู้  ทำวิจัยในชั้นเรียนเพื่อแก้ปัญหาผู้เรียนทุกกลุ่มสาระการเรียนรู้ในการพัฒา</v>
      </c>
      <c r="EN36" s="2282" t="str">
        <f>'C'!B36</f>
        <v>ร่วมมือกับโรงพยาบายส่งเสริมสุขภาพและโรงพยาบาลดูแลสุขภาพผู้เรียนอย่างต่อเนื่อง</v>
      </c>
      <c r="EO36" s="2282" t="str">
        <f>'C2'!A36</f>
        <v>ประเมินสมรรถนะทุกกลุ่มสาระการเรียยนรู้ให้เป็นรูปธรรม</v>
      </c>
      <c r="EP36" s="2282" t="str">
        <f>'C2'!B36</f>
        <v>พัฒนาสภาพแวดล้อมให้สะอาดร่มรื่น</v>
      </c>
      <c r="EQ36" s="2711">
        <f>D!C22</f>
        <v>0</v>
      </c>
      <c r="ER36" s="2711">
        <f>D!D22</f>
        <v>0</v>
      </c>
      <c r="ET36" s="92" t="s">
        <v>901</v>
      </c>
      <c r="EU36" s="92"/>
      <c r="EV36" s="966" t="s">
        <v>2346</v>
      </c>
      <c r="EW36" s="93" t="s">
        <v>1893</v>
      </c>
      <c r="EX36" s="94"/>
      <c r="EY36" s="94"/>
      <c r="EZ36" s="94"/>
      <c r="FA36" s="95"/>
      <c r="FB36" s="94" t="s">
        <v>1894</v>
      </c>
      <c r="FC36" s="95"/>
      <c r="FD36" s="96" t="s">
        <v>1891</v>
      </c>
      <c r="FE36" s="96" t="s">
        <v>1895</v>
      </c>
      <c r="FF36" s="94" t="s">
        <v>890</v>
      </c>
      <c r="FG36" s="95"/>
      <c r="FH36" s="150"/>
      <c r="FI36" s="150"/>
      <c r="FJ36" s="97" t="s">
        <v>1893</v>
      </c>
      <c r="FK36" s="98"/>
      <c r="FL36" s="98"/>
      <c r="FM36" s="98"/>
      <c r="FN36" s="99"/>
      <c r="FO36" s="98" t="s">
        <v>1894</v>
      </c>
      <c r="FP36" s="99"/>
      <c r="FQ36" s="100" t="s">
        <v>1891</v>
      </c>
      <c r="FR36" s="100" t="s">
        <v>1895</v>
      </c>
      <c r="FS36" s="98" t="s">
        <v>890</v>
      </c>
      <c r="FT36" s="99"/>
      <c r="FU36" s="150"/>
      <c r="FV36" s="150"/>
      <c r="FW36" s="93" t="s">
        <v>1893</v>
      </c>
      <c r="FX36" s="94"/>
      <c r="FY36" s="94"/>
      <c r="FZ36" s="94"/>
      <c r="GA36" s="95"/>
      <c r="GB36" s="94" t="s">
        <v>1894</v>
      </c>
      <c r="GC36" s="95"/>
      <c r="GD36" s="96" t="s">
        <v>1891</v>
      </c>
      <c r="GE36" s="96" t="s">
        <v>1895</v>
      </c>
      <c r="GF36" s="94" t="s">
        <v>890</v>
      </c>
      <c r="GG36" s="95"/>
      <c r="GH36" s="133"/>
      <c r="GI36" s="133"/>
      <c r="GJ36" s="347"/>
      <c r="GK36" s="347"/>
      <c r="GL36" s="347"/>
      <c r="GM36" s="347"/>
      <c r="GN36" s="347"/>
      <c r="GO36" s="347"/>
      <c r="GP36" s="347"/>
      <c r="GQ36" s="347"/>
      <c r="GR36" s="347"/>
      <c r="GS36" s="347"/>
      <c r="GT36" s="347"/>
      <c r="GU36" s="133"/>
      <c r="GV36" s="133"/>
      <c r="GW36" s="347"/>
      <c r="GX36" s="347"/>
      <c r="GY36" s="347"/>
      <c r="GZ36" s="347"/>
      <c r="HA36" s="347"/>
      <c r="HB36" s="347"/>
      <c r="HC36" s="347"/>
      <c r="HD36" s="347"/>
      <c r="HE36" s="347"/>
      <c r="HF36" s="347"/>
      <c r="HG36" s="101" t="s">
        <v>1546</v>
      </c>
      <c r="HH36" s="102" t="s">
        <v>1890</v>
      </c>
      <c r="HI36" s="103" t="s">
        <v>1891</v>
      </c>
      <c r="HJ36" s="104" t="s">
        <v>892</v>
      </c>
      <c r="HK36" s="105"/>
      <c r="HL36" s="106" t="s">
        <v>1546</v>
      </c>
      <c r="HM36" s="106" t="s">
        <v>1890</v>
      </c>
      <c r="HN36" s="107" t="s">
        <v>893</v>
      </c>
      <c r="HO36" s="108"/>
      <c r="HP36" s="108"/>
      <c r="HQ36" s="109" t="s">
        <v>894</v>
      </c>
      <c r="HR36" s="110"/>
      <c r="HS36" s="111"/>
      <c r="HU36" s="972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</row>
    <row r="37" spans="1:252" s="21" customFormat="1" ht="21" customHeight="1" thickBot="1">
      <c r="A37" s="317">
        <v>27</v>
      </c>
      <c r="B37" s="317"/>
      <c r="C37" s="317"/>
      <c r="D37" s="408" t="s">
        <v>259</v>
      </c>
      <c r="E37" s="995">
        <f>'A1'!BH19</f>
        <v>0</v>
      </c>
      <c r="F37" s="995">
        <f>'A1'!BI19</f>
        <v>0</v>
      </c>
      <c r="G37" s="995">
        <f>'A1'!BJ19</f>
        <v>0</v>
      </c>
      <c r="H37" s="995">
        <f>'A1'!BK19</f>
        <v>0</v>
      </c>
      <c r="I37" s="995">
        <f>'A1'!BL19</f>
        <v>198</v>
      </c>
      <c r="J37" s="995">
        <f>'A1'!BM19</f>
        <v>0</v>
      </c>
      <c r="K37" s="995">
        <f>'A1'!BN19</f>
        <v>0</v>
      </c>
      <c r="L37" s="995">
        <f>'A1'!BO19</f>
        <v>0</v>
      </c>
      <c r="M37" s="995">
        <f>'A1'!BP19</f>
        <v>0</v>
      </c>
      <c r="N37" s="995">
        <f>'A1'!BQ19</f>
        <v>198</v>
      </c>
      <c r="O37" s="995">
        <f>'A1'!BR19</f>
        <v>0</v>
      </c>
      <c r="P37" s="995">
        <f>'A1'!BS19</f>
        <v>0</v>
      </c>
      <c r="Q37" s="995">
        <f>'A1'!BT19</f>
        <v>0</v>
      </c>
      <c r="R37" s="995">
        <f>'A1'!BU19</f>
        <v>0</v>
      </c>
      <c r="S37" s="995">
        <f>'A1'!BV19</f>
        <v>198</v>
      </c>
      <c r="T37" s="995">
        <f>'A1'!BW19</f>
        <v>0</v>
      </c>
      <c r="U37" s="995">
        <f>'A1'!BX19</f>
        <v>0</v>
      </c>
      <c r="V37" s="995">
        <f>'A1'!BY19</f>
        <v>0</v>
      </c>
      <c r="W37" s="995">
        <f>'A1'!BZ19</f>
        <v>0</v>
      </c>
      <c r="X37" s="995">
        <f>'A1'!CA19</f>
        <v>198</v>
      </c>
      <c r="Y37" s="995">
        <f>'A1'!CB19</f>
        <v>0</v>
      </c>
      <c r="Z37" s="995">
        <f>'A1'!CC19</f>
        <v>0</v>
      </c>
      <c r="AA37" s="995">
        <f>'A1'!CD19</f>
        <v>0</v>
      </c>
      <c r="AB37" s="995">
        <f>'A1'!CE19</f>
        <v>0</v>
      </c>
      <c r="AC37" s="995">
        <f>'A1'!CF19</f>
        <v>0</v>
      </c>
      <c r="AD37" s="995">
        <f>'A1'!CG19</f>
        <v>0</v>
      </c>
      <c r="AE37" s="995">
        <f>'A1'!CH19</f>
        <v>0</v>
      </c>
      <c r="AF37" s="995">
        <f>'A1'!CI19</f>
        <v>0</v>
      </c>
      <c r="AG37" s="995">
        <f>'A1'!CJ19</f>
        <v>0</v>
      </c>
      <c r="AH37" s="995">
        <f>'A1'!CK19</f>
        <v>0</v>
      </c>
      <c r="AI37" s="995">
        <f>'A1'!CL19</f>
        <v>0</v>
      </c>
      <c r="AJ37" s="995">
        <f>'A1'!CM19</f>
        <v>0</v>
      </c>
      <c r="AK37" s="995">
        <f>'A1'!CN19</f>
        <v>0</v>
      </c>
      <c r="AL37" s="995">
        <f>'A1'!CO19</f>
        <v>0</v>
      </c>
      <c r="AM37" s="995">
        <f>'A1'!CP19</f>
        <v>0</v>
      </c>
      <c r="AN37" s="995">
        <f>'A1'!CQ19</f>
        <v>0</v>
      </c>
      <c r="AO37" s="995">
        <f>'A1'!CR19</f>
        <v>0</v>
      </c>
      <c r="AP37" s="995">
        <f>'A1'!CS19</f>
        <v>0</v>
      </c>
      <c r="AQ37" s="995">
        <f>'A1'!CT19</f>
        <v>0</v>
      </c>
      <c r="AR37" s="995">
        <f>'A1'!CU19</f>
        <v>0</v>
      </c>
      <c r="AS37" s="995">
        <f>'A1'!CV19</f>
        <v>0</v>
      </c>
      <c r="AT37" s="995">
        <f>'A1'!CW19</f>
        <v>0</v>
      </c>
      <c r="AU37" s="995">
        <f>'A1'!CX19</f>
        <v>0</v>
      </c>
      <c r="AV37" s="995">
        <f>'A1'!CY19</f>
        <v>0</v>
      </c>
      <c r="AW37" s="995">
        <f>'A1'!CZ19</f>
        <v>0</v>
      </c>
      <c r="AX37" s="995">
        <f>'A1'!DA19</f>
        <v>0</v>
      </c>
      <c r="AY37" s="995">
        <f>'A1'!DB19</f>
        <v>0</v>
      </c>
      <c r="AZ37" s="995">
        <f>'A1'!DC19</f>
        <v>11</v>
      </c>
      <c r="BA37" s="995">
        <f>'A1'!DD19</f>
        <v>3</v>
      </c>
      <c r="BB37" s="995">
        <f>'A1'!DE19</f>
        <v>184</v>
      </c>
      <c r="BC37" s="43"/>
      <c r="BD37" s="43"/>
      <c r="BE37" s="43"/>
      <c r="BF37" s="43"/>
      <c r="BG37" s="43"/>
      <c r="BH37" s="43"/>
      <c r="BI37" s="43"/>
      <c r="BJ37" s="43"/>
      <c r="BK37" s="43"/>
      <c r="BL37" s="2137">
        <f>'A1'!FV19</f>
        <v>0</v>
      </c>
      <c r="BM37" s="2137">
        <f>'A1'!FW19</f>
        <v>0</v>
      </c>
      <c r="BN37" s="2137">
        <f>'A1'!FX19</f>
        <v>0</v>
      </c>
      <c r="BO37" s="2137">
        <f>'A1'!FY19</f>
        <v>0</v>
      </c>
      <c r="BP37" s="2137">
        <f>'A1'!FZ19</f>
        <v>0</v>
      </c>
      <c r="BQ37" s="996">
        <f>'A1'!GA19</f>
        <v>0</v>
      </c>
      <c r="BR37" s="996">
        <f>'A1'!GB19</f>
        <v>0</v>
      </c>
      <c r="BS37" s="2659"/>
      <c r="BT37" s="2662"/>
      <c r="BU37" s="146"/>
      <c r="BZ37" s="2646">
        <v>11.3</v>
      </c>
      <c r="CA37" s="2646" t="str">
        <f>'A2'!F37</f>
        <v xml:space="preserve"> ตัวบ่งชี้ที่ 3</v>
      </c>
      <c r="CB37" s="2644">
        <f>'A2'!G37</f>
        <v>0</v>
      </c>
      <c r="CC37" s="2646" t="str">
        <f>'A2'!H37</f>
        <v xml:space="preserve"> </v>
      </c>
      <c r="CD37" s="2644">
        <f>'A2'!I37</f>
        <v>0</v>
      </c>
      <c r="CE37" s="2646" t="str">
        <f>'A2'!J37</f>
        <v xml:space="preserve"> </v>
      </c>
      <c r="CF37" s="1001">
        <f>'A2'!U38</f>
        <v>0</v>
      </c>
      <c r="CG37" s="1001" t="str">
        <f>'A2'!Y17</f>
        <v xml:space="preserve">       ผู้บริหารมีความสามารถจัดการเรียนการสอนพัฒนาระบบดูแลช่วยเหลือนักเรียน จัดสิ่งบริการ</v>
      </c>
      <c r="CH37" s="193"/>
      <c r="CI37" s="146"/>
      <c r="CJ37" s="43"/>
      <c r="CK37" s="43"/>
      <c r="CL37" s="43"/>
      <c r="CM37" s="1012"/>
      <c r="CN37" s="141" t="str">
        <f>'B5'!B12</f>
        <v>สิ่งแวดล้อม</v>
      </c>
      <c r="CO37" s="141" t="str">
        <f>'B5'!C12</f>
        <v>ต่อการจัดกิจกรรมการเรียนรู้</v>
      </c>
      <c r="CP37" s="141">
        <f>'B5'!D12</f>
        <v>0</v>
      </c>
      <c r="CQ37" s="1012"/>
      <c r="CR37" s="1012"/>
      <c r="CS37" s="1012"/>
      <c r="CT37" s="1012"/>
      <c r="CU37" s="1012"/>
      <c r="CV37" s="1012"/>
      <c r="CW37" s="141" t="str">
        <f>'B5'!K12</f>
        <v>เอื้อต่อการจัดการเรียน</v>
      </c>
      <c r="CX37" s="141" t="str">
        <f>'B5'!L12</f>
        <v>ทั่วไปสวยงามสะดวกต่อการให้บริการการศึกษา</v>
      </c>
      <c r="CY37" s="141">
        <f>'B5'!M12</f>
        <v>0</v>
      </c>
      <c r="CZ37" s="1012"/>
      <c r="DA37" s="1012">
        <f>'B6'!B12</f>
        <v>0</v>
      </c>
      <c r="DB37" s="1012">
        <f>'B6'!C12</f>
        <v>0</v>
      </c>
      <c r="DC37" s="1012">
        <f>'B6'!D12</f>
        <v>0</v>
      </c>
      <c r="DD37" s="1012"/>
      <c r="DE37" s="1012"/>
      <c r="DF37" s="1012"/>
      <c r="DG37" s="1012"/>
      <c r="DH37" s="1012"/>
      <c r="DI37" s="1012"/>
      <c r="DJ37" s="1012">
        <f>'B6'!K12</f>
        <v>0</v>
      </c>
      <c r="DK37" s="1012">
        <f>'B6'!L12</f>
        <v>0</v>
      </c>
      <c r="DL37" s="1012">
        <f>'B6'!M12</f>
        <v>0</v>
      </c>
      <c r="DM37" s="1012"/>
      <c r="DN37" s="1012">
        <f>'B7'!B12</f>
        <v>0</v>
      </c>
      <c r="DO37" s="1012">
        <f>'B7'!C12</f>
        <v>0</v>
      </c>
      <c r="DP37" s="1012">
        <f>'B7'!D12</f>
        <v>0</v>
      </c>
      <c r="DQ37" s="1012"/>
      <c r="DR37" s="1012"/>
      <c r="DS37" s="1012"/>
      <c r="DT37" s="1012"/>
      <c r="DU37" s="1012"/>
      <c r="DV37" s="1012"/>
      <c r="DW37" s="1012">
        <f>'B7'!K12</f>
        <v>0</v>
      </c>
      <c r="DX37" s="1012">
        <f>'B7'!L12</f>
        <v>0</v>
      </c>
      <c r="DY37" s="1012">
        <f>'B7'!M12</f>
        <v>0</v>
      </c>
      <c r="DZ37" s="1497"/>
      <c r="EA37" s="916"/>
      <c r="EB37" s="916"/>
      <c r="EC37" s="916"/>
      <c r="ED37" s="916"/>
      <c r="EE37" s="916"/>
      <c r="EF37" s="916"/>
      <c r="EG37" s="916"/>
      <c r="EH37" s="916"/>
      <c r="EI37" s="916"/>
      <c r="EJ37" s="916"/>
      <c r="EK37" s="916"/>
      <c r="EL37" s="916"/>
      <c r="EM37" s="2282" t="str">
        <f>'C'!A37</f>
        <v>คุณภาพผลสัมฤทธิ์ทางการเรียน</v>
      </c>
      <c r="EN37" s="2282">
        <f>'C'!B37</f>
        <v>0</v>
      </c>
      <c r="EO37" s="2282" t="str">
        <f>'C2'!A37</f>
        <v>ประเมินลักษณะอันพึงประสงค์ทุกกลุ่มสาระการเรียนรู้ ติวข้อสอบ ป. 3  ป. 6 และ ม. 3</v>
      </c>
      <c r="EP37" s="2282" t="str">
        <f>'C2'!B37</f>
        <v>จัดกิจกรรมส่งเสริมการเข้าใช้ห้องสมุดอย่างต่อเนื่องทุกช่วงชั้น</v>
      </c>
      <c r="EQ37" s="1020"/>
      <c r="ER37" s="1020"/>
      <c r="ET37" s="61"/>
      <c r="EU37" s="61"/>
      <c r="EV37" s="89"/>
      <c r="EW37" s="113">
        <v>1</v>
      </c>
      <c r="EX37" s="113">
        <v>2</v>
      </c>
      <c r="EY37" s="113">
        <v>3</v>
      </c>
      <c r="EZ37" s="113">
        <v>4</v>
      </c>
      <c r="FA37" s="113">
        <v>5</v>
      </c>
      <c r="FB37" s="114" t="s">
        <v>895</v>
      </c>
      <c r="FC37" s="115" t="s">
        <v>674</v>
      </c>
      <c r="FD37" s="113"/>
      <c r="FE37" s="114" t="s">
        <v>896</v>
      </c>
      <c r="FF37" s="123" t="s">
        <v>897</v>
      </c>
      <c r="FG37" s="124" t="s">
        <v>891</v>
      </c>
      <c r="FH37" s="133"/>
      <c r="FI37" s="133"/>
      <c r="FJ37" s="116">
        <v>1</v>
      </c>
      <c r="FK37" s="117">
        <v>2</v>
      </c>
      <c r="FL37" s="117">
        <v>3</v>
      </c>
      <c r="FM37" s="117">
        <v>4</v>
      </c>
      <c r="FN37" s="117">
        <v>5</v>
      </c>
      <c r="FO37" s="118" t="s">
        <v>895</v>
      </c>
      <c r="FP37" s="119" t="s">
        <v>674</v>
      </c>
      <c r="FQ37" s="116"/>
      <c r="FR37" s="120" t="s">
        <v>896</v>
      </c>
      <c r="FS37" s="121" t="s">
        <v>897</v>
      </c>
      <c r="FT37" s="122" t="s">
        <v>891</v>
      </c>
      <c r="FU37" s="133"/>
      <c r="FV37" s="133"/>
      <c r="FW37" s="113">
        <v>1</v>
      </c>
      <c r="FX37" s="113">
        <v>2</v>
      </c>
      <c r="FY37" s="113">
        <v>3</v>
      </c>
      <c r="FZ37" s="113">
        <v>4</v>
      </c>
      <c r="GA37" s="113">
        <v>5</v>
      </c>
      <c r="GB37" s="114" t="s">
        <v>895</v>
      </c>
      <c r="GC37" s="115" t="s">
        <v>674</v>
      </c>
      <c r="GD37" s="113"/>
      <c r="GE37" s="114" t="s">
        <v>896</v>
      </c>
      <c r="GF37" s="123" t="s">
        <v>897</v>
      </c>
      <c r="GG37" s="124" t="s">
        <v>891</v>
      </c>
      <c r="GH37" s="133"/>
      <c r="GI37" s="133"/>
      <c r="GJ37" s="1503"/>
      <c r="GK37" s="1503"/>
      <c r="GL37" s="1503"/>
      <c r="GM37" s="1503"/>
      <c r="GN37" s="1503"/>
      <c r="GO37" s="1504"/>
      <c r="GP37" s="1504"/>
      <c r="GQ37" s="1503"/>
      <c r="GR37" s="1504"/>
      <c r="GS37" s="1503"/>
      <c r="GT37" s="1503"/>
      <c r="GU37" s="133"/>
      <c r="GV37" s="133"/>
      <c r="GW37" s="347"/>
      <c r="GX37" s="347"/>
      <c r="GY37" s="347"/>
      <c r="GZ37" s="347"/>
      <c r="HA37" s="347"/>
      <c r="HB37" s="347"/>
      <c r="HC37" s="347"/>
      <c r="HD37" s="347"/>
      <c r="HE37" s="347"/>
      <c r="HF37" s="347"/>
      <c r="HG37" s="125" t="s">
        <v>898</v>
      </c>
      <c r="HH37" s="112" t="s">
        <v>1891</v>
      </c>
      <c r="HI37" s="126" t="s">
        <v>902</v>
      </c>
      <c r="HJ37" s="112" t="s">
        <v>897</v>
      </c>
      <c r="HK37" s="126" t="s">
        <v>891</v>
      </c>
      <c r="HL37" s="127" t="s">
        <v>898</v>
      </c>
      <c r="HM37" s="127" t="s">
        <v>1891</v>
      </c>
      <c r="HN37" s="106" t="s">
        <v>899</v>
      </c>
      <c r="HO37" s="128" t="s">
        <v>897</v>
      </c>
      <c r="HP37" s="106" t="s">
        <v>891</v>
      </c>
      <c r="HQ37" s="102" t="s">
        <v>899</v>
      </c>
      <c r="HR37" s="102" t="s">
        <v>897</v>
      </c>
      <c r="HS37" s="102" t="s">
        <v>891</v>
      </c>
      <c r="HU37" s="972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</row>
    <row r="38" spans="1:252" s="21" customFormat="1" ht="21" customHeight="1" thickBot="1">
      <c r="A38" s="317">
        <v>28</v>
      </c>
      <c r="B38" s="317"/>
      <c r="C38" s="317"/>
      <c r="D38" s="410" t="s">
        <v>260</v>
      </c>
      <c r="E38" s="995">
        <f>'A1'!BH20</f>
        <v>0</v>
      </c>
      <c r="F38" s="995">
        <f>'A1'!BI20</f>
        <v>0</v>
      </c>
      <c r="G38" s="995">
        <f>'A1'!BJ20</f>
        <v>0</v>
      </c>
      <c r="H38" s="995">
        <f>'A1'!BK20</f>
        <v>0</v>
      </c>
      <c r="I38" s="995">
        <f>'A1'!BL20</f>
        <v>0</v>
      </c>
      <c r="J38" s="995">
        <f>'A1'!BM20</f>
        <v>0</v>
      </c>
      <c r="K38" s="995">
        <f>'A1'!BN20</f>
        <v>0</v>
      </c>
      <c r="L38" s="995">
        <f>'A1'!BO20</f>
        <v>0</v>
      </c>
      <c r="M38" s="995">
        <f>'A1'!BP20</f>
        <v>0</v>
      </c>
      <c r="N38" s="995">
        <f>'A1'!BQ20</f>
        <v>0</v>
      </c>
      <c r="O38" s="995">
        <f>'A1'!BR20</f>
        <v>0</v>
      </c>
      <c r="P38" s="995">
        <f>'A1'!BS20</f>
        <v>0</v>
      </c>
      <c r="Q38" s="995">
        <f>'A1'!BT20</f>
        <v>0</v>
      </c>
      <c r="R38" s="995">
        <f>'A1'!BU20</f>
        <v>0</v>
      </c>
      <c r="S38" s="995">
        <f>'A1'!BV20</f>
        <v>0</v>
      </c>
      <c r="T38" s="995">
        <f>'A1'!BW20</f>
        <v>0</v>
      </c>
      <c r="U38" s="995">
        <f>'A1'!BX20</f>
        <v>0</v>
      </c>
      <c r="V38" s="995">
        <f>'A1'!BY20</f>
        <v>0</v>
      </c>
      <c r="W38" s="995">
        <f>'A1'!BZ20</f>
        <v>0</v>
      </c>
      <c r="X38" s="995">
        <f>'A1'!CA20</f>
        <v>0</v>
      </c>
      <c r="Y38" s="995">
        <f>'A1'!CB20</f>
        <v>0</v>
      </c>
      <c r="Z38" s="995">
        <f>'A1'!CC20</f>
        <v>0</v>
      </c>
      <c r="AA38" s="995">
        <f>'A1'!CD20</f>
        <v>0</v>
      </c>
      <c r="AB38" s="995">
        <f>'A1'!CE20</f>
        <v>0</v>
      </c>
      <c r="AC38" s="995">
        <f>'A1'!CF20</f>
        <v>0</v>
      </c>
      <c r="AD38" s="995">
        <f>'A1'!CG20</f>
        <v>0</v>
      </c>
      <c r="AE38" s="995">
        <f>'A1'!CH20</f>
        <v>0</v>
      </c>
      <c r="AF38" s="995">
        <f>'A1'!CI20</f>
        <v>0</v>
      </c>
      <c r="AG38" s="995">
        <f>'A1'!CJ20</f>
        <v>0</v>
      </c>
      <c r="AH38" s="995">
        <f>'A1'!CK20</f>
        <v>0</v>
      </c>
      <c r="AI38" s="995">
        <f>'A1'!CL20</f>
        <v>0</v>
      </c>
      <c r="AJ38" s="995">
        <f>'A1'!CM20</f>
        <v>0</v>
      </c>
      <c r="AK38" s="995">
        <f>'A1'!CN20</f>
        <v>0</v>
      </c>
      <c r="AL38" s="995">
        <f>'A1'!CO20</f>
        <v>0</v>
      </c>
      <c r="AM38" s="995">
        <f>'A1'!CP20</f>
        <v>0</v>
      </c>
      <c r="AN38" s="995">
        <f>'A1'!CQ20</f>
        <v>0</v>
      </c>
      <c r="AO38" s="995">
        <f>'A1'!CR20</f>
        <v>0</v>
      </c>
      <c r="AP38" s="995">
        <f>'A1'!CS20</f>
        <v>0</v>
      </c>
      <c r="AQ38" s="995">
        <f>'A1'!CT20</f>
        <v>0</v>
      </c>
      <c r="AR38" s="995">
        <f>'A1'!CU20</f>
        <v>0</v>
      </c>
      <c r="AS38" s="995">
        <f>'A1'!CV20</f>
        <v>0</v>
      </c>
      <c r="AT38" s="995">
        <f>'A1'!CW20</f>
        <v>0</v>
      </c>
      <c r="AU38" s="995">
        <f>'A1'!CX20</f>
        <v>0</v>
      </c>
      <c r="AV38" s="995">
        <f>'A1'!CY20</f>
        <v>0</v>
      </c>
      <c r="AW38" s="995">
        <f>'A1'!CZ20</f>
        <v>0</v>
      </c>
      <c r="AX38" s="995">
        <f>'A1'!DA20</f>
        <v>0</v>
      </c>
      <c r="AY38" s="995">
        <f>'A1'!DB20</f>
        <v>0</v>
      </c>
      <c r="AZ38" s="995">
        <f>'A1'!DC20</f>
        <v>0</v>
      </c>
      <c r="BA38" s="995">
        <f>'A1'!DD20</f>
        <v>0</v>
      </c>
      <c r="BB38" s="995">
        <f>'A1'!DE20</f>
        <v>0</v>
      </c>
      <c r="BC38" s="43"/>
      <c r="BD38" s="43"/>
      <c r="BE38" s="43"/>
      <c r="BF38" s="43"/>
      <c r="BG38" s="43"/>
      <c r="BH38" s="43"/>
      <c r="BI38" s="43"/>
      <c r="BJ38" s="43"/>
      <c r="BK38" s="43"/>
      <c r="BL38" s="301"/>
      <c r="BM38" s="301"/>
      <c r="BN38" s="301"/>
      <c r="BO38" s="301"/>
      <c r="BP38" s="301"/>
      <c r="BQ38" s="301"/>
      <c r="BR38" s="301"/>
      <c r="BS38" s="2659"/>
      <c r="BT38" s="2662"/>
      <c r="BU38" s="146"/>
      <c r="BZ38" s="2646">
        <v>12.1</v>
      </c>
      <c r="CA38" s="2646" t="str">
        <f>'A2'!F38</f>
        <v xml:space="preserve"> มาตรฐานที่ 12   ตัวบ่งชี้ที่ 1</v>
      </c>
      <c r="CB38" s="2644">
        <f>'A2'!G38</f>
        <v>0</v>
      </c>
      <c r="CC38" s="2646" t="str">
        <f>'A2'!H38</f>
        <v xml:space="preserve"> </v>
      </c>
      <c r="CD38" s="2644">
        <f>'A2'!I38</f>
        <v>0</v>
      </c>
      <c r="CE38" s="2646" t="str">
        <f>'A2'!J38</f>
        <v xml:space="preserve"> </v>
      </c>
      <c r="CF38" s="1001">
        <f>'A2'!U39</f>
        <v>0</v>
      </c>
      <c r="CG38" s="1001" t="str">
        <f>'A2'!Y18</f>
        <v>ต่างๆให้กับผู้เรียนมีสื่อเอื้อต่อการเรียนรู้ และจัดกิจกรรมส่งเสริมความสัมพันธ์กับชุมชนให้ชุมชน</v>
      </c>
      <c r="CH38" s="193"/>
      <c r="CI38" s="2655"/>
      <c r="CJ38" s="43"/>
      <c r="CK38" s="43"/>
      <c r="CL38" s="43"/>
      <c r="CM38" s="1012"/>
      <c r="CN38" s="141">
        <f>'B5'!B13</f>
        <v>0</v>
      </c>
      <c r="CO38" s="141">
        <f>'B5'!C13</f>
        <v>0</v>
      </c>
      <c r="CP38" s="141">
        <f>'B5'!D13</f>
        <v>0</v>
      </c>
      <c r="CQ38" s="1012"/>
      <c r="CR38" s="1012"/>
      <c r="CS38" s="1012"/>
      <c r="CT38" s="1012"/>
      <c r="CU38" s="1012"/>
      <c r="CV38" s="1012"/>
      <c r="CW38" s="141">
        <f>'B5'!K13</f>
        <v>0</v>
      </c>
      <c r="CX38" s="141">
        <f>'B5'!L13</f>
        <v>0</v>
      </c>
      <c r="CY38" s="141">
        <f>'B5'!M13</f>
        <v>0</v>
      </c>
      <c r="CZ38" s="1012"/>
      <c r="DA38" s="1012">
        <f>'B6'!B13</f>
        <v>0</v>
      </c>
      <c r="DB38" s="1012">
        <f>'B6'!C13</f>
        <v>0</v>
      </c>
      <c r="DC38" s="1012">
        <f>'B6'!D13</f>
        <v>0</v>
      </c>
      <c r="DD38" s="1012"/>
      <c r="DE38" s="1012"/>
      <c r="DF38" s="1012"/>
      <c r="DG38" s="1012"/>
      <c r="DH38" s="1012"/>
      <c r="DI38" s="1012"/>
      <c r="DJ38" s="1012">
        <f>'B6'!K13</f>
        <v>0</v>
      </c>
      <c r="DK38" s="1012">
        <f>'B6'!L13</f>
        <v>0</v>
      </c>
      <c r="DL38" s="1012">
        <f>'B6'!M13</f>
        <v>0</v>
      </c>
      <c r="DM38" s="1012"/>
      <c r="DN38" s="1012">
        <f>'B7'!B13</f>
        <v>0</v>
      </c>
      <c r="DO38" s="1012">
        <f>'B7'!C13</f>
        <v>0</v>
      </c>
      <c r="DP38" s="1012">
        <f>'B7'!D13</f>
        <v>0</v>
      </c>
      <c r="DQ38" s="1012"/>
      <c r="DR38" s="1012"/>
      <c r="DS38" s="1012"/>
      <c r="DT38" s="1012"/>
      <c r="DU38" s="1012"/>
      <c r="DV38" s="1012"/>
      <c r="DW38" s="1012">
        <f>'B7'!K13</f>
        <v>0</v>
      </c>
      <c r="DX38" s="1012">
        <f>'B7'!L13</f>
        <v>0</v>
      </c>
      <c r="DY38" s="1012">
        <f>'B7'!M13</f>
        <v>0</v>
      </c>
      <c r="DZ38" s="916"/>
      <c r="EA38" s="916"/>
      <c r="EB38" s="916"/>
      <c r="EC38" s="916"/>
      <c r="ED38" s="916"/>
      <c r="EE38" s="916"/>
      <c r="EF38" s="916"/>
      <c r="EG38" s="916"/>
      <c r="EH38" s="916"/>
      <c r="EI38" s="916"/>
      <c r="EJ38" s="916"/>
      <c r="EK38" s="916"/>
      <c r="EL38" s="916"/>
      <c r="EM38" s="2282">
        <f>'C'!A38</f>
        <v>0</v>
      </c>
      <c r="EN38" s="2282">
        <f>'C'!B38</f>
        <v>0</v>
      </c>
      <c r="EO38" s="2282">
        <f>'C2'!A38</f>
        <v>0</v>
      </c>
      <c r="EP38" s="2282">
        <f>'C2'!B38</f>
        <v>0</v>
      </c>
      <c r="ER38" s="919" t="s">
        <v>1378</v>
      </c>
      <c r="ET38" s="951" t="s">
        <v>747</v>
      </c>
      <c r="EU38" s="219" t="s">
        <v>903</v>
      </c>
      <c r="EV38" s="967">
        <f>'C1'!C11</f>
        <v>1188</v>
      </c>
      <c r="EW38" s="225"/>
      <c r="EX38" s="225"/>
      <c r="EY38" s="225"/>
      <c r="EZ38" s="225"/>
      <c r="FA38" s="225"/>
      <c r="FB38" s="225"/>
      <c r="FC38" s="225"/>
      <c r="FD38" s="225"/>
      <c r="FE38" s="225"/>
      <c r="FF38" s="225"/>
      <c r="FG38" s="225"/>
      <c r="FH38" s="220"/>
      <c r="FI38" s="220"/>
      <c r="FJ38" s="225"/>
      <c r="FK38" s="225"/>
      <c r="FL38" s="225"/>
      <c r="FM38" s="225"/>
      <c r="FN38" s="225"/>
      <c r="FO38" s="225"/>
      <c r="FP38" s="225"/>
      <c r="FQ38" s="225"/>
      <c r="FR38" s="225"/>
      <c r="FS38" s="225"/>
      <c r="FT38" s="225"/>
      <c r="FU38" s="220"/>
      <c r="FV38" s="220"/>
      <c r="FW38" s="225"/>
      <c r="FX38" s="225"/>
      <c r="FY38" s="225"/>
      <c r="FZ38" s="225"/>
      <c r="GA38" s="225"/>
      <c r="GB38" s="225"/>
      <c r="GC38" s="225"/>
      <c r="GD38" s="225"/>
      <c r="GE38" s="225"/>
      <c r="GF38" s="225"/>
      <c r="GG38" s="225"/>
      <c r="GH38" s="220"/>
      <c r="GI38" s="220"/>
      <c r="GJ38" s="225"/>
      <c r="GK38" s="225"/>
      <c r="GL38" s="225"/>
      <c r="GM38" s="225"/>
      <c r="GN38" s="225"/>
      <c r="GO38" s="225"/>
      <c r="GP38" s="225"/>
      <c r="GQ38" s="225"/>
      <c r="GR38" s="225"/>
      <c r="GS38" s="225"/>
      <c r="GT38" s="225"/>
      <c r="GU38" s="220"/>
      <c r="GV38" s="220"/>
      <c r="GW38" s="225"/>
      <c r="GX38" s="225"/>
      <c r="GY38" s="225"/>
      <c r="GZ38" s="225"/>
      <c r="HA38" s="225"/>
      <c r="HB38" s="225"/>
      <c r="HC38" s="225"/>
      <c r="HD38" s="225"/>
      <c r="HE38" s="225"/>
      <c r="HF38" s="225"/>
      <c r="HG38" s="1038">
        <f>'C1'!EN11</f>
        <v>6</v>
      </c>
      <c r="HH38" s="1038">
        <f>'C1'!EO11</f>
        <v>5</v>
      </c>
      <c r="HI38" s="1038">
        <f>'C1'!EP11</f>
        <v>4.99</v>
      </c>
      <c r="HJ38" s="1038">
        <f>'C1'!EQ11</f>
        <v>5</v>
      </c>
      <c r="HK38" s="1038" t="str">
        <f>'C1'!ER11</f>
        <v>ดีเยี่ยม</v>
      </c>
      <c r="HL38" s="1038">
        <f>'C1'!ES11</f>
        <v>26</v>
      </c>
      <c r="HM38" s="1038">
        <f>'C1'!ET11</f>
        <v>30</v>
      </c>
      <c r="HN38" s="1038">
        <f>'C1'!EU11</f>
        <v>27.95</v>
      </c>
      <c r="HO38" s="1038">
        <f>'C1'!EV11</f>
        <v>5</v>
      </c>
      <c r="HP38" s="1038" t="str">
        <f>'C1'!EW11</f>
        <v>ดีเยี่ยม</v>
      </c>
      <c r="HQ38" s="1039">
        <f>'C1'!EX11</f>
        <v>71.05</v>
      </c>
      <c r="HR38" s="1039">
        <f>'C1'!EY11</f>
        <v>3</v>
      </c>
      <c r="HS38" s="1039" t="str">
        <f>'C1'!EZ11</f>
        <v>ดี</v>
      </c>
      <c r="HU38" s="972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/>
      <c r="IG38" s="28"/>
      <c r="IH38" s="28"/>
      <c r="II38" s="28"/>
      <c r="IJ38" s="28"/>
      <c r="IK38" s="28"/>
      <c r="IL38" s="28"/>
      <c r="IM38" s="28"/>
      <c r="IN38" s="28"/>
      <c r="IO38" s="28"/>
      <c r="IP38" s="28"/>
      <c r="IQ38" s="28"/>
      <c r="IR38" s="28"/>
    </row>
    <row r="39" spans="1:252" s="21" customFormat="1" ht="21" customHeight="1" thickBot="1">
      <c r="A39" s="317">
        <v>29</v>
      </c>
      <c r="B39" s="317"/>
      <c r="C39" s="317"/>
      <c r="D39" s="407" t="s">
        <v>261</v>
      </c>
      <c r="E39" s="995">
        <f>'A1'!BH21</f>
        <v>0</v>
      </c>
      <c r="F39" s="995">
        <f>'A1'!BI21</f>
        <v>0</v>
      </c>
      <c r="G39" s="995">
        <f>'A1'!BJ21</f>
        <v>0</v>
      </c>
      <c r="H39" s="995">
        <f>'A1'!BK21</f>
        <v>0</v>
      </c>
      <c r="I39" s="995">
        <f>'A1'!BL21</f>
        <v>0</v>
      </c>
      <c r="J39" s="995">
        <f>'A1'!BM21</f>
        <v>0</v>
      </c>
      <c r="K39" s="995">
        <f>'A1'!BN21</f>
        <v>0</v>
      </c>
      <c r="L39" s="995">
        <f>'A1'!BO21</f>
        <v>0</v>
      </c>
      <c r="M39" s="995">
        <f>'A1'!BP21</f>
        <v>0</v>
      </c>
      <c r="N39" s="995">
        <f>'A1'!BQ21</f>
        <v>0</v>
      </c>
      <c r="O39" s="995">
        <f>'A1'!BR21</f>
        <v>0</v>
      </c>
      <c r="P39" s="995">
        <f>'A1'!BS21</f>
        <v>0</v>
      </c>
      <c r="Q39" s="995">
        <f>'A1'!BT21</f>
        <v>0</v>
      </c>
      <c r="R39" s="995">
        <f>'A1'!BU21</f>
        <v>0</v>
      </c>
      <c r="S39" s="995">
        <f>'A1'!BV21</f>
        <v>0</v>
      </c>
      <c r="T39" s="995">
        <f>'A1'!BW21</f>
        <v>0</v>
      </c>
      <c r="U39" s="995">
        <f>'A1'!BX21</f>
        <v>0</v>
      </c>
      <c r="V39" s="995">
        <f>'A1'!BY21</f>
        <v>0</v>
      </c>
      <c r="W39" s="995">
        <f>'A1'!BZ21</f>
        <v>0</v>
      </c>
      <c r="X39" s="995">
        <f>'A1'!CA21</f>
        <v>0</v>
      </c>
      <c r="Y39" s="995">
        <f>'A1'!CB21</f>
        <v>0</v>
      </c>
      <c r="Z39" s="995">
        <f>'A1'!CC21</f>
        <v>0</v>
      </c>
      <c r="AA39" s="995">
        <f>'A1'!CD21</f>
        <v>0</v>
      </c>
      <c r="AB39" s="995">
        <f>'A1'!CE21</f>
        <v>0</v>
      </c>
      <c r="AC39" s="995">
        <f>'A1'!CF21</f>
        <v>0</v>
      </c>
      <c r="AD39" s="995">
        <f>'A1'!CG21</f>
        <v>0</v>
      </c>
      <c r="AE39" s="995">
        <f>'A1'!CH21</f>
        <v>0</v>
      </c>
      <c r="AF39" s="995">
        <f>'A1'!CI21</f>
        <v>0</v>
      </c>
      <c r="AG39" s="995">
        <f>'A1'!CJ21</f>
        <v>0</v>
      </c>
      <c r="AH39" s="995">
        <f>'A1'!CK21</f>
        <v>0</v>
      </c>
      <c r="AI39" s="995">
        <f>'A1'!CL21</f>
        <v>0</v>
      </c>
      <c r="AJ39" s="995">
        <f>'A1'!CM21</f>
        <v>0</v>
      </c>
      <c r="AK39" s="995">
        <f>'A1'!CN21</f>
        <v>0</v>
      </c>
      <c r="AL39" s="995">
        <f>'A1'!CO21</f>
        <v>0</v>
      </c>
      <c r="AM39" s="995">
        <f>'A1'!CP21</f>
        <v>0</v>
      </c>
      <c r="AN39" s="995">
        <f>'A1'!CQ21</f>
        <v>0</v>
      </c>
      <c r="AO39" s="995">
        <f>'A1'!CR21</f>
        <v>0</v>
      </c>
      <c r="AP39" s="995">
        <f>'A1'!CS21</f>
        <v>0</v>
      </c>
      <c r="AQ39" s="995">
        <f>'A1'!CT21</f>
        <v>0</v>
      </c>
      <c r="AR39" s="995">
        <f>'A1'!CU21</f>
        <v>0</v>
      </c>
      <c r="AS39" s="995">
        <f>'A1'!CV21</f>
        <v>0</v>
      </c>
      <c r="AT39" s="995">
        <f>'A1'!CW21</f>
        <v>0</v>
      </c>
      <c r="AU39" s="995">
        <f>'A1'!CX21</f>
        <v>0</v>
      </c>
      <c r="AV39" s="995">
        <f>'A1'!CY21</f>
        <v>0</v>
      </c>
      <c r="AW39" s="995">
        <f>'A1'!CZ21</f>
        <v>0</v>
      </c>
      <c r="AX39" s="995">
        <f>'A1'!DA21</f>
        <v>0</v>
      </c>
      <c r="AY39" s="995">
        <f>'A1'!DB21</f>
        <v>0</v>
      </c>
      <c r="AZ39" s="995">
        <f>'A1'!DC21</f>
        <v>0</v>
      </c>
      <c r="BA39" s="995">
        <f>'A1'!DD21</f>
        <v>0</v>
      </c>
      <c r="BB39" s="995">
        <f>'A1'!DE21</f>
        <v>0</v>
      </c>
      <c r="BC39" s="43"/>
      <c r="BD39" s="43"/>
      <c r="BE39" s="43"/>
      <c r="BF39" s="43"/>
      <c r="BG39" s="43"/>
      <c r="BH39" s="43"/>
      <c r="BI39" s="43"/>
      <c r="BJ39" s="43"/>
      <c r="BK39" s="43"/>
      <c r="BL39" s="298"/>
      <c r="BM39" s="298"/>
      <c r="BN39" s="298"/>
      <c r="BO39" s="298"/>
      <c r="BP39" s="298"/>
      <c r="BQ39" s="298"/>
      <c r="BR39" s="298"/>
      <c r="BS39" s="2659"/>
      <c r="BT39" s="2883"/>
      <c r="BU39" s="2878" t="s">
        <v>42</v>
      </c>
      <c r="BV39" s="2879"/>
      <c r="BW39" s="2879"/>
      <c r="BX39" s="2880"/>
      <c r="BY39" s="2881"/>
      <c r="BZ39" s="2646">
        <v>12.2</v>
      </c>
      <c r="CA39" s="2646" t="str">
        <f>'A2'!F39</f>
        <v xml:space="preserve"> ตัวบ่งชี้ที่ 2</v>
      </c>
      <c r="CB39" s="2644">
        <f>'A2'!G39</f>
        <v>0</v>
      </c>
      <c r="CC39" s="2646" t="str">
        <f>'A2'!H39</f>
        <v xml:space="preserve"> </v>
      </c>
      <c r="CD39" s="2644">
        <f>'A2'!I39</f>
        <v>0</v>
      </c>
      <c r="CE39" s="2646" t="str">
        <f>'A2'!J39</f>
        <v xml:space="preserve"> </v>
      </c>
      <c r="CF39" s="193"/>
      <c r="CG39" s="1001">
        <f>'A2'!Y19</f>
        <v>0</v>
      </c>
      <c r="CH39" s="193"/>
      <c r="CI39" s="2656"/>
      <c r="CJ39" s="44" t="s">
        <v>758</v>
      </c>
      <c r="CK39" s="414" t="s">
        <v>511</v>
      </c>
      <c r="CL39" s="414"/>
      <c r="CM39" s="1012">
        <f>'B5'!A14</f>
        <v>2</v>
      </c>
      <c r="CN39" s="141" t="str">
        <f>'B5'!B14</f>
        <v>โครงการนิเทศภายใน</v>
      </c>
      <c r="CO39" s="141" t="str">
        <f>'B5'!C14</f>
        <v>ติดตามการดำเนินของครูให้มี</v>
      </c>
      <c r="CP39" s="141" t="str">
        <f>'B5'!D14</f>
        <v>ร้อยละ 80</v>
      </c>
      <c r="CQ39" s="1012">
        <f>'B5'!E14</f>
        <v>201</v>
      </c>
      <c r="CR39" s="1012">
        <f>'B5'!F14</f>
        <v>7</v>
      </c>
      <c r="CS39" s="1012">
        <f>'B5'!G14</f>
        <v>8</v>
      </c>
      <c r="CT39" s="1012">
        <f>'B5'!H14</f>
        <v>9</v>
      </c>
      <c r="CU39" s="1012">
        <f>'B5'!I14</f>
        <v>10</v>
      </c>
      <c r="CV39" s="1012">
        <f>'B5'!J14</f>
        <v>11</v>
      </c>
      <c r="CW39" s="141" t="str">
        <f>'B5'!K14</f>
        <v>ร้อยละ 100 ได้รับการ</v>
      </c>
      <c r="CX39" s="141" t="str">
        <f>'B5'!L14</f>
        <v>มีการกำหนดแผนการนิเทศไว้แน่นอนและดำเนินการตามแผน</v>
      </c>
      <c r="CY39" s="141">
        <f>'B5'!M14</f>
        <v>0</v>
      </c>
      <c r="CZ39" s="1012">
        <f>'B6'!A14</f>
        <v>0</v>
      </c>
      <c r="DA39" s="1012">
        <f>'B6'!B14</f>
        <v>0</v>
      </c>
      <c r="DB39" s="1012">
        <f>'B6'!C14</f>
        <v>0</v>
      </c>
      <c r="DC39" s="1012">
        <f>'B6'!D14</f>
        <v>0</v>
      </c>
      <c r="DD39" s="1012">
        <f>'B6'!E14</f>
        <v>0</v>
      </c>
      <c r="DE39" s="1012">
        <f>'B6'!F14</f>
        <v>0</v>
      </c>
      <c r="DF39" s="1012">
        <f>'B6'!G14</f>
        <v>0</v>
      </c>
      <c r="DG39" s="1012">
        <f>'B6'!H14</f>
        <v>0</v>
      </c>
      <c r="DH39" s="1012">
        <f>'B6'!I14</f>
        <v>0</v>
      </c>
      <c r="DI39" s="1012">
        <f>'B6'!J14</f>
        <v>0</v>
      </c>
      <c r="DJ39" s="1012">
        <f>'B6'!K14</f>
        <v>0</v>
      </c>
      <c r="DK39" s="1012">
        <f>'B6'!L14</f>
        <v>0</v>
      </c>
      <c r="DL39" s="1012">
        <f>'B6'!M14</f>
        <v>0</v>
      </c>
      <c r="DM39" s="1012">
        <f>'B7'!A14</f>
        <v>0</v>
      </c>
      <c r="DN39" s="1012">
        <f>'B7'!B14</f>
        <v>0</v>
      </c>
      <c r="DO39" s="1012">
        <f>'B7'!C14</f>
        <v>0</v>
      </c>
      <c r="DP39" s="1012">
        <f>'B7'!D14</f>
        <v>0</v>
      </c>
      <c r="DQ39" s="1012">
        <f>'B7'!E14</f>
        <v>0</v>
      </c>
      <c r="DR39" s="1012">
        <f>'B7'!F14</f>
        <v>0</v>
      </c>
      <c r="DS39" s="1012">
        <f>'B7'!G14</f>
        <v>0</v>
      </c>
      <c r="DT39" s="1012">
        <f>'B7'!H14</f>
        <v>0</v>
      </c>
      <c r="DU39" s="1012">
        <f>'B7'!I14</f>
        <v>0</v>
      </c>
      <c r="DV39" s="1012">
        <f>'B7'!J14</f>
        <v>0</v>
      </c>
      <c r="DW39" s="1012">
        <f>'B7'!K14</f>
        <v>0</v>
      </c>
      <c r="DX39" s="1012">
        <f>'B7'!L14</f>
        <v>0</v>
      </c>
      <c r="DY39" s="1012">
        <f>'B7'!M14</f>
        <v>0</v>
      </c>
      <c r="DZ39" s="916"/>
      <c r="EA39" s="916"/>
      <c r="EB39" s="916"/>
      <c r="EC39" s="916"/>
      <c r="ED39" s="916"/>
      <c r="EE39" s="916"/>
      <c r="EF39" s="916"/>
      <c r="EG39" s="916"/>
      <c r="EH39" s="916"/>
      <c r="EI39" s="916"/>
      <c r="EJ39" s="916"/>
      <c r="EK39" s="916"/>
      <c r="EL39" s="916"/>
      <c r="EM39" s="2282">
        <f>'C'!A39</f>
        <v>0</v>
      </c>
      <c r="EN39" s="2282">
        <f>'C'!B39</f>
        <v>0</v>
      </c>
      <c r="EO39" s="2282">
        <f>'C2'!A39</f>
        <v>0</v>
      </c>
      <c r="EP39" s="2282">
        <f>'C2'!B39</f>
        <v>0</v>
      </c>
      <c r="ER39" s="922" t="str">
        <f>D!E11</f>
        <v>จุดเด่น</v>
      </c>
      <c r="ET39" s="952"/>
      <c r="EU39" s="227" t="s">
        <v>904</v>
      </c>
      <c r="EV39" s="967">
        <f>'C1'!C12</f>
        <v>594</v>
      </c>
      <c r="EW39" s="225"/>
      <c r="EX39" s="225"/>
      <c r="EY39" s="225"/>
      <c r="EZ39" s="225"/>
      <c r="FA39" s="225"/>
      <c r="FB39" s="225"/>
      <c r="FC39" s="225"/>
      <c r="FD39" s="225"/>
      <c r="FE39" s="225"/>
      <c r="FF39" s="225"/>
      <c r="FG39" s="225"/>
      <c r="FH39" s="220"/>
      <c r="FI39" s="220"/>
      <c r="FJ39" s="225"/>
      <c r="FK39" s="225"/>
      <c r="FL39" s="225"/>
      <c r="FM39" s="225"/>
      <c r="FN39" s="225"/>
      <c r="FO39" s="225"/>
      <c r="FP39" s="225"/>
      <c r="FQ39" s="225"/>
      <c r="FR39" s="225"/>
      <c r="FS39" s="225"/>
      <c r="FT39" s="225"/>
      <c r="FU39" s="220"/>
      <c r="FV39" s="220"/>
      <c r="FW39" s="225"/>
      <c r="FX39" s="225"/>
      <c r="FY39" s="225"/>
      <c r="FZ39" s="225"/>
      <c r="GA39" s="225"/>
      <c r="GB39" s="225"/>
      <c r="GC39" s="225"/>
      <c r="GD39" s="225"/>
      <c r="GE39" s="225"/>
      <c r="GF39" s="225"/>
      <c r="GG39" s="225"/>
      <c r="GH39" s="220"/>
      <c r="GI39" s="220"/>
      <c r="GJ39" s="225"/>
      <c r="GK39" s="225"/>
      <c r="GL39" s="225"/>
      <c r="GM39" s="225"/>
      <c r="GN39" s="225"/>
      <c r="GO39" s="225"/>
      <c r="GP39" s="225"/>
      <c r="GQ39" s="225"/>
      <c r="GR39" s="225"/>
      <c r="GS39" s="225"/>
      <c r="GT39" s="225"/>
      <c r="GU39" s="220"/>
      <c r="GV39" s="220"/>
      <c r="GW39" s="225"/>
      <c r="GX39" s="225"/>
      <c r="GY39" s="225"/>
      <c r="GZ39" s="225"/>
      <c r="HA39" s="225"/>
      <c r="HB39" s="225"/>
      <c r="HC39" s="225"/>
      <c r="HD39" s="225"/>
      <c r="HE39" s="225"/>
      <c r="HF39" s="225"/>
      <c r="HG39" s="1038">
        <f>'C1'!EN12</f>
        <v>0</v>
      </c>
      <c r="HH39" s="1038">
        <f>'C1'!EO12</f>
        <v>0</v>
      </c>
      <c r="HI39" s="1038">
        <f>'C1'!EP12</f>
        <v>0</v>
      </c>
      <c r="HJ39" s="1038">
        <f>'C1'!EQ12</f>
        <v>0</v>
      </c>
      <c r="HK39" s="1038">
        <f>'C1'!ER12</f>
        <v>0</v>
      </c>
      <c r="HL39" s="234"/>
      <c r="HM39" s="235"/>
      <c r="HN39" s="234"/>
      <c r="HO39" s="236"/>
      <c r="HP39" s="234"/>
      <c r="HQ39" s="226"/>
      <c r="HR39" s="226"/>
      <c r="HS39" s="226"/>
      <c r="HU39" s="972"/>
      <c r="HV39" s="28"/>
      <c r="HW39" s="28"/>
      <c r="HX39" s="28"/>
      <c r="HY39" s="28"/>
      <c r="HZ39" s="28"/>
      <c r="IA39" s="28"/>
      <c r="IB39" s="28"/>
      <c r="IC39" s="28"/>
      <c r="ID39" s="28"/>
      <c r="IE39" s="28"/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</row>
    <row r="40" spans="1:252" s="21" customFormat="1" ht="21" customHeight="1" thickBot="1">
      <c r="A40" s="317">
        <v>30</v>
      </c>
      <c r="B40" s="317"/>
      <c r="C40" s="317"/>
      <c r="D40" s="408" t="s">
        <v>262</v>
      </c>
      <c r="E40" s="995">
        <f>'A1'!BH22</f>
        <v>0</v>
      </c>
      <c r="F40" s="995">
        <f>'A1'!BI22</f>
        <v>0</v>
      </c>
      <c r="G40" s="995">
        <f>'A1'!BJ22</f>
        <v>0</v>
      </c>
      <c r="H40" s="995">
        <f>'A1'!BK22</f>
        <v>0</v>
      </c>
      <c r="I40" s="995">
        <f>'A1'!BL22</f>
        <v>0</v>
      </c>
      <c r="J40" s="995">
        <f>'A1'!BM22</f>
        <v>0</v>
      </c>
      <c r="K40" s="995">
        <f>'A1'!BN22</f>
        <v>0</v>
      </c>
      <c r="L40" s="995">
        <f>'A1'!BO22</f>
        <v>0</v>
      </c>
      <c r="M40" s="995">
        <f>'A1'!BP22</f>
        <v>0</v>
      </c>
      <c r="N40" s="995">
        <f>'A1'!BQ22</f>
        <v>0</v>
      </c>
      <c r="O40" s="995">
        <f>'A1'!BR22</f>
        <v>0</v>
      </c>
      <c r="P40" s="995">
        <f>'A1'!BS22</f>
        <v>0</v>
      </c>
      <c r="Q40" s="995">
        <f>'A1'!BT22</f>
        <v>0</v>
      </c>
      <c r="R40" s="995">
        <f>'A1'!BU22</f>
        <v>0</v>
      </c>
      <c r="S40" s="995">
        <f>'A1'!BV22</f>
        <v>0</v>
      </c>
      <c r="T40" s="995">
        <f>'A1'!BW22</f>
        <v>0</v>
      </c>
      <c r="U40" s="995">
        <f>'A1'!BX22</f>
        <v>0</v>
      </c>
      <c r="V40" s="995">
        <f>'A1'!BY22</f>
        <v>0</v>
      </c>
      <c r="W40" s="995">
        <f>'A1'!BZ22</f>
        <v>0</v>
      </c>
      <c r="X40" s="995">
        <f>'A1'!CA22</f>
        <v>0</v>
      </c>
      <c r="Y40" s="995">
        <f>'A1'!CB22</f>
        <v>0</v>
      </c>
      <c r="Z40" s="995">
        <f>'A1'!CC22</f>
        <v>0</v>
      </c>
      <c r="AA40" s="995">
        <f>'A1'!CD22</f>
        <v>0</v>
      </c>
      <c r="AB40" s="995">
        <f>'A1'!CE22</f>
        <v>0</v>
      </c>
      <c r="AC40" s="995">
        <f>'A1'!CF22</f>
        <v>0</v>
      </c>
      <c r="AD40" s="995">
        <f>'A1'!CG22</f>
        <v>0</v>
      </c>
      <c r="AE40" s="995">
        <f>'A1'!CH22</f>
        <v>0</v>
      </c>
      <c r="AF40" s="995">
        <f>'A1'!CI22</f>
        <v>0</v>
      </c>
      <c r="AG40" s="995">
        <f>'A1'!CJ22</f>
        <v>0</v>
      </c>
      <c r="AH40" s="995">
        <f>'A1'!CK22</f>
        <v>0</v>
      </c>
      <c r="AI40" s="995">
        <f>'A1'!CL22</f>
        <v>0</v>
      </c>
      <c r="AJ40" s="995">
        <f>'A1'!CM22</f>
        <v>0</v>
      </c>
      <c r="AK40" s="995">
        <f>'A1'!CN22</f>
        <v>0</v>
      </c>
      <c r="AL40" s="995">
        <f>'A1'!CO22</f>
        <v>0</v>
      </c>
      <c r="AM40" s="995">
        <f>'A1'!CP22</f>
        <v>0</v>
      </c>
      <c r="AN40" s="995">
        <f>'A1'!CQ22</f>
        <v>0</v>
      </c>
      <c r="AO40" s="995">
        <f>'A1'!CR22</f>
        <v>0</v>
      </c>
      <c r="AP40" s="995">
        <f>'A1'!CS22</f>
        <v>0</v>
      </c>
      <c r="AQ40" s="995">
        <f>'A1'!CT22</f>
        <v>0</v>
      </c>
      <c r="AR40" s="995">
        <f>'A1'!CU22</f>
        <v>0</v>
      </c>
      <c r="AS40" s="995">
        <f>'A1'!CV22</f>
        <v>0</v>
      </c>
      <c r="AT40" s="995">
        <f>'A1'!CW22</f>
        <v>0</v>
      </c>
      <c r="AU40" s="995">
        <f>'A1'!CX22</f>
        <v>0</v>
      </c>
      <c r="AV40" s="995">
        <f>'A1'!CY22</f>
        <v>0</v>
      </c>
      <c r="AW40" s="995">
        <f>'A1'!CZ22</f>
        <v>0</v>
      </c>
      <c r="AX40" s="995">
        <f>'A1'!DA22</f>
        <v>0</v>
      </c>
      <c r="AY40" s="995">
        <f>'A1'!DB22</f>
        <v>0</v>
      </c>
      <c r="AZ40" s="995">
        <f>'A1'!DC22</f>
        <v>0</v>
      </c>
      <c r="BA40" s="995">
        <f>'A1'!DD22</f>
        <v>0</v>
      </c>
      <c r="BB40" s="995">
        <f>'A1'!DE22</f>
        <v>0</v>
      </c>
      <c r="BC40" s="43"/>
      <c r="BD40" s="43"/>
      <c r="BE40" s="43"/>
      <c r="BF40" s="43"/>
      <c r="BG40" s="43"/>
      <c r="BH40" s="43"/>
      <c r="BI40" s="43"/>
      <c r="BJ40" s="43"/>
      <c r="BK40" s="43"/>
      <c r="BL40" s="299"/>
      <c r="BM40" s="299"/>
      <c r="BN40" s="299"/>
      <c r="BO40" s="299"/>
      <c r="BP40" s="299"/>
      <c r="BQ40" s="996">
        <f>'A1'!GA22</f>
        <v>0</v>
      </c>
      <c r="BR40" s="996">
        <f>'A1'!GB22</f>
        <v>0</v>
      </c>
      <c r="BS40" s="2659"/>
      <c r="BT40" s="2883"/>
      <c r="BU40" s="2885" t="s">
        <v>41</v>
      </c>
      <c r="BV40" s="2882" t="s">
        <v>1581</v>
      </c>
      <c r="BW40" s="2881"/>
      <c r="BX40" s="2886" t="s">
        <v>1582</v>
      </c>
      <c r="BY40" s="2881"/>
      <c r="BZ40" s="2646">
        <v>12.3</v>
      </c>
      <c r="CA40" s="2646" t="str">
        <f>'A2'!F40</f>
        <v xml:space="preserve"> ตัวบ่งชี้ที่ 3</v>
      </c>
      <c r="CB40" s="2644">
        <f>'A2'!G40</f>
        <v>0</v>
      </c>
      <c r="CC40" s="2646" t="str">
        <f>'A2'!H40</f>
        <v xml:space="preserve"> </v>
      </c>
      <c r="CD40" s="2644">
        <f>'A2'!I40</f>
        <v>0</v>
      </c>
      <c r="CE40" s="2646" t="str">
        <f>'A2'!J40</f>
        <v xml:space="preserve"> </v>
      </c>
      <c r="CF40" s="193"/>
      <c r="CG40" s="1000" t="str">
        <f>'A2'!Y20</f>
        <v xml:space="preserve">          จุดที่ควรพัฒนา</v>
      </c>
      <c r="CH40" s="193"/>
      <c r="CI40" s="2657"/>
      <c r="CJ40" s="44" t="s">
        <v>2150</v>
      </c>
      <c r="CK40" s="414"/>
      <c r="CL40" s="414"/>
      <c r="CM40" s="1012"/>
      <c r="CN40" s="141">
        <f>'B5'!B15</f>
        <v>0</v>
      </c>
      <c r="CO40" s="141" t="str">
        <f>'B5'!C15</f>
        <v>ประสิทธิภาพ</v>
      </c>
      <c r="CP40" s="141">
        <f>'B5'!D15</f>
        <v>0</v>
      </c>
      <c r="CQ40" s="1012"/>
      <c r="CR40" s="1012"/>
      <c r="CS40" s="1012"/>
      <c r="CT40" s="1012"/>
      <c r="CU40" s="1012"/>
      <c r="CV40" s="1012"/>
      <c r="CW40" s="141" t="str">
        <f>'B5'!K15</f>
        <v>นิเทศการสอน</v>
      </c>
      <c r="CX40" s="141" t="str">
        <f>'B5'!L15</f>
        <v>ส่งผลให้การดำเนินงานตามแผนบรรลุเป้าหมาย</v>
      </c>
      <c r="CY40" s="141">
        <f>'B5'!M15</f>
        <v>0</v>
      </c>
      <c r="CZ40" s="1012"/>
      <c r="DA40" s="1012">
        <f>'B6'!B15</f>
        <v>0</v>
      </c>
      <c r="DB40" s="1012">
        <f>'B6'!C15</f>
        <v>0</v>
      </c>
      <c r="DC40" s="1012">
        <f>'B6'!D15</f>
        <v>0</v>
      </c>
      <c r="DD40" s="1012"/>
      <c r="DE40" s="1012"/>
      <c r="DF40" s="1012"/>
      <c r="DG40" s="1012"/>
      <c r="DH40" s="1012"/>
      <c r="DI40" s="1012"/>
      <c r="DJ40" s="1012">
        <f>'B6'!K15</f>
        <v>0</v>
      </c>
      <c r="DK40" s="1012">
        <f>'B6'!L15</f>
        <v>0</v>
      </c>
      <c r="DL40" s="1012">
        <f>'B6'!M15</f>
        <v>0</v>
      </c>
      <c r="DM40" s="1012"/>
      <c r="DN40" s="1012">
        <f>'B7'!B15</f>
        <v>0</v>
      </c>
      <c r="DO40" s="1012">
        <f>'B7'!C15</f>
        <v>0</v>
      </c>
      <c r="DP40" s="1012">
        <f>'B7'!D15</f>
        <v>0</v>
      </c>
      <c r="DQ40" s="1012"/>
      <c r="DR40" s="1012"/>
      <c r="DS40" s="1012"/>
      <c r="DT40" s="1012"/>
      <c r="DU40" s="1012"/>
      <c r="DV40" s="1012"/>
      <c r="DW40" s="1012">
        <f>'B7'!K15</f>
        <v>0</v>
      </c>
      <c r="DX40" s="1012">
        <f>'B7'!L15</f>
        <v>0</v>
      </c>
      <c r="DY40" s="1012">
        <f>'B7'!M15</f>
        <v>0</v>
      </c>
      <c r="DZ40" s="916"/>
      <c r="EA40" s="916"/>
      <c r="EB40" s="916"/>
      <c r="EC40" s="916"/>
      <c r="ED40" s="916"/>
      <c r="EE40" s="916"/>
      <c r="EF40" s="916"/>
      <c r="EG40" s="916"/>
      <c r="EH40" s="916"/>
      <c r="EI40" s="916"/>
      <c r="EJ40" s="916"/>
      <c r="EK40" s="916"/>
      <c r="EL40" s="916"/>
      <c r="EM40" s="883" t="str">
        <f>'C'!A40</f>
        <v>วิธีการพัฒนา  มาตรฐานที่ 6</v>
      </c>
      <c r="EN40" s="1014" t="str">
        <f>'C'!B40</f>
        <v>วิธีการพัฒนา  มาตรฐานที่ 12</v>
      </c>
      <c r="EO40" s="883" t="str">
        <f>'C2'!A40</f>
        <v>แนวทางการพัฒนาในอนาคต  มาตรฐานที่  6</v>
      </c>
      <c r="EP40" s="1014" t="str">
        <f>'C2'!B40</f>
        <v>แนวทางการพัฒนาในอนาคต   มาตรฐานที่ 12</v>
      </c>
      <c r="ER40" s="2711" t="str">
        <f>D!E12</f>
        <v xml:space="preserve"> -  สถานศึกษามีคณะกรรมการสถานศึกษา ผู้ปกครองและเครือข่ายชุมชนให้ความร่วมมือ </v>
      </c>
      <c r="ET40" s="945" t="s">
        <v>748</v>
      </c>
      <c r="EU40" s="237" t="s">
        <v>903</v>
      </c>
      <c r="EV40" s="967">
        <f>'C1'!C13</f>
        <v>1188</v>
      </c>
      <c r="EW40" s="225"/>
      <c r="EX40" s="225"/>
      <c r="EY40" s="225"/>
      <c r="EZ40" s="225"/>
      <c r="FA40" s="225"/>
      <c r="FB40" s="225"/>
      <c r="FC40" s="225"/>
      <c r="FD40" s="225"/>
      <c r="FE40" s="225"/>
      <c r="FF40" s="225"/>
      <c r="FG40" s="225"/>
      <c r="FH40" s="220"/>
      <c r="FI40" s="220"/>
      <c r="FJ40" s="225"/>
      <c r="FK40" s="225"/>
      <c r="FL40" s="225"/>
      <c r="FM40" s="225"/>
      <c r="FN40" s="225"/>
      <c r="FO40" s="225"/>
      <c r="FP40" s="225"/>
      <c r="FQ40" s="225"/>
      <c r="FR40" s="225"/>
      <c r="FS40" s="225"/>
      <c r="FT40" s="225"/>
      <c r="FU40" s="220"/>
      <c r="FV40" s="220"/>
      <c r="FW40" s="225"/>
      <c r="FX40" s="225"/>
      <c r="FY40" s="225"/>
      <c r="FZ40" s="225"/>
      <c r="GA40" s="225"/>
      <c r="GB40" s="225"/>
      <c r="GC40" s="225"/>
      <c r="GD40" s="225"/>
      <c r="GE40" s="225"/>
      <c r="GF40" s="225"/>
      <c r="GG40" s="225"/>
      <c r="GH40" s="220"/>
      <c r="GI40" s="220"/>
      <c r="GJ40" s="225"/>
      <c r="GK40" s="225"/>
      <c r="GL40" s="225"/>
      <c r="GM40" s="225"/>
      <c r="GN40" s="225"/>
      <c r="GO40" s="225"/>
      <c r="GP40" s="225"/>
      <c r="GQ40" s="225"/>
      <c r="GR40" s="225"/>
      <c r="GS40" s="225"/>
      <c r="GT40" s="225"/>
      <c r="GU40" s="220"/>
      <c r="GV40" s="220"/>
      <c r="GW40" s="225"/>
      <c r="GX40" s="225"/>
      <c r="GY40" s="225"/>
      <c r="GZ40" s="225"/>
      <c r="HA40" s="225"/>
      <c r="HB40" s="225"/>
      <c r="HC40" s="225"/>
      <c r="HD40" s="225"/>
      <c r="HE40" s="225"/>
      <c r="HF40" s="225"/>
      <c r="HG40" s="1038">
        <f>'C1'!EN13</f>
        <v>4</v>
      </c>
      <c r="HH40" s="1038">
        <f>'C1'!EO13</f>
        <v>5</v>
      </c>
      <c r="HI40" s="1038">
        <f>'C1'!EP13</f>
        <v>4.4800000000000004</v>
      </c>
      <c r="HJ40" s="1038">
        <f>'C1'!EQ13</f>
        <v>4</v>
      </c>
      <c r="HK40" s="1038" t="str">
        <f>'C1'!ER13</f>
        <v>ดีมาก</v>
      </c>
      <c r="HL40" s="234"/>
      <c r="HM40" s="235"/>
      <c r="HN40" s="234"/>
      <c r="HO40" s="236"/>
      <c r="HP40" s="234"/>
      <c r="HQ40" s="226"/>
      <c r="HR40" s="226"/>
      <c r="HS40" s="226"/>
      <c r="HU40" s="972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</row>
    <row r="41" spans="1:252" ht="21" customHeight="1" thickBot="1">
      <c r="A41" s="317">
        <v>31</v>
      </c>
      <c r="B41" s="456"/>
      <c r="C41" s="456"/>
      <c r="D41" s="350" t="s">
        <v>575</v>
      </c>
      <c r="E41" s="1465">
        <f>'A1'!BH23</f>
        <v>0</v>
      </c>
      <c r="F41" s="1465">
        <f>'A1'!BI23</f>
        <v>0</v>
      </c>
      <c r="G41" s="1465">
        <f>'A1'!BJ23</f>
        <v>0</v>
      </c>
      <c r="H41" s="1465">
        <f>'A1'!BK23</f>
        <v>0</v>
      </c>
      <c r="I41" s="1465">
        <f>'A1'!BL23</f>
        <v>1188</v>
      </c>
      <c r="J41" s="1465">
        <f>'A1'!BM23</f>
        <v>0</v>
      </c>
      <c r="K41" s="1465">
        <f>'A1'!BN23</f>
        <v>0</v>
      </c>
      <c r="L41" s="1465">
        <f>'A1'!BO23</f>
        <v>0</v>
      </c>
      <c r="M41" s="1465">
        <f>'A1'!BP23</f>
        <v>0</v>
      </c>
      <c r="N41" s="1465">
        <f>'A1'!BQ23</f>
        <v>1188</v>
      </c>
      <c r="O41" s="1465">
        <f>'A1'!BR23</f>
        <v>0</v>
      </c>
      <c r="P41" s="1465">
        <f>'A1'!BS23</f>
        <v>0</v>
      </c>
      <c r="Q41" s="1465">
        <f>'A1'!BT23</f>
        <v>0</v>
      </c>
      <c r="R41" s="1465">
        <f>'A1'!BU23</f>
        <v>0</v>
      </c>
      <c r="S41" s="1465">
        <f>'A1'!BV23</f>
        <v>1188</v>
      </c>
      <c r="T41" s="1465">
        <f>'A1'!BW23</f>
        <v>0</v>
      </c>
      <c r="U41" s="1465">
        <f>'A1'!BX23</f>
        <v>0</v>
      </c>
      <c r="V41" s="1465">
        <f>'A1'!BY23</f>
        <v>0</v>
      </c>
      <c r="W41" s="1465">
        <f>'A1'!BZ23</f>
        <v>0</v>
      </c>
      <c r="X41" s="1465">
        <f>'A1'!CA23</f>
        <v>1188</v>
      </c>
      <c r="Y41" s="1465">
        <f>'A1'!CB23</f>
        <v>0</v>
      </c>
      <c r="Z41" s="1465">
        <f>'A1'!CC23</f>
        <v>0</v>
      </c>
      <c r="AA41" s="1465">
        <f>'A1'!CD23</f>
        <v>0</v>
      </c>
      <c r="AB41" s="1465">
        <f>'A1'!CE23</f>
        <v>0</v>
      </c>
      <c r="AC41" s="1465">
        <f>'A1'!CF23</f>
        <v>0</v>
      </c>
      <c r="AD41" s="1465">
        <f>'A1'!CG23</f>
        <v>0</v>
      </c>
      <c r="AE41" s="1465">
        <f>'A1'!CH23</f>
        <v>0</v>
      </c>
      <c r="AF41" s="1465">
        <f>'A1'!CI23</f>
        <v>0</v>
      </c>
      <c r="AG41" s="1465">
        <f>'A1'!CJ23</f>
        <v>0</v>
      </c>
      <c r="AH41" s="1465">
        <f>'A1'!CK23</f>
        <v>0</v>
      </c>
      <c r="AI41" s="1465">
        <f>'A1'!CL23</f>
        <v>0</v>
      </c>
      <c r="AJ41" s="1465">
        <f>'A1'!CM23</f>
        <v>0</v>
      </c>
      <c r="AK41" s="1465">
        <f>'A1'!CN23</f>
        <v>0</v>
      </c>
      <c r="AL41" s="1465">
        <f>'A1'!CO23</f>
        <v>0</v>
      </c>
      <c r="AM41" s="1465">
        <f>'A1'!CP23</f>
        <v>0</v>
      </c>
      <c r="AN41" s="1465">
        <f>'A1'!CQ23</f>
        <v>0</v>
      </c>
      <c r="AO41" s="1465">
        <f>'A1'!CR23</f>
        <v>0</v>
      </c>
      <c r="AP41" s="1465">
        <f>'A1'!CS23</f>
        <v>0</v>
      </c>
      <c r="AQ41" s="1465">
        <f>'A1'!CT23</f>
        <v>0</v>
      </c>
      <c r="AR41" s="1465">
        <f>'A1'!CU23</f>
        <v>0</v>
      </c>
      <c r="AS41" s="1465">
        <f>'A1'!CV23</f>
        <v>0</v>
      </c>
      <c r="AT41" s="1465">
        <f>'A1'!CW23</f>
        <v>0</v>
      </c>
      <c r="AU41" s="1465">
        <f>'A1'!CX23</f>
        <v>0</v>
      </c>
      <c r="AV41" s="1465">
        <f>'A1'!CY23</f>
        <v>0</v>
      </c>
      <c r="AW41" s="1465">
        <f>'A1'!CZ23</f>
        <v>0</v>
      </c>
      <c r="AX41" s="1465">
        <f>'A1'!DA23</f>
        <v>0</v>
      </c>
      <c r="AY41" s="1465">
        <f>'A1'!DB23</f>
        <v>0</v>
      </c>
      <c r="AZ41" s="1465">
        <f>'A1'!DC23</f>
        <v>77</v>
      </c>
      <c r="BA41" s="1465">
        <f>'A1'!DD23</f>
        <v>23</v>
      </c>
      <c r="BB41" s="1465">
        <f>'A1'!DE23</f>
        <v>1088</v>
      </c>
      <c r="BC41" s="43"/>
      <c r="BD41" s="43"/>
      <c r="BE41" s="43"/>
      <c r="BF41" s="43"/>
      <c r="BG41" s="43"/>
      <c r="BH41" s="43"/>
      <c r="BI41" s="43"/>
      <c r="BJ41" s="43"/>
      <c r="BK41" s="43"/>
      <c r="BL41" s="2134">
        <f>'A1'!FV23</f>
        <v>0</v>
      </c>
      <c r="BM41" s="2134">
        <f>'A1'!FW23</f>
        <v>0</v>
      </c>
      <c r="BN41" s="2134">
        <f>'A1'!FX23</f>
        <v>0</v>
      </c>
      <c r="BO41" s="2134">
        <f>'A1'!FY23</f>
        <v>0</v>
      </c>
      <c r="BP41" s="2134">
        <f>'A1'!FZ23</f>
        <v>0</v>
      </c>
      <c r="BQ41" s="2134">
        <f>'A1'!GA23</f>
        <v>0</v>
      </c>
      <c r="BR41" s="2134">
        <f>'A1'!GB23</f>
        <v>0</v>
      </c>
      <c r="BS41" s="2659"/>
      <c r="BT41" s="2884">
        <v>1</v>
      </c>
      <c r="BU41" s="2877" t="str">
        <f>'A2'!P11</f>
        <v xml:space="preserve"> มาตรฐานที่ 1</v>
      </c>
      <c r="BV41" s="718">
        <f>'A2'!Q11</f>
        <v>0</v>
      </c>
      <c r="BW41" s="2887" t="str">
        <f>'A2'!R11</f>
        <v xml:space="preserve"> </v>
      </c>
      <c r="BX41" s="45">
        <f>'A2'!S11</f>
        <v>0</v>
      </c>
      <c r="BY41" s="2887" t="str">
        <f>'A2'!T11</f>
        <v xml:space="preserve"> </v>
      </c>
      <c r="BZ41" s="2646">
        <v>12.4</v>
      </c>
      <c r="CA41" s="2646" t="str">
        <f>'A2'!F41</f>
        <v xml:space="preserve"> ตัวบ่งชี้ที่ 4</v>
      </c>
      <c r="CB41" s="2644">
        <f>'A2'!G41</f>
        <v>0</v>
      </c>
      <c r="CC41" s="2646" t="str">
        <f>'A2'!H41</f>
        <v xml:space="preserve"> </v>
      </c>
      <c r="CD41" s="2644">
        <f>'A2'!I41</f>
        <v>0</v>
      </c>
      <c r="CE41" s="2646" t="str">
        <f>'A2'!J41</f>
        <v xml:space="preserve"> </v>
      </c>
      <c r="CF41" s="193"/>
      <c r="CG41" s="1001" t="str">
        <f>'A2'!Y21</f>
        <v xml:space="preserve">       ผลสัมฤทธิ์ในกลุ่มสาระการเรียนรู้ทั้ง ๘ กลุ่มสาระ  ในระดับชั้นประถมศึกษาปีที่ ๓ ยังต่ำ</v>
      </c>
      <c r="CH41" s="193"/>
      <c r="CI41" s="2658"/>
      <c r="CJ41" s="335" t="str">
        <f>B!G11</f>
        <v xml:space="preserve">            -  จัดกิจกรรมการเรียนการสอนให้บรรลุจุดมุ่งหมายของหลักสูตรการศึกษาขั้นพื้นฐาน สร้างความ</v>
      </c>
      <c r="CK41" s="2923" t="str">
        <f>B!H11</f>
        <v>กลยุทธ์ที่ 1</v>
      </c>
      <c r="CL41" s="2924" t="str">
        <f>B!I11</f>
        <v>พัฒนาคุณภาพและมาตรฐานการศึกษาทุกระดับและความสามารถด้านเทคโนโลยี</v>
      </c>
      <c r="CM41" s="1012"/>
      <c r="CN41" s="141">
        <f>'B5'!B16</f>
        <v>0</v>
      </c>
      <c r="CO41" s="141">
        <f>'B5'!C16</f>
        <v>0</v>
      </c>
      <c r="CP41" s="141">
        <f>'B5'!D16</f>
        <v>0</v>
      </c>
      <c r="CQ41" s="1012"/>
      <c r="CR41" s="1012"/>
      <c r="CS41" s="1012"/>
      <c r="CT41" s="1012"/>
      <c r="CU41" s="1012"/>
      <c r="CV41" s="1012"/>
      <c r="CW41" s="141">
        <f>'B5'!K16</f>
        <v>0</v>
      </c>
      <c r="CX41" s="141">
        <f>'B5'!L16</f>
        <v>0</v>
      </c>
      <c r="CY41" s="141">
        <f>'B5'!M16</f>
        <v>0</v>
      </c>
      <c r="CZ41" s="1012"/>
      <c r="DA41" s="1012">
        <f>'B6'!B16</f>
        <v>0</v>
      </c>
      <c r="DB41" s="1012">
        <f>'B6'!C16</f>
        <v>0</v>
      </c>
      <c r="DC41" s="1012">
        <f>'B6'!D16</f>
        <v>0</v>
      </c>
      <c r="DD41" s="1012"/>
      <c r="DE41" s="1012"/>
      <c r="DF41" s="1012"/>
      <c r="DG41" s="1012"/>
      <c r="DH41" s="1012"/>
      <c r="DI41" s="1012"/>
      <c r="DJ41" s="1012">
        <f>'B6'!K16</f>
        <v>0</v>
      </c>
      <c r="DK41" s="1012">
        <f>'B6'!L16</f>
        <v>0</v>
      </c>
      <c r="DL41" s="1012">
        <f>'B6'!M16</f>
        <v>0</v>
      </c>
      <c r="DM41" s="1012"/>
      <c r="DN41" s="1012">
        <f>'B7'!B16</f>
        <v>0</v>
      </c>
      <c r="DO41" s="1012">
        <f>'B7'!C16</f>
        <v>0</v>
      </c>
      <c r="DP41" s="1012">
        <f>'B7'!D16</f>
        <v>0</v>
      </c>
      <c r="DQ41" s="1012"/>
      <c r="DR41" s="1012"/>
      <c r="DS41" s="1012"/>
      <c r="DT41" s="1012"/>
      <c r="DU41" s="1012"/>
      <c r="DV41" s="1012"/>
      <c r="DW41" s="1012">
        <f>'B7'!K16</f>
        <v>0</v>
      </c>
      <c r="DX41" s="1012">
        <f>'B7'!L16</f>
        <v>0</v>
      </c>
      <c r="DY41" s="1012">
        <f>'B7'!M16</f>
        <v>0</v>
      </c>
      <c r="DZ41" s="916"/>
      <c r="EA41" s="916"/>
      <c r="EB41" s="916"/>
      <c r="EC41" s="916"/>
      <c r="ED41" s="916"/>
      <c r="EE41" s="916"/>
      <c r="EF41" s="916"/>
      <c r="EG41" s="916"/>
      <c r="EH41" s="916"/>
      <c r="EI41" s="916"/>
      <c r="EJ41" s="916"/>
      <c r="EK41" s="916"/>
      <c r="EL41" s="916"/>
      <c r="EM41" s="2282" t="str">
        <f>'C'!A41</f>
        <v xml:space="preserve">  กิจกรรมกลุ่มสีทุกคนมีเขตรับผิดชอบทำงานให้แล้วเสร็จตามเวลา </v>
      </c>
      <c r="EN41" s="2282" t="str">
        <f>'C'!B41</f>
        <v>ประกาศใช้มาตรฐานการศึกษา</v>
      </c>
      <c r="EO41" s="2282" t="str">
        <f>'C2'!A41</f>
        <v>จัดกิจกรรมการเรียนรแบบกลุ่ม</v>
      </c>
      <c r="EP41" s="2282" t="str">
        <f>'C2'!B41</f>
        <v>จัดทำแผนปฏิบัติการก่อนเปิดเรียนโดยทุกคนมีส่วนร่วม</v>
      </c>
      <c r="EQ41" s="21"/>
      <c r="ER41" s="2711" t="str">
        <f>D!E13</f>
        <v xml:space="preserve"> -  องค์การปกครองท้องถิ่นสนับสนุนงบประมาณอย่างต่อเนื่อง</v>
      </c>
      <c r="ES41" s="21"/>
      <c r="ET41" s="946"/>
      <c r="EU41" s="239" t="s">
        <v>904</v>
      </c>
      <c r="EV41" s="967">
        <f>'C1'!C14</f>
        <v>594</v>
      </c>
      <c r="EW41" s="225"/>
      <c r="EX41" s="225"/>
      <c r="EY41" s="225"/>
      <c r="EZ41" s="225"/>
      <c r="FA41" s="225"/>
      <c r="FB41" s="225"/>
      <c r="FC41" s="225"/>
      <c r="FD41" s="225"/>
      <c r="FE41" s="225"/>
      <c r="FF41" s="225"/>
      <c r="FG41" s="225"/>
      <c r="FH41" s="220"/>
      <c r="FI41" s="220"/>
      <c r="FJ41" s="225"/>
      <c r="FK41" s="225"/>
      <c r="FL41" s="225"/>
      <c r="FM41" s="225"/>
      <c r="FN41" s="225"/>
      <c r="FO41" s="225"/>
      <c r="FP41" s="225"/>
      <c r="FQ41" s="225"/>
      <c r="FR41" s="225"/>
      <c r="FS41" s="225"/>
      <c r="FT41" s="225"/>
      <c r="FU41" s="220"/>
      <c r="FV41" s="220"/>
      <c r="FW41" s="225"/>
      <c r="FX41" s="225"/>
      <c r="FY41" s="225"/>
      <c r="FZ41" s="225"/>
      <c r="GA41" s="225"/>
      <c r="GB41" s="225"/>
      <c r="GC41" s="225"/>
      <c r="GD41" s="225"/>
      <c r="GE41" s="225"/>
      <c r="GF41" s="225"/>
      <c r="GG41" s="225"/>
      <c r="GH41" s="220"/>
      <c r="GI41" s="220"/>
      <c r="GJ41" s="225"/>
      <c r="GK41" s="225"/>
      <c r="GL41" s="225"/>
      <c r="GM41" s="225"/>
      <c r="GN41" s="225"/>
      <c r="GO41" s="225"/>
      <c r="GP41" s="225"/>
      <c r="GQ41" s="225"/>
      <c r="GR41" s="225"/>
      <c r="GS41" s="225"/>
      <c r="GT41" s="225"/>
      <c r="GU41" s="220"/>
      <c r="GV41" s="220"/>
      <c r="GW41" s="225"/>
      <c r="GX41" s="225"/>
      <c r="GY41" s="225"/>
      <c r="GZ41" s="225"/>
      <c r="HA41" s="225"/>
      <c r="HB41" s="225"/>
      <c r="HC41" s="225"/>
      <c r="HD41" s="225"/>
      <c r="HE41" s="225"/>
      <c r="HF41" s="225"/>
      <c r="HG41" s="1038">
        <f>'C1'!EN14</f>
        <v>0</v>
      </c>
      <c r="HH41" s="1038">
        <f>'C1'!EO14</f>
        <v>0</v>
      </c>
      <c r="HI41" s="1038">
        <f>'C1'!EP14</f>
        <v>0</v>
      </c>
      <c r="HJ41" s="1038">
        <f>'C1'!EQ14</f>
        <v>0</v>
      </c>
      <c r="HK41" s="1038">
        <f>'C1'!ER14</f>
        <v>0</v>
      </c>
      <c r="HL41" s="234"/>
      <c r="HM41" s="235"/>
      <c r="HN41" s="234"/>
      <c r="HO41" s="236"/>
      <c r="HP41" s="234"/>
      <c r="HQ41" s="226"/>
      <c r="HR41" s="226"/>
      <c r="HS41" s="226"/>
      <c r="HT41" s="21"/>
      <c r="HU41" s="972"/>
    </row>
    <row r="42" spans="1:252" ht="21" customHeight="1" thickBot="1">
      <c r="A42" s="317">
        <v>32</v>
      </c>
      <c r="B42" s="456"/>
      <c r="C42" s="456"/>
      <c r="D42" s="350" t="s">
        <v>574</v>
      </c>
      <c r="E42" s="1465">
        <f>'A1'!BH24</f>
        <v>0</v>
      </c>
      <c r="F42" s="1465">
        <f>'A1'!BI24</f>
        <v>0</v>
      </c>
      <c r="G42" s="1465">
        <f>'A1'!BJ24</f>
        <v>0</v>
      </c>
      <c r="H42" s="1465">
        <f>'A1'!BK24</f>
        <v>0</v>
      </c>
      <c r="I42" s="1465">
        <f>'A1'!BL24</f>
        <v>594</v>
      </c>
      <c r="J42" s="1465">
        <f>'A1'!BM24</f>
        <v>0</v>
      </c>
      <c r="K42" s="1465">
        <f>'A1'!BN24</f>
        <v>0</v>
      </c>
      <c r="L42" s="1465">
        <f>'A1'!BO24</f>
        <v>0</v>
      </c>
      <c r="M42" s="1465">
        <f>'A1'!BP24</f>
        <v>0</v>
      </c>
      <c r="N42" s="1465">
        <f>'A1'!BQ24</f>
        <v>594</v>
      </c>
      <c r="O42" s="1465">
        <f>'A1'!BR24</f>
        <v>0</v>
      </c>
      <c r="P42" s="1465">
        <f>'A1'!BS24</f>
        <v>0</v>
      </c>
      <c r="Q42" s="1465">
        <f>'A1'!BT24</f>
        <v>0</v>
      </c>
      <c r="R42" s="1465">
        <f>'A1'!BU24</f>
        <v>0</v>
      </c>
      <c r="S42" s="1465">
        <f>'A1'!BV24</f>
        <v>594</v>
      </c>
      <c r="T42" s="1465">
        <f>'A1'!BW24</f>
        <v>0</v>
      </c>
      <c r="U42" s="1465">
        <f>'A1'!BX24</f>
        <v>0</v>
      </c>
      <c r="V42" s="1465">
        <f>'A1'!BY24</f>
        <v>0</v>
      </c>
      <c r="W42" s="1465">
        <f>'A1'!BZ24</f>
        <v>0</v>
      </c>
      <c r="X42" s="1465">
        <f>'A1'!CA24</f>
        <v>594</v>
      </c>
      <c r="Y42" s="1465">
        <f>'A1'!CB24</f>
        <v>0</v>
      </c>
      <c r="Z42" s="1465">
        <f>'A1'!CC24</f>
        <v>0</v>
      </c>
      <c r="AA42" s="1465">
        <f>'A1'!CD24</f>
        <v>0</v>
      </c>
      <c r="AB42" s="1465">
        <f>'A1'!CE24</f>
        <v>0</v>
      </c>
      <c r="AC42" s="1465">
        <f>'A1'!CF24</f>
        <v>0</v>
      </c>
      <c r="AD42" s="1465">
        <f>'A1'!CG24</f>
        <v>0</v>
      </c>
      <c r="AE42" s="1465">
        <f>'A1'!CH24</f>
        <v>0</v>
      </c>
      <c r="AF42" s="1465">
        <f>'A1'!CI24</f>
        <v>0</v>
      </c>
      <c r="AG42" s="1465">
        <f>'A1'!CJ24</f>
        <v>0</v>
      </c>
      <c r="AH42" s="1465">
        <f>'A1'!CK24</f>
        <v>0</v>
      </c>
      <c r="AI42" s="1465">
        <f>'A1'!CL24</f>
        <v>0</v>
      </c>
      <c r="AJ42" s="1465">
        <f>'A1'!CM24</f>
        <v>0</v>
      </c>
      <c r="AK42" s="1465">
        <f>'A1'!CN24</f>
        <v>0</v>
      </c>
      <c r="AL42" s="1465">
        <f>'A1'!CO24</f>
        <v>0</v>
      </c>
      <c r="AM42" s="1465">
        <f>'A1'!CP24</f>
        <v>0</v>
      </c>
      <c r="AN42" s="1465">
        <f>'A1'!CQ24</f>
        <v>0</v>
      </c>
      <c r="AO42" s="1465">
        <f>'A1'!CR24</f>
        <v>0</v>
      </c>
      <c r="AP42" s="1465">
        <f>'A1'!CS24</f>
        <v>0</v>
      </c>
      <c r="AQ42" s="1465">
        <f>'A1'!CT24</f>
        <v>0</v>
      </c>
      <c r="AR42" s="1465">
        <f>'A1'!CU24</f>
        <v>0</v>
      </c>
      <c r="AS42" s="1465">
        <f>'A1'!CV24</f>
        <v>0</v>
      </c>
      <c r="AT42" s="1465">
        <f>'A1'!CW24</f>
        <v>0</v>
      </c>
      <c r="AU42" s="1465">
        <f>'A1'!CX24</f>
        <v>0</v>
      </c>
      <c r="AV42" s="1465">
        <f>'A1'!CY24</f>
        <v>0</v>
      </c>
      <c r="AW42" s="1465">
        <f>'A1'!CZ24</f>
        <v>0</v>
      </c>
      <c r="AX42" s="1465">
        <f>'A1'!DA24</f>
        <v>0</v>
      </c>
      <c r="AY42" s="1465">
        <f>'A1'!DB24</f>
        <v>0</v>
      </c>
      <c r="AZ42" s="1465">
        <f>'A1'!DC24</f>
        <v>39</v>
      </c>
      <c r="BA42" s="1465">
        <f>'A1'!DD24</f>
        <v>12</v>
      </c>
      <c r="BB42" s="1465">
        <f>'A1'!DE24</f>
        <v>543</v>
      </c>
      <c r="BC42" s="43"/>
      <c r="BD42" s="43"/>
      <c r="BE42" s="43"/>
      <c r="BF42" s="43"/>
      <c r="BG42" s="43"/>
      <c r="BH42" s="43"/>
      <c r="BI42" s="43"/>
      <c r="BJ42" s="43"/>
      <c r="BK42" s="43"/>
      <c r="BL42" s="2134">
        <f>'A1'!FV24</f>
        <v>0</v>
      </c>
      <c r="BM42" s="2134">
        <f>'A1'!FW24</f>
        <v>0</v>
      </c>
      <c r="BN42" s="2134">
        <f>'A1'!FX24</f>
        <v>0</v>
      </c>
      <c r="BO42" s="2134">
        <f>'A1'!FY24</f>
        <v>0</v>
      </c>
      <c r="BP42" s="2134">
        <f>'A1'!FZ24</f>
        <v>0</v>
      </c>
      <c r="BQ42" s="2134">
        <f>'A1'!GA24</f>
        <v>0</v>
      </c>
      <c r="BR42" s="2134">
        <f>'A1'!GB24</f>
        <v>0</v>
      </c>
      <c r="BS42" s="2659"/>
      <c r="BT42" s="2884">
        <v>2</v>
      </c>
      <c r="BU42" s="2877" t="str">
        <f>'A2'!P12</f>
        <v xml:space="preserve"> มาตรฐานที่ 2</v>
      </c>
      <c r="BV42" s="718">
        <f>'A2'!Q12</f>
        <v>0</v>
      </c>
      <c r="BW42" s="2887" t="str">
        <f>'A2'!R12</f>
        <v xml:space="preserve"> </v>
      </c>
      <c r="BX42" s="45">
        <f>'A2'!S12</f>
        <v>0</v>
      </c>
      <c r="BY42" s="2887" t="str">
        <f>'A2'!T12</f>
        <v xml:space="preserve"> </v>
      </c>
      <c r="BZ42" s="2646">
        <v>12.5</v>
      </c>
      <c r="CA42" s="2646" t="str">
        <f>'A2'!F42</f>
        <v xml:space="preserve"> ตัวบ่งชี้ที่ 5</v>
      </c>
      <c r="CB42" s="2644">
        <f>'A2'!G42</f>
        <v>4</v>
      </c>
      <c r="CC42" s="2646" t="str">
        <f>'A2'!H42</f>
        <v>ดีมาก</v>
      </c>
      <c r="CD42" s="2644">
        <f>'A2'!I42</f>
        <v>4</v>
      </c>
      <c r="CE42" s="2646" t="str">
        <f>'A2'!J42</f>
        <v>ดีมาก</v>
      </c>
      <c r="CF42" s="193"/>
      <c r="CG42" s="1001" t="str">
        <f>'A2'!Y22</f>
        <v xml:space="preserve">       ครูยังไม่สามารถจัดการประเมินผลการเรียนการสอนที่สอดคล้องกับสภาพการเรียนรู้ที่จัดให้</v>
      </c>
      <c r="CH42" s="193"/>
      <c r="CI42" s="146"/>
      <c r="CJ42" s="335" t="str">
        <f>B!G12</f>
        <v>เสมอภาค และเน้นพัฒนาทักษาพื้นฐานการเรียนรู้ มุ่งเน้นผู้เรียนเป็นสำคัญ</v>
      </c>
      <c r="CK42" s="2923" t="str">
        <f>B!H12</f>
        <v>กลยุทธ์ที่ 2</v>
      </c>
      <c r="CL42" s="2924" t="str">
        <f>B!I12</f>
        <v>ปลูกฝังคุณธรรมความเป็นไทยและวิถีชีวิตปรัชญาของเศรษฐกิจพอเพียงสิ่งแวดล้อมและห่างไกลยาเสพติด</v>
      </c>
      <c r="CM42" s="1012">
        <f>'B5'!A17</f>
        <v>3</v>
      </c>
      <c r="CN42" s="141" t="str">
        <f>'B5'!B17</f>
        <v>โครงการปรับปรุงซ่อมแซม</v>
      </c>
      <c r="CO42" s="141" t="str">
        <f>'B5'!C17</f>
        <v>มีอาคารเรียนที่มั่นคงปลอดภัย</v>
      </c>
      <c r="CP42" s="141" t="str">
        <f>'B5'!D17</f>
        <v>ร้อยละ 80</v>
      </c>
      <c r="CQ42" s="1012">
        <f>'B5'!E17</f>
        <v>301</v>
      </c>
      <c r="CR42" s="1012">
        <f>'B5'!F17</f>
        <v>11</v>
      </c>
      <c r="CS42" s="1012">
        <f>'B5'!G17</f>
        <v>12</v>
      </c>
      <c r="CT42" s="1012">
        <f>'B5'!H17</f>
        <v>15</v>
      </c>
      <c r="CU42" s="1012">
        <f>'B5'!I17</f>
        <v>0</v>
      </c>
      <c r="CV42" s="1012">
        <f>'B5'!J17</f>
        <v>0</v>
      </c>
      <c r="CW42" s="141" t="str">
        <f>'B5'!K17</f>
        <v>อาคารเรียนอยู่ในสภาพ</v>
      </c>
      <c r="CX42" s="141" t="str">
        <f>'B5'!L17</f>
        <v>ได้รับการจัดสรรงบผระมาณจากหน่วยงานต้นสังกัดบางส่วน</v>
      </c>
      <c r="CY42" s="141">
        <f>'B5'!M17</f>
        <v>0</v>
      </c>
      <c r="CZ42" s="1012">
        <f>'B6'!A17</f>
        <v>0</v>
      </c>
      <c r="DA42" s="1012">
        <f>'B6'!B17</f>
        <v>0</v>
      </c>
      <c r="DB42" s="1012">
        <f>'B6'!C17</f>
        <v>0</v>
      </c>
      <c r="DC42" s="1012">
        <f>'B6'!D17</f>
        <v>0</v>
      </c>
      <c r="DD42" s="1012">
        <f>'B6'!E17</f>
        <v>0</v>
      </c>
      <c r="DE42" s="1012">
        <f>'B6'!F17</f>
        <v>0</v>
      </c>
      <c r="DF42" s="1012">
        <f>'B6'!G17</f>
        <v>0</v>
      </c>
      <c r="DG42" s="1012">
        <f>'B6'!H17</f>
        <v>0</v>
      </c>
      <c r="DH42" s="1012">
        <f>'B6'!I17</f>
        <v>0</v>
      </c>
      <c r="DI42" s="1012">
        <f>'B6'!J17</f>
        <v>0</v>
      </c>
      <c r="DJ42" s="1012">
        <f>'B6'!K17</f>
        <v>0</v>
      </c>
      <c r="DK42" s="1012">
        <f>'B6'!L17</f>
        <v>0</v>
      </c>
      <c r="DL42" s="1012">
        <f>'B6'!M17</f>
        <v>0</v>
      </c>
      <c r="DM42" s="1012">
        <f>'B7'!A17</f>
        <v>0</v>
      </c>
      <c r="DN42" s="1012">
        <f>'B7'!B17</f>
        <v>0</v>
      </c>
      <c r="DO42" s="1012">
        <f>'B7'!C17</f>
        <v>0</v>
      </c>
      <c r="DP42" s="1012">
        <f>'B7'!D17</f>
        <v>0</v>
      </c>
      <c r="DQ42" s="1012">
        <f>'B7'!E17</f>
        <v>0</v>
      </c>
      <c r="DR42" s="1012">
        <f>'B7'!F17</f>
        <v>0</v>
      </c>
      <c r="DS42" s="1012">
        <f>'B7'!G17</f>
        <v>0</v>
      </c>
      <c r="DT42" s="1012">
        <f>'B7'!H17</f>
        <v>0</v>
      </c>
      <c r="DU42" s="1012">
        <f>'B7'!I17</f>
        <v>0</v>
      </c>
      <c r="DV42" s="1012">
        <f>'B7'!J17</f>
        <v>0</v>
      </c>
      <c r="DW42" s="1012">
        <f>'B7'!K17</f>
        <v>0</v>
      </c>
      <c r="DX42" s="1012">
        <f>'B7'!L17</f>
        <v>0</v>
      </c>
      <c r="DY42" s="1012">
        <f>'B7'!M17</f>
        <v>0</v>
      </c>
      <c r="DZ42" s="916"/>
      <c r="EA42" s="916"/>
      <c r="EB42" s="916"/>
      <c r="EC42" s="916"/>
      <c r="ED42" s="916"/>
      <c r="EE42" s="916"/>
      <c r="EF42" s="916"/>
      <c r="EG42" s="916"/>
      <c r="EH42" s="916"/>
      <c r="EI42" s="916"/>
      <c r="EJ42" s="916"/>
      <c r="EK42" s="916"/>
      <c r="EL42" s="916"/>
      <c r="EM42" s="2282">
        <f>'C'!A42</f>
        <v>0</v>
      </c>
      <c r="EN42" s="2282" t="str">
        <f>'C'!B42</f>
        <v>ทำแผนพัฒนา   แผนปฏิบัติการ  และรายงานการดำเนินงานทุกสิ้นปีการศึกษา</v>
      </c>
      <c r="EO42" s="2282" t="str">
        <f>'C2'!A42</f>
        <v>จัดเขตรับผิดชอบในการทำงาน</v>
      </c>
      <c r="EP42" s="2282" t="str">
        <f>'C2'!B42</f>
        <v>จัดทำรายงานการประเมินตนเองจากการปฏิบัติงานตามสภาพจริง</v>
      </c>
      <c r="EQ42" s="21"/>
      <c r="ER42" s="2711" t="str">
        <f>D!E14</f>
        <v xml:space="preserve"> -  นักเรียนและบุคลากรให้การสนับสนุนกิจกรรมในชุมชน</v>
      </c>
      <c r="ES42" s="21"/>
      <c r="ET42" s="951" t="s">
        <v>749</v>
      </c>
      <c r="EU42" s="219" t="s">
        <v>903</v>
      </c>
      <c r="EV42" s="967">
        <f>'C1'!C15</f>
        <v>1188</v>
      </c>
      <c r="EW42" s="225"/>
      <c r="EX42" s="225"/>
      <c r="EY42" s="225"/>
      <c r="EZ42" s="225"/>
      <c r="FA42" s="225"/>
      <c r="FB42" s="225"/>
      <c r="FC42" s="225"/>
      <c r="FD42" s="225"/>
      <c r="FE42" s="225"/>
      <c r="FF42" s="225"/>
      <c r="FG42" s="225"/>
      <c r="FH42" s="220"/>
      <c r="FI42" s="220"/>
      <c r="FJ42" s="225"/>
      <c r="FK42" s="225"/>
      <c r="FL42" s="225"/>
      <c r="FM42" s="225"/>
      <c r="FN42" s="225"/>
      <c r="FO42" s="225"/>
      <c r="FP42" s="225"/>
      <c r="FQ42" s="225"/>
      <c r="FR42" s="225"/>
      <c r="FS42" s="225"/>
      <c r="FT42" s="225"/>
      <c r="FU42" s="220"/>
      <c r="FV42" s="220"/>
      <c r="FW42" s="225"/>
      <c r="FX42" s="225"/>
      <c r="FY42" s="225"/>
      <c r="FZ42" s="225"/>
      <c r="GA42" s="225"/>
      <c r="GB42" s="225"/>
      <c r="GC42" s="225"/>
      <c r="GD42" s="225"/>
      <c r="GE42" s="225"/>
      <c r="GF42" s="225"/>
      <c r="GG42" s="225"/>
      <c r="GH42" s="220"/>
      <c r="GI42" s="220"/>
      <c r="GJ42" s="225"/>
      <c r="GK42" s="225"/>
      <c r="GL42" s="225"/>
      <c r="GM42" s="225"/>
      <c r="GN42" s="225"/>
      <c r="GO42" s="225"/>
      <c r="GP42" s="225"/>
      <c r="GQ42" s="225"/>
      <c r="GR42" s="225"/>
      <c r="GS42" s="225"/>
      <c r="GT42" s="225"/>
      <c r="GU42" s="220"/>
      <c r="GV42" s="220"/>
      <c r="GW42" s="225"/>
      <c r="GX42" s="225"/>
      <c r="GY42" s="225"/>
      <c r="GZ42" s="225"/>
      <c r="HA42" s="225"/>
      <c r="HB42" s="225"/>
      <c r="HC42" s="225"/>
      <c r="HD42" s="225"/>
      <c r="HE42" s="225"/>
      <c r="HF42" s="225"/>
      <c r="HG42" s="1038">
        <f>'C1'!EN15</f>
        <v>4</v>
      </c>
      <c r="HH42" s="1038">
        <f>'C1'!EO15</f>
        <v>5</v>
      </c>
      <c r="HI42" s="1038">
        <f>'C1'!EP15</f>
        <v>4.5</v>
      </c>
      <c r="HJ42" s="1038">
        <f>'C1'!EQ15</f>
        <v>5</v>
      </c>
      <c r="HK42" s="1038" t="str">
        <f>'C1'!ER15</f>
        <v>ดีเยี่ยม</v>
      </c>
      <c r="HL42" s="234"/>
      <c r="HM42" s="235"/>
      <c r="HN42" s="234"/>
      <c r="HO42" s="236"/>
      <c r="HP42" s="234"/>
      <c r="HQ42" s="226"/>
      <c r="HR42" s="226"/>
      <c r="HS42" s="226"/>
      <c r="HT42" s="21"/>
      <c r="HU42" s="972"/>
    </row>
    <row r="43" spans="1:252" ht="21" customHeight="1" thickBot="1">
      <c r="A43" s="317">
        <v>33</v>
      </c>
      <c r="B43" s="456"/>
      <c r="C43" s="456"/>
      <c r="D43" s="351" t="s">
        <v>1816</v>
      </c>
      <c r="E43" s="1465">
        <f>'A1'!BH25</f>
        <v>0</v>
      </c>
      <c r="F43" s="1465">
        <f>'A1'!BI25</f>
        <v>0</v>
      </c>
      <c r="G43" s="1465">
        <f>'A1'!BJ25</f>
        <v>0</v>
      </c>
      <c r="H43" s="1465">
        <f>'A1'!BK25</f>
        <v>0</v>
      </c>
      <c r="I43" s="1465">
        <f>'A1'!BL25</f>
        <v>1782</v>
      </c>
      <c r="J43" s="1465">
        <f>'A1'!BM25</f>
        <v>0</v>
      </c>
      <c r="K43" s="1465">
        <f>'A1'!BN25</f>
        <v>0</v>
      </c>
      <c r="L43" s="1465">
        <f>'A1'!BO25</f>
        <v>0</v>
      </c>
      <c r="M43" s="1465">
        <f>'A1'!BP25</f>
        <v>0</v>
      </c>
      <c r="N43" s="1465">
        <f>'A1'!BQ25</f>
        <v>1782</v>
      </c>
      <c r="O43" s="1465">
        <f>'A1'!BR25</f>
        <v>0</v>
      </c>
      <c r="P43" s="1465">
        <f>'A1'!BS25</f>
        <v>0</v>
      </c>
      <c r="Q43" s="1465">
        <f>'A1'!BT25</f>
        <v>0</v>
      </c>
      <c r="R43" s="1465">
        <f>'A1'!BU25</f>
        <v>0</v>
      </c>
      <c r="S43" s="1465">
        <f>'A1'!BV25</f>
        <v>1782</v>
      </c>
      <c r="T43" s="1465">
        <f>'A1'!BW25</f>
        <v>0</v>
      </c>
      <c r="U43" s="1465">
        <f>'A1'!BX25</f>
        <v>0</v>
      </c>
      <c r="V43" s="1465">
        <f>'A1'!BY25</f>
        <v>0</v>
      </c>
      <c r="W43" s="1465">
        <f>'A1'!BZ25</f>
        <v>0</v>
      </c>
      <c r="X43" s="1465">
        <f>'A1'!CA25</f>
        <v>1782</v>
      </c>
      <c r="Y43" s="1465">
        <f>'A1'!CB25</f>
        <v>0</v>
      </c>
      <c r="Z43" s="1465">
        <f>'A1'!CC25</f>
        <v>0</v>
      </c>
      <c r="AA43" s="1465">
        <f>'A1'!CD25</f>
        <v>0</v>
      </c>
      <c r="AB43" s="1465">
        <f>'A1'!CE25</f>
        <v>0</v>
      </c>
      <c r="AC43" s="1465">
        <f>'A1'!CF25</f>
        <v>0</v>
      </c>
      <c r="AD43" s="1465">
        <f>'A1'!CG25</f>
        <v>0</v>
      </c>
      <c r="AE43" s="1465">
        <f>'A1'!CH25</f>
        <v>0</v>
      </c>
      <c r="AF43" s="1465">
        <f>'A1'!CI25</f>
        <v>0</v>
      </c>
      <c r="AG43" s="1465">
        <f>'A1'!CJ25</f>
        <v>0</v>
      </c>
      <c r="AH43" s="1465">
        <f>'A1'!CK25</f>
        <v>0</v>
      </c>
      <c r="AI43" s="1465">
        <f>'A1'!CL25</f>
        <v>0</v>
      </c>
      <c r="AJ43" s="1465">
        <f>'A1'!CM25</f>
        <v>0</v>
      </c>
      <c r="AK43" s="1465">
        <f>'A1'!CN25</f>
        <v>0</v>
      </c>
      <c r="AL43" s="1465">
        <f>'A1'!CO25</f>
        <v>0</v>
      </c>
      <c r="AM43" s="1465">
        <f>'A1'!CP25</f>
        <v>0</v>
      </c>
      <c r="AN43" s="1465">
        <f>'A1'!CQ25</f>
        <v>0</v>
      </c>
      <c r="AO43" s="1465">
        <f>'A1'!CR25</f>
        <v>0</v>
      </c>
      <c r="AP43" s="1465">
        <f>'A1'!CS25</f>
        <v>0</v>
      </c>
      <c r="AQ43" s="1465">
        <f>'A1'!CT25</f>
        <v>0</v>
      </c>
      <c r="AR43" s="1465">
        <f>'A1'!CU25</f>
        <v>0</v>
      </c>
      <c r="AS43" s="1465">
        <f>'A1'!CV25</f>
        <v>0</v>
      </c>
      <c r="AT43" s="1465">
        <f>'A1'!CW25</f>
        <v>0</v>
      </c>
      <c r="AU43" s="1465">
        <f>'A1'!CX25</f>
        <v>0</v>
      </c>
      <c r="AV43" s="1465">
        <f>'A1'!CY25</f>
        <v>0</v>
      </c>
      <c r="AW43" s="1465">
        <f>'A1'!CZ25</f>
        <v>0</v>
      </c>
      <c r="AX43" s="1465">
        <f>'A1'!DA25</f>
        <v>0</v>
      </c>
      <c r="AY43" s="1465">
        <f>'A1'!DB25</f>
        <v>0</v>
      </c>
      <c r="AZ43" s="1465">
        <f>'A1'!DC25</f>
        <v>116</v>
      </c>
      <c r="BA43" s="1465">
        <f>'A1'!DD25</f>
        <v>35</v>
      </c>
      <c r="BB43" s="1465">
        <f>'A1'!DE25</f>
        <v>1631</v>
      </c>
      <c r="BC43" s="43"/>
      <c r="BD43" s="43"/>
      <c r="BE43" s="43"/>
      <c r="BF43" s="43"/>
      <c r="BG43" s="43"/>
      <c r="BH43" s="43"/>
      <c r="BI43" s="43"/>
      <c r="BJ43" s="43"/>
      <c r="BK43" s="43"/>
      <c r="BL43" s="2134">
        <f>'A1'!FV25</f>
        <v>0</v>
      </c>
      <c r="BM43" s="2134">
        <f>'A1'!FW25</f>
        <v>0</v>
      </c>
      <c r="BN43" s="2134">
        <f>'A1'!FX25</f>
        <v>0</v>
      </c>
      <c r="BO43" s="2134">
        <f>'A1'!FY25</f>
        <v>0</v>
      </c>
      <c r="BP43" s="2134">
        <f>'A1'!FZ25</f>
        <v>0</v>
      </c>
      <c r="BQ43" s="2134">
        <f>'A1'!GA25</f>
        <v>0</v>
      </c>
      <c r="BR43" s="2134">
        <f>'A1'!GB25</f>
        <v>0</v>
      </c>
      <c r="BS43" s="2659"/>
      <c r="BT43" s="2884">
        <v>3</v>
      </c>
      <c r="BU43" s="2877" t="str">
        <f>'A2'!P13</f>
        <v xml:space="preserve"> มาตรฐานที่ 3</v>
      </c>
      <c r="BV43" s="718">
        <f>'A2'!Q13</f>
        <v>0</v>
      </c>
      <c r="BW43" s="2887" t="str">
        <f>'A2'!R13</f>
        <v xml:space="preserve"> </v>
      </c>
      <c r="BX43" s="45">
        <f>'A2'!S13</f>
        <v>0</v>
      </c>
      <c r="BY43" s="2887" t="str">
        <f>'A2'!T13</f>
        <v xml:space="preserve"> </v>
      </c>
      <c r="BZ43" s="2646">
        <v>12.6</v>
      </c>
      <c r="CA43" s="2646" t="str">
        <f>'A2'!F43</f>
        <v xml:space="preserve"> ตัวบ่งชี้ที่ 6</v>
      </c>
      <c r="CB43" s="2644">
        <f>'A2'!G43</f>
        <v>3</v>
      </c>
      <c r="CC43" s="2646" t="str">
        <f>'A2'!H43</f>
        <v>ดี</v>
      </c>
      <c r="CD43" s="2644">
        <f>'A2'!I43</f>
        <v>3</v>
      </c>
      <c r="CE43" s="2646" t="str">
        <f>'A2'!J43</f>
        <v>ดี</v>
      </c>
      <c r="CF43" s="193"/>
      <c r="CG43" s="1001" t="str">
        <f>'A2'!Y23</f>
        <v>ผู้เรียนและอิงพัฒนาการของผู้เรียนได้เท่าที่ควร</v>
      </c>
      <c r="CH43" s="193"/>
      <c r="CI43" s="146"/>
      <c r="CJ43" s="335" t="str">
        <f>B!G13</f>
        <v xml:space="preserve">            -  จัดกิจกรรมเพื่อพัฒนาให้นักเรียนเป็นผู้มีคุณธรรม จริยธรรม  มีสุขภาพที่สมบูรณ์ </v>
      </c>
      <c r="CK43" s="2923" t="str">
        <f>B!H13</f>
        <v>กลยุทธ์ที่ 3</v>
      </c>
      <c r="CL43" s="2924" t="str">
        <f>B!I13</f>
        <v>ขยายโอกาสทางการศึกษาให้ทั่วถึงในการพัฒนาเต็มตามศักยภาพ และลดอัตราการออกกลางคัน</v>
      </c>
      <c r="CM43" s="1012"/>
      <c r="CN43" s="141" t="str">
        <f>'B5'!B18</f>
        <v>อาคารเรียน</v>
      </c>
      <c r="CO43" s="141">
        <f>'B5'!C18</f>
        <v>0</v>
      </c>
      <c r="CP43" s="141">
        <f>'B5'!D18</f>
        <v>0</v>
      </c>
      <c r="CQ43" s="1012"/>
      <c r="CR43" s="1012"/>
      <c r="CS43" s="1012"/>
      <c r="CT43" s="1012"/>
      <c r="CU43" s="1012"/>
      <c r="CV43" s="1012"/>
      <c r="CW43" s="141" t="str">
        <f>'B5'!K18</f>
        <v>ดีปลอดภัยในการจัด</v>
      </c>
      <c r="CX43" s="141" t="str">
        <f>'B5'!L18</f>
        <v>ในการปรับปรุงอาคารเรียน</v>
      </c>
      <c r="CY43" s="141">
        <f>'B5'!M18</f>
        <v>0</v>
      </c>
      <c r="CZ43" s="1012"/>
      <c r="DA43" s="1012">
        <f>'B6'!B18</f>
        <v>0</v>
      </c>
      <c r="DB43" s="1012">
        <f>'B6'!C18</f>
        <v>0</v>
      </c>
      <c r="DC43" s="1012">
        <f>'B6'!D18</f>
        <v>0</v>
      </c>
      <c r="DD43" s="1012"/>
      <c r="DE43" s="1012"/>
      <c r="DF43" s="1012"/>
      <c r="DG43" s="1012"/>
      <c r="DH43" s="1012"/>
      <c r="DI43" s="1012"/>
      <c r="DJ43" s="1012">
        <f>'B6'!K18</f>
        <v>0</v>
      </c>
      <c r="DK43" s="1012">
        <f>'B6'!L18</f>
        <v>0</v>
      </c>
      <c r="DL43" s="1012">
        <f>'B6'!M18</f>
        <v>0</v>
      </c>
      <c r="DM43" s="1012"/>
      <c r="DN43" s="1012">
        <f>'B7'!B18</f>
        <v>0</v>
      </c>
      <c r="DO43" s="1012">
        <f>'B7'!C18</f>
        <v>0</v>
      </c>
      <c r="DP43" s="1012">
        <f>'B7'!D18</f>
        <v>0</v>
      </c>
      <c r="DQ43" s="1012"/>
      <c r="DR43" s="1012"/>
      <c r="DS43" s="1012"/>
      <c r="DT43" s="1012"/>
      <c r="DU43" s="1012"/>
      <c r="DV43" s="1012"/>
      <c r="DW43" s="1012">
        <f>'B7'!K18</f>
        <v>0</v>
      </c>
      <c r="DX43" s="1012">
        <f>'B7'!L18</f>
        <v>0</v>
      </c>
      <c r="DY43" s="1012">
        <f>'B7'!M18</f>
        <v>0</v>
      </c>
      <c r="DZ43" s="916"/>
      <c r="EA43" s="916"/>
      <c r="EB43" s="916"/>
      <c r="EC43" s="916"/>
      <c r="ED43" s="916"/>
      <c r="EE43" s="916"/>
      <c r="EF43" s="916"/>
      <c r="EG43" s="916"/>
      <c r="EH43" s="916"/>
      <c r="EI43" s="916"/>
      <c r="EJ43" s="916"/>
      <c r="EK43" s="916"/>
      <c r="EL43" s="916"/>
      <c r="EM43" s="2282">
        <f>'C'!A43</f>
        <v>0</v>
      </c>
      <c r="EN43" s="2282">
        <f>'C'!B43</f>
        <v>0</v>
      </c>
      <c r="EO43" s="2282">
        <f>'C2'!A43</f>
        <v>0</v>
      </c>
      <c r="EP43" s="2282" t="str">
        <f>'C2'!B43</f>
        <v>จัดทำ SAR ให้ตรงตามเวลากำหนด</v>
      </c>
      <c r="EQ43" s="21"/>
      <c r="ER43" s="2711">
        <f>D!E15</f>
        <v>0</v>
      </c>
      <c r="ES43" s="21"/>
      <c r="ET43" s="952"/>
      <c r="EU43" s="227" t="s">
        <v>904</v>
      </c>
      <c r="EV43" s="967">
        <f>'C1'!C16</f>
        <v>594</v>
      </c>
      <c r="EW43" s="225"/>
      <c r="EX43" s="225"/>
      <c r="EY43" s="225"/>
      <c r="EZ43" s="225"/>
      <c r="FA43" s="225"/>
      <c r="FB43" s="225"/>
      <c r="FC43" s="225"/>
      <c r="FD43" s="225"/>
      <c r="FE43" s="225"/>
      <c r="FF43" s="225"/>
      <c r="FG43" s="225"/>
      <c r="FH43" s="220"/>
      <c r="FI43" s="220"/>
      <c r="FJ43" s="225"/>
      <c r="FK43" s="225"/>
      <c r="FL43" s="225"/>
      <c r="FM43" s="225"/>
      <c r="FN43" s="225"/>
      <c r="FO43" s="225"/>
      <c r="FP43" s="225"/>
      <c r="FQ43" s="225"/>
      <c r="FR43" s="225"/>
      <c r="FS43" s="225"/>
      <c r="FT43" s="225"/>
      <c r="FU43" s="220"/>
      <c r="FV43" s="220"/>
      <c r="FW43" s="225"/>
      <c r="FX43" s="225"/>
      <c r="FY43" s="225"/>
      <c r="FZ43" s="225"/>
      <c r="GA43" s="225"/>
      <c r="GB43" s="225"/>
      <c r="GC43" s="225"/>
      <c r="GD43" s="225"/>
      <c r="GE43" s="225"/>
      <c r="GF43" s="225"/>
      <c r="GG43" s="225"/>
      <c r="GH43" s="220"/>
      <c r="GI43" s="220"/>
      <c r="GJ43" s="225"/>
      <c r="GK43" s="225"/>
      <c r="GL43" s="225"/>
      <c r="GM43" s="225"/>
      <c r="GN43" s="225"/>
      <c r="GO43" s="225"/>
      <c r="GP43" s="225"/>
      <c r="GQ43" s="225"/>
      <c r="GR43" s="225"/>
      <c r="GS43" s="225"/>
      <c r="GT43" s="225"/>
      <c r="GU43" s="220"/>
      <c r="GV43" s="220"/>
      <c r="GW43" s="225"/>
      <c r="GX43" s="225"/>
      <c r="GY43" s="225"/>
      <c r="GZ43" s="225"/>
      <c r="HA43" s="225"/>
      <c r="HB43" s="225"/>
      <c r="HC43" s="225"/>
      <c r="HD43" s="225"/>
      <c r="HE43" s="225"/>
      <c r="HF43" s="225"/>
      <c r="HG43" s="1038">
        <f>'C1'!EN16</f>
        <v>0</v>
      </c>
      <c r="HH43" s="1038">
        <f>'C1'!EO16</f>
        <v>0</v>
      </c>
      <c r="HI43" s="1038">
        <f>'C1'!EP16</f>
        <v>0</v>
      </c>
      <c r="HJ43" s="1038">
        <f>'C1'!EQ16</f>
        <v>0</v>
      </c>
      <c r="HK43" s="1038">
        <f>'C1'!ER16</f>
        <v>0</v>
      </c>
      <c r="HL43" s="234"/>
      <c r="HM43" s="235"/>
      <c r="HN43" s="234"/>
      <c r="HO43" s="236"/>
      <c r="HP43" s="234"/>
      <c r="HQ43" s="226"/>
      <c r="HR43" s="226"/>
      <c r="HS43" s="240"/>
      <c r="HT43" s="21"/>
      <c r="HU43" s="972"/>
    </row>
    <row r="44" spans="1:252" ht="21" customHeight="1" thickTop="1" thickBot="1">
      <c r="A44" s="317">
        <v>34</v>
      </c>
      <c r="B44" s="456"/>
      <c r="C44" s="456"/>
      <c r="D44" s="1025"/>
      <c r="E44" s="3280" t="s">
        <v>1364</v>
      </c>
      <c r="F44" s="3280"/>
      <c r="G44" s="3280"/>
      <c r="H44" s="3281"/>
      <c r="I44" s="3281"/>
      <c r="J44" s="3282"/>
      <c r="K44" s="3282"/>
      <c r="L44" s="3282"/>
      <c r="M44" s="3282"/>
      <c r="N44" s="3282"/>
      <c r="O44" s="3282"/>
      <c r="P44" s="3282"/>
      <c r="Q44" s="3282"/>
      <c r="R44" s="3282"/>
      <c r="S44" s="3282"/>
      <c r="T44" s="3282"/>
      <c r="U44" s="3282"/>
      <c r="V44" s="3282"/>
      <c r="W44" s="3282"/>
      <c r="X44" s="3282"/>
      <c r="Y44" s="3282"/>
      <c r="Z44" s="3282"/>
      <c r="AA44" s="3282"/>
      <c r="AB44" s="3282"/>
      <c r="AC44" s="3282"/>
      <c r="AD44" s="3282"/>
      <c r="AE44" s="3282"/>
      <c r="AF44" s="3282"/>
      <c r="AG44" s="3282"/>
      <c r="AH44" s="3282"/>
      <c r="AI44" s="3282"/>
      <c r="AJ44" s="3282"/>
      <c r="AK44" s="3282"/>
      <c r="AL44" s="3282"/>
      <c r="AM44" s="3282"/>
      <c r="AN44" s="3282"/>
      <c r="AO44" s="3282"/>
      <c r="AP44" s="3282"/>
      <c r="AQ44" s="3282"/>
      <c r="AR44" s="3282"/>
      <c r="AS44" s="3282"/>
      <c r="AT44" s="3282"/>
      <c r="AU44" s="3282"/>
      <c r="AV44" s="989" t="s">
        <v>519</v>
      </c>
      <c r="AW44" s="986"/>
      <c r="AX44" s="986"/>
      <c r="AY44" s="986"/>
      <c r="AZ44" s="986"/>
      <c r="BA44" s="986"/>
      <c r="BB44" s="986"/>
      <c r="BC44" s="986"/>
      <c r="BD44" s="3283" t="s">
        <v>1826</v>
      </c>
      <c r="BE44" s="3284"/>
      <c r="BF44" s="3284"/>
      <c r="BG44" s="3284"/>
      <c r="BH44" s="3284"/>
      <c r="BI44" s="3284"/>
      <c r="BJ44" s="3284"/>
      <c r="BK44" s="3284"/>
      <c r="BL44" s="3284"/>
      <c r="BM44" s="21"/>
      <c r="BN44" s="21"/>
      <c r="BO44" s="2659"/>
      <c r="BP44" s="2659"/>
      <c r="BQ44" s="2659"/>
      <c r="BR44" s="2659"/>
      <c r="BS44" s="2659"/>
      <c r="BT44" s="2884">
        <v>4</v>
      </c>
      <c r="BU44" s="2877" t="str">
        <f>'A2'!P14</f>
        <v xml:space="preserve"> มาตรฐานที่ 4</v>
      </c>
      <c r="BV44" s="718">
        <f>'A2'!Q14</f>
        <v>0</v>
      </c>
      <c r="BW44" s="2887" t="str">
        <f>'A2'!R14</f>
        <v xml:space="preserve"> </v>
      </c>
      <c r="BX44" s="45">
        <f>'A2'!S14</f>
        <v>0</v>
      </c>
      <c r="BY44" s="2887" t="str">
        <f>'A2'!T14</f>
        <v xml:space="preserve"> </v>
      </c>
      <c r="BZ44" s="2856">
        <v>12.7</v>
      </c>
      <c r="CA44" s="21"/>
      <c r="CB44" s="21"/>
      <c r="CC44" s="21"/>
      <c r="CD44" s="21"/>
      <c r="CE44" s="21"/>
      <c r="CF44" s="193"/>
      <c r="CG44" s="1001" t="str">
        <f>'A2'!Y24</f>
        <v xml:space="preserve">       การจัดองค์กร/โครงสร้างและการบริหารงานยังไม่เป็นระบบ  การดำเนินการประกันคุณภาพ</v>
      </c>
      <c r="CH44" s="193"/>
      <c r="CI44" s="146"/>
      <c r="CJ44" s="335" t="str">
        <f>B!G14</f>
        <v xml:space="preserve">            -  จัดกิจกรรมให้ผู้เรียนเห็นคุณค่าด้านศิลปะ  ด้านดนตรีไทย  วัฒนธรรมไทยและสิ่งแวดล้อมเพื่อ </v>
      </c>
      <c r="CK44" s="2923" t="str">
        <f>B!H14</f>
        <v>กลยุทธ์ที่ 4</v>
      </c>
      <c r="CL44" s="2924" t="str">
        <f>B!I14</f>
        <v>พัฒนาครูและบุคลากรทางการศึกษาทั้งระบบ ให้สามารถจัดกิจกรรมการเรียนการสอนได้อย่างมีคุณภาพ</v>
      </c>
      <c r="CM44" s="3285"/>
      <c r="CN44" s="141">
        <f>'B5'!B19</f>
        <v>0</v>
      </c>
      <c r="CO44" s="141">
        <f>'B5'!C19</f>
        <v>0</v>
      </c>
      <c r="CP44" s="141">
        <f>'B5'!D19</f>
        <v>0</v>
      </c>
      <c r="CQ44" s="3285"/>
      <c r="CR44" s="3285"/>
      <c r="CS44" s="3285"/>
      <c r="CT44" s="3285"/>
      <c r="CU44" s="3285"/>
      <c r="CV44" s="3285"/>
      <c r="CW44" s="141" t="str">
        <f>'B5'!K19</f>
        <v>กิจกรรมการเรียนรู้</v>
      </c>
      <c r="CX44" s="141">
        <f>'B5'!L19</f>
        <v>0</v>
      </c>
      <c r="CY44" s="141">
        <f>'B5'!M19</f>
        <v>0</v>
      </c>
      <c r="CZ44" s="3285"/>
      <c r="DA44" s="3285">
        <f>'B6'!B19</f>
        <v>0</v>
      </c>
      <c r="DB44" s="3285">
        <f>'B6'!C19</f>
        <v>0</v>
      </c>
      <c r="DC44" s="3285">
        <f>'B6'!D19</f>
        <v>0</v>
      </c>
      <c r="DD44" s="3285"/>
      <c r="DE44" s="3285"/>
      <c r="DF44" s="3285"/>
      <c r="DG44" s="3285"/>
      <c r="DH44" s="3285"/>
      <c r="DI44" s="3285"/>
      <c r="DJ44" s="3285">
        <f>'B6'!K19</f>
        <v>0</v>
      </c>
      <c r="DK44" s="3285">
        <f>'B6'!L19</f>
        <v>0</v>
      </c>
      <c r="DL44" s="3285">
        <f>'B6'!M19</f>
        <v>0</v>
      </c>
      <c r="DM44" s="3285"/>
      <c r="DN44" s="3285">
        <f>'B7'!B19</f>
        <v>0</v>
      </c>
      <c r="DO44" s="3285">
        <f>'B7'!C19</f>
        <v>0</v>
      </c>
      <c r="DP44" s="3285">
        <f>'B7'!D19</f>
        <v>0</v>
      </c>
      <c r="DQ44" s="3285"/>
      <c r="DR44" s="3285"/>
      <c r="DS44" s="3285"/>
      <c r="DT44" s="3285"/>
      <c r="DU44" s="3285"/>
      <c r="DV44" s="3285"/>
      <c r="DW44" s="3285">
        <f>'B7'!K19</f>
        <v>0</v>
      </c>
      <c r="DX44" s="3285">
        <f>'B7'!L19</f>
        <v>0</v>
      </c>
      <c r="DY44" s="3285">
        <f>'B7'!M19</f>
        <v>0</v>
      </c>
      <c r="DZ44" s="916"/>
      <c r="EA44" s="916"/>
      <c r="EB44" s="916"/>
      <c r="EC44" s="916"/>
      <c r="ED44" s="916"/>
      <c r="EE44" s="916"/>
      <c r="EF44" s="916"/>
      <c r="EG44" s="916"/>
      <c r="EH44" s="916"/>
      <c r="EI44" s="916"/>
      <c r="EJ44" s="916"/>
      <c r="EK44" s="916"/>
      <c r="EL44" s="916"/>
      <c r="EM44" s="2282">
        <f>'C'!A44</f>
        <v>0</v>
      </c>
      <c r="EN44" s="2282">
        <f>'C'!B44</f>
        <v>0</v>
      </c>
      <c r="EO44" s="2282">
        <f>'C2'!A44</f>
        <v>0</v>
      </c>
      <c r="EP44" s="2282">
        <f>'C2'!B44</f>
        <v>0</v>
      </c>
      <c r="EQ44" s="21"/>
      <c r="ER44" s="2711">
        <f>D!E16</f>
        <v>0</v>
      </c>
      <c r="ES44" s="21"/>
      <c r="ET44" s="945" t="s">
        <v>750</v>
      </c>
      <c r="EU44" s="237" t="s">
        <v>903</v>
      </c>
      <c r="EV44" s="967">
        <f>'C1'!C17</f>
        <v>1188</v>
      </c>
      <c r="EW44" s="225"/>
      <c r="EX44" s="225"/>
      <c r="EY44" s="225"/>
      <c r="EZ44" s="225"/>
      <c r="FA44" s="225"/>
      <c r="FB44" s="225"/>
      <c r="FC44" s="225"/>
      <c r="FD44" s="225"/>
      <c r="FE44" s="225"/>
      <c r="FF44" s="225"/>
      <c r="FG44" s="225"/>
      <c r="FH44" s="220"/>
      <c r="FI44" s="220"/>
      <c r="FJ44" s="225"/>
      <c r="FK44" s="225"/>
      <c r="FL44" s="225"/>
      <c r="FM44" s="225"/>
      <c r="FN44" s="225"/>
      <c r="FO44" s="225"/>
      <c r="FP44" s="225"/>
      <c r="FQ44" s="225"/>
      <c r="FR44" s="225"/>
      <c r="FS44" s="225"/>
      <c r="FT44" s="225"/>
      <c r="FU44" s="220"/>
      <c r="FV44" s="220"/>
      <c r="FW44" s="225"/>
      <c r="FX44" s="225"/>
      <c r="FY44" s="225"/>
      <c r="FZ44" s="225"/>
      <c r="GA44" s="225"/>
      <c r="GB44" s="225"/>
      <c r="GC44" s="225"/>
      <c r="GD44" s="225"/>
      <c r="GE44" s="225"/>
      <c r="GF44" s="225"/>
      <c r="GG44" s="225"/>
      <c r="GH44" s="220"/>
      <c r="GI44" s="220"/>
      <c r="GJ44" s="225"/>
      <c r="GK44" s="225"/>
      <c r="GL44" s="225"/>
      <c r="GM44" s="225"/>
      <c r="GN44" s="225"/>
      <c r="GO44" s="225"/>
      <c r="GP44" s="225"/>
      <c r="GQ44" s="225"/>
      <c r="GR44" s="225"/>
      <c r="GS44" s="225"/>
      <c r="GT44" s="225"/>
      <c r="GU44" s="220"/>
      <c r="GV44" s="220"/>
      <c r="GW44" s="225"/>
      <c r="GX44" s="225"/>
      <c r="GY44" s="225"/>
      <c r="GZ44" s="225"/>
      <c r="HA44" s="225"/>
      <c r="HB44" s="225"/>
      <c r="HC44" s="225"/>
      <c r="HD44" s="225"/>
      <c r="HE44" s="225"/>
      <c r="HF44" s="225"/>
      <c r="HG44" s="1038">
        <f>'C1'!EN17</f>
        <v>4</v>
      </c>
      <c r="HH44" s="1038">
        <f>'C1'!EO17</f>
        <v>5</v>
      </c>
      <c r="HI44" s="1038">
        <f>'C1'!EP17</f>
        <v>4.5</v>
      </c>
      <c r="HJ44" s="1038">
        <f>'C1'!EQ17</f>
        <v>5</v>
      </c>
      <c r="HK44" s="1038" t="str">
        <f>'C1'!ER17</f>
        <v>ดีเยี่ยม</v>
      </c>
      <c r="HL44" s="234"/>
      <c r="HM44" s="235"/>
      <c r="HN44" s="234"/>
      <c r="HO44" s="236"/>
      <c r="HP44" s="234"/>
      <c r="HQ44" s="226"/>
      <c r="HR44" s="226"/>
      <c r="HS44" s="240"/>
      <c r="HT44" s="21"/>
      <c r="HU44" s="972"/>
    </row>
    <row r="45" spans="1:252" ht="21" customHeight="1" thickBot="1">
      <c r="A45" s="317">
        <v>35</v>
      </c>
      <c r="B45" s="456"/>
      <c r="C45" s="456"/>
      <c r="D45" s="353"/>
      <c r="E45" s="356" t="s">
        <v>1731</v>
      </c>
      <c r="F45" s="357"/>
      <c r="G45" s="357"/>
      <c r="H45" s="357"/>
      <c r="I45" s="358"/>
      <c r="J45" s="356" t="s">
        <v>1732</v>
      </c>
      <c r="K45" s="357"/>
      <c r="L45" s="357"/>
      <c r="M45" s="357"/>
      <c r="N45" s="358"/>
      <c r="O45" s="356" t="s">
        <v>716</v>
      </c>
      <c r="P45" s="357"/>
      <c r="Q45" s="357"/>
      <c r="R45" s="357"/>
      <c r="S45" s="358"/>
      <c r="T45" s="356" t="s">
        <v>717</v>
      </c>
      <c r="U45" s="357"/>
      <c r="V45" s="357"/>
      <c r="W45" s="357"/>
      <c r="X45" s="358"/>
      <c r="Y45" s="356" t="s">
        <v>718</v>
      </c>
      <c r="Z45" s="357"/>
      <c r="AA45" s="357"/>
      <c r="AB45" s="357"/>
      <c r="AC45" s="358"/>
      <c r="AD45" s="356" t="s">
        <v>719</v>
      </c>
      <c r="AE45" s="357"/>
      <c r="AF45" s="357"/>
      <c r="AG45" s="357"/>
      <c r="AH45" s="358"/>
      <c r="AI45" s="356" t="s">
        <v>722</v>
      </c>
      <c r="AJ45" s="357"/>
      <c r="AK45" s="357"/>
      <c r="AL45" s="357"/>
      <c r="AM45" s="358"/>
      <c r="AN45" s="356" t="s">
        <v>723</v>
      </c>
      <c r="AO45" s="357"/>
      <c r="AP45" s="357"/>
      <c r="AQ45" s="357"/>
      <c r="AR45" s="357"/>
      <c r="AS45" s="362" t="s">
        <v>1111</v>
      </c>
      <c r="AT45" s="1453" t="s">
        <v>2326</v>
      </c>
      <c r="AU45" s="1453"/>
      <c r="AV45" s="359" t="s">
        <v>913</v>
      </c>
      <c r="AW45" s="318"/>
      <c r="AX45" s="318"/>
      <c r="AY45" s="318"/>
      <c r="AZ45" s="318"/>
      <c r="BA45" s="318"/>
      <c r="BB45" s="318"/>
      <c r="BC45" s="319"/>
      <c r="BD45" s="356" t="s">
        <v>1734</v>
      </c>
      <c r="BE45" s="357"/>
      <c r="BF45" s="358"/>
      <c r="BG45" s="356" t="s">
        <v>1735</v>
      </c>
      <c r="BH45" s="357"/>
      <c r="BI45" s="358"/>
      <c r="BJ45" s="356" t="s">
        <v>1736</v>
      </c>
      <c r="BK45" s="357"/>
      <c r="BL45" s="358"/>
      <c r="BM45" s="21"/>
      <c r="BN45" s="21"/>
      <c r="BO45" s="2659"/>
      <c r="BP45" s="2659"/>
      <c r="BQ45" s="2659"/>
      <c r="BR45" s="2659"/>
      <c r="BS45" s="2659"/>
      <c r="BT45" s="2884">
        <v>5</v>
      </c>
      <c r="BU45" s="2877" t="str">
        <f>'A2'!P15</f>
        <v xml:space="preserve"> มาตรฐานที่ 5</v>
      </c>
      <c r="BV45" s="718">
        <f>'A2'!Q15</f>
        <v>0</v>
      </c>
      <c r="BW45" s="2887" t="str">
        <f>'A2'!R15</f>
        <v xml:space="preserve"> </v>
      </c>
      <c r="BX45" s="45">
        <f>'A2'!S15</f>
        <v>0</v>
      </c>
      <c r="BY45" s="2887" t="str">
        <f>'A2'!T15</f>
        <v xml:space="preserve"> </v>
      </c>
      <c r="BZ45" s="2856">
        <v>12.8</v>
      </c>
      <c r="CA45" s="21"/>
      <c r="CB45" s="21"/>
      <c r="CC45" s="21"/>
      <c r="CD45" s="21"/>
      <c r="CE45" s="21"/>
      <c r="CF45" s="193"/>
      <c r="CG45" s="1001" t="str">
        <f>'A2'!Y25</f>
        <v>ภายในยังไม่ผู้บริหารมีความมุ่งมั่น อุทิศตนในการทำงาน มีความคิดริเริ่มและวิสัยทัศน์ในการบริหาร</v>
      </c>
      <c r="CH45" s="193"/>
      <c r="CI45" s="146"/>
      <c r="CJ45" s="335" t="str">
        <f>B!G15</f>
        <v>ให้เป็นคนดีมีปัญญา</v>
      </c>
      <c r="CK45" s="2923" t="str">
        <f>B!H15</f>
        <v>กลยุทธ์ที่ 5</v>
      </c>
      <c r="CL45" s="2924" t="str">
        <f>B!I15</f>
        <v xml:space="preserve">พัฒนาประสิทธิภาพการบริหารจัดการตามแนวทางการกระจายอำนาจทางการศึกษา </v>
      </c>
      <c r="CM45" s="1012">
        <f>'B5'!A20</f>
        <v>4</v>
      </c>
      <c r="CN45" s="141" t="str">
        <f>'B5'!B20</f>
        <v>โครงการห้องเรียนสุขสันต์</v>
      </c>
      <c r="CO45" s="141" t="str">
        <f>'B5'!C20</f>
        <v>สร้างแหล่งเรียนรู้ในห้องเรียน</v>
      </c>
      <c r="CP45" s="141" t="str">
        <f>'B5'!D20</f>
        <v>ร้อยละ 80</v>
      </c>
      <c r="CQ45" s="1012">
        <f>'B5'!E20</f>
        <v>100</v>
      </c>
      <c r="CR45" s="1012">
        <f>'B5'!F20</f>
        <v>1</v>
      </c>
      <c r="CS45" s="1012">
        <f>'B5'!G20</f>
        <v>6</v>
      </c>
      <c r="CT45" s="1012">
        <f>'B5'!H20</f>
        <v>14</v>
      </c>
      <c r="CU45" s="1012">
        <f>'B5'!I20</f>
        <v>0</v>
      </c>
      <c r="CV45" s="1012">
        <f>'B5'!J20</f>
        <v>0</v>
      </c>
      <c r="CW45" s="141" t="str">
        <f>'B5'!K20</f>
        <v>ร้อยละ 85 ของห้องเรียน</v>
      </c>
      <c r="CX45" s="141" t="str">
        <f>'B5'!L20</f>
        <v>ครูประจำห้องกลุ่มสาระการเรียนรู้ได้งบประมาณในการตกแต่ง</v>
      </c>
      <c r="CY45" s="141">
        <f>'B5'!M20</f>
        <v>0</v>
      </c>
      <c r="CZ45" s="1012">
        <f>'B6'!A20</f>
        <v>0</v>
      </c>
      <c r="DA45" s="1012">
        <f>'B6'!B20</f>
        <v>0</v>
      </c>
      <c r="DB45" s="1012">
        <f>'B6'!C20</f>
        <v>0</v>
      </c>
      <c r="DC45" s="1012">
        <f>'B6'!D20</f>
        <v>0</v>
      </c>
      <c r="DD45" s="1012">
        <f>'B6'!E20</f>
        <v>0</v>
      </c>
      <c r="DE45" s="1012">
        <f>'B6'!F20</f>
        <v>0</v>
      </c>
      <c r="DF45" s="1012">
        <f>'B6'!G20</f>
        <v>0</v>
      </c>
      <c r="DG45" s="1012">
        <f>'B6'!H20</f>
        <v>0</v>
      </c>
      <c r="DH45" s="1012">
        <f>'B6'!I20</f>
        <v>0</v>
      </c>
      <c r="DI45" s="1012">
        <f>'B6'!J20</f>
        <v>0</v>
      </c>
      <c r="DJ45" s="1012">
        <f>'B6'!K20</f>
        <v>0</v>
      </c>
      <c r="DK45" s="1012">
        <f>'B6'!L20</f>
        <v>0</v>
      </c>
      <c r="DL45" s="1012">
        <f>'B6'!M20</f>
        <v>0</v>
      </c>
      <c r="DM45" s="1012">
        <f>'B7'!A20</f>
        <v>0</v>
      </c>
      <c r="DN45" s="1012">
        <f>'B7'!B20</f>
        <v>0</v>
      </c>
      <c r="DO45" s="1012">
        <f>'B7'!C20</f>
        <v>0</v>
      </c>
      <c r="DP45" s="1012">
        <f>'B7'!D20</f>
        <v>0</v>
      </c>
      <c r="DQ45" s="1012">
        <f>'B7'!E20</f>
        <v>0</v>
      </c>
      <c r="DR45" s="1012">
        <f>'B7'!F20</f>
        <v>0</v>
      </c>
      <c r="DS45" s="1012">
        <f>'B7'!G20</f>
        <v>0</v>
      </c>
      <c r="DT45" s="1012">
        <f>'B7'!H20</f>
        <v>0</v>
      </c>
      <c r="DU45" s="1012">
        <f>'B7'!I20</f>
        <v>0</v>
      </c>
      <c r="DV45" s="1012">
        <f>'B7'!J20</f>
        <v>0</v>
      </c>
      <c r="DW45" s="1012">
        <f>'B7'!K20</f>
        <v>0</v>
      </c>
      <c r="DX45" s="1012">
        <f>'B7'!L20</f>
        <v>0</v>
      </c>
      <c r="DY45" s="1012">
        <f>'B7'!M20</f>
        <v>0</v>
      </c>
      <c r="DZ45" s="916"/>
      <c r="EA45" s="916"/>
      <c r="EB45" s="916"/>
      <c r="EC45" s="916"/>
      <c r="ED45" s="916"/>
      <c r="EE45" s="916"/>
      <c r="EF45" s="916"/>
      <c r="EG45" s="916"/>
      <c r="EH45" s="916"/>
      <c r="EI45" s="916"/>
      <c r="EJ45" s="916"/>
      <c r="EK45" s="916"/>
      <c r="EL45" s="916"/>
      <c r="EM45" s="2282">
        <f>'C'!A45</f>
        <v>0</v>
      </c>
      <c r="EN45" s="2282">
        <f>'C'!B45</f>
        <v>0</v>
      </c>
      <c r="EO45" s="2282">
        <f>'C2'!A45</f>
        <v>0</v>
      </c>
      <c r="EP45" s="2282">
        <f>'C2'!B45</f>
        <v>0</v>
      </c>
      <c r="EQ45" s="21"/>
      <c r="ER45" s="922" t="str">
        <f>D!E17</f>
        <v>จุดที่ควรพัฒนา</v>
      </c>
      <c r="ES45" s="21"/>
      <c r="ET45" s="946"/>
      <c r="EU45" s="239" t="s">
        <v>904</v>
      </c>
      <c r="EV45" s="967">
        <f>'C1'!C18</f>
        <v>594</v>
      </c>
      <c r="EW45" s="225"/>
      <c r="EX45" s="225"/>
      <c r="EY45" s="225"/>
      <c r="EZ45" s="225"/>
      <c r="FA45" s="225"/>
      <c r="FB45" s="225"/>
      <c r="FC45" s="225"/>
      <c r="FD45" s="225"/>
      <c r="FE45" s="225"/>
      <c r="FF45" s="225"/>
      <c r="FG45" s="225"/>
      <c r="FH45" s="220"/>
      <c r="FI45" s="220"/>
      <c r="FJ45" s="225"/>
      <c r="FK45" s="225"/>
      <c r="FL45" s="225"/>
      <c r="FM45" s="225"/>
      <c r="FN45" s="225"/>
      <c r="FO45" s="225"/>
      <c r="FP45" s="225"/>
      <c r="FQ45" s="225"/>
      <c r="FR45" s="225"/>
      <c r="FS45" s="225"/>
      <c r="FT45" s="225"/>
      <c r="FU45" s="220"/>
      <c r="FV45" s="220"/>
      <c r="FW45" s="225"/>
      <c r="FX45" s="225"/>
      <c r="FY45" s="225"/>
      <c r="FZ45" s="225"/>
      <c r="GA45" s="225"/>
      <c r="GB45" s="225"/>
      <c r="GC45" s="225"/>
      <c r="GD45" s="225"/>
      <c r="GE45" s="225"/>
      <c r="GF45" s="225"/>
      <c r="GG45" s="225"/>
      <c r="GH45" s="220"/>
      <c r="GI45" s="220"/>
      <c r="GJ45" s="225"/>
      <c r="GK45" s="225"/>
      <c r="GL45" s="225"/>
      <c r="GM45" s="225"/>
      <c r="GN45" s="225"/>
      <c r="GO45" s="225"/>
      <c r="GP45" s="225"/>
      <c r="GQ45" s="225"/>
      <c r="GR45" s="225"/>
      <c r="GS45" s="225"/>
      <c r="GT45" s="225"/>
      <c r="GU45" s="220"/>
      <c r="GV45" s="220"/>
      <c r="GW45" s="225"/>
      <c r="GX45" s="225"/>
      <c r="GY45" s="225"/>
      <c r="GZ45" s="225"/>
      <c r="HA45" s="225"/>
      <c r="HB45" s="225"/>
      <c r="HC45" s="225"/>
      <c r="HD45" s="225"/>
      <c r="HE45" s="225"/>
      <c r="HF45" s="225"/>
      <c r="HG45" s="1038">
        <f>'C1'!EN18</f>
        <v>0</v>
      </c>
      <c r="HH45" s="1038">
        <f>'C1'!EO18</f>
        <v>0</v>
      </c>
      <c r="HI45" s="1038">
        <f>'C1'!EP18</f>
        <v>0</v>
      </c>
      <c r="HJ45" s="1038">
        <f>'C1'!EQ18</f>
        <v>0</v>
      </c>
      <c r="HK45" s="1038">
        <f>'C1'!ER18</f>
        <v>0</v>
      </c>
      <c r="HL45" s="234"/>
      <c r="HM45" s="235"/>
      <c r="HN45" s="234"/>
      <c r="HO45" s="236"/>
      <c r="HP45" s="234"/>
      <c r="HQ45" s="226"/>
      <c r="HR45" s="226"/>
      <c r="HS45" s="240"/>
      <c r="HT45" s="21"/>
      <c r="HU45" s="972"/>
    </row>
    <row r="46" spans="1:252" ht="21" customHeight="1" thickBot="1">
      <c r="A46" s="317">
        <v>36</v>
      </c>
      <c r="B46" s="456"/>
      <c r="C46" s="456"/>
      <c r="D46" s="363" t="s">
        <v>1157</v>
      </c>
      <c r="E46" s="315" t="s">
        <v>715</v>
      </c>
      <c r="F46" s="315" t="s">
        <v>1730</v>
      </c>
      <c r="G46" s="315" t="s">
        <v>226</v>
      </c>
      <c r="H46" s="315" t="s">
        <v>227</v>
      </c>
      <c r="I46" s="315" t="s">
        <v>744</v>
      </c>
      <c r="J46" s="315" t="s">
        <v>715</v>
      </c>
      <c r="K46" s="315" t="s">
        <v>1730</v>
      </c>
      <c r="L46" s="315" t="s">
        <v>226</v>
      </c>
      <c r="M46" s="315" t="s">
        <v>227</v>
      </c>
      <c r="N46" s="315" t="s">
        <v>744</v>
      </c>
      <c r="O46" s="315" t="s">
        <v>715</v>
      </c>
      <c r="P46" s="315" t="s">
        <v>1730</v>
      </c>
      <c r="Q46" s="315" t="s">
        <v>226</v>
      </c>
      <c r="R46" s="315" t="s">
        <v>227</v>
      </c>
      <c r="S46" s="315" t="s">
        <v>744</v>
      </c>
      <c r="T46" s="315" t="s">
        <v>715</v>
      </c>
      <c r="U46" s="315" t="s">
        <v>1730</v>
      </c>
      <c r="V46" s="315" t="s">
        <v>226</v>
      </c>
      <c r="W46" s="315" t="s">
        <v>227</v>
      </c>
      <c r="X46" s="315" t="s">
        <v>744</v>
      </c>
      <c r="Y46" s="315" t="s">
        <v>715</v>
      </c>
      <c r="Z46" s="315" t="s">
        <v>1730</v>
      </c>
      <c r="AA46" s="315" t="s">
        <v>226</v>
      </c>
      <c r="AB46" s="315" t="s">
        <v>227</v>
      </c>
      <c r="AC46" s="315" t="s">
        <v>744</v>
      </c>
      <c r="AD46" s="315" t="s">
        <v>715</v>
      </c>
      <c r="AE46" s="315" t="s">
        <v>1730</v>
      </c>
      <c r="AF46" s="315" t="s">
        <v>226</v>
      </c>
      <c r="AG46" s="315" t="s">
        <v>227</v>
      </c>
      <c r="AH46" s="315" t="s">
        <v>744</v>
      </c>
      <c r="AI46" s="315" t="s">
        <v>715</v>
      </c>
      <c r="AJ46" s="315" t="s">
        <v>1730</v>
      </c>
      <c r="AK46" s="315" t="s">
        <v>226</v>
      </c>
      <c r="AL46" s="315" t="s">
        <v>227</v>
      </c>
      <c r="AM46" s="315" t="s">
        <v>744</v>
      </c>
      <c r="AN46" s="315" t="s">
        <v>715</v>
      </c>
      <c r="AO46" s="315" t="s">
        <v>1730</v>
      </c>
      <c r="AP46" s="315" t="s">
        <v>226</v>
      </c>
      <c r="AQ46" s="315" t="s">
        <v>227</v>
      </c>
      <c r="AR46" s="315" t="s">
        <v>744</v>
      </c>
      <c r="AS46" s="315" t="s">
        <v>2325</v>
      </c>
      <c r="AT46" s="315" t="s">
        <v>720</v>
      </c>
      <c r="AU46" s="315" t="s">
        <v>721</v>
      </c>
      <c r="AV46" s="365" t="s">
        <v>2095</v>
      </c>
      <c r="AW46" s="365" t="s">
        <v>2096</v>
      </c>
      <c r="AX46" s="365" t="s">
        <v>2097</v>
      </c>
      <c r="AY46" s="365" t="s">
        <v>2098</v>
      </c>
      <c r="AZ46" s="365" t="s">
        <v>2100</v>
      </c>
      <c r="BA46" s="365" t="s">
        <v>2324</v>
      </c>
      <c r="BB46" s="365" t="s">
        <v>2099</v>
      </c>
      <c r="BC46" s="365" t="s">
        <v>1402</v>
      </c>
      <c r="BD46" s="369" t="s">
        <v>226</v>
      </c>
      <c r="BE46" s="369" t="s">
        <v>227</v>
      </c>
      <c r="BF46" s="369" t="s">
        <v>744</v>
      </c>
      <c r="BG46" s="369" t="s">
        <v>226</v>
      </c>
      <c r="BH46" s="369" t="s">
        <v>227</v>
      </c>
      <c r="BI46" s="369" t="s">
        <v>744</v>
      </c>
      <c r="BJ46" s="369" t="s">
        <v>226</v>
      </c>
      <c r="BK46" s="369" t="s">
        <v>227</v>
      </c>
      <c r="BL46" s="369" t="s">
        <v>744</v>
      </c>
      <c r="BM46" s="21"/>
      <c r="BN46" s="21"/>
      <c r="BO46" s="2659"/>
      <c r="BP46" s="2659"/>
      <c r="BQ46" s="2659"/>
      <c r="BR46" s="2659"/>
      <c r="BS46" s="2659"/>
      <c r="BT46" s="2884">
        <v>6</v>
      </c>
      <c r="BU46" s="2877" t="str">
        <f>'A2'!P16</f>
        <v xml:space="preserve"> มาตรฐานที่ 6</v>
      </c>
      <c r="BV46" s="718">
        <f>'A2'!Q16</f>
        <v>0</v>
      </c>
      <c r="BW46" s="2887" t="str">
        <f>'A2'!R16</f>
        <v xml:space="preserve"> </v>
      </c>
      <c r="BX46" s="45">
        <f>'A2'!S16</f>
        <v>0</v>
      </c>
      <c r="BY46" s="2887" t="str">
        <f>'A2'!T16</f>
        <v xml:space="preserve"> </v>
      </c>
      <c r="BZ46" s="1488">
        <v>12.9</v>
      </c>
      <c r="CA46" s="2683" t="str">
        <f>'A2'!K9</f>
        <v>3.  ด้านการสร้างสังคมแห่งการเรียนรู้</v>
      </c>
      <c r="CB46" s="2684"/>
      <c r="CC46" s="2684"/>
      <c r="CD46" s="2684"/>
      <c r="CE46" s="2684"/>
      <c r="CF46" s="193"/>
      <c r="CG46" s="1001" t="str">
        <f>'A2'!Y26</f>
        <v>บุคลากรทางการศึกษามีจำนวนเพียงพอ  ชุมชนให้ความร่วมมือในการพัฒนาการศึกษาและมีสภาพ</v>
      </c>
      <c r="CH46" s="193"/>
      <c r="CI46" s="146"/>
      <c r="CJ46" s="335" t="str">
        <f>B!G16</f>
        <v xml:space="preserve">           - ส่งเสริมการเรียนรู้ตลอดชีวิต ดำรงตนอยู่ในสังคมอย่างมีความสุข และเสริมสร้างสัมพันธ์อันดี</v>
      </c>
      <c r="CK46" s="2923" t="str">
        <f>B!H16</f>
        <v>กลยุทธ์ที่ 6</v>
      </c>
      <c r="CL46" s="2924">
        <f>B!I16</f>
        <v>0</v>
      </c>
      <c r="CM46" s="1917"/>
      <c r="CN46" s="141">
        <f>'B5'!B21</f>
        <v>0</v>
      </c>
      <c r="CO46" s="141">
        <f>'B5'!C21</f>
        <v>0</v>
      </c>
      <c r="CP46" s="141">
        <f>'B5'!D21</f>
        <v>0</v>
      </c>
      <c r="CQ46" s="1012"/>
      <c r="CR46" s="1012"/>
      <c r="CS46" s="1012"/>
      <c r="CT46" s="1012"/>
      <c r="CU46" s="1012"/>
      <c r="CV46" s="1012"/>
      <c r="CW46" s="141" t="str">
        <f>'B5'!K21</f>
        <v>ได้ตกแต่งให้เอื้อต่อการ</v>
      </c>
      <c r="CX46" s="141" t="str">
        <f>'B5'!L21</f>
        <v>ห้องเรียนให้สวยงามและมีอุปกรณ์ต่อการจัดการเรียนรู้</v>
      </c>
      <c r="CY46" s="141">
        <f>'B5'!M21</f>
        <v>0</v>
      </c>
      <c r="CZ46" s="1012"/>
      <c r="DA46" s="1012">
        <f>'B6'!B21</f>
        <v>0</v>
      </c>
      <c r="DB46" s="1012">
        <f>'B6'!C21</f>
        <v>0</v>
      </c>
      <c r="DC46" s="1012">
        <f>'B6'!D21</f>
        <v>0</v>
      </c>
      <c r="DD46" s="1012"/>
      <c r="DE46" s="1012"/>
      <c r="DF46" s="1012"/>
      <c r="DG46" s="1012"/>
      <c r="DH46" s="1012"/>
      <c r="DI46" s="1012"/>
      <c r="DJ46" s="1012">
        <f>'B6'!K21</f>
        <v>0</v>
      </c>
      <c r="DK46" s="1012">
        <f>'B6'!L21</f>
        <v>0</v>
      </c>
      <c r="DL46" s="1012">
        <f>'B6'!M21</f>
        <v>0</v>
      </c>
      <c r="DM46" s="1012"/>
      <c r="DN46" s="1012">
        <f>'B7'!B21</f>
        <v>0</v>
      </c>
      <c r="DO46" s="1012">
        <f>'B7'!C21</f>
        <v>0</v>
      </c>
      <c r="DP46" s="1012">
        <f>'B7'!D21</f>
        <v>0</v>
      </c>
      <c r="DQ46" s="1012"/>
      <c r="DR46" s="1012"/>
      <c r="DS46" s="1012"/>
      <c r="DT46" s="1012"/>
      <c r="DU46" s="1012"/>
      <c r="DV46" s="1012"/>
      <c r="DW46" s="1012">
        <f>'B7'!K21</f>
        <v>0</v>
      </c>
      <c r="DX46" s="1012">
        <f>'B7'!L21</f>
        <v>0</v>
      </c>
      <c r="DY46" s="1012">
        <f>'B7'!M21</f>
        <v>0</v>
      </c>
      <c r="DZ46" s="916"/>
      <c r="EA46" s="916"/>
      <c r="EB46" s="916"/>
      <c r="EC46" s="916"/>
      <c r="ED46" s="916"/>
      <c r="EE46" s="916"/>
      <c r="EF46" s="916"/>
      <c r="EG46" s="916"/>
      <c r="EH46" s="916"/>
      <c r="EI46" s="916"/>
      <c r="EJ46" s="916"/>
      <c r="EK46" s="916"/>
      <c r="EL46" s="916"/>
      <c r="EM46" s="882" t="s">
        <v>885</v>
      </c>
      <c r="EN46" s="891" t="s">
        <v>886</v>
      </c>
      <c r="EO46" s="882" t="s">
        <v>885</v>
      </c>
      <c r="EP46" s="891" t="s">
        <v>886</v>
      </c>
      <c r="EQ46" s="21"/>
      <c r="ER46" s="2711" t="str">
        <f>D!E18</f>
        <v xml:space="preserve"> -  พัฒนาหลักสูตรท้องถิ่น</v>
      </c>
      <c r="ES46" s="21"/>
      <c r="ET46" s="947" t="s">
        <v>751</v>
      </c>
      <c r="EU46" s="219" t="s">
        <v>903</v>
      </c>
      <c r="EV46" s="967">
        <f>'C1'!C19</f>
        <v>1188</v>
      </c>
      <c r="EW46" s="225"/>
      <c r="EX46" s="225"/>
      <c r="EY46" s="225"/>
      <c r="EZ46" s="225"/>
      <c r="FA46" s="225"/>
      <c r="FB46" s="225"/>
      <c r="FC46" s="225"/>
      <c r="FD46" s="225"/>
      <c r="FE46" s="225"/>
      <c r="FF46" s="225"/>
      <c r="FG46" s="225"/>
      <c r="FH46" s="220"/>
      <c r="FI46" s="220"/>
      <c r="FJ46" s="225"/>
      <c r="FK46" s="225"/>
      <c r="FL46" s="225"/>
      <c r="FM46" s="225"/>
      <c r="FN46" s="225"/>
      <c r="FO46" s="225"/>
      <c r="FP46" s="225"/>
      <c r="FQ46" s="225"/>
      <c r="FR46" s="225"/>
      <c r="FS46" s="225"/>
      <c r="FT46" s="225"/>
      <c r="FU46" s="220"/>
      <c r="FV46" s="220"/>
      <c r="FW46" s="225"/>
      <c r="FX46" s="225"/>
      <c r="FY46" s="225"/>
      <c r="FZ46" s="225"/>
      <c r="GA46" s="225"/>
      <c r="GB46" s="225"/>
      <c r="GC46" s="225"/>
      <c r="GD46" s="225"/>
      <c r="GE46" s="225"/>
      <c r="GF46" s="225"/>
      <c r="GG46" s="225"/>
      <c r="GH46" s="220"/>
      <c r="GI46" s="220"/>
      <c r="GJ46" s="225"/>
      <c r="GK46" s="225"/>
      <c r="GL46" s="225"/>
      <c r="GM46" s="225"/>
      <c r="GN46" s="225"/>
      <c r="GO46" s="225"/>
      <c r="GP46" s="225"/>
      <c r="GQ46" s="225"/>
      <c r="GR46" s="225"/>
      <c r="GS46" s="225"/>
      <c r="GT46" s="225"/>
      <c r="GU46" s="220"/>
      <c r="GV46" s="220"/>
      <c r="GW46" s="225"/>
      <c r="GX46" s="225"/>
      <c r="GY46" s="225"/>
      <c r="GZ46" s="225"/>
      <c r="HA46" s="225"/>
      <c r="HB46" s="225"/>
      <c r="HC46" s="225"/>
      <c r="HD46" s="225"/>
      <c r="HE46" s="225"/>
      <c r="HF46" s="225"/>
      <c r="HG46" s="1038">
        <f>'C1'!EN19</f>
        <v>4</v>
      </c>
      <c r="HH46" s="1038">
        <f>'C1'!EO19</f>
        <v>5</v>
      </c>
      <c r="HI46" s="1038">
        <f>'C1'!EP19</f>
        <v>5</v>
      </c>
      <c r="HJ46" s="1038">
        <f>'C1'!EQ19</f>
        <v>5</v>
      </c>
      <c r="HK46" s="1038" t="str">
        <f>'C1'!ER19</f>
        <v>ดีเยี่ยม</v>
      </c>
      <c r="HL46" s="234"/>
      <c r="HM46" s="235"/>
      <c r="HN46" s="234"/>
      <c r="HO46" s="236"/>
      <c r="HP46" s="234"/>
      <c r="HQ46" s="226"/>
      <c r="HR46" s="226"/>
      <c r="HS46" s="240"/>
      <c r="HT46" s="21"/>
      <c r="HU46" s="972"/>
    </row>
    <row r="47" spans="1:252" ht="21" customHeight="1" thickBot="1">
      <c r="A47" s="317">
        <v>37</v>
      </c>
      <c r="B47" s="456"/>
      <c r="C47" s="456"/>
      <c r="D47" s="406" t="s">
        <v>1163</v>
      </c>
      <c r="E47" s="995">
        <f>'A1'!DF11</f>
        <v>1</v>
      </c>
      <c r="F47" s="995">
        <f>'A1'!DG11</f>
        <v>0</v>
      </c>
      <c r="G47" s="995">
        <f>'A1'!DH11</f>
        <v>1</v>
      </c>
      <c r="H47" s="995">
        <f>'A1'!DI11</f>
        <v>3</v>
      </c>
      <c r="I47" s="995">
        <f>'A1'!DJ11</f>
        <v>14</v>
      </c>
      <c r="J47" s="995">
        <f>'A1'!DK11</f>
        <v>1</v>
      </c>
      <c r="K47" s="995">
        <f>'A1'!DL11</f>
        <v>0</v>
      </c>
      <c r="L47" s="995">
        <f>'A1'!DM11</f>
        <v>1</v>
      </c>
      <c r="M47" s="995">
        <f>'A1'!DN11</f>
        <v>4</v>
      </c>
      <c r="N47" s="995">
        <f>'A1'!DO11</f>
        <v>13</v>
      </c>
      <c r="O47" s="995">
        <f>'A1'!DP11</f>
        <v>1</v>
      </c>
      <c r="P47" s="995">
        <f>'A1'!DQ11</f>
        <v>0</v>
      </c>
      <c r="Q47" s="995">
        <f>'A1'!DR11</f>
        <v>0</v>
      </c>
      <c r="R47" s="995">
        <f>'A1'!DS11</f>
        <v>3</v>
      </c>
      <c r="S47" s="995">
        <f>'A1'!DT11</f>
        <v>15</v>
      </c>
      <c r="T47" s="995">
        <f>'A1'!DU11</f>
        <v>1</v>
      </c>
      <c r="U47" s="995">
        <f>'A1'!DV11</f>
        <v>0</v>
      </c>
      <c r="V47" s="995">
        <f>'A1'!DW11</f>
        <v>0</v>
      </c>
      <c r="W47" s="995">
        <f>'A1'!DX11</f>
        <v>2</v>
      </c>
      <c r="X47" s="995">
        <f>'A1'!DY11</f>
        <v>16</v>
      </c>
      <c r="Y47" s="995">
        <f>'A1'!DZ11</f>
        <v>1</v>
      </c>
      <c r="Z47" s="995">
        <f>'A1'!EA11</f>
        <v>0</v>
      </c>
      <c r="AA47" s="995">
        <f>'A1'!EB11</f>
        <v>0</v>
      </c>
      <c r="AB47" s="995">
        <f>'A1'!EC11</f>
        <v>2</v>
      </c>
      <c r="AC47" s="995">
        <f>'A1'!ED11</f>
        <v>16</v>
      </c>
      <c r="AD47" s="995">
        <f>'A1'!EE11</f>
        <v>1</v>
      </c>
      <c r="AE47" s="995">
        <f>'A1'!EF11</f>
        <v>0</v>
      </c>
      <c r="AF47" s="995">
        <f>'A1'!EG11</f>
        <v>0</v>
      </c>
      <c r="AG47" s="995">
        <f>'A1'!EH11</f>
        <v>2</v>
      </c>
      <c r="AH47" s="995">
        <f>'A1'!EI11</f>
        <v>16</v>
      </c>
      <c r="AI47" s="995">
        <f>'A1'!EJ11</f>
        <v>2</v>
      </c>
      <c r="AJ47" s="995">
        <f>'A1'!EK11</f>
        <v>0</v>
      </c>
      <c r="AK47" s="995">
        <f>'A1'!EL11</f>
        <v>0</v>
      </c>
      <c r="AL47" s="995">
        <f>'A1'!EM11</f>
        <v>2</v>
      </c>
      <c r="AM47" s="995">
        <f>'A1'!EN11</f>
        <v>16</v>
      </c>
      <c r="AN47" s="995">
        <f>'A1'!EO11</f>
        <v>1</v>
      </c>
      <c r="AO47" s="995">
        <f>'A1'!EP11</f>
        <v>0</v>
      </c>
      <c r="AP47" s="995">
        <f>'A1'!EQ11</f>
        <v>0</v>
      </c>
      <c r="AQ47" s="995">
        <f>'A1'!ER11</f>
        <v>2</v>
      </c>
      <c r="AR47" s="995">
        <f>'A1'!ES11</f>
        <v>16</v>
      </c>
      <c r="AS47" s="995">
        <f>'A1'!ET11</f>
        <v>18</v>
      </c>
      <c r="AT47" s="995">
        <f>'A1'!EU11</f>
        <v>18</v>
      </c>
      <c r="AU47" s="995">
        <f>'A1'!EV11</f>
        <v>18</v>
      </c>
      <c r="AV47" s="372"/>
      <c r="AW47" s="372"/>
      <c r="AX47" s="372"/>
      <c r="AY47" s="372"/>
      <c r="AZ47" s="372"/>
      <c r="BA47" s="372"/>
      <c r="BB47" s="372"/>
      <c r="BC47" s="372"/>
      <c r="BD47" s="372"/>
      <c r="BE47" s="372"/>
      <c r="BF47" s="372"/>
      <c r="BG47" s="372"/>
      <c r="BH47" s="372"/>
      <c r="BI47" s="372"/>
      <c r="BJ47" s="372"/>
      <c r="BK47" s="372"/>
      <c r="BL47" s="372"/>
      <c r="BM47" s="21"/>
      <c r="BN47" s="21"/>
      <c r="BO47" s="2659"/>
      <c r="BP47" s="2659"/>
      <c r="BQ47" s="2659"/>
      <c r="BR47" s="2659"/>
      <c r="BS47" s="2659"/>
      <c r="BT47" s="2884">
        <v>7</v>
      </c>
      <c r="BU47" s="2877" t="str">
        <f>'A2'!P17</f>
        <v xml:space="preserve"> มาตรฐานที่ 7</v>
      </c>
      <c r="BV47" s="718">
        <f>'A2'!Q17</f>
        <v>0</v>
      </c>
      <c r="BW47" s="2887" t="str">
        <f>'A2'!R17</f>
        <v xml:space="preserve"> </v>
      </c>
      <c r="BX47" s="45">
        <f>'A2'!S17</f>
        <v>0</v>
      </c>
      <c r="BY47" s="2887" t="str">
        <f>'A2'!T17</f>
        <v xml:space="preserve"> </v>
      </c>
      <c r="BZ47" s="1488">
        <v>13</v>
      </c>
      <c r="CA47" s="2683" t="str">
        <f>'A2'!K10</f>
        <v>มาตรฐาน / ตัวบ่งชี้</v>
      </c>
      <c r="CB47" s="2876" t="str">
        <f>'A2'!L10</f>
        <v>โดยสถานศึกษา</v>
      </c>
      <c r="CC47" s="2871"/>
      <c r="CD47" s="2876" t="str">
        <f>'A2'!N10</f>
        <v>โดยต้นสังกัด</v>
      </c>
      <c r="CE47" s="2871"/>
      <c r="CF47" s="193"/>
      <c r="CG47" s="1001" t="str">
        <f>'A2'!Y27</f>
        <v>ที่เอื้อในการพัฒนาการศึกษา</v>
      </c>
      <c r="CH47" s="193"/>
      <c r="CI47" s="146"/>
      <c r="CJ47" s="335" t="str">
        <f>B!G17</f>
        <v>กับชุมชน</v>
      </c>
      <c r="CK47" s="2923" t="str">
        <f>B!H17</f>
        <v>กลยุทธ์ที่ 7</v>
      </c>
      <c r="CL47" s="2924">
        <f>B!I17</f>
        <v>0</v>
      </c>
      <c r="CM47" s="1917"/>
      <c r="CN47" s="141">
        <f>'B5'!B22</f>
        <v>0</v>
      </c>
      <c r="CO47" s="141">
        <f>'B5'!C22</f>
        <v>0</v>
      </c>
      <c r="CP47" s="141">
        <f>'B5'!D22</f>
        <v>0</v>
      </c>
      <c r="CQ47" s="1012"/>
      <c r="CR47" s="1012"/>
      <c r="CS47" s="1012"/>
      <c r="CT47" s="1012"/>
      <c r="CU47" s="1012"/>
      <c r="CV47" s="1012"/>
      <c r="CW47" s="141" t="str">
        <f>'B5'!K22</f>
        <v>เรียนรู้</v>
      </c>
      <c r="CX47" s="141">
        <f>'B5'!L22</f>
        <v>0</v>
      </c>
      <c r="CY47" s="141">
        <f>'B5'!M22</f>
        <v>0</v>
      </c>
      <c r="CZ47" s="1012"/>
      <c r="DA47" s="1012">
        <f>'B6'!B22</f>
        <v>0</v>
      </c>
      <c r="DB47" s="1012">
        <f>'B6'!C22</f>
        <v>0</v>
      </c>
      <c r="DC47" s="1012">
        <f>'B6'!D22</f>
        <v>0</v>
      </c>
      <c r="DD47" s="1012"/>
      <c r="DE47" s="1012"/>
      <c r="DF47" s="1012"/>
      <c r="DG47" s="1012"/>
      <c r="DH47" s="1012"/>
      <c r="DI47" s="1012"/>
      <c r="DJ47" s="1012">
        <f>'B6'!K22</f>
        <v>0</v>
      </c>
      <c r="DK47" s="1012">
        <f>'B6'!L22</f>
        <v>0</v>
      </c>
      <c r="DL47" s="1012">
        <f>'B6'!M22</f>
        <v>0</v>
      </c>
      <c r="DM47" s="1012"/>
      <c r="DN47" s="1012">
        <f>'B7'!B22</f>
        <v>0</v>
      </c>
      <c r="DO47" s="1012">
        <f>'B7'!C22</f>
        <v>0</v>
      </c>
      <c r="DP47" s="1012">
        <f>'B7'!D22</f>
        <v>0</v>
      </c>
      <c r="DQ47" s="1012"/>
      <c r="DR47" s="1012"/>
      <c r="DS47" s="1012"/>
      <c r="DT47" s="1012"/>
      <c r="DU47" s="1012"/>
      <c r="DV47" s="1012"/>
      <c r="DW47" s="1012">
        <f>'B7'!K22</f>
        <v>0</v>
      </c>
      <c r="DX47" s="1012">
        <f>'B7'!L22</f>
        <v>0</v>
      </c>
      <c r="DY47" s="1012">
        <f>'B7'!M22</f>
        <v>0</v>
      </c>
      <c r="DZ47" s="916"/>
      <c r="EA47" s="916"/>
      <c r="EB47" s="916"/>
      <c r="EC47" s="916"/>
      <c r="ED47" s="916"/>
      <c r="EE47" s="916"/>
      <c r="EF47" s="916"/>
      <c r="EG47" s="916"/>
      <c r="EH47" s="916"/>
      <c r="EI47" s="916"/>
      <c r="EJ47" s="916"/>
      <c r="EK47" s="916"/>
      <c r="EL47" s="916"/>
      <c r="EM47" s="1015" t="str">
        <f>'C'!C10</f>
        <v>วิธีการพัฒนา  มาตรฐานที่ 13</v>
      </c>
      <c r="EN47" s="892" t="str">
        <f>'C'!D10</f>
        <v>วิธีการพัฒนา  มาตรฐานที่ 14</v>
      </c>
      <c r="EO47" s="1015" t="str">
        <f>'C2'!C10</f>
        <v>แนวทางการพัฒนาในอนาคต   มาตรฐานที่ 13</v>
      </c>
      <c r="EP47" s="892" t="str">
        <f>'C2'!D10</f>
        <v>แนวทางการพัฒนาในอนาคต   มาตรฐานที่ 14</v>
      </c>
      <c r="EQ47" s="21"/>
      <c r="ER47" s="2711" t="str">
        <f>D!E19</f>
        <v xml:space="preserve"> -  สนับสนุนชุมชนให้เข้ามามีส่วนร่วมมากขึ้น</v>
      </c>
      <c r="ES47" s="21"/>
      <c r="ET47" s="948"/>
      <c r="EU47" s="227" t="s">
        <v>904</v>
      </c>
      <c r="EV47" s="967">
        <f>'C1'!C20</f>
        <v>594</v>
      </c>
      <c r="EW47" s="225"/>
      <c r="EX47" s="225"/>
      <c r="EY47" s="225"/>
      <c r="EZ47" s="225"/>
      <c r="FA47" s="225"/>
      <c r="FB47" s="225"/>
      <c r="FC47" s="225"/>
      <c r="FD47" s="225"/>
      <c r="FE47" s="225"/>
      <c r="FF47" s="225"/>
      <c r="FG47" s="225"/>
      <c r="FH47" s="220"/>
      <c r="FI47" s="220"/>
      <c r="FJ47" s="225"/>
      <c r="FK47" s="225"/>
      <c r="FL47" s="225"/>
      <c r="FM47" s="225"/>
      <c r="FN47" s="225"/>
      <c r="FO47" s="225"/>
      <c r="FP47" s="225"/>
      <c r="FQ47" s="225"/>
      <c r="FR47" s="225"/>
      <c r="FS47" s="225"/>
      <c r="FT47" s="225"/>
      <c r="FU47" s="220"/>
      <c r="FV47" s="220"/>
      <c r="FW47" s="225"/>
      <c r="FX47" s="225"/>
      <c r="FY47" s="225"/>
      <c r="FZ47" s="225"/>
      <c r="GA47" s="225"/>
      <c r="GB47" s="225"/>
      <c r="GC47" s="225"/>
      <c r="GD47" s="225"/>
      <c r="GE47" s="225"/>
      <c r="GF47" s="225"/>
      <c r="GG47" s="225"/>
      <c r="GH47" s="220"/>
      <c r="GI47" s="220"/>
      <c r="GJ47" s="225"/>
      <c r="GK47" s="225"/>
      <c r="GL47" s="225"/>
      <c r="GM47" s="225"/>
      <c r="GN47" s="225"/>
      <c r="GO47" s="225"/>
      <c r="GP47" s="225"/>
      <c r="GQ47" s="225"/>
      <c r="GR47" s="225"/>
      <c r="GS47" s="225"/>
      <c r="GT47" s="225"/>
      <c r="GU47" s="220"/>
      <c r="GV47" s="220"/>
      <c r="GW47" s="225"/>
      <c r="GX47" s="225"/>
      <c r="GY47" s="225"/>
      <c r="GZ47" s="225"/>
      <c r="HA47" s="225"/>
      <c r="HB47" s="225"/>
      <c r="HC47" s="225"/>
      <c r="HD47" s="225"/>
      <c r="HE47" s="225"/>
      <c r="HF47" s="225"/>
      <c r="HG47" s="1038">
        <f>'C1'!EN20</f>
        <v>0</v>
      </c>
      <c r="HH47" s="1038">
        <f>'C1'!EO20</f>
        <v>0</v>
      </c>
      <c r="HI47" s="1038">
        <f>'C1'!EP20</f>
        <v>0</v>
      </c>
      <c r="HJ47" s="1038">
        <f>'C1'!EQ20</f>
        <v>0</v>
      </c>
      <c r="HK47" s="1038">
        <f>'C1'!ER20</f>
        <v>0</v>
      </c>
      <c r="HL47" s="234"/>
      <c r="HM47" s="235"/>
      <c r="HN47" s="234"/>
      <c r="HO47" s="236"/>
      <c r="HP47" s="234"/>
      <c r="HQ47" s="226"/>
      <c r="HR47" s="226"/>
      <c r="HS47" s="240"/>
      <c r="HT47" s="21"/>
      <c r="HU47" s="972"/>
    </row>
    <row r="48" spans="1:252" ht="21" customHeight="1" thickBot="1">
      <c r="A48" s="317">
        <v>38</v>
      </c>
      <c r="B48" s="456"/>
      <c r="C48" s="456"/>
      <c r="D48" s="407" t="s">
        <v>1164</v>
      </c>
      <c r="E48" s="380"/>
      <c r="F48" s="380"/>
      <c r="G48" s="380"/>
      <c r="H48" s="380"/>
      <c r="I48" s="380"/>
      <c r="J48" s="380"/>
      <c r="K48" s="380"/>
      <c r="L48" s="380"/>
      <c r="M48" s="380"/>
      <c r="N48" s="380"/>
      <c r="O48" s="380"/>
      <c r="P48" s="380"/>
      <c r="Q48" s="380"/>
      <c r="R48" s="380"/>
      <c r="S48" s="380"/>
      <c r="T48" s="380"/>
      <c r="U48" s="380"/>
      <c r="V48" s="380"/>
      <c r="W48" s="380"/>
      <c r="X48" s="380"/>
      <c r="Y48" s="380"/>
      <c r="Z48" s="380"/>
      <c r="AA48" s="380"/>
      <c r="AB48" s="380"/>
      <c r="AC48" s="380"/>
      <c r="AD48" s="380"/>
      <c r="AE48" s="380"/>
      <c r="AF48" s="380"/>
      <c r="AG48" s="380"/>
      <c r="AH48" s="380"/>
      <c r="AI48" s="380"/>
      <c r="AJ48" s="380"/>
      <c r="AK48" s="380"/>
      <c r="AL48" s="380"/>
      <c r="AM48" s="380"/>
      <c r="AN48" s="996">
        <f>'A1'!EO12</f>
        <v>2</v>
      </c>
      <c r="AO48" s="996">
        <f>'A1'!EP12</f>
        <v>1</v>
      </c>
      <c r="AP48" s="996">
        <f>'A1'!EQ12</f>
        <v>4</v>
      </c>
      <c r="AQ48" s="996">
        <f>'A1'!ER12</f>
        <v>2</v>
      </c>
      <c r="AR48" s="996">
        <f>'A1'!ES12</f>
        <v>12</v>
      </c>
      <c r="AS48" s="380"/>
      <c r="AT48" s="380"/>
      <c r="AU48" s="380"/>
      <c r="AV48" s="996">
        <f>'A1'!EW12</f>
        <v>0</v>
      </c>
      <c r="AW48" s="996">
        <f>'A1'!EX12</f>
        <v>0</v>
      </c>
      <c r="AX48" s="996">
        <f>'A1'!EY12</f>
        <v>0</v>
      </c>
      <c r="AY48" s="996">
        <f>'A1'!EZ12</f>
        <v>0</v>
      </c>
      <c r="AZ48" s="996">
        <f>'A1'!FA12</f>
        <v>0</v>
      </c>
      <c r="BA48" s="996">
        <f>'A1'!FB12</f>
        <v>0</v>
      </c>
      <c r="BB48" s="996">
        <f>'A1'!FC12</f>
        <v>0</v>
      </c>
      <c r="BC48" s="996">
        <f>'A1'!FD12</f>
        <v>0</v>
      </c>
      <c r="BD48" s="379"/>
      <c r="BE48" s="379"/>
      <c r="BF48" s="379"/>
      <c r="BG48" s="379"/>
      <c r="BH48" s="379"/>
      <c r="BI48" s="379"/>
      <c r="BJ48" s="379"/>
      <c r="BK48" s="379"/>
      <c r="BL48" s="379"/>
      <c r="BM48" s="21"/>
      <c r="BN48" s="21"/>
      <c r="BO48" s="2659"/>
      <c r="BP48" s="2659"/>
      <c r="BQ48" s="2659"/>
      <c r="BR48" s="2659"/>
      <c r="BS48" s="2659"/>
      <c r="BT48" s="2884">
        <v>8</v>
      </c>
      <c r="BU48" s="2877" t="str">
        <f>'A2'!P18</f>
        <v xml:space="preserve"> มาตรฐานที่ 8</v>
      </c>
      <c r="BV48" s="718">
        <f>'A2'!Q18</f>
        <v>0</v>
      </c>
      <c r="BW48" s="2887" t="str">
        <f>'A2'!R18</f>
        <v xml:space="preserve"> </v>
      </c>
      <c r="BX48" s="45">
        <f>'A2'!S18</f>
        <v>0</v>
      </c>
      <c r="BY48" s="2887" t="str">
        <f>'A2'!T18</f>
        <v xml:space="preserve"> </v>
      </c>
      <c r="BZ48" s="2647">
        <v>13.1</v>
      </c>
      <c r="CA48" s="2647" t="str">
        <f>'A2'!K11</f>
        <v xml:space="preserve"> มาตรฐานที่ 13   ตัวบ่งชี้ที่ 1</v>
      </c>
      <c r="CB48" s="2872">
        <f>'A2'!L11</f>
        <v>0</v>
      </c>
      <c r="CC48" s="2647" t="str">
        <f>'A2'!M11</f>
        <v xml:space="preserve"> </v>
      </c>
      <c r="CD48" s="2872">
        <f>'A2'!N11</f>
        <v>0</v>
      </c>
      <c r="CE48" s="2647" t="str">
        <f>'A2'!O11</f>
        <v xml:space="preserve"> </v>
      </c>
      <c r="CF48" s="193"/>
      <c r="CG48" s="1001">
        <f>'A2'!Y28</f>
        <v>0</v>
      </c>
      <c r="CH48" s="193"/>
      <c r="CI48" s="146"/>
      <c r="CJ48" s="335" t="str">
        <f>B!G18</f>
        <v xml:space="preserve">           - สร้างสภาพแวดล้อมแหล่งเรียนรู้ จัดหาเทคโนโลยี  เพื่อส่งเสริมการเรียนรู้ </v>
      </c>
      <c r="CK48" s="1491"/>
      <c r="CL48" s="1468"/>
      <c r="CM48" s="1917">
        <f>'B5'!A23</f>
        <v>5</v>
      </c>
      <c r="CN48" s="141" t="str">
        <f>'B5'!B23</f>
        <v>โครงการพัฒนาผู้บริหาร</v>
      </c>
      <c r="CO48" s="141" t="str">
        <f>'B5'!C23</f>
        <v>เพื่อพัฒนาผู้บริหารมีความ</v>
      </c>
      <c r="CP48" s="141" t="str">
        <f>'B5'!D23</f>
        <v>ร้อยละ 100</v>
      </c>
      <c r="CQ48" s="1012">
        <f>'B5'!E23</f>
        <v>301</v>
      </c>
      <c r="CR48" s="1012">
        <f>'B5'!F23</f>
        <v>4</v>
      </c>
      <c r="CS48" s="1012">
        <f>'B5'!G23</f>
        <v>5</v>
      </c>
      <c r="CT48" s="1012">
        <f>'B5'!H23</f>
        <v>6</v>
      </c>
      <c r="CU48" s="1012">
        <f>'B5'!I23</f>
        <v>0</v>
      </c>
      <c r="CV48" s="1012">
        <f>'B5'!J23</f>
        <v>0</v>
      </c>
      <c r="CW48" s="141" t="str">
        <f>'B5'!K23</f>
        <v>ร้อยละ 100 ได้รับการ</v>
      </c>
      <c r="CX48" s="141" t="str">
        <f>'B5'!L23</f>
        <v xml:space="preserve"> ผู้บริหารมีวิสัยทัศน์ และเสียสละในการทำงาน</v>
      </c>
      <c r="CY48" s="141">
        <f>'B5'!M23</f>
        <v>0</v>
      </c>
      <c r="CZ48" s="1012">
        <f>'B6'!A23</f>
        <v>0</v>
      </c>
      <c r="DA48" s="1012">
        <f>'B6'!B23</f>
        <v>0</v>
      </c>
      <c r="DB48" s="1012">
        <f>'B6'!C23</f>
        <v>0</v>
      </c>
      <c r="DC48" s="1012">
        <f>'B6'!D23</f>
        <v>0</v>
      </c>
      <c r="DD48" s="1012">
        <f>'B6'!E23</f>
        <v>0</v>
      </c>
      <c r="DE48" s="1012">
        <f>'B6'!F23</f>
        <v>0</v>
      </c>
      <c r="DF48" s="1012">
        <f>'B6'!G23</f>
        <v>0</v>
      </c>
      <c r="DG48" s="1012">
        <f>'B6'!H23</f>
        <v>0</v>
      </c>
      <c r="DH48" s="1012">
        <f>'B6'!I23</f>
        <v>0</v>
      </c>
      <c r="DI48" s="1012">
        <f>'B6'!J23</f>
        <v>0</v>
      </c>
      <c r="DJ48" s="1012">
        <f>'B6'!K23</f>
        <v>0</v>
      </c>
      <c r="DK48" s="1012">
        <f>'B6'!L23</f>
        <v>0</v>
      </c>
      <c r="DL48" s="1012">
        <f>'B6'!M23</f>
        <v>0</v>
      </c>
      <c r="DM48" s="1012">
        <f>'B7'!A23</f>
        <v>0</v>
      </c>
      <c r="DN48" s="1012">
        <f>'B7'!B23</f>
        <v>0</v>
      </c>
      <c r="DO48" s="1012">
        <f>'B7'!C23</f>
        <v>0</v>
      </c>
      <c r="DP48" s="1012">
        <f>'B7'!D23</f>
        <v>0</v>
      </c>
      <c r="DQ48" s="1012">
        <f>'B7'!E23</f>
        <v>0</v>
      </c>
      <c r="DR48" s="1012">
        <f>'B7'!F23</f>
        <v>0</v>
      </c>
      <c r="DS48" s="1012">
        <f>'B7'!G23</f>
        <v>0</v>
      </c>
      <c r="DT48" s="1012">
        <f>'B7'!H23</f>
        <v>0</v>
      </c>
      <c r="DU48" s="1012">
        <f>'B7'!I23</f>
        <v>0</v>
      </c>
      <c r="DV48" s="1012">
        <f>'B7'!J23</f>
        <v>0</v>
      </c>
      <c r="DW48" s="1012">
        <f>'B7'!K23</f>
        <v>0</v>
      </c>
      <c r="DX48" s="1012">
        <f>'B7'!L23</f>
        <v>0</v>
      </c>
      <c r="DY48" s="1012">
        <f>'B7'!M23</f>
        <v>0</v>
      </c>
      <c r="DZ48" s="916"/>
      <c r="EA48" s="916"/>
      <c r="EB48" s="916"/>
      <c r="EC48" s="916"/>
      <c r="ED48" s="916"/>
      <c r="EE48" s="916"/>
      <c r="EF48" s="916"/>
      <c r="EG48" s="916"/>
      <c r="EH48" s="916"/>
      <c r="EI48" s="916"/>
      <c r="EJ48" s="916"/>
      <c r="EK48" s="916"/>
      <c r="EL48" s="916"/>
      <c r="EM48" s="2710" t="str">
        <f>'C'!C11</f>
        <v xml:space="preserve"> กำหนดแหล่งเรียนรู้ในชุมชน</v>
      </c>
      <c r="EN48" s="2282" t="str">
        <f>'C'!D11</f>
        <v>จัดหาเครื่องดนตรีให้เพียงพอ เข้าร่วมการเล่นดนตรีกับชุมชนภายนอก    จัดอุปกรณ์กีฬาเพียงพอ</v>
      </c>
      <c r="EO48" s="2710" t="str">
        <f>'C2'!C11</f>
        <v xml:space="preserve">          -  จัดทำคู่มือแหล่งเรียนรู้นอกโรงเรียนและนำนักเรียนไปศึกษาเรียนรู้จากสถานที่จริง</v>
      </c>
      <c r="EP48" s="2282" t="str">
        <f>'C2'!D11</f>
        <v xml:space="preserve">        -   ยกระดับผลสัมฤทธิ์ทงการเรียนให้ได้มาตรฐาน </v>
      </c>
      <c r="EQ48" s="21"/>
      <c r="ER48" s="2711">
        <f>D!E20</f>
        <v>0</v>
      </c>
      <c r="ES48" s="21"/>
      <c r="ET48" s="945" t="s">
        <v>2046</v>
      </c>
      <c r="EU48" s="237" t="s">
        <v>903</v>
      </c>
      <c r="EV48" s="967">
        <f>'C1'!C21</f>
        <v>1188</v>
      </c>
      <c r="EW48" s="225"/>
      <c r="EX48" s="225"/>
      <c r="EY48" s="225"/>
      <c r="EZ48" s="225"/>
      <c r="FA48" s="225"/>
      <c r="FB48" s="225"/>
      <c r="FC48" s="225"/>
      <c r="FD48" s="225"/>
      <c r="FE48" s="225"/>
      <c r="FF48" s="225"/>
      <c r="FG48" s="225"/>
      <c r="FH48" s="220"/>
      <c r="FI48" s="220"/>
      <c r="FJ48" s="225"/>
      <c r="FK48" s="225"/>
      <c r="FL48" s="225"/>
      <c r="FM48" s="225"/>
      <c r="FN48" s="225"/>
      <c r="FO48" s="225"/>
      <c r="FP48" s="225"/>
      <c r="FQ48" s="225"/>
      <c r="FR48" s="225"/>
      <c r="FS48" s="225"/>
      <c r="FT48" s="225"/>
      <c r="FU48" s="220"/>
      <c r="FV48" s="220"/>
      <c r="FW48" s="225"/>
      <c r="FX48" s="225"/>
      <c r="FY48" s="225"/>
      <c r="FZ48" s="225"/>
      <c r="GA48" s="225"/>
      <c r="GB48" s="225"/>
      <c r="GC48" s="225"/>
      <c r="GD48" s="225"/>
      <c r="GE48" s="225"/>
      <c r="GF48" s="225"/>
      <c r="GG48" s="225"/>
      <c r="GH48" s="220"/>
      <c r="GI48" s="220"/>
      <c r="GJ48" s="225"/>
      <c r="GK48" s="225"/>
      <c r="GL48" s="225"/>
      <c r="GM48" s="225"/>
      <c r="GN48" s="225"/>
      <c r="GO48" s="225"/>
      <c r="GP48" s="225"/>
      <c r="GQ48" s="225"/>
      <c r="GR48" s="225"/>
      <c r="GS48" s="225"/>
      <c r="GT48" s="225"/>
      <c r="GU48" s="220"/>
      <c r="GV48" s="220"/>
      <c r="GW48" s="225"/>
      <c r="GX48" s="225"/>
      <c r="GY48" s="225"/>
      <c r="GZ48" s="225"/>
      <c r="HA48" s="225"/>
      <c r="HB48" s="225"/>
      <c r="HC48" s="225"/>
      <c r="HD48" s="225"/>
      <c r="HE48" s="225"/>
      <c r="HF48" s="225"/>
      <c r="HG48" s="1038">
        <f>'C1'!EN21</f>
        <v>4</v>
      </c>
      <c r="HH48" s="1038">
        <f>'C1'!EO21</f>
        <v>5</v>
      </c>
      <c r="HI48" s="1038">
        <f>'C1'!EP21</f>
        <v>4.4800000000000004</v>
      </c>
      <c r="HJ48" s="1038">
        <f>'C1'!EQ21</f>
        <v>4</v>
      </c>
      <c r="HK48" s="1038" t="str">
        <f>'C1'!ER21</f>
        <v>ดีมาก</v>
      </c>
      <c r="HL48" s="234"/>
      <c r="HM48" s="235"/>
      <c r="HN48" s="234"/>
      <c r="HO48" s="236"/>
      <c r="HP48" s="234"/>
      <c r="HQ48" s="226"/>
      <c r="HR48" s="226"/>
      <c r="HS48" s="240"/>
      <c r="HT48" s="21"/>
      <c r="HU48" s="972"/>
    </row>
    <row r="49" spans="1:229" ht="21" customHeight="1" thickBot="1">
      <c r="A49" s="317">
        <v>39</v>
      </c>
      <c r="B49" s="456"/>
      <c r="C49" s="456"/>
      <c r="D49" s="407" t="s">
        <v>1165</v>
      </c>
      <c r="E49" s="380"/>
      <c r="F49" s="380"/>
      <c r="G49" s="380"/>
      <c r="H49" s="380"/>
      <c r="I49" s="380"/>
      <c r="J49" s="380"/>
      <c r="K49" s="380"/>
      <c r="L49" s="380"/>
      <c r="M49" s="380"/>
      <c r="N49" s="380"/>
      <c r="O49" s="380"/>
      <c r="P49" s="380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  <c r="AG49" s="380"/>
      <c r="AH49" s="380"/>
      <c r="AI49" s="380"/>
      <c r="AJ49" s="380"/>
      <c r="AK49" s="380"/>
      <c r="AL49" s="380"/>
      <c r="AM49" s="380"/>
      <c r="AN49" s="996">
        <f>'A1'!EO13</f>
        <v>0</v>
      </c>
      <c r="AO49" s="996">
        <f>'A1'!EP13</f>
        <v>0</v>
      </c>
      <c r="AP49" s="996">
        <f>'A1'!EQ13</f>
        <v>2</v>
      </c>
      <c r="AQ49" s="996">
        <f>'A1'!ER13</f>
        <v>11</v>
      </c>
      <c r="AR49" s="996">
        <f>'A1'!ES13</f>
        <v>12</v>
      </c>
      <c r="AS49" s="380"/>
      <c r="AT49" s="380"/>
      <c r="AU49" s="380"/>
      <c r="AV49" s="380"/>
      <c r="AW49" s="380"/>
      <c r="AX49" s="380"/>
      <c r="AY49" s="380"/>
      <c r="AZ49" s="380"/>
      <c r="BA49" s="380"/>
      <c r="BB49" s="380"/>
      <c r="BC49" s="380"/>
      <c r="BD49" s="996">
        <f>'A1'!FE13</f>
        <v>10</v>
      </c>
      <c r="BE49" s="996">
        <f>'A1'!FF13</f>
        <v>6</v>
      </c>
      <c r="BF49" s="996">
        <f>'A1'!FG13</f>
        <v>1</v>
      </c>
      <c r="BG49" s="996">
        <f>'A1'!FH13</f>
        <v>16</v>
      </c>
      <c r="BH49" s="996">
        <f>'A1'!FI13</f>
        <v>2</v>
      </c>
      <c r="BI49" s="996">
        <f>'A1'!FJ13</f>
        <v>0</v>
      </c>
      <c r="BJ49" s="996">
        <f>'A1'!FK13</f>
        <v>9</v>
      </c>
      <c r="BK49" s="996">
        <f>'A1'!FL13</f>
        <v>0</v>
      </c>
      <c r="BL49" s="996">
        <f>'A1'!FM13</f>
        <v>0</v>
      </c>
      <c r="BM49" s="21"/>
      <c r="BN49" s="21"/>
      <c r="BO49" s="2659"/>
      <c r="BP49" s="2659"/>
      <c r="BQ49" s="2659"/>
      <c r="BR49" s="2659"/>
      <c r="BS49" s="2659"/>
      <c r="BT49" s="2884">
        <v>9</v>
      </c>
      <c r="BU49" s="2877" t="str">
        <f>'A2'!P19</f>
        <v xml:space="preserve"> มาตรฐานที่ 9</v>
      </c>
      <c r="BV49" s="718">
        <f>'A2'!Q19</f>
        <v>0</v>
      </c>
      <c r="BW49" s="2887" t="str">
        <f>'A2'!R19</f>
        <v xml:space="preserve"> </v>
      </c>
      <c r="BX49" s="45">
        <f>'A2'!S19</f>
        <v>0</v>
      </c>
      <c r="BY49" s="2887" t="str">
        <f>'A2'!T19</f>
        <v xml:space="preserve"> </v>
      </c>
      <c r="BZ49" s="2647">
        <v>13.2</v>
      </c>
      <c r="CA49" s="2647" t="str">
        <f>'A2'!K12</f>
        <v xml:space="preserve"> ตัวบ่งชี้ที่ 2</v>
      </c>
      <c r="CB49" s="2872">
        <f>'A2'!L12</f>
        <v>0</v>
      </c>
      <c r="CC49" s="2647" t="str">
        <f>'A2'!M12</f>
        <v xml:space="preserve"> </v>
      </c>
      <c r="CD49" s="2872">
        <f>'A2'!N12</f>
        <v>0</v>
      </c>
      <c r="CE49" s="2647" t="str">
        <f>'A2'!O12</f>
        <v xml:space="preserve"> </v>
      </c>
      <c r="CF49" s="193"/>
      <c r="CG49" s="1000" t="str">
        <f>'A2'!Y29</f>
        <v xml:space="preserve">          ข้อเสนอแนะ</v>
      </c>
      <c r="CH49" s="193"/>
      <c r="CI49" s="146"/>
      <c r="CJ49" s="335" t="str">
        <f>B!G19</f>
        <v xml:space="preserve">           -พัฒนาบุคลากรทางการศึกษาให้มีความรู้ คุณภาพในการจัดกิจกรรมการเรียนรู้ที่เน้นผู้เรียนเป็นสำคัญ</v>
      </c>
      <c r="CK49" s="1491"/>
      <c r="CL49" s="1468"/>
      <c r="CM49" s="1917"/>
      <c r="CN49" s="141">
        <f>'B5'!B24</f>
        <v>0</v>
      </c>
      <c r="CO49" s="141" t="str">
        <f>'B5'!C24</f>
        <v>บริหารบรรลุตามเป้าหมาย</v>
      </c>
      <c r="CP49" s="141">
        <f>'B5'!D24</f>
        <v>0</v>
      </c>
      <c r="CQ49" s="1012"/>
      <c r="CR49" s="1012"/>
      <c r="CS49" s="1012"/>
      <c r="CT49" s="1012"/>
      <c r="CU49" s="1012"/>
      <c r="CV49" s="1012"/>
      <c r="CW49" s="141" t="str">
        <f>'B5'!K24</f>
        <v>การพัฒนา</v>
      </c>
      <c r="CX49" s="141">
        <f>'B5'!L24</f>
        <v>0</v>
      </c>
      <c r="CY49" s="141">
        <f>'B5'!M24</f>
        <v>0</v>
      </c>
      <c r="CZ49" s="1012"/>
      <c r="DA49" s="1012">
        <f>'B6'!B24</f>
        <v>0</v>
      </c>
      <c r="DB49" s="1012">
        <f>'B6'!C24</f>
        <v>0</v>
      </c>
      <c r="DC49" s="1012">
        <f>'B6'!D24</f>
        <v>0</v>
      </c>
      <c r="DD49" s="1012"/>
      <c r="DE49" s="1012"/>
      <c r="DF49" s="1012"/>
      <c r="DG49" s="1012"/>
      <c r="DH49" s="1012"/>
      <c r="DI49" s="1012"/>
      <c r="DJ49" s="1012">
        <f>'B6'!K24</f>
        <v>0</v>
      </c>
      <c r="DK49" s="1012">
        <f>'B6'!L24</f>
        <v>0</v>
      </c>
      <c r="DL49" s="1012">
        <f>'B6'!M24</f>
        <v>0</v>
      </c>
      <c r="DM49" s="1012"/>
      <c r="DN49" s="1012">
        <f>'B7'!B24</f>
        <v>0</v>
      </c>
      <c r="DO49" s="1012">
        <f>'B7'!C24</f>
        <v>0</v>
      </c>
      <c r="DP49" s="1012">
        <f>'B7'!D24</f>
        <v>0</v>
      </c>
      <c r="DQ49" s="1012"/>
      <c r="DR49" s="1012"/>
      <c r="DS49" s="1012"/>
      <c r="DT49" s="1012"/>
      <c r="DU49" s="1012"/>
      <c r="DV49" s="1012"/>
      <c r="DW49" s="1012">
        <f>'B7'!K24</f>
        <v>0</v>
      </c>
      <c r="DX49" s="1012">
        <f>'B7'!L24</f>
        <v>0</v>
      </c>
      <c r="DY49" s="1012">
        <f>'B7'!M24</f>
        <v>0</v>
      </c>
      <c r="DZ49" s="916"/>
      <c r="EA49" s="916"/>
      <c r="EB49" s="916"/>
      <c r="EC49" s="916"/>
      <c r="ED49" s="916"/>
      <c r="EE49" s="916"/>
      <c r="EF49" s="916"/>
      <c r="EG49" s="916"/>
      <c r="EH49" s="916"/>
      <c r="EI49" s="916"/>
      <c r="EJ49" s="916"/>
      <c r="EK49" s="916"/>
      <c r="EL49" s="916"/>
      <c r="EM49" s="2710" t="str">
        <f>'C'!C12</f>
        <v>นำนักเรียนออกศึกษาแหล่งเรียนรู้</v>
      </c>
      <c r="EN49" s="2282" t="str">
        <f>'C'!D12</f>
        <v>ตามความต้องการของผู้เรียน</v>
      </c>
      <c r="EO49" s="2710" t="str">
        <f>'C2'!C12</f>
        <v xml:space="preserve">          -  จัดแหล่งเรียนเรียนทุกกลุ่มสาระการเรียนรู้สาระหลักในห้องเรียน</v>
      </c>
      <c r="EP49" s="2282" t="str">
        <f>'C2'!D12</f>
        <v xml:space="preserve">        -  จัดหาเครื่องดนตรีที่หลากหลายให้เพียงพอกับจำนวนนักเรียน</v>
      </c>
      <c r="EQ49" s="21"/>
      <c r="ER49" s="2711">
        <f>D!E21</f>
        <v>0</v>
      </c>
      <c r="ES49" s="21"/>
      <c r="ET49" s="946"/>
      <c r="EU49" s="239" t="s">
        <v>904</v>
      </c>
      <c r="EV49" s="967">
        <f>'C1'!C22</f>
        <v>594</v>
      </c>
      <c r="EW49" s="225"/>
      <c r="EX49" s="225"/>
      <c r="EY49" s="225"/>
      <c r="EZ49" s="225"/>
      <c r="FA49" s="225"/>
      <c r="FB49" s="225"/>
      <c r="FC49" s="225"/>
      <c r="FD49" s="225"/>
      <c r="FE49" s="225"/>
      <c r="FF49" s="225"/>
      <c r="FG49" s="225"/>
      <c r="FH49" s="220"/>
      <c r="FI49" s="220"/>
      <c r="FJ49" s="225"/>
      <c r="FK49" s="225"/>
      <c r="FL49" s="225"/>
      <c r="FM49" s="225"/>
      <c r="FN49" s="225"/>
      <c r="FO49" s="225"/>
      <c r="FP49" s="225"/>
      <c r="FQ49" s="225"/>
      <c r="FR49" s="225"/>
      <c r="FS49" s="225"/>
      <c r="FT49" s="225"/>
      <c r="FU49" s="220"/>
      <c r="FV49" s="220"/>
      <c r="FW49" s="225"/>
      <c r="FX49" s="225"/>
      <c r="FY49" s="225"/>
      <c r="FZ49" s="225"/>
      <c r="GA49" s="225"/>
      <c r="GB49" s="225"/>
      <c r="GC49" s="225"/>
      <c r="GD49" s="225"/>
      <c r="GE49" s="225"/>
      <c r="GF49" s="225"/>
      <c r="GG49" s="225"/>
      <c r="GH49" s="220"/>
      <c r="GI49" s="220"/>
      <c r="GJ49" s="225"/>
      <c r="GK49" s="225"/>
      <c r="GL49" s="225"/>
      <c r="GM49" s="225"/>
      <c r="GN49" s="225"/>
      <c r="GO49" s="225"/>
      <c r="GP49" s="225"/>
      <c r="GQ49" s="225"/>
      <c r="GR49" s="225"/>
      <c r="GS49" s="225"/>
      <c r="GT49" s="225"/>
      <c r="GU49" s="220"/>
      <c r="GV49" s="220"/>
      <c r="GW49" s="225"/>
      <c r="GX49" s="225"/>
      <c r="GY49" s="225"/>
      <c r="GZ49" s="225"/>
      <c r="HA49" s="225"/>
      <c r="HB49" s="225"/>
      <c r="HC49" s="225"/>
      <c r="HD49" s="225"/>
      <c r="HE49" s="225"/>
      <c r="HF49" s="225"/>
      <c r="HG49" s="1038">
        <f>'C1'!EN22</f>
        <v>0</v>
      </c>
      <c r="HH49" s="1038">
        <f>'C1'!EO22</f>
        <v>0</v>
      </c>
      <c r="HI49" s="1038">
        <f>'C1'!EP22</f>
        <v>0</v>
      </c>
      <c r="HJ49" s="1038">
        <f>'C1'!EQ22</f>
        <v>0</v>
      </c>
      <c r="HK49" s="1038">
        <f>'C1'!ER22</f>
        <v>0</v>
      </c>
      <c r="HL49" s="233"/>
      <c r="HM49" s="241"/>
      <c r="HN49" s="233"/>
      <c r="HO49" s="232"/>
      <c r="HP49" s="233"/>
      <c r="HQ49" s="226"/>
      <c r="HR49" s="226"/>
      <c r="HS49" s="240"/>
      <c r="HT49" s="21"/>
      <c r="HU49" s="972"/>
    </row>
    <row r="50" spans="1:229" ht="21" customHeight="1" thickBot="1">
      <c r="A50" s="317">
        <v>40</v>
      </c>
      <c r="B50" s="456"/>
      <c r="C50" s="456"/>
      <c r="D50" s="407" t="s">
        <v>254</v>
      </c>
      <c r="E50" s="996">
        <f>'A1'!DF14</f>
        <v>0</v>
      </c>
      <c r="F50" s="996">
        <f>'A1'!DG14</f>
        <v>1</v>
      </c>
      <c r="G50" s="996">
        <f>'A1'!DH14</f>
        <v>5</v>
      </c>
      <c r="H50" s="996">
        <f>'A1'!DI14</f>
        <v>8</v>
      </c>
      <c r="I50" s="996">
        <f>'A1'!DJ14</f>
        <v>3</v>
      </c>
      <c r="J50" s="996">
        <f>'A1'!DK14</f>
        <v>0</v>
      </c>
      <c r="K50" s="996">
        <f>'A1'!DL14</f>
        <v>0</v>
      </c>
      <c r="L50" s="996">
        <f>'A1'!DM14</f>
        <v>3</v>
      </c>
      <c r="M50" s="996">
        <f>'A1'!DN14</f>
        <v>8</v>
      </c>
      <c r="N50" s="996">
        <f>'A1'!DO14</f>
        <v>3</v>
      </c>
      <c r="O50" s="996">
        <f>'A1'!DP14</f>
        <v>0</v>
      </c>
      <c r="P50" s="996">
        <f>'A1'!DQ14</f>
        <v>4</v>
      </c>
      <c r="Q50" s="996">
        <f>'A1'!DR14</f>
        <v>6</v>
      </c>
      <c r="R50" s="996">
        <f>'A1'!DS14</f>
        <v>1</v>
      </c>
      <c r="S50" s="996">
        <f>'A1'!DT14</f>
        <v>3</v>
      </c>
      <c r="T50" s="996">
        <f>'A1'!DU14</f>
        <v>0</v>
      </c>
      <c r="U50" s="996">
        <f>'A1'!DV14</f>
        <v>0</v>
      </c>
      <c r="V50" s="996">
        <f>'A1'!DW14</f>
        <v>4</v>
      </c>
      <c r="W50" s="996">
        <f>'A1'!DX14</f>
        <v>6</v>
      </c>
      <c r="X50" s="996">
        <f>'A1'!DY14</f>
        <v>4</v>
      </c>
      <c r="Y50" s="996">
        <f>'A1'!DZ14</f>
        <v>0</v>
      </c>
      <c r="Z50" s="996">
        <f>'A1'!EA14</f>
        <v>0</v>
      </c>
      <c r="AA50" s="996">
        <f>'A1'!EB14</f>
        <v>4</v>
      </c>
      <c r="AB50" s="996">
        <f>'A1'!EC14</f>
        <v>7</v>
      </c>
      <c r="AC50" s="996">
        <f>'A1'!ED14</f>
        <v>3</v>
      </c>
      <c r="AD50" s="996">
        <f>'A1'!EE14</f>
        <v>0</v>
      </c>
      <c r="AE50" s="996">
        <f>'A1'!EF14</f>
        <v>0</v>
      </c>
      <c r="AF50" s="996">
        <f>'A1'!EG14</f>
        <v>0</v>
      </c>
      <c r="AG50" s="996">
        <f>'A1'!EH14</f>
        <v>2</v>
      </c>
      <c r="AH50" s="996">
        <f>'A1'!EI14</f>
        <v>12</v>
      </c>
      <c r="AI50" s="996">
        <f>'A1'!EJ14</f>
        <v>0</v>
      </c>
      <c r="AJ50" s="996">
        <f>'A1'!EK14</f>
        <v>0</v>
      </c>
      <c r="AK50" s="996">
        <f>'A1'!EL14</f>
        <v>5</v>
      </c>
      <c r="AL50" s="996">
        <f>'A1'!EM14</f>
        <v>5</v>
      </c>
      <c r="AM50" s="996">
        <f>'A1'!EN14</f>
        <v>4</v>
      </c>
      <c r="AN50" s="996">
        <f>'A1'!EO14</f>
        <v>0</v>
      </c>
      <c r="AO50" s="996">
        <f>'A1'!EP14</f>
        <v>0</v>
      </c>
      <c r="AP50" s="996">
        <f>'A1'!EQ14</f>
        <v>4</v>
      </c>
      <c r="AQ50" s="996">
        <f>'A1'!ER14</f>
        <v>6</v>
      </c>
      <c r="AR50" s="996">
        <f>'A1'!ES14</f>
        <v>4</v>
      </c>
      <c r="AS50" s="996">
        <f>'A1'!ET14</f>
        <v>14</v>
      </c>
      <c r="AT50" s="996">
        <f>'A1'!EU14</f>
        <v>12</v>
      </c>
      <c r="AU50" s="996">
        <f>'A1'!EV14</f>
        <v>2</v>
      </c>
      <c r="AV50" s="380"/>
      <c r="AW50" s="380"/>
      <c r="AX50" s="380"/>
      <c r="AY50" s="380"/>
      <c r="AZ50" s="380"/>
      <c r="BA50" s="380"/>
      <c r="BB50" s="380"/>
      <c r="BC50" s="380"/>
      <c r="BD50" s="381"/>
      <c r="BE50" s="381"/>
      <c r="BF50" s="381"/>
      <c r="BG50" s="381"/>
      <c r="BH50" s="381"/>
      <c r="BI50" s="381"/>
      <c r="BJ50" s="381"/>
      <c r="BK50" s="381"/>
      <c r="BL50" s="381"/>
      <c r="BM50" s="21"/>
      <c r="BN50" s="21"/>
      <c r="BO50" s="2659"/>
      <c r="BP50" s="2659"/>
      <c r="BQ50" s="2659"/>
      <c r="BR50" s="2659"/>
      <c r="BS50" s="2659"/>
      <c r="BT50" s="2884">
        <v>10</v>
      </c>
      <c r="BU50" s="2877" t="str">
        <f>'A2'!P20</f>
        <v xml:space="preserve"> มาตรฐานที่ 10</v>
      </c>
      <c r="BV50" s="718">
        <f>'A2'!Q20</f>
        <v>0</v>
      </c>
      <c r="BW50" s="2887" t="str">
        <f>'A2'!R20</f>
        <v xml:space="preserve"> </v>
      </c>
      <c r="BX50" s="45">
        <f>'A2'!S20</f>
        <v>0</v>
      </c>
      <c r="BY50" s="2887" t="str">
        <f>'A2'!T20</f>
        <v xml:space="preserve"> </v>
      </c>
      <c r="BZ50" s="2854">
        <v>13.3</v>
      </c>
      <c r="CA50" s="2685" t="str">
        <f>'A2'!K13</f>
        <v>4.  ด้านอัตลักษณ์ของสถานศึกษา</v>
      </c>
      <c r="CB50" s="2873"/>
      <c r="CC50" s="2686"/>
      <c r="CD50" s="2873"/>
      <c r="CE50" s="2686"/>
      <c r="CF50" s="193"/>
      <c r="CG50" s="1001" t="str">
        <f>'A2'!Y30</f>
        <v xml:space="preserve">       ด้านผู้เรียน  ผู้เรียนควรได้รับการพัฒนาทักษะตามกระบวนการเรียนรู้ให้ครบทั้ง 8 กลุ่มสาระ </v>
      </c>
      <c r="CH50" s="193"/>
      <c r="CI50" s="146"/>
      <c r="CJ50" s="543">
        <f>B!G20</f>
        <v>0</v>
      </c>
      <c r="CK50" s="1491"/>
      <c r="CL50" s="1468"/>
      <c r="CM50" s="1917"/>
      <c r="CN50" s="141">
        <f>'B5'!B25</f>
        <v>0</v>
      </c>
      <c r="CO50" s="141" t="str">
        <f>'B5'!C25</f>
        <v>หลักสูตร</v>
      </c>
      <c r="CP50" s="141">
        <f>'B5'!D25</f>
        <v>0</v>
      </c>
      <c r="CQ50" s="1012"/>
      <c r="CR50" s="1012"/>
      <c r="CS50" s="1012"/>
      <c r="CT50" s="1012"/>
      <c r="CU50" s="1012"/>
      <c r="CV50" s="1012"/>
      <c r="CW50" s="141">
        <f>'B5'!K25</f>
        <v>0</v>
      </c>
      <c r="CX50" s="141">
        <f>'B5'!L25</f>
        <v>0</v>
      </c>
      <c r="CY50" s="141">
        <f>'B5'!M25</f>
        <v>0</v>
      </c>
      <c r="CZ50" s="1012"/>
      <c r="DA50" s="1012">
        <f>'B6'!B25</f>
        <v>0</v>
      </c>
      <c r="DB50" s="1012">
        <f>'B6'!C25</f>
        <v>0</v>
      </c>
      <c r="DC50" s="1012">
        <f>'B6'!D25</f>
        <v>0</v>
      </c>
      <c r="DD50" s="1012"/>
      <c r="DE50" s="1012"/>
      <c r="DF50" s="1012"/>
      <c r="DG50" s="1012"/>
      <c r="DH50" s="1012"/>
      <c r="DI50" s="1012"/>
      <c r="DJ50" s="1012">
        <f>'B6'!K25</f>
        <v>0</v>
      </c>
      <c r="DK50" s="1012">
        <f>'B6'!L25</f>
        <v>0</v>
      </c>
      <c r="DL50" s="1012">
        <f>'B6'!M25</f>
        <v>0</v>
      </c>
      <c r="DM50" s="1012"/>
      <c r="DN50" s="1012">
        <f>'B7'!B25</f>
        <v>0</v>
      </c>
      <c r="DO50" s="1012">
        <f>'B7'!C25</f>
        <v>0</v>
      </c>
      <c r="DP50" s="1012">
        <f>'B7'!D25</f>
        <v>0</v>
      </c>
      <c r="DQ50" s="1012"/>
      <c r="DR50" s="1012"/>
      <c r="DS50" s="1012"/>
      <c r="DT50" s="1012"/>
      <c r="DU50" s="1012"/>
      <c r="DV50" s="1012"/>
      <c r="DW50" s="1012">
        <f>'B7'!K25</f>
        <v>0</v>
      </c>
      <c r="DX50" s="1012">
        <f>'B7'!L25</f>
        <v>0</v>
      </c>
      <c r="DY50" s="1012">
        <f>'B7'!M25</f>
        <v>0</v>
      </c>
      <c r="DZ50" s="916"/>
      <c r="EA50" s="916"/>
      <c r="EB50" s="916"/>
      <c r="EC50" s="916"/>
      <c r="ED50" s="916"/>
      <c r="EE50" s="916"/>
      <c r="EF50" s="916"/>
      <c r="EG50" s="916"/>
      <c r="EH50" s="916"/>
      <c r="EI50" s="916"/>
      <c r="EJ50" s="916"/>
      <c r="EK50" s="916"/>
      <c r="EL50" s="916"/>
      <c r="EM50" s="2710">
        <f>'C'!C13</f>
        <v>0</v>
      </c>
      <c r="EN50" s="2282">
        <f>'C'!D13</f>
        <v>0</v>
      </c>
      <c r="EO50" s="2710">
        <f>'C2'!C13</f>
        <v>0</v>
      </c>
      <c r="EP50" s="2282">
        <f>'C2'!D13</f>
        <v>0</v>
      </c>
      <c r="EQ50" s="21"/>
      <c r="ER50" s="2711">
        <f>D!E22</f>
        <v>0</v>
      </c>
      <c r="ES50" s="21"/>
      <c r="ET50" s="949" t="s">
        <v>2047</v>
      </c>
      <c r="EU50" s="242" t="s">
        <v>903</v>
      </c>
      <c r="EV50" s="967">
        <f>'C1'!C23</f>
        <v>0</v>
      </c>
      <c r="EW50" s="1035">
        <f>'C1'!CD23</f>
        <v>0</v>
      </c>
      <c r="EX50" s="1035">
        <f>'C1'!CE23</f>
        <v>2</v>
      </c>
      <c r="EY50" s="1035">
        <f>'C1'!CF23</f>
        <v>0</v>
      </c>
      <c r="EZ50" s="1035">
        <f>'C1'!CG23</f>
        <v>0</v>
      </c>
      <c r="FA50" s="1035">
        <f>'C1'!CH23</f>
        <v>0</v>
      </c>
      <c r="FB50" s="1035">
        <f>'C1'!CI23</f>
        <v>0</v>
      </c>
      <c r="FC50" s="1035">
        <f>'C1'!CJ23</f>
        <v>0</v>
      </c>
      <c r="FD50" s="1035">
        <f>'C1'!CK23</f>
        <v>1</v>
      </c>
      <c r="FE50" s="1035">
        <f>'C1'!CL23</f>
        <v>0</v>
      </c>
      <c r="FF50" s="1035">
        <f>'C1'!CM23</f>
        <v>0</v>
      </c>
      <c r="FG50" s="1035">
        <f>'C1'!CN23</f>
        <v>0</v>
      </c>
      <c r="FH50" s="220"/>
      <c r="FI50" s="220"/>
      <c r="FJ50" s="1035">
        <f>'C1'!CQ23</f>
        <v>0</v>
      </c>
      <c r="FK50" s="1035">
        <f>'C1'!CR23</f>
        <v>0</v>
      </c>
      <c r="FL50" s="1035">
        <f>'C1'!CS23</f>
        <v>0</v>
      </c>
      <c r="FM50" s="1035">
        <f>'C1'!CT23</f>
        <v>4</v>
      </c>
      <c r="FN50" s="1035">
        <f>'C1'!CU23</f>
        <v>0</v>
      </c>
      <c r="FO50" s="1035">
        <f>'C1'!CV23</f>
        <v>0</v>
      </c>
      <c r="FP50" s="1035">
        <f>'C1'!CW23</f>
        <v>0</v>
      </c>
      <c r="FQ50" s="1035">
        <f>'C1'!CX23</f>
        <v>1</v>
      </c>
      <c r="FR50" s="1035">
        <f>'C1'!CY23</f>
        <v>0</v>
      </c>
      <c r="FS50" s="1035">
        <f>'C1'!CZ23</f>
        <v>0</v>
      </c>
      <c r="FT50" s="1035">
        <f>'C1'!DA23</f>
        <v>0</v>
      </c>
      <c r="FU50" s="220"/>
      <c r="FV50" s="220"/>
      <c r="FW50" s="1035">
        <f>'C1'!DD23</f>
        <v>0</v>
      </c>
      <c r="FX50" s="1035">
        <f>'C1'!DE23</f>
        <v>0</v>
      </c>
      <c r="FY50" s="1035">
        <f>'C1'!DF23</f>
        <v>0</v>
      </c>
      <c r="FZ50" s="1035">
        <f>'C1'!DG23</f>
        <v>4</v>
      </c>
      <c r="GA50" s="1035">
        <f>'C1'!DH23</f>
        <v>0</v>
      </c>
      <c r="GB50" s="1035">
        <f>'C1'!DI23</f>
        <v>0</v>
      </c>
      <c r="GC50" s="1035">
        <f>'C1'!DJ23</f>
        <v>0</v>
      </c>
      <c r="GD50" s="1035">
        <f>'C1'!DK23</f>
        <v>1</v>
      </c>
      <c r="GE50" s="1035">
        <f>'C1'!DL23</f>
        <v>0</v>
      </c>
      <c r="GF50" s="1035">
        <f>'C1'!DM23</f>
        <v>0</v>
      </c>
      <c r="GG50" s="1035">
        <f>'C1'!DN23</f>
        <v>0</v>
      </c>
      <c r="GH50" s="220"/>
      <c r="GI50" s="220"/>
      <c r="GJ50" s="225"/>
      <c r="GK50" s="225"/>
      <c r="GL50" s="225"/>
      <c r="GM50" s="225"/>
      <c r="GN50" s="225"/>
      <c r="GO50" s="225"/>
      <c r="GP50" s="225"/>
      <c r="GQ50" s="225"/>
      <c r="GR50" s="225"/>
      <c r="GS50" s="225"/>
      <c r="GT50" s="225"/>
      <c r="GU50" s="220"/>
      <c r="GV50" s="220"/>
      <c r="GW50" s="225"/>
      <c r="GX50" s="225"/>
      <c r="GY50" s="225"/>
      <c r="GZ50" s="225"/>
      <c r="HA50" s="225"/>
      <c r="HB50" s="225"/>
      <c r="HC50" s="225"/>
      <c r="HD50" s="225"/>
      <c r="HE50" s="225"/>
      <c r="HF50" s="225"/>
      <c r="HG50" s="1040">
        <f>'C1'!EN23</f>
        <v>9</v>
      </c>
      <c r="HH50" s="1040">
        <f>'C1'!EO23</f>
        <v>10</v>
      </c>
      <c r="HI50" s="1040">
        <f>'C1'!EP23</f>
        <v>0</v>
      </c>
      <c r="HJ50" s="1040">
        <f>'C1'!EQ23</f>
        <v>0</v>
      </c>
      <c r="HK50" s="1040">
        <f>'C1'!ER23</f>
        <v>0</v>
      </c>
      <c r="HL50" s="1040">
        <f>'C1'!ES23</f>
        <v>33</v>
      </c>
      <c r="HM50" s="1040">
        <f>'C1'!ET23</f>
        <v>50</v>
      </c>
      <c r="HN50" s="1040">
        <f>'C1'!EU23</f>
        <v>26.5</v>
      </c>
      <c r="HO50" s="1040">
        <f>'C1'!EV23</f>
        <v>2</v>
      </c>
      <c r="HP50" s="1040" t="str">
        <f>'C1'!EW23</f>
        <v>พอใช้</v>
      </c>
      <c r="HQ50" s="226"/>
      <c r="HR50" s="226"/>
      <c r="HS50" s="226"/>
      <c r="HT50" s="21"/>
      <c r="HU50" s="972"/>
    </row>
    <row r="51" spans="1:229" ht="21" customHeight="1" thickBot="1">
      <c r="A51" s="317">
        <v>41</v>
      </c>
      <c r="B51" s="456"/>
      <c r="C51" s="456"/>
      <c r="D51" s="407" t="s">
        <v>255</v>
      </c>
      <c r="E51" s="380"/>
      <c r="F51" s="380"/>
      <c r="G51" s="380"/>
      <c r="H51" s="380"/>
      <c r="I51" s="380"/>
      <c r="J51" s="380"/>
      <c r="K51" s="380"/>
      <c r="L51" s="380"/>
      <c r="M51" s="380"/>
      <c r="N51" s="380"/>
      <c r="O51" s="380"/>
      <c r="P51" s="380"/>
      <c r="Q51" s="380"/>
      <c r="R51" s="380"/>
      <c r="S51" s="380"/>
      <c r="T51" s="380"/>
      <c r="U51" s="380"/>
      <c r="V51" s="380"/>
      <c r="W51" s="380"/>
      <c r="X51" s="380"/>
      <c r="Y51" s="380"/>
      <c r="Z51" s="380"/>
      <c r="AA51" s="380"/>
      <c r="AB51" s="380"/>
      <c r="AC51" s="380"/>
      <c r="AD51" s="380"/>
      <c r="AE51" s="380"/>
      <c r="AF51" s="380"/>
      <c r="AG51" s="380"/>
      <c r="AH51" s="380"/>
      <c r="AI51" s="380"/>
      <c r="AJ51" s="380"/>
      <c r="AK51" s="380"/>
      <c r="AL51" s="380"/>
      <c r="AM51" s="380"/>
      <c r="AN51" s="996">
        <f>'A1'!EO15</f>
        <v>1</v>
      </c>
      <c r="AO51" s="996">
        <f>'A1'!EP15</f>
        <v>0</v>
      </c>
      <c r="AP51" s="996">
        <f>'A1'!EQ15</f>
        <v>15</v>
      </c>
      <c r="AQ51" s="996">
        <f>'A1'!ER15</f>
        <v>7</v>
      </c>
      <c r="AR51" s="996">
        <f>'A1'!ES15</f>
        <v>1</v>
      </c>
      <c r="AS51" s="380"/>
      <c r="AT51" s="380"/>
      <c r="AU51" s="380"/>
      <c r="AV51" s="996">
        <f>'A1'!EW15</f>
        <v>0</v>
      </c>
      <c r="AW51" s="996">
        <f>'A1'!EX15</f>
        <v>0</v>
      </c>
      <c r="AX51" s="996">
        <f>'A1'!EY15</f>
        <v>0</v>
      </c>
      <c r="AY51" s="996">
        <f>'A1'!EZ15</f>
        <v>0</v>
      </c>
      <c r="AZ51" s="996">
        <f>'A1'!FA15</f>
        <v>0</v>
      </c>
      <c r="BA51" s="996">
        <f>'A1'!FB15</f>
        <v>0</v>
      </c>
      <c r="BB51" s="996">
        <f>'A1'!FC15</f>
        <v>0</v>
      </c>
      <c r="BC51" s="996">
        <f>'A1'!FD15</f>
        <v>0</v>
      </c>
      <c r="BD51" s="380"/>
      <c r="BE51" s="380"/>
      <c r="BF51" s="380"/>
      <c r="BG51" s="380"/>
      <c r="BH51" s="380"/>
      <c r="BI51" s="380"/>
      <c r="BJ51" s="380"/>
      <c r="BK51" s="380"/>
      <c r="BL51" s="380"/>
      <c r="BM51" s="21"/>
      <c r="BN51" s="21"/>
      <c r="BO51" s="2659"/>
      <c r="BP51" s="2659"/>
      <c r="BQ51" s="2659"/>
      <c r="BR51" s="2659"/>
      <c r="BS51" s="2659"/>
      <c r="BT51" s="2884">
        <v>11</v>
      </c>
      <c r="BU51" s="2877" t="str">
        <f>'A2'!P21</f>
        <v xml:space="preserve"> มาตรฐานที่ 11</v>
      </c>
      <c r="BV51" s="718">
        <f>'A2'!Q21</f>
        <v>0</v>
      </c>
      <c r="BW51" s="2887" t="str">
        <f>'A2'!R21</f>
        <v xml:space="preserve"> </v>
      </c>
      <c r="BX51" s="45">
        <f>'A2'!S21</f>
        <v>0</v>
      </c>
      <c r="BY51" s="2887" t="str">
        <f>'A2'!T21</f>
        <v xml:space="preserve"> </v>
      </c>
      <c r="BZ51" s="2854">
        <v>13.4</v>
      </c>
      <c r="CA51" s="2685" t="str">
        <f>'A2'!K14</f>
        <v>มาตรฐาน / ตัวบ่งชี้</v>
      </c>
      <c r="CB51" s="2873"/>
      <c r="CC51" s="2686"/>
      <c r="CD51" s="2873"/>
      <c r="CE51" s="2686"/>
      <c r="CF51" s="193"/>
      <c r="CG51" s="1001" t="str">
        <f>'A2'!Y31</f>
        <v xml:space="preserve">และจัดสอนซ่อมเสริมในวิชาที่มีผลสัมฤทธิ์ต่ำในแต่ละระดับควรฝึกทักษะด้านการคิดวิเคราะห์ </v>
      </c>
      <c r="CH51" s="193"/>
      <c r="CI51" s="146"/>
      <c r="CJ51" s="1468"/>
      <c r="CK51" s="1468"/>
      <c r="CL51" s="1468"/>
      <c r="CM51" s="1917">
        <f>'B5'!A26</f>
        <v>0</v>
      </c>
      <c r="CN51" s="141">
        <f>'B5'!B26</f>
        <v>0</v>
      </c>
      <c r="CO51" s="141">
        <f>'B5'!C26</f>
        <v>0</v>
      </c>
      <c r="CP51" s="141">
        <f>'B5'!D26</f>
        <v>0</v>
      </c>
      <c r="CQ51" s="1012">
        <f>'B5'!E26</f>
        <v>0</v>
      </c>
      <c r="CR51" s="1012">
        <f>'B5'!F26</f>
        <v>0</v>
      </c>
      <c r="CS51" s="1012">
        <f>'B5'!G26</f>
        <v>0</v>
      </c>
      <c r="CT51" s="1012">
        <f>'B5'!H26</f>
        <v>0</v>
      </c>
      <c r="CU51" s="1012">
        <f>'B5'!I26</f>
        <v>0</v>
      </c>
      <c r="CV51" s="1012">
        <f>'B5'!J26</f>
        <v>0</v>
      </c>
      <c r="CW51" s="141">
        <f>'B5'!K26</f>
        <v>0</v>
      </c>
      <c r="CX51" s="141">
        <f>'B5'!L26</f>
        <v>0</v>
      </c>
      <c r="CY51" s="141">
        <f>'B5'!M26</f>
        <v>0</v>
      </c>
      <c r="CZ51" s="1012">
        <f>'B6'!A26</f>
        <v>0</v>
      </c>
      <c r="DA51" s="1012">
        <f>'B6'!B26</f>
        <v>0</v>
      </c>
      <c r="DB51" s="1012">
        <f>'B6'!C26</f>
        <v>0</v>
      </c>
      <c r="DC51" s="1012">
        <f>'B6'!D26</f>
        <v>0</v>
      </c>
      <c r="DD51" s="1012">
        <f>'B6'!E26</f>
        <v>0</v>
      </c>
      <c r="DE51" s="1012">
        <f>'B6'!F26</f>
        <v>0</v>
      </c>
      <c r="DF51" s="1012">
        <f>'B6'!G26</f>
        <v>0</v>
      </c>
      <c r="DG51" s="1012">
        <f>'B6'!H26</f>
        <v>0</v>
      </c>
      <c r="DH51" s="1012">
        <f>'B6'!I26</f>
        <v>0</v>
      </c>
      <c r="DI51" s="1012">
        <f>'B6'!J26</f>
        <v>0</v>
      </c>
      <c r="DJ51" s="1012">
        <f>'B6'!K26</f>
        <v>0</v>
      </c>
      <c r="DK51" s="1012">
        <f>'B6'!L26</f>
        <v>0</v>
      </c>
      <c r="DL51" s="1012">
        <f>'B6'!M26</f>
        <v>0</v>
      </c>
      <c r="DM51" s="1012">
        <f>'B7'!A26</f>
        <v>0</v>
      </c>
      <c r="DN51" s="1012">
        <f>'B7'!B26</f>
        <v>0</v>
      </c>
      <c r="DO51" s="1012">
        <f>'B7'!C26</f>
        <v>0</v>
      </c>
      <c r="DP51" s="1012">
        <f>'B7'!D26</f>
        <v>0</v>
      </c>
      <c r="DQ51" s="1012">
        <f>'B7'!E26</f>
        <v>0</v>
      </c>
      <c r="DR51" s="1012">
        <f>'B7'!F26</f>
        <v>0</v>
      </c>
      <c r="DS51" s="1012">
        <f>'B7'!G26</f>
        <v>0</v>
      </c>
      <c r="DT51" s="1012">
        <f>'B7'!H26</f>
        <v>0</v>
      </c>
      <c r="DU51" s="1012">
        <f>'B7'!I26</f>
        <v>0</v>
      </c>
      <c r="DV51" s="1012">
        <f>'B7'!J26</f>
        <v>0</v>
      </c>
      <c r="DW51" s="1012">
        <f>'B7'!K26</f>
        <v>0</v>
      </c>
      <c r="DX51" s="1012">
        <f>'B7'!L26</f>
        <v>0</v>
      </c>
      <c r="DY51" s="1012">
        <f>'B7'!M26</f>
        <v>0</v>
      </c>
      <c r="DZ51" s="916"/>
      <c r="EA51" s="916"/>
      <c r="EB51" s="916"/>
      <c r="EC51" s="916"/>
      <c r="ED51" s="916"/>
      <c r="EE51" s="916"/>
      <c r="EF51" s="916"/>
      <c r="EG51" s="916"/>
      <c r="EH51" s="916"/>
      <c r="EI51" s="916"/>
      <c r="EJ51" s="916"/>
      <c r="EK51" s="916"/>
      <c r="EL51" s="916"/>
      <c r="EM51" s="2710">
        <f>'C'!C14</f>
        <v>0</v>
      </c>
      <c r="EN51" s="2282">
        <f>'C'!D14</f>
        <v>0</v>
      </c>
      <c r="EO51" s="2710">
        <f>'C2'!C14</f>
        <v>0</v>
      </c>
      <c r="EP51" s="2282">
        <f>'C2'!D14</f>
        <v>0</v>
      </c>
      <c r="EQ51" s="21"/>
      <c r="ER51" s="21"/>
      <c r="ES51" s="21"/>
      <c r="ET51" s="950"/>
      <c r="EU51" s="246" t="s">
        <v>904</v>
      </c>
      <c r="EV51" s="967">
        <f>'C1'!C24</f>
        <v>0</v>
      </c>
      <c r="EW51" s="1035">
        <f>'C1'!CD24</f>
        <v>0</v>
      </c>
      <c r="EX51" s="1035">
        <f>'C1'!CE24</f>
        <v>0</v>
      </c>
      <c r="EY51" s="1035">
        <f>'C1'!CF24</f>
        <v>0</v>
      </c>
      <c r="EZ51" s="1035">
        <f>'C1'!CG24</f>
        <v>0</v>
      </c>
      <c r="FA51" s="1035">
        <f>'C1'!CH24</f>
        <v>0</v>
      </c>
      <c r="FB51" s="1035">
        <f>'C1'!CI24</f>
        <v>0</v>
      </c>
      <c r="FC51" s="1035">
        <f>'C1'!CJ24</f>
        <v>0</v>
      </c>
      <c r="FD51" s="1035">
        <f>'C1'!CK24</f>
        <v>0</v>
      </c>
      <c r="FE51" s="1035">
        <f>'C1'!CL24</f>
        <v>0</v>
      </c>
      <c r="FF51" s="1035">
        <f>'C1'!CM24</f>
        <v>0</v>
      </c>
      <c r="FG51" s="1035">
        <f>'C1'!CN24</f>
        <v>0</v>
      </c>
      <c r="FH51" s="220"/>
      <c r="FI51" s="220"/>
      <c r="FJ51" s="1035">
        <f>'C1'!CQ24</f>
        <v>0</v>
      </c>
      <c r="FK51" s="1035">
        <f>'C1'!CR24</f>
        <v>0</v>
      </c>
      <c r="FL51" s="1035">
        <f>'C1'!CS24</f>
        <v>0</v>
      </c>
      <c r="FM51" s="1035">
        <f>'C1'!CT24</f>
        <v>1</v>
      </c>
      <c r="FN51" s="1035">
        <f>'C1'!CU24</f>
        <v>0</v>
      </c>
      <c r="FO51" s="1035">
        <f>'C1'!CV24</f>
        <v>0</v>
      </c>
      <c r="FP51" s="1035">
        <f>'C1'!CW24</f>
        <v>0</v>
      </c>
      <c r="FQ51" s="1035">
        <f>'C1'!CX24</f>
        <v>0</v>
      </c>
      <c r="FR51" s="1035">
        <f>'C1'!CY24</f>
        <v>0</v>
      </c>
      <c r="FS51" s="1035">
        <f>'C1'!CZ24</f>
        <v>0</v>
      </c>
      <c r="FT51" s="1035">
        <f>'C1'!DA24</f>
        <v>0</v>
      </c>
      <c r="FU51" s="220"/>
      <c r="FV51" s="220"/>
      <c r="FW51" s="1035">
        <f>'C1'!DD24</f>
        <v>0</v>
      </c>
      <c r="FX51" s="1035">
        <f>'C1'!DE24</f>
        <v>0</v>
      </c>
      <c r="FY51" s="1035">
        <f>'C1'!DF24</f>
        <v>0</v>
      </c>
      <c r="FZ51" s="1035">
        <f>'C1'!DG24</f>
        <v>0</v>
      </c>
      <c r="GA51" s="1035">
        <f>'C1'!DH24</f>
        <v>0</v>
      </c>
      <c r="GB51" s="1035">
        <f>'C1'!DI24</f>
        <v>0</v>
      </c>
      <c r="GC51" s="1035">
        <f>'C1'!DJ24</f>
        <v>0</v>
      </c>
      <c r="GD51" s="1035">
        <f>'C1'!DK24</f>
        <v>0</v>
      </c>
      <c r="GE51" s="1035">
        <f>'C1'!DL24</f>
        <v>0</v>
      </c>
      <c r="GF51" s="1035">
        <f>'C1'!DM24</f>
        <v>0</v>
      </c>
      <c r="GG51" s="1035">
        <f>'C1'!DN24</f>
        <v>0</v>
      </c>
      <c r="GH51" s="220"/>
      <c r="GI51" s="220"/>
      <c r="GJ51" s="225"/>
      <c r="GK51" s="225"/>
      <c r="GL51" s="225"/>
      <c r="GM51" s="225"/>
      <c r="GN51" s="225"/>
      <c r="GO51" s="225"/>
      <c r="GP51" s="225"/>
      <c r="GQ51" s="225"/>
      <c r="GR51" s="225"/>
      <c r="GS51" s="225"/>
      <c r="GT51" s="225"/>
      <c r="GU51" s="220"/>
      <c r="GV51" s="220"/>
      <c r="GW51" s="225"/>
      <c r="GX51" s="225"/>
      <c r="GY51" s="225"/>
      <c r="GZ51" s="225"/>
      <c r="HA51" s="225"/>
      <c r="HB51" s="225"/>
      <c r="HC51" s="225"/>
      <c r="HD51" s="225"/>
      <c r="HE51" s="225"/>
      <c r="HF51" s="225"/>
      <c r="HG51" s="1040">
        <f>'C1'!EN24</f>
        <v>0</v>
      </c>
      <c r="HH51" s="1040">
        <f>'C1'!EO24</f>
        <v>0</v>
      </c>
      <c r="HI51" s="1040">
        <f>'C1'!EP24</f>
        <v>0</v>
      </c>
      <c r="HJ51" s="1040">
        <f>'C1'!EQ24</f>
        <v>0</v>
      </c>
      <c r="HK51" s="1040">
        <f>'C1'!ER24</f>
        <v>0</v>
      </c>
      <c r="HL51" s="243"/>
      <c r="HM51" s="244"/>
      <c r="HN51" s="243"/>
      <c r="HO51" s="245"/>
      <c r="HP51" s="243"/>
      <c r="HQ51" s="226"/>
      <c r="HR51" s="226"/>
      <c r="HS51" s="226"/>
      <c r="HT51" s="21"/>
      <c r="HU51" s="972"/>
    </row>
    <row r="52" spans="1:229" ht="21" customHeight="1" thickBot="1">
      <c r="A52" s="317">
        <v>42</v>
      </c>
      <c r="B52" s="456"/>
      <c r="C52" s="456"/>
      <c r="D52" s="409" t="s">
        <v>256</v>
      </c>
      <c r="E52" s="380"/>
      <c r="F52" s="380"/>
      <c r="G52" s="380"/>
      <c r="H52" s="380"/>
      <c r="I52" s="380"/>
      <c r="J52" s="380"/>
      <c r="K52" s="380"/>
      <c r="L52" s="380"/>
      <c r="M52" s="380"/>
      <c r="N52" s="380"/>
      <c r="O52" s="380"/>
      <c r="P52" s="380"/>
      <c r="Q52" s="380"/>
      <c r="R52" s="380"/>
      <c r="S52" s="380"/>
      <c r="T52" s="380"/>
      <c r="U52" s="380"/>
      <c r="V52" s="380"/>
      <c r="W52" s="380"/>
      <c r="X52" s="380"/>
      <c r="Y52" s="380"/>
      <c r="Z52" s="380"/>
      <c r="AA52" s="380"/>
      <c r="AB52" s="380"/>
      <c r="AC52" s="380"/>
      <c r="AD52" s="380"/>
      <c r="AE52" s="380"/>
      <c r="AF52" s="380"/>
      <c r="AG52" s="380"/>
      <c r="AH52" s="380"/>
      <c r="AI52" s="380"/>
      <c r="AJ52" s="380"/>
      <c r="AK52" s="380"/>
      <c r="AL52" s="380"/>
      <c r="AM52" s="380"/>
      <c r="AN52" s="996">
        <f>'A1'!EO16</f>
        <v>3</v>
      </c>
      <c r="AO52" s="996">
        <f>'A1'!EP16</f>
        <v>0</v>
      </c>
      <c r="AP52" s="996">
        <f>'A1'!EQ16</f>
        <v>11</v>
      </c>
      <c r="AQ52" s="996">
        <f>'A1'!ER16</f>
        <v>6</v>
      </c>
      <c r="AR52" s="996">
        <f>'A1'!ES16</f>
        <v>6</v>
      </c>
      <c r="AS52" s="380"/>
      <c r="AT52" s="380"/>
      <c r="AU52" s="380"/>
      <c r="AV52" s="380"/>
      <c r="AW52" s="380"/>
      <c r="AX52" s="380"/>
      <c r="AY52" s="380"/>
      <c r="AZ52" s="380"/>
      <c r="BA52" s="380"/>
      <c r="BB52" s="380"/>
      <c r="BC52" s="380"/>
      <c r="BD52" s="380"/>
      <c r="BE52" s="380"/>
      <c r="BF52" s="380"/>
      <c r="BG52" s="380"/>
      <c r="BH52" s="380"/>
      <c r="BI52" s="380"/>
      <c r="BJ52" s="380"/>
      <c r="BK52" s="380"/>
      <c r="BL52" s="380"/>
      <c r="BM52" s="21"/>
      <c r="BN52" s="21"/>
      <c r="BO52" s="2659"/>
      <c r="BP52" s="2659"/>
      <c r="BQ52" s="2659"/>
      <c r="BR52" s="2659"/>
      <c r="BS52" s="2659"/>
      <c r="BT52" s="2884">
        <v>12</v>
      </c>
      <c r="BU52" s="2877" t="str">
        <f>'A2'!P22</f>
        <v xml:space="preserve"> มาตรฐานที่ 12</v>
      </c>
      <c r="BV52" s="718">
        <f>'A2'!Q22</f>
        <v>0</v>
      </c>
      <c r="BW52" s="2887" t="str">
        <f>'A2'!R22</f>
        <v xml:space="preserve"> </v>
      </c>
      <c r="BX52" s="45">
        <f>'A2'!S22</f>
        <v>0</v>
      </c>
      <c r="BY52" s="2887" t="str">
        <f>'A2'!T22</f>
        <v xml:space="preserve"> </v>
      </c>
      <c r="BZ52" s="2648">
        <v>14.1</v>
      </c>
      <c r="CA52" s="2648" t="str">
        <f>'A2'!K15</f>
        <v xml:space="preserve"> มาตรฐานที่ 14   ตัวบ่งชี้ที่ 1</v>
      </c>
      <c r="CB52" s="2874">
        <f>'A2'!L15</f>
        <v>0</v>
      </c>
      <c r="CC52" s="2648" t="str">
        <f>'A2'!M15</f>
        <v xml:space="preserve"> </v>
      </c>
      <c r="CD52" s="2874">
        <f>'A2'!N15</f>
        <v>0</v>
      </c>
      <c r="CE52" s="2648" t="str">
        <f>'A2'!O15</f>
        <v xml:space="preserve"> </v>
      </c>
      <c r="CF52" s="193"/>
      <c r="CG52" s="1001" t="str">
        <f>'A2'!Y32</f>
        <v>คิดสังเคราะห์ มีความคิดริเริ่มสร้างสรรค์ คิดไตร่ตรองและมีวิสัยทัศน์ อย่างเป็นระบบโดยจัดกิจกรรม</v>
      </c>
      <c r="CH52" s="193"/>
      <c r="CI52" s="146"/>
      <c r="CJ52" s="1468"/>
      <c r="CK52" s="1468"/>
      <c r="CL52" s="1468"/>
      <c r="CM52" s="1917"/>
      <c r="CN52" s="141">
        <f>'B5'!B27</f>
        <v>0</v>
      </c>
      <c r="CO52" s="141">
        <f>'B5'!C27</f>
        <v>0</v>
      </c>
      <c r="CP52" s="141">
        <f>'B5'!D27</f>
        <v>0</v>
      </c>
      <c r="CQ52" s="1012"/>
      <c r="CR52" s="1012"/>
      <c r="CS52" s="1012"/>
      <c r="CT52" s="1012"/>
      <c r="CU52" s="1012"/>
      <c r="CV52" s="1012"/>
      <c r="CW52" s="141">
        <f>'B5'!K27</f>
        <v>0</v>
      </c>
      <c r="CX52" s="141">
        <f>'B5'!L27</f>
        <v>0</v>
      </c>
      <c r="CY52" s="141">
        <f>'B5'!M27</f>
        <v>0</v>
      </c>
      <c r="CZ52" s="1012"/>
      <c r="DA52" s="1012">
        <f>'B6'!B27</f>
        <v>0</v>
      </c>
      <c r="DB52" s="1012">
        <f>'B6'!C27</f>
        <v>0</v>
      </c>
      <c r="DC52" s="1012">
        <f>'B6'!D27</f>
        <v>0</v>
      </c>
      <c r="DD52" s="1012"/>
      <c r="DE52" s="1012"/>
      <c r="DF52" s="1012"/>
      <c r="DG52" s="1012"/>
      <c r="DH52" s="1012"/>
      <c r="DI52" s="1012"/>
      <c r="DJ52" s="1012">
        <f>'B6'!K27</f>
        <v>0</v>
      </c>
      <c r="DK52" s="1012">
        <f>'B6'!L27</f>
        <v>0</v>
      </c>
      <c r="DL52" s="1012">
        <f>'B6'!M27</f>
        <v>0</v>
      </c>
      <c r="DM52" s="1012"/>
      <c r="DN52" s="1012">
        <f>'B7'!B27</f>
        <v>0</v>
      </c>
      <c r="DO52" s="1012">
        <f>'B7'!C27</f>
        <v>0</v>
      </c>
      <c r="DP52" s="1012">
        <f>'B7'!D27</f>
        <v>0</v>
      </c>
      <c r="DQ52" s="1012"/>
      <c r="DR52" s="1012"/>
      <c r="DS52" s="1012"/>
      <c r="DT52" s="1012"/>
      <c r="DU52" s="1012"/>
      <c r="DV52" s="1012"/>
      <c r="DW52" s="1012">
        <f>'B7'!K27</f>
        <v>0</v>
      </c>
      <c r="DX52" s="1012">
        <f>'B7'!L27</f>
        <v>0</v>
      </c>
      <c r="DY52" s="1012">
        <f>'B7'!M27</f>
        <v>0</v>
      </c>
      <c r="DZ52" s="916"/>
      <c r="EA52" s="916"/>
      <c r="EB52" s="916"/>
      <c r="EC52" s="916"/>
      <c r="ED52" s="916"/>
      <c r="EE52" s="916"/>
      <c r="EF52" s="916"/>
      <c r="EG52" s="916"/>
      <c r="EH52" s="916"/>
      <c r="EI52" s="916"/>
      <c r="EJ52" s="916"/>
      <c r="EK52" s="916"/>
      <c r="EL52" s="916"/>
      <c r="EM52" s="2710">
        <f>'C'!C15</f>
        <v>0</v>
      </c>
      <c r="EN52" s="2282">
        <f>'C'!D15</f>
        <v>0</v>
      </c>
      <c r="EO52" s="2710">
        <f>'C2'!C15</f>
        <v>0</v>
      </c>
      <c r="EP52" s="2282">
        <f>'C2'!D15</f>
        <v>0</v>
      </c>
      <c r="EQ52" s="21"/>
      <c r="ER52" s="21"/>
      <c r="ES52" s="21"/>
      <c r="ET52" s="953" t="s">
        <v>1824</v>
      </c>
      <c r="EU52" s="959"/>
      <c r="EV52" s="967">
        <f>'C1'!C25</f>
        <v>1</v>
      </c>
      <c r="EW52" s="225"/>
      <c r="EX52" s="225"/>
      <c r="EY52" s="225"/>
      <c r="EZ52" s="225"/>
      <c r="FA52" s="225"/>
      <c r="FB52" s="225"/>
      <c r="FC52" s="225"/>
      <c r="FD52" s="225"/>
      <c r="FE52" s="225"/>
      <c r="FF52" s="225"/>
      <c r="FG52" s="225"/>
      <c r="FH52" s="220"/>
      <c r="FI52" s="220"/>
      <c r="FJ52" s="225"/>
      <c r="FK52" s="225"/>
      <c r="FL52" s="225"/>
      <c r="FM52" s="225"/>
      <c r="FN52" s="225"/>
      <c r="FO52" s="225"/>
      <c r="FP52" s="225"/>
      <c r="FQ52" s="225"/>
      <c r="FR52" s="225"/>
      <c r="FS52" s="225"/>
      <c r="FT52" s="225"/>
      <c r="FU52" s="220"/>
      <c r="FV52" s="220"/>
      <c r="FW52" s="225"/>
      <c r="FX52" s="225"/>
      <c r="FY52" s="225"/>
      <c r="FZ52" s="225"/>
      <c r="GA52" s="225"/>
      <c r="GB52" s="225"/>
      <c r="GC52" s="225"/>
      <c r="GD52" s="225"/>
      <c r="GE52" s="225"/>
      <c r="GF52" s="225"/>
      <c r="GG52" s="225"/>
      <c r="GH52" s="220"/>
      <c r="GI52" s="220"/>
      <c r="GJ52" s="225"/>
      <c r="GK52" s="225"/>
      <c r="GL52" s="225"/>
      <c r="GM52" s="225"/>
      <c r="GN52" s="225"/>
      <c r="GO52" s="225"/>
      <c r="GP52" s="225"/>
      <c r="GQ52" s="225"/>
      <c r="GR52" s="225"/>
      <c r="GS52" s="225"/>
      <c r="GT52" s="225"/>
      <c r="GU52" s="220"/>
      <c r="GV52" s="220"/>
      <c r="GW52" s="225"/>
      <c r="GX52" s="225"/>
      <c r="GY52" s="225"/>
      <c r="GZ52" s="225"/>
      <c r="HA52" s="225"/>
      <c r="HB52" s="225"/>
      <c r="HC52" s="225"/>
      <c r="HD52" s="225"/>
      <c r="HE52" s="225"/>
      <c r="HF52" s="225"/>
      <c r="HG52" s="1040">
        <f>'C1'!EN25</f>
        <v>6</v>
      </c>
      <c r="HH52" s="1040">
        <f>'C1'!EO25</f>
        <v>10</v>
      </c>
      <c r="HI52" s="1040">
        <f>'C1'!EP25</f>
        <v>7.1999999999999993</v>
      </c>
      <c r="HJ52" s="1040">
        <f>'C1'!EQ25</f>
        <v>3</v>
      </c>
      <c r="HK52" s="1040" t="str">
        <f>'C1'!ER25</f>
        <v>ดี</v>
      </c>
      <c r="HL52" s="243"/>
      <c r="HM52" s="244"/>
      <c r="HN52" s="243"/>
      <c r="HO52" s="245"/>
      <c r="HP52" s="243"/>
      <c r="HQ52" s="226"/>
      <c r="HR52" s="226"/>
      <c r="HS52" s="226"/>
      <c r="HT52" s="21"/>
      <c r="HU52" s="972"/>
    </row>
    <row r="53" spans="1:229" ht="21" customHeight="1" thickBot="1">
      <c r="A53" s="317">
        <v>43</v>
      </c>
      <c r="B53" s="456"/>
      <c r="C53" s="456"/>
      <c r="D53" s="406" t="s">
        <v>257</v>
      </c>
      <c r="E53" s="996">
        <f>'A1'!DF17</f>
        <v>5</v>
      </c>
      <c r="F53" s="996">
        <f>'A1'!DG17</f>
        <v>1</v>
      </c>
      <c r="G53" s="996">
        <f>'A1'!DH17</f>
        <v>8</v>
      </c>
      <c r="H53" s="996">
        <f>'A1'!DI17</f>
        <v>17</v>
      </c>
      <c r="I53" s="996">
        <f>'A1'!DJ17</f>
        <v>6</v>
      </c>
      <c r="J53" s="996">
        <f>'A1'!DK17</f>
        <v>5</v>
      </c>
      <c r="K53" s="996">
        <f>'A1'!DL17</f>
        <v>4</v>
      </c>
      <c r="L53" s="996">
        <f>'A1'!DM17</f>
        <v>6</v>
      </c>
      <c r="M53" s="996">
        <f>'A1'!DN17</f>
        <v>11</v>
      </c>
      <c r="N53" s="996">
        <f>'A1'!DO17</f>
        <v>11</v>
      </c>
      <c r="O53" s="996">
        <f>'A1'!DP17</f>
        <v>5</v>
      </c>
      <c r="P53" s="996">
        <f>'A1'!DQ17</f>
        <v>0</v>
      </c>
      <c r="Q53" s="996">
        <f>'A1'!DR17</f>
        <v>0</v>
      </c>
      <c r="R53" s="996">
        <f>'A1'!DS17</f>
        <v>26</v>
      </c>
      <c r="S53" s="996">
        <f>'A1'!DT17</f>
        <v>3</v>
      </c>
      <c r="T53" s="996">
        <f>'A1'!DU17</f>
        <v>5</v>
      </c>
      <c r="U53" s="996">
        <f>'A1'!DV17</f>
        <v>2</v>
      </c>
      <c r="V53" s="996">
        <f>'A1'!DW17</f>
        <v>8</v>
      </c>
      <c r="W53" s="996">
        <f>'A1'!DX17</f>
        <v>15</v>
      </c>
      <c r="X53" s="996">
        <f>'A1'!DY17</f>
        <v>7</v>
      </c>
      <c r="Y53" s="996">
        <f>'A1'!DZ17</f>
        <v>5</v>
      </c>
      <c r="Z53" s="996">
        <f>'A1'!EA17</f>
        <v>2</v>
      </c>
      <c r="AA53" s="996">
        <f>'A1'!EB17</f>
        <v>24</v>
      </c>
      <c r="AB53" s="996">
        <f>'A1'!EC17</f>
        <v>5</v>
      </c>
      <c r="AC53" s="996">
        <f>'A1'!ED17</f>
        <v>1</v>
      </c>
      <c r="AD53" s="996">
        <f>'A1'!EE17</f>
        <v>5</v>
      </c>
      <c r="AE53" s="996">
        <f>'A1'!EF17</f>
        <v>0</v>
      </c>
      <c r="AF53" s="996">
        <f>'A1'!EG17</f>
        <v>0</v>
      </c>
      <c r="AG53" s="996">
        <f>'A1'!EH17</f>
        <v>12</v>
      </c>
      <c r="AH53" s="996">
        <f>'A1'!EI17</f>
        <v>20</v>
      </c>
      <c r="AI53" s="996">
        <f>'A1'!EJ17</f>
        <v>5</v>
      </c>
      <c r="AJ53" s="996">
        <f>'A1'!EK17</f>
        <v>0</v>
      </c>
      <c r="AK53" s="996">
        <f>'A1'!EL17</f>
        <v>8</v>
      </c>
      <c r="AL53" s="996">
        <f>'A1'!EM17</f>
        <v>24</v>
      </c>
      <c r="AM53" s="996">
        <f>'A1'!EN17</f>
        <v>0</v>
      </c>
      <c r="AN53" s="996">
        <f>'A1'!EO17</f>
        <v>5</v>
      </c>
      <c r="AO53" s="996">
        <f>'A1'!EP17</f>
        <v>0</v>
      </c>
      <c r="AP53" s="996">
        <f>'A1'!EQ17</f>
        <v>15</v>
      </c>
      <c r="AQ53" s="996">
        <f>'A1'!ER17</f>
        <v>14</v>
      </c>
      <c r="AR53" s="996">
        <f>'A1'!ES17</f>
        <v>3</v>
      </c>
      <c r="AS53" s="996">
        <f>'A1'!ET17</f>
        <v>32</v>
      </c>
      <c r="AT53" s="996">
        <f>'A1'!EU17</f>
        <v>28</v>
      </c>
      <c r="AU53" s="996">
        <f>'A1'!EV17</f>
        <v>4</v>
      </c>
      <c r="AV53" s="380"/>
      <c r="AW53" s="380"/>
      <c r="AX53" s="380"/>
      <c r="AY53" s="380"/>
      <c r="AZ53" s="380"/>
      <c r="BA53" s="380"/>
      <c r="BB53" s="380"/>
      <c r="BC53" s="380"/>
      <c r="BD53" s="372"/>
      <c r="BE53" s="372"/>
      <c r="BF53" s="372"/>
      <c r="BG53" s="372"/>
      <c r="BH53" s="372"/>
      <c r="BI53" s="372"/>
      <c r="BJ53" s="372"/>
      <c r="BK53" s="372"/>
      <c r="BL53" s="372"/>
      <c r="BM53" s="21"/>
      <c r="BN53" s="21"/>
      <c r="BO53" s="2659"/>
      <c r="BP53" s="2659"/>
      <c r="BQ53" s="2659"/>
      <c r="BR53" s="2659"/>
      <c r="BS53" s="2659"/>
      <c r="BT53" s="2884">
        <v>13</v>
      </c>
      <c r="BU53" s="2877" t="str">
        <f>'A2'!P23</f>
        <v xml:space="preserve"> มาตรฐานที่ 13</v>
      </c>
      <c r="BV53" s="718">
        <f>'A2'!Q23</f>
        <v>0</v>
      </c>
      <c r="BW53" s="2887" t="str">
        <f>'A2'!R23</f>
        <v xml:space="preserve"> </v>
      </c>
      <c r="BX53" s="45">
        <f>'A2'!S23</f>
        <v>0</v>
      </c>
      <c r="BY53" s="2887" t="str">
        <f>'A2'!T23</f>
        <v xml:space="preserve"> </v>
      </c>
      <c r="BZ53" s="2648">
        <v>14.2</v>
      </c>
      <c r="CA53" s="2648" t="str">
        <f>'A2'!K16</f>
        <v xml:space="preserve"> ตัวบ่งชี้ที่ 2</v>
      </c>
      <c r="CB53" s="2874">
        <f>'A2'!L16</f>
        <v>0</v>
      </c>
      <c r="CC53" s="2648" t="str">
        <f>'A2'!M16</f>
        <v xml:space="preserve"> </v>
      </c>
      <c r="CD53" s="2874">
        <f>'A2'!N16</f>
        <v>0</v>
      </c>
      <c r="CE53" s="2648" t="str">
        <f>'A2'!O16</f>
        <v xml:space="preserve"> </v>
      </c>
      <c r="CF53" s="193"/>
      <c r="CG53" s="1001" t="str">
        <f>'A2'!Y33</f>
        <v>การเรียนการสอนเน้นผู้เรียนเป็นฝึกทักษะกระบวนการแก้ปัญหาด้วยการปฏิบัติจริง เช่น การทำ</v>
      </c>
      <c r="CH53" s="193"/>
      <c r="CI53" s="146"/>
      <c r="CJ53" s="1468"/>
      <c r="CK53" s="1468"/>
      <c r="CL53" s="1468"/>
      <c r="CM53" s="1917"/>
      <c r="CN53" s="141">
        <f>'B5'!B28</f>
        <v>0</v>
      </c>
      <c r="CO53" s="141">
        <f>'B5'!C28</f>
        <v>0</v>
      </c>
      <c r="CP53" s="141">
        <f>'B5'!D28</f>
        <v>0</v>
      </c>
      <c r="CQ53" s="1012"/>
      <c r="CR53" s="1012"/>
      <c r="CS53" s="1012"/>
      <c r="CT53" s="1012"/>
      <c r="CU53" s="1012"/>
      <c r="CV53" s="1012"/>
      <c r="CW53" s="141">
        <f>'B5'!K28</f>
        <v>0</v>
      </c>
      <c r="CX53" s="141">
        <f>'B5'!L28</f>
        <v>0</v>
      </c>
      <c r="CY53" s="141">
        <f>'B5'!M28</f>
        <v>0</v>
      </c>
      <c r="CZ53" s="1012"/>
      <c r="DA53" s="1012">
        <f>'B6'!B28</f>
        <v>0</v>
      </c>
      <c r="DB53" s="1012">
        <f>'B6'!C28</f>
        <v>0</v>
      </c>
      <c r="DC53" s="1012">
        <f>'B6'!D28</f>
        <v>0</v>
      </c>
      <c r="DD53" s="1012"/>
      <c r="DE53" s="1012"/>
      <c r="DF53" s="1012"/>
      <c r="DG53" s="1012"/>
      <c r="DH53" s="1012"/>
      <c r="DI53" s="1012"/>
      <c r="DJ53" s="1012">
        <f>'B6'!K28</f>
        <v>0</v>
      </c>
      <c r="DK53" s="1012">
        <f>'B6'!L28</f>
        <v>0</v>
      </c>
      <c r="DL53" s="1012">
        <f>'B6'!M28</f>
        <v>0</v>
      </c>
      <c r="DM53" s="1012"/>
      <c r="DN53" s="1012">
        <f>'B7'!B28</f>
        <v>0</v>
      </c>
      <c r="DO53" s="1012">
        <f>'B7'!C28</f>
        <v>0</v>
      </c>
      <c r="DP53" s="1012">
        <f>'B7'!D28</f>
        <v>0</v>
      </c>
      <c r="DQ53" s="1012"/>
      <c r="DR53" s="1012"/>
      <c r="DS53" s="1012"/>
      <c r="DT53" s="1012"/>
      <c r="DU53" s="1012"/>
      <c r="DV53" s="1012"/>
      <c r="DW53" s="1012">
        <f>'B7'!K28</f>
        <v>0</v>
      </c>
      <c r="DX53" s="1012">
        <f>'B7'!L28</f>
        <v>0</v>
      </c>
      <c r="DY53" s="1012">
        <f>'B7'!M28</f>
        <v>0</v>
      </c>
      <c r="DZ53" s="916"/>
      <c r="EA53" s="916"/>
      <c r="EB53" s="916"/>
      <c r="EC53" s="916"/>
      <c r="ED53" s="916"/>
      <c r="EE53" s="916"/>
      <c r="EF53" s="916"/>
      <c r="EG53" s="916"/>
      <c r="EH53" s="916"/>
      <c r="EI53" s="916"/>
      <c r="EJ53" s="916"/>
      <c r="EK53" s="916"/>
      <c r="EL53" s="916"/>
      <c r="EM53" s="21"/>
      <c r="EN53" s="893" t="s">
        <v>887</v>
      </c>
      <c r="EO53" s="21"/>
      <c r="EP53" s="893" t="s">
        <v>887</v>
      </c>
      <c r="EQ53" s="21"/>
      <c r="ER53" s="21"/>
      <c r="ES53" s="21"/>
      <c r="ET53" s="954" t="s">
        <v>1825</v>
      </c>
      <c r="EU53" s="960"/>
      <c r="EV53" s="967">
        <f>'C1'!C26</f>
        <v>1</v>
      </c>
      <c r="EW53" s="225"/>
      <c r="EX53" s="225"/>
      <c r="EY53" s="225"/>
      <c r="EZ53" s="225"/>
      <c r="FA53" s="225"/>
      <c r="FB53" s="225"/>
      <c r="FC53" s="225"/>
      <c r="FD53" s="225"/>
      <c r="FE53" s="225"/>
      <c r="FF53" s="225"/>
      <c r="FG53" s="225"/>
      <c r="FH53" s="220"/>
      <c r="FI53" s="220"/>
      <c r="FJ53" s="225"/>
      <c r="FK53" s="225"/>
      <c r="FL53" s="225"/>
      <c r="FM53" s="225"/>
      <c r="FN53" s="225"/>
      <c r="FO53" s="225"/>
      <c r="FP53" s="225"/>
      <c r="FQ53" s="225"/>
      <c r="FR53" s="225"/>
      <c r="FS53" s="225"/>
      <c r="FT53" s="225"/>
      <c r="FU53" s="220"/>
      <c r="FV53" s="220"/>
      <c r="FW53" s="225"/>
      <c r="FX53" s="225"/>
      <c r="FY53" s="225"/>
      <c r="FZ53" s="225"/>
      <c r="GA53" s="225"/>
      <c r="GB53" s="225"/>
      <c r="GC53" s="225"/>
      <c r="GD53" s="225"/>
      <c r="GE53" s="225"/>
      <c r="GF53" s="225"/>
      <c r="GG53" s="225"/>
      <c r="GH53" s="220"/>
      <c r="GI53" s="220"/>
      <c r="GJ53" s="225"/>
      <c r="GK53" s="225"/>
      <c r="GL53" s="225"/>
      <c r="GM53" s="225"/>
      <c r="GN53" s="225"/>
      <c r="GO53" s="225"/>
      <c r="GP53" s="225"/>
      <c r="GQ53" s="225"/>
      <c r="GR53" s="225"/>
      <c r="GS53" s="225"/>
      <c r="GT53" s="225"/>
      <c r="GU53" s="220"/>
      <c r="GV53" s="220"/>
      <c r="GW53" s="225"/>
      <c r="GX53" s="225"/>
      <c r="GY53" s="225"/>
      <c r="GZ53" s="225"/>
      <c r="HA53" s="225"/>
      <c r="HB53" s="225"/>
      <c r="HC53" s="225"/>
      <c r="HD53" s="225"/>
      <c r="HE53" s="225"/>
      <c r="HF53" s="225"/>
      <c r="HG53" s="1040">
        <f>'C1'!EN26</f>
        <v>3</v>
      </c>
      <c r="HH53" s="1040">
        <f>'C1'!EO26</f>
        <v>5</v>
      </c>
      <c r="HI53" s="1040">
        <f>'C1'!EP26</f>
        <v>3.2</v>
      </c>
      <c r="HJ53" s="1040">
        <f>'C1'!EQ26</f>
        <v>3</v>
      </c>
      <c r="HK53" s="1040" t="str">
        <f>'C1'!ER26</f>
        <v>ดี</v>
      </c>
      <c r="HL53" s="243"/>
      <c r="HM53" s="244"/>
      <c r="HN53" s="243"/>
      <c r="HO53" s="245"/>
      <c r="HP53" s="243"/>
      <c r="HQ53" s="226"/>
      <c r="HR53" s="226"/>
      <c r="HS53" s="226"/>
      <c r="HT53" s="21"/>
      <c r="HU53" s="972"/>
    </row>
    <row r="54" spans="1:229" ht="21" customHeight="1" thickBot="1">
      <c r="A54" s="317">
        <v>44</v>
      </c>
      <c r="B54" s="456"/>
      <c r="C54" s="456"/>
      <c r="D54" s="407" t="s">
        <v>258</v>
      </c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G54" s="380"/>
      <c r="AH54" s="380"/>
      <c r="AI54" s="380"/>
      <c r="AJ54" s="380"/>
      <c r="AK54" s="380"/>
      <c r="AL54" s="380"/>
      <c r="AM54" s="380"/>
      <c r="AN54" s="996">
        <f>'A1'!EO18</f>
        <v>4</v>
      </c>
      <c r="AO54" s="996">
        <f>'A1'!EP18</f>
        <v>11</v>
      </c>
      <c r="AP54" s="996">
        <f>'A1'!EQ18</f>
        <v>6</v>
      </c>
      <c r="AQ54" s="996">
        <f>'A1'!ER18</f>
        <v>5</v>
      </c>
      <c r="AR54" s="996">
        <f>'A1'!ES18</f>
        <v>2</v>
      </c>
      <c r="AS54" s="380"/>
      <c r="AT54" s="380"/>
      <c r="AU54" s="380"/>
      <c r="AV54" s="996">
        <f>'A1'!EW18</f>
        <v>0</v>
      </c>
      <c r="AW54" s="996">
        <f>'A1'!EX18</f>
        <v>0</v>
      </c>
      <c r="AX54" s="996">
        <f>'A1'!EY18</f>
        <v>0</v>
      </c>
      <c r="AY54" s="996">
        <f>'A1'!EZ18</f>
        <v>0</v>
      </c>
      <c r="AZ54" s="996">
        <f>'A1'!FA18</f>
        <v>0</v>
      </c>
      <c r="BA54" s="996">
        <f>'A1'!FB18</f>
        <v>0</v>
      </c>
      <c r="BB54" s="996">
        <f>'A1'!FC18</f>
        <v>0</v>
      </c>
      <c r="BC54" s="996">
        <f>'A1'!FD18</f>
        <v>0</v>
      </c>
      <c r="BD54" s="380"/>
      <c r="BE54" s="380"/>
      <c r="BF54" s="380"/>
      <c r="BG54" s="380"/>
      <c r="BH54" s="380"/>
      <c r="BI54" s="380"/>
      <c r="BJ54" s="380"/>
      <c r="BK54" s="380"/>
      <c r="BL54" s="380"/>
      <c r="BM54" s="21"/>
      <c r="BN54" s="21"/>
      <c r="BO54" s="2659"/>
      <c r="BP54" s="2659"/>
      <c r="BQ54" s="2659"/>
      <c r="BR54" s="2659"/>
      <c r="BS54" s="2659"/>
      <c r="BT54" s="2884">
        <v>14</v>
      </c>
      <c r="BU54" s="2877" t="str">
        <f>'A2'!P24</f>
        <v xml:space="preserve"> มาตรฐานที่ 14</v>
      </c>
      <c r="BV54" s="718">
        <f>'A2'!Q24</f>
        <v>0</v>
      </c>
      <c r="BW54" s="2887" t="str">
        <f>'A2'!R24</f>
        <v xml:space="preserve"> </v>
      </c>
      <c r="BX54" s="45">
        <f>'A2'!S24</f>
        <v>0</v>
      </c>
      <c r="BY54" s="2887" t="str">
        <f>'A2'!T24</f>
        <v xml:space="preserve"> </v>
      </c>
      <c r="BZ54" s="2855">
        <v>14.3</v>
      </c>
      <c r="CA54" s="2687" t="str">
        <f>'A2'!K17</f>
        <v>5.  ด้านมาตรการส่งเสริม</v>
      </c>
      <c r="CB54" s="2875"/>
      <c r="CC54" s="2688"/>
      <c r="CD54" s="2875"/>
      <c r="CE54" s="2688"/>
      <c r="CF54" s="193"/>
      <c r="CG54" s="1001" t="str">
        <f>'A2'!Y34</f>
        <v>โครงงาน  ทำรายงาน เป็นต้น</v>
      </c>
      <c r="CH54" s="193"/>
      <c r="CI54" s="146"/>
      <c r="CJ54" s="1468"/>
      <c r="CK54" s="1468"/>
      <c r="CL54" s="1468"/>
      <c r="CM54" s="1917">
        <f>'B5'!A29</f>
        <v>0</v>
      </c>
      <c r="CN54" s="141">
        <f>'B5'!B29</f>
        <v>0</v>
      </c>
      <c r="CO54" s="141">
        <f>'B5'!C29</f>
        <v>0</v>
      </c>
      <c r="CP54" s="141">
        <f>'B5'!D29</f>
        <v>0</v>
      </c>
      <c r="CQ54" s="1012">
        <f>'B5'!E29</f>
        <v>0</v>
      </c>
      <c r="CR54" s="1012">
        <f>'B5'!F29</f>
        <v>0</v>
      </c>
      <c r="CS54" s="1012">
        <f>'B5'!G29</f>
        <v>0</v>
      </c>
      <c r="CT54" s="1012">
        <f>'B5'!H29</f>
        <v>0</v>
      </c>
      <c r="CU54" s="1012">
        <f>'B5'!I29</f>
        <v>0</v>
      </c>
      <c r="CV54" s="1012">
        <f>'B5'!J29</f>
        <v>0</v>
      </c>
      <c r="CW54" s="141">
        <f>'B5'!K29</f>
        <v>0</v>
      </c>
      <c r="CX54" s="141">
        <f>'B5'!L29</f>
        <v>0</v>
      </c>
      <c r="CY54" s="141">
        <f>'B5'!M29</f>
        <v>0</v>
      </c>
      <c r="CZ54" s="1012">
        <f>'B6'!A29</f>
        <v>0</v>
      </c>
      <c r="DA54" s="1012">
        <f>'B6'!B29</f>
        <v>0</v>
      </c>
      <c r="DB54" s="1012">
        <f>'B6'!C29</f>
        <v>0</v>
      </c>
      <c r="DC54" s="1012">
        <f>'B6'!D29</f>
        <v>0</v>
      </c>
      <c r="DD54" s="1012">
        <f>'B6'!E29</f>
        <v>0</v>
      </c>
      <c r="DE54" s="1012">
        <f>'B6'!F29</f>
        <v>0</v>
      </c>
      <c r="DF54" s="1012">
        <f>'B6'!G29</f>
        <v>0</v>
      </c>
      <c r="DG54" s="1012">
        <f>'B6'!H29</f>
        <v>0</v>
      </c>
      <c r="DH54" s="1012">
        <f>'B6'!I29</f>
        <v>0</v>
      </c>
      <c r="DI54" s="1012">
        <f>'B6'!J29</f>
        <v>0</v>
      </c>
      <c r="DJ54" s="1012">
        <f>'B6'!K29</f>
        <v>0</v>
      </c>
      <c r="DK54" s="1012">
        <f>'B6'!L29</f>
        <v>0</v>
      </c>
      <c r="DL54" s="1012">
        <f>'B6'!M29</f>
        <v>0</v>
      </c>
      <c r="DM54" s="1012">
        <f>'B7'!A29</f>
        <v>0</v>
      </c>
      <c r="DN54" s="1012">
        <f>'B7'!B29</f>
        <v>0</v>
      </c>
      <c r="DO54" s="1012">
        <f>'B7'!C29</f>
        <v>0</v>
      </c>
      <c r="DP54" s="1012">
        <f>'B7'!D29</f>
        <v>0</v>
      </c>
      <c r="DQ54" s="1012">
        <f>'B7'!E29</f>
        <v>0</v>
      </c>
      <c r="DR54" s="1012">
        <f>'B7'!F29</f>
        <v>0</v>
      </c>
      <c r="DS54" s="1012">
        <f>'B7'!G29</f>
        <v>0</v>
      </c>
      <c r="DT54" s="1012">
        <f>'B7'!H29</f>
        <v>0</v>
      </c>
      <c r="DU54" s="1012">
        <f>'B7'!I29</f>
        <v>0</v>
      </c>
      <c r="DV54" s="1012">
        <f>'B7'!J29</f>
        <v>0</v>
      </c>
      <c r="DW54" s="1012">
        <f>'B7'!K29</f>
        <v>0</v>
      </c>
      <c r="DX54" s="1012">
        <f>'B7'!L29</f>
        <v>0</v>
      </c>
      <c r="DY54" s="1012">
        <f>'B7'!M29</f>
        <v>0</v>
      </c>
      <c r="DZ54" s="916"/>
      <c r="EA54" s="916"/>
      <c r="EB54" s="916"/>
      <c r="EC54" s="916"/>
      <c r="ED54" s="916"/>
      <c r="EE54" s="916"/>
      <c r="EF54" s="916"/>
      <c r="EG54" s="916"/>
      <c r="EH54" s="916"/>
      <c r="EI54" s="916"/>
      <c r="EJ54" s="916"/>
      <c r="EK54" s="916"/>
      <c r="EL54" s="916"/>
      <c r="EM54" s="21"/>
      <c r="EN54" s="1016" t="str">
        <f>'C'!E10</f>
        <v>วิธีการพัฒนา  มาตรฐานที่ 15</v>
      </c>
      <c r="EO54" s="21"/>
      <c r="EP54" s="1016" t="str">
        <f>'C2'!E10</f>
        <v>แนวทางการพัฒนาในอนาคต   มาตรฐานที่ 15</v>
      </c>
      <c r="EQ54" s="21"/>
      <c r="ER54" s="21"/>
      <c r="ES54" s="21"/>
      <c r="ET54" s="955" t="s">
        <v>1834</v>
      </c>
      <c r="EU54" s="961"/>
      <c r="EV54" s="967">
        <f>'C1'!C27</f>
        <v>1</v>
      </c>
      <c r="EW54" s="225"/>
      <c r="EX54" s="225"/>
      <c r="EY54" s="225"/>
      <c r="EZ54" s="225"/>
      <c r="FA54" s="225"/>
      <c r="FB54" s="225"/>
      <c r="FC54" s="225"/>
      <c r="FD54" s="225"/>
      <c r="FE54" s="225"/>
      <c r="FF54" s="225"/>
      <c r="FG54" s="225"/>
      <c r="FH54" s="220"/>
      <c r="FI54" s="220"/>
      <c r="FJ54" s="225"/>
      <c r="FK54" s="225"/>
      <c r="FL54" s="225"/>
      <c r="FM54" s="225"/>
      <c r="FN54" s="225"/>
      <c r="FO54" s="225"/>
      <c r="FP54" s="225"/>
      <c r="FQ54" s="225"/>
      <c r="FR54" s="225"/>
      <c r="FS54" s="225"/>
      <c r="FT54" s="225"/>
      <c r="FU54" s="220"/>
      <c r="FV54" s="220"/>
      <c r="FW54" s="225"/>
      <c r="FX54" s="225"/>
      <c r="FY54" s="225"/>
      <c r="FZ54" s="225"/>
      <c r="GA54" s="225"/>
      <c r="GB54" s="225"/>
      <c r="GC54" s="225"/>
      <c r="GD54" s="225"/>
      <c r="GE54" s="225"/>
      <c r="GF54" s="225"/>
      <c r="GG54" s="225"/>
      <c r="GH54" s="220"/>
      <c r="GI54" s="220"/>
      <c r="GJ54" s="225"/>
      <c r="GK54" s="225"/>
      <c r="GL54" s="225"/>
      <c r="GM54" s="225"/>
      <c r="GN54" s="225"/>
      <c r="GO54" s="225"/>
      <c r="GP54" s="225"/>
      <c r="GQ54" s="225"/>
      <c r="GR54" s="225"/>
      <c r="GS54" s="225"/>
      <c r="GT54" s="225"/>
      <c r="GU54" s="220"/>
      <c r="GV54" s="220"/>
      <c r="GW54" s="225"/>
      <c r="GX54" s="225"/>
      <c r="GY54" s="225"/>
      <c r="GZ54" s="225"/>
      <c r="HA54" s="225"/>
      <c r="HB54" s="225"/>
      <c r="HC54" s="225"/>
      <c r="HD54" s="225"/>
      <c r="HE54" s="225"/>
      <c r="HF54" s="225"/>
      <c r="HG54" s="1040">
        <f>'C1'!EN27</f>
        <v>6</v>
      </c>
      <c r="HH54" s="1040">
        <f>'C1'!EO27</f>
        <v>10</v>
      </c>
      <c r="HI54" s="1040">
        <f>'C1'!EP27</f>
        <v>6</v>
      </c>
      <c r="HJ54" s="1040">
        <f>'C1'!EQ27</f>
        <v>3</v>
      </c>
      <c r="HK54" s="1040" t="str">
        <f>'C1'!ER27</f>
        <v>ดี</v>
      </c>
      <c r="HL54" s="243"/>
      <c r="HM54" s="244"/>
      <c r="HN54" s="243"/>
      <c r="HO54" s="245"/>
      <c r="HP54" s="243"/>
      <c r="HQ54" s="226"/>
      <c r="HR54" s="226"/>
      <c r="HS54" s="226"/>
      <c r="HT54" s="21"/>
      <c r="HU54" s="972"/>
    </row>
    <row r="55" spans="1:229" ht="21" customHeight="1" thickBot="1">
      <c r="A55" s="317">
        <v>45</v>
      </c>
      <c r="B55" s="456"/>
      <c r="C55" s="456"/>
      <c r="D55" s="408" t="s">
        <v>259</v>
      </c>
      <c r="E55" s="380"/>
      <c r="F55" s="380"/>
      <c r="G55" s="380"/>
      <c r="H55" s="380"/>
      <c r="I55" s="380"/>
      <c r="J55" s="380"/>
      <c r="K55" s="380"/>
      <c r="L55" s="380"/>
      <c r="M55" s="380"/>
      <c r="N55" s="380"/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380"/>
      <c r="AE55" s="380"/>
      <c r="AF55" s="380"/>
      <c r="AG55" s="380"/>
      <c r="AH55" s="380"/>
      <c r="AI55" s="380"/>
      <c r="AJ55" s="380"/>
      <c r="AK55" s="380"/>
      <c r="AL55" s="380"/>
      <c r="AM55" s="380"/>
      <c r="AN55" s="996">
        <f>'A1'!EO19</f>
        <v>3</v>
      </c>
      <c r="AO55" s="996">
        <f>'A1'!EP19</f>
        <v>0</v>
      </c>
      <c r="AP55" s="996">
        <f>'A1'!EQ19</f>
        <v>10</v>
      </c>
      <c r="AQ55" s="996">
        <f>'A1'!ER19</f>
        <v>12</v>
      </c>
      <c r="AR55" s="996">
        <f>'A1'!ES19</f>
        <v>1</v>
      </c>
      <c r="AS55" s="380"/>
      <c r="AT55" s="380"/>
      <c r="AU55" s="380"/>
      <c r="AV55" s="380"/>
      <c r="AW55" s="380"/>
      <c r="AX55" s="380"/>
      <c r="AY55" s="380"/>
      <c r="AZ55" s="380"/>
      <c r="BA55" s="380"/>
      <c r="BB55" s="380"/>
      <c r="BC55" s="380"/>
      <c r="BD55" s="386"/>
      <c r="BE55" s="386"/>
      <c r="BF55" s="386"/>
      <c r="BG55" s="386"/>
      <c r="BH55" s="386"/>
      <c r="BI55" s="386"/>
      <c r="BJ55" s="386"/>
      <c r="BK55" s="386"/>
      <c r="BL55" s="386"/>
      <c r="BM55" s="21"/>
      <c r="BN55" s="21"/>
      <c r="BO55" s="2659"/>
      <c r="BP55" s="2659"/>
      <c r="BQ55" s="2659"/>
      <c r="BR55" s="2659"/>
      <c r="BS55" s="2659"/>
      <c r="BT55" s="2884">
        <v>15</v>
      </c>
      <c r="BU55" s="2877" t="str">
        <f>'A2'!P25</f>
        <v xml:space="preserve"> มาตรฐานที่ 15</v>
      </c>
      <c r="BV55" s="718">
        <f>'A2'!Q25</f>
        <v>0</v>
      </c>
      <c r="BW55" s="2887" t="str">
        <f>'A2'!R25</f>
        <v xml:space="preserve"> </v>
      </c>
      <c r="BX55" s="45">
        <f>'A2'!S25</f>
        <v>0</v>
      </c>
      <c r="BY55" s="2887" t="str">
        <f>'A2'!T25</f>
        <v xml:space="preserve"> </v>
      </c>
      <c r="BZ55" s="2855">
        <v>14.4</v>
      </c>
      <c r="CA55" s="2687" t="str">
        <f>'A2'!K18</f>
        <v>มาตรฐาน / ตัวบ่งชี้</v>
      </c>
      <c r="CB55" s="2875"/>
      <c r="CC55" s="2688"/>
      <c r="CD55" s="2875"/>
      <c r="CE55" s="2688"/>
      <c r="CF55" s="193"/>
      <c r="CG55" s="1001" t="str">
        <f>'A2'!Y35</f>
        <v xml:space="preserve">       ด้านครู  ควรจัดกิจกรรมให้หลากหลายและสอดคล้องความต้องการของนักเรียนได้คิดแก้ปัญหา</v>
      </c>
      <c r="CH55" s="193"/>
      <c r="CI55" s="146"/>
      <c r="CJ55" s="1468"/>
      <c r="CK55" s="1468"/>
      <c r="CL55" s="1468"/>
      <c r="CM55" s="1917"/>
      <c r="CN55" s="141">
        <f>'B5'!B30</f>
        <v>0</v>
      </c>
      <c r="CO55" s="141">
        <f>'B5'!C30</f>
        <v>0</v>
      </c>
      <c r="CP55" s="141">
        <f>'B5'!D30</f>
        <v>0</v>
      </c>
      <c r="CQ55" s="1012"/>
      <c r="CR55" s="1012"/>
      <c r="CS55" s="1012"/>
      <c r="CT55" s="1012"/>
      <c r="CU55" s="1012"/>
      <c r="CV55" s="1012"/>
      <c r="CW55" s="141">
        <f>'B5'!K30</f>
        <v>0</v>
      </c>
      <c r="CX55" s="141">
        <f>'B5'!L30</f>
        <v>0</v>
      </c>
      <c r="CY55" s="141">
        <f>'B5'!M30</f>
        <v>0</v>
      </c>
      <c r="CZ55" s="1012"/>
      <c r="DA55" s="1012">
        <f>'B6'!B30</f>
        <v>0</v>
      </c>
      <c r="DB55" s="1012">
        <f>'B6'!C30</f>
        <v>0</v>
      </c>
      <c r="DC55" s="1012">
        <f>'B6'!D30</f>
        <v>0</v>
      </c>
      <c r="DD55" s="1012"/>
      <c r="DE55" s="1012"/>
      <c r="DF55" s="1012"/>
      <c r="DG55" s="1012"/>
      <c r="DH55" s="1012"/>
      <c r="DI55" s="1012"/>
      <c r="DJ55" s="1012">
        <f>'B6'!K30</f>
        <v>0</v>
      </c>
      <c r="DK55" s="1012">
        <f>'B6'!L30</f>
        <v>0</v>
      </c>
      <c r="DL55" s="1012">
        <f>'B6'!M30</f>
        <v>0</v>
      </c>
      <c r="DM55" s="1012"/>
      <c r="DN55" s="1012">
        <f>'B7'!B30</f>
        <v>0</v>
      </c>
      <c r="DO55" s="1012">
        <f>'B7'!C30</f>
        <v>0</v>
      </c>
      <c r="DP55" s="1012">
        <f>'B7'!D30</f>
        <v>0</v>
      </c>
      <c r="DQ55" s="1012"/>
      <c r="DR55" s="1012"/>
      <c r="DS55" s="1012"/>
      <c r="DT55" s="1012"/>
      <c r="DU55" s="1012"/>
      <c r="DV55" s="1012"/>
      <c r="DW55" s="1012">
        <f>'B7'!K30</f>
        <v>0</v>
      </c>
      <c r="DX55" s="1012">
        <f>'B7'!L30</f>
        <v>0</v>
      </c>
      <c r="DY55" s="1012">
        <f>'B7'!M30</f>
        <v>0</v>
      </c>
      <c r="DZ55" s="916"/>
      <c r="EA55" s="916"/>
      <c r="EB55" s="916"/>
      <c r="EC55" s="916"/>
      <c r="ED55" s="916"/>
      <c r="EE55" s="916"/>
      <c r="EF55" s="916"/>
      <c r="EG55" s="916"/>
      <c r="EH55" s="916"/>
      <c r="EI55" s="916"/>
      <c r="EJ55" s="916"/>
      <c r="EK55" s="916"/>
      <c r="EL55" s="916"/>
      <c r="EM55" s="21"/>
      <c r="EN55" s="2710" t="str">
        <f>'C'!E11</f>
        <v xml:space="preserve"> ทำโครงการพัฒนาผลสัมฤทธิ์ทางการเรียนทุกกลุ่มสาระจักกิจกรรมการเรียนการสอนเต็มเวลาเต็ม</v>
      </c>
      <c r="EO55" s="21"/>
      <c r="EP55" s="2710" t="str">
        <f>'C2'!E11</f>
        <v xml:space="preserve">          -  จัดกิจกรรมการเรียนการสอนเพื่อยกระดับผลสัมฤทธิ์ทางการเรียนให้สูงขึ้น โดยเฉพาะวิชา</v>
      </c>
      <c r="EQ55" s="21"/>
      <c r="ER55" s="21"/>
      <c r="ES55" s="21"/>
      <c r="ET55" s="954" t="s">
        <v>1835</v>
      </c>
      <c r="EU55" s="960"/>
      <c r="EV55" s="967">
        <f>'C1'!C28</f>
        <v>1</v>
      </c>
      <c r="EW55" s="225"/>
      <c r="EX55" s="225"/>
      <c r="EY55" s="225"/>
      <c r="EZ55" s="225"/>
      <c r="FA55" s="225"/>
      <c r="FB55" s="225"/>
      <c r="FC55" s="225"/>
      <c r="FD55" s="225"/>
      <c r="FE55" s="225"/>
      <c r="FF55" s="225"/>
      <c r="FG55" s="225"/>
      <c r="FH55" s="220"/>
      <c r="FI55" s="220"/>
      <c r="FJ55" s="225"/>
      <c r="FK55" s="225"/>
      <c r="FL55" s="225"/>
      <c r="FM55" s="225"/>
      <c r="FN55" s="225"/>
      <c r="FO55" s="225"/>
      <c r="FP55" s="225"/>
      <c r="FQ55" s="225"/>
      <c r="FR55" s="225"/>
      <c r="FS55" s="225"/>
      <c r="FT55" s="225"/>
      <c r="FU55" s="220"/>
      <c r="FV55" s="220"/>
      <c r="FW55" s="225"/>
      <c r="FX55" s="225"/>
      <c r="FY55" s="225"/>
      <c r="FZ55" s="225"/>
      <c r="GA55" s="225"/>
      <c r="GB55" s="225"/>
      <c r="GC55" s="225"/>
      <c r="GD55" s="225"/>
      <c r="GE55" s="225"/>
      <c r="GF55" s="225"/>
      <c r="GG55" s="225"/>
      <c r="GH55" s="220"/>
      <c r="GI55" s="220"/>
      <c r="GJ55" s="225"/>
      <c r="GK55" s="225"/>
      <c r="GL55" s="225"/>
      <c r="GM55" s="225"/>
      <c r="GN55" s="225"/>
      <c r="GO55" s="225"/>
      <c r="GP55" s="225"/>
      <c r="GQ55" s="225"/>
      <c r="GR55" s="225"/>
      <c r="GS55" s="225"/>
      <c r="GT55" s="225"/>
      <c r="GU55" s="220"/>
      <c r="GV55" s="220"/>
      <c r="GW55" s="225"/>
      <c r="GX55" s="225"/>
      <c r="GY55" s="225"/>
      <c r="GZ55" s="225"/>
      <c r="HA55" s="225"/>
      <c r="HB55" s="225"/>
      <c r="HC55" s="225"/>
      <c r="HD55" s="225"/>
      <c r="HE55" s="225"/>
      <c r="HF55" s="225"/>
      <c r="HG55" s="1040">
        <f>'C1'!EN28</f>
        <v>3</v>
      </c>
      <c r="HH55" s="1040">
        <f>'C1'!EO28</f>
        <v>10</v>
      </c>
      <c r="HI55" s="1040">
        <f>'C1'!EP28</f>
        <v>6.6</v>
      </c>
      <c r="HJ55" s="1040">
        <f>'C1'!EQ28</f>
        <v>3</v>
      </c>
      <c r="HK55" s="1040" t="str">
        <f>'C1'!ER28</f>
        <v>ดี</v>
      </c>
      <c r="HL55" s="243"/>
      <c r="HM55" s="244"/>
      <c r="HN55" s="243"/>
      <c r="HO55" s="245"/>
      <c r="HP55" s="243"/>
      <c r="HQ55" s="226"/>
      <c r="HR55" s="226"/>
      <c r="HS55" s="226"/>
      <c r="HT55" s="21"/>
      <c r="HU55" s="972"/>
    </row>
    <row r="56" spans="1:229" ht="21" customHeight="1" thickBot="1">
      <c r="A56" s="317">
        <v>46</v>
      </c>
      <c r="B56" s="456"/>
      <c r="C56" s="456"/>
      <c r="D56" s="410" t="s">
        <v>260</v>
      </c>
      <c r="E56" s="996">
        <f>'A1'!DF20</f>
        <v>0</v>
      </c>
      <c r="F56" s="996">
        <f>'A1'!DG20</f>
        <v>0</v>
      </c>
      <c r="G56" s="996">
        <f>'A1'!DH20</f>
        <v>0</v>
      </c>
      <c r="H56" s="996">
        <f>'A1'!DI20</f>
        <v>0</v>
      </c>
      <c r="I56" s="996">
        <f>'A1'!DJ20</f>
        <v>0</v>
      </c>
      <c r="J56" s="996">
        <f>'A1'!DK20</f>
        <v>0</v>
      </c>
      <c r="K56" s="996">
        <f>'A1'!DL20</f>
        <v>0</v>
      </c>
      <c r="L56" s="996">
        <f>'A1'!DM20</f>
        <v>0</v>
      </c>
      <c r="M56" s="996">
        <f>'A1'!DN20</f>
        <v>0</v>
      </c>
      <c r="N56" s="996">
        <f>'A1'!DO20</f>
        <v>0</v>
      </c>
      <c r="O56" s="996">
        <f>'A1'!DP20</f>
        <v>0</v>
      </c>
      <c r="P56" s="996">
        <f>'A1'!DQ20</f>
        <v>0</v>
      </c>
      <c r="Q56" s="996">
        <f>'A1'!DR20</f>
        <v>0</v>
      </c>
      <c r="R56" s="996">
        <f>'A1'!DS20</f>
        <v>0</v>
      </c>
      <c r="S56" s="996">
        <f>'A1'!DT20</f>
        <v>0</v>
      </c>
      <c r="T56" s="996">
        <f>'A1'!DU20</f>
        <v>0</v>
      </c>
      <c r="U56" s="996">
        <f>'A1'!DV20</f>
        <v>0</v>
      </c>
      <c r="V56" s="996">
        <f>'A1'!DW20</f>
        <v>0</v>
      </c>
      <c r="W56" s="996">
        <f>'A1'!DX20</f>
        <v>0</v>
      </c>
      <c r="X56" s="996">
        <f>'A1'!DY20</f>
        <v>0</v>
      </c>
      <c r="Y56" s="996">
        <f>'A1'!DZ20</f>
        <v>0</v>
      </c>
      <c r="Z56" s="996">
        <f>'A1'!EA20</f>
        <v>0</v>
      </c>
      <c r="AA56" s="996">
        <f>'A1'!EB20</f>
        <v>0</v>
      </c>
      <c r="AB56" s="996">
        <f>'A1'!EC20</f>
        <v>0</v>
      </c>
      <c r="AC56" s="996">
        <f>'A1'!ED20</f>
        <v>0</v>
      </c>
      <c r="AD56" s="996">
        <f>'A1'!EE20</f>
        <v>0</v>
      </c>
      <c r="AE56" s="996">
        <f>'A1'!EF20</f>
        <v>0</v>
      </c>
      <c r="AF56" s="996">
        <f>'A1'!EG20</f>
        <v>0</v>
      </c>
      <c r="AG56" s="996">
        <f>'A1'!EH20</f>
        <v>0</v>
      </c>
      <c r="AH56" s="996">
        <f>'A1'!EI20</f>
        <v>0</v>
      </c>
      <c r="AI56" s="996">
        <f>'A1'!EJ20</f>
        <v>0</v>
      </c>
      <c r="AJ56" s="996">
        <f>'A1'!EK20</f>
        <v>0</v>
      </c>
      <c r="AK56" s="996">
        <f>'A1'!EL20</f>
        <v>0</v>
      </c>
      <c r="AL56" s="996">
        <f>'A1'!EM20</f>
        <v>0</v>
      </c>
      <c r="AM56" s="996">
        <f>'A1'!EN20</f>
        <v>0</v>
      </c>
      <c r="AN56" s="996">
        <f>'A1'!EO20</f>
        <v>0</v>
      </c>
      <c r="AO56" s="996">
        <f>'A1'!EP20</f>
        <v>0</v>
      </c>
      <c r="AP56" s="996">
        <f>'A1'!EQ20</f>
        <v>0</v>
      </c>
      <c r="AQ56" s="996">
        <f>'A1'!ER20</f>
        <v>0</v>
      </c>
      <c r="AR56" s="996">
        <f>'A1'!ES20</f>
        <v>0</v>
      </c>
      <c r="AS56" s="996">
        <f>'A1'!ET20</f>
        <v>0</v>
      </c>
      <c r="AT56" s="996">
        <f>'A1'!EU20</f>
        <v>0</v>
      </c>
      <c r="AU56" s="996">
        <f>'A1'!EV20</f>
        <v>0</v>
      </c>
      <c r="AV56" s="380"/>
      <c r="AW56" s="380"/>
      <c r="AX56" s="380"/>
      <c r="AY56" s="380"/>
      <c r="AZ56" s="380"/>
      <c r="BA56" s="380"/>
      <c r="BB56" s="380"/>
      <c r="BC56" s="380"/>
      <c r="BD56" s="380"/>
      <c r="BE56" s="380"/>
      <c r="BF56" s="380"/>
      <c r="BG56" s="380"/>
      <c r="BH56" s="380"/>
      <c r="BI56" s="380"/>
      <c r="BJ56" s="380"/>
      <c r="BK56" s="380"/>
      <c r="BL56" s="380"/>
      <c r="BM56" s="21"/>
      <c r="BN56" s="21"/>
      <c r="BO56" s="2659"/>
      <c r="BP56" s="2659"/>
      <c r="BQ56" s="2659"/>
      <c r="BR56" s="2659"/>
      <c r="BS56" s="2659"/>
      <c r="BT56" s="2662"/>
      <c r="BU56" s="146"/>
      <c r="BV56" s="21"/>
      <c r="BW56" s="21"/>
      <c r="BX56" s="21"/>
      <c r="BY56" s="21"/>
      <c r="BZ56" s="2649">
        <v>15.1</v>
      </c>
      <c r="CA56" s="2649" t="str">
        <f>'A2'!K19</f>
        <v xml:space="preserve"> มาตรฐานที่ 15   ตัวบ่งชี้ที่ 1</v>
      </c>
      <c r="CB56" s="2874">
        <f>'A2'!L19</f>
        <v>0</v>
      </c>
      <c r="CC56" s="2649" t="str">
        <f>'A2'!M19</f>
        <v xml:space="preserve"> </v>
      </c>
      <c r="CD56" s="2874">
        <f>'A2'!N19</f>
        <v>0</v>
      </c>
      <c r="CE56" s="2649" t="str">
        <f>'A2'!O19</f>
        <v xml:space="preserve"> </v>
      </c>
      <c r="CF56" s="193"/>
      <c r="CG56" s="1001" t="str">
        <f>'A2'!Y36</f>
        <v xml:space="preserve">ได้จริงเช่น โครงงานวิทยาศาสตร์ การทดลอง ทำวิจัยชั้นเรียนเพื่อส่งเสริมการแก้ปัญหา </v>
      </c>
      <c r="CH56" s="193"/>
      <c r="CI56" s="146"/>
      <c r="CJ56" s="1468"/>
      <c r="CK56" s="1468"/>
      <c r="CL56" s="1468"/>
      <c r="CM56" s="1917"/>
      <c r="CN56" s="141">
        <f>'B5'!B31</f>
        <v>0</v>
      </c>
      <c r="CO56" s="141">
        <f>'B5'!C31</f>
        <v>0</v>
      </c>
      <c r="CP56" s="141">
        <f>'B5'!D31</f>
        <v>0</v>
      </c>
      <c r="CQ56" s="1012"/>
      <c r="CR56" s="1012"/>
      <c r="CS56" s="1012"/>
      <c r="CT56" s="1012"/>
      <c r="CU56" s="1012"/>
      <c r="CV56" s="1012"/>
      <c r="CW56" s="141">
        <f>'B5'!K31</f>
        <v>0</v>
      </c>
      <c r="CX56" s="141">
        <f>'B5'!L31</f>
        <v>0</v>
      </c>
      <c r="CY56" s="141">
        <f>'B5'!M31</f>
        <v>0</v>
      </c>
      <c r="CZ56" s="1012"/>
      <c r="DA56" s="1012">
        <f>'B6'!B31</f>
        <v>0</v>
      </c>
      <c r="DB56" s="1012">
        <f>'B6'!C31</f>
        <v>0</v>
      </c>
      <c r="DC56" s="1012">
        <f>'B6'!D31</f>
        <v>0</v>
      </c>
      <c r="DD56" s="1012"/>
      <c r="DE56" s="1012"/>
      <c r="DF56" s="1012"/>
      <c r="DG56" s="1012"/>
      <c r="DH56" s="1012"/>
      <c r="DI56" s="1012"/>
      <c r="DJ56" s="1012">
        <f>'B6'!K31</f>
        <v>0</v>
      </c>
      <c r="DK56" s="1012">
        <f>'B6'!L31</f>
        <v>0</v>
      </c>
      <c r="DL56" s="1012">
        <f>'B6'!M31</f>
        <v>0</v>
      </c>
      <c r="DM56" s="1012"/>
      <c r="DN56" s="1012">
        <f>'B7'!B31</f>
        <v>0</v>
      </c>
      <c r="DO56" s="1012">
        <f>'B7'!C31</f>
        <v>0</v>
      </c>
      <c r="DP56" s="1012">
        <f>'B7'!D31</f>
        <v>0</v>
      </c>
      <c r="DQ56" s="1012"/>
      <c r="DR56" s="1012"/>
      <c r="DS56" s="1012"/>
      <c r="DT56" s="1012"/>
      <c r="DU56" s="1012"/>
      <c r="DV56" s="1012"/>
      <c r="DW56" s="1012">
        <f>'B7'!K31</f>
        <v>0</v>
      </c>
      <c r="DX56" s="1012">
        <f>'B7'!L31</f>
        <v>0</v>
      </c>
      <c r="DY56" s="1012">
        <f>'B7'!M31</f>
        <v>0</v>
      </c>
      <c r="DZ56" s="916"/>
      <c r="EA56" s="916"/>
      <c r="EB56" s="916"/>
      <c r="EC56" s="916"/>
      <c r="ED56" s="916"/>
      <c r="EE56" s="916"/>
      <c r="EF56" s="916"/>
      <c r="EG56" s="916"/>
      <c r="EH56" s="916"/>
      <c r="EI56" s="916"/>
      <c r="EJ56" s="916"/>
      <c r="EK56" s="916"/>
      <c r="EL56" s="916"/>
      <c r="EM56" s="21"/>
      <c r="EN56" s="2710" t="str">
        <f>'C'!E12</f>
        <v xml:space="preserve">ศักยภาพ </v>
      </c>
      <c r="EO56" s="21"/>
      <c r="EP56" s="2710" t="str">
        <f>'C2'!E12</f>
        <v xml:space="preserve">          -ภาษาไทย  คณิตศาสตร์ วิทยาศาสตร์  ภาษาอังกฤษ </v>
      </c>
      <c r="EQ56" s="21"/>
      <c r="ER56" s="21"/>
      <c r="ES56" s="21"/>
      <c r="ET56" s="955" t="s">
        <v>1836</v>
      </c>
      <c r="EU56" s="961"/>
      <c r="EV56" s="967">
        <f>'C1'!C29</f>
        <v>1</v>
      </c>
      <c r="EW56" s="225"/>
      <c r="EX56" s="225"/>
      <c r="EY56" s="225"/>
      <c r="EZ56" s="225"/>
      <c r="FA56" s="225"/>
      <c r="FB56" s="225"/>
      <c r="FC56" s="225"/>
      <c r="FD56" s="225"/>
      <c r="FE56" s="225"/>
      <c r="FF56" s="225"/>
      <c r="FG56" s="225"/>
      <c r="FH56" s="220"/>
      <c r="FI56" s="220"/>
      <c r="FJ56" s="225"/>
      <c r="FK56" s="225"/>
      <c r="FL56" s="225"/>
      <c r="FM56" s="225"/>
      <c r="FN56" s="225"/>
      <c r="FO56" s="225"/>
      <c r="FP56" s="225"/>
      <c r="FQ56" s="225"/>
      <c r="FR56" s="225"/>
      <c r="FS56" s="225"/>
      <c r="FT56" s="225"/>
      <c r="FU56" s="220"/>
      <c r="FV56" s="220"/>
      <c r="FW56" s="225"/>
      <c r="FX56" s="225"/>
      <c r="FY56" s="225"/>
      <c r="FZ56" s="225"/>
      <c r="GA56" s="225"/>
      <c r="GB56" s="225"/>
      <c r="GC56" s="225"/>
      <c r="GD56" s="225"/>
      <c r="GE56" s="225"/>
      <c r="GF56" s="225"/>
      <c r="GG56" s="225"/>
      <c r="GH56" s="220"/>
      <c r="GI56" s="220"/>
      <c r="GJ56" s="225"/>
      <c r="GK56" s="225"/>
      <c r="GL56" s="225"/>
      <c r="GM56" s="225"/>
      <c r="GN56" s="225"/>
      <c r="GO56" s="225"/>
      <c r="GP56" s="225"/>
      <c r="GQ56" s="225"/>
      <c r="GR56" s="225"/>
      <c r="GS56" s="225"/>
      <c r="GT56" s="225"/>
      <c r="GU56" s="220"/>
      <c r="GV56" s="220"/>
      <c r="GW56" s="225"/>
      <c r="GX56" s="225"/>
      <c r="GY56" s="225"/>
      <c r="GZ56" s="225"/>
      <c r="HA56" s="225"/>
      <c r="HB56" s="225"/>
      <c r="HC56" s="225"/>
      <c r="HD56" s="225"/>
      <c r="HE56" s="225"/>
      <c r="HF56" s="225"/>
      <c r="HG56" s="1040">
        <f>'C1'!EN29</f>
        <v>6</v>
      </c>
      <c r="HH56" s="1040">
        <f>'C1'!EO29</f>
        <v>5</v>
      </c>
      <c r="HI56" s="1040">
        <f>'C1'!EP29</f>
        <v>3.5</v>
      </c>
      <c r="HJ56" s="1040">
        <f>'C1'!EQ29</f>
        <v>3</v>
      </c>
      <c r="HK56" s="1040" t="str">
        <f>'C1'!ER29</f>
        <v>ดี</v>
      </c>
      <c r="HL56" s="243"/>
      <c r="HM56" s="244"/>
      <c r="HN56" s="243"/>
      <c r="HO56" s="245"/>
      <c r="HP56" s="243"/>
      <c r="HQ56" s="226"/>
      <c r="HR56" s="226"/>
      <c r="HS56" s="226"/>
      <c r="HT56" s="21"/>
      <c r="HU56" s="972"/>
    </row>
    <row r="57" spans="1:229" ht="21" customHeight="1" thickBot="1">
      <c r="A57" s="317">
        <v>47</v>
      </c>
      <c r="B57" s="456"/>
      <c r="C57" s="456"/>
      <c r="D57" s="407" t="s">
        <v>261</v>
      </c>
      <c r="E57" s="380"/>
      <c r="F57" s="380"/>
      <c r="G57" s="380"/>
      <c r="H57" s="380"/>
      <c r="I57" s="380"/>
      <c r="J57" s="380"/>
      <c r="K57" s="380"/>
      <c r="L57" s="380"/>
      <c r="M57" s="380"/>
      <c r="N57" s="380"/>
      <c r="O57" s="380"/>
      <c r="P57" s="380"/>
      <c r="Q57" s="380"/>
      <c r="R57" s="380"/>
      <c r="S57" s="380"/>
      <c r="T57" s="380"/>
      <c r="U57" s="380"/>
      <c r="V57" s="380"/>
      <c r="W57" s="380"/>
      <c r="X57" s="380"/>
      <c r="Y57" s="380"/>
      <c r="Z57" s="380"/>
      <c r="AA57" s="380"/>
      <c r="AB57" s="380"/>
      <c r="AC57" s="380"/>
      <c r="AD57" s="380"/>
      <c r="AE57" s="380"/>
      <c r="AF57" s="380"/>
      <c r="AG57" s="380"/>
      <c r="AH57" s="380"/>
      <c r="AI57" s="380"/>
      <c r="AJ57" s="380"/>
      <c r="AK57" s="380"/>
      <c r="AL57" s="380"/>
      <c r="AM57" s="380"/>
      <c r="AN57" s="996">
        <f>'A1'!EO21</f>
        <v>0</v>
      </c>
      <c r="AO57" s="996">
        <f>'A1'!EP21</f>
        <v>0</v>
      </c>
      <c r="AP57" s="996">
        <f>'A1'!EQ21</f>
        <v>0</v>
      </c>
      <c r="AQ57" s="996">
        <f>'A1'!ER21</f>
        <v>0</v>
      </c>
      <c r="AR57" s="996">
        <f>'A1'!ES21</f>
        <v>0</v>
      </c>
      <c r="AS57" s="380"/>
      <c r="AT57" s="380"/>
      <c r="AU57" s="380"/>
      <c r="AV57" s="996">
        <f>'A1'!EW21</f>
        <v>0</v>
      </c>
      <c r="AW57" s="996">
        <f>'A1'!EX21</f>
        <v>0</v>
      </c>
      <c r="AX57" s="996">
        <f>'A1'!EY21</f>
        <v>0</v>
      </c>
      <c r="AY57" s="996">
        <f>'A1'!EZ21</f>
        <v>0</v>
      </c>
      <c r="AZ57" s="996">
        <f>'A1'!FA21</f>
        <v>0</v>
      </c>
      <c r="BA57" s="996">
        <f>'A1'!FB21</f>
        <v>0</v>
      </c>
      <c r="BB57" s="996">
        <f>'A1'!FC21</f>
        <v>0</v>
      </c>
      <c r="BC57" s="996">
        <f>'A1'!FD21</f>
        <v>0</v>
      </c>
      <c r="BD57" s="380"/>
      <c r="BE57" s="380"/>
      <c r="BF57" s="380"/>
      <c r="BG57" s="380"/>
      <c r="BH57" s="380"/>
      <c r="BI57" s="380"/>
      <c r="BJ57" s="380"/>
      <c r="BK57" s="380"/>
      <c r="BL57" s="380"/>
      <c r="BM57" s="21"/>
      <c r="BN57" s="21"/>
      <c r="BO57" s="2659"/>
      <c r="BP57" s="2659"/>
      <c r="BQ57" s="2659"/>
      <c r="BR57" s="2659"/>
      <c r="BS57" s="2659"/>
      <c r="BT57" s="2662"/>
      <c r="BU57" s="146"/>
      <c r="BV57" s="21"/>
      <c r="BW57" s="21"/>
      <c r="BX57" s="21"/>
      <c r="BY57" s="21"/>
      <c r="BZ57" s="2649">
        <v>15.2</v>
      </c>
      <c r="CA57" s="2649" t="str">
        <f>'A2'!K20</f>
        <v xml:space="preserve"> ตัวบ่งชี้ที่ 2</v>
      </c>
      <c r="CB57" s="2874">
        <f>'A2'!L20</f>
        <v>0</v>
      </c>
      <c r="CC57" s="2649" t="str">
        <f>'A2'!M20</f>
        <v xml:space="preserve"> </v>
      </c>
      <c r="CD57" s="2874">
        <f>'A2'!N20</f>
        <v>0</v>
      </c>
      <c r="CE57" s="2649" t="str">
        <f>'A2'!O20</f>
        <v xml:space="preserve"> </v>
      </c>
      <c r="CF57" s="193"/>
      <c r="CG57" s="1001" t="str">
        <f>'A2'!Y37</f>
        <v xml:space="preserve">       ด้านผู้บริหาร   สถานศึกษาควรพัฒนาจัดระบบโครงสร้างงานทั้งงานในหน้าที่ งานด้านการเรียน</v>
      </c>
      <c r="CH57" s="193"/>
      <c r="CI57" s="146"/>
      <c r="CJ57" s="1468"/>
      <c r="CK57" s="1468"/>
      <c r="CL57" s="1468"/>
      <c r="CM57" s="1917">
        <f>'B5'!A32</f>
        <v>0</v>
      </c>
      <c r="CN57" s="141">
        <f>'B5'!B32</f>
        <v>0</v>
      </c>
      <c r="CO57" s="141">
        <f>'B5'!C32</f>
        <v>0</v>
      </c>
      <c r="CP57" s="141">
        <f>'B5'!D32</f>
        <v>0</v>
      </c>
      <c r="CQ57" s="1012">
        <f>'B5'!E32</f>
        <v>0</v>
      </c>
      <c r="CR57" s="1012">
        <f>'B5'!F32</f>
        <v>0</v>
      </c>
      <c r="CS57" s="1012">
        <f>'B5'!G32</f>
        <v>0</v>
      </c>
      <c r="CT57" s="1012">
        <f>'B5'!H32</f>
        <v>0</v>
      </c>
      <c r="CU57" s="1012">
        <f>'B5'!I32</f>
        <v>0</v>
      </c>
      <c r="CV57" s="1012">
        <f>'B5'!J32</f>
        <v>0</v>
      </c>
      <c r="CW57" s="141">
        <f>'B5'!K32</f>
        <v>0</v>
      </c>
      <c r="CX57" s="141">
        <f>'B5'!L32</f>
        <v>0</v>
      </c>
      <c r="CY57" s="141">
        <f>'B5'!M32</f>
        <v>0</v>
      </c>
      <c r="CZ57" s="1012">
        <f>'B6'!A32</f>
        <v>0</v>
      </c>
      <c r="DA57" s="1012">
        <f>'B6'!B32</f>
        <v>0</v>
      </c>
      <c r="DB57" s="1012">
        <f>'B6'!C32</f>
        <v>0</v>
      </c>
      <c r="DC57" s="1012">
        <f>'B6'!D32</f>
        <v>0</v>
      </c>
      <c r="DD57" s="1012">
        <f>'B6'!E32</f>
        <v>0</v>
      </c>
      <c r="DE57" s="1012">
        <f>'B6'!F32</f>
        <v>0</v>
      </c>
      <c r="DF57" s="1012">
        <f>'B6'!G32</f>
        <v>0</v>
      </c>
      <c r="DG57" s="1012">
        <f>'B6'!H32</f>
        <v>0</v>
      </c>
      <c r="DH57" s="1012">
        <f>'B6'!I32</f>
        <v>0</v>
      </c>
      <c r="DI57" s="1012">
        <f>'B6'!J32</f>
        <v>0</v>
      </c>
      <c r="DJ57" s="1012">
        <f>'B6'!K32</f>
        <v>0</v>
      </c>
      <c r="DK57" s="1012">
        <f>'B6'!L32</f>
        <v>0</v>
      </c>
      <c r="DL57" s="1012">
        <f>'B6'!M32</f>
        <v>0</v>
      </c>
      <c r="DM57" s="1012">
        <f>'B7'!A32</f>
        <v>0</v>
      </c>
      <c r="DN57" s="1012">
        <f>'B7'!B32</f>
        <v>0</v>
      </c>
      <c r="DO57" s="1012">
        <f>'B7'!C32</f>
        <v>0</v>
      </c>
      <c r="DP57" s="1012">
        <f>'B7'!D32</f>
        <v>0</v>
      </c>
      <c r="DQ57" s="1012">
        <f>'B7'!E32</f>
        <v>0</v>
      </c>
      <c r="DR57" s="1012">
        <f>'B7'!F32</f>
        <v>0</v>
      </c>
      <c r="DS57" s="1012">
        <f>'B7'!G32</f>
        <v>0</v>
      </c>
      <c r="DT57" s="1012">
        <f>'B7'!H32</f>
        <v>0</v>
      </c>
      <c r="DU57" s="1012">
        <f>'B7'!I32</f>
        <v>0</v>
      </c>
      <c r="DV57" s="1012">
        <f>'B7'!J32</f>
        <v>0</v>
      </c>
      <c r="DW57" s="1012">
        <f>'B7'!K32</f>
        <v>0</v>
      </c>
      <c r="DX57" s="1012">
        <f>'B7'!L32</f>
        <v>0</v>
      </c>
      <c r="DY57" s="1012">
        <f>'B7'!M32</f>
        <v>0</v>
      </c>
      <c r="DZ57" s="916"/>
      <c r="EA57" s="916"/>
      <c r="EB57" s="916"/>
      <c r="EC57" s="916"/>
      <c r="ED57" s="916"/>
      <c r="EE57" s="916"/>
      <c r="EF57" s="916"/>
      <c r="EG57" s="916"/>
      <c r="EH57" s="916"/>
      <c r="EI57" s="916"/>
      <c r="EJ57" s="916"/>
      <c r="EK57" s="916"/>
      <c r="EL57" s="916"/>
      <c r="EM57" s="21"/>
      <c r="EN57" s="2710">
        <f>'C'!E13</f>
        <v>0</v>
      </c>
      <c r="EO57" s="21"/>
      <c r="EP57" s="2710" t="str">
        <f>'C2'!E13</f>
        <v xml:space="preserve">  สอนซ่อมเสริมให้ปลอดนักเรียนอ่านไม่ออกเขียนไม่ได้</v>
      </c>
      <c r="EQ57" s="21"/>
      <c r="ER57" s="21"/>
      <c r="ES57" s="21"/>
      <c r="ET57" s="956" t="s">
        <v>1837</v>
      </c>
      <c r="EU57" s="962"/>
      <c r="EV57" s="967">
        <f>'C1'!C30</f>
        <v>1</v>
      </c>
      <c r="EW57" s="225"/>
      <c r="EX57" s="225"/>
      <c r="EY57" s="225"/>
      <c r="EZ57" s="225"/>
      <c r="FA57" s="225"/>
      <c r="FB57" s="225"/>
      <c r="FC57" s="225"/>
      <c r="FD57" s="225"/>
      <c r="FE57" s="225"/>
      <c r="FF57" s="225"/>
      <c r="FG57" s="225"/>
      <c r="FH57" s="220"/>
      <c r="FI57" s="220"/>
      <c r="FJ57" s="225"/>
      <c r="FK57" s="225"/>
      <c r="FL57" s="225"/>
      <c r="FM57" s="225"/>
      <c r="FN57" s="225"/>
      <c r="FO57" s="225"/>
      <c r="FP57" s="225"/>
      <c r="FQ57" s="225"/>
      <c r="FR57" s="225"/>
      <c r="FS57" s="225"/>
      <c r="FT57" s="225"/>
      <c r="FU57" s="220"/>
      <c r="FV57" s="220"/>
      <c r="FW57" s="225"/>
      <c r="FX57" s="225"/>
      <c r="FY57" s="225"/>
      <c r="FZ57" s="225"/>
      <c r="GA57" s="225"/>
      <c r="GB57" s="225"/>
      <c r="GC57" s="225"/>
      <c r="GD57" s="225"/>
      <c r="GE57" s="225"/>
      <c r="GF57" s="225"/>
      <c r="GG57" s="225"/>
      <c r="GH57" s="220"/>
      <c r="GI57" s="220"/>
      <c r="GJ57" s="225"/>
      <c r="GK57" s="225"/>
      <c r="GL57" s="225"/>
      <c r="GM57" s="225"/>
      <c r="GN57" s="225"/>
      <c r="GO57" s="225"/>
      <c r="GP57" s="225"/>
      <c r="GQ57" s="225"/>
      <c r="GR57" s="225"/>
      <c r="GS57" s="225"/>
      <c r="GT57" s="225"/>
      <c r="GU57" s="220"/>
      <c r="GV57" s="220"/>
      <c r="GW57" s="225"/>
      <c r="GX57" s="225"/>
      <c r="GY57" s="225"/>
      <c r="GZ57" s="225"/>
      <c r="HA57" s="225"/>
      <c r="HB57" s="225"/>
      <c r="HC57" s="225"/>
      <c r="HD57" s="225"/>
      <c r="HE57" s="225"/>
      <c r="HF57" s="225"/>
      <c r="HG57" s="1041">
        <f>'C1'!EN30</f>
        <v>2</v>
      </c>
      <c r="HH57" s="1041">
        <f>'C1'!EO30</f>
        <v>10</v>
      </c>
      <c r="HI57" s="1041">
        <f>'C1'!EP30</f>
        <v>8</v>
      </c>
      <c r="HJ57" s="1041">
        <f>'C1'!EQ30</f>
        <v>4</v>
      </c>
      <c r="HK57" s="1041" t="str">
        <f>'C1'!ER30</f>
        <v>ดีมาก</v>
      </c>
      <c r="HL57" s="1041">
        <f>'C1'!ES30</f>
        <v>2</v>
      </c>
      <c r="HM57" s="1041">
        <f>'C1'!ET30</f>
        <v>10</v>
      </c>
      <c r="HN57" s="1041">
        <f>'C1'!EU30</f>
        <v>8</v>
      </c>
      <c r="HO57" s="1041">
        <f>'C1'!EV30</f>
        <v>4</v>
      </c>
      <c r="HP57" s="1041" t="str">
        <f>'C1'!EW30</f>
        <v>ดีมาก</v>
      </c>
      <c r="HQ57" s="226"/>
      <c r="HR57" s="226"/>
      <c r="HS57" s="226"/>
      <c r="HT57" s="21"/>
      <c r="HU57" s="972"/>
    </row>
    <row r="58" spans="1:229" ht="21" customHeight="1" thickBot="1">
      <c r="A58" s="317">
        <v>48</v>
      </c>
      <c r="B58" s="456"/>
      <c r="C58" s="456"/>
      <c r="D58" s="408" t="s">
        <v>262</v>
      </c>
      <c r="E58" s="998"/>
      <c r="F58" s="998"/>
      <c r="G58" s="998"/>
      <c r="H58" s="998"/>
      <c r="I58" s="998"/>
      <c r="J58" s="998"/>
      <c r="K58" s="998"/>
      <c r="L58" s="998"/>
      <c r="M58" s="998"/>
      <c r="N58" s="998"/>
      <c r="O58" s="998"/>
      <c r="P58" s="998"/>
      <c r="Q58" s="998"/>
      <c r="R58" s="998"/>
      <c r="S58" s="998"/>
      <c r="T58" s="998"/>
      <c r="U58" s="998"/>
      <c r="V58" s="998"/>
      <c r="W58" s="998"/>
      <c r="X58" s="998"/>
      <c r="Y58" s="998"/>
      <c r="Z58" s="998"/>
      <c r="AA58" s="998"/>
      <c r="AB58" s="998"/>
      <c r="AC58" s="998"/>
      <c r="AD58" s="998"/>
      <c r="AE58" s="998"/>
      <c r="AF58" s="998"/>
      <c r="AG58" s="998"/>
      <c r="AH58" s="998"/>
      <c r="AI58" s="998"/>
      <c r="AJ58" s="998"/>
      <c r="AK58" s="998"/>
      <c r="AL58" s="998"/>
      <c r="AM58" s="998"/>
      <c r="AN58" s="997">
        <f>'A1'!EO22</f>
        <v>0</v>
      </c>
      <c r="AO58" s="997">
        <f>'A1'!EP22</f>
        <v>0</v>
      </c>
      <c r="AP58" s="997">
        <f>'A1'!EQ22</f>
        <v>0</v>
      </c>
      <c r="AQ58" s="997">
        <f>'A1'!ER22</f>
        <v>0</v>
      </c>
      <c r="AR58" s="997">
        <f>'A1'!ES22</f>
        <v>0</v>
      </c>
      <c r="AS58" s="998"/>
      <c r="AT58" s="998"/>
      <c r="AU58" s="998"/>
      <c r="AV58" s="998"/>
      <c r="AW58" s="998"/>
      <c r="AX58" s="998"/>
      <c r="AY58" s="998"/>
      <c r="AZ58" s="998"/>
      <c r="BA58" s="998"/>
      <c r="BB58" s="998"/>
      <c r="BC58" s="998"/>
      <c r="BD58" s="380"/>
      <c r="BE58" s="380"/>
      <c r="BF58" s="380"/>
      <c r="BG58" s="380"/>
      <c r="BH58" s="380"/>
      <c r="BI58" s="380"/>
      <c r="BJ58" s="380"/>
      <c r="BK58" s="380"/>
      <c r="BL58" s="380"/>
      <c r="BM58" s="21"/>
      <c r="BN58" s="21"/>
      <c r="BO58" s="2659"/>
      <c r="BP58" s="2659"/>
      <c r="BQ58" s="2659"/>
      <c r="BR58" s="2659"/>
      <c r="BS58" s="2659"/>
      <c r="BT58" s="2662"/>
      <c r="BU58" s="146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193"/>
      <c r="CG58" s="1001" t="str">
        <f>'A2'!Y38</f>
        <v>การสอนให้คลอบคลุมและตรงกับงานที่ดำเนินการ เพื่อความสะดวกและสามารถนิเทศ กำกับการ</v>
      </c>
      <c r="CH58" s="193"/>
      <c r="CI58" s="146"/>
      <c r="CJ58" s="1468"/>
      <c r="CK58" s="1468"/>
      <c r="CL58" s="1468"/>
      <c r="CM58" s="1917"/>
      <c r="CN58" s="141">
        <f>'B5'!B33</f>
        <v>0</v>
      </c>
      <c r="CO58" s="141">
        <f>'B5'!C33</f>
        <v>0</v>
      </c>
      <c r="CP58" s="141">
        <f>'B5'!D33</f>
        <v>0</v>
      </c>
      <c r="CQ58" s="1012"/>
      <c r="CR58" s="1012"/>
      <c r="CS58" s="1012"/>
      <c r="CT58" s="1012"/>
      <c r="CU58" s="1012"/>
      <c r="CV58" s="1012"/>
      <c r="CW58" s="141">
        <f>'B5'!K33</f>
        <v>0</v>
      </c>
      <c r="CX58" s="141">
        <f>'B5'!L33</f>
        <v>0</v>
      </c>
      <c r="CY58" s="141">
        <f>'B5'!M33</f>
        <v>0</v>
      </c>
      <c r="CZ58" s="1012"/>
      <c r="DA58" s="1012">
        <f>'B6'!B33</f>
        <v>0</v>
      </c>
      <c r="DB58" s="1012">
        <f>'B6'!C33</f>
        <v>0</v>
      </c>
      <c r="DC58" s="1012">
        <f>'B6'!D33</f>
        <v>0</v>
      </c>
      <c r="DD58" s="1012"/>
      <c r="DE58" s="1012"/>
      <c r="DF58" s="1012"/>
      <c r="DG58" s="1012"/>
      <c r="DH58" s="1012"/>
      <c r="DI58" s="1012"/>
      <c r="DJ58" s="1012">
        <f>'B6'!K33</f>
        <v>0</v>
      </c>
      <c r="DK58" s="1012">
        <f>'B6'!L33</f>
        <v>0</v>
      </c>
      <c r="DL58" s="1012">
        <f>'B6'!M33</f>
        <v>0</v>
      </c>
      <c r="DM58" s="1012"/>
      <c r="DN58" s="1012">
        <f>'B7'!B33</f>
        <v>0</v>
      </c>
      <c r="DO58" s="1012">
        <f>'B7'!C33</f>
        <v>0</v>
      </c>
      <c r="DP58" s="1012">
        <f>'B7'!D33</f>
        <v>0</v>
      </c>
      <c r="DQ58" s="1012"/>
      <c r="DR58" s="1012"/>
      <c r="DS58" s="1012"/>
      <c r="DT58" s="1012"/>
      <c r="DU58" s="1012"/>
      <c r="DV58" s="1012"/>
      <c r="DW58" s="1012">
        <f>'B7'!K33</f>
        <v>0</v>
      </c>
      <c r="DX58" s="1012">
        <f>'B7'!L33</f>
        <v>0</v>
      </c>
      <c r="DY58" s="1012">
        <f>'B7'!M33</f>
        <v>0</v>
      </c>
      <c r="DZ58" s="916"/>
      <c r="EA58" s="916"/>
      <c r="EB58" s="916"/>
      <c r="EC58" s="916"/>
      <c r="ED58" s="916"/>
      <c r="EE58" s="916"/>
      <c r="EF58" s="916"/>
      <c r="EG58" s="916"/>
      <c r="EH58" s="916"/>
      <c r="EI58" s="916"/>
      <c r="EJ58" s="916"/>
      <c r="EK58" s="916"/>
      <c r="EL58" s="916"/>
      <c r="EM58" s="21"/>
      <c r="EN58" s="2710">
        <f>'C'!E14</f>
        <v>0</v>
      </c>
      <c r="EO58" s="21"/>
      <c r="EP58" s="2710">
        <f>'C2'!E14</f>
        <v>0</v>
      </c>
      <c r="EQ58" s="21"/>
      <c r="ER58" s="21"/>
      <c r="ES58" s="21"/>
      <c r="ET58" s="957" t="s">
        <v>1838</v>
      </c>
      <c r="EU58" s="963"/>
      <c r="EV58" s="967">
        <f>'C1'!C31</f>
        <v>1</v>
      </c>
      <c r="EW58" s="225"/>
      <c r="EX58" s="225"/>
      <c r="EY58" s="225"/>
      <c r="EZ58" s="225"/>
      <c r="FA58" s="225"/>
      <c r="FB58" s="225"/>
      <c r="FC58" s="225"/>
      <c r="FD58" s="225"/>
      <c r="FE58" s="225"/>
      <c r="FF58" s="225"/>
      <c r="FG58" s="225"/>
      <c r="FH58" s="220"/>
      <c r="FI58" s="220"/>
      <c r="FJ58" s="225"/>
      <c r="FK58" s="225"/>
      <c r="FL58" s="225"/>
      <c r="FM58" s="225"/>
      <c r="FN58" s="225"/>
      <c r="FO58" s="225"/>
      <c r="FP58" s="225"/>
      <c r="FQ58" s="225"/>
      <c r="FR58" s="225"/>
      <c r="FS58" s="225"/>
      <c r="FT58" s="225"/>
      <c r="FU58" s="220"/>
      <c r="FV58" s="220"/>
      <c r="FW58" s="225"/>
      <c r="FX58" s="225"/>
      <c r="FY58" s="225"/>
      <c r="FZ58" s="225"/>
      <c r="GA58" s="225"/>
      <c r="GB58" s="225"/>
      <c r="GC58" s="225"/>
      <c r="GD58" s="225"/>
      <c r="GE58" s="225"/>
      <c r="GF58" s="225"/>
      <c r="GG58" s="225"/>
      <c r="GH58" s="220"/>
      <c r="GI58" s="220"/>
      <c r="GJ58" s="225"/>
      <c r="GK58" s="225"/>
      <c r="GL58" s="225"/>
      <c r="GM58" s="225"/>
      <c r="GN58" s="225"/>
      <c r="GO58" s="225"/>
      <c r="GP58" s="225"/>
      <c r="GQ58" s="225"/>
      <c r="GR58" s="225"/>
      <c r="GS58" s="225"/>
      <c r="GT58" s="225"/>
      <c r="GU58" s="220"/>
      <c r="GV58" s="220"/>
      <c r="GW58" s="225"/>
      <c r="GX58" s="225"/>
      <c r="GY58" s="225"/>
      <c r="GZ58" s="225"/>
      <c r="HA58" s="225"/>
      <c r="HB58" s="225"/>
      <c r="HC58" s="225"/>
      <c r="HD58" s="225"/>
      <c r="HE58" s="225"/>
      <c r="HF58" s="225"/>
      <c r="HG58" s="1042">
        <f>'C1'!EN31</f>
        <v>2</v>
      </c>
      <c r="HH58" s="1042">
        <f>'C1'!EO31</f>
        <v>5</v>
      </c>
      <c r="HI58" s="1042">
        <f>'C1'!EP31</f>
        <v>4</v>
      </c>
      <c r="HJ58" s="1042">
        <f>'C1'!EQ31</f>
        <v>4</v>
      </c>
      <c r="HK58" s="1042" t="str">
        <f>'C1'!ER31</f>
        <v>ดีมาก</v>
      </c>
      <c r="HL58" s="1042">
        <f>'C1'!ES31</f>
        <v>2</v>
      </c>
      <c r="HM58" s="1042">
        <f>'C1'!ET31</f>
        <v>5</v>
      </c>
      <c r="HN58" s="1042">
        <f>'C1'!EU31</f>
        <v>4</v>
      </c>
      <c r="HO58" s="1042">
        <f>'C1'!EV31</f>
        <v>4</v>
      </c>
      <c r="HP58" s="1042" t="str">
        <f>'C1'!EW31</f>
        <v>ดีมาก</v>
      </c>
      <c r="HQ58" s="226"/>
      <c r="HR58" s="226"/>
      <c r="HS58" s="226"/>
      <c r="HT58" s="21"/>
      <c r="HU58" s="972"/>
    </row>
    <row r="59" spans="1:229" ht="21" customHeight="1" thickBot="1">
      <c r="A59" s="317">
        <v>49</v>
      </c>
      <c r="B59" s="456"/>
      <c r="C59" s="456"/>
      <c r="D59" s="994" t="s">
        <v>575</v>
      </c>
      <c r="E59" s="400"/>
      <c r="F59" s="400"/>
      <c r="G59" s="400"/>
      <c r="H59" s="400"/>
      <c r="I59" s="400"/>
      <c r="J59" s="400"/>
      <c r="K59" s="400"/>
      <c r="L59" s="400"/>
      <c r="M59" s="400"/>
      <c r="N59" s="400"/>
      <c r="O59" s="400"/>
      <c r="P59" s="400"/>
      <c r="Q59" s="400"/>
      <c r="R59" s="400"/>
      <c r="S59" s="400"/>
      <c r="T59" s="400"/>
      <c r="U59" s="400"/>
      <c r="V59" s="400"/>
      <c r="W59" s="400"/>
      <c r="X59" s="400"/>
      <c r="Y59" s="400"/>
      <c r="Z59" s="400"/>
      <c r="AA59" s="400"/>
      <c r="AB59" s="400"/>
      <c r="AC59" s="400"/>
      <c r="AD59" s="400"/>
      <c r="AE59" s="400"/>
      <c r="AF59" s="400"/>
      <c r="AG59" s="400"/>
      <c r="AH59" s="400"/>
      <c r="AI59" s="400"/>
      <c r="AJ59" s="400"/>
      <c r="AK59" s="400"/>
      <c r="AL59" s="400"/>
      <c r="AM59" s="400"/>
      <c r="AN59" s="400"/>
      <c r="AO59" s="400"/>
      <c r="AP59" s="400"/>
      <c r="AQ59" s="400"/>
      <c r="AR59" s="400"/>
      <c r="AS59" s="400"/>
      <c r="AT59" s="400"/>
      <c r="AU59" s="400"/>
      <c r="AV59" s="400"/>
      <c r="AW59" s="400"/>
      <c r="AX59" s="400"/>
      <c r="AY59" s="400"/>
      <c r="AZ59" s="400"/>
      <c r="BA59" s="400"/>
      <c r="BB59" s="400"/>
      <c r="BC59" s="400"/>
      <c r="BD59" s="400"/>
      <c r="BE59" s="400"/>
      <c r="BF59" s="400"/>
      <c r="BG59" s="400"/>
      <c r="BH59" s="400"/>
      <c r="BI59" s="400"/>
      <c r="BJ59" s="400"/>
      <c r="BK59" s="400"/>
      <c r="BL59" s="400"/>
      <c r="BM59" s="21"/>
      <c r="BN59" s="21"/>
      <c r="BO59" s="2659"/>
      <c r="BP59" s="2659"/>
      <c r="BQ59" s="2659"/>
      <c r="BR59" s="2659"/>
      <c r="BS59" s="2659"/>
      <c r="BT59" s="2662"/>
      <c r="BU59" s="146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193"/>
      <c r="CG59" s="2701" t="str">
        <f>'A2'!Y39</f>
        <v>ทำงานของบุคลากร</v>
      </c>
      <c r="CH59" s="193"/>
      <c r="CI59" s="146"/>
      <c r="CJ59" s="1468"/>
      <c r="CK59" s="1468"/>
      <c r="CL59" s="1468"/>
      <c r="CM59" s="1917"/>
      <c r="CN59" s="141">
        <f>'B5'!B34</f>
        <v>0</v>
      </c>
      <c r="CO59" s="141">
        <f>'B5'!C34</f>
        <v>0</v>
      </c>
      <c r="CP59" s="141">
        <f>'B5'!D34</f>
        <v>0</v>
      </c>
      <c r="CQ59" s="1012"/>
      <c r="CR59" s="1012"/>
      <c r="CS59" s="1012"/>
      <c r="CT59" s="1012"/>
      <c r="CU59" s="1012"/>
      <c r="CV59" s="1012"/>
      <c r="CW59" s="141">
        <f>'B5'!K34</f>
        <v>0</v>
      </c>
      <c r="CX59" s="141">
        <f>'B5'!L34</f>
        <v>0</v>
      </c>
      <c r="CY59" s="141">
        <f>'B5'!M34</f>
        <v>0</v>
      </c>
      <c r="CZ59" s="1012"/>
      <c r="DA59" s="1012">
        <f>'B6'!B34</f>
        <v>0</v>
      </c>
      <c r="DB59" s="1012">
        <f>'B6'!C34</f>
        <v>0</v>
      </c>
      <c r="DC59" s="1012">
        <f>'B6'!D34</f>
        <v>0</v>
      </c>
      <c r="DD59" s="1012"/>
      <c r="DE59" s="1012"/>
      <c r="DF59" s="1012"/>
      <c r="DG59" s="1012"/>
      <c r="DH59" s="1012"/>
      <c r="DI59" s="1012"/>
      <c r="DJ59" s="1012">
        <f>'B6'!K34</f>
        <v>0</v>
      </c>
      <c r="DK59" s="1012">
        <f>'B6'!L34</f>
        <v>0</v>
      </c>
      <c r="DL59" s="1012">
        <f>'B6'!M34</f>
        <v>0</v>
      </c>
      <c r="DM59" s="1012"/>
      <c r="DN59" s="1012">
        <f>'B7'!B34</f>
        <v>0</v>
      </c>
      <c r="DO59" s="1012">
        <f>'B7'!C34</f>
        <v>0</v>
      </c>
      <c r="DP59" s="1012">
        <f>'B7'!D34</f>
        <v>0</v>
      </c>
      <c r="DQ59" s="1012"/>
      <c r="DR59" s="1012"/>
      <c r="DS59" s="1012"/>
      <c r="DT59" s="1012"/>
      <c r="DU59" s="1012"/>
      <c r="DV59" s="1012"/>
      <c r="DW59" s="1012">
        <f>'B7'!K34</f>
        <v>0</v>
      </c>
      <c r="DX59" s="1012">
        <f>'B7'!L34</f>
        <v>0</v>
      </c>
      <c r="DY59" s="1012">
        <f>'B7'!M34</f>
        <v>0</v>
      </c>
      <c r="DZ59" s="916"/>
      <c r="EA59" s="916"/>
      <c r="EB59" s="916"/>
      <c r="EC59" s="916"/>
      <c r="ED59" s="916"/>
      <c r="EE59" s="916"/>
      <c r="EF59" s="916"/>
      <c r="EG59" s="916"/>
      <c r="EH59" s="916"/>
      <c r="EI59" s="916"/>
      <c r="EJ59" s="916"/>
      <c r="EK59" s="916"/>
      <c r="EL59" s="916"/>
      <c r="EM59" s="21"/>
      <c r="EN59" s="2710">
        <f>'C'!E15</f>
        <v>0</v>
      </c>
      <c r="EO59" s="21"/>
      <c r="EP59" s="2710">
        <f>'C2'!E15</f>
        <v>0</v>
      </c>
      <c r="EQ59" s="21"/>
      <c r="ER59" s="21"/>
      <c r="ES59" s="21"/>
      <c r="ET59" s="976" t="s">
        <v>1839</v>
      </c>
      <c r="EU59" s="977"/>
      <c r="EV59" s="967">
        <f>'C1'!C32</f>
        <v>1</v>
      </c>
      <c r="EW59" s="225"/>
      <c r="EX59" s="225"/>
      <c r="EY59" s="225"/>
      <c r="EZ59" s="225"/>
      <c r="FA59" s="225"/>
      <c r="FB59" s="225"/>
      <c r="FC59" s="225"/>
      <c r="FD59" s="225"/>
      <c r="FE59" s="225"/>
      <c r="FF59" s="225"/>
      <c r="FG59" s="225"/>
      <c r="FH59" s="220"/>
      <c r="FI59" s="220"/>
      <c r="FJ59" s="225"/>
      <c r="FK59" s="225"/>
      <c r="FL59" s="225"/>
      <c r="FM59" s="225"/>
      <c r="FN59" s="225"/>
      <c r="FO59" s="225"/>
      <c r="FP59" s="225"/>
      <c r="FQ59" s="225"/>
      <c r="FR59" s="225"/>
      <c r="FS59" s="225"/>
      <c r="FT59" s="225"/>
      <c r="FU59" s="220"/>
      <c r="FV59" s="220"/>
      <c r="FW59" s="225"/>
      <c r="FX59" s="225"/>
      <c r="FY59" s="225"/>
      <c r="FZ59" s="225"/>
      <c r="GA59" s="225"/>
      <c r="GB59" s="225"/>
      <c r="GC59" s="225"/>
      <c r="GD59" s="225"/>
      <c r="GE59" s="225"/>
      <c r="GF59" s="225"/>
      <c r="GG59" s="225"/>
      <c r="GH59" s="220"/>
      <c r="GI59" s="220"/>
      <c r="GJ59" s="225"/>
      <c r="GK59" s="225"/>
      <c r="GL59" s="225"/>
      <c r="GM59" s="225"/>
      <c r="GN59" s="225"/>
      <c r="GO59" s="225"/>
      <c r="GP59" s="225"/>
      <c r="GQ59" s="225"/>
      <c r="GR59" s="225"/>
      <c r="GS59" s="225"/>
      <c r="GT59" s="225"/>
      <c r="GU59" s="220"/>
      <c r="GV59" s="220"/>
      <c r="GW59" s="225"/>
      <c r="GX59" s="225"/>
      <c r="GY59" s="225"/>
      <c r="GZ59" s="225"/>
      <c r="HA59" s="225"/>
      <c r="HB59" s="225"/>
      <c r="HC59" s="225"/>
      <c r="HD59" s="225"/>
      <c r="HE59" s="225"/>
      <c r="HF59" s="225"/>
      <c r="HG59" s="1043">
        <f>'C1'!EN32</f>
        <v>2</v>
      </c>
      <c r="HH59" s="1043">
        <f>'C1'!EO32</f>
        <v>5</v>
      </c>
      <c r="HI59" s="1043">
        <f>'C1'!EP32</f>
        <v>4.5999999999999996</v>
      </c>
      <c r="HJ59" s="1043">
        <f>'C1'!EQ32</f>
        <v>5</v>
      </c>
      <c r="HK59" s="1043" t="str">
        <f>'C1'!ER32</f>
        <v>ดีเยี่ยม</v>
      </c>
      <c r="HL59" s="1043">
        <f>'C1'!ES32</f>
        <v>2</v>
      </c>
      <c r="HM59" s="1043">
        <f>'C1'!ET32</f>
        <v>5</v>
      </c>
      <c r="HN59" s="1043">
        <f>'C1'!EU32</f>
        <v>4.5999999999999996</v>
      </c>
      <c r="HO59" s="1043">
        <f>'C1'!EV32</f>
        <v>5</v>
      </c>
      <c r="HP59" s="1043" t="str">
        <f>'C1'!EW32</f>
        <v>ดีเยี่ยม</v>
      </c>
      <c r="HQ59" s="226"/>
      <c r="HR59" s="226"/>
      <c r="HS59" s="226"/>
      <c r="HT59" s="21"/>
      <c r="HU59" s="972"/>
    </row>
    <row r="60" spans="1:229" s="45" customFormat="1" ht="21" customHeight="1" thickTop="1">
      <c r="A60" s="1505">
        <v>50</v>
      </c>
      <c r="B60" s="975"/>
      <c r="C60" s="975"/>
      <c r="D60" s="978"/>
      <c r="E60" s="978"/>
      <c r="F60" s="978"/>
      <c r="G60" s="978"/>
      <c r="H60" s="978"/>
      <c r="I60" s="978"/>
      <c r="J60" s="978"/>
      <c r="K60" s="978"/>
      <c r="L60" s="978"/>
      <c r="M60" s="978"/>
      <c r="N60" s="978"/>
      <c r="O60" s="978"/>
      <c r="P60" s="978"/>
      <c r="Q60" s="978"/>
      <c r="R60" s="978"/>
      <c r="S60" s="978"/>
      <c r="T60" s="978"/>
      <c r="U60" s="978"/>
      <c r="V60" s="978"/>
      <c r="W60" s="978"/>
      <c r="X60" s="978"/>
      <c r="Y60" s="978"/>
      <c r="Z60" s="978"/>
      <c r="AA60" s="978"/>
      <c r="AB60" s="978"/>
      <c r="AC60" s="978"/>
      <c r="AD60" s="978"/>
      <c r="AE60" s="978"/>
      <c r="AF60" s="978"/>
      <c r="AG60" s="978"/>
      <c r="AH60" s="978"/>
      <c r="AI60" s="978"/>
      <c r="AJ60" s="978"/>
      <c r="AK60" s="978"/>
      <c r="AL60" s="978"/>
      <c r="AM60" s="978"/>
      <c r="AN60" s="978"/>
      <c r="AO60" s="978"/>
      <c r="AP60" s="978"/>
      <c r="AQ60" s="978"/>
      <c r="AR60" s="978"/>
      <c r="AS60" s="978"/>
      <c r="AT60" s="978"/>
      <c r="AU60" s="978"/>
      <c r="AV60" s="978"/>
      <c r="AW60" s="978"/>
      <c r="AX60" s="978"/>
      <c r="AY60" s="978"/>
      <c r="AZ60" s="978"/>
      <c r="BA60" s="978"/>
      <c r="BB60" s="978"/>
      <c r="BC60" s="978"/>
      <c r="BD60" s="978"/>
      <c r="BE60" s="978"/>
      <c r="BF60" s="978"/>
      <c r="BG60" s="978"/>
      <c r="BH60" s="978"/>
      <c r="BI60" s="978"/>
      <c r="BJ60" s="978"/>
      <c r="BK60" s="978"/>
      <c r="BL60" s="975"/>
      <c r="BM60" s="975"/>
      <c r="BN60" s="975"/>
      <c r="BO60" s="2639"/>
      <c r="BP60" s="2639"/>
      <c r="BQ60" s="2639"/>
      <c r="BR60" s="2639"/>
      <c r="BS60" s="2639"/>
      <c r="BT60" s="975"/>
      <c r="BU60" s="975"/>
      <c r="BV60" s="975"/>
      <c r="BW60" s="975"/>
      <c r="BX60" s="975"/>
      <c r="BY60" s="975"/>
      <c r="BZ60" s="975"/>
      <c r="CA60" s="975"/>
      <c r="CB60" s="975"/>
      <c r="CC60" s="975"/>
      <c r="CD60" s="975"/>
      <c r="CE60" s="975"/>
      <c r="CF60" s="973"/>
      <c r="CG60" s="974"/>
      <c r="CH60" s="974"/>
      <c r="CI60" s="975"/>
      <c r="CJ60" s="975"/>
      <c r="CK60" s="975"/>
      <c r="CL60" s="975"/>
      <c r="CM60" s="990"/>
      <c r="CN60" s="991"/>
      <c r="CO60" s="991"/>
      <c r="CP60" s="991"/>
      <c r="CQ60" s="991"/>
      <c r="CR60" s="992"/>
      <c r="CS60" s="992"/>
      <c r="CT60" s="992"/>
      <c r="CU60" s="992"/>
      <c r="CV60" s="992"/>
      <c r="CW60" s="991"/>
      <c r="CX60" s="975"/>
      <c r="CY60" s="975"/>
      <c r="CZ60" s="990"/>
      <c r="DA60" s="991"/>
      <c r="DB60" s="991"/>
      <c r="DC60" s="991"/>
      <c r="DD60" s="991"/>
      <c r="DE60" s="992"/>
      <c r="DF60" s="992"/>
      <c r="DG60" s="992"/>
      <c r="DH60" s="992"/>
      <c r="DI60" s="992"/>
      <c r="DJ60" s="991"/>
      <c r="DK60" s="975"/>
      <c r="DL60" s="975"/>
      <c r="DM60" s="990"/>
      <c r="DN60" s="991"/>
      <c r="DO60" s="991"/>
      <c r="DP60" s="991"/>
      <c r="DQ60" s="991"/>
      <c r="DR60" s="992"/>
      <c r="DS60" s="992"/>
      <c r="DT60" s="992"/>
      <c r="DU60" s="992"/>
      <c r="DV60" s="992"/>
      <c r="DW60" s="991"/>
      <c r="DX60" s="975"/>
      <c r="DY60" s="975"/>
      <c r="DZ60" s="975"/>
      <c r="EA60" s="975"/>
      <c r="EB60" s="975"/>
      <c r="EC60" s="975"/>
      <c r="ED60" s="975"/>
      <c r="EE60" s="975"/>
      <c r="EF60" s="975"/>
      <c r="EG60" s="975"/>
      <c r="EH60" s="975"/>
      <c r="EI60" s="975"/>
      <c r="EJ60" s="975"/>
      <c r="EK60" s="975"/>
      <c r="EL60" s="975"/>
      <c r="EM60" s="972"/>
      <c r="EN60" s="972"/>
      <c r="EO60" s="975"/>
      <c r="EP60" s="975"/>
      <c r="EQ60" s="975"/>
      <c r="ER60" s="975"/>
      <c r="ES60" s="975"/>
      <c r="ET60" s="975"/>
      <c r="EU60" s="975"/>
      <c r="EV60" s="975"/>
      <c r="EW60" s="975"/>
      <c r="EX60" s="975"/>
      <c r="EY60" s="975"/>
      <c r="EZ60" s="975"/>
      <c r="FA60" s="975"/>
      <c r="FB60" s="975"/>
      <c r="FC60" s="975"/>
      <c r="FD60" s="975"/>
      <c r="FE60" s="975"/>
      <c r="FF60" s="975"/>
      <c r="FG60" s="975"/>
      <c r="FH60" s="975"/>
      <c r="FI60" s="975"/>
      <c r="FJ60" s="975"/>
      <c r="FK60" s="975"/>
      <c r="FL60" s="975"/>
      <c r="FM60" s="975"/>
      <c r="FN60" s="975"/>
      <c r="FO60" s="975"/>
      <c r="FP60" s="975"/>
      <c r="FQ60" s="975"/>
      <c r="FR60" s="975"/>
      <c r="FS60" s="975"/>
      <c r="FT60" s="975"/>
      <c r="FU60" s="975"/>
      <c r="FV60" s="975"/>
      <c r="FW60" s="975"/>
      <c r="FX60" s="975"/>
      <c r="FY60" s="975"/>
      <c r="FZ60" s="975"/>
      <c r="GA60" s="975"/>
      <c r="GB60" s="975"/>
      <c r="GC60" s="975"/>
      <c r="GD60" s="975"/>
      <c r="GE60" s="975"/>
      <c r="GF60" s="975"/>
      <c r="GG60" s="975"/>
      <c r="GH60" s="975"/>
      <c r="GI60" s="975"/>
      <c r="GJ60" s="975"/>
      <c r="GK60" s="975"/>
      <c r="GL60" s="975"/>
      <c r="GM60" s="975"/>
      <c r="GN60" s="975"/>
      <c r="GO60" s="975"/>
      <c r="GP60" s="975"/>
      <c r="GQ60" s="975"/>
      <c r="GR60" s="975"/>
      <c r="GS60" s="975"/>
      <c r="GT60" s="975"/>
      <c r="GU60" s="975"/>
      <c r="GV60" s="975"/>
      <c r="GW60" s="975"/>
      <c r="GX60" s="975"/>
      <c r="GY60" s="975"/>
      <c r="GZ60" s="975"/>
      <c r="HA60" s="975"/>
      <c r="HB60" s="975"/>
      <c r="HC60" s="975"/>
      <c r="HD60" s="975"/>
      <c r="HE60" s="975"/>
      <c r="HF60" s="975"/>
      <c r="HG60" s="975"/>
      <c r="HH60" s="975"/>
      <c r="HI60" s="975"/>
      <c r="HJ60" s="975"/>
      <c r="HK60" s="975"/>
      <c r="HL60" s="975"/>
      <c r="HM60" s="975"/>
      <c r="HN60" s="975"/>
      <c r="HO60" s="975"/>
      <c r="HP60" s="975"/>
      <c r="HQ60" s="975"/>
      <c r="HR60" s="975"/>
      <c r="HS60" s="975"/>
      <c r="HT60" s="975"/>
      <c r="HU60" s="975"/>
    </row>
    <row r="61" spans="1:229" ht="18" customHeight="1">
      <c r="A61" s="28"/>
      <c r="B61" s="28"/>
      <c r="C61" s="28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53"/>
      <c r="AZ61" s="153"/>
      <c r="BA61" s="153"/>
      <c r="BB61" s="153"/>
      <c r="BC61" s="153"/>
      <c r="BD61" s="153"/>
      <c r="BE61" s="153"/>
      <c r="BF61" s="153"/>
      <c r="BN61" s="45"/>
      <c r="BO61" s="424"/>
      <c r="BP61" s="424"/>
      <c r="BQ61" s="424"/>
      <c r="BR61" s="424"/>
      <c r="BS61" s="424"/>
      <c r="BT61" s="424"/>
      <c r="BU61" s="45"/>
      <c r="BV61" s="28"/>
      <c r="BW61" s="28"/>
      <c r="BX61" s="28"/>
      <c r="BY61" s="28"/>
      <c r="CA61" s="28"/>
      <c r="CB61" s="28"/>
      <c r="CC61" s="28"/>
      <c r="CD61" s="28"/>
      <c r="CE61" s="28"/>
      <c r="CF61" s="28"/>
      <c r="CG61" s="820"/>
      <c r="CH61" s="820"/>
      <c r="CI61" s="45"/>
      <c r="CJ61" s="28"/>
      <c r="CK61" s="28"/>
      <c r="CL61" s="28"/>
      <c r="CM61" s="28"/>
      <c r="CN61" s="28"/>
      <c r="CO61" s="28"/>
      <c r="CP61" s="28"/>
      <c r="CQ61" s="28"/>
      <c r="CR61" s="28"/>
      <c r="CS61" s="28"/>
    </row>
  </sheetData>
  <mergeCells count="8">
    <mergeCell ref="CN4:CN5"/>
    <mergeCell ref="ET19:ET20"/>
    <mergeCell ref="ET21:ET22"/>
    <mergeCell ref="ET23:ET24"/>
    <mergeCell ref="ET11:ET12"/>
    <mergeCell ref="ET13:ET14"/>
    <mergeCell ref="ET15:ET16"/>
    <mergeCell ref="ET17:ET18"/>
  </mergeCells>
  <phoneticPr fontId="2" type="noConversion"/>
  <conditionalFormatting sqref="CQ36:CS59 CQ26:CS34">
    <cfRule type="expression" dxfId="2" priority="1" stopIfTrue="1">
      <formula>$P26=2</formula>
    </cfRule>
  </conditionalFormatting>
  <conditionalFormatting sqref="CQ11:CS25">
    <cfRule type="expression" dxfId="1" priority="4" stopIfTrue="1">
      <formula>$V11=2</formula>
    </cfRule>
  </conditionalFormatting>
  <conditionalFormatting sqref="HD25:HD32 GY13:GY22 EU25:EU32 GU13:GW22 FH25:FH32 FU25:FU32 GQ25:GQ32 HH13:HH22 GD25:GD32">
    <cfRule type="cellIs" dxfId="0" priority="2" stopIfTrue="1" operator="lessThan">
      <formula>0</formula>
    </cfRule>
  </conditionalFormatting>
  <dataValidations count="2">
    <dataValidation type="whole" operator="greaterThanOrEqual" allowBlank="1" showInputMessage="1" showErrorMessage="1" sqref="D60:BF61 BG60:BK60">
      <formula1>0</formula1>
    </dataValidation>
    <dataValidation type="decimal" operator="greaterThanOrEqual" allowBlank="1" showInputMessage="1" showErrorMessage="1" sqref="BT9:BU10 BV10:BY10 BZ9:CA10 CB10:CE10">
      <formula1>0</formula1>
    </dataValidation>
  </dataValidations>
  <pageMargins left="0.39370078740157483" right="0.15748031496062992" top="0.98425196850393704" bottom="0.98425196850393704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23</vt:i4>
      </vt:variant>
    </vt:vector>
  </HeadingPairs>
  <TitlesOfParts>
    <vt:vector size="78" baseType="lpstr">
      <vt:lpstr>Y</vt:lpstr>
      <vt:lpstr>MENU</vt:lpstr>
      <vt:lpstr>พื้นฐาน</vt:lpstr>
      <vt:lpstr>ปฐมวัย</vt:lpstr>
      <vt:lpstr>เห็นชอบ</vt:lpstr>
      <vt:lpstr>ส_2</vt:lpstr>
      <vt:lpstr>ค_2</vt:lpstr>
      <vt:lpstr>ป_2</vt:lpstr>
      <vt:lpstr>ผผ</vt:lpstr>
      <vt:lpstr>ตต4</vt:lpstr>
      <vt:lpstr>ตต3</vt:lpstr>
      <vt:lpstr>ตต2</vt:lpstr>
      <vt:lpstr>ตต1</vt:lpstr>
      <vt:lpstr>สส</vt:lpstr>
      <vt:lpstr>คค</vt:lpstr>
      <vt:lpstr>ปป</vt:lpstr>
      <vt:lpstr>DD</vt:lpstr>
      <vt:lpstr>CC2</vt:lpstr>
      <vt:lpstr>CC1</vt:lpstr>
      <vt:lpstr>CC</vt:lpstr>
      <vt:lpstr>BB7</vt:lpstr>
      <vt:lpstr>BB6</vt:lpstr>
      <vt:lpstr>BB5</vt:lpstr>
      <vt:lpstr>BB4</vt:lpstr>
      <vt:lpstr>BB3</vt:lpstr>
      <vt:lpstr>BB2</vt:lpstr>
      <vt:lpstr>BB1</vt:lpstr>
      <vt:lpstr>BB</vt:lpstr>
      <vt:lpstr>AA2</vt:lpstr>
      <vt:lpstr>AA1</vt:lpstr>
      <vt:lpstr>A</vt:lpstr>
      <vt:lpstr>New</vt:lpstr>
      <vt:lpstr>A1</vt:lpstr>
      <vt:lpstr>A2</vt:lpstr>
      <vt:lpstr>B</vt:lpstr>
      <vt:lpstr>B1</vt:lpstr>
      <vt:lpstr>B2</vt:lpstr>
      <vt:lpstr>B3</vt:lpstr>
      <vt:lpstr>B4</vt:lpstr>
      <vt:lpstr>B5</vt:lpstr>
      <vt:lpstr>B6</vt:lpstr>
      <vt:lpstr>B7</vt:lpstr>
      <vt:lpstr>C</vt:lpstr>
      <vt:lpstr>C1</vt:lpstr>
      <vt:lpstr>C2</vt:lpstr>
      <vt:lpstr>D</vt:lpstr>
      <vt:lpstr>ป</vt:lpstr>
      <vt:lpstr>ค</vt:lpstr>
      <vt:lpstr>ส</vt:lpstr>
      <vt:lpstr>ต1</vt:lpstr>
      <vt:lpstr>ต2</vt:lpstr>
      <vt:lpstr>ต3</vt:lpstr>
      <vt:lpstr>ต4</vt:lpstr>
      <vt:lpstr>ผ</vt:lpstr>
      <vt:lpstr>X</vt:lpstr>
      <vt:lpstr>'A1'!Print_Area</vt:lpstr>
      <vt:lpstr>'AA1'!Print_Area</vt:lpstr>
      <vt:lpstr>ค!Print_Area</vt:lpstr>
      <vt:lpstr>ค_2!Print_Area</vt:lpstr>
      <vt:lpstr>คค!Print_Area</vt:lpstr>
      <vt:lpstr>ต1!Print_Area</vt:lpstr>
      <vt:lpstr>ต2!Print_Area</vt:lpstr>
      <vt:lpstr>ต3!Print_Area</vt:lpstr>
      <vt:lpstr>ต4!Print_Area</vt:lpstr>
      <vt:lpstr>ตต1!Print_Area</vt:lpstr>
      <vt:lpstr>ตต2!Print_Area</vt:lpstr>
      <vt:lpstr>ตต3!Print_Area</vt:lpstr>
      <vt:lpstr>ตต4!Print_Area</vt:lpstr>
      <vt:lpstr>ป!Print_Area</vt:lpstr>
      <vt:lpstr>ป_2!Print_Area</vt:lpstr>
      <vt:lpstr>ปป!Print_Area</vt:lpstr>
      <vt:lpstr>ผ!Print_Area</vt:lpstr>
      <vt:lpstr>ผผ!Print_Area</vt:lpstr>
      <vt:lpstr>ส!Print_Area</vt:lpstr>
      <vt:lpstr>ส_2!Print_Area</vt:lpstr>
      <vt:lpstr>สส!Print_Area</vt:lpstr>
      <vt:lpstr>เห็นชอบ!Print_Area</vt:lpstr>
      <vt:lpstr>ฤศ15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Singnarin</cp:lastModifiedBy>
  <cp:lastPrinted>2016-04-04T06:51:04Z</cp:lastPrinted>
  <dcterms:created xsi:type="dcterms:W3CDTF">2013-01-21T16:56:07Z</dcterms:created>
  <dcterms:modified xsi:type="dcterms:W3CDTF">2016-04-04T08:49:53Z</dcterms:modified>
</cp:coreProperties>
</file>